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S:\Apportionment_NEW\Apportionment Funding\Monthly Apport Data\2425\Poverty\"/>
    </mc:Choice>
  </mc:AlternateContent>
  <xr:revisionPtr revIDLastSave="0" documentId="13_ncr:1_{5EB7D6D6-620B-41B2-9C37-D9F0B0D9676D}" xr6:coauthVersionLast="47" xr6:coauthVersionMax="47" xr10:uidLastSave="{00000000-0000-0000-0000-000000000000}"/>
  <bookViews>
    <workbookView xWindow="28680" yWindow="-120" windowWidth="29040" windowHeight="15840" tabRatio="817" xr2:uid="{E10B1461-0689-48C2-8DCB-88DC88C829CA}"/>
  </bookViews>
  <sheets>
    <sheet name="Instructions and about the data" sheetId="2" r:id="rId1"/>
    <sheet name="Summary" sheetId="13" r:id="rId2"/>
    <sheet name="HP Schools Calculation" sheetId="6" r:id="rId3"/>
    <sheet name="District LAP Calculation" sheetId="10" r:id="rId4"/>
    <sheet name="2023-24 School Level AAFTE" sheetId="18" state="hidden" r:id="rId5"/>
    <sheet name="CEDARS School FRPL" sheetId="17" state="hidden" r:id="rId6"/>
    <sheet name="CEDARS District FRPL" sheetId="12" state="hidden" r:id="rId7"/>
    <sheet name="AAFTE" sheetId="11" state="hidden" r:id="rId8"/>
    <sheet name="2024-25 Salary &amp; Benefits" sheetId="7" state="hidden" r:id="rId9"/>
  </sheets>
  <definedNames>
    <definedName name="__123Graph_A" localSheetId="4" hidden="1">#REF!</definedName>
    <definedName name="__123Graph_A" hidden="1">#REF!</definedName>
    <definedName name="__123Graph_ABBO1" localSheetId="4" hidden="1">#REF!</definedName>
    <definedName name="__123Graph_ABBO1" hidden="1">#REF!</definedName>
    <definedName name="__123Graph_ADOR1" localSheetId="4" hidden="1">#REF!</definedName>
    <definedName name="__123Graph_ADOR1" hidden="1">#REF!</definedName>
    <definedName name="__123Graph_AESTATE1" localSheetId="4" hidden="1">#REF!</definedName>
    <definedName name="__123Graph_AESTATE1" hidden="1">#REF!</definedName>
    <definedName name="__123Graph_ANONREVACT1" localSheetId="4" hidden="1">#REF!</definedName>
    <definedName name="__123Graph_ANONREVACT1" hidden="1">#REF!</definedName>
    <definedName name="__123Graph_APU1" localSheetId="4" hidden="1">#REF!</definedName>
    <definedName name="__123Graph_APU1" hidden="1">#REF!</definedName>
    <definedName name="__123Graph_AREET" localSheetId="4" hidden="1">#REF!</definedName>
    <definedName name="__123Graph_AREET" hidden="1">#REF!</definedName>
    <definedName name="__123Graph_AREET2" localSheetId="4" hidden="1">#REF!</definedName>
    <definedName name="__123Graph_AREET2" hidden="1">#REF!</definedName>
    <definedName name="__123Graph_ARST1" localSheetId="4" hidden="1">#REF!</definedName>
    <definedName name="__123Graph_ARST1" hidden="1">#REF!</definedName>
    <definedName name="__123Graph_B" localSheetId="4" hidden="1">#REF!</definedName>
    <definedName name="__123Graph_B" hidden="1">#REF!</definedName>
    <definedName name="__123Graph_C" hidden="1">#REF!</definedName>
    <definedName name="__123Graph_E" hidden="1">#REF!</definedName>
    <definedName name="__123Graph_F" hidden="1">#REF!</definedName>
    <definedName name="__123Graph_LBL_A" localSheetId="4" hidden="1">#REF!</definedName>
    <definedName name="__123Graph_LBL_A" hidden="1">#REF!</definedName>
    <definedName name="__123Graph_LBL_B" localSheetId="4" hidden="1">#REF!</definedName>
    <definedName name="__123Graph_LBL_B" hidden="1">#REF!</definedName>
    <definedName name="__123Graph_LBL_C" localSheetId="4" hidden="1">#REF!</definedName>
    <definedName name="__123Graph_LBL_C" hidden="1">#REF!</definedName>
    <definedName name="__123Graph_X" localSheetId="4" hidden="1">#REF!</definedName>
    <definedName name="__123Graph_X" hidden="1">#REF!</definedName>
    <definedName name="__123Graph_XBBO1" localSheetId="4" hidden="1">#REF!</definedName>
    <definedName name="__123Graph_XBBO1" hidden="1">#REF!</definedName>
    <definedName name="__123Graph_XDOR1" localSheetId="4" hidden="1">#REF!</definedName>
    <definedName name="__123Graph_XDOR1" hidden="1">#REF!</definedName>
    <definedName name="__123Graph_XESTATE1" localSheetId="4" hidden="1">#REF!</definedName>
    <definedName name="__123Graph_XESTATE1" hidden="1">#REF!</definedName>
    <definedName name="__123Graph_XNONREVACT1" localSheetId="4" hidden="1">#REF!</definedName>
    <definedName name="__123Graph_XNONREVACT1" hidden="1">#REF!</definedName>
    <definedName name="__123Graph_XPU1" localSheetId="4" hidden="1">#REF!</definedName>
    <definedName name="__123Graph_XPU1" hidden="1">#REF!</definedName>
    <definedName name="__123Graph_XREET" localSheetId="4" hidden="1">#REF!</definedName>
    <definedName name="__123Graph_XREET" hidden="1">#REF!</definedName>
    <definedName name="__123Graph_XREET2" localSheetId="4" hidden="1">#REF!</definedName>
    <definedName name="__123Graph_XREET2" hidden="1">#REF!</definedName>
    <definedName name="__123Graph_XRST1" localSheetId="4" hidden="1">#REF!</definedName>
    <definedName name="__123Graph_XRST1" hidden="1">#REF!</definedName>
    <definedName name="_Fill" localSheetId="4" hidden="1">#REF!</definedName>
    <definedName name="_Fill" hidden="1">#REF!</definedName>
    <definedName name="_xlnm._FilterDatabase" localSheetId="4" hidden="1">'2023-24 School Level AAFTE'!$A$3:$N$2386</definedName>
    <definedName name="_xlnm._FilterDatabase" localSheetId="7" hidden="1">AAFTE!$A$2:$G$378</definedName>
    <definedName name="_xlnm._FilterDatabase" localSheetId="6" hidden="1">'CEDARS District FRPL'!$C$2:$C$314</definedName>
    <definedName name="_xlnm._FilterDatabase" localSheetId="5" hidden="1">'CEDARS School FRPL'!$A$3:$H$2392</definedName>
    <definedName name="_xlnm._FilterDatabase" localSheetId="3" hidden="1">'District LAP Calculation'!$A$4:$V$325</definedName>
    <definedName name="_xlnm._FilterDatabase" localSheetId="2" hidden="1">'HP Schools Calculation'!$A$9:$X$2415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Order1" hidden="1">0</definedName>
    <definedName name="_Order2" hidden="1">255</definedName>
    <definedName name="_Sort" localSheetId="4" hidden="1">#REF!</definedName>
    <definedName name="_Sort" hidden="1">#REF!</definedName>
    <definedName name="_Table1_In1" hidden="1">#REF!</definedName>
    <definedName name="_Table1_Out" localSheetId="4" hidden="1">#REF!</definedName>
    <definedName name="_Table1_Out" hidden="1">#REF!</definedName>
    <definedName name="ddd" localSheetId="4" hidden="1">#REF!</definedName>
    <definedName name="ddd" hidden="1">#REF!</definedName>
    <definedName name="Districts">'District LAP Calculation'!$A$5:$V$325</definedName>
    <definedName name="fff" localSheetId="4" hidden="1">#REF!</definedName>
    <definedName name="fff" hidden="1">#REF!</definedName>
    <definedName name="k" localSheetId="4" hidden="1">#REF!</definedName>
    <definedName name="k" hidden="1">#REF!</definedName>
    <definedName name="nothing2" localSheetId="4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_xlnm.Print_Area" localSheetId="0">'Instructions and about the data'!$B$2:$S$45</definedName>
    <definedName name="_xlnm.Print_Area" localSheetId="1">Summary!$A$1:$I$121</definedName>
    <definedName name="Purple" localSheetId="4" hidden="1">#REF!</definedName>
    <definedName name="Purple" hidden="1">#REF!</definedName>
    <definedName name="Schools" localSheetId="4">'HP Schools Calculation'!$C$10:$X$2362</definedName>
    <definedName name="Schools">'HP Schools Calculation'!$C$10:$X$23860:'HP Schools Calculation'!$X$2386</definedName>
    <definedName name="test" localSheetId="4" hidden="1">#REF!</definedName>
    <definedName name="test" hidden="1">#REF!</definedName>
    <definedName name="wrn.Adjusted._.Mod._.Managed." localSheetId="4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4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4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ocation." localSheetId="4" hidden="1">{#N/A,#N/A,FALSE,"Allocation"}</definedName>
    <definedName name="wrn.Allocation." hidden="1">{#N/A,#N/A,FALSE,"Allocation"}</definedName>
    <definedName name="wrn.Assumptions." localSheetId="4" hidden="1">{#N/A,#N/A,FALSE,"Assumptions"}</definedName>
    <definedName name="wrn.Assumptions." hidden="1">{#N/A,#N/A,FALSE,"Assumptions"}</definedName>
    <definedName name="wrn.Data._.Output." localSheetId="4" hidden="1">{#N/A,#N/A,TRUE,"General Group Info";#N/A,#N/A,TRUE,"Census";#N/A,#N/A,TRUE,"Claims Report";#N/A,#N/A,TRUE,"Prior Claims";#N/A,#N/A,TRUE,"Costs"}</definedName>
    <definedName name="wrn.Data._.Output." hidden="1">{#N/A,#N/A,TRUE,"General Group Info";#N/A,#N/A,TRUE,"Census";#N/A,#N/A,TRUE,"Claims Report";#N/A,#N/A,TRUE,"Prior Claims";#N/A,#N/A,TRUE,"Costs"}</definedName>
    <definedName name="wrn.Detail." localSheetId="4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localSheetId="4" hidden="1">{#N/A,#N/A,FALSE,"Factors"}</definedName>
    <definedName name="wrn.Factors." hidden="1">{#N/A,#N/A,FALSE,"Factors"}</definedName>
    <definedName name="wrn.Model." localSheetId="4" hidden="1">{#N/A,#N/A,FALSE,"Model"}</definedName>
    <definedName name="wrn.Model." hidden="1">{#N/A,#N/A,FALSE,"Model"}</definedName>
    <definedName name="wrn.Print._.All." localSheetId="4" hidden="1">{#N/A,#N/A,FALSE,"Assumptions";#N/A,#N/A,FALSE,"Factors";#N/A,#N/A,FALSE,"Model";#N/A,#N/A,FALSE,"Allocation"}</definedName>
    <definedName name="wrn.Print._.All." hidden="1">{#N/A,#N/A,FALSE,"Assumptions";#N/A,#N/A,FALSE,"Factors";#N/A,#N/A,FALSE,"Model";#N/A,#N/A,FALSE,"Allocation"}</definedName>
    <definedName name="wrn.Print._.Full." localSheetId="4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localSheetId="4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localSheetId="4" hidden="1">{"rates",#N/A,FALSE,"Summary"}</definedName>
    <definedName name="wrn.rates." hidden="1">{"rates",#N/A,FALSE,"Summary"}</definedName>
    <definedName name="x" hidden="1">#REF!</definedName>
  </definedNames>
  <calcPr calcId="191029"/>
  <pivotCaches>
    <pivotCache cacheId="0" r:id="rId10"/>
    <pivotCache cacheId="1" r:id="rId11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" i="18" l="1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L123" i="18"/>
  <c r="L124" i="18"/>
  <c r="L125" i="18"/>
  <c r="L126" i="18"/>
  <c r="L127" i="18"/>
  <c r="L128" i="18"/>
  <c r="L129" i="18"/>
  <c r="L130" i="18"/>
  <c r="L131" i="18"/>
  <c r="L132" i="18"/>
  <c r="L133" i="18"/>
  <c r="L134" i="18"/>
  <c r="L135" i="18"/>
  <c r="L136" i="18"/>
  <c r="L137" i="18"/>
  <c r="L138" i="18"/>
  <c r="L139" i="18"/>
  <c r="L140" i="18"/>
  <c r="L141" i="18"/>
  <c r="L142" i="18"/>
  <c r="L143" i="18"/>
  <c r="L144" i="18"/>
  <c r="L145" i="18"/>
  <c r="L146" i="18"/>
  <c r="L147" i="18"/>
  <c r="L148" i="18"/>
  <c r="L149" i="18"/>
  <c r="L150" i="18"/>
  <c r="L151" i="18"/>
  <c r="L152" i="18"/>
  <c r="L153" i="18"/>
  <c r="L154" i="18"/>
  <c r="L155" i="18"/>
  <c r="L156" i="18"/>
  <c r="L157" i="18"/>
  <c r="L158" i="18"/>
  <c r="L159" i="18"/>
  <c r="L160" i="18"/>
  <c r="L161" i="18"/>
  <c r="L162" i="18"/>
  <c r="L163" i="18"/>
  <c r="L164" i="18"/>
  <c r="L165" i="18"/>
  <c r="L166" i="18"/>
  <c r="L167" i="18"/>
  <c r="L168" i="18"/>
  <c r="L169" i="18"/>
  <c r="L170" i="18"/>
  <c r="L171" i="18"/>
  <c r="L172" i="18"/>
  <c r="L173" i="18"/>
  <c r="L174" i="18"/>
  <c r="L175" i="18"/>
  <c r="L176" i="18"/>
  <c r="L177" i="18"/>
  <c r="L178" i="18"/>
  <c r="L179" i="18"/>
  <c r="L180" i="18"/>
  <c r="L181" i="18"/>
  <c r="L182" i="18"/>
  <c r="L183" i="18"/>
  <c r="L184" i="18"/>
  <c r="L185" i="18"/>
  <c r="L186" i="18"/>
  <c r="L187" i="18"/>
  <c r="L188" i="18"/>
  <c r="L189" i="18"/>
  <c r="L190" i="18"/>
  <c r="L191" i="18"/>
  <c r="L192" i="18"/>
  <c r="L193" i="18"/>
  <c r="L194" i="18"/>
  <c r="L195" i="18"/>
  <c r="L196" i="18"/>
  <c r="L197" i="18"/>
  <c r="L198" i="18"/>
  <c r="L199" i="18"/>
  <c r="L200" i="18"/>
  <c r="L201" i="18"/>
  <c r="L202" i="18"/>
  <c r="L203" i="18"/>
  <c r="L204" i="18"/>
  <c r="L205" i="18"/>
  <c r="L206" i="18"/>
  <c r="L207" i="18"/>
  <c r="L208" i="18"/>
  <c r="L209" i="18"/>
  <c r="L210" i="18"/>
  <c r="L211" i="18"/>
  <c r="L212" i="18"/>
  <c r="L213" i="18"/>
  <c r="L214" i="18"/>
  <c r="L215" i="18"/>
  <c r="L216" i="18"/>
  <c r="L217" i="18"/>
  <c r="L218" i="18"/>
  <c r="L219" i="18"/>
  <c r="L220" i="18"/>
  <c r="L221" i="18"/>
  <c r="L222" i="18"/>
  <c r="L223" i="18"/>
  <c r="L224" i="18"/>
  <c r="L225" i="18"/>
  <c r="L226" i="18"/>
  <c r="L227" i="18"/>
  <c r="L228" i="18"/>
  <c r="L229" i="18"/>
  <c r="L230" i="18"/>
  <c r="L231" i="18"/>
  <c r="L232" i="18"/>
  <c r="L233" i="18"/>
  <c r="L234" i="18"/>
  <c r="L235" i="18"/>
  <c r="L236" i="18"/>
  <c r="L237" i="18"/>
  <c r="L238" i="18"/>
  <c r="L239" i="18"/>
  <c r="L240" i="18"/>
  <c r="L241" i="18"/>
  <c r="L242" i="18"/>
  <c r="L243" i="18"/>
  <c r="L244" i="18"/>
  <c r="L245" i="18"/>
  <c r="L246" i="18"/>
  <c r="L247" i="18"/>
  <c r="L248" i="18"/>
  <c r="L249" i="18"/>
  <c r="L250" i="18"/>
  <c r="L251" i="18"/>
  <c r="L252" i="18"/>
  <c r="L253" i="18"/>
  <c r="L254" i="18"/>
  <c r="L255" i="18"/>
  <c r="L256" i="18"/>
  <c r="L257" i="18"/>
  <c r="L258" i="18"/>
  <c r="L259" i="18"/>
  <c r="L260" i="18"/>
  <c r="L261" i="18"/>
  <c r="L262" i="18"/>
  <c r="L263" i="18"/>
  <c r="L264" i="18"/>
  <c r="L265" i="18"/>
  <c r="L266" i="18"/>
  <c r="L267" i="18"/>
  <c r="L268" i="18"/>
  <c r="L269" i="18"/>
  <c r="L270" i="18"/>
  <c r="L271" i="18"/>
  <c r="L272" i="18"/>
  <c r="L273" i="18"/>
  <c r="L274" i="18"/>
  <c r="L275" i="18"/>
  <c r="L276" i="18"/>
  <c r="L277" i="18"/>
  <c r="L278" i="18"/>
  <c r="L279" i="18"/>
  <c r="L280" i="18"/>
  <c r="L281" i="18"/>
  <c r="L282" i="18"/>
  <c r="L283" i="18"/>
  <c r="L284" i="18"/>
  <c r="L285" i="18"/>
  <c r="L286" i="18"/>
  <c r="L287" i="18"/>
  <c r="L288" i="18"/>
  <c r="L289" i="18"/>
  <c r="L290" i="18"/>
  <c r="L291" i="18"/>
  <c r="L292" i="18"/>
  <c r="L293" i="18"/>
  <c r="L294" i="18"/>
  <c r="L295" i="18"/>
  <c r="L296" i="18"/>
  <c r="L297" i="18"/>
  <c r="L298" i="18"/>
  <c r="L299" i="18"/>
  <c r="L300" i="18"/>
  <c r="L301" i="18"/>
  <c r="L302" i="18"/>
  <c r="L303" i="18"/>
  <c r="L304" i="18"/>
  <c r="L305" i="18"/>
  <c r="L306" i="18"/>
  <c r="L307" i="18"/>
  <c r="L308" i="18"/>
  <c r="L309" i="18"/>
  <c r="L310" i="18"/>
  <c r="L311" i="18"/>
  <c r="L312" i="18"/>
  <c r="L313" i="18"/>
  <c r="L314" i="18"/>
  <c r="L315" i="18"/>
  <c r="L316" i="18"/>
  <c r="L317" i="18"/>
  <c r="L318" i="18"/>
  <c r="L319" i="18"/>
  <c r="L320" i="18"/>
  <c r="L321" i="18"/>
  <c r="L322" i="18"/>
  <c r="L323" i="18"/>
  <c r="L324" i="18"/>
  <c r="L325" i="18"/>
  <c r="L326" i="18"/>
  <c r="L327" i="18"/>
  <c r="L328" i="18"/>
  <c r="L329" i="18"/>
  <c r="L330" i="18"/>
  <c r="L331" i="18"/>
  <c r="L332" i="18"/>
  <c r="L333" i="18"/>
  <c r="L334" i="18"/>
  <c r="L335" i="18"/>
  <c r="L336" i="18"/>
  <c r="L337" i="18"/>
  <c r="L338" i="18"/>
  <c r="L339" i="18"/>
  <c r="L340" i="18"/>
  <c r="L341" i="18"/>
  <c r="L342" i="18"/>
  <c r="L343" i="18"/>
  <c r="L344" i="18"/>
  <c r="L345" i="18"/>
  <c r="L346" i="18"/>
  <c r="L347" i="18"/>
  <c r="L348" i="18"/>
  <c r="L349" i="18"/>
  <c r="L350" i="18"/>
  <c r="L351" i="18"/>
  <c r="L352" i="18"/>
  <c r="L353" i="18"/>
  <c r="L354" i="18"/>
  <c r="L355" i="18"/>
  <c r="L356" i="18"/>
  <c r="L357" i="18"/>
  <c r="L358" i="18"/>
  <c r="L359" i="18"/>
  <c r="L360" i="18"/>
  <c r="L361" i="18"/>
  <c r="L362" i="18"/>
  <c r="L363" i="18"/>
  <c r="L364" i="18"/>
  <c r="L365" i="18"/>
  <c r="L366" i="18"/>
  <c r="L367" i="18"/>
  <c r="L368" i="18"/>
  <c r="L369" i="18"/>
  <c r="L370" i="18"/>
  <c r="L371" i="18"/>
  <c r="L372" i="18"/>
  <c r="L373" i="18"/>
  <c r="L374" i="18"/>
  <c r="L375" i="18"/>
  <c r="L376" i="18"/>
  <c r="L377" i="18"/>
  <c r="L378" i="18"/>
  <c r="L379" i="18"/>
  <c r="L380" i="18"/>
  <c r="L381" i="18"/>
  <c r="L382" i="18"/>
  <c r="L383" i="18"/>
  <c r="L384" i="18"/>
  <c r="L385" i="18"/>
  <c r="L386" i="18"/>
  <c r="L387" i="18"/>
  <c r="L388" i="18"/>
  <c r="L389" i="18"/>
  <c r="L390" i="18"/>
  <c r="L391" i="18"/>
  <c r="L392" i="18"/>
  <c r="L393" i="18"/>
  <c r="L394" i="18"/>
  <c r="L395" i="18"/>
  <c r="L396" i="18"/>
  <c r="L397" i="18"/>
  <c r="L398" i="18"/>
  <c r="L399" i="18"/>
  <c r="L400" i="18"/>
  <c r="L401" i="18"/>
  <c r="L402" i="18"/>
  <c r="L403" i="18"/>
  <c r="L404" i="18"/>
  <c r="L405" i="18"/>
  <c r="L406" i="18"/>
  <c r="L407" i="18"/>
  <c r="L408" i="18"/>
  <c r="L409" i="18"/>
  <c r="L410" i="18"/>
  <c r="L411" i="18"/>
  <c r="L412" i="18"/>
  <c r="L413" i="18"/>
  <c r="L414" i="18"/>
  <c r="L415" i="18"/>
  <c r="L416" i="18"/>
  <c r="L417" i="18"/>
  <c r="L418" i="18"/>
  <c r="L419" i="18"/>
  <c r="L420" i="18"/>
  <c r="L421" i="18"/>
  <c r="L422" i="18"/>
  <c r="L423" i="18"/>
  <c r="L424" i="18"/>
  <c r="L425" i="18"/>
  <c r="L426" i="18"/>
  <c r="L427" i="18"/>
  <c r="L428" i="18"/>
  <c r="L429" i="18"/>
  <c r="L430" i="18"/>
  <c r="L431" i="18"/>
  <c r="L432" i="18"/>
  <c r="L433" i="18"/>
  <c r="L434" i="18"/>
  <c r="L435" i="18"/>
  <c r="L436" i="18"/>
  <c r="L437" i="18"/>
  <c r="L438" i="18"/>
  <c r="L439" i="18"/>
  <c r="L440" i="18"/>
  <c r="L441" i="18"/>
  <c r="L442" i="18"/>
  <c r="L443" i="18"/>
  <c r="L444" i="18"/>
  <c r="L445" i="18"/>
  <c r="L446" i="18"/>
  <c r="L447" i="18"/>
  <c r="L448" i="18"/>
  <c r="L449" i="18"/>
  <c r="L450" i="18"/>
  <c r="L451" i="18"/>
  <c r="L452" i="18"/>
  <c r="L453" i="18"/>
  <c r="L454" i="18"/>
  <c r="L455" i="18"/>
  <c r="L456" i="18"/>
  <c r="L457" i="18"/>
  <c r="L458" i="18"/>
  <c r="L459" i="18"/>
  <c r="L460" i="18"/>
  <c r="L461" i="18"/>
  <c r="L462" i="18"/>
  <c r="L463" i="18"/>
  <c r="L464" i="18"/>
  <c r="L465" i="18"/>
  <c r="L466" i="18"/>
  <c r="L467" i="18"/>
  <c r="L468" i="18"/>
  <c r="L469" i="18"/>
  <c r="L470" i="18"/>
  <c r="L471" i="18"/>
  <c r="L472" i="18"/>
  <c r="L473" i="18"/>
  <c r="L474" i="18"/>
  <c r="L475" i="18"/>
  <c r="L476" i="18"/>
  <c r="L477" i="18"/>
  <c r="L478" i="18"/>
  <c r="L479" i="18"/>
  <c r="L480" i="18"/>
  <c r="L481" i="18"/>
  <c r="L482" i="18"/>
  <c r="L483" i="18"/>
  <c r="L484" i="18"/>
  <c r="L485" i="18"/>
  <c r="L486" i="18"/>
  <c r="L487" i="18"/>
  <c r="L488" i="18"/>
  <c r="L489" i="18"/>
  <c r="L490" i="18"/>
  <c r="L491" i="18"/>
  <c r="L492" i="18"/>
  <c r="L493" i="18"/>
  <c r="L494" i="18"/>
  <c r="L495" i="18"/>
  <c r="L496" i="18"/>
  <c r="L497" i="18"/>
  <c r="L498" i="18"/>
  <c r="L499" i="18"/>
  <c r="L500" i="18"/>
  <c r="L501" i="18"/>
  <c r="L502" i="18"/>
  <c r="L503" i="18"/>
  <c r="L504" i="18"/>
  <c r="L505" i="18"/>
  <c r="L506" i="18"/>
  <c r="L507" i="18"/>
  <c r="L508" i="18"/>
  <c r="L509" i="18"/>
  <c r="L510" i="18"/>
  <c r="L511" i="18"/>
  <c r="L512" i="18"/>
  <c r="L513" i="18"/>
  <c r="L514" i="18"/>
  <c r="L515" i="18"/>
  <c r="L516" i="18"/>
  <c r="L517" i="18"/>
  <c r="L518" i="18"/>
  <c r="L519" i="18"/>
  <c r="L520" i="18"/>
  <c r="L521" i="18"/>
  <c r="L522" i="18"/>
  <c r="L523" i="18"/>
  <c r="L524" i="18"/>
  <c r="L525" i="18"/>
  <c r="L526" i="18"/>
  <c r="L527" i="18"/>
  <c r="L528" i="18"/>
  <c r="L529" i="18"/>
  <c r="L530" i="18"/>
  <c r="L531" i="18"/>
  <c r="L532" i="18"/>
  <c r="L533" i="18"/>
  <c r="L534" i="18"/>
  <c r="L535" i="18"/>
  <c r="L536" i="18"/>
  <c r="L537" i="18"/>
  <c r="L538" i="18"/>
  <c r="L539" i="18"/>
  <c r="L540" i="18"/>
  <c r="L541" i="18"/>
  <c r="L542" i="18"/>
  <c r="L543" i="18"/>
  <c r="L544" i="18"/>
  <c r="L545" i="18"/>
  <c r="L546" i="18"/>
  <c r="L547" i="18"/>
  <c r="L548" i="18"/>
  <c r="L549" i="18"/>
  <c r="L550" i="18"/>
  <c r="L551" i="18"/>
  <c r="L552" i="18"/>
  <c r="L553" i="18"/>
  <c r="L554" i="18"/>
  <c r="L555" i="18"/>
  <c r="L556" i="18"/>
  <c r="L557" i="18"/>
  <c r="L558" i="18"/>
  <c r="L559" i="18"/>
  <c r="L560" i="18"/>
  <c r="L561" i="18"/>
  <c r="L562" i="18"/>
  <c r="L563" i="18"/>
  <c r="L564" i="18"/>
  <c r="L565" i="18"/>
  <c r="L566" i="18"/>
  <c r="L567" i="18"/>
  <c r="L568" i="18"/>
  <c r="L569" i="18"/>
  <c r="L570" i="18"/>
  <c r="L571" i="18"/>
  <c r="L572" i="18"/>
  <c r="L573" i="18"/>
  <c r="L574" i="18"/>
  <c r="L575" i="18"/>
  <c r="L576" i="18"/>
  <c r="L577" i="18"/>
  <c r="L578" i="18"/>
  <c r="L579" i="18"/>
  <c r="L580" i="18"/>
  <c r="L581" i="18"/>
  <c r="L582" i="18"/>
  <c r="L583" i="18"/>
  <c r="L584" i="18"/>
  <c r="L585" i="18"/>
  <c r="L586" i="18"/>
  <c r="L587" i="18"/>
  <c r="L588" i="18"/>
  <c r="L589" i="18"/>
  <c r="L590" i="18"/>
  <c r="L591" i="18"/>
  <c r="L592" i="18"/>
  <c r="L593" i="18"/>
  <c r="L594" i="18"/>
  <c r="L595" i="18"/>
  <c r="L596" i="18"/>
  <c r="L597" i="18"/>
  <c r="L598" i="18"/>
  <c r="L599" i="18"/>
  <c r="L600" i="18"/>
  <c r="L601" i="18"/>
  <c r="L602" i="18"/>
  <c r="L603" i="18"/>
  <c r="L604" i="18"/>
  <c r="L605" i="18"/>
  <c r="L606" i="18"/>
  <c r="L607" i="18"/>
  <c r="L608" i="18"/>
  <c r="L609" i="18"/>
  <c r="L610" i="18"/>
  <c r="L611" i="18"/>
  <c r="L612" i="18"/>
  <c r="L613" i="18"/>
  <c r="L614" i="18"/>
  <c r="L615" i="18"/>
  <c r="L616" i="18"/>
  <c r="L617" i="18"/>
  <c r="L618" i="18"/>
  <c r="L619" i="18"/>
  <c r="L620" i="18"/>
  <c r="L621" i="18"/>
  <c r="L622" i="18"/>
  <c r="L623" i="18"/>
  <c r="L624" i="18"/>
  <c r="L625" i="18"/>
  <c r="L626" i="18"/>
  <c r="L627" i="18"/>
  <c r="L628" i="18"/>
  <c r="L629" i="18"/>
  <c r="L630" i="18"/>
  <c r="L631" i="18"/>
  <c r="L632" i="18"/>
  <c r="L633" i="18"/>
  <c r="L634" i="18"/>
  <c r="L635" i="18"/>
  <c r="L636" i="18"/>
  <c r="L637" i="18"/>
  <c r="L638" i="18"/>
  <c r="L639" i="18"/>
  <c r="L640" i="18"/>
  <c r="L641" i="18"/>
  <c r="L642" i="18"/>
  <c r="L643" i="18"/>
  <c r="L644" i="18"/>
  <c r="L645" i="18"/>
  <c r="L646" i="18"/>
  <c r="L647" i="18"/>
  <c r="L648" i="18"/>
  <c r="L649" i="18"/>
  <c r="L650" i="18"/>
  <c r="L651" i="18"/>
  <c r="L652" i="18"/>
  <c r="L653" i="18"/>
  <c r="L654" i="18"/>
  <c r="L655" i="18"/>
  <c r="L656" i="18"/>
  <c r="L657" i="18"/>
  <c r="L658" i="18"/>
  <c r="L659" i="18"/>
  <c r="L660" i="18"/>
  <c r="L661" i="18"/>
  <c r="L662" i="18"/>
  <c r="L663" i="18"/>
  <c r="L664" i="18"/>
  <c r="L665" i="18"/>
  <c r="L666" i="18"/>
  <c r="L667" i="18"/>
  <c r="L668" i="18"/>
  <c r="L669" i="18"/>
  <c r="L670" i="18"/>
  <c r="L671" i="18"/>
  <c r="L672" i="18"/>
  <c r="L673" i="18"/>
  <c r="L674" i="18"/>
  <c r="L675" i="18"/>
  <c r="L676" i="18"/>
  <c r="L677" i="18"/>
  <c r="L678" i="18"/>
  <c r="L679" i="18"/>
  <c r="L680" i="18"/>
  <c r="L681" i="18"/>
  <c r="L682" i="18"/>
  <c r="L683" i="18"/>
  <c r="L684" i="18"/>
  <c r="L685" i="18"/>
  <c r="L686" i="18"/>
  <c r="L687" i="18"/>
  <c r="L688" i="18"/>
  <c r="L689" i="18"/>
  <c r="L690" i="18"/>
  <c r="L691" i="18"/>
  <c r="L692" i="18"/>
  <c r="L693" i="18"/>
  <c r="L694" i="18"/>
  <c r="L695" i="18"/>
  <c r="L696" i="18"/>
  <c r="L697" i="18"/>
  <c r="L698" i="18"/>
  <c r="L699" i="18"/>
  <c r="L700" i="18"/>
  <c r="L701" i="18"/>
  <c r="L702" i="18"/>
  <c r="L703" i="18"/>
  <c r="L704" i="18"/>
  <c r="L705" i="18"/>
  <c r="L706" i="18"/>
  <c r="L707" i="18"/>
  <c r="L708" i="18"/>
  <c r="L709" i="18"/>
  <c r="L710" i="18"/>
  <c r="L711" i="18"/>
  <c r="L712" i="18"/>
  <c r="L713" i="18"/>
  <c r="L714" i="18"/>
  <c r="L715" i="18"/>
  <c r="L716" i="18"/>
  <c r="L717" i="18"/>
  <c r="L718" i="18"/>
  <c r="L719" i="18"/>
  <c r="L720" i="18"/>
  <c r="L721" i="18"/>
  <c r="L722" i="18"/>
  <c r="L723" i="18"/>
  <c r="L724" i="18"/>
  <c r="L725" i="18"/>
  <c r="L726" i="18"/>
  <c r="L727" i="18"/>
  <c r="L728" i="18"/>
  <c r="L729" i="18"/>
  <c r="L730" i="18"/>
  <c r="L731" i="18"/>
  <c r="L732" i="18"/>
  <c r="L733" i="18"/>
  <c r="L734" i="18"/>
  <c r="L735" i="18"/>
  <c r="L736" i="18"/>
  <c r="L737" i="18"/>
  <c r="L738" i="18"/>
  <c r="L739" i="18"/>
  <c r="L740" i="18"/>
  <c r="L741" i="18"/>
  <c r="L742" i="18"/>
  <c r="L743" i="18"/>
  <c r="L744" i="18"/>
  <c r="L745" i="18"/>
  <c r="L746" i="18"/>
  <c r="L747" i="18"/>
  <c r="L748" i="18"/>
  <c r="L749" i="18"/>
  <c r="L750" i="18"/>
  <c r="L751" i="18"/>
  <c r="L752" i="18"/>
  <c r="L753" i="18"/>
  <c r="L754" i="18"/>
  <c r="L755" i="18"/>
  <c r="L756" i="18"/>
  <c r="L757" i="18"/>
  <c r="L758" i="18"/>
  <c r="L759" i="18"/>
  <c r="L760" i="18"/>
  <c r="L761" i="18"/>
  <c r="L762" i="18"/>
  <c r="L763" i="18"/>
  <c r="L764" i="18"/>
  <c r="L765" i="18"/>
  <c r="L766" i="18"/>
  <c r="L767" i="18"/>
  <c r="L768" i="18"/>
  <c r="L769" i="18"/>
  <c r="L770" i="18"/>
  <c r="L771" i="18"/>
  <c r="L772" i="18"/>
  <c r="L773" i="18"/>
  <c r="L774" i="18"/>
  <c r="L775" i="18"/>
  <c r="L776" i="18"/>
  <c r="L777" i="18"/>
  <c r="L778" i="18"/>
  <c r="L779" i="18"/>
  <c r="L780" i="18"/>
  <c r="L781" i="18"/>
  <c r="L782" i="18"/>
  <c r="L783" i="18"/>
  <c r="L784" i="18"/>
  <c r="L785" i="18"/>
  <c r="L786" i="18"/>
  <c r="L787" i="18"/>
  <c r="L788" i="18"/>
  <c r="L789" i="18"/>
  <c r="L790" i="18"/>
  <c r="L791" i="18"/>
  <c r="L792" i="18"/>
  <c r="L793" i="18"/>
  <c r="L794" i="18"/>
  <c r="L795" i="18"/>
  <c r="L796" i="18"/>
  <c r="L797" i="18"/>
  <c r="L798" i="18"/>
  <c r="L799" i="18"/>
  <c r="L800" i="18"/>
  <c r="L801" i="18"/>
  <c r="L802" i="18"/>
  <c r="L803" i="18"/>
  <c r="L804" i="18"/>
  <c r="L805" i="18"/>
  <c r="L806" i="18"/>
  <c r="L807" i="18"/>
  <c r="L808" i="18"/>
  <c r="L809" i="18"/>
  <c r="L810" i="18"/>
  <c r="L811" i="18"/>
  <c r="L812" i="18"/>
  <c r="L813" i="18"/>
  <c r="L814" i="18"/>
  <c r="L815" i="18"/>
  <c r="L816" i="18"/>
  <c r="L817" i="18"/>
  <c r="L818" i="18"/>
  <c r="L819" i="18"/>
  <c r="L820" i="18"/>
  <c r="L821" i="18"/>
  <c r="L822" i="18"/>
  <c r="L823" i="18"/>
  <c r="L824" i="18"/>
  <c r="L825" i="18"/>
  <c r="L826" i="18"/>
  <c r="L827" i="18"/>
  <c r="L828" i="18"/>
  <c r="L829" i="18"/>
  <c r="L830" i="18"/>
  <c r="L831" i="18"/>
  <c r="L832" i="18"/>
  <c r="L833" i="18"/>
  <c r="L834" i="18"/>
  <c r="L835" i="18"/>
  <c r="L836" i="18"/>
  <c r="L837" i="18"/>
  <c r="L838" i="18"/>
  <c r="L839" i="18"/>
  <c r="L840" i="18"/>
  <c r="L841" i="18"/>
  <c r="L842" i="18"/>
  <c r="L843" i="18"/>
  <c r="L844" i="18"/>
  <c r="L845" i="18"/>
  <c r="L846" i="18"/>
  <c r="L847" i="18"/>
  <c r="L848" i="18"/>
  <c r="L849" i="18"/>
  <c r="L850" i="18"/>
  <c r="L851" i="18"/>
  <c r="L852" i="18"/>
  <c r="L853" i="18"/>
  <c r="L854" i="18"/>
  <c r="L855" i="18"/>
  <c r="L856" i="18"/>
  <c r="L857" i="18"/>
  <c r="L858" i="18"/>
  <c r="L859" i="18"/>
  <c r="L860" i="18"/>
  <c r="L861" i="18"/>
  <c r="L862" i="18"/>
  <c r="L863" i="18"/>
  <c r="L864" i="18"/>
  <c r="L865" i="18"/>
  <c r="L866" i="18"/>
  <c r="L867" i="18"/>
  <c r="L868" i="18"/>
  <c r="L869" i="18"/>
  <c r="L870" i="18"/>
  <c r="L871" i="18"/>
  <c r="L872" i="18"/>
  <c r="L873" i="18"/>
  <c r="L874" i="18"/>
  <c r="L875" i="18"/>
  <c r="L876" i="18"/>
  <c r="L877" i="18"/>
  <c r="L878" i="18"/>
  <c r="L879" i="18"/>
  <c r="L880" i="18"/>
  <c r="L881" i="18"/>
  <c r="L882" i="18"/>
  <c r="L883" i="18"/>
  <c r="L884" i="18"/>
  <c r="L885" i="18"/>
  <c r="L886" i="18"/>
  <c r="L887" i="18"/>
  <c r="L888" i="18"/>
  <c r="L889" i="18"/>
  <c r="L890" i="18"/>
  <c r="L891" i="18"/>
  <c r="L892" i="18"/>
  <c r="L893" i="18"/>
  <c r="L894" i="18"/>
  <c r="L895" i="18"/>
  <c r="L896" i="18"/>
  <c r="L897" i="18"/>
  <c r="L898" i="18"/>
  <c r="L899" i="18"/>
  <c r="L900" i="18"/>
  <c r="L901" i="18"/>
  <c r="L902" i="18"/>
  <c r="L903" i="18"/>
  <c r="L904" i="18"/>
  <c r="L905" i="18"/>
  <c r="L906" i="18"/>
  <c r="L907" i="18"/>
  <c r="L908" i="18"/>
  <c r="L909" i="18"/>
  <c r="L910" i="18"/>
  <c r="L911" i="18"/>
  <c r="L912" i="18"/>
  <c r="L913" i="18"/>
  <c r="L914" i="18"/>
  <c r="L915" i="18"/>
  <c r="L916" i="18"/>
  <c r="L917" i="18"/>
  <c r="L918" i="18"/>
  <c r="L919" i="18"/>
  <c r="L920" i="18"/>
  <c r="L921" i="18"/>
  <c r="L922" i="18"/>
  <c r="L923" i="18"/>
  <c r="L924" i="18"/>
  <c r="L925" i="18"/>
  <c r="L926" i="18"/>
  <c r="L927" i="18"/>
  <c r="L928" i="18"/>
  <c r="L929" i="18"/>
  <c r="L930" i="18"/>
  <c r="L931" i="18"/>
  <c r="L932" i="18"/>
  <c r="L933" i="18"/>
  <c r="L934" i="18"/>
  <c r="L935" i="18"/>
  <c r="L936" i="18"/>
  <c r="L937" i="18"/>
  <c r="L938" i="18"/>
  <c r="L939" i="18"/>
  <c r="L940" i="18"/>
  <c r="L941" i="18"/>
  <c r="L942" i="18"/>
  <c r="L943" i="18"/>
  <c r="L944" i="18"/>
  <c r="L945" i="18"/>
  <c r="L946" i="18"/>
  <c r="L947" i="18"/>
  <c r="L948" i="18"/>
  <c r="L949" i="18"/>
  <c r="L950" i="18"/>
  <c r="L951" i="18"/>
  <c r="L952" i="18"/>
  <c r="L953" i="18"/>
  <c r="L954" i="18"/>
  <c r="L955" i="18"/>
  <c r="L956" i="18"/>
  <c r="L957" i="18"/>
  <c r="L958" i="18"/>
  <c r="L959" i="18"/>
  <c r="L960" i="18"/>
  <c r="L961" i="18"/>
  <c r="L962" i="18"/>
  <c r="L963" i="18"/>
  <c r="L964" i="18"/>
  <c r="L965" i="18"/>
  <c r="L966" i="18"/>
  <c r="L967" i="18"/>
  <c r="L968" i="18"/>
  <c r="L969" i="18"/>
  <c r="L970" i="18"/>
  <c r="L971" i="18"/>
  <c r="L972" i="18"/>
  <c r="L973" i="18"/>
  <c r="L974" i="18"/>
  <c r="L975" i="18"/>
  <c r="L976" i="18"/>
  <c r="L977" i="18"/>
  <c r="L978" i="18"/>
  <c r="L979" i="18"/>
  <c r="L980" i="18"/>
  <c r="L981" i="18"/>
  <c r="L982" i="18"/>
  <c r="L983" i="18"/>
  <c r="L984" i="18"/>
  <c r="L985" i="18"/>
  <c r="L986" i="18"/>
  <c r="L987" i="18"/>
  <c r="L988" i="18"/>
  <c r="L989" i="18"/>
  <c r="L990" i="18"/>
  <c r="L991" i="18"/>
  <c r="L992" i="18"/>
  <c r="L993" i="18"/>
  <c r="L994" i="18"/>
  <c r="L995" i="18"/>
  <c r="L996" i="18"/>
  <c r="L997" i="18"/>
  <c r="L998" i="18"/>
  <c r="L999" i="18"/>
  <c r="L1000" i="18"/>
  <c r="L1001" i="18"/>
  <c r="L1002" i="18"/>
  <c r="L1003" i="18"/>
  <c r="L1004" i="18"/>
  <c r="L1005" i="18"/>
  <c r="L1006" i="18"/>
  <c r="L1007" i="18"/>
  <c r="L1008" i="18"/>
  <c r="L1009" i="18"/>
  <c r="L1010" i="18"/>
  <c r="L1011" i="18"/>
  <c r="L1012" i="18"/>
  <c r="L1013" i="18"/>
  <c r="L1014" i="18"/>
  <c r="L1015" i="18"/>
  <c r="L1016" i="18"/>
  <c r="L1017" i="18"/>
  <c r="L1018" i="18"/>
  <c r="L1019" i="18"/>
  <c r="L1020" i="18"/>
  <c r="L1021" i="18"/>
  <c r="L1022" i="18"/>
  <c r="L1023" i="18"/>
  <c r="L1024" i="18"/>
  <c r="L1025" i="18"/>
  <c r="L1026" i="18"/>
  <c r="L1027" i="18"/>
  <c r="L1028" i="18"/>
  <c r="L1029" i="18"/>
  <c r="L1030" i="18"/>
  <c r="L1031" i="18"/>
  <c r="L1032" i="18"/>
  <c r="L1033" i="18"/>
  <c r="L1034" i="18"/>
  <c r="L1035" i="18"/>
  <c r="L1036" i="18"/>
  <c r="L1037" i="18"/>
  <c r="L1038" i="18"/>
  <c r="L1039" i="18"/>
  <c r="L1040" i="18"/>
  <c r="L1041" i="18"/>
  <c r="L1042" i="18"/>
  <c r="L1043" i="18"/>
  <c r="L1044" i="18"/>
  <c r="L1045" i="18"/>
  <c r="L1046" i="18"/>
  <c r="L1047" i="18"/>
  <c r="L1048" i="18"/>
  <c r="L1049" i="18"/>
  <c r="L1050" i="18"/>
  <c r="L1051" i="18"/>
  <c r="L1052" i="18"/>
  <c r="L1053" i="18"/>
  <c r="L1054" i="18"/>
  <c r="L1055" i="18"/>
  <c r="L1056" i="18"/>
  <c r="L1057" i="18"/>
  <c r="L1058" i="18"/>
  <c r="L1059" i="18"/>
  <c r="L1060" i="18"/>
  <c r="L1061" i="18"/>
  <c r="L1062" i="18"/>
  <c r="L1063" i="18"/>
  <c r="L1064" i="18"/>
  <c r="L1065" i="18"/>
  <c r="L1066" i="18"/>
  <c r="L1067" i="18"/>
  <c r="L1068" i="18"/>
  <c r="L1069" i="18"/>
  <c r="L1070" i="18"/>
  <c r="L1071" i="18"/>
  <c r="L1072" i="18"/>
  <c r="L1073" i="18"/>
  <c r="L1074" i="18"/>
  <c r="L1075" i="18"/>
  <c r="L1076" i="18"/>
  <c r="L1077" i="18"/>
  <c r="L1078" i="18"/>
  <c r="L1079" i="18"/>
  <c r="L1080" i="18"/>
  <c r="L1081" i="18"/>
  <c r="L1082" i="18"/>
  <c r="L1083" i="18"/>
  <c r="L1084" i="18"/>
  <c r="L1085" i="18"/>
  <c r="L1086" i="18"/>
  <c r="L1087" i="18"/>
  <c r="L1088" i="18"/>
  <c r="L1089" i="18"/>
  <c r="L1090" i="18"/>
  <c r="L1091" i="18"/>
  <c r="L1092" i="18"/>
  <c r="L1093" i="18"/>
  <c r="L1094" i="18"/>
  <c r="L1095" i="18"/>
  <c r="L1096" i="18"/>
  <c r="L1097" i="18"/>
  <c r="L1098" i="18"/>
  <c r="L1099" i="18"/>
  <c r="L1100" i="18"/>
  <c r="L1101" i="18"/>
  <c r="L1102" i="18"/>
  <c r="L1103" i="18"/>
  <c r="L1104" i="18"/>
  <c r="L1105" i="18"/>
  <c r="L1106" i="18"/>
  <c r="L1107" i="18"/>
  <c r="L1108" i="18"/>
  <c r="L1109" i="18"/>
  <c r="L1110" i="18"/>
  <c r="L1111" i="18"/>
  <c r="L1112" i="18"/>
  <c r="L1113" i="18"/>
  <c r="L1114" i="18"/>
  <c r="L1115" i="18"/>
  <c r="L1116" i="18"/>
  <c r="L1117" i="18"/>
  <c r="L1118" i="18"/>
  <c r="L1119" i="18"/>
  <c r="L1120" i="18"/>
  <c r="L1121" i="18"/>
  <c r="L1122" i="18"/>
  <c r="L1123" i="18"/>
  <c r="L1124" i="18"/>
  <c r="L1125" i="18"/>
  <c r="L1126" i="18"/>
  <c r="L1127" i="18"/>
  <c r="L1128" i="18"/>
  <c r="L1129" i="18"/>
  <c r="L1130" i="18"/>
  <c r="L1131" i="18"/>
  <c r="L1132" i="18"/>
  <c r="L1133" i="18"/>
  <c r="L1134" i="18"/>
  <c r="L1135" i="18"/>
  <c r="L1136" i="18"/>
  <c r="L1137" i="18"/>
  <c r="L1138" i="18"/>
  <c r="L1139" i="18"/>
  <c r="L1140" i="18"/>
  <c r="L1141" i="18"/>
  <c r="L1142" i="18"/>
  <c r="L1143" i="18"/>
  <c r="L1144" i="18"/>
  <c r="L1145" i="18"/>
  <c r="L1146" i="18"/>
  <c r="L1147" i="18"/>
  <c r="L1148" i="18"/>
  <c r="L1149" i="18"/>
  <c r="L1150" i="18"/>
  <c r="L1151" i="18"/>
  <c r="L1152" i="18"/>
  <c r="L1153" i="18"/>
  <c r="L1154" i="18"/>
  <c r="L1155" i="18"/>
  <c r="L1156" i="18"/>
  <c r="L1157" i="18"/>
  <c r="L1158" i="18"/>
  <c r="L1159" i="18"/>
  <c r="L1160" i="18"/>
  <c r="L1161" i="18"/>
  <c r="L1162" i="18"/>
  <c r="L1163" i="18"/>
  <c r="L1164" i="18"/>
  <c r="L1165" i="18"/>
  <c r="L1166" i="18"/>
  <c r="L1167" i="18"/>
  <c r="L1168" i="18"/>
  <c r="L1169" i="18"/>
  <c r="L1170" i="18"/>
  <c r="L1171" i="18"/>
  <c r="L1172" i="18"/>
  <c r="L1173" i="18"/>
  <c r="L1174" i="18"/>
  <c r="L1175" i="18"/>
  <c r="L1176" i="18"/>
  <c r="L1177" i="18"/>
  <c r="L1178" i="18"/>
  <c r="L1179" i="18"/>
  <c r="L1180" i="18"/>
  <c r="L1181" i="18"/>
  <c r="L1182" i="18"/>
  <c r="L1183" i="18"/>
  <c r="L1184" i="18"/>
  <c r="L1185" i="18"/>
  <c r="L1186" i="18"/>
  <c r="L1187" i="18"/>
  <c r="L1188" i="18"/>
  <c r="L1189" i="18"/>
  <c r="L1190" i="18"/>
  <c r="L1191" i="18"/>
  <c r="L1192" i="18"/>
  <c r="L1193" i="18"/>
  <c r="L1194" i="18"/>
  <c r="L1195" i="18"/>
  <c r="L1196" i="18"/>
  <c r="L1197" i="18"/>
  <c r="L1198" i="18"/>
  <c r="L1199" i="18"/>
  <c r="L1200" i="18"/>
  <c r="L1201" i="18"/>
  <c r="L1202" i="18"/>
  <c r="L1203" i="18"/>
  <c r="L1204" i="18"/>
  <c r="L1205" i="18"/>
  <c r="L1206" i="18"/>
  <c r="L1207" i="18"/>
  <c r="L1208" i="18"/>
  <c r="L1209" i="18"/>
  <c r="L1210" i="18"/>
  <c r="L1211" i="18"/>
  <c r="L1212" i="18"/>
  <c r="L1213" i="18"/>
  <c r="L1214" i="18"/>
  <c r="L1215" i="18"/>
  <c r="L1216" i="18"/>
  <c r="L1217" i="18"/>
  <c r="L1218" i="18"/>
  <c r="L1219" i="18"/>
  <c r="L1220" i="18"/>
  <c r="L1221" i="18"/>
  <c r="L1222" i="18"/>
  <c r="L1223" i="18"/>
  <c r="L1224" i="18"/>
  <c r="L1225" i="18"/>
  <c r="L1226" i="18"/>
  <c r="L1227" i="18"/>
  <c r="L1228" i="18"/>
  <c r="L1229" i="18"/>
  <c r="L1230" i="18"/>
  <c r="L1231" i="18"/>
  <c r="L1232" i="18"/>
  <c r="L1233" i="18"/>
  <c r="L1234" i="18"/>
  <c r="L1235" i="18"/>
  <c r="L1236" i="18"/>
  <c r="L1237" i="18"/>
  <c r="L1238" i="18"/>
  <c r="L1239" i="18"/>
  <c r="L1240" i="18"/>
  <c r="L1241" i="18"/>
  <c r="L1242" i="18"/>
  <c r="L1243" i="18"/>
  <c r="L1244" i="18"/>
  <c r="L1245" i="18"/>
  <c r="L1246" i="18"/>
  <c r="L1247" i="18"/>
  <c r="L1248" i="18"/>
  <c r="L1249" i="18"/>
  <c r="L1250" i="18"/>
  <c r="L1251" i="18"/>
  <c r="L1252" i="18"/>
  <c r="L1253" i="18"/>
  <c r="L1254" i="18"/>
  <c r="L1255" i="18"/>
  <c r="L1256" i="18"/>
  <c r="L1257" i="18"/>
  <c r="L1258" i="18"/>
  <c r="L1259" i="18"/>
  <c r="L1260" i="18"/>
  <c r="L1261" i="18"/>
  <c r="L1262" i="18"/>
  <c r="L1263" i="18"/>
  <c r="L1264" i="18"/>
  <c r="L1265" i="18"/>
  <c r="L1266" i="18"/>
  <c r="L1267" i="18"/>
  <c r="L1268" i="18"/>
  <c r="L1269" i="18"/>
  <c r="L1270" i="18"/>
  <c r="L1271" i="18"/>
  <c r="L1272" i="18"/>
  <c r="L1273" i="18"/>
  <c r="L1274" i="18"/>
  <c r="L1275" i="18"/>
  <c r="L1276" i="18"/>
  <c r="L1277" i="18"/>
  <c r="L1278" i="18"/>
  <c r="L1279" i="18"/>
  <c r="L1280" i="18"/>
  <c r="L1281" i="18"/>
  <c r="L1282" i="18"/>
  <c r="L1283" i="18"/>
  <c r="L1284" i="18"/>
  <c r="L1285" i="18"/>
  <c r="L1286" i="18"/>
  <c r="L1287" i="18"/>
  <c r="L1288" i="18"/>
  <c r="L1289" i="18"/>
  <c r="L1290" i="18"/>
  <c r="L1291" i="18"/>
  <c r="L1292" i="18"/>
  <c r="L1293" i="18"/>
  <c r="L1294" i="18"/>
  <c r="L1295" i="18"/>
  <c r="L1296" i="18"/>
  <c r="L1297" i="18"/>
  <c r="L1298" i="18"/>
  <c r="L1299" i="18"/>
  <c r="L1300" i="18"/>
  <c r="L1301" i="18"/>
  <c r="L1302" i="18"/>
  <c r="L1303" i="18"/>
  <c r="L1304" i="18"/>
  <c r="L1305" i="18"/>
  <c r="L1306" i="18"/>
  <c r="L1307" i="18"/>
  <c r="L1308" i="18"/>
  <c r="L1309" i="18"/>
  <c r="L1310" i="18"/>
  <c r="L1311" i="18"/>
  <c r="L1312" i="18"/>
  <c r="L1313" i="18"/>
  <c r="L1314" i="18"/>
  <c r="L1315" i="18"/>
  <c r="L1316" i="18"/>
  <c r="L1317" i="18"/>
  <c r="L1318" i="18"/>
  <c r="L1319" i="18"/>
  <c r="L1320" i="18"/>
  <c r="L1321" i="18"/>
  <c r="L1322" i="18"/>
  <c r="L1323" i="18"/>
  <c r="L1324" i="18"/>
  <c r="L1325" i="18"/>
  <c r="L1326" i="18"/>
  <c r="L1327" i="18"/>
  <c r="L1328" i="18"/>
  <c r="L1329" i="18"/>
  <c r="L1330" i="18"/>
  <c r="L1331" i="18"/>
  <c r="L1332" i="18"/>
  <c r="L1333" i="18"/>
  <c r="L1334" i="18"/>
  <c r="L1335" i="18"/>
  <c r="L1336" i="18"/>
  <c r="L1337" i="18"/>
  <c r="L1338" i="18"/>
  <c r="L1339" i="18"/>
  <c r="L1340" i="18"/>
  <c r="L1341" i="18"/>
  <c r="L1342" i="18"/>
  <c r="L1343" i="18"/>
  <c r="L1344" i="18"/>
  <c r="L1345" i="18"/>
  <c r="L1346" i="18"/>
  <c r="L1347" i="18"/>
  <c r="L1348" i="18"/>
  <c r="L1349" i="18"/>
  <c r="L1350" i="18"/>
  <c r="L1351" i="18"/>
  <c r="L1352" i="18"/>
  <c r="L1353" i="18"/>
  <c r="L1354" i="18"/>
  <c r="L1355" i="18"/>
  <c r="L1356" i="18"/>
  <c r="L1357" i="18"/>
  <c r="L1358" i="18"/>
  <c r="L1359" i="18"/>
  <c r="L1360" i="18"/>
  <c r="L1361" i="18"/>
  <c r="L1362" i="18"/>
  <c r="L1363" i="18"/>
  <c r="L1364" i="18"/>
  <c r="L1365" i="18"/>
  <c r="L1366" i="18"/>
  <c r="L1367" i="18"/>
  <c r="L1368" i="18"/>
  <c r="L1369" i="18"/>
  <c r="L1370" i="18"/>
  <c r="L1371" i="18"/>
  <c r="L1372" i="18"/>
  <c r="L1373" i="18"/>
  <c r="L1374" i="18"/>
  <c r="L1375" i="18"/>
  <c r="L1376" i="18"/>
  <c r="L1377" i="18"/>
  <c r="L1378" i="18"/>
  <c r="L1379" i="18"/>
  <c r="L1380" i="18"/>
  <c r="L1381" i="18"/>
  <c r="L1382" i="18"/>
  <c r="L1383" i="18"/>
  <c r="L1384" i="18"/>
  <c r="L1385" i="18"/>
  <c r="L1386" i="18"/>
  <c r="L1387" i="18"/>
  <c r="L1388" i="18"/>
  <c r="L1389" i="18"/>
  <c r="L1390" i="18"/>
  <c r="L1391" i="18"/>
  <c r="L1392" i="18"/>
  <c r="L1393" i="18"/>
  <c r="L1394" i="18"/>
  <c r="L1395" i="18"/>
  <c r="L1396" i="18"/>
  <c r="L1397" i="18"/>
  <c r="L1398" i="18"/>
  <c r="L1399" i="18"/>
  <c r="L1400" i="18"/>
  <c r="L1401" i="18"/>
  <c r="L1402" i="18"/>
  <c r="L1403" i="18"/>
  <c r="L1404" i="18"/>
  <c r="L1405" i="18"/>
  <c r="L1406" i="18"/>
  <c r="L1407" i="18"/>
  <c r="L1408" i="18"/>
  <c r="L1409" i="18"/>
  <c r="L1410" i="18"/>
  <c r="L1411" i="18"/>
  <c r="L1412" i="18"/>
  <c r="L1413" i="18"/>
  <c r="L1414" i="18"/>
  <c r="L1415" i="18"/>
  <c r="L1416" i="18"/>
  <c r="L1417" i="18"/>
  <c r="L1418" i="18"/>
  <c r="L1419" i="18"/>
  <c r="L1420" i="18"/>
  <c r="L1421" i="18"/>
  <c r="L1422" i="18"/>
  <c r="L1423" i="18"/>
  <c r="L1424" i="18"/>
  <c r="L1425" i="18"/>
  <c r="L1426" i="18"/>
  <c r="L1427" i="18"/>
  <c r="L1428" i="18"/>
  <c r="L1429" i="18"/>
  <c r="L1430" i="18"/>
  <c r="L1431" i="18"/>
  <c r="L1432" i="18"/>
  <c r="L1433" i="18"/>
  <c r="L1434" i="18"/>
  <c r="L1435" i="18"/>
  <c r="L1436" i="18"/>
  <c r="L1437" i="18"/>
  <c r="L1438" i="18"/>
  <c r="L1439" i="18"/>
  <c r="L1440" i="18"/>
  <c r="L1441" i="18"/>
  <c r="L1442" i="18"/>
  <c r="L1443" i="18"/>
  <c r="L1444" i="18"/>
  <c r="L1445" i="18"/>
  <c r="L1446" i="18"/>
  <c r="L1447" i="18"/>
  <c r="L1448" i="18"/>
  <c r="L1449" i="18"/>
  <c r="L1450" i="18"/>
  <c r="L1451" i="18"/>
  <c r="L1452" i="18"/>
  <c r="L1453" i="18"/>
  <c r="L1454" i="18"/>
  <c r="L1455" i="18"/>
  <c r="L1456" i="18"/>
  <c r="L1457" i="18"/>
  <c r="L1458" i="18"/>
  <c r="L1459" i="18"/>
  <c r="L1460" i="18"/>
  <c r="L1461" i="18"/>
  <c r="L1462" i="18"/>
  <c r="L1463" i="18"/>
  <c r="L1464" i="18"/>
  <c r="L1465" i="18"/>
  <c r="L1466" i="18"/>
  <c r="L1467" i="18"/>
  <c r="L1468" i="18"/>
  <c r="L1469" i="18"/>
  <c r="L1470" i="18"/>
  <c r="L1471" i="18"/>
  <c r="L1472" i="18"/>
  <c r="L1473" i="18"/>
  <c r="L1474" i="18"/>
  <c r="L1475" i="18"/>
  <c r="L1476" i="18"/>
  <c r="L1477" i="18"/>
  <c r="L1478" i="18"/>
  <c r="L1479" i="18"/>
  <c r="L1480" i="18"/>
  <c r="L1481" i="18"/>
  <c r="L1482" i="18"/>
  <c r="L1483" i="18"/>
  <c r="L1484" i="18"/>
  <c r="L1485" i="18"/>
  <c r="L1486" i="18"/>
  <c r="L1487" i="18"/>
  <c r="L1488" i="18"/>
  <c r="L1489" i="18"/>
  <c r="L1490" i="18"/>
  <c r="L1491" i="18"/>
  <c r="L1492" i="18"/>
  <c r="L1493" i="18"/>
  <c r="L1494" i="18"/>
  <c r="L1495" i="18"/>
  <c r="L1496" i="18"/>
  <c r="L1497" i="18"/>
  <c r="L1498" i="18"/>
  <c r="L1499" i="18"/>
  <c r="L1500" i="18"/>
  <c r="L1501" i="18"/>
  <c r="L1502" i="18"/>
  <c r="L1503" i="18"/>
  <c r="L1504" i="18"/>
  <c r="L1505" i="18"/>
  <c r="L1506" i="18"/>
  <c r="L1507" i="18"/>
  <c r="L1508" i="18"/>
  <c r="L1509" i="18"/>
  <c r="L1510" i="18"/>
  <c r="L1511" i="18"/>
  <c r="L1512" i="18"/>
  <c r="L1513" i="18"/>
  <c r="L1514" i="18"/>
  <c r="L1515" i="18"/>
  <c r="L1516" i="18"/>
  <c r="L1517" i="18"/>
  <c r="L1518" i="18"/>
  <c r="L1519" i="18"/>
  <c r="L1520" i="18"/>
  <c r="L1521" i="18"/>
  <c r="L1522" i="18"/>
  <c r="L1523" i="18"/>
  <c r="L1524" i="18"/>
  <c r="L1525" i="18"/>
  <c r="L1526" i="18"/>
  <c r="L1527" i="18"/>
  <c r="L1528" i="18"/>
  <c r="L1529" i="18"/>
  <c r="L1530" i="18"/>
  <c r="L1531" i="18"/>
  <c r="L1532" i="18"/>
  <c r="L1533" i="18"/>
  <c r="L1534" i="18"/>
  <c r="L1535" i="18"/>
  <c r="L1536" i="18"/>
  <c r="L1537" i="18"/>
  <c r="L1538" i="18"/>
  <c r="L1539" i="18"/>
  <c r="L1540" i="18"/>
  <c r="L1541" i="18"/>
  <c r="L1542" i="18"/>
  <c r="L1543" i="18"/>
  <c r="L1544" i="18"/>
  <c r="L1545" i="18"/>
  <c r="L1546" i="18"/>
  <c r="L1547" i="18"/>
  <c r="L1548" i="18"/>
  <c r="L1549" i="18"/>
  <c r="L1550" i="18"/>
  <c r="L1551" i="18"/>
  <c r="L1552" i="18"/>
  <c r="L1553" i="18"/>
  <c r="L1554" i="18"/>
  <c r="L1555" i="18"/>
  <c r="L1556" i="18"/>
  <c r="L1557" i="18"/>
  <c r="L1558" i="18"/>
  <c r="L1559" i="18"/>
  <c r="L1560" i="18"/>
  <c r="L1561" i="18"/>
  <c r="L1562" i="18"/>
  <c r="L1563" i="18"/>
  <c r="L1564" i="18"/>
  <c r="L1565" i="18"/>
  <c r="L1566" i="18"/>
  <c r="L1567" i="18"/>
  <c r="L1568" i="18"/>
  <c r="L1569" i="18"/>
  <c r="L1570" i="18"/>
  <c r="L1571" i="18"/>
  <c r="L1572" i="18"/>
  <c r="L1573" i="18"/>
  <c r="L1574" i="18"/>
  <c r="L1575" i="18"/>
  <c r="L1576" i="18"/>
  <c r="L1577" i="18"/>
  <c r="L1578" i="18"/>
  <c r="L1579" i="18"/>
  <c r="L1580" i="18"/>
  <c r="L1581" i="18"/>
  <c r="L1582" i="18"/>
  <c r="L1583" i="18"/>
  <c r="L1584" i="18"/>
  <c r="L1585" i="18"/>
  <c r="L1586" i="18"/>
  <c r="L1587" i="18"/>
  <c r="L1588" i="18"/>
  <c r="L1589" i="18"/>
  <c r="L1590" i="18"/>
  <c r="L1591" i="18"/>
  <c r="L1592" i="18"/>
  <c r="L1593" i="18"/>
  <c r="L1594" i="18"/>
  <c r="L1595" i="18"/>
  <c r="L1596" i="18"/>
  <c r="L1597" i="18"/>
  <c r="L1598" i="18"/>
  <c r="L1599" i="18"/>
  <c r="L1600" i="18"/>
  <c r="L1601" i="18"/>
  <c r="L1602" i="18"/>
  <c r="L1603" i="18"/>
  <c r="L1604" i="18"/>
  <c r="L1605" i="18"/>
  <c r="L1606" i="18"/>
  <c r="L1607" i="18"/>
  <c r="L1608" i="18"/>
  <c r="L1609" i="18"/>
  <c r="L1610" i="18"/>
  <c r="L1611" i="18"/>
  <c r="L1612" i="18"/>
  <c r="L1613" i="18"/>
  <c r="L1614" i="18"/>
  <c r="L1615" i="18"/>
  <c r="L1616" i="18"/>
  <c r="L1617" i="18"/>
  <c r="L1618" i="18"/>
  <c r="L1619" i="18"/>
  <c r="L1620" i="18"/>
  <c r="L1621" i="18"/>
  <c r="L1622" i="18"/>
  <c r="L1623" i="18"/>
  <c r="L1624" i="18"/>
  <c r="L1625" i="18"/>
  <c r="L1626" i="18"/>
  <c r="L1627" i="18"/>
  <c r="L1628" i="18"/>
  <c r="L1629" i="18"/>
  <c r="L1630" i="18"/>
  <c r="L1631" i="18"/>
  <c r="L1632" i="18"/>
  <c r="L1633" i="18"/>
  <c r="L1634" i="18"/>
  <c r="L1635" i="18"/>
  <c r="L1636" i="18"/>
  <c r="L1637" i="18"/>
  <c r="L1638" i="18"/>
  <c r="L1639" i="18"/>
  <c r="L1640" i="18"/>
  <c r="L1641" i="18"/>
  <c r="L1642" i="18"/>
  <c r="L1643" i="18"/>
  <c r="L1644" i="18"/>
  <c r="L1645" i="18"/>
  <c r="L1646" i="18"/>
  <c r="L1647" i="18"/>
  <c r="L1648" i="18"/>
  <c r="L1649" i="18"/>
  <c r="L1650" i="18"/>
  <c r="L1651" i="18"/>
  <c r="L1652" i="18"/>
  <c r="L1653" i="18"/>
  <c r="L1654" i="18"/>
  <c r="L1655" i="18"/>
  <c r="L1656" i="18"/>
  <c r="L1657" i="18"/>
  <c r="L1658" i="18"/>
  <c r="L1659" i="18"/>
  <c r="L1660" i="18"/>
  <c r="L1661" i="18"/>
  <c r="L1662" i="18"/>
  <c r="L1663" i="18"/>
  <c r="L1664" i="18"/>
  <c r="L1665" i="18"/>
  <c r="L1666" i="18"/>
  <c r="L1667" i="18"/>
  <c r="L1668" i="18"/>
  <c r="L1669" i="18"/>
  <c r="L1670" i="18"/>
  <c r="L1671" i="18"/>
  <c r="L1672" i="18"/>
  <c r="L1673" i="18"/>
  <c r="L1674" i="18"/>
  <c r="L1675" i="18"/>
  <c r="L1676" i="18"/>
  <c r="L1677" i="18"/>
  <c r="L1678" i="18"/>
  <c r="L1679" i="18"/>
  <c r="L1680" i="18"/>
  <c r="L1681" i="18"/>
  <c r="L1682" i="18"/>
  <c r="L1683" i="18"/>
  <c r="L1684" i="18"/>
  <c r="L1685" i="18"/>
  <c r="L1686" i="18"/>
  <c r="L1687" i="18"/>
  <c r="L1688" i="18"/>
  <c r="L1689" i="18"/>
  <c r="L1690" i="18"/>
  <c r="L1691" i="18"/>
  <c r="L1692" i="18"/>
  <c r="L1693" i="18"/>
  <c r="L1694" i="18"/>
  <c r="L1695" i="18"/>
  <c r="L1696" i="18"/>
  <c r="L1697" i="18"/>
  <c r="L1698" i="18"/>
  <c r="L1699" i="18"/>
  <c r="L1700" i="18"/>
  <c r="L1701" i="18"/>
  <c r="L1702" i="18"/>
  <c r="L1703" i="18"/>
  <c r="L1704" i="18"/>
  <c r="L1705" i="18"/>
  <c r="L1706" i="18"/>
  <c r="L1707" i="18"/>
  <c r="L1708" i="18"/>
  <c r="L1709" i="18"/>
  <c r="L1710" i="18"/>
  <c r="L1711" i="18"/>
  <c r="L1712" i="18"/>
  <c r="L1713" i="18"/>
  <c r="L1714" i="18"/>
  <c r="L1715" i="18"/>
  <c r="L1716" i="18"/>
  <c r="L1717" i="18"/>
  <c r="L1718" i="18"/>
  <c r="L1719" i="18"/>
  <c r="L1720" i="18"/>
  <c r="L1721" i="18"/>
  <c r="L1722" i="18"/>
  <c r="L1723" i="18"/>
  <c r="L1724" i="18"/>
  <c r="L1725" i="18"/>
  <c r="L1726" i="18"/>
  <c r="L1727" i="18"/>
  <c r="L1728" i="18"/>
  <c r="L1729" i="18"/>
  <c r="L1730" i="18"/>
  <c r="L1731" i="18"/>
  <c r="L1732" i="18"/>
  <c r="L1733" i="18"/>
  <c r="L1734" i="18"/>
  <c r="L1735" i="18"/>
  <c r="L1736" i="18"/>
  <c r="L1737" i="18"/>
  <c r="L1738" i="18"/>
  <c r="L1739" i="18"/>
  <c r="L1740" i="18"/>
  <c r="L1741" i="18"/>
  <c r="L1742" i="18"/>
  <c r="L1743" i="18"/>
  <c r="L1744" i="18"/>
  <c r="L1745" i="18"/>
  <c r="L1746" i="18"/>
  <c r="L1747" i="18"/>
  <c r="L1748" i="18"/>
  <c r="L1749" i="18"/>
  <c r="L1750" i="18"/>
  <c r="L1751" i="18"/>
  <c r="L1752" i="18"/>
  <c r="L1753" i="18"/>
  <c r="L1754" i="18"/>
  <c r="L1755" i="18"/>
  <c r="L1756" i="18"/>
  <c r="L1757" i="18"/>
  <c r="L1758" i="18"/>
  <c r="L1759" i="18"/>
  <c r="L1760" i="18"/>
  <c r="L1761" i="18"/>
  <c r="L1762" i="18"/>
  <c r="L1763" i="18"/>
  <c r="L1764" i="18"/>
  <c r="L1765" i="18"/>
  <c r="L1766" i="18"/>
  <c r="L1767" i="18"/>
  <c r="L1768" i="18"/>
  <c r="L1769" i="18"/>
  <c r="L1770" i="18"/>
  <c r="L1771" i="18"/>
  <c r="L1772" i="18"/>
  <c r="L1773" i="18"/>
  <c r="L1774" i="18"/>
  <c r="L1775" i="18"/>
  <c r="L1776" i="18"/>
  <c r="L1777" i="18"/>
  <c r="L1778" i="18"/>
  <c r="L1779" i="18"/>
  <c r="L1780" i="18"/>
  <c r="L1781" i="18"/>
  <c r="L1782" i="18"/>
  <c r="L1783" i="18"/>
  <c r="L1784" i="18"/>
  <c r="L1785" i="18"/>
  <c r="L1786" i="18"/>
  <c r="L1787" i="18"/>
  <c r="L1788" i="18"/>
  <c r="L1789" i="18"/>
  <c r="L1790" i="18"/>
  <c r="L1791" i="18"/>
  <c r="L1792" i="18"/>
  <c r="L1793" i="18"/>
  <c r="L1794" i="18"/>
  <c r="L1795" i="18"/>
  <c r="L1796" i="18"/>
  <c r="L1797" i="18"/>
  <c r="L1798" i="18"/>
  <c r="L1799" i="18"/>
  <c r="L1800" i="18"/>
  <c r="L1801" i="18"/>
  <c r="L1802" i="18"/>
  <c r="L1803" i="18"/>
  <c r="L1804" i="18"/>
  <c r="L1805" i="18"/>
  <c r="L1806" i="18"/>
  <c r="L1807" i="18"/>
  <c r="L1808" i="18"/>
  <c r="L1809" i="18"/>
  <c r="L1810" i="18"/>
  <c r="L1811" i="18"/>
  <c r="L1812" i="18"/>
  <c r="L1813" i="18"/>
  <c r="L1814" i="18"/>
  <c r="L1815" i="18"/>
  <c r="L1816" i="18"/>
  <c r="L1817" i="18"/>
  <c r="L1818" i="18"/>
  <c r="L1819" i="18"/>
  <c r="L1820" i="18"/>
  <c r="L1821" i="18"/>
  <c r="L1822" i="18"/>
  <c r="L1823" i="18"/>
  <c r="L1824" i="18"/>
  <c r="L1825" i="18"/>
  <c r="L1826" i="18"/>
  <c r="L1827" i="18"/>
  <c r="L1828" i="18"/>
  <c r="L1829" i="18"/>
  <c r="L1830" i="18"/>
  <c r="L1831" i="18"/>
  <c r="L1832" i="18"/>
  <c r="L1833" i="18"/>
  <c r="L1834" i="18"/>
  <c r="L1835" i="18"/>
  <c r="L1836" i="18"/>
  <c r="L1837" i="18"/>
  <c r="L1838" i="18"/>
  <c r="L1839" i="18"/>
  <c r="L1840" i="18"/>
  <c r="L1841" i="18"/>
  <c r="L1842" i="18"/>
  <c r="L1843" i="18"/>
  <c r="L1844" i="18"/>
  <c r="L1845" i="18"/>
  <c r="L1846" i="18"/>
  <c r="L1847" i="18"/>
  <c r="L1848" i="18"/>
  <c r="L1849" i="18"/>
  <c r="L1850" i="18"/>
  <c r="L1851" i="18"/>
  <c r="L1852" i="18"/>
  <c r="L1853" i="18"/>
  <c r="L1854" i="18"/>
  <c r="L1855" i="18"/>
  <c r="L1856" i="18"/>
  <c r="L1857" i="18"/>
  <c r="L1858" i="18"/>
  <c r="L1859" i="18"/>
  <c r="L1860" i="18"/>
  <c r="L1861" i="18"/>
  <c r="L1862" i="18"/>
  <c r="L1863" i="18"/>
  <c r="L1864" i="18"/>
  <c r="L1865" i="18"/>
  <c r="L1866" i="18"/>
  <c r="L1867" i="18"/>
  <c r="L1868" i="18"/>
  <c r="L1869" i="18"/>
  <c r="L1870" i="18"/>
  <c r="L1871" i="18"/>
  <c r="L1872" i="18"/>
  <c r="L1873" i="18"/>
  <c r="L1874" i="18"/>
  <c r="L1875" i="18"/>
  <c r="L1876" i="18"/>
  <c r="L1877" i="18"/>
  <c r="L1878" i="18"/>
  <c r="L1879" i="18"/>
  <c r="L1880" i="18"/>
  <c r="L1881" i="18"/>
  <c r="L1882" i="18"/>
  <c r="L1883" i="18"/>
  <c r="L1884" i="18"/>
  <c r="L1885" i="18"/>
  <c r="L1886" i="18"/>
  <c r="L1887" i="18"/>
  <c r="L1888" i="18"/>
  <c r="L1889" i="18"/>
  <c r="L1890" i="18"/>
  <c r="L1891" i="18"/>
  <c r="L1892" i="18"/>
  <c r="L1893" i="18"/>
  <c r="L1894" i="18"/>
  <c r="L1895" i="18"/>
  <c r="L1896" i="18"/>
  <c r="L1897" i="18"/>
  <c r="L1898" i="18"/>
  <c r="L1899" i="18"/>
  <c r="L1900" i="18"/>
  <c r="L1901" i="18"/>
  <c r="L1902" i="18"/>
  <c r="L1903" i="18"/>
  <c r="L1904" i="18"/>
  <c r="L1905" i="18"/>
  <c r="L1906" i="18"/>
  <c r="L1907" i="18"/>
  <c r="L1908" i="18"/>
  <c r="L1909" i="18"/>
  <c r="L1910" i="18"/>
  <c r="L1911" i="18"/>
  <c r="L1912" i="18"/>
  <c r="L1913" i="18"/>
  <c r="L1914" i="18"/>
  <c r="L1915" i="18"/>
  <c r="L1916" i="18"/>
  <c r="L1917" i="18"/>
  <c r="L1918" i="18"/>
  <c r="L1919" i="18"/>
  <c r="L1920" i="18"/>
  <c r="L1921" i="18"/>
  <c r="L1922" i="18"/>
  <c r="L1923" i="18"/>
  <c r="L1924" i="18"/>
  <c r="L1925" i="18"/>
  <c r="L1926" i="18"/>
  <c r="L1927" i="18"/>
  <c r="L1928" i="18"/>
  <c r="L1929" i="18"/>
  <c r="L1930" i="18"/>
  <c r="L1931" i="18"/>
  <c r="L1932" i="18"/>
  <c r="L1933" i="18"/>
  <c r="L1934" i="18"/>
  <c r="L1935" i="18"/>
  <c r="L1936" i="18"/>
  <c r="L1937" i="18"/>
  <c r="L1938" i="18"/>
  <c r="L1939" i="18"/>
  <c r="L1940" i="18"/>
  <c r="L1941" i="18"/>
  <c r="L1942" i="18"/>
  <c r="L1943" i="18"/>
  <c r="L1944" i="18"/>
  <c r="L1945" i="18"/>
  <c r="L1946" i="18"/>
  <c r="L1947" i="18"/>
  <c r="L1948" i="18"/>
  <c r="L1949" i="18"/>
  <c r="L1950" i="18"/>
  <c r="L1951" i="18"/>
  <c r="L1952" i="18"/>
  <c r="L1953" i="18"/>
  <c r="L1954" i="18"/>
  <c r="L1955" i="18"/>
  <c r="L1956" i="18"/>
  <c r="L1957" i="18"/>
  <c r="L1958" i="18"/>
  <c r="L1959" i="18"/>
  <c r="L1960" i="18"/>
  <c r="L1961" i="18"/>
  <c r="L1962" i="18"/>
  <c r="L1963" i="18"/>
  <c r="L1964" i="18"/>
  <c r="L1965" i="18"/>
  <c r="L1966" i="18"/>
  <c r="L1967" i="18"/>
  <c r="L1968" i="18"/>
  <c r="L1969" i="18"/>
  <c r="L1970" i="18"/>
  <c r="L1971" i="18"/>
  <c r="L1972" i="18"/>
  <c r="L1973" i="18"/>
  <c r="L1974" i="18"/>
  <c r="L1975" i="18"/>
  <c r="L1976" i="18"/>
  <c r="L1977" i="18"/>
  <c r="L1978" i="18"/>
  <c r="L1979" i="18"/>
  <c r="L1980" i="18"/>
  <c r="L1981" i="18"/>
  <c r="L1982" i="18"/>
  <c r="L1983" i="18"/>
  <c r="L1984" i="18"/>
  <c r="L1985" i="18"/>
  <c r="L1986" i="18"/>
  <c r="L1987" i="18"/>
  <c r="L1988" i="18"/>
  <c r="L1989" i="18"/>
  <c r="L1990" i="18"/>
  <c r="L1991" i="18"/>
  <c r="L1992" i="18"/>
  <c r="L1993" i="18"/>
  <c r="L1994" i="18"/>
  <c r="L1995" i="18"/>
  <c r="L1996" i="18"/>
  <c r="L1997" i="18"/>
  <c r="L1998" i="18"/>
  <c r="L1999" i="18"/>
  <c r="L2000" i="18"/>
  <c r="L2001" i="18"/>
  <c r="L2002" i="18"/>
  <c r="L2003" i="18"/>
  <c r="L2004" i="18"/>
  <c r="L2005" i="18"/>
  <c r="L2006" i="18"/>
  <c r="L2007" i="18"/>
  <c r="L2008" i="18"/>
  <c r="L2009" i="18"/>
  <c r="L2010" i="18"/>
  <c r="L2011" i="18"/>
  <c r="L2012" i="18"/>
  <c r="L2013" i="18"/>
  <c r="L2014" i="18"/>
  <c r="L2015" i="18"/>
  <c r="L2016" i="18"/>
  <c r="L2017" i="18"/>
  <c r="L2018" i="18"/>
  <c r="L2019" i="18"/>
  <c r="L2020" i="18"/>
  <c r="L2021" i="18"/>
  <c r="L2022" i="18"/>
  <c r="L2023" i="18"/>
  <c r="L2024" i="18"/>
  <c r="L2025" i="18"/>
  <c r="L2026" i="18"/>
  <c r="L2027" i="18"/>
  <c r="L2028" i="18"/>
  <c r="L2029" i="18"/>
  <c r="L2030" i="18"/>
  <c r="L2031" i="18"/>
  <c r="L2032" i="18"/>
  <c r="L2033" i="18"/>
  <c r="L2034" i="18"/>
  <c r="L2035" i="18"/>
  <c r="L2036" i="18"/>
  <c r="L2037" i="18"/>
  <c r="L2038" i="18"/>
  <c r="L2039" i="18"/>
  <c r="L2040" i="18"/>
  <c r="L2041" i="18"/>
  <c r="L2042" i="18"/>
  <c r="L2043" i="18"/>
  <c r="L2044" i="18"/>
  <c r="L2045" i="18"/>
  <c r="L2046" i="18"/>
  <c r="L2047" i="18"/>
  <c r="L2048" i="18"/>
  <c r="L2049" i="18"/>
  <c r="L2050" i="18"/>
  <c r="L2051" i="18"/>
  <c r="L2052" i="18"/>
  <c r="L2053" i="18"/>
  <c r="L2054" i="18"/>
  <c r="L2055" i="18"/>
  <c r="L2056" i="18"/>
  <c r="L2057" i="18"/>
  <c r="L2058" i="18"/>
  <c r="L2059" i="18"/>
  <c r="L2060" i="18"/>
  <c r="L2061" i="18"/>
  <c r="L2062" i="18"/>
  <c r="L2063" i="18"/>
  <c r="L2064" i="18"/>
  <c r="L2065" i="18"/>
  <c r="L2066" i="18"/>
  <c r="L2067" i="18"/>
  <c r="L2068" i="18"/>
  <c r="L2069" i="18"/>
  <c r="L2070" i="18"/>
  <c r="L2071" i="18"/>
  <c r="L2072" i="18"/>
  <c r="L2073" i="18"/>
  <c r="L2074" i="18"/>
  <c r="L2075" i="18"/>
  <c r="L2076" i="18"/>
  <c r="L2077" i="18"/>
  <c r="L2078" i="18"/>
  <c r="L2079" i="18"/>
  <c r="L2080" i="18"/>
  <c r="L2081" i="18"/>
  <c r="L2082" i="18"/>
  <c r="L2083" i="18"/>
  <c r="L2084" i="18"/>
  <c r="L2085" i="18"/>
  <c r="L2086" i="18"/>
  <c r="L2087" i="18"/>
  <c r="L2088" i="18"/>
  <c r="L2089" i="18"/>
  <c r="L2090" i="18"/>
  <c r="L2091" i="18"/>
  <c r="L2092" i="18"/>
  <c r="L2093" i="18"/>
  <c r="L2094" i="18"/>
  <c r="L2095" i="18"/>
  <c r="L2096" i="18"/>
  <c r="L2097" i="18"/>
  <c r="L2098" i="18"/>
  <c r="L2099" i="18"/>
  <c r="L2100" i="18"/>
  <c r="L2101" i="18"/>
  <c r="L2102" i="18"/>
  <c r="L2103" i="18"/>
  <c r="L2104" i="18"/>
  <c r="L2105" i="18"/>
  <c r="L2106" i="18"/>
  <c r="L2107" i="18"/>
  <c r="L2108" i="18"/>
  <c r="L2109" i="18"/>
  <c r="L2110" i="18"/>
  <c r="L2111" i="18"/>
  <c r="L2112" i="18"/>
  <c r="L2113" i="18"/>
  <c r="L2114" i="18"/>
  <c r="L2115" i="18"/>
  <c r="L2116" i="18"/>
  <c r="L2117" i="18"/>
  <c r="L2118" i="18"/>
  <c r="L2119" i="18"/>
  <c r="L2120" i="18"/>
  <c r="L2121" i="18"/>
  <c r="L2122" i="18"/>
  <c r="L2123" i="18"/>
  <c r="L2124" i="18"/>
  <c r="L2125" i="18"/>
  <c r="L2126" i="18"/>
  <c r="L2127" i="18"/>
  <c r="L2128" i="18"/>
  <c r="L2129" i="18"/>
  <c r="L2130" i="18"/>
  <c r="L2131" i="18"/>
  <c r="L2132" i="18"/>
  <c r="L2133" i="18"/>
  <c r="L2134" i="18"/>
  <c r="L2135" i="18"/>
  <c r="L2136" i="18"/>
  <c r="L2137" i="18"/>
  <c r="L2138" i="18"/>
  <c r="L2139" i="18"/>
  <c r="L2140" i="18"/>
  <c r="L2141" i="18"/>
  <c r="L2142" i="18"/>
  <c r="L2143" i="18"/>
  <c r="L2144" i="18"/>
  <c r="L2145" i="18"/>
  <c r="L2146" i="18"/>
  <c r="L2147" i="18"/>
  <c r="L2148" i="18"/>
  <c r="L2149" i="18"/>
  <c r="L2150" i="18"/>
  <c r="L2151" i="18"/>
  <c r="L2152" i="18"/>
  <c r="L2153" i="18"/>
  <c r="L2154" i="18"/>
  <c r="L2155" i="18"/>
  <c r="L2156" i="18"/>
  <c r="L2157" i="18"/>
  <c r="L2158" i="18"/>
  <c r="L2159" i="18"/>
  <c r="L2160" i="18"/>
  <c r="L2161" i="18"/>
  <c r="L2162" i="18"/>
  <c r="L2163" i="18"/>
  <c r="L2164" i="18"/>
  <c r="L2165" i="18"/>
  <c r="L2166" i="18"/>
  <c r="L2167" i="18"/>
  <c r="L2168" i="18"/>
  <c r="L2169" i="18"/>
  <c r="L2170" i="18"/>
  <c r="L2171" i="18"/>
  <c r="L2172" i="18"/>
  <c r="L2173" i="18"/>
  <c r="L2174" i="18"/>
  <c r="L2175" i="18"/>
  <c r="L2176" i="18"/>
  <c r="L2177" i="18"/>
  <c r="L2178" i="18"/>
  <c r="L2179" i="18"/>
  <c r="L2180" i="18"/>
  <c r="L2181" i="18"/>
  <c r="L2182" i="18"/>
  <c r="L2183" i="18"/>
  <c r="L2184" i="18"/>
  <c r="L2185" i="18"/>
  <c r="L2186" i="18"/>
  <c r="L2187" i="18"/>
  <c r="L2188" i="18"/>
  <c r="L2189" i="18"/>
  <c r="L2190" i="18"/>
  <c r="L2191" i="18"/>
  <c r="L2192" i="18"/>
  <c r="L2193" i="18"/>
  <c r="L2194" i="18"/>
  <c r="L2195" i="18"/>
  <c r="L2196" i="18"/>
  <c r="L2197" i="18"/>
  <c r="L2198" i="18"/>
  <c r="L2199" i="18"/>
  <c r="L2200" i="18"/>
  <c r="L2201" i="18"/>
  <c r="L2202" i="18"/>
  <c r="L2203" i="18"/>
  <c r="L2204" i="18"/>
  <c r="L2205" i="18"/>
  <c r="L2206" i="18"/>
  <c r="L2207" i="18"/>
  <c r="L2208" i="18"/>
  <c r="L2209" i="18"/>
  <c r="L2210" i="18"/>
  <c r="L2211" i="18"/>
  <c r="L2212" i="18"/>
  <c r="L2213" i="18"/>
  <c r="L2214" i="18"/>
  <c r="L2215" i="18"/>
  <c r="L2216" i="18"/>
  <c r="L2217" i="18"/>
  <c r="L2218" i="18"/>
  <c r="L2219" i="18"/>
  <c r="L2220" i="18"/>
  <c r="L2221" i="18"/>
  <c r="L2222" i="18"/>
  <c r="L2223" i="18"/>
  <c r="L2224" i="18"/>
  <c r="L2225" i="18"/>
  <c r="L2226" i="18"/>
  <c r="L2227" i="18"/>
  <c r="L2228" i="18"/>
  <c r="L2229" i="18"/>
  <c r="L2230" i="18"/>
  <c r="L2231" i="18"/>
  <c r="L2232" i="18"/>
  <c r="L2233" i="18"/>
  <c r="L2234" i="18"/>
  <c r="L2235" i="18"/>
  <c r="L2236" i="18"/>
  <c r="L2237" i="18"/>
  <c r="L2238" i="18"/>
  <c r="L2239" i="18"/>
  <c r="L2240" i="18"/>
  <c r="L2241" i="18"/>
  <c r="L2242" i="18"/>
  <c r="L2243" i="18"/>
  <c r="L2244" i="18"/>
  <c r="L2245" i="18"/>
  <c r="L2246" i="18"/>
  <c r="L2247" i="18"/>
  <c r="L2248" i="18"/>
  <c r="L2249" i="18"/>
  <c r="L2250" i="18"/>
  <c r="L2251" i="18"/>
  <c r="L2252" i="18"/>
  <c r="L2253" i="18"/>
  <c r="L2254" i="18"/>
  <c r="L2255" i="18"/>
  <c r="L2256" i="18"/>
  <c r="L2257" i="18"/>
  <c r="L2258" i="18"/>
  <c r="L2259" i="18"/>
  <c r="L2260" i="18"/>
  <c r="L2261" i="18"/>
  <c r="L2262" i="18"/>
  <c r="L2263" i="18"/>
  <c r="L2264" i="18"/>
  <c r="L2265" i="18"/>
  <c r="L2266" i="18"/>
  <c r="L2267" i="18"/>
  <c r="L2268" i="18"/>
  <c r="L2269" i="18"/>
  <c r="L2270" i="18"/>
  <c r="L2271" i="18"/>
  <c r="L2272" i="18"/>
  <c r="L2273" i="18"/>
  <c r="L2274" i="18"/>
  <c r="L2275" i="18"/>
  <c r="L2276" i="18"/>
  <c r="L2277" i="18"/>
  <c r="L2278" i="18"/>
  <c r="L2279" i="18"/>
  <c r="L2280" i="18"/>
  <c r="L2281" i="18"/>
  <c r="L2282" i="18"/>
  <c r="L2283" i="18"/>
  <c r="L2284" i="18"/>
  <c r="L2285" i="18"/>
  <c r="L2286" i="18"/>
  <c r="L2287" i="18"/>
  <c r="L2288" i="18"/>
  <c r="L2289" i="18"/>
  <c r="L2290" i="18"/>
  <c r="L2291" i="18"/>
  <c r="L2292" i="18"/>
  <c r="L2293" i="18"/>
  <c r="L2294" i="18"/>
  <c r="L2295" i="18"/>
  <c r="L2296" i="18"/>
  <c r="L2297" i="18"/>
  <c r="L2298" i="18"/>
  <c r="L2299" i="18"/>
  <c r="L2300" i="18"/>
  <c r="L2301" i="18"/>
  <c r="L2302" i="18"/>
  <c r="L2303" i="18"/>
  <c r="L2304" i="18"/>
  <c r="L2305" i="18"/>
  <c r="L2306" i="18"/>
  <c r="L2307" i="18"/>
  <c r="L2308" i="18"/>
  <c r="L2309" i="18"/>
  <c r="L2310" i="18"/>
  <c r="L2311" i="18"/>
  <c r="L2312" i="18"/>
  <c r="L2313" i="18"/>
  <c r="L2314" i="18"/>
  <c r="L2315" i="18"/>
  <c r="L2316" i="18"/>
  <c r="L2317" i="18"/>
  <c r="L2318" i="18"/>
  <c r="L2319" i="18"/>
  <c r="L2320" i="18"/>
  <c r="L2321" i="18"/>
  <c r="L2322" i="18"/>
  <c r="L2323" i="18"/>
  <c r="L2324" i="18"/>
  <c r="L2325" i="18"/>
  <c r="L2326" i="18"/>
  <c r="L2327" i="18"/>
  <c r="L2328" i="18"/>
  <c r="L2329" i="18"/>
  <c r="L2330" i="18"/>
  <c r="L2331" i="18"/>
  <c r="L2332" i="18"/>
  <c r="L2333" i="18"/>
  <c r="L2334" i="18"/>
  <c r="L2335" i="18"/>
  <c r="L2336" i="18"/>
  <c r="L2337" i="18"/>
  <c r="L2338" i="18"/>
  <c r="L2339" i="18"/>
  <c r="L2340" i="18"/>
  <c r="L2341" i="18"/>
  <c r="L2342" i="18"/>
  <c r="L2343" i="18"/>
  <c r="L2344" i="18"/>
  <c r="L2345" i="18"/>
  <c r="L2346" i="18"/>
  <c r="L2347" i="18"/>
  <c r="L2348" i="18"/>
  <c r="L2349" i="18"/>
  <c r="L2350" i="18"/>
  <c r="L2351" i="18"/>
  <c r="L2352" i="18"/>
  <c r="L2353" i="18"/>
  <c r="L2354" i="18"/>
  <c r="L2355" i="18"/>
  <c r="L2356" i="18"/>
  <c r="L2357" i="18"/>
  <c r="L2358" i="18"/>
  <c r="L2359" i="18"/>
  <c r="L2360" i="18"/>
  <c r="L2361" i="18"/>
  <c r="L2362" i="18"/>
  <c r="L2363" i="18"/>
  <c r="L2364" i="18"/>
  <c r="L2365" i="18"/>
  <c r="L2366" i="18"/>
  <c r="L2367" i="18"/>
  <c r="L2368" i="18"/>
  <c r="L2369" i="18"/>
  <c r="L2370" i="18"/>
  <c r="L2371" i="18"/>
  <c r="L2372" i="18"/>
  <c r="L2373" i="18"/>
  <c r="L2374" i="18"/>
  <c r="L2375" i="18"/>
  <c r="L2376" i="18"/>
  <c r="L2377" i="18"/>
  <c r="L2378" i="18"/>
  <c r="L2379" i="18"/>
  <c r="L2380" i="18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49" i="18"/>
  <c r="K150" i="18"/>
  <c r="K151" i="18"/>
  <c r="K152" i="18"/>
  <c r="K153" i="18"/>
  <c r="K154" i="18"/>
  <c r="K155" i="18"/>
  <c r="K156" i="18"/>
  <c r="K157" i="18"/>
  <c r="K158" i="18"/>
  <c r="K159" i="18"/>
  <c r="K160" i="18"/>
  <c r="K161" i="18"/>
  <c r="K162" i="18"/>
  <c r="K163" i="18"/>
  <c r="K164" i="18"/>
  <c r="K165" i="18"/>
  <c r="K166" i="18"/>
  <c r="K167" i="18"/>
  <c r="K168" i="18"/>
  <c r="K169" i="18"/>
  <c r="K170" i="18"/>
  <c r="K171" i="18"/>
  <c r="K172" i="18"/>
  <c r="K173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0" i="18"/>
  <c r="K191" i="18"/>
  <c r="K192" i="18"/>
  <c r="K193" i="18"/>
  <c r="K194" i="18"/>
  <c r="K195" i="18"/>
  <c r="K196" i="18"/>
  <c r="K197" i="18"/>
  <c r="K198" i="18"/>
  <c r="K199" i="18"/>
  <c r="K200" i="18"/>
  <c r="K201" i="18"/>
  <c r="K202" i="18"/>
  <c r="K203" i="18"/>
  <c r="K204" i="18"/>
  <c r="K205" i="18"/>
  <c r="K206" i="18"/>
  <c r="K207" i="18"/>
  <c r="K208" i="18"/>
  <c r="K209" i="18"/>
  <c r="K210" i="18"/>
  <c r="K211" i="18"/>
  <c r="K212" i="18"/>
  <c r="K213" i="18"/>
  <c r="K214" i="18"/>
  <c r="K215" i="18"/>
  <c r="K216" i="18"/>
  <c r="K217" i="18"/>
  <c r="K218" i="18"/>
  <c r="K219" i="18"/>
  <c r="K220" i="18"/>
  <c r="K221" i="18"/>
  <c r="K222" i="18"/>
  <c r="K223" i="18"/>
  <c r="K224" i="18"/>
  <c r="K225" i="18"/>
  <c r="K226" i="18"/>
  <c r="K227" i="18"/>
  <c r="K228" i="18"/>
  <c r="K229" i="18"/>
  <c r="K230" i="18"/>
  <c r="K231" i="18"/>
  <c r="K232" i="18"/>
  <c r="K233" i="18"/>
  <c r="K234" i="18"/>
  <c r="K235" i="18"/>
  <c r="K236" i="18"/>
  <c r="K237" i="18"/>
  <c r="K238" i="18"/>
  <c r="K239" i="18"/>
  <c r="K240" i="18"/>
  <c r="K241" i="18"/>
  <c r="K242" i="18"/>
  <c r="K243" i="18"/>
  <c r="K244" i="18"/>
  <c r="K245" i="18"/>
  <c r="K246" i="18"/>
  <c r="K247" i="18"/>
  <c r="K248" i="18"/>
  <c r="K249" i="18"/>
  <c r="K250" i="18"/>
  <c r="K251" i="18"/>
  <c r="K252" i="18"/>
  <c r="K253" i="18"/>
  <c r="K254" i="18"/>
  <c r="K255" i="18"/>
  <c r="K256" i="18"/>
  <c r="K257" i="18"/>
  <c r="K258" i="18"/>
  <c r="K259" i="18"/>
  <c r="K260" i="18"/>
  <c r="K261" i="18"/>
  <c r="K262" i="18"/>
  <c r="K263" i="18"/>
  <c r="K264" i="18"/>
  <c r="K265" i="18"/>
  <c r="K266" i="18"/>
  <c r="K267" i="18"/>
  <c r="K268" i="18"/>
  <c r="K269" i="18"/>
  <c r="K270" i="18"/>
  <c r="K271" i="18"/>
  <c r="K272" i="18"/>
  <c r="K273" i="18"/>
  <c r="K274" i="18"/>
  <c r="K275" i="18"/>
  <c r="K276" i="18"/>
  <c r="K277" i="18"/>
  <c r="K278" i="18"/>
  <c r="K279" i="18"/>
  <c r="K280" i="18"/>
  <c r="K281" i="18"/>
  <c r="K282" i="18"/>
  <c r="K283" i="18"/>
  <c r="K284" i="18"/>
  <c r="K285" i="18"/>
  <c r="K286" i="18"/>
  <c r="K287" i="18"/>
  <c r="K288" i="18"/>
  <c r="K289" i="18"/>
  <c r="K290" i="18"/>
  <c r="K291" i="18"/>
  <c r="K292" i="18"/>
  <c r="K293" i="18"/>
  <c r="K294" i="18"/>
  <c r="K295" i="18"/>
  <c r="K296" i="18"/>
  <c r="K297" i="18"/>
  <c r="K298" i="18"/>
  <c r="K299" i="18"/>
  <c r="K300" i="18"/>
  <c r="K301" i="18"/>
  <c r="K302" i="18"/>
  <c r="K303" i="18"/>
  <c r="K304" i="18"/>
  <c r="K305" i="18"/>
  <c r="K306" i="18"/>
  <c r="K307" i="18"/>
  <c r="K308" i="18"/>
  <c r="K309" i="18"/>
  <c r="K310" i="18"/>
  <c r="K311" i="18"/>
  <c r="K312" i="18"/>
  <c r="K313" i="18"/>
  <c r="K314" i="18"/>
  <c r="K315" i="18"/>
  <c r="K316" i="18"/>
  <c r="K317" i="18"/>
  <c r="K318" i="18"/>
  <c r="K319" i="18"/>
  <c r="K320" i="18"/>
  <c r="K321" i="18"/>
  <c r="K322" i="18"/>
  <c r="K323" i="18"/>
  <c r="K324" i="18"/>
  <c r="K325" i="18"/>
  <c r="K326" i="18"/>
  <c r="K327" i="18"/>
  <c r="K328" i="18"/>
  <c r="K329" i="18"/>
  <c r="K330" i="18"/>
  <c r="K331" i="18"/>
  <c r="K332" i="18"/>
  <c r="K333" i="18"/>
  <c r="K334" i="18"/>
  <c r="K335" i="18"/>
  <c r="K336" i="18"/>
  <c r="K337" i="18"/>
  <c r="K338" i="18"/>
  <c r="K339" i="18"/>
  <c r="K340" i="18"/>
  <c r="K341" i="18"/>
  <c r="K342" i="18"/>
  <c r="K343" i="18"/>
  <c r="K344" i="18"/>
  <c r="K345" i="18"/>
  <c r="K346" i="18"/>
  <c r="K347" i="18"/>
  <c r="K348" i="18"/>
  <c r="K349" i="18"/>
  <c r="K350" i="18"/>
  <c r="K351" i="18"/>
  <c r="K352" i="18"/>
  <c r="K353" i="18"/>
  <c r="K354" i="18"/>
  <c r="K355" i="18"/>
  <c r="K356" i="18"/>
  <c r="K357" i="18"/>
  <c r="K358" i="18"/>
  <c r="K359" i="18"/>
  <c r="K360" i="18"/>
  <c r="K361" i="18"/>
  <c r="K362" i="18"/>
  <c r="K363" i="18"/>
  <c r="K364" i="18"/>
  <c r="K365" i="18"/>
  <c r="K366" i="18"/>
  <c r="K367" i="18"/>
  <c r="K368" i="18"/>
  <c r="K369" i="18"/>
  <c r="K370" i="18"/>
  <c r="K371" i="18"/>
  <c r="K372" i="18"/>
  <c r="K373" i="18"/>
  <c r="K374" i="18"/>
  <c r="K375" i="18"/>
  <c r="K376" i="18"/>
  <c r="K377" i="18"/>
  <c r="K378" i="18"/>
  <c r="K379" i="18"/>
  <c r="K380" i="18"/>
  <c r="K381" i="18"/>
  <c r="K382" i="18"/>
  <c r="K383" i="18"/>
  <c r="K384" i="18"/>
  <c r="K385" i="18"/>
  <c r="K386" i="18"/>
  <c r="K387" i="18"/>
  <c r="K388" i="18"/>
  <c r="K389" i="18"/>
  <c r="K390" i="18"/>
  <c r="K391" i="18"/>
  <c r="K392" i="18"/>
  <c r="K393" i="18"/>
  <c r="K394" i="18"/>
  <c r="K395" i="18"/>
  <c r="K396" i="18"/>
  <c r="K397" i="18"/>
  <c r="K398" i="18"/>
  <c r="K399" i="18"/>
  <c r="K400" i="18"/>
  <c r="K401" i="18"/>
  <c r="K402" i="18"/>
  <c r="K403" i="18"/>
  <c r="K404" i="18"/>
  <c r="K405" i="18"/>
  <c r="K406" i="18"/>
  <c r="K407" i="18"/>
  <c r="K408" i="18"/>
  <c r="K409" i="18"/>
  <c r="K410" i="18"/>
  <c r="K411" i="18"/>
  <c r="K412" i="18"/>
  <c r="K413" i="18"/>
  <c r="K414" i="18"/>
  <c r="K415" i="18"/>
  <c r="K416" i="18"/>
  <c r="K417" i="18"/>
  <c r="K418" i="18"/>
  <c r="K419" i="18"/>
  <c r="K420" i="18"/>
  <c r="K421" i="18"/>
  <c r="K422" i="18"/>
  <c r="K423" i="18"/>
  <c r="K424" i="18"/>
  <c r="K425" i="18"/>
  <c r="K426" i="18"/>
  <c r="K427" i="18"/>
  <c r="K428" i="18"/>
  <c r="K429" i="18"/>
  <c r="K430" i="18"/>
  <c r="K431" i="18"/>
  <c r="K432" i="18"/>
  <c r="K433" i="18"/>
  <c r="K434" i="18"/>
  <c r="K435" i="18"/>
  <c r="K436" i="18"/>
  <c r="K437" i="18"/>
  <c r="K438" i="18"/>
  <c r="K439" i="18"/>
  <c r="K440" i="18"/>
  <c r="K441" i="18"/>
  <c r="K442" i="18"/>
  <c r="K443" i="18"/>
  <c r="K444" i="18"/>
  <c r="K445" i="18"/>
  <c r="K446" i="18"/>
  <c r="K447" i="18"/>
  <c r="K448" i="18"/>
  <c r="K449" i="18"/>
  <c r="K450" i="18"/>
  <c r="K451" i="18"/>
  <c r="K452" i="18"/>
  <c r="K453" i="18"/>
  <c r="K454" i="18"/>
  <c r="K455" i="18"/>
  <c r="K456" i="18"/>
  <c r="K457" i="18"/>
  <c r="K458" i="18"/>
  <c r="K459" i="18"/>
  <c r="K460" i="18"/>
  <c r="K461" i="18"/>
  <c r="K462" i="18"/>
  <c r="K463" i="18"/>
  <c r="K464" i="18"/>
  <c r="K465" i="18"/>
  <c r="K466" i="18"/>
  <c r="K467" i="18"/>
  <c r="K468" i="18"/>
  <c r="K469" i="18"/>
  <c r="K470" i="18"/>
  <c r="K471" i="18"/>
  <c r="K472" i="18"/>
  <c r="K473" i="18"/>
  <c r="K474" i="18"/>
  <c r="K475" i="18"/>
  <c r="K476" i="18"/>
  <c r="K477" i="18"/>
  <c r="K478" i="18"/>
  <c r="K479" i="18"/>
  <c r="K480" i="18"/>
  <c r="K481" i="18"/>
  <c r="K482" i="18"/>
  <c r="K483" i="18"/>
  <c r="K484" i="18"/>
  <c r="K485" i="18"/>
  <c r="K486" i="18"/>
  <c r="K487" i="18"/>
  <c r="K488" i="18"/>
  <c r="K489" i="18"/>
  <c r="K490" i="18"/>
  <c r="K491" i="18"/>
  <c r="K492" i="18"/>
  <c r="K493" i="18"/>
  <c r="K494" i="18"/>
  <c r="K495" i="18"/>
  <c r="K496" i="18"/>
  <c r="K497" i="18"/>
  <c r="K498" i="18"/>
  <c r="K499" i="18"/>
  <c r="K500" i="18"/>
  <c r="K501" i="18"/>
  <c r="K502" i="18"/>
  <c r="K503" i="18"/>
  <c r="K504" i="18"/>
  <c r="K505" i="18"/>
  <c r="K506" i="18"/>
  <c r="K507" i="18"/>
  <c r="K508" i="18"/>
  <c r="K509" i="18"/>
  <c r="K510" i="18"/>
  <c r="K511" i="18"/>
  <c r="K512" i="18"/>
  <c r="K513" i="18"/>
  <c r="K514" i="18"/>
  <c r="K515" i="18"/>
  <c r="K516" i="18"/>
  <c r="K517" i="18"/>
  <c r="K518" i="18"/>
  <c r="K519" i="18"/>
  <c r="K520" i="18"/>
  <c r="K521" i="18"/>
  <c r="K522" i="18"/>
  <c r="K523" i="18"/>
  <c r="K524" i="18"/>
  <c r="K525" i="18"/>
  <c r="K526" i="18"/>
  <c r="K527" i="18"/>
  <c r="K528" i="18"/>
  <c r="K529" i="18"/>
  <c r="K530" i="18"/>
  <c r="K531" i="18"/>
  <c r="K532" i="18"/>
  <c r="K533" i="18"/>
  <c r="K534" i="18"/>
  <c r="K535" i="18"/>
  <c r="K536" i="18"/>
  <c r="K537" i="18"/>
  <c r="K538" i="18"/>
  <c r="K539" i="18"/>
  <c r="K540" i="18"/>
  <c r="K541" i="18"/>
  <c r="K542" i="18"/>
  <c r="K543" i="18"/>
  <c r="K544" i="18"/>
  <c r="K545" i="18"/>
  <c r="K546" i="18"/>
  <c r="K547" i="18"/>
  <c r="K548" i="18"/>
  <c r="K549" i="18"/>
  <c r="K550" i="18"/>
  <c r="K551" i="18"/>
  <c r="K552" i="18"/>
  <c r="K553" i="18"/>
  <c r="K554" i="18"/>
  <c r="K555" i="18"/>
  <c r="K556" i="18"/>
  <c r="K557" i="18"/>
  <c r="K558" i="18"/>
  <c r="K559" i="18"/>
  <c r="K560" i="18"/>
  <c r="K561" i="18"/>
  <c r="K562" i="18"/>
  <c r="K563" i="18"/>
  <c r="K564" i="18"/>
  <c r="K565" i="18"/>
  <c r="K566" i="18"/>
  <c r="K567" i="18"/>
  <c r="K568" i="18"/>
  <c r="K569" i="18"/>
  <c r="K570" i="18"/>
  <c r="K571" i="18"/>
  <c r="K572" i="18"/>
  <c r="K573" i="18"/>
  <c r="K574" i="18"/>
  <c r="K575" i="18"/>
  <c r="K576" i="18"/>
  <c r="K577" i="18"/>
  <c r="K578" i="18"/>
  <c r="K579" i="18"/>
  <c r="K580" i="18"/>
  <c r="K581" i="18"/>
  <c r="K582" i="18"/>
  <c r="K583" i="18"/>
  <c r="K584" i="18"/>
  <c r="K585" i="18"/>
  <c r="K586" i="18"/>
  <c r="K587" i="18"/>
  <c r="K588" i="18"/>
  <c r="K589" i="18"/>
  <c r="K590" i="18"/>
  <c r="K591" i="18"/>
  <c r="K592" i="18"/>
  <c r="K593" i="18"/>
  <c r="K594" i="18"/>
  <c r="K595" i="18"/>
  <c r="K596" i="18"/>
  <c r="K597" i="18"/>
  <c r="K598" i="18"/>
  <c r="K599" i="18"/>
  <c r="K600" i="18"/>
  <c r="K601" i="18"/>
  <c r="K602" i="18"/>
  <c r="K603" i="18"/>
  <c r="K604" i="18"/>
  <c r="K605" i="18"/>
  <c r="K606" i="18"/>
  <c r="K607" i="18"/>
  <c r="K608" i="18"/>
  <c r="K609" i="18"/>
  <c r="K610" i="18"/>
  <c r="K611" i="18"/>
  <c r="K612" i="18"/>
  <c r="K613" i="18"/>
  <c r="K614" i="18"/>
  <c r="K615" i="18"/>
  <c r="K616" i="18"/>
  <c r="K617" i="18"/>
  <c r="K618" i="18"/>
  <c r="K619" i="18"/>
  <c r="K620" i="18"/>
  <c r="K621" i="18"/>
  <c r="K622" i="18"/>
  <c r="K623" i="18"/>
  <c r="K624" i="18"/>
  <c r="K625" i="18"/>
  <c r="K626" i="18"/>
  <c r="K627" i="18"/>
  <c r="K628" i="18"/>
  <c r="K629" i="18"/>
  <c r="K630" i="18"/>
  <c r="K631" i="18"/>
  <c r="K632" i="18"/>
  <c r="K633" i="18"/>
  <c r="K634" i="18"/>
  <c r="K635" i="18"/>
  <c r="K636" i="18"/>
  <c r="K637" i="18"/>
  <c r="K638" i="18"/>
  <c r="K639" i="18"/>
  <c r="K640" i="18"/>
  <c r="K641" i="18"/>
  <c r="K642" i="18"/>
  <c r="K643" i="18"/>
  <c r="K644" i="18"/>
  <c r="K645" i="18"/>
  <c r="K646" i="18"/>
  <c r="K647" i="18"/>
  <c r="K648" i="18"/>
  <c r="K649" i="18"/>
  <c r="K650" i="18"/>
  <c r="K651" i="18"/>
  <c r="K652" i="18"/>
  <c r="K653" i="18"/>
  <c r="K654" i="18"/>
  <c r="K655" i="18"/>
  <c r="K656" i="18"/>
  <c r="K657" i="18"/>
  <c r="K658" i="18"/>
  <c r="K659" i="18"/>
  <c r="K660" i="18"/>
  <c r="K661" i="18"/>
  <c r="K662" i="18"/>
  <c r="K663" i="18"/>
  <c r="K664" i="18"/>
  <c r="K665" i="18"/>
  <c r="K666" i="18"/>
  <c r="K667" i="18"/>
  <c r="K668" i="18"/>
  <c r="K669" i="18"/>
  <c r="K670" i="18"/>
  <c r="K671" i="18"/>
  <c r="K672" i="18"/>
  <c r="K673" i="18"/>
  <c r="K674" i="18"/>
  <c r="K675" i="18"/>
  <c r="K676" i="18"/>
  <c r="K677" i="18"/>
  <c r="K678" i="18"/>
  <c r="K679" i="18"/>
  <c r="K680" i="18"/>
  <c r="K681" i="18"/>
  <c r="K682" i="18"/>
  <c r="K683" i="18"/>
  <c r="K684" i="18"/>
  <c r="K685" i="18"/>
  <c r="K686" i="18"/>
  <c r="K687" i="18"/>
  <c r="K688" i="18"/>
  <c r="K689" i="18"/>
  <c r="K690" i="18"/>
  <c r="K691" i="18"/>
  <c r="K692" i="18"/>
  <c r="K693" i="18"/>
  <c r="K694" i="18"/>
  <c r="K695" i="18"/>
  <c r="K696" i="18"/>
  <c r="K697" i="18"/>
  <c r="K698" i="18"/>
  <c r="K699" i="18"/>
  <c r="K700" i="18"/>
  <c r="K701" i="18"/>
  <c r="K702" i="18"/>
  <c r="K703" i="18"/>
  <c r="K704" i="18"/>
  <c r="K705" i="18"/>
  <c r="K706" i="18"/>
  <c r="K707" i="18"/>
  <c r="K708" i="18"/>
  <c r="K709" i="18"/>
  <c r="K710" i="18"/>
  <c r="K711" i="18"/>
  <c r="K712" i="18"/>
  <c r="K713" i="18"/>
  <c r="K714" i="18"/>
  <c r="K715" i="18"/>
  <c r="K716" i="18"/>
  <c r="K717" i="18"/>
  <c r="K718" i="18"/>
  <c r="K719" i="18"/>
  <c r="K720" i="18"/>
  <c r="K721" i="18"/>
  <c r="K722" i="18"/>
  <c r="K723" i="18"/>
  <c r="K724" i="18"/>
  <c r="K725" i="18"/>
  <c r="K726" i="18"/>
  <c r="K727" i="18"/>
  <c r="K728" i="18"/>
  <c r="K729" i="18"/>
  <c r="K730" i="18"/>
  <c r="K731" i="18"/>
  <c r="K732" i="18"/>
  <c r="K733" i="18"/>
  <c r="K734" i="18"/>
  <c r="K735" i="18"/>
  <c r="K736" i="18"/>
  <c r="K737" i="18"/>
  <c r="K738" i="18"/>
  <c r="K739" i="18"/>
  <c r="K740" i="18"/>
  <c r="K741" i="18"/>
  <c r="K742" i="18"/>
  <c r="K743" i="18"/>
  <c r="K744" i="18"/>
  <c r="K745" i="18"/>
  <c r="K746" i="18"/>
  <c r="K747" i="18"/>
  <c r="K748" i="18"/>
  <c r="K749" i="18"/>
  <c r="K750" i="18"/>
  <c r="K751" i="18"/>
  <c r="K752" i="18"/>
  <c r="K753" i="18"/>
  <c r="K754" i="18"/>
  <c r="K755" i="18"/>
  <c r="K756" i="18"/>
  <c r="K757" i="18"/>
  <c r="K758" i="18"/>
  <c r="K759" i="18"/>
  <c r="K760" i="18"/>
  <c r="K761" i="18"/>
  <c r="K762" i="18"/>
  <c r="K763" i="18"/>
  <c r="K764" i="18"/>
  <c r="K765" i="18"/>
  <c r="K766" i="18"/>
  <c r="K767" i="18"/>
  <c r="K768" i="18"/>
  <c r="K769" i="18"/>
  <c r="K770" i="18"/>
  <c r="K771" i="18"/>
  <c r="K772" i="18"/>
  <c r="K773" i="18"/>
  <c r="K774" i="18"/>
  <c r="K775" i="18"/>
  <c r="K776" i="18"/>
  <c r="K777" i="18"/>
  <c r="K778" i="18"/>
  <c r="K779" i="18"/>
  <c r="K780" i="18"/>
  <c r="K781" i="18"/>
  <c r="K782" i="18"/>
  <c r="K783" i="18"/>
  <c r="K784" i="18"/>
  <c r="K785" i="18"/>
  <c r="K786" i="18"/>
  <c r="K787" i="18"/>
  <c r="K788" i="18"/>
  <c r="K789" i="18"/>
  <c r="K790" i="18"/>
  <c r="K791" i="18"/>
  <c r="K792" i="18"/>
  <c r="K793" i="18"/>
  <c r="K794" i="18"/>
  <c r="K795" i="18"/>
  <c r="K796" i="18"/>
  <c r="K797" i="18"/>
  <c r="K798" i="18"/>
  <c r="K799" i="18"/>
  <c r="K800" i="18"/>
  <c r="K801" i="18"/>
  <c r="K802" i="18"/>
  <c r="K803" i="18"/>
  <c r="K804" i="18"/>
  <c r="K805" i="18"/>
  <c r="K806" i="18"/>
  <c r="K807" i="18"/>
  <c r="K808" i="18"/>
  <c r="K809" i="18"/>
  <c r="K810" i="18"/>
  <c r="K811" i="18"/>
  <c r="K812" i="18"/>
  <c r="K813" i="18"/>
  <c r="K814" i="18"/>
  <c r="K815" i="18"/>
  <c r="K816" i="18"/>
  <c r="K817" i="18"/>
  <c r="K818" i="18"/>
  <c r="K819" i="18"/>
  <c r="K820" i="18"/>
  <c r="K821" i="18"/>
  <c r="K822" i="18"/>
  <c r="K823" i="18"/>
  <c r="K824" i="18"/>
  <c r="K825" i="18"/>
  <c r="K826" i="18"/>
  <c r="K827" i="18"/>
  <c r="K828" i="18"/>
  <c r="K829" i="18"/>
  <c r="K830" i="18"/>
  <c r="K831" i="18"/>
  <c r="K832" i="18"/>
  <c r="K833" i="18"/>
  <c r="K834" i="18"/>
  <c r="K835" i="18"/>
  <c r="K836" i="18"/>
  <c r="K837" i="18"/>
  <c r="K838" i="18"/>
  <c r="K839" i="18"/>
  <c r="K840" i="18"/>
  <c r="K841" i="18"/>
  <c r="K842" i="18"/>
  <c r="K843" i="18"/>
  <c r="K844" i="18"/>
  <c r="K845" i="18"/>
  <c r="K846" i="18"/>
  <c r="K847" i="18"/>
  <c r="K848" i="18"/>
  <c r="K849" i="18"/>
  <c r="K850" i="18"/>
  <c r="K851" i="18"/>
  <c r="K852" i="18"/>
  <c r="K853" i="18"/>
  <c r="K854" i="18"/>
  <c r="K855" i="18"/>
  <c r="K856" i="18"/>
  <c r="K857" i="18"/>
  <c r="K858" i="18"/>
  <c r="K859" i="18"/>
  <c r="K860" i="18"/>
  <c r="K861" i="18"/>
  <c r="K862" i="18"/>
  <c r="K863" i="18"/>
  <c r="K864" i="18"/>
  <c r="K865" i="18"/>
  <c r="K866" i="18"/>
  <c r="K867" i="18"/>
  <c r="K868" i="18"/>
  <c r="K869" i="18"/>
  <c r="K870" i="18"/>
  <c r="K871" i="18"/>
  <c r="K872" i="18"/>
  <c r="K873" i="18"/>
  <c r="K874" i="18"/>
  <c r="K875" i="18"/>
  <c r="K876" i="18"/>
  <c r="K877" i="18"/>
  <c r="K878" i="18"/>
  <c r="K879" i="18"/>
  <c r="K880" i="18"/>
  <c r="K881" i="18"/>
  <c r="K882" i="18"/>
  <c r="K883" i="18"/>
  <c r="K884" i="18"/>
  <c r="K885" i="18"/>
  <c r="K886" i="18"/>
  <c r="K887" i="18"/>
  <c r="K888" i="18"/>
  <c r="K889" i="18"/>
  <c r="K890" i="18"/>
  <c r="K891" i="18"/>
  <c r="K892" i="18"/>
  <c r="K893" i="18"/>
  <c r="K894" i="18"/>
  <c r="K895" i="18"/>
  <c r="K896" i="18"/>
  <c r="K897" i="18"/>
  <c r="K898" i="18"/>
  <c r="K899" i="18"/>
  <c r="K900" i="18"/>
  <c r="K901" i="18"/>
  <c r="K902" i="18"/>
  <c r="K903" i="18"/>
  <c r="K904" i="18"/>
  <c r="K905" i="18"/>
  <c r="K906" i="18"/>
  <c r="K907" i="18"/>
  <c r="K908" i="18"/>
  <c r="K909" i="18"/>
  <c r="K910" i="18"/>
  <c r="K911" i="18"/>
  <c r="K912" i="18"/>
  <c r="K913" i="18"/>
  <c r="K914" i="18"/>
  <c r="K915" i="18"/>
  <c r="K916" i="18"/>
  <c r="K917" i="18"/>
  <c r="K918" i="18"/>
  <c r="K919" i="18"/>
  <c r="K920" i="18"/>
  <c r="K921" i="18"/>
  <c r="K922" i="18"/>
  <c r="K923" i="18"/>
  <c r="K924" i="18"/>
  <c r="K925" i="18"/>
  <c r="K926" i="18"/>
  <c r="K927" i="18"/>
  <c r="K928" i="18"/>
  <c r="K929" i="18"/>
  <c r="K930" i="18"/>
  <c r="K931" i="18"/>
  <c r="K932" i="18"/>
  <c r="K933" i="18"/>
  <c r="K934" i="18"/>
  <c r="K935" i="18"/>
  <c r="K936" i="18"/>
  <c r="K937" i="18"/>
  <c r="K938" i="18"/>
  <c r="K939" i="18"/>
  <c r="K940" i="18"/>
  <c r="K941" i="18"/>
  <c r="K942" i="18"/>
  <c r="K943" i="18"/>
  <c r="K944" i="18"/>
  <c r="K945" i="18"/>
  <c r="K946" i="18"/>
  <c r="K947" i="18"/>
  <c r="K948" i="18"/>
  <c r="K949" i="18"/>
  <c r="K950" i="18"/>
  <c r="K951" i="18"/>
  <c r="K952" i="18"/>
  <c r="K953" i="18"/>
  <c r="K954" i="18"/>
  <c r="K955" i="18"/>
  <c r="K956" i="18"/>
  <c r="K957" i="18"/>
  <c r="K958" i="18"/>
  <c r="K959" i="18"/>
  <c r="K960" i="18"/>
  <c r="K961" i="18"/>
  <c r="K962" i="18"/>
  <c r="K963" i="18"/>
  <c r="K964" i="18"/>
  <c r="K965" i="18"/>
  <c r="K966" i="18"/>
  <c r="K967" i="18"/>
  <c r="K968" i="18"/>
  <c r="K969" i="18"/>
  <c r="K970" i="18"/>
  <c r="K971" i="18"/>
  <c r="K972" i="18"/>
  <c r="K973" i="18"/>
  <c r="K974" i="18"/>
  <c r="K975" i="18"/>
  <c r="K976" i="18"/>
  <c r="K977" i="18"/>
  <c r="K978" i="18"/>
  <c r="K979" i="18"/>
  <c r="K980" i="18"/>
  <c r="K981" i="18"/>
  <c r="K982" i="18"/>
  <c r="K983" i="18"/>
  <c r="K984" i="18"/>
  <c r="K985" i="18"/>
  <c r="K986" i="18"/>
  <c r="K987" i="18"/>
  <c r="K988" i="18"/>
  <c r="K989" i="18"/>
  <c r="K990" i="18"/>
  <c r="K991" i="18"/>
  <c r="K992" i="18"/>
  <c r="K993" i="18"/>
  <c r="K994" i="18"/>
  <c r="K995" i="18"/>
  <c r="K996" i="18"/>
  <c r="K997" i="18"/>
  <c r="K998" i="18"/>
  <c r="K999" i="18"/>
  <c r="K1000" i="18"/>
  <c r="K1001" i="18"/>
  <c r="K1002" i="18"/>
  <c r="K1003" i="18"/>
  <c r="K1004" i="18"/>
  <c r="K1005" i="18"/>
  <c r="K1006" i="18"/>
  <c r="K1007" i="18"/>
  <c r="K1008" i="18"/>
  <c r="K1009" i="18"/>
  <c r="K1010" i="18"/>
  <c r="K1011" i="18"/>
  <c r="K1012" i="18"/>
  <c r="K1013" i="18"/>
  <c r="K1014" i="18"/>
  <c r="K1015" i="18"/>
  <c r="K1016" i="18"/>
  <c r="K1017" i="18"/>
  <c r="K1018" i="18"/>
  <c r="K1019" i="18"/>
  <c r="K1020" i="18"/>
  <c r="K1021" i="18"/>
  <c r="K1022" i="18"/>
  <c r="K1023" i="18"/>
  <c r="K1024" i="18"/>
  <c r="K1025" i="18"/>
  <c r="K1026" i="18"/>
  <c r="K1027" i="18"/>
  <c r="K1028" i="18"/>
  <c r="K1029" i="18"/>
  <c r="K1030" i="18"/>
  <c r="K1031" i="18"/>
  <c r="K1032" i="18"/>
  <c r="K1033" i="18"/>
  <c r="K1034" i="18"/>
  <c r="K1035" i="18"/>
  <c r="K1036" i="18"/>
  <c r="K1037" i="18"/>
  <c r="K1038" i="18"/>
  <c r="K1039" i="18"/>
  <c r="K1040" i="18"/>
  <c r="K1041" i="18"/>
  <c r="K1042" i="18"/>
  <c r="K1043" i="18"/>
  <c r="K1044" i="18"/>
  <c r="K1045" i="18"/>
  <c r="K1046" i="18"/>
  <c r="K1047" i="18"/>
  <c r="K1048" i="18"/>
  <c r="K1049" i="18"/>
  <c r="K1050" i="18"/>
  <c r="K1051" i="18"/>
  <c r="K1052" i="18"/>
  <c r="K1053" i="18"/>
  <c r="K1054" i="18"/>
  <c r="K1055" i="18"/>
  <c r="K1056" i="18"/>
  <c r="K1057" i="18"/>
  <c r="K1058" i="18"/>
  <c r="K1059" i="18"/>
  <c r="K1060" i="18"/>
  <c r="K1061" i="18"/>
  <c r="K1062" i="18"/>
  <c r="K1063" i="18"/>
  <c r="K1064" i="18"/>
  <c r="K1065" i="18"/>
  <c r="K1066" i="18"/>
  <c r="K1067" i="18"/>
  <c r="K1068" i="18"/>
  <c r="K1069" i="18"/>
  <c r="K1070" i="18"/>
  <c r="K1071" i="18"/>
  <c r="K1072" i="18"/>
  <c r="K1073" i="18"/>
  <c r="K1074" i="18"/>
  <c r="K1075" i="18"/>
  <c r="K1076" i="18"/>
  <c r="K1077" i="18"/>
  <c r="K1078" i="18"/>
  <c r="K1079" i="18"/>
  <c r="K1080" i="18"/>
  <c r="K1081" i="18"/>
  <c r="K1082" i="18"/>
  <c r="K1083" i="18"/>
  <c r="K1084" i="18"/>
  <c r="K1085" i="18"/>
  <c r="K1086" i="18"/>
  <c r="K1087" i="18"/>
  <c r="K1088" i="18"/>
  <c r="K1089" i="18"/>
  <c r="K1090" i="18"/>
  <c r="K1091" i="18"/>
  <c r="K1092" i="18"/>
  <c r="K1093" i="18"/>
  <c r="K1094" i="18"/>
  <c r="K1095" i="18"/>
  <c r="K1096" i="18"/>
  <c r="K1097" i="18"/>
  <c r="K1098" i="18"/>
  <c r="K1099" i="18"/>
  <c r="K1100" i="18"/>
  <c r="K1101" i="18"/>
  <c r="K1102" i="18"/>
  <c r="K1103" i="18"/>
  <c r="K1104" i="18"/>
  <c r="K1105" i="18"/>
  <c r="K1106" i="18"/>
  <c r="K1107" i="18"/>
  <c r="K1108" i="18"/>
  <c r="K1109" i="18"/>
  <c r="K1110" i="18"/>
  <c r="K1111" i="18"/>
  <c r="K1112" i="18"/>
  <c r="K1113" i="18"/>
  <c r="K1114" i="18"/>
  <c r="K1115" i="18"/>
  <c r="K1116" i="18"/>
  <c r="K1117" i="18"/>
  <c r="K1118" i="18"/>
  <c r="K1119" i="18"/>
  <c r="K1120" i="18"/>
  <c r="K1121" i="18"/>
  <c r="K1122" i="18"/>
  <c r="K1123" i="18"/>
  <c r="K1124" i="18"/>
  <c r="K1125" i="18"/>
  <c r="K1126" i="18"/>
  <c r="K1127" i="18"/>
  <c r="K1128" i="18"/>
  <c r="K1129" i="18"/>
  <c r="K1130" i="18"/>
  <c r="K1131" i="18"/>
  <c r="K1132" i="18"/>
  <c r="K1133" i="18"/>
  <c r="K1134" i="18"/>
  <c r="K1135" i="18"/>
  <c r="K1136" i="18"/>
  <c r="K1137" i="18"/>
  <c r="K1138" i="18"/>
  <c r="K1139" i="18"/>
  <c r="K1140" i="18"/>
  <c r="K1141" i="18"/>
  <c r="K1142" i="18"/>
  <c r="K1143" i="18"/>
  <c r="K1144" i="18"/>
  <c r="K1145" i="18"/>
  <c r="K1146" i="18"/>
  <c r="K1147" i="18"/>
  <c r="K1148" i="18"/>
  <c r="K1149" i="18"/>
  <c r="K1150" i="18"/>
  <c r="K1151" i="18"/>
  <c r="K1152" i="18"/>
  <c r="K1153" i="18"/>
  <c r="K1154" i="18"/>
  <c r="K1155" i="18"/>
  <c r="K1156" i="18"/>
  <c r="K1157" i="18"/>
  <c r="K1158" i="18"/>
  <c r="K1159" i="18"/>
  <c r="K1160" i="18"/>
  <c r="K1161" i="18"/>
  <c r="K1162" i="18"/>
  <c r="K1163" i="18"/>
  <c r="K1164" i="18"/>
  <c r="K1165" i="18"/>
  <c r="K1166" i="18"/>
  <c r="K1167" i="18"/>
  <c r="K1168" i="18"/>
  <c r="K1169" i="18"/>
  <c r="K1170" i="18"/>
  <c r="K1171" i="18"/>
  <c r="K1172" i="18"/>
  <c r="K1173" i="18"/>
  <c r="K1174" i="18"/>
  <c r="K1175" i="18"/>
  <c r="K1176" i="18"/>
  <c r="K1177" i="18"/>
  <c r="K1178" i="18"/>
  <c r="K1179" i="18"/>
  <c r="K1180" i="18"/>
  <c r="K1181" i="18"/>
  <c r="K1182" i="18"/>
  <c r="K1183" i="18"/>
  <c r="K1184" i="18"/>
  <c r="K1185" i="18"/>
  <c r="K1186" i="18"/>
  <c r="K1187" i="18"/>
  <c r="K1188" i="18"/>
  <c r="K1189" i="18"/>
  <c r="K1190" i="18"/>
  <c r="K1191" i="18"/>
  <c r="K1192" i="18"/>
  <c r="K1193" i="18"/>
  <c r="K1194" i="18"/>
  <c r="K1195" i="18"/>
  <c r="K1196" i="18"/>
  <c r="K1197" i="18"/>
  <c r="K1198" i="18"/>
  <c r="K1199" i="18"/>
  <c r="K1200" i="18"/>
  <c r="K1201" i="18"/>
  <c r="K1202" i="18"/>
  <c r="K1203" i="18"/>
  <c r="K1204" i="18"/>
  <c r="K1205" i="18"/>
  <c r="K1206" i="18"/>
  <c r="K1207" i="18"/>
  <c r="K1208" i="18"/>
  <c r="K1209" i="18"/>
  <c r="K1210" i="18"/>
  <c r="K1211" i="18"/>
  <c r="K1212" i="18"/>
  <c r="K1213" i="18"/>
  <c r="K1214" i="18"/>
  <c r="K1215" i="18"/>
  <c r="K1216" i="18"/>
  <c r="K1217" i="18"/>
  <c r="K1218" i="18"/>
  <c r="K1219" i="18"/>
  <c r="K1220" i="18"/>
  <c r="K1221" i="18"/>
  <c r="K1222" i="18"/>
  <c r="K1223" i="18"/>
  <c r="K1224" i="18"/>
  <c r="K1225" i="18"/>
  <c r="K1226" i="18"/>
  <c r="K1227" i="18"/>
  <c r="K1228" i="18"/>
  <c r="K1229" i="18"/>
  <c r="K1230" i="18"/>
  <c r="K1231" i="18"/>
  <c r="K1232" i="18"/>
  <c r="K1233" i="18"/>
  <c r="K1234" i="18"/>
  <c r="K1235" i="18"/>
  <c r="K1236" i="18"/>
  <c r="K1237" i="18"/>
  <c r="K1238" i="18"/>
  <c r="K1239" i="18"/>
  <c r="K1240" i="18"/>
  <c r="K1241" i="18"/>
  <c r="K1242" i="18"/>
  <c r="K1243" i="18"/>
  <c r="K1244" i="18"/>
  <c r="K1245" i="18"/>
  <c r="K1246" i="18"/>
  <c r="K1247" i="18"/>
  <c r="K1248" i="18"/>
  <c r="K1249" i="18"/>
  <c r="K1250" i="18"/>
  <c r="K1251" i="18"/>
  <c r="K1252" i="18"/>
  <c r="K1253" i="18"/>
  <c r="K1254" i="18"/>
  <c r="K1255" i="18"/>
  <c r="K1256" i="18"/>
  <c r="K1257" i="18"/>
  <c r="K1258" i="18"/>
  <c r="K1259" i="18"/>
  <c r="K1260" i="18"/>
  <c r="K1261" i="18"/>
  <c r="K1262" i="18"/>
  <c r="K1263" i="18"/>
  <c r="K1264" i="18"/>
  <c r="K1265" i="18"/>
  <c r="K1266" i="18"/>
  <c r="K1267" i="18"/>
  <c r="K1268" i="18"/>
  <c r="K1269" i="18"/>
  <c r="K1270" i="18"/>
  <c r="K1271" i="18"/>
  <c r="K1272" i="18"/>
  <c r="K1273" i="18"/>
  <c r="K1274" i="18"/>
  <c r="K1275" i="18"/>
  <c r="K1276" i="18"/>
  <c r="K1277" i="18"/>
  <c r="K1278" i="18"/>
  <c r="K1279" i="18"/>
  <c r="K1280" i="18"/>
  <c r="K1281" i="18"/>
  <c r="K1282" i="18"/>
  <c r="K1283" i="18"/>
  <c r="K1284" i="18"/>
  <c r="K1285" i="18"/>
  <c r="K1286" i="18"/>
  <c r="K1287" i="18"/>
  <c r="K1288" i="18"/>
  <c r="K1289" i="18"/>
  <c r="K1290" i="18"/>
  <c r="K1291" i="18"/>
  <c r="K1292" i="18"/>
  <c r="K1293" i="18"/>
  <c r="K1294" i="18"/>
  <c r="K1295" i="18"/>
  <c r="K1296" i="18"/>
  <c r="K1297" i="18"/>
  <c r="K1298" i="18"/>
  <c r="K1299" i="18"/>
  <c r="K1300" i="18"/>
  <c r="K1301" i="18"/>
  <c r="K1302" i="18"/>
  <c r="K1303" i="18"/>
  <c r="K1304" i="18"/>
  <c r="K1305" i="18"/>
  <c r="K1306" i="18"/>
  <c r="K1307" i="18"/>
  <c r="K1308" i="18"/>
  <c r="K1309" i="18"/>
  <c r="K1310" i="18"/>
  <c r="K1311" i="18"/>
  <c r="K1312" i="18"/>
  <c r="K1313" i="18"/>
  <c r="K1314" i="18"/>
  <c r="K1315" i="18"/>
  <c r="K1316" i="18"/>
  <c r="K1317" i="18"/>
  <c r="K1318" i="18"/>
  <c r="K1319" i="18"/>
  <c r="K1320" i="18"/>
  <c r="K1321" i="18"/>
  <c r="K1322" i="18"/>
  <c r="K1323" i="18"/>
  <c r="K1324" i="18"/>
  <c r="K1325" i="18"/>
  <c r="K1326" i="18"/>
  <c r="K1327" i="18"/>
  <c r="K1328" i="18"/>
  <c r="K1329" i="18"/>
  <c r="K1330" i="18"/>
  <c r="K1331" i="18"/>
  <c r="K1332" i="18"/>
  <c r="K1333" i="18"/>
  <c r="K1334" i="18"/>
  <c r="K1335" i="18"/>
  <c r="K1336" i="18"/>
  <c r="K1337" i="18"/>
  <c r="K1338" i="18"/>
  <c r="K1339" i="18"/>
  <c r="K1340" i="18"/>
  <c r="K1341" i="18"/>
  <c r="K1342" i="18"/>
  <c r="K1343" i="18"/>
  <c r="K1344" i="18"/>
  <c r="K1345" i="18"/>
  <c r="K1346" i="18"/>
  <c r="K1347" i="18"/>
  <c r="K1348" i="18"/>
  <c r="K1349" i="18"/>
  <c r="K1350" i="18"/>
  <c r="K1351" i="18"/>
  <c r="K1352" i="18"/>
  <c r="K1353" i="18"/>
  <c r="K1354" i="18"/>
  <c r="K1355" i="18"/>
  <c r="K1356" i="18"/>
  <c r="K1357" i="18"/>
  <c r="K1358" i="18"/>
  <c r="K1359" i="18"/>
  <c r="K1360" i="18"/>
  <c r="K1361" i="18"/>
  <c r="K1362" i="18"/>
  <c r="K1363" i="18"/>
  <c r="K1364" i="18"/>
  <c r="K1365" i="18"/>
  <c r="K1366" i="18"/>
  <c r="K1367" i="18"/>
  <c r="K1368" i="18"/>
  <c r="K1369" i="18"/>
  <c r="K1370" i="18"/>
  <c r="K1371" i="18"/>
  <c r="K1372" i="18"/>
  <c r="K1373" i="18"/>
  <c r="K1374" i="18"/>
  <c r="K1375" i="18"/>
  <c r="K1376" i="18"/>
  <c r="K1377" i="18"/>
  <c r="K1378" i="18"/>
  <c r="K1379" i="18"/>
  <c r="K1380" i="18"/>
  <c r="K1381" i="18"/>
  <c r="K1382" i="18"/>
  <c r="K1383" i="18"/>
  <c r="K1384" i="18"/>
  <c r="K1385" i="18"/>
  <c r="K1386" i="18"/>
  <c r="K1387" i="18"/>
  <c r="K1388" i="18"/>
  <c r="K1389" i="18"/>
  <c r="K1390" i="18"/>
  <c r="K1391" i="18"/>
  <c r="K1392" i="18"/>
  <c r="K1393" i="18"/>
  <c r="K1394" i="18"/>
  <c r="K1395" i="18"/>
  <c r="K1396" i="18"/>
  <c r="K1397" i="18"/>
  <c r="K1398" i="18"/>
  <c r="K1399" i="18"/>
  <c r="K1400" i="18"/>
  <c r="K1401" i="18"/>
  <c r="K1402" i="18"/>
  <c r="K1403" i="18"/>
  <c r="K1404" i="18"/>
  <c r="K1405" i="18"/>
  <c r="K1406" i="18"/>
  <c r="K1407" i="18"/>
  <c r="K1408" i="18"/>
  <c r="K1409" i="18"/>
  <c r="K1410" i="18"/>
  <c r="K1411" i="18"/>
  <c r="K1412" i="18"/>
  <c r="K1413" i="18"/>
  <c r="K1414" i="18"/>
  <c r="K1415" i="18"/>
  <c r="K1416" i="18"/>
  <c r="K1417" i="18"/>
  <c r="K1418" i="18"/>
  <c r="K1419" i="18"/>
  <c r="K1420" i="18"/>
  <c r="K1421" i="18"/>
  <c r="K1422" i="18"/>
  <c r="K1423" i="18"/>
  <c r="K1424" i="18"/>
  <c r="K1425" i="18"/>
  <c r="K1426" i="18"/>
  <c r="K1427" i="18"/>
  <c r="K1428" i="18"/>
  <c r="K1429" i="18"/>
  <c r="K1430" i="18"/>
  <c r="K1431" i="18"/>
  <c r="K1432" i="18"/>
  <c r="K1433" i="18"/>
  <c r="K1434" i="18"/>
  <c r="K1435" i="18"/>
  <c r="K1436" i="18"/>
  <c r="K1437" i="18"/>
  <c r="K1438" i="18"/>
  <c r="K1439" i="18"/>
  <c r="K1440" i="18"/>
  <c r="K1441" i="18"/>
  <c r="K1442" i="18"/>
  <c r="K1443" i="18"/>
  <c r="K1444" i="18"/>
  <c r="K1445" i="18"/>
  <c r="K1446" i="18"/>
  <c r="K1447" i="18"/>
  <c r="K1448" i="18"/>
  <c r="K1449" i="18"/>
  <c r="K1450" i="18"/>
  <c r="K1451" i="18"/>
  <c r="K1452" i="18"/>
  <c r="K1453" i="18"/>
  <c r="K1454" i="18"/>
  <c r="K1455" i="18"/>
  <c r="K1456" i="18"/>
  <c r="K1457" i="18"/>
  <c r="K1458" i="18"/>
  <c r="K1459" i="18"/>
  <c r="K1460" i="18"/>
  <c r="K1461" i="18"/>
  <c r="K1462" i="18"/>
  <c r="K1463" i="18"/>
  <c r="K1464" i="18"/>
  <c r="K1465" i="18"/>
  <c r="K1466" i="18"/>
  <c r="K1467" i="18"/>
  <c r="K1468" i="18"/>
  <c r="K1469" i="18"/>
  <c r="K1470" i="18"/>
  <c r="K1471" i="18"/>
  <c r="K1472" i="18"/>
  <c r="K1473" i="18"/>
  <c r="K1474" i="18"/>
  <c r="K1475" i="18"/>
  <c r="K1476" i="18"/>
  <c r="K1477" i="18"/>
  <c r="K1478" i="18"/>
  <c r="K1479" i="18"/>
  <c r="K1480" i="18"/>
  <c r="K1481" i="18"/>
  <c r="K1482" i="18"/>
  <c r="K1483" i="18"/>
  <c r="K1484" i="18"/>
  <c r="K1485" i="18"/>
  <c r="K1486" i="18"/>
  <c r="K1487" i="18"/>
  <c r="K1488" i="18"/>
  <c r="K1489" i="18"/>
  <c r="K1490" i="18"/>
  <c r="K1491" i="18"/>
  <c r="K1492" i="18"/>
  <c r="K1493" i="18"/>
  <c r="K1494" i="18"/>
  <c r="K1495" i="18"/>
  <c r="K1496" i="18"/>
  <c r="K1497" i="18"/>
  <c r="K1498" i="18"/>
  <c r="K1499" i="18"/>
  <c r="K1500" i="18"/>
  <c r="K1501" i="18"/>
  <c r="K1502" i="18"/>
  <c r="K1503" i="18"/>
  <c r="K1504" i="18"/>
  <c r="K1505" i="18"/>
  <c r="K1506" i="18"/>
  <c r="K1507" i="18"/>
  <c r="K1508" i="18"/>
  <c r="K1509" i="18"/>
  <c r="K1510" i="18"/>
  <c r="K1511" i="18"/>
  <c r="K1512" i="18"/>
  <c r="K1513" i="18"/>
  <c r="K1514" i="18"/>
  <c r="K1515" i="18"/>
  <c r="K1516" i="18"/>
  <c r="K1517" i="18"/>
  <c r="K1518" i="18"/>
  <c r="K1519" i="18"/>
  <c r="K1520" i="18"/>
  <c r="K1521" i="18"/>
  <c r="K1522" i="18"/>
  <c r="K1523" i="18"/>
  <c r="K1524" i="18"/>
  <c r="K1525" i="18"/>
  <c r="K1526" i="18"/>
  <c r="K1527" i="18"/>
  <c r="K1528" i="18"/>
  <c r="K1529" i="18"/>
  <c r="K1530" i="18"/>
  <c r="K1531" i="18"/>
  <c r="K1532" i="18"/>
  <c r="K1533" i="18"/>
  <c r="K1534" i="18"/>
  <c r="K1535" i="18"/>
  <c r="K1536" i="18"/>
  <c r="K1537" i="18"/>
  <c r="K1538" i="18"/>
  <c r="K1539" i="18"/>
  <c r="K1540" i="18"/>
  <c r="K1541" i="18"/>
  <c r="K1542" i="18"/>
  <c r="K1543" i="18"/>
  <c r="K1544" i="18"/>
  <c r="K1545" i="18"/>
  <c r="K1546" i="18"/>
  <c r="K1547" i="18"/>
  <c r="K1548" i="18"/>
  <c r="K1549" i="18"/>
  <c r="K1550" i="18"/>
  <c r="K1551" i="18"/>
  <c r="K1552" i="18"/>
  <c r="K1553" i="18"/>
  <c r="K1554" i="18"/>
  <c r="K1555" i="18"/>
  <c r="K1556" i="18"/>
  <c r="K1557" i="18"/>
  <c r="K1558" i="18"/>
  <c r="K1559" i="18"/>
  <c r="K1560" i="18"/>
  <c r="K1561" i="18"/>
  <c r="K1562" i="18"/>
  <c r="K1563" i="18"/>
  <c r="K1564" i="18"/>
  <c r="K1565" i="18"/>
  <c r="K1566" i="18"/>
  <c r="K1567" i="18"/>
  <c r="K1568" i="18"/>
  <c r="K1569" i="18"/>
  <c r="K1570" i="18"/>
  <c r="K1571" i="18"/>
  <c r="K1572" i="18"/>
  <c r="K1573" i="18"/>
  <c r="K1574" i="18"/>
  <c r="K1575" i="18"/>
  <c r="K1576" i="18"/>
  <c r="K1577" i="18"/>
  <c r="K1578" i="18"/>
  <c r="K1579" i="18"/>
  <c r="K1580" i="18"/>
  <c r="K1581" i="18"/>
  <c r="K1582" i="18"/>
  <c r="K1583" i="18"/>
  <c r="K1584" i="18"/>
  <c r="K1585" i="18"/>
  <c r="K1586" i="18"/>
  <c r="K1587" i="18"/>
  <c r="K1588" i="18"/>
  <c r="K1589" i="18"/>
  <c r="K1590" i="18"/>
  <c r="K1591" i="18"/>
  <c r="K1592" i="18"/>
  <c r="K1593" i="18"/>
  <c r="K1594" i="18"/>
  <c r="K1595" i="18"/>
  <c r="K1596" i="18"/>
  <c r="K1597" i="18"/>
  <c r="K1598" i="18"/>
  <c r="K1599" i="18"/>
  <c r="K1600" i="18"/>
  <c r="K1601" i="18"/>
  <c r="K1602" i="18"/>
  <c r="K1603" i="18"/>
  <c r="K1604" i="18"/>
  <c r="K1605" i="18"/>
  <c r="K1606" i="18"/>
  <c r="K1607" i="18"/>
  <c r="K1608" i="18"/>
  <c r="K1609" i="18"/>
  <c r="K1610" i="18"/>
  <c r="K1611" i="18"/>
  <c r="K1612" i="18"/>
  <c r="K1613" i="18"/>
  <c r="K1614" i="18"/>
  <c r="K1615" i="18"/>
  <c r="K1616" i="18"/>
  <c r="K1617" i="18"/>
  <c r="K1618" i="18"/>
  <c r="K1619" i="18"/>
  <c r="K1620" i="18"/>
  <c r="K1621" i="18"/>
  <c r="K1622" i="18"/>
  <c r="K1623" i="18"/>
  <c r="K1624" i="18"/>
  <c r="K1625" i="18"/>
  <c r="K1626" i="18"/>
  <c r="K1627" i="18"/>
  <c r="K1628" i="18"/>
  <c r="K1629" i="18"/>
  <c r="K1630" i="18"/>
  <c r="K1631" i="18"/>
  <c r="K1632" i="18"/>
  <c r="K1633" i="18"/>
  <c r="K1634" i="18"/>
  <c r="K1635" i="18"/>
  <c r="K1636" i="18"/>
  <c r="K1637" i="18"/>
  <c r="K1638" i="18"/>
  <c r="K1639" i="18"/>
  <c r="K1640" i="18"/>
  <c r="K1641" i="18"/>
  <c r="K1642" i="18"/>
  <c r="K1643" i="18"/>
  <c r="K1644" i="18"/>
  <c r="K1645" i="18"/>
  <c r="K1646" i="18"/>
  <c r="K1647" i="18"/>
  <c r="K1648" i="18"/>
  <c r="K1649" i="18"/>
  <c r="K1650" i="18"/>
  <c r="K1651" i="18"/>
  <c r="K1652" i="18"/>
  <c r="K1653" i="18"/>
  <c r="K1654" i="18"/>
  <c r="K1655" i="18"/>
  <c r="K1656" i="18"/>
  <c r="K1657" i="18"/>
  <c r="K1658" i="18"/>
  <c r="K1659" i="18"/>
  <c r="K1660" i="18"/>
  <c r="K1661" i="18"/>
  <c r="K1662" i="18"/>
  <c r="K1663" i="18"/>
  <c r="K1664" i="18"/>
  <c r="K1665" i="18"/>
  <c r="K1666" i="18"/>
  <c r="K1667" i="18"/>
  <c r="K1668" i="18"/>
  <c r="K1669" i="18"/>
  <c r="K1670" i="18"/>
  <c r="K1671" i="18"/>
  <c r="K1672" i="18"/>
  <c r="K1673" i="18"/>
  <c r="K1674" i="18"/>
  <c r="K1675" i="18"/>
  <c r="K1676" i="18"/>
  <c r="K1677" i="18"/>
  <c r="K1678" i="18"/>
  <c r="K1679" i="18"/>
  <c r="K1680" i="18"/>
  <c r="K1681" i="18"/>
  <c r="K1682" i="18"/>
  <c r="K1683" i="18"/>
  <c r="K1684" i="18"/>
  <c r="K1685" i="18"/>
  <c r="K1686" i="18"/>
  <c r="K1687" i="18"/>
  <c r="K1688" i="18"/>
  <c r="K1689" i="18"/>
  <c r="K1690" i="18"/>
  <c r="K1691" i="18"/>
  <c r="K1692" i="18"/>
  <c r="K1693" i="18"/>
  <c r="K1694" i="18"/>
  <c r="K1695" i="18"/>
  <c r="K1696" i="18"/>
  <c r="K1697" i="18"/>
  <c r="K1698" i="18"/>
  <c r="K1699" i="18"/>
  <c r="K1700" i="18"/>
  <c r="K1701" i="18"/>
  <c r="K1702" i="18"/>
  <c r="K1703" i="18"/>
  <c r="K1704" i="18"/>
  <c r="K1705" i="18"/>
  <c r="K1706" i="18"/>
  <c r="K1707" i="18"/>
  <c r="K1708" i="18"/>
  <c r="K1709" i="18"/>
  <c r="K1710" i="18"/>
  <c r="K1711" i="18"/>
  <c r="K1712" i="18"/>
  <c r="K1713" i="18"/>
  <c r="K1714" i="18"/>
  <c r="K1715" i="18"/>
  <c r="K1716" i="18"/>
  <c r="K1717" i="18"/>
  <c r="K1718" i="18"/>
  <c r="K1719" i="18"/>
  <c r="K1720" i="18"/>
  <c r="K1721" i="18"/>
  <c r="K1722" i="18"/>
  <c r="K1723" i="18"/>
  <c r="K1724" i="18"/>
  <c r="K1725" i="18"/>
  <c r="K1726" i="18"/>
  <c r="K1727" i="18"/>
  <c r="K1728" i="18"/>
  <c r="K1729" i="18"/>
  <c r="K1730" i="18"/>
  <c r="K1731" i="18"/>
  <c r="K1732" i="18"/>
  <c r="K1733" i="18"/>
  <c r="K1734" i="18"/>
  <c r="K1735" i="18"/>
  <c r="K1736" i="18"/>
  <c r="K1737" i="18"/>
  <c r="K1738" i="18"/>
  <c r="K1739" i="18"/>
  <c r="K1740" i="18"/>
  <c r="K1741" i="18"/>
  <c r="K1742" i="18"/>
  <c r="K1743" i="18"/>
  <c r="K1744" i="18"/>
  <c r="K1745" i="18"/>
  <c r="K1746" i="18"/>
  <c r="K1747" i="18"/>
  <c r="K1748" i="18"/>
  <c r="K1749" i="18"/>
  <c r="K1750" i="18"/>
  <c r="K1751" i="18"/>
  <c r="K1752" i="18"/>
  <c r="K1753" i="18"/>
  <c r="K1754" i="18"/>
  <c r="K1755" i="18"/>
  <c r="K1756" i="18"/>
  <c r="K1757" i="18"/>
  <c r="K1758" i="18"/>
  <c r="K1759" i="18"/>
  <c r="K1760" i="18"/>
  <c r="K1761" i="18"/>
  <c r="K1762" i="18"/>
  <c r="K1763" i="18"/>
  <c r="K1764" i="18"/>
  <c r="K1765" i="18"/>
  <c r="K1766" i="18"/>
  <c r="K1767" i="18"/>
  <c r="K1768" i="18"/>
  <c r="K1769" i="18"/>
  <c r="K1770" i="18"/>
  <c r="K1771" i="18"/>
  <c r="K1772" i="18"/>
  <c r="K1773" i="18"/>
  <c r="K1774" i="18"/>
  <c r="K1775" i="18"/>
  <c r="K1776" i="18"/>
  <c r="K1777" i="18"/>
  <c r="K1778" i="18"/>
  <c r="K1779" i="18"/>
  <c r="K1780" i="18"/>
  <c r="K1781" i="18"/>
  <c r="K1782" i="18"/>
  <c r="K1783" i="18"/>
  <c r="K1784" i="18"/>
  <c r="K1785" i="18"/>
  <c r="K1786" i="18"/>
  <c r="K1787" i="18"/>
  <c r="K1788" i="18"/>
  <c r="K1789" i="18"/>
  <c r="K1790" i="18"/>
  <c r="K1791" i="18"/>
  <c r="K1792" i="18"/>
  <c r="K1793" i="18"/>
  <c r="K1794" i="18"/>
  <c r="K1795" i="18"/>
  <c r="K1796" i="18"/>
  <c r="K1797" i="18"/>
  <c r="K1798" i="18"/>
  <c r="K1799" i="18"/>
  <c r="K1800" i="18"/>
  <c r="K1801" i="18"/>
  <c r="K1802" i="18"/>
  <c r="K1803" i="18"/>
  <c r="K1804" i="18"/>
  <c r="K1805" i="18"/>
  <c r="K1806" i="18"/>
  <c r="K1807" i="18"/>
  <c r="K1808" i="18"/>
  <c r="K1809" i="18"/>
  <c r="K1810" i="18"/>
  <c r="K1811" i="18"/>
  <c r="K1812" i="18"/>
  <c r="K1813" i="18"/>
  <c r="K1814" i="18"/>
  <c r="K1815" i="18"/>
  <c r="K1816" i="18"/>
  <c r="K1817" i="18"/>
  <c r="K1818" i="18"/>
  <c r="K1819" i="18"/>
  <c r="K1820" i="18"/>
  <c r="K1821" i="18"/>
  <c r="K1822" i="18"/>
  <c r="K1823" i="18"/>
  <c r="K1824" i="18"/>
  <c r="K1825" i="18"/>
  <c r="K1826" i="18"/>
  <c r="K1827" i="18"/>
  <c r="K1828" i="18"/>
  <c r="K1829" i="18"/>
  <c r="K1830" i="18"/>
  <c r="K1831" i="18"/>
  <c r="K1832" i="18"/>
  <c r="K1833" i="18"/>
  <c r="K1834" i="18"/>
  <c r="K1835" i="18"/>
  <c r="K1836" i="18"/>
  <c r="K1837" i="18"/>
  <c r="K1838" i="18"/>
  <c r="K1839" i="18"/>
  <c r="K1840" i="18"/>
  <c r="K1841" i="18"/>
  <c r="K1842" i="18"/>
  <c r="K1843" i="18"/>
  <c r="K1844" i="18"/>
  <c r="K1845" i="18"/>
  <c r="K1846" i="18"/>
  <c r="K1847" i="18"/>
  <c r="K1848" i="18"/>
  <c r="K1849" i="18"/>
  <c r="K1850" i="18"/>
  <c r="K1851" i="18"/>
  <c r="K1852" i="18"/>
  <c r="K1853" i="18"/>
  <c r="K1854" i="18"/>
  <c r="K1855" i="18"/>
  <c r="K1856" i="18"/>
  <c r="K1857" i="18"/>
  <c r="K1858" i="18"/>
  <c r="K1859" i="18"/>
  <c r="K1860" i="18"/>
  <c r="K1861" i="18"/>
  <c r="K1862" i="18"/>
  <c r="K1863" i="18"/>
  <c r="K1864" i="18"/>
  <c r="K1865" i="18"/>
  <c r="K1866" i="18"/>
  <c r="K1867" i="18"/>
  <c r="K1868" i="18"/>
  <c r="K1869" i="18"/>
  <c r="K1870" i="18"/>
  <c r="K1871" i="18"/>
  <c r="K1872" i="18"/>
  <c r="K1873" i="18"/>
  <c r="K1874" i="18"/>
  <c r="K1875" i="18"/>
  <c r="K1876" i="18"/>
  <c r="K1877" i="18"/>
  <c r="K1878" i="18"/>
  <c r="K1879" i="18"/>
  <c r="K1880" i="18"/>
  <c r="K1881" i="18"/>
  <c r="K1882" i="18"/>
  <c r="K1883" i="18"/>
  <c r="K1884" i="18"/>
  <c r="K1885" i="18"/>
  <c r="K1886" i="18"/>
  <c r="K1887" i="18"/>
  <c r="K1888" i="18"/>
  <c r="K1889" i="18"/>
  <c r="K1890" i="18"/>
  <c r="K1891" i="18"/>
  <c r="K1892" i="18"/>
  <c r="K1893" i="18"/>
  <c r="K1894" i="18"/>
  <c r="K1895" i="18"/>
  <c r="K1896" i="18"/>
  <c r="K1897" i="18"/>
  <c r="K1898" i="18"/>
  <c r="K1899" i="18"/>
  <c r="K1900" i="18"/>
  <c r="K1901" i="18"/>
  <c r="K1902" i="18"/>
  <c r="K1903" i="18"/>
  <c r="K1904" i="18"/>
  <c r="K1905" i="18"/>
  <c r="K1906" i="18"/>
  <c r="K1907" i="18"/>
  <c r="K1908" i="18"/>
  <c r="K1909" i="18"/>
  <c r="K1910" i="18"/>
  <c r="K1911" i="18"/>
  <c r="K1912" i="18"/>
  <c r="K1913" i="18"/>
  <c r="K1914" i="18"/>
  <c r="K1915" i="18"/>
  <c r="K1916" i="18"/>
  <c r="K1917" i="18"/>
  <c r="K1918" i="18"/>
  <c r="K1919" i="18"/>
  <c r="K1920" i="18"/>
  <c r="K1921" i="18"/>
  <c r="K1922" i="18"/>
  <c r="K1923" i="18"/>
  <c r="K1924" i="18"/>
  <c r="K1925" i="18"/>
  <c r="K1926" i="18"/>
  <c r="K1927" i="18"/>
  <c r="K1928" i="18"/>
  <c r="K1929" i="18"/>
  <c r="K1930" i="18"/>
  <c r="K1931" i="18"/>
  <c r="K1932" i="18"/>
  <c r="K1933" i="18"/>
  <c r="K1934" i="18"/>
  <c r="K1935" i="18"/>
  <c r="K1936" i="18"/>
  <c r="K1937" i="18"/>
  <c r="K1938" i="18"/>
  <c r="K1939" i="18"/>
  <c r="K1940" i="18"/>
  <c r="K1941" i="18"/>
  <c r="K1942" i="18"/>
  <c r="K1943" i="18"/>
  <c r="K1944" i="18"/>
  <c r="K1945" i="18"/>
  <c r="K1946" i="18"/>
  <c r="K1947" i="18"/>
  <c r="K1948" i="18"/>
  <c r="K1949" i="18"/>
  <c r="K1950" i="18"/>
  <c r="K1951" i="18"/>
  <c r="K1952" i="18"/>
  <c r="K1953" i="18"/>
  <c r="K1954" i="18"/>
  <c r="K1955" i="18"/>
  <c r="K1956" i="18"/>
  <c r="K1957" i="18"/>
  <c r="K1958" i="18"/>
  <c r="K1959" i="18"/>
  <c r="K1960" i="18"/>
  <c r="K1961" i="18"/>
  <c r="K1962" i="18"/>
  <c r="K1963" i="18"/>
  <c r="K1964" i="18"/>
  <c r="K1965" i="18"/>
  <c r="K1966" i="18"/>
  <c r="K1967" i="18"/>
  <c r="K1968" i="18"/>
  <c r="K1969" i="18"/>
  <c r="K1970" i="18"/>
  <c r="K1971" i="18"/>
  <c r="K1972" i="18"/>
  <c r="K1973" i="18"/>
  <c r="K1974" i="18"/>
  <c r="K1975" i="18"/>
  <c r="K1976" i="18"/>
  <c r="K1977" i="18"/>
  <c r="K1978" i="18"/>
  <c r="K1979" i="18"/>
  <c r="K1980" i="18"/>
  <c r="K1981" i="18"/>
  <c r="K1982" i="18"/>
  <c r="K1983" i="18"/>
  <c r="K1984" i="18"/>
  <c r="K1985" i="18"/>
  <c r="K1986" i="18"/>
  <c r="K1987" i="18"/>
  <c r="K1988" i="18"/>
  <c r="K1989" i="18"/>
  <c r="K1990" i="18"/>
  <c r="K1991" i="18"/>
  <c r="K1992" i="18"/>
  <c r="K1993" i="18"/>
  <c r="K1994" i="18"/>
  <c r="K1995" i="18"/>
  <c r="K1996" i="18"/>
  <c r="K1997" i="18"/>
  <c r="K1998" i="18"/>
  <c r="K1999" i="18"/>
  <c r="K2000" i="18"/>
  <c r="K2001" i="18"/>
  <c r="K2002" i="18"/>
  <c r="K2003" i="18"/>
  <c r="K2004" i="18"/>
  <c r="K2005" i="18"/>
  <c r="K2006" i="18"/>
  <c r="K2007" i="18"/>
  <c r="K2008" i="18"/>
  <c r="K2009" i="18"/>
  <c r="K2010" i="18"/>
  <c r="K2011" i="18"/>
  <c r="K2012" i="18"/>
  <c r="K2013" i="18"/>
  <c r="K2014" i="18"/>
  <c r="K2015" i="18"/>
  <c r="K2016" i="18"/>
  <c r="K2017" i="18"/>
  <c r="K2018" i="18"/>
  <c r="K2019" i="18"/>
  <c r="K2020" i="18"/>
  <c r="K2021" i="18"/>
  <c r="K2022" i="18"/>
  <c r="K2023" i="18"/>
  <c r="K2024" i="18"/>
  <c r="K2025" i="18"/>
  <c r="K2026" i="18"/>
  <c r="K2027" i="18"/>
  <c r="K2028" i="18"/>
  <c r="K2029" i="18"/>
  <c r="K2030" i="18"/>
  <c r="K2031" i="18"/>
  <c r="K2032" i="18"/>
  <c r="K2033" i="18"/>
  <c r="K2034" i="18"/>
  <c r="K2035" i="18"/>
  <c r="K2036" i="18"/>
  <c r="K2037" i="18"/>
  <c r="K2038" i="18"/>
  <c r="K2039" i="18"/>
  <c r="K2040" i="18"/>
  <c r="K2041" i="18"/>
  <c r="K2042" i="18"/>
  <c r="K2043" i="18"/>
  <c r="K2044" i="18"/>
  <c r="K2045" i="18"/>
  <c r="K2046" i="18"/>
  <c r="K2047" i="18"/>
  <c r="K2048" i="18"/>
  <c r="K2049" i="18"/>
  <c r="K2050" i="18"/>
  <c r="K2051" i="18"/>
  <c r="K2052" i="18"/>
  <c r="K2053" i="18"/>
  <c r="K2054" i="18"/>
  <c r="K2055" i="18"/>
  <c r="K2056" i="18"/>
  <c r="K2057" i="18"/>
  <c r="K2058" i="18"/>
  <c r="K2059" i="18"/>
  <c r="K2060" i="18"/>
  <c r="K2061" i="18"/>
  <c r="K2062" i="18"/>
  <c r="K2063" i="18"/>
  <c r="K2064" i="18"/>
  <c r="K2065" i="18"/>
  <c r="K2066" i="18"/>
  <c r="K2067" i="18"/>
  <c r="K2068" i="18"/>
  <c r="K2069" i="18"/>
  <c r="K2070" i="18"/>
  <c r="K2071" i="18"/>
  <c r="K2072" i="18"/>
  <c r="K2073" i="18"/>
  <c r="K2074" i="18"/>
  <c r="K2075" i="18"/>
  <c r="K2076" i="18"/>
  <c r="K2077" i="18"/>
  <c r="K2078" i="18"/>
  <c r="K2079" i="18"/>
  <c r="K2080" i="18"/>
  <c r="K2081" i="18"/>
  <c r="K2082" i="18"/>
  <c r="K2083" i="18"/>
  <c r="K2084" i="18"/>
  <c r="K2085" i="18"/>
  <c r="K2086" i="18"/>
  <c r="K2087" i="18"/>
  <c r="K2088" i="18"/>
  <c r="K2089" i="18"/>
  <c r="K2090" i="18"/>
  <c r="K2091" i="18"/>
  <c r="K2092" i="18"/>
  <c r="K2093" i="18"/>
  <c r="K2094" i="18"/>
  <c r="K2095" i="18"/>
  <c r="K2096" i="18"/>
  <c r="K2097" i="18"/>
  <c r="K2098" i="18"/>
  <c r="K2099" i="18"/>
  <c r="K2100" i="18"/>
  <c r="K2101" i="18"/>
  <c r="K2102" i="18"/>
  <c r="K2103" i="18"/>
  <c r="K2104" i="18"/>
  <c r="K2105" i="18"/>
  <c r="K2106" i="18"/>
  <c r="K2107" i="18"/>
  <c r="K2108" i="18"/>
  <c r="K2109" i="18"/>
  <c r="K2110" i="18"/>
  <c r="K2111" i="18"/>
  <c r="K2112" i="18"/>
  <c r="K2113" i="18"/>
  <c r="K2114" i="18"/>
  <c r="K2115" i="18"/>
  <c r="K2116" i="18"/>
  <c r="K2117" i="18"/>
  <c r="K2118" i="18"/>
  <c r="K2119" i="18"/>
  <c r="K2120" i="18"/>
  <c r="K2121" i="18"/>
  <c r="K2122" i="18"/>
  <c r="K2123" i="18"/>
  <c r="K2124" i="18"/>
  <c r="K2125" i="18"/>
  <c r="K2126" i="18"/>
  <c r="K2127" i="18"/>
  <c r="K2128" i="18"/>
  <c r="K2129" i="18"/>
  <c r="K2130" i="18"/>
  <c r="K2131" i="18"/>
  <c r="K2132" i="18"/>
  <c r="K2133" i="18"/>
  <c r="K2134" i="18"/>
  <c r="K2135" i="18"/>
  <c r="K2136" i="18"/>
  <c r="K2137" i="18"/>
  <c r="K2138" i="18"/>
  <c r="K2139" i="18"/>
  <c r="K2140" i="18"/>
  <c r="K2141" i="18"/>
  <c r="K2142" i="18"/>
  <c r="K2143" i="18"/>
  <c r="K2144" i="18"/>
  <c r="K2145" i="18"/>
  <c r="K2146" i="18"/>
  <c r="K2147" i="18"/>
  <c r="K2148" i="18"/>
  <c r="K2149" i="18"/>
  <c r="K2150" i="18"/>
  <c r="K2151" i="18"/>
  <c r="K2152" i="18"/>
  <c r="K2153" i="18"/>
  <c r="K2154" i="18"/>
  <c r="K2155" i="18"/>
  <c r="K2156" i="18"/>
  <c r="K2157" i="18"/>
  <c r="K2158" i="18"/>
  <c r="K2159" i="18"/>
  <c r="K2160" i="18"/>
  <c r="K2161" i="18"/>
  <c r="K2162" i="18"/>
  <c r="K2163" i="18"/>
  <c r="K2164" i="18"/>
  <c r="K2165" i="18"/>
  <c r="K2166" i="18"/>
  <c r="K2167" i="18"/>
  <c r="K2168" i="18"/>
  <c r="K2169" i="18"/>
  <c r="K2170" i="18"/>
  <c r="K2171" i="18"/>
  <c r="K2172" i="18"/>
  <c r="K2173" i="18"/>
  <c r="K2174" i="18"/>
  <c r="K2175" i="18"/>
  <c r="K2176" i="18"/>
  <c r="K2177" i="18"/>
  <c r="K2178" i="18"/>
  <c r="K2179" i="18"/>
  <c r="K2180" i="18"/>
  <c r="K2181" i="18"/>
  <c r="K2182" i="18"/>
  <c r="K2183" i="18"/>
  <c r="K2184" i="18"/>
  <c r="K2185" i="18"/>
  <c r="K2186" i="18"/>
  <c r="K2187" i="18"/>
  <c r="K2188" i="18"/>
  <c r="K2189" i="18"/>
  <c r="K2190" i="18"/>
  <c r="K2191" i="18"/>
  <c r="K2192" i="18"/>
  <c r="K2193" i="18"/>
  <c r="K2194" i="18"/>
  <c r="K2195" i="18"/>
  <c r="K2196" i="18"/>
  <c r="K2197" i="18"/>
  <c r="K2198" i="18"/>
  <c r="K2199" i="18"/>
  <c r="K2200" i="18"/>
  <c r="K2201" i="18"/>
  <c r="K2202" i="18"/>
  <c r="K2203" i="18"/>
  <c r="K2204" i="18"/>
  <c r="K2205" i="18"/>
  <c r="K2206" i="18"/>
  <c r="K2207" i="18"/>
  <c r="K2208" i="18"/>
  <c r="K2209" i="18"/>
  <c r="K2210" i="18"/>
  <c r="K2211" i="18"/>
  <c r="K2212" i="18"/>
  <c r="K2213" i="18"/>
  <c r="K2214" i="18"/>
  <c r="K2215" i="18"/>
  <c r="K2216" i="18"/>
  <c r="K2217" i="18"/>
  <c r="K2218" i="18"/>
  <c r="K2219" i="18"/>
  <c r="K2220" i="18"/>
  <c r="K2221" i="18"/>
  <c r="K2222" i="18"/>
  <c r="K2223" i="18"/>
  <c r="K2224" i="18"/>
  <c r="K2225" i="18"/>
  <c r="K2226" i="18"/>
  <c r="K2227" i="18"/>
  <c r="K2228" i="18"/>
  <c r="K2229" i="18"/>
  <c r="K2230" i="18"/>
  <c r="K2231" i="18"/>
  <c r="K2232" i="18"/>
  <c r="K2233" i="18"/>
  <c r="K2234" i="18"/>
  <c r="K2235" i="18"/>
  <c r="K2236" i="18"/>
  <c r="K2237" i="18"/>
  <c r="K2238" i="18"/>
  <c r="K2239" i="18"/>
  <c r="K2240" i="18"/>
  <c r="K2241" i="18"/>
  <c r="K2242" i="18"/>
  <c r="K2243" i="18"/>
  <c r="K2244" i="18"/>
  <c r="K2245" i="18"/>
  <c r="K2246" i="18"/>
  <c r="K2247" i="18"/>
  <c r="K2248" i="18"/>
  <c r="K2249" i="18"/>
  <c r="K2250" i="18"/>
  <c r="K2251" i="18"/>
  <c r="K2252" i="18"/>
  <c r="K2253" i="18"/>
  <c r="K2254" i="18"/>
  <c r="K2255" i="18"/>
  <c r="K2256" i="18"/>
  <c r="K2257" i="18"/>
  <c r="K2258" i="18"/>
  <c r="K2259" i="18"/>
  <c r="K2260" i="18"/>
  <c r="K2261" i="18"/>
  <c r="K2262" i="18"/>
  <c r="K2263" i="18"/>
  <c r="K2264" i="18"/>
  <c r="K2265" i="18"/>
  <c r="K2266" i="18"/>
  <c r="K2267" i="18"/>
  <c r="K2268" i="18"/>
  <c r="K2269" i="18"/>
  <c r="K2270" i="18"/>
  <c r="K2271" i="18"/>
  <c r="K2272" i="18"/>
  <c r="K2273" i="18"/>
  <c r="K2274" i="18"/>
  <c r="K2275" i="18"/>
  <c r="K2276" i="18"/>
  <c r="K2277" i="18"/>
  <c r="K2278" i="18"/>
  <c r="K2279" i="18"/>
  <c r="K2280" i="18"/>
  <c r="K2281" i="18"/>
  <c r="K2282" i="18"/>
  <c r="K2283" i="18"/>
  <c r="K2284" i="18"/>
  <c r="K2285" i="18"/>
  <c r="K2286" i="18"/>
  <c r="K2287" i="18"/>
  <c r="K2288" i="18"/>
  <c r="K2289" i="18"/>
  <c r="K2290" i="18"/>
  <c r="K2291" i="18"/>
  <c r="K2292" i="18"/>
  <c r="K2293" i="18"/>
  <c r="K2294" i="18"/>
  <c r="K2295" i="18"/>
  <c r="K2296" i="18"/>
  <c r="K2297" i="18"/>
  <c r="K2298" i="18"/>
  <c r="K2299" i="18"/>
  <c r="K2300" i="18"/>
  <c r="K2301" i="18"/>
  <c r="K2302" i="18"/>
  <c r="K2303" i="18"/>
  <c r="K2304" i="18"/>
  <c r="K2305" i="18"/>
  <c r="K2306" i="18"/>
  <c r="K2307" i="18"/>
  <c r="K2308" i="18"/>
  <c r="K2309" i="18"/>
  <c r="K2310" i="18"/>
  <c r="K2311" i="18"/>
  <c r="K2312" i="18"/>
  <c r="K2313" i="18"/>
  <c r="K2314" i="18"/>
  <c r="K2315" i="18"/>
  <c r="K2316" i="18"/>
  <c r="K2317" i="18"/>
  <c r="K2318" i="18"/>
  <c r="K2319" i="18"/>
  <c r="K2320" i="18"/>
  <c r="K2321" i="18"/>
  <c r="K2322" i="18"/>
  <c r="K2323" i="18"/>
  <c r="K2324" i="18"/>
  <c r="K2325" i="18"/>
  <c r="K2326" i="18"/>
  <c r="K2327" i="18"/>
  <c r="K2328" i="18"/>
  <c r="K2329" i="18"/>
  <c r="K2330" i="18"/>
  <c r="K2331" i="18"/>
  <c r="K2332" i="18"/>
  <c r="K2333" i="18"/>
  <c r="K2334" i="18"/>
  <c r="K2335" i="18"/>
  <c r="K2336" i="18"/>
  <c r="K2337" i="18"/>
  <c r="K2338" i="18"/>
  <c r="K2339" i="18"/>
  <c r="K2340" i="18"/>
  <c r="K2341" i="18"/>
  <c r="K2342" i="18"/>
  <c r="K2343" i="18"/>
  <c r="K2344" i="18"/>
  <c r="K2345" i="18"/>
  <c r="K2346" i="18"/>
  <c r="K2347" i="18"/>
  <c r="K2348" i="18"/>
  <c r="K2349" i="18"/>
  <c r="K2350" i="18"/>
  <c r="K2351" i="18"/>
  <c r="K2352" i="18"/>
  <c r="K2353" i="18"/>
  <c r="K2354" i="18"/>
  <c r="K2355" i="18"/>
  <c r="K2356" i="18"/>
  <c r="K2357" i="18"/>
  <c r="K2358" i="18"/>
  <c r="K2359" i="18"/>
  <c r="K2360" i="18"/>
  <c r="K2361" i="18"/>
  <c r="K2362" i="18"/>
  <c r="K2363" i="18"/>
  <c r="K2364" i="18"/>
  <c r="K2365" i="18"/>
  <c r="K2366" i="18"/>
  <c r="K2367" i="18"/>
  <c r="K2368" i="18"/>
  <c r="K2369" i="18"/>
  <c r="K2370" i="18"/>
  <c r="K2371" i="18"/>
  <c r="K2372" i="18"/>
  <c r="K2373" i="18"/>
  <c r="K2374" i="18"/>
  <c r="K2375" i="18"/>
  <c r="K2376" i="18"/>
  <c r="K2377" i="18"/>
  <c r="K2378" i="18"/>
  <c r="K2379" i="18"/>
  <c r="K2380" i="18"/>
  <c r="K4" i="18"/>
  <c r="G7" i="7" l="1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6" i="7"/>
  <c r="E15" i="6"/>
  <c r="E10" i="6"/>
  <c r="B9" i="13"/>
  <c r="D1" i="11" l="1"/>
  <c r="E11" i="6"/>
  <c r="E12" i="6"/>
  <c r="E13" i="6"/>
  <c r="E14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J2380" i="18"/>
  <c r="F2386" i="6" s="1"/>
  <c r="J2379" i="18"/>
  <c r="F2385" i="6" s="1"/>
  <c r="J2378" i="18"/>
  <c r="F2384" i="6" s="1"/>
  <c r="J2377" i="18"/>
  <c r="F2383" i="6" s="1"/>
  <c r="J2376" i="18"/>
  <c r="F2382" i="6" s="1"/>
  <c r="J2375" i="18"/>
  <c r="F2381" i="6" s="1"/>
  <c r="J2374" i="18"/>
  <c r="F2380" i="6" s="1"/>
  <c r="J2373" i="18"/>
  <c r="F2379" i="6" s="1"/>
  <c r="J2372" i="18"/>
  <c r="F2378" i="6" s="1"/>
  <c r="J2371" i="18"/>
  <c r="F2377" i="6" s="1"/>
  <c r="J2370" i="18"/>
  <c r="F2376" i="6" s="1"/>
  <c r="J2369" i="18"/>
  <c r="F2375" i="6" s="1"/>
  <c r="J2368" i="18"/>
  <c r="F2374" i="6" s="1"/>
  <c r="J2367" i="18"/>
  <c r="F2373" i="6" s="1"/>
  <c r="J2366" i="18"/>
  <c r="F2348" i="6" s="1"/>
  <c r="J2365" i="18"/>
  <c r="F2372" i="6" s="1"/>
  <c r="J2364" i="18"/>
  <c r="F2371" i="6" s="1"/>
  <c r="J2363" i="18"/>
  <c r="F2370" i="6" s="1"/>
  <c r="J2362" i="18"/>
  <c r="F2369" i="6" s="1"/>
  <c r="J2361" i="18"/>
  <c r="F2368" i="6" s="1"/>
  <c r="J2360" i="18"/>
  <c r="F2367" i="6" s="1"/>
  <c r="J2359" i="18"/>
  <c r="F2366" i="6" s="1"/>
  <c r="J2358" i="18"/>
  <c r="F2365" i="6" s="1"/>
  <c r="J2357" i="18"/>
  <c r="F2364" i="6" s="1"/>
  <c r="J2356" i="18"/>
  <c r="F2363" i="6" s="1"/>
  <c r="J2355" i="18"/>
  <c r="F2362" i="6" s="1"/>
  <c r="J2354" i="18"/>
  <c r="F2361" i="6" s="1"/>
  <c r="J2353" i="18"/>
  <c r="F2360" i="6" s="1"/>
  <c r="J2352" i="18"/>
  <c r="F2359" i="6" s="1"/>
  <c r="J2351" i="18"/>
  <c r="F2358" i="6" s="1"/>
  <c r="J2350" i="18"/>
  <c r="F2357" i="6" s="1"/>
  <c r="J2349" i="18"/>
  <c r="F2356" i="6" s="1"/>
  <c r="J2348" i="18"/>
  <c r="F2355" i="6" s="1"/>
  <c r="J2347" i="18"/>
  <c r="F2354" i="6" s="1"/>
  <c r="J2346" i="18"/>
  <c r="F2353" i="6" s="1"/>
  <c r="J2345" i="18"/>
  <c r="F2352" i="6" s="1"/>
  <c r="J2344" i="18"/>
  <c r="F2351" i="6" s="1"/>
  <c r="J2343" i="18"/>
  <c r="F2350" i="6" s="1"/>
  <c r="J2342" i="18"/>
  <c r="F2349" i="6" s="1"/>
  <c r="J2341" i="18"/>
  <c r="F2347" i="6" s="1"/>
  <c r="J2340" i="18"/>
  <c r="F2346" i="6" s="1"/>
  <c r="J2339" i="18"/>
  <c r="F2345" i="6" s="1"/>
  <c r="J2338" i="18"/>
  <c r="F2344" i="6" s="1"/>
  <c r="J2337" i="18"/>
  <c r="F2343" i="6" s="1"/>
  <c r="J2336" i="18"/>
  <c r="F2342" i="6" s="1"/>
  <c r="J2335" i="18"/>
  <c r="F2341" i="6" s="1"/>
  <c r="J2334" i="18"/>
  <c r="F2340" i="6" s="1"/>
  <c r="J2333" i="18"/>
  <c r="F2339" i="6" s="1"/>
  <c r="J2332" i="18"/>
  <c r="F2338" i="6" s="1"/>
  <c r="J2331" i="18"/>
  <c r="F2337" i="6" s="1"/>
  <c r="J2330" i="18"/>
  <c r="F2336" i="6" s="1"/>
  <c r="J2329" i="18"/>
  <c r="F2335" i="6" s="1"/>
  <c r="J2328" i="18"/>
  <c r="F2334" i="6" s="1"/>
  <c r="J2327" i="18"/>
  <c r="F2333" i="6" s="1"/>
  <c r="J2326" i="18"/>
  <c r="F2332" i="6" s="1"/>
  <c r="J2325" i="18"/>
  <c r="F2331" i="6" s="1"/>
  <c r="J2324" i="18"/>
  <c r="F2330" i="6" s="1"/>
  <c r="J2323" i="18"/>
  <c r="F2329" i="6" s="1"/>
  <c r="J2322" i="18"/>
  <c r="F2328" i="6" s="1"/>
  <c r="J2321" i="18"/>
  <c r="F2327" i="6" s="1"/>
  <c r="J2320" i="18"/>
  <c r="F2326" i="6" s="1"/>
  <c r="J2319" i="18"/>
  <c r="F2325" i="6" s="1"/>
  <c r="J2318" i="18"/>
  <c r="F2324" i="6" s="1"/>
  <c r="J2317" i="18"/>
  <c r="F2323" i="6" s="1"/>
  <c r="J2316" i="18"/>
  <c r="F2322" i="6" s="1"/>
  <c r="J2315" i="18"/>
  <c r="F2321" i="6" s="1"/>
  <c r="J2314" i="18"/>
  <c r="F2320" i="6" s="1"/>
  <c r="J2313" i="18"/>
  <c r="F2319" i="6" s="1"/>
  <c r="J2312" i="18"/>
  <c r="F2318" i="6" s="1"/>
  <c r="J2311" i="18"/>
  <c r="F2317" i="6" s="1"/>
  <c r="J2310" i="18"/>
  <c r="F2316" i="6" s="1"/>
  <c r="J2309" i="18"/>
  <c r="F2315" i="6" s="1"/>
  <c r="J2308" i="18"/>
  <c r="F2314" i="6" s="1"/>
  <c r="J2307" i="18"/>
  <c r="F2313" i="6" s="1"/>
  <c r="J2306" i="18"/>
  <c r="F2312" i="6" s="1"/>
  <c r="J2305" i="18"/>
  <c r="F2311" i="6" s="1"/>
  <c r="J2304" i="18"/>
  <c r="F2310" i="6" s="1"/>
  <c r="J2303" i="18"/>
  <c r="F2309" i="6" s="1"/>
  <c r="J2302" i="18"/>
  <c r="F2308" i="6" s="1"/>
  <c r="J2301" i="18"/>
  <c r="F2307" i="6" s="1"/>
  <c r="J2300" i="18"/>
  <c r="F2285" i="6" s="1"/>
  <c r="J2299" i="18"/>
  <c r="F2306" i="6" s="1"/>
  <c r="J2298" i="18"/>
  <c r="F2305" i="6" s="1"/>
  <c r="J2297" i="18"/>
  <c r="F2304" i="6" s="1"/>
  <c r="J2296" i="18"/>
  <c r="F2303" i="6" s="1"/>
  <c r="J2295" i="18"/>
  <c r="F2302" i="6" s="1"/>
  <c r="J2294" i="18"/>
  <c r="F2301" i="6" s="1"/>
  <c r="J2293" i="18"/>
  <c r="F2300" i="6" s="1"/>
  <c r="J2292" i="18"/>
  <c r="F2299" i="6" s="1"/>
  <c r="J2291" i="18"/>
  <c r="F2298" i="6" s="1"/>
  <c r="J2290" i="18"/>
  <c r="F2297" i="6" s="1"/>
  <c r="J2289" i="18"/>
  <c r="F2296" i="6" s="1"/>
  <c r="J2288" i="18"/>
  <c r="F2295" i="6" s="1"/>
  <c r="J2287" i="18"/>
  <c r="F2294" i="6" s="1"/>
  <c r="J2286" i="18"/>
  <c r="F2293" i="6" s="1"/>
  <c r="J2285" i="18"/>
  <c r="F2292" i="6" s="1"/>
  <c r="J2284" i="18"/>
  <c r="F2291" i="6" s="1"/>
  <c r="J2283" i="18"/>
  <c r="F2290" i="6" s="1"/>
  <c r="J2282" i="18"/>
  <c r="F2289" i="6" s="1"/>
  <c r="J2281" i="18"/>
  <c r="F2288" i="6" s="1"/>
  <c r="J2280" i="18"/>
  <c r="F2287" i="6" s="1"/>
  <c r="J2279" i="18"/>
  <c r="F2286" i="6" s="1"/>
  <c r="J2278" i="18"/>
  <c r="F2284" i="6" s="1"/>
  <c r="J2277" i="18"/>
  <c r="F2283" i="6" s="1"/>
  <c r="J2276" i="18"/>
  <c r="F2282" i="6" s="1"/>
  <c r="J2275" i="18"/>
  <c r="F2281" i="6" s="1"/>
  <c r="J2274" i="18"/>
  <c r="F2280" i="6" s="1"/>
  <c r="J2273" i="18"/>
  <c r="F2279" i="6" s="1"/>
  <c r="J2272" i="18"/>
  <c r="F2278" i="6" s="1"/>
  <c r="J2271" i="18"/>
  <c r="F2277" i="6" s="1"/>
  <c r="J2270" i="18"/>
  <c r="F2276" i="6" s="1"/>
  <c r="J2269" i="18"/>
  <c r="F2275" i="6" s="1"/>
  <c r="J2268" i="18"/>
  <c r="F2274" i="6" s="1"/>
  <c r="J2267" i="18"/>
  <c r="F2273" i="6" s="1"/>
  <c r="J2266" i="18"/>
  <c r="F2272" i="6" s="1"/>
  <c r="J2265" i="18"/>
  <c r="F2271" i="6" s="1"/>
  <c r="J2264" i="18"/>
  <c r="F2270" i="6" s="1"/>
  <c r="J2263" i="18"/>
  <c r="F2269" i="6" s="1"/>
  <c r="J2262" i="18"/>
  <c r="F2268" i="6" s="1"/>
  <c r="J2261" i="18"/>
  <c r="F2267" i="6" s="1"/>
  <c r="J2260" i="18"/>
  <c r="F2266" i="6" s="1"/>
  <c r="J2259" i="18"/>
  <c r="F2265" i="6" s="1"/>
  <c r="J2258" i="18"/>
  <c r="F2264" i="6" s="1"/>
  <c r="J2257" i="18"/>
  <c r="F2263" i="6" s="1"/>
  <c r="J2256" i="18"/>
  <c r="F2262" i="6" s="1"/>
  <c r="J2255" i="18"/>
  <c r="F2261" i="6" s="1"/>
  <c r="J2254" i="18"/>
  <c r="F2260" i="6" s="1"/>
  <c r="J2253" i="18"/>
  <c r="F2251" i="6" s="1"/>
  <c r="J2252" i="18"/>
  <c r="F2259" i="6" s="1"/>
  <c r="J2251" i="18"/>
  <c r="F2258" i="6" s="1"/>
  <c r="J2250" i="18"/>
  <c r="F2257" i="6" s="1"/>
  <c r="J2249" i="18"/>
  <c r="F2256" i="6" s="1"/>
  <c r="J2248" i="18"/>
  <c r="F2255" i="6" s="1"/>
  <c r="J2247" i="18"/>
  <c r="F2254" i="6" s="1"/>
  <c r="J2246" i="18"/>
  <c r="F2253" i="6" s="1"/>
  <c r="J2245" i="18"/>
  <c r="F2252" i="6" s="1"/>
  <c r="J2244" i="18"/>
  <c r="F2250" i="6" s="1"/>
  <c r="J2243" i="18"/>
  <c r="F2249" i="6" s="1"/>
  <c r="J2242" i="18"/>
  <c r="F2248" i="6" s="1"/>
  <c r="J2241" i="18"/>
  <c r="F2247" i="6" s="1"/>
  <c r="J2240" i="18"/>
  <c r="F2246" i="6" s="1"/>
  <c r="J2239" i="18"/>
  <c r="F2245" i="6" s="1"/>
  <c r="J2238" i="18"/>
  <c r="F2244" i="6" s="1"/>
  <c r="J2237" i="18"/>
  <c r="F2243" i="6" s="1"/>
  <c r="J2236" i="18"/>
  <c r="F2242" i="6" s="1"/>
  <c r="J2235" i="18"/>
  <c r="F2241" i="6" s="1"/>
  <c r="J2234" i="18"/>
  <c r="F2240" i="6" s="1"/>
  <c r="J2233" i="18"/>
  <c r="F2239" i="6" s="1"/>
  <c r="J2232" i="18"/>
  <c r="F2238" i="6" s="1"/>
  <c r="J2231" i="18"/>
  <c r="F2237" i="6" s="1"/>
  <c r="J2230" i="18"/>
  <c r="F2236" i="6" s="1"/>
  <c r="J2229" i="18"/>
  <c r="F2235" i="6" s="1"/>
  <c r="J2228" i="18"/>
  <c r="F2234" i="6" s="1"/>
  <c r="J2227" i="18"/>
  <c r="F2233" i="6" s="1"/>
  <c r="J2226" i="18"/>
  <c r="F2232" i="6" s="1"/>
  <c r="J2225" i="18"/>
  <c r="F2231" i="6" s="1"/>
  <c r="J2224" i="18"/>
  <c r="F2230" i="6" s="1"/>
  <c r="J2223" i="18"/>
  <c r="F2229" i="6" s="1"/>
  <c r="J2222" i="18"/>
  <c r="F2228" i="6" s="1"/>
  <c r="J2221" i="18"/>
  <c r="F2223" i="6" s="1"/>
  <c r="J2220" i="18"/>
  <c r="F2222" i="6" s="1"/>
  <c r="J2219" i="18"/>
  <c r="F2227" i="6" s="1"/>
  <c r="J2218" i="18"/>
  <c r="F2226" i="6" s="1"/>
  <c r="J2217" i="18"/>
  <c r="F2225" i="6" s="1"/>
  <c r="J2216" i="18"/>
  <c r="F2224" i="6" s="1"/>
  <c r="J2215" i="18"/>
  <c r="F2221" i="6" s="1"/>
  <c r="J2214" i="18"/>
  <c r="F2220" i="6" s="1"/>
  <c r="J2213" i="18"/>
  <c r="F2219" i="6" s="1"/>
  <c r="J2212" i="18"/>
  <c r="F2218" i="6" s="1"/>
  <c r="J2211" i="18"/>
  <c r="F2217" i="6" s="1"/>
  <c r="J2210" i="18"/>
  <c r="F2216" i="6" s="1"/>
  <c r="J2209" i="18"/>
  <c r="F2215" i="6" s="1"/>
  <c r="J2208" i="18"/>
  <c r="F2214" i="6" s="1"/>
  <c r="J2207" i="18"/>
  <c r="F2213" i="6" s="1"/>
  <c r="J2206" i="18"/>
  <c r="F2212" i="6" s="1"/>
  <c r="J2205" i="18"/>
  <c r="F2211" i="6" s="1"/>
  <c r="J2204" i="18"/>
  <c r="F2210" i="6" s="1"/>
  <c r="J2203" i="18"/>
  <c r="F2209" i="6" s="1"/>
  <c r="J2202" i="18"/>
  <c r="F2208" i="6" s="1"/>
  <c r="J2201" i="18"/>
  <c r="F2207" i="6" s="1"/>
  <c r="J2200" i="18"/>
  <c r="F2206" i="6" s="1"/>
  <c r="J2199" i="18"/>
  <c r="F2205" i="6" s="1"/>
  <c r="J2198" i="18"/>
  <c r="F2204" i="6" s="1"/>
  <c r="J2197" i="18"/>
  <c r="F2203" i="6" s="1"/>
  <c r="J2196" i="18"/>
  <c r="F2202" i="6" s="1"/>
  <c r="J2195" i="18"/>
  <c r="F2201" i="6" s="1"/>
  <c r="J2194" i="18"/>
  <c r="F2200" i="6" s="1"/>
  <c r="J2193" i="18"/>
  <c r="F2199" i="6" s="1"/>
  <c r="J2192" i="18"/>
  <c r="F2163" i="6" s="1"/>
  <c r="J2191" i="18"/>
  <c r="F2198" i="6" s="1"/>
  <c r="J2190" i="18"/>
  <c r="F2197" i="6" s="1"/>
  <c r="J2189" i="18"/>
  <c r="F2196" i="6" s="1"/>
  <c r="J2188" i="18"/>
  <c r="F2195" i="6" s="1"/>
  <c r="J2187" i="18"/>
  <c r="F2194" i="6" s="1"/>
  <c r="J2186" i="18"/>
  <c r="F2193" i="6" s="1"/>
  <c r="J2185" i="18"/>
  <c r="F2162" i="6" s="1"/>
  <c r="J2184" i="18"/>
  <c r="F2192" i="6" s="1"/>
  <c r="J2183" i="18"/>
  <c r="F2191" i="6" s="1"/>
  <c r="J2182" i="18"/>
  <c r="F2190" i="6" s="1"/>
  <c r="J2181" i="18"/>
  <c r="F2189" i="6" s="1"/>
  <c r="J2180" i="18"/>
  <c r="F2188" i="6" s="1"/>
  <c r="J2179" i="18"/>
  <c r="F2187" i="6" s="1"/>
  <c r="J2178" i="18"/>
  <c r="F2186" i="6" s="1"/>
  <c r="J2177" i="18"/>
  <c r="F2185" i="6" s="1"/>
  <c r="J2176" i="18"/>
  <c r="F2184" i="6" s="1"/>
  <c r="J2175" i="18"/>
  <c r="F2183" i="6" s="1"/>
  <c r="J2174" i="18"/>
  <c r="F2182" i="6" s="1"/>
  <c r="J2173" i="18"/>
  <c r="F2181" i="6" s="1"/>
  <c r="J2172" i="18"/>
  <c r="F2180" i="6" s="1"/>
  <c r="J2171" i="18"/>
  <c r="F2179" i="6" s="1"/>
  <c r="J2170" i="18"/>
  <c r="F2178" i="6" s="1"/>
  <c r="J2169" i="18"/>
  <c r="F2177" i="6" s="1"/>
  <c r="J2168" i="18"/>
  <c r="F2176" i="6" s="1"/>
  <c r="J2167" i="18"/>
  <c r="F2175" i="6" s="1"/>
  <c r="J2166" i="18"/>
  <c r="F2174" i="6" s="1"/>
  <c r="J2165" i="18"/>
  <c r="F2173" i="6" s="1"/>
  <c r="J2164" i="18"/>
  <c r="F2172" i="6" s="1"/>
  <c r="J2163" i="18"/>
  <c r="F2171" i="6" s="1"/>
  <c r="J2162" i="18"/>
  <c r="F2170" i="6" s="1"/>
  <c r="J2161" i="18"/>
  <c r="F2161" i="6" s="1"/>
  <c r="J2160" i="18"/>
  <c r="F2169" i="6" s="1"/>
  <c r="J2159" i="18"/>
  <c r="F2168" i="6" s="1"/>
  <c r="J2158" i="18"/>
  <c r="F2167" i="6" s="1"/>
  <c r="J2157" i="18"/>
  <c r="F2166" i="6" s="1"/>
  <c r="J2156" i="18"/>
  <c r="F2165" i="6" s="1"/>
  <c r="J2155" i="18"/>
  <c r="F2164" i="6" s="1"/>
  <c r="J2154" i="18"/>
  <c r="F2160" i="6" s="1"/>
  <c r="J2153" i="18"/>
  <c r="F2159" i="6" s="1"/>
  <c r="J2152" i="18"/>
  <c r="F2158" i="6" s="1"/>
  <c r="J2151" i="18"/>
  <c r="F2157" i="6" s="1"/>
  <c r="J2150" i="18"/>
  <c r="F2156" i="6" s="1"/>
  <c r="J2149" i="18"/>
  <c r="F2155" i="6" s="1"/>
  <c r="J2148" i="18"/>
  <c r="F2154" i="6" s="1"/>
  <c r="J2147" i="18"/>
  <c r="F2153" i="6" s="1"/>
  <c r="J2146" i="18"/>
  <c r="F2152" i="6" s="1"/>
  <c r="J2145" i="18"/>
  <c r="F2151" i="6" s="1"/>
  <c r="J2144" i="18"/>
  <c r="F2150" i="6" s="1"/>
  <c r="J2143" i="18"/>
  <c r="F2149" i="6" s="1"/>
  <c r="J2142" i="18"/>
  <c r="F2148" i="6" s="1"/>
  <c r="J2141" i="18"/>
  <c r="F2147" i="6" s="1"/>
  <c r="J2140" i="18"/>
  <c r="F2146" i="6" s="1"/>
  <c r="J2139" i="18"/>
  <c r="F2145" i="6" s="1"/>
  <c r="J2138" i="18"/>
  <c r="F2144" i="6" s="1"/>
  <c r="J2137" i="18"/>
  <c r="F2143" i="6" s="1"/>
  <c r="J2136" i="18"/>
  <c r="F2142" i="6" s="1"/>
  <c r="J2135" i="18"/>
  <c r="F2141" i="6" s="1"/>
  <c r="J2134" i="18"/>
  <c r="F2140" i="6" s="1"/>
  <c r="J2133" i="18"/>
  <c r="F2139" i="6" s="1"/>
  <c r="J2132" i="18"/>
  <c r="F2138" i="6" s="1"/>
  <c r="J2131" i="18"/>
  <c r="F2137" i="6" s="1"/>
  <c r="J2130" i="18"/>
  <c r="F2136" i="6" s="1"/>
  <c r="J2129" i="18"/>
  <c r="F2135" i="6" s="1"/>
  <c r="J2128" i="18"/>
  <c r="F2134" i="6" s="1"/>
  <c r="J2127" i="18"/>
  <c r="F2133" i="6" s="1"/>
  <c r="J2126" i="18"/>
  <c r="F2132" i="6" s="1"/>
  <c r="J2125" i="18"/>
  <c r="F2131" i="6" s="1"/>
  <c r="J2124" i="18"/>
  <c r="F2130" i="6" s="1"/>
  <c r="J2123" i="18"/>
  <c r="F2129" i="6" s="1"/>
  <c r="J2122" i="18"/>
  <c r="F2128" i="6" s="1"/>
  <c r="J2121" i="18"/>
  <c r="F2127" i="6" s="1"/>
  <c r="J2120" i="18"/>
  <c r="F2126" i="6" s="1"/>
  <c r="J2119" i="18"/>
  <c r="F2125" i="6" s="1"/>
  <c r="J2118" i="18"/>
  <c r="F2124" i="6" s="1"/>
  <c r="J2117" i="18"/>
  <c r="F2123" i="6" s="1"/>
  <c r="J2116" i="18"/>
  <c r="F2122" i="6" s="1"/>
  <c r="J2115" i="18"/>
  <c r="F2121" i="6" s="1"/>
  <c r="J2114" i="18"/>
  <c r="F2120" i="6" s="1"/>
  <c r="J2113" i="18"/>
  <c r="F2119" i="6" s="1"/>
  <c r="J2112" i="18"/>
  <c r="F2118" i="6" s="1"/>
  <c r="J2111" i="18"/>
  <c r="F2117" i="6" s="1"/>
  <c r="J2110" i="18"/>
  <c r="F2116" i="6" s="1"/>
  <c r="J2109" i="18"/>
  <c r="F2115" i="6" s="1"/>
  <c r="J2108" i="18"/>
  <c r="F2114" i="6" s="1"/>
  <c r="J2107" i="18"/>
  <c r="F2113" i="6" s="1"/>
  <c r="J2106" i="18"/>
  <c r="F2112" i="6" s="1"/>
  <c r="J2105" i="18"/>
  <c r="F2111" i="6" s="1"/>
  <c r="J2104" i="18"/>
  <c r="F2110" i="6" s="1"/>
  <c r="J2103" i="18"/>
  <c r="F2109" i="6" s="1"/>
  <c r="J2102" i="18"/>
  <c r="F2108" i="6" s="1"/>
  <c r="J2101" i="18"/>
  <c r="F2107" i="6" s="1"/>
  <c r="J2100" i="18"/>
  <c r="F2106" i="6" s="1"/>
  <c r="J2099" i="18"/>
  <c r="F2105" i="6" s="1"/>
  <c r="J2098" i="18"/>
  <c r="F2104" i="6" s="1"/>
  <c r="J2097" i="18"/>
  <c r="F2103" i="6" s="1"/>
  <c r="J2096" i="18"/>
  <c r="F2102" i="6" s="1"/>
  <c r="J2095" i="18"/>
  <c r="F2101" i="6" s="1"/>
  <c r="J2094" i="18"/>
  <c r="F2100" i="6" s="1"/>
  <c r="J2093" i="18"/>
  <c r="F2099" i="6" s="1"/>
  <c r="J2092" i="18"/>
  <c r="F2098" i="6" s="1"/>
  <c r="J2091" i="18"/>
  <c r="F2097" i="6" s="1"/>
  <c r="J2090" i="18"/>
  <c r="F2096" i="6" s="1"/>
  <c r="J2089" i="18"/>
  <c r="F2095" i="6" s="1"/>
  <c r="J2088" i="18"/>
  <c r="F2094" i="6" s="1"/>
  <c r="J2087" i="18"/>
  <c r="F2093" i="6" s="1"/>
  <c r="J2086" i="18"/>
  <c r="F2092" i="6" s="1"/>
  <c r="J2085" i="18"/>
  <c r="F2091" i="6" s="1"/>
  <c r="J2084" i="18"/>
  <c r="F2090" i="6" s="1"/>
  <c r="J2083" i="18"/>
  <c r="F2089" i="6" s="1"/>
  <c r="J2082" i="18"/>
  <c r="F2088" i="6" s="1"/>
  <c r="J2081" i="18"/>
  <c r="F2087" i="6" s="1"/>
  <c r="J2080" i="18"/>
  <c r="F2086" i="6" s="1"/>
  <c r="J2079" i="18"/>
  <c r="F2085" i="6" s="1"/>
  <c r="J2078" i="18"/>
  <c r="F2084" i="6" s="1"/>
  <c r="J2077" i="18"/>
  <c r="F2083" i="6" s="1"/>
  <c r="J2076" i="18"/>
  <c r="F2082" i="6" s="1"/>
  <c r="J2075" i="18"/>
  <c r="F2081" i="6" s="1"/>
  <c r="J2074" i="18"/>
  <c r="F2080" i="6" s="1"/>
  <c r="J2073" i="18"/>
  <c r="F2079" i="6" s="1"/>
  <c r="J2072" i="18"/>
  <c r="F2078" i="6" s="1"/>
  <c r="J2071" i="18"/>
  <c r="F2077" i="6" s="1"/>
  <c r="J2070" i="18"/>
  <c r="F2076" i="6" s="1"/>
  <c r="J2069" i="18"/>
  <c r="F2026" i="6" s="1"/>
  <c r="J2068" i="18"/>
  <c r="F2075" i="6" s="1"/>
  <c r="J2067" i="18"/>
  <c r="F2074" i="6" s="1"/>
  <c r="J2066" i="18"/>
  <c r="F2073" i="6" s="1"/>
  <c r="J2065" i="18"/>
  <c r="F2072" i="6" s="1"/>
  <c r="J2064" i="18"/>
  <c r="F2071" i="6" s="1"/>
  <c r="J2063" i="18"/>
  <c r="F2070" i="6" s="1"/>
  <c r="J2062" i="18"/>
  <c r="F2069" i="6" s="1"/>
  <c r="J2061" i="18"/>
  <c r="F2068" i="6" s="1"/>
  <c r="J2060" i="18"/>
  <c r="F2067" i="6" s="1"/>
  <c r="J2059" i="18"/>
  <c r="F2066" i="6" s="1"/>
  <c r="J2058" i="18"/>
  <c r="F2065" i="6" s="1"/>
  <c r="J2057" i="18"/>
  <c r="F2064" i="6" s="1"/>
  <c r="J2056" i="18"/>
  <c r="F2063" i="6" s="1"/>
  <c r="J2055" i="18"/>
  <c r="F2062" i="6" s="1"/>
  <c r="J2054" i="18"/>
  <c r="F2061" i="6" s="1"/>
  <c r="J2053" i="18"/>
  <c r="F2060" i="6" s="1"/>
  <c r="J2052" i="18"/>
  <c r="F2059" i="6" s="1"/>
  <c r="J2051" i="18"/>
  <c r="F2058" i="6" s="1"/>
  <c r="J2050" i="18"/>
  <c r="F2057" i="6" s="1"/>
  <c r="J2049" i="18"/>
  <c r="F2056" i="6" s="1"/>
  <c r="J2048" i="18"/>
  <c r="F2055" i="6" s="1"/>
  <c r="J2047" i="18"/>
  <c r="F2054" i="6" s="1"/>
  <c r="J2046" i="18"/>
  <c r="F2053" i="6" s="1"/>
  <c r="J2045" i="18"/>
  <c r="F2052" i="6" s="1"/>
  <c r="J2044" i="18"/>
  <c r="F2051" i="6" s="1"/>
  <c r="J2043" i="18"/>
  <c r="F2050" i="6" s="1"/>
  <c r="J2042" i="18"/>
  <c r="F2049" i="6" s="1"/>
  <c r="J2041" i="18"/>
  <c r="F2048" i="6" s="1"/>
  <c r="J2040" i="18"/>
  <c r="F2047" i="6" s="1"/>
  <c r="J2039" i="18"/>
  <c r="F2046" i="6" s="1"/>
  <c r="J2038" i="18"/>
  <c r="F2045" i="6" s="1"/>
  <c r="J2037" i="18"/>
  <c r="F2044" i="6" s="1"/>
  <c r="J2036" i="18"/>
  <c r="F2043" i="6" s="1"/>
  <c r="J2035" i="18"/>
  <c r="F2042" i="6" s="1"/>
  <c r="J2034" i="18"/>
  <c r="F2041" i="6" s="1"/>
  <c r="J2033" i="18"/>
  <c r="F2040" i="6" s="1"/>
  <c r="J2032" i="18"/>
  <c r="F2039" i="6" s="1"/>
  <c r="J2031" i="18"/>
  <c r="F2038" i="6" s="1"/>
  <c r="J2030" i="18"/>
  <c r="F2037" i="6" s="1"/>
  <c r="J2029" i="18"/>
  <c r="F2036" i="6" s="1"/>
  <c r="J2028" i="18"/>
  <c r="F2035" i="6" s="1"/>
  <c r="J2027" i="18"/>
  <c r="F2034" i="6" s="1"/>
  <c r="J2026" i="18"/>
  <c r="F2033" i="6" s="1"/>
  <c r="J2025" i="18"/>
  <c r="F2032" i="6" s="1"/>
  <c r="J2024" i="18"/>
  <c r="F2031" i="6" s="1"/>
  <c r="J2023" i="18"/>
  <c r="F2030" i="6" s="1"/>
  <c r="J2022" i="18"/>
  <c r="F2029" i="6" s="1"/>
  <c r="J2021" i="18"/>
  <c r="F2028" i="6" s="1"/>
  <c r="J2020" i="18"/>
  <c r="F2027" i="6" s="1"/>
  <c r="J2019" i="18"/>
  <c r="F2025" i="6" s="1"/>
  <c r="J2018" i="18"/>
  <c r="F2024" i="6" s="1"/>
  <c r="J2017" i="18"/>
  <c r="F2023" i="6" s="1"/>
  <c r="J2016" i="18"/>
  <c r="F2022" i="6" s="1"/>
  <c r="J2015" i="18"/>
  <c r="F2021" i="6" s="1"/>
  <c r="J2014" i="18"/>
  <c r="F2020" i="6" s="1"/>
  <c r="J2013" i="18"/>
  <c r="F2019" i="6" s="1"/>
  <c r="J2012" i="18"/>
  <c r="F2018" i="6" s="1"/>
  <c r="J2011" i="18"/>
  <c r="F2017" i="6" s="1"/>
  <c r="J2010" i="18"/>
  <c r="F2016" i="6" s="1"/>
  <c r="J2009" i="18"/>
  <c r="F2015" i="6" s="1"/>
  <c r="J2008" i="18"/>
  <c r="F2014" i="6" s="1"/>
  <c r="J2007" i="18"/>
  <c r="F2013" i="6" s="1"/>
  <c r="J2006" i="18"/>
  <c r="F2012" i="6" s="1"/>
  <c r="J2005" i="18"/>
  <c r="F2011" i="6" s="1"/>
  <c r="J2004" i="18"/>
  <c r="F2010" i="6" s="1"/>
  <c r="J2003" i="18"/>
  <c r="F2009" i="6" s="1"/>
  <c r="J2002" i="18"/>
  <c r="F2008" i="6" s="1"/>
  <c r="J2001" i="18"/>
  <c r="F2007" i="6" s="1"/>
  <c r="J2000" i="18"/>
  <c r="F2006" i="6" s="1"/>
  <c r="J1999" i="18"/>
  <c r="F2005" i="6" s="1"/>
  <c r="J1998" i="18"/>
  <c r="F2004" i="6" s="1"/>
  <c r="J1997" i="18"/>
  <c r="F2003" i="6" s="1"/>
  <c r="J1996" i="18"/>
  <c r="F2002" i="6" s="1"/>
  <c r="J1995" i="18"/>
  <c r="F2001" i="6" s="1"/>
  <c r="J1994" i="18"/>
  <c r="F2000" i="6" s="1"/>
  <c r="J1993" i="18"/>
  <c r="F1999" i="6" s="1"/>
  <c r="J1992" i="18"/>
  <c r="F1998" i="6" s="1"/>
  <c r="J1991" i="18"/>
  <c r="F1997" i="6" s="1"/>
  <c r="J1990" i="18"/>
  <c r="F1996" i="6" s="1"/>
  <c r="J1989" i="18"/>
  <c r="F1995" i="6" s="1"/>
  <c r="J1988" i="18"/>
  <c r="F1994" i="6" s="1"/>
  <c r="J1987" i="18"/>
  <c r="F1993" i="6" s="1"/>
  <c r="J1986" i="18"/>
  <c r="F1992" i="6" s="1"/>
  <c r="J1985" i="18"/>
  <c r="F1991" i="6" s="1"/>
  <c r="J1984" i="18"/>
  <c r="F1990" i="6" s="1"/>
  <c r="J1983" i="18"/>
  <c r="F1989" i="6" s="1"/>
  <c r="J1982" i="18"/>
  <c r="F1988" i="6" s="1"/>
  <c r="J1981" i="18"/>
  <c r="F1986" i="6" s="1"/>
  <c r="J1980" i="18"/>
  <c r="F1987" i="6" s="1"/>
  <c r="J1979" i="18"/>
  <c r="F1985" i="6" s="1"/>
  <c r="J1978" i="18"/>
  <c r="F1984" i="6" s="1"/>
  <c r="J1977" i="18"/>
  <c r="F1983" i="6" s="1"/>
  <c r="J1976" i="18"/>
  <c r="F1982" i="6" s="1"/>
  <c r="J1975" i="18"/>
  <c r="F1981" i="6" s="1"/>
  <c r="J1974" i="18"/>
  <c r="F1980" i="6" s="1"/>
  <c r="J1973" i="18"/>
  <c r="F1979" i="6" s="1"/>
  <c r="J1972" i="18"/>
  <c r="F1978" i="6" s="1"/>
  <c r="J1971" i="18"/>
  <c r="F1977" i="6" s="1"/>
  <c r="J1970" i="18"/>
  <c r="F1976" i="6" s="1"/>
  <c r="J1969" i="18"/>
  <c r="F1975" i="6" s="1"/>
  <c r="J1968" i="18"/>
  <c r="F1974" i="6" s="1"/>
  <c r="J1967" i="18"/>
  <c r="F1973" i="6" s="1"/>
  <c r="J1966" i="18"/>
  <c r="F1972" i="6" s="1"/>
  <c r="J1965" i="18"/>
  <c r="F1971" i="6" s="1"/>
  <c r="J1964" i="18"/>
  <c r="F1970" i="6" s="1"/>
  <c r="J1963" i="18"/>
  <c r="F1969" i="6" s="1"/>
  <c r="J1962" i="18"/>
  <c r="F1968" i="6" s="1"/>
  <c r="J1961" i="18"/>
  <c r="F1967" i="6" s="1"/>
  <c r="J1960" i="18"/>
  <c r="F1966" i="6" s="1"/>
  <c r="J1959" i="18"/>
  <c r="F1965" i="6" s="1"/>
  <c r="J1958" i="18"/>
  <c r="F1964" i="6" s="1"/>
  <c r="J1957" i="18"/>
  <c r="F1963" i="6" s="1"/>
  <c r="J1956" i="18"/>
  <c r="F1962" i="6" s="1"/>
  <c r="J1955" i="18"/>
  <c r="F1961" i="6" s="1"/>
  <c r="J1954" i="18"/>
  <c r="F1960" i="6" s="1"/>
  <c r="J1953" i="18"/>
  <c r="F1897" i="6" s="1"/>
  <c r="J1952" i="18"/>
  <c r="F1959" i="6" s="1"/>
  <c r="J1951" i="18"/>
  <c r="F1958" i="6" s="1"/>
  <c r="J1950" i="18"/>
  <c r="F1957" i="6" s="1"/>
  <c r="J1949" i="18"/>
  <c r="F1956" i="6" s="1"/>
  <c r="J1948" i="18"/>
  <c r="F1955" i="6" s="1"/>
  <c r="J1947" i="18"/>
  <c r="F1954" i="6" s="1"/>
  <c r="J1946" i="18"/>
  <c r="F1953" i="6" s="1"/>
  <c r="J1945" i="18"/>
  <c r="F1952" i="6" s="1"/>
  <c r="J1944" i="18"/>
  <c r="F1951" i="6" s="1"/>
  <c r="J1943" i="18"/>
  <c r="F1950" i="6" s="1"/>
  <c r="J1942" i="18"/>
  <c r="F1949" i="6" s="1"/>
  <c r="J1941" i="18"/>
  <c r="F1899" i="6" s="1"/>
  <c r="J1940" i="18"/>
  <c r="F1948" i="6" s="1"/>
  <c r="J1939" i="18"/>
  <c r="F1947" i="6" s="1"/>
  <c r="J1938" i="18"/>
  <c r="F1946" i="6" s="1"/>
  <c r="J1937" i="18"/>
  <c r="F1945" i="6" s="1"/>
  <c r="J1936" i="18"/>
  <c r="F1944" i="6" s="1"/>
  <c r="J1935" i="18"/>
  <c r="F1943" i="6" s="1"/>
  <c r="J1934" i="18"/>
  <c r="F1942" i="6" s="1"/>
  <c r="J1933" i="18"/>
  <c r="F1941" i="6" s="1"/>
  <c r="J1932" i="18"/>
  <c r="F1940" i="6" s="1"/>
  <c r="J1931" i="18"/>
  <c r="F1939" i="6" s="1"/>
  <c r="J1930" i="18"/>
  <c r="F1938" i="6" s="1"/>
  <c r="J1929" i="18"/>
  <c r="F1937" i="6" s="1"/>
  <c r="J1928" i="18"/>
  <c r="F1898" i="6" s="1"/>
  <c r="J1927" i="18"/>
  <c r="F1936" i="6" s="1"/>
  <c r="J1926" i="18"/>
  <c r="F1935" i="6" s="1"/>
  <c r="J1925" i="18"/>
  <c r="F1934" i="6" s="1"/>
  <c r="J1924" i="18"/>
  <c r="F1933" i="6" s="1"/>
  <c r="J1923" i="18"/>
  <c r="F1932" i="6" s="1"/>
  <c r="J1922" i="18"/>
  <c r="F1931" i="6" s="1"/>
  <c r="J1921" i="18"/>
  <c r="F1930" i="6" s="1"/>
  <c r="J1920" i="18"/>
  <c r="F1929" i="6" s="1"/>
  <c r="J1919" i="18"/>
  <c r="F1928" i="6" s="1"/>
  <c r="J1918" i="18"/>
  <c r="F1927" i="6" s="1"/>
  <c r="J1917" i="18"/>
  <c r="F1926" i="6" s="1"/>
  <c r="J1916" i="18"/>
  <c r="F1925" i="6" s="1"/>
  <c r="J1915" i="18"/>
  <c r="F1924" i="6" s="1"/>
  <c r="J1914" i="18"/>
  <c r="F1923" i="6" s="1"/>
  <c r="J1913" i="18"/>
  <c r="F1922" i="6" s="1"/>
  <c r="J1912" i="18"/>
  <c r="F1921" i="6" s="1"/>
  <c r="J1911" i="18"/>
  <c r="F1920" i="6" s="1"/>
  <c r="J1910" i="18"/>
  <c r="F1919" i="6" s="1"/>
  <c r="J1909" i="18"/>
  <c r="F1918" i="6" s="1"/>
  <c r="J1908" i="18"/>
  <c r="F1917" i="6" s="1"/>
  <c r="J1907" i="18"/>
  <c r="F1916" i="6" s="1"/>
  <c r="J1906" i="18"/>
  <c r="F1915" i="6" s="1"/>
  <c r="J1905" i="18"/>
  <c r="F1914" i="6" s="1"/>
  <c r="J1904" i="18"/>
  <c r="F1913" i="6" s="1"/>
  <c r="J1903" i="18"/>
  <c r="F1912" i="6" s="1"/>
  <c r="J1902" i="18"/>
  <c r="F1911" i="6" s="1"/>
  <c r="J1901" i="18"/>
  <c r="F1910" i="6" s="1"/>
  <c r="J1900" i="18"/>
  <c r="F1909" i="6" s="1"/>
  <c r="J1899" i="18"/>
  <c r="F1908" i="6" s="1"/>
  <c r="J1898" i="18"/>
  <c r="F1907" i="6" s="1"/>
  <c r="J1897" i="18"/>
  <c r="F1906" i="6" s="1"/>
  <c r="J1896" i="18"/>
  <c r="F1905" i="6" s="1"/>
  <c r="J1895" i="18"/>
  <c r="F1904" i="6" s="1"/>
  <c r="J1894" i="18"/>
  <c r="F1903" i="6" s="1"/>
  <c r="J1893" i="18"/>
  <c r="F1902" i="6" s="1"/>
  <c r="J1892" i="18"/>
  <c r="F1901" i="6" s="1"/>
  <c r="J1891" i="18"/>
  <c r="F1900" i="6" s="1"/>
  <c r="J1890" i="18"/>
  <c r="F1896" i="6" s="1"/>
  <c r="J1889" i="18"/>
  <c r="F1891" i="6" s="1"/>
  <c r="J1888" i="18"/>
  <c r="F1895" i="6" s="1"/>
  <c r="J1887" i="18"/>
  <c r="F1894" i="6" s="1"/>
  <c r="J1886" i="18"/>
  <c r="F1893" i="6" s="1"/>
  <c r="J1885" i="18"/>
  <c r="F1892" i="6" s="1"/>
  <c r="J1884" i="18"/>
  <c r="F1890" i="6" s="1"/>
  <c r="J1883" i="18"/>
  <c r="F1889" i="6" s="1"/>
  <c r="J1882" i="18"/>
  <c r="F1888" i="6" s="1"/>
  <c r="J1881" i="18"/>
  <c r="F1887" i="6" s="1"/>
  <c r="J1880" i="18"/>
  <c r="F1886" i="6" s="1"/>
  <c r="J1879" i="18"/>
  <c r="F1885" i="6" s="1"/>
  <c r="J1878" i="18"/>
  <c r="F1884" i="6" s="1"/>
  <c r="J1877" i="18"/>
  <c r="F1883" i="6" s="1"/>
  <c r="J1876" i="18"/>
  <c r="F1882" i="6" s="1"/>
  <c r="J1875" i="18"/>
  <c r="F1881" i="6" s="1"/>
  <c r="J1874" i="18"/>
  <c r="F1880" i="6" s="1"/>
  <c r="J1873" i="18"/>
  <c r="F1879" i="6" s="1"/>
  <c r="J1872" i="18"/>
  <c r="F1878" i="6" s="1"/>
  <c r="J1871" i="18"/>
  <c r="F1877" i="6" s="1"/>
  <c r="J1870" i="18"/>
  <c r="F1876" i="6" s="1"/>
  <c r="J1869" i="18"/>
  <c r="F1875" i="6" s="1"/>
  <c r="J1868" i="18"/>
  <c r="F1874" i="6" s="1"/>
  <c r="J1867" i="18"/>
  <c r="F1873" i="6" s="1"/>
  <c r="J1866" i="18"/>
  <c r="F1872" i="6" s="1"/>
  <c r="J1865" i="18"/>
  <c r="F1871" i="6" s="1"/>
  <c r="J1864" i="18"/>
  <c r="F1870" i="6" s="1"/>
  <c r="J1863" i="18"/>
  <c r="F1869" i="6" s="1"/>
  <c r="J1862" i="18"/>
  <c r="F1868" i="6" s="1"/>
  <c r="J1861" i="18"/>
  <c r="F1867" i="6" s="1"/>
  <c r="J1860" i="18"/>
  <c r="F1866" i="6" s="1"/>
  <c r="J1859" i="18"/>
  <c r="F1865" i="6" s="1"/>
  <c r="J1858" i="18"/>
  <c r="F1864" i="6" s="1"/>
  <c r="J1857" i="18"/>
  <c r="F1863" i="6" s="1"/>
  <c r="J1856" i="18"/>
  <c r="F1862" i="6" s="1"/>
  <c r="J1855" i="18"/>
  <c r="F1861" i="6" s="1"/>
  <c r="J1854" i="18"/>
  <c r="F1860" i="6" s="1"/>
  <c r="J1853" i="18"/>
  <c r="F1859" i="6" s="1"/>
  <c r="J1852" i="18"/>
  <c r="F1858" i="6" s="1"/>
  <c r="J1851" i="18"/>
  <c r="F1857" i="6" s="1"/>
  <c r="J1850" i="18"/>
  <c r="F1856" i="6" s="1"/>
  <c r="J1849" i="18"/>
  <c r="F1855" i="6" s="1"/>
  <c r="J1848" i="18"/>
  <c r="F1854" i="6" s="1"/>
  <c r="J1847" i="18"/>
  <c r="F1853" i="6" s="1"/>
  <c r="J1846" i="18"/>
  <c r="F1852" i="6" s="1"/>
  <c r="J1845" i="18"/>
  <c r="F1851" i="6" s="1"/>
  <c r="J1844" i="18"/>
  <c r="F1850" i="6" s="1"/>
  <c r="J1843" i="18"/>
  <c r="F1849" i="6" s="1"/>
  <c r="J1842" i="18"/>
  <c r="F1848" i="6" s="1"/>
  <c r="J1841" i="18"/>
  <c r="F1847" i="6" s="1"/>
  <c r="J1840" i="18"/>
  <c r="F1846" i="6" s="1"/>
  <c r="J1839" i="18"/>
  <c r="F1845" i="6" s="1"/>
  <c r="J1838" i="18"/>
  <c r="F1844" i="6" s="1"/>
  <c r="J1837" i="18"/>
  <c r="F1839" i="6" s="1"/>
  <c r="J1836" i="18"/>
  <c r="F1843" i="6" s="1"/>
  <c r="J1835" i="18"/>
  <c r="F1842" i="6" s="1"/>
  <c r="J1834" i="18"/>
  <c r="F1841" i="6" s="1"/>
  <c r="J1833" i="18"/>
  <c r="F1840" i="6" s="1"/>
  <c r="J1832" i="18"/>
  <c r="F1838" i="6" s="1"/>
  <c r="J1831" i="18"/>
  <c r="F1837" i="6" s="1"/>
  <c r="J1830" i="18"/>
  <c r="F1836" i="6" s="1"/>
  <c r="J1829" i="18"/>
  <c r="F1835" i="6" s="1"/>
  <c r="J1828" i="18"/>
  <c r="F1834" i="6" s="1"/>
  <c r="J1827" i="18"/>
  <c r="F1833" i="6" s="1"/>
  <c r="J1826" i="18"/>
  <c r="F1832" i="6" s="1"/>
  <c r="J1825" i="18"/>
  <c r="F1831" i="6" s="1"/>
  <c r="J1824" i="18"/>
  <c r="F1830" i="6" s="1"/>
  <c r="J1823" i="18"/>
  <c r="F1829" i="6" s="1"/>
  <c r="J1822" i="18"/>
  <c r="F1828" i="6" s="1"/>
  <c r="J1821" i="18"/>
  <c r="F1827" i="6" s="1"/>
  <c r="J1820" i="18"/>
  <c r="F1826" i="6" s="1"/>
  <c r="J1819" i="18"/>
  <c r="F1825" i="6" s="1"/>
  <c r="J1818" i="18"/>
  <c r="F1819" i="6" s="1"/>
  <c r="J1817" i="18"/>
  <c r="F1824" i="6" s="1"/>
  <c r="J1816" i="18"/>
  <c r="F1823" i="6" s="1"/>
  <c r="J1815" i="18"/>
  <c r="F1822" i="6" s="1"/>
  <c r="J1814" i="18"/>
  <c r="F1821" i="6" s="1"/>
  <c r="J1813" i="18"/>
  <c r="F1820" i="6" s="1"/>
  <c r="J1812" i="18"/>
  <c r="F1818" i="6" s="1"/>
  <c r="J1811" i="18"/>
  <c r="F1817" i="6" s="1"/>
  <c r="J1810" i="18"/>
  <c r="F1816" i="6" s="1"/>
  <c r="J1809" i="18"/>
  <c r="F1815" i="6" s="1"/>
  <c r="J1808" i="18"/>
  <c r="F1814" i="6" s="1"/>
  <c r="J1807" i="18"/>
  <c r="F1813" i="6" s="1"/>
  <c r="J1806" i="18"/>
  <c r="F1812" i="6" s="1"/>
  <c r="J1805" i="18"/>
  <c r="F1811" i="6" s="1"/>
  <c r="J1804" i="18"/>
  <c r="F1810" i="6" s="1"/>
  <c r="J1803" i="18"/>
  <c r="F1809" i="6" s="1"/>
  <c r="J1802" i="18"/>
  <c r="F1808" i="6" s="1"/>
  <c r="J1801" i="18"/>
  <c r="F1807" i="6" s="1"/>
  <c r="J1800" i="18"/>
  <c r="F1806" i="6" s="1"/>
  <c r="J1799" i="18"/>
  <c r="F1805" i="6" s="1"/>
  <c r="J1798" i="18"/>
  <c r="F1804" i="6" s="1"/>
  <c r="J1797" i="18"/>
  <c r="F1803" i="6" s="1"/>
  <c r="J1796" i="18"/>
  <c r="F1802" i="6" s="1"/>
  <c r="J1795" i="18"/>
  <c r="F1801" i="6" s="1"/>
  <c r="J1794" i="18"/>
  <c r="F1800" i="6" s="1"/>
  <c r="J1793" i="18"/>
  <c r="F1799" i="6" s="1"/>
  <c r="J1792" i="18"/>
  <c r="F1798" i="6" s="1"/>
  <c r="J1791" i="18"/>
  <c r="F1797" i="6" s="1"/>
  <c r="J1790" i="18"/>
  <c r="F1796" i="6" s="1"/>
  <c r="J1789" i="18"/>
  <c r="F1795" i="6" s="1"/>
  <c r="J1788" i="18"/>
  <c r="F1794" i="6" s="1"/>
  <c r="J1787" i="18"/>
  <c r="F1793" i="6" s="1"/>
  <c r="J1786" i="18"/>
  <c r="F1792" i="6" s="1"/>
  <c r="J1785" i="18"/>
  <c r="F1791" i="6" s="1"/>
  <c r="J1784" i="18"/>
  <c r="F1790" i="6" s="1"/>
  <c r="J1783" i="18"/>
  <c r="F1789" i="6" s="1"/>
  <c r="J1782" i="18"/>
  <c r="F1788" i="6" s="1"/>
  <c r="J1781" i="18"/>
  <c r="F1787" i="6" s="1"/>
  <c r="J1780" i="18"/>
  <c r="F1786" i="6" s="1"/>
  <c r="J1779" i="18"/>
  <c r="F1785" i="6" s="1"/>
  <c r="J1778" i="18"/>
  <c r="F1779" i="6" s="1"/>
  <c r="J1777" i="18"/>
  <c r="F1784" i="6" s="1"/>
  <c r="J1776" i="18"/>
  <c r="F1783" i="6" s="1"/>
  <c r="J1775" i="18"/>
  <c r="F1782" i="6" s="1"/>
  <c r="J1774" i="18"/>
  <c r="F1781" i="6" s="1"/>
  <c r="J1773" i="18"/>
  <c r="F1780" i="6" s="1"/>
  <c r="J1772" i="18"/>
  <c r="F1778" i="6" s="1"/>
  <c r="J1771" i="18"/>
  <c r="F1777" i="6" s="1"/>
  <c r="J1770" i="18"/>
  <c r="F1776" i="6" s="1"/>
  <c r="J1769" i="18"/>
  <c r="F1775" i="6" s="1"/>
  <c r="J1768" i="18"/>
  <c r="F1774" i="6" s="1"/>
  <c r="J1767" i="18"/>
  <c r="F1773" i="6" s="1"/>
  <c r="J1766" i="18"/>
  <c r="F1772" i="6" s="1"/>
  <c r="J1765" i="18"/>
  <c r="F1771" i="6" s="1"/>
  <c r="J1764" i="18"/>
  <c r="F1770" i="6" s="1"/>
  <c r="J1763" i="18"/>
  <c r="F1769" i="6" s="1"/>
  <c r="J1762" i="18"/>
  <c r="F1768" i="6" s="1"/>
  <c r="J1761" i="18"/>
  <c r="F1767" i="6" s="1"/>
  <c r="J1760" i="18"/>
  <c r="F1766" i="6" s="1"/>
  <c r="J1759" i="18"/>
  <c r="F1765" i="6" s="1"/>
  <c r="J1758" i="18"/>
  <c r="F1764" i="6" s="1"/>
  <c r="J1757" i="18"/>
  <c r="F1763" i="6" s="1"/>
  <c r="J1756" i="18"/>
  <c r="F1762" i="6" s="1"/>
  <c r="J1755" i="18"/>
  <c r="F1761" i="6" s="1"/>
  <c r="J1754" i="18"/>
  <c r="F1673" i="6" s="1"/>
  <c r="J1753" i="18"/>
  <c r="F1760" i="6" s="1"/>
  <c r="J1752" i="18"/>
  <c r="F1759" i="6" s="1"/>
  <c r="J1751" i="18"/>
  <c r="F1758" i="6" s="1"/>
  <c r="J1750" i="18"/>
  <c r="F1757" i="6" s="1"/>
  <c r="J1749" i="18"/>
  <c r="F1756" i="6" s="1"/>
  <c r="J1748" i="18"/>
  <c r="F1755" i="6" s="1"/>
  <c r="J1747" i="18"/>
  <c r="F1754" i="6" s="1"/>
  <c r="J1746" i="18"/>
  <c r="F1753" i="6" s="1"/>
  <c r="J1745" i="18"/>
  <c r="F1752" i="6" s="1"/>
  <c r="J1744" i="18"/>
  <c r="F1751" i="6" s="1"/>
  <c r="J1743" i="18"/>
  <c r="F1750" i="6" s="1"/>
  <c r="J1742" i="18"/>
  <c r="F1749" i="6" s="1"/>
  <c r="J1741" i="18"/>
  <c r="F1748" i="6" s="1"/>
  <c r="J1740" i="18"/>
  <c r="F1747" i="6" s="1"/>
  <c r="J1739" i="18"/>
  <c r="F1746" i="6" s="1"/>
  <c r="J1738" i="18"/>
  <c r="F1745" i="6" s="1"/>
  <c r="J1737" i="18"/>
  <c r="F1744" i="6" s="1"/>
  <c r="J1736" i="18"/>
  <c r="F1743" i="6" s="1"/>
  <c r="J1735" i="18"/>
  <c r="F1742" i="6" s="1"/>
  <c r="J1734" i="18"/>
  <c r="F1741" i="6" s="1"/>
  <c r="J1733" i="18"/>
  <c r="F1740" i="6" s="1"/>
  <c r="J1732" i="18"/>
  <c r="F1739" i="6" s="1"/>
  <c r="J1731" i="18"/>
  <c r="F1738" i="6" s="1"/>
  <c r="J1730" i="18"/>
  <c r="F1737" i="6" s="1"/>
  <c r="J1729" i="18"/>
  <c r="F1736" i="6" s="1"/>
  <c r="J1728" i="18"/>
  <c r="F1735" i="6" s="1"/>
  <c r="J1727" i="18"/>
  <c r="F1734" i="6" s="1"/>
  <c r="J1726" i="18"/>
  <c r="F1733" i="6" s="1"/>
  <c r="J1725" i="18"/>
  <c r="F1732" i="6" s="1"/>
  <c r="J1724" i="18"/>
  <c r="F1731" i="6" s="1"/>
  <c r="J1723" i="18"/>
  <c r="F1730" i="6" s="1"/>
  <c r="J1722" i="18"/>
  <c r="F1729" i="6" s="1"/>
  <c r="J1721" i="18"/>
  <c r="F1728" i="6" s="1"/>
  <c r="J1720" i="18"/>
  <c r="F1727" i="6" s="1"/>
  <c r="J1719" i="18"/>
  <c r="F1726" i="6" s="1"/>
  <c r="J1718" i="18"/>
  <c r="F1725" i="6" s="1"/>
  <c r="J1717" i="18"/>
  <c r="F1724" i="6" s="1"/>
  <c r="J1716" i="18"/>
  <c r="F1723" i="6" s="1"/>
  <c r="J1715" i="18"/>
  <c r="F1722" i="6" s="1"/>
  <c r="J1714" i="18"/>
  <c r="F1721" i="6" s="1"/>
  <c r="J1713" i="18"/>
  <c r="F1720" i="6" s="1"/>
  <c r="J1712" i="18"/>
  <c r="F1719" i="6" s="1"/>
  <c r="J1711" i="18"/>
  <c r="F1718" i="6" s="1"/>
  <c r="J1710" i="18"/>
  <c r="F1717" i="6" s="1"/>
  <c r="J1709" i="18"/>
  <c r="F1716" i="6" s="1"/>
  <c r="J1708" i="18"/>
  <c r="F1715" i="6" s="1"/>
  <c r="J1707" i="18"/>
  <c r="F1714" i="6" s="1"/>
  <c r="J1706" i="18"/>
  <c r="F1713" i="6" s="1"/>
  <c r="J1705" i="18"/>
  <c r="F1712" i="6" s="1"/>
  <c r="J1704" i="18"/>
  <c r="F1711" i="6" s="1"/>
  <c r="J1703" i="18"/>
  <c r="F1710" i="6" s="1"/>
  <c r="J1702" i="18"/>
  <c r="F1709" i="6" s="1"/>
  <c r="J1701" i="18"/>
  <c r="F1708" i="6" s="1"/>
  <c r="J1700" i="18"/>
  <c r="F1707" i="6" s="1"/>
  <c r="J1699" i="18"/>
  <c r="F1706" i="6" s="1"/>
  <c r="J1698" i="18"/>
  <c r="F1705" i="6" s="1"/>
  <c r="J1697" i="18"/>
  <c r="F1704" i="6" s="1"/>
  <c r="J1696" i="18"/>
  <c r="F1703" i="6" s="1"/>
  <c r="J1695" i="18"/>
  <c r="F1702" i="6" s="1"/>
  <c r="J1694" i="18"/>
  <c r="F1701" i="6" s="1"/>
  <c r="J1693" i="18"/>
  <c r="F1700" i="6" s="1"/>
  <c r="J1692" i="18"/>
  <c r="F1699" i="6" s="1"/>
  <c r="J1691" i="18"/>
  <c r="F1698" i="6" s="1"/>
  <c r="J1690" i="18"/>
  <c r="F1697" i="6" s="1"/>
  <c r="J1689" i="18"/>
  <c r="F1696" i="6" s="1"/>
  <c r="J1688" i="18"/>
  <c r="F1695" i="6" s="1"/>
  <c r="J1687" i="18"/>
  <c r="F1694" i="6" s="1"/>
  <c r="J1686" i="18"/>
  <c r="F1693" i="6" s="1"/>
  <c r="J1685" i="18"/>
  <c r="F1692" i="6" s="1"/>
  <c r="J1684" i="18"/>
  <c r="F1691" i="6" s="1"/>
  <c r="J1683" i="18"/>
  <c r="F1690" i="6" s="1"/>
  <c r="J1682" i="18"/>
  <c r="F1689" i="6" s="1"/>
  <c r="J1681" i="18"/>
  <c r="F1688" i="6" s="1"/>
  <c r="J1680" i="18"/>
  <c r="F1687" i="6" s="1"/>
  <c r="J1679" i="18"/>
  <c r="F1686" i="6" s="1"/>
  <c r="J1678" i="18"/>
  <c r="F1685" i="6" s="1"/>
  <c r="J1677" i="18"/>
  <c r="F1672" i="6" s="1"/>
  <c r="J1676" i="18"/>
  <c r="F1684" i="6" s="1"/>
  <c r="J1675" i="18"/>
  <c r="F1683" i="6" s="1"/>
  <c r="J1674" i="18"/>
  <c r="F1682" i="6" s="1"/>
  <c r="J1673" i="18"/>
  <c r="F1681" i="6" s="1"/>
  <c r="J1672" i="18"/>
  <c r="F1680" i="6" s="1"/>
  <c r="J1671" i="18"/>
  <c r="F1679" i="6" s="1"/>
  <c r="J1670" i="18"/>
  <c r="F1678" i="6" s="1"/>
  <c r="J1669" i="18"/>
  <c r="F1677" i="6" s="1"/>
  <c r="J1668" i="18"/>
  <c r="F1676" i="6" s="1"/>
  <c r="J1667" i="18"/>
  <c r="F1675" i="6" s="1"/>
  <c r="J1666" i="18"/>
  <c r="F1674" i="6" s="1"/>
  <c r="J1665" i="18"/>
  <c r="F1671" i="6" s="1"/>
  <c r="J1664" i="18"/>
  <c r="F1670" i="6" s="1"/>
  <c r="J1663" i="18"/>
  <c r="F1669" i="6" s="1"/>
  <c r="J1662" i="18"/>
  <c r="F1668" i="6" s="1"/>
  <c r="J1661" i="18"/>
  <c r="F1667" i="6" s="1"/>
  <c r="J1660" i="18"/>
  <c r="F1666" i="6" s="1"/>
  <c r="J1659" i="18"/>
  <c r="F1665" i="6" s="1"/>
  <c r="J1658" i="18"/>
  <c r="F1664" i="6" s="1"/>
  <c r="J1657" i="18"/>
  <c r="F1663" i="6" s="1"/>
  <c r="J1656" i="18"/>
  <c r="F1662" i="6" s="1"/>
  <c r="J1655" i="18"/>
  <c r="F1661" i="6" s="1"/>
  <c r="J1654" i="18"/>
  <c r="F1660" i="6" s="1"/>
  <c r="J1653" i="18"/>
  <c r="F1659" i="6" s="1"/>
  <c r="J1652" i="18"/>
  <c r="F1658" i="6" s="1"/>
  <c r="J1651" i="18"/>
  <c r="F1657" i="6" s="1"/>
  <c r="J1650" i="18"/>
  <c r="F1656" i="6" s="1"/>
  <c r="J1649" i="18"/>
  <c r="F1655" i="6" s="1"/>
  <c r="J1648" i="18"/>
  <c r="F1654" i="6" s="1"/>
  <c r="J1647" i="18"/>
  <c r="F1653" i="6" s="1"/>
  <c r="J1646" i="18"/>
  <c r="F1652" i="6" s="1"/>
  <c r="J1645" i="18"/>
  <c r="F1651" i="6" s="1"/>
  <c r="J1644" i="18"/>
  <c r="F1650" i="6" s="1"/>
  <c r="J1643" i="18"/>
  <c r="F1649" i="6" s="1"/>
  <c r="J1642" i="18"/>
  <c r="F1648" i="6" s="1"/>
  <c r="J1641" i="18"/>
  <c r="F1647" i="6" s="1"/>
  <c r="J1640" i="18"/>
  <c r="F1646" i="6" s="1"/>
  <c r="J1639" i="18"/>
  <c r="F1645" i="6" s="1"/>
  <c r="J1638" i="18"/>
  <c r="F1644" i="6" s="1"/>
  <c r="J1637" i="18"/>
  <c r="F1643" i="6" s="1"/>
  <c r="J1636" i="18"/>
  <c r="F1642" i="6" s="1"/>
  <c r="J1635" i="18"/>
  <c r="F1641" i="6" s="1"/>
  <c r="J1634" i="18"/>
  <c r="F1640" i="6" s="1"/>
  <c r="J1633" i="18"/>
  <c r="F1639" i="6" s="1"/>
  <c r="J1632" i="18"/>
  <c r="F1638" i="6" s="1"/>
  <c r="J1631" i="18"/>
  <c r="F1637" i="6" s="1"/>
  <c r="J1630" i="18"/>
  <c r="F1636" i="6" s="1"/>
  <c r="J1629" i="18"/>
  <c r="F1635" i="6" s="1"/>
  <c r="J1628" i="18"/>
  <c r="F1634" i="6" s="1"/>
  <c r="J1627" i="18"/>
  <c r="F1633" i="6" s="1"/>
  <c r="J1626" i="18"/>
  <c r="F1632" i="6" s="1"/>
  <c r="J1625" i="18"/>
  <c r="F1631" i="6" s="1"/>
  <c r="J1624" i="18"/>
  <c r="F1630" i="6" s="1"/>
  <c r="J1623" i="18"/>
  <c r="F1629" i="6" s="1"/>
  <c r="J1622" i="18"/>
  <c r="F1628" i="6" s="1"/>
  <c r="J1621" i="18"/>
  <c r="F1627" i="6" s="1"/>
  <c r="J1620" i="18"/>
  <c r="F1626" i="6" s="1"/>
  <c r="J1619" i="18"/>
  <c r="F1625" i="6" s="1"/>
  <c r="J1618" i="18"/>
  <c r="F1624" i="6" s="1"/>
  <c r="J1617" i="18"/>
  <c r="F1623" i="6" s="1"/>
  <c r="J1616" i="18"/>
  <c r="F1622" i="6" s="1"/>
  <c r="J1615" i="18"/>
  <c r="F1621" i="6" s="1"/>
  <c r="J1614" i="18"/>
  <c r="F1620" i="6" s="1"/>
  <c r="J1613" i="18"/>
  <c r="F1619" i="6" s="1"/>
  <c r="J1612" i="18"/>
  <c r="F1618" i="6" s="1"/>
  <c r="J1611" i="18"/>
  <c r="F1617" i="6" s="1"/>
  <c r="J1610" i="18"/>
  <c r="F1616" i="6" s="1"/>
  <c r="J1609" i="18"/>
  <c r="F1615" i="6" s="1"/>
  <c r="J1608" i="18"/>
  <c r="F1614" i="6" s="1"/>
  <c r="J1607" i="18"/>
  <c r="F1613" i="6" s="1"/>
  <c r="J1606" i="18"/>
  <c r="F1612" i="6" s="1"/>
  <c r="J1605" i="18"/>
  <c r="F1611" i="6" s="1"/>
  <c r="J1604" i="18"/>
  <c r="F1610" i="6" s="1"/>
  <c r="J1603" i="18"/>
  <c r="F1609" i="6" s="1"/>
  <c r="J1602" i="18"/>
  <c r="F1608" i="6" s="1"/>
  <c r="J1601" i="18"/>
  <c r="F1607" i="6" s="1"/>
  <c r="J1600" i="18"/>
  <c r="F1606" i="6" s="1"/>
  <c r="J1599" i="18"/>
  <c r="F1605" i="6" s="1"/>
  <c r="J1598" i="18"/>
  <c r="F1604" i="6" s="1"/>
  <c r="J1597" i="18"/>
  <c r="F1603" i="6" s="1"/>
  <c r="J1596" i="18"/>
  <c r="F1602" i="6" s="1"/>
  <c r="J1595" i="18"/>
  <c r="F1601" i="6" s="1"/>
  <c r="J1594" i="18"/>
  <c r="F1600" i="6" s="1"/>
  <c r="J1593" i="18"/>
  <c r="F1599" i="6" s="1"/>
  <c r="J1592" i="18"/>
  <c r="F1598" i="6" s="1"/>
  <c r="J1591" i="18"/>
  <c r="F1597" i="6" s="1"/>
  <c r="J1590" i="18"/>
  <c r="F1596" i="6" s="1"/>
  <c r="J1589" i="18"/>
  <c r="F1595" i="6" s="1"/>
  <c r="J1588" i="18"/>
  <c r="F1594" i="6" s="1"/>
  <c r="J1587" i="18"/>
  <c r="F1593" i="6" s="1"/>
  <c r="J1586" i="18"/>
  <c r="F1592" i="6" s="1"/>
  <c r="J1585" i="18"/>
  <c r="F1591" i="6" s="1"/>
  <c r="J1584" i="18"/>
  <c r="F1590" i="6" s="1"/>
  <c r="J1583" i="18"/>
  <c r="F1579" i="6" s="1"/>
  <c r="J1582" i="18"/>
  <c r="F1589" i="6" s="1"/>
  <c r="J1581" i="18"/>
  <c r="F1588" i="6" s="1"/>
  <c r="J1580" i="18"/>
  <c r="F1587" i="6" s="1"/>
  <c r="J1579" i="18"/>
  <c r="F1586" i="6" s="1"/>
  <c r="J1578" i="18"/>
  <c r="F1585" i="6" s="1"/>
  <c r="J1577" i="18"/>
  <c r="F1584" i="6" s="1"/>
  <c r="J1576" i="18"/>
  <c r="F1583" i="6" s="1"/>
  <c r="J1575" i="18"/>
  <c r="F1582" i="6" s="1"/>
  <c r="J1574" i="18"/>
  <c r="F1581" i="6" s="1"/>
  <c r="J1573" i="18"/>
  <c r="F1580" i="6" s="1"/>
  <c r="J1572" i="18"/>
  <c r="F1578" i="6" s="1"/>
  <c r="J1571" i="18"/>
  <c r="F1577" i="6" s="1"/>
  <c r="J1570" i="18"/>
  <c r="F1576" i="6" s="1"/>
  <c r="J1569" i="18"/>
  <c r="F1575" i="6" s="1"/>
  <c r="J1568" i="18"/>
  <c r="F1574" i="6" s="1"/>
  <c r="J1567" i="18"/>
  <c r="F1573" i="6" s="1"/>
  <c r="J1566" i="18"/>
  <c r="F1569" i="6" s="1"/>
  <c r="J1565" i="18"/>
  <c r="F1572" i="6" s="1"/>
  <c r="J1564" i="18"/>
  <c r="F1571" i="6" s="1"/>
  <c r="J1563" i="18"/>
  <c r="F1570" i="6" s="1"/>
  <c r="J1562" i="18"/>
  <c r="F1568" i="6" s="1"/>
  <c r="J1561" i="18"/>
  <c r="F1567" i="6" s="1"/>
  <c r="J1560" i="18"/>
  <c r="F1566" i="6" s="1"/>
  <c r="J1559" i="18"/>
  <c r="F1565" i="6" s="1"/>
  <c r="J1558" i="18"/>
  <c r="F1564" i="6" s="1"/>
  <c r="J1557" i="18"/>
  <c r="F1563" i="6" s="1"/>
  <c r="J1556" i="18"/>
  <c r="F1562" i="6" s="1"/>
  <c r="J1555" i="18"/>
  <c r="F1561" i="6" s="1"/>
  <c r="J1554" i="18"/>
  <c r="F1560" i="6" s="1"/>
  <c r="J1553" i="18"/>
  <c r="F939" i="6" s="1"/>
  <c r="J1552" i="18"/>
  <c r="F1559" i="6" s="1"/>
  <c r="J1551" i="18"/>
  <c r="F1554" i="6" s="1"/>
  <c r="J1550" i="18"/>
  <c r="F1558" i="6" s="1"/>
  <c r="J1549" i="18"/>
  <c r="F1557" i="6" s="1"/>
  <c r="J1548" i="18"/>
  <c r="F1556" i="6" s="1"/>
  <c r="J1547" i="18"/>
  <c r="F1555" i="6" s="1"/>
  <c r="J1546" i="18"/>
  <c r="F1553" i="6" s="1"/>
  <c r="J1545" i="18"/>
  <c r="F1552" i="6" s="1"/>
  <c r="J1544" i="18"/>
  <c r="F1551" i="6" s="1"/>
  <c r="J1543" i="18"/>
  <c r="F1550" i="6" s="1"/>
  <c r="J1542" i="18"/>
  <c r="F1549" i="6" s="1"/>
  <c r="J1541" i="18"/>
  <c r="F1548" i="6" s="1"/>
  <c r="J1540" i="18"/>
  <c r="F1547" i="6" s="1"/>
  <c r="J1539" i="18"/>
  <c r="F1546" i="6" s="1"/>
  <c r="J1538" i="18"/>
  <c r="F1545" i="6" s="1"/>
  <c r="J1537" i="18"/>
  <c r="F1544" i="6" s="1"/>
  <c r="J1536" i="18"/>
  <c r="F1543" i="6" s="1"/>
  <c r="J1535" i="18"/>
  <c r="F1542" i="6" s="1"/>
  <c r="J1534" i="18"/>
  <c r="F1541" i="6" s="1"/>
  <c r="J1533" i="18"/>
  <c r="F1540" i="6" s="1"/>
  <c r="J1532" i="18"/>
  <c r="F1539" i="6" s="1"/>
  <c r="J1531" i="18"/>
  <c r="F1538" i="6" s="1"/>
  <c r="J1530" i="18"/>
  <c r="F1537" i="6" s="1"/>
  <c r="J1529" i="18"/>
  <c r="F1536" i="6" s="1"/>
  <c r="J1528" i="18"/>
  <c r="F1535" i="6" s="1"/>
  <c r="J1527" i="18"/>
  <c r="F1534" i="6" s="1"/>
  <c r="J1526" i="18"/>
  <c r="F1533" i="6" s="1"/>
  <c r="J1525" i="18"/>
  <c r="F1532" i="6" s="1"/>
  <c r="J1524" i="18"/>
  <c r="F1531" i="6" s="1"/>
  <c r="J1523" i="18"/>
  <c r="F1530" i="6" s="1"/>
  <c r="J1522" i="18"/>
  <c r="F1529" i="6" s="1"/>
  <c r="J1521" i="18"/>
  <c r="F1528" i="6" s="1"/>
  <c r="J1520" i="18"/>
  <c r="F1527" i="6" s="1"/>
  <c r="J1519" i="18"/>
  <c r="F1526" i="6" s="1"/>
  <c r="J1518" i="18"/>
  <c r="F1525" i="6" s="1"/>
  <c r="J1517" i="18"/>
  <c r="F1524" i="6" s="1"/>
  <c r="J1516" i="18"/>
  <c r="F1523" i="6" s="1"/>
  <c r="J1515" i="18"/>
  <c r="F1522" i="6" s="1"/>
  <c r="J1514" i="18"/>
  <c r="F1521" i="6" s="1"/>
  <c r="J1513" i="18"/>
  <c r="F1520" i="6" s="1"/>
  <c r="J1512" i="18"/>
  <c r="F1519" i="6" s="1"/>
  <c r="J1511" i="18"/>
  <c r="F1518" i="6" s="1"/>
  <c r="J1510" i="18"/>
  <c r="F1517" i="6" s="1"/>
  <c r="J1509" i="18"/>
  <c r="F1516" i="6" s="1"/>
  <c r="J1508" i="18"/>
  <c r="F1515" i="6" s="1"/>
  <c r="J1507" i="18"/>
  <c r="F1514" i="6" s="1"/>
  <c r="J1506" i="18"/>
  <c r="F1507" i="6" s="1"/>
  <c r="J1505" i="18"/>
  <c r="F1513" i="6" s="1"/>
  <c r="J1504" i="18"/>
  <c r="F1512" i="6" s="1"/>
  <c r="J1503" i="18"/>
  <c r="F1511" i="6" s="1"/>
  <c r="J1502" i="18"/>
  <c r="F1510" i="6" s="1"/>
  <c r="J1501" i="18"/>
  <c r="F1509" i="6" s="1"/>
  <c r="J1500" i="18"/>
  <c r="F1508" i="6" s="1"/>
  <c r="J1499" i="18"/>
  <c r="F1506" i="6" s="1"/>
  <c r="J1498" i="18"/>
  <c r="F1505" i="6" s="1"/>
  <c r="J1497" i="18"/>
  <c r="F1504" i="6" s="1"/>
  <c r="J1496" i="18"/>
  <c r="F1503" i="6" s="1"/>
  <c r="J1495" i="18"/>
  <c r="F1502" i="6" s="1"/>
  <c r="J1494" i="18"/>
  <c r="F1501" i="6" s="1"/>
  <c r="J1493" i="18"/>
  <c r="F1500" i="6" s="1"/>
  <c r="J1492" i="18"/>
  <c r="F1499" i="6" s="1"/>
  <c r="J1491" i="18"/>
  <c r="F1498" i="6" s="1"/>
  <c r="J1490" i="18"/>
  <c r="F1497" i="6" s="1"/>
  <c r="J1489" i="18"/>
  <c r="F1496" i="6" s="1"/>
  <c r="J1488" i="18"/>
  <c r="F1495" i="6" s="1"/>
  <c r="J1487" i="18"/>
  <c r="F1494" i="6" s="1"/>
  <c r="J1486" i="18"/>
  <c r="F1493" i="6" s="1"/>
  <c r="J1485" i="18"/>
  <c r="F1492" i="6" s="1"/>
  <c r="J1484" i="18"/>
  <c r="F1483" i="6" s="1"/>
  <c r="J1483" i="18"/>
  <c r="F1491" i="6" s="1"/>
  <c r="J1482" i="18"/>
  <c r="F1490" i="6" s="1"/>
  <c r="J1481" i="18"/>
  <c r="F1489" i="6" s="1"/>
  <c r="J1480" i="18"/>
  <c r="F1488" i="6" s="1"/>
  <c r="J1479" i="18"/>
  <c r="F1487" i="6" s="1"/>
  <c r="J1478" i="18"/>
  <c r="F1486" i="6" s="1"/>
  <c r="J1477" i="18"/>
  <c r="F1485" i="6" s="1"/>
  <c r="J1476" i="18"/>
  <c r="F1484" i="6" s="1"/>
  <c r="J1475" i="18"/>
  <c r="F1482" i="6" s="1"/>
  <c r="J1474" i="18"/>
  <c r="F1481" i="6" s="1"/>
  <c r="J1473" i="18"/>
  <c r="F1480" i="6" s="1"/>
  <c r="J1472" i="18"/>
  <c r="F1479" i="6" s="1"/>
  <c r="J1471" i="18"/>
  <c r="F1478" i="6" s="1"/>
  <c r="J1470" i="18"/>
  <c r="F1477" i="6" s="1"/>
  <c r="J1469" i="18"/>
  <c r="F1476" i="6" s="1"/>
  <c r="J1468" i="18"/>
  <c r="F1475" i="6" s="1"/>
  <c r="J1467" i="18"/>
  <c r="F1474" i="6" s="1"/>
  <c r="J1466" i="18"/>
  <c r="F1473" i="6" s="1"/>
  <c r="J1465" i="18"/>
  <c r="F1472" i="6" s="1"/>
  <c r="J1464" i="18"/>
  <c r="F1471" i="6" s="1"/>
  <c r="J1463" i="18"/>
  <c r="F1470" i="6" s="1"/>
  <c r="J1462" i="18"/>
  <c r="F1469" i="6" s="1"/>
  <c r="J1461" i="18"/>
  <c r="F1468" i="6" s="1"/>
  <c r="J1460" i="18"/>
  <c r="F1467" i="6" s="1"/>
  <c r="J1459" i="18"/>
  <c r="F1466" i="6" s="1"/>
  <c r="J1458" i="18"/>
  <c r="F1465" i="6" s="1"/>
  <c r="J1457" i="18"/>
  <c r="F1464" i="6" s="1"/>
  <c r="J1456" i="18"/>
  <c r="F1463" i="6" s="1"/>
  <c r="J1455" i="18"/>
  <c r="F1462" i="6" s="1"/>
  <c r="J1454" i="18"/>
  <c r="F1461" i="6" s="1"/>
  <c r="J1453" i="18"/>
  <c r="F1460" i="6" s="1"/>
  <c r="J1452" i="18"/>
  <c r="F1459" i="6" s="1"/>
  <c r="J1451" i="18"/>
  <c r="F1458" i="6" s="1"/>
  <c r="J1450" i="18"/>
  <c r="F1457" i="6" s="1"/>
  <c r="J1449" i="18"/>
  <c r="F1456" i="6" s="1"/>
  <c r="J1448" i="18"/>
  <c r="F1455" i="6" s="1"/>
  <c r="J1447" i="18"/>
  <c r="F1454" i="6" s="1"/>
  <c r="J1446" i="18"/>
  <c r="F1453" i="6" s="1"/>
  <c r="J1445" i="18"/>
  <c r="F1452" i="6" s="1"/>
  <c r="J1444" i="18"/>
  <c r="F1451" i="6" s="1"/>
  <c r="J1443" i="18"/>
  <c r="F1450" i="6" s="1"/>
  <c r="J1442" i="18"/>
  <c r="F1449" i="6" s="1"/>
  <c r="J1441" i="18"/>
  <c r="F1448" i="6" s="1"/>
  <c r="J1440" i="18"/>
  <c r="F1447" i="6" s="1"/>
  <c r="J1439" i="18"/>
  <c r="F1446" i="6" s="1"/>
  <c r="J1438" i="18"/>
  <c r="F1445" i="6" s="1"/>
  <c r="J1437" i="18"/>
  <c r="F1444" i="6" s="1"/>
  <c r="J1436" i="18"/>
  <c r="F1428" i="6" s="1"/>
  <c r="J1435" i="18"/>
  <c r="F1443" i="6" s="1"/>
  <c r="J1434" i="18"/>
  <c r="F1442" i="6" s="1"/>
  <c r="J1433" i="18"/>
  <c r="F1441" i="6" s="1"/>
  <c r="J1432" i="18"/>
  <c r="F1440" i="6" s="1"/>
  <c r="J1431" i="18"/>
  <c r="F1439" i="6" s="1"/>
  <c r="J1430" i="18"/>
  <c r="F1438" i="6" s="1"/>
  <c r="J1429" i="18"/>
  <c r="F1437" i="6" s="1"/>
  <c r="J1428" i="18"/>
  <c r="F1436" i="6" s="1"/>
  <c r="J1427" i="18"/>
  <c r="F1435" i="6" s="1"/>
  <c r="J1426" i="18"/>
  <c r="F1434" i="6" s="1"/>
  <c r="J1425" i="18"/>
  <c r="F1433" i="6" s="1"/>
  <c r="J1424" i="18"/>
  <c r="F1432" i="6" s="1"/>
  <c r="J1423" i="18"/>
  <c r="F1431" i="6" s="1"/>
  <c r="J1422" i="18"/>
  <c r="F1430" i="6" s="1"/>
  <c r="J1421" i="18"/>
  <c r="F1429" i="6" s="1"/>
  <c r="J1420" i="18"/>
  <c r="F1427" i="6" s="1"/>
  <c r="J1419" i="18"/>
  <c r="F1426" i="6" s="1"/>
  <c r="J1418" i="18"/>
  <c r="F1425" i="6" s="1"/>
  <c r="J1417" i="18"/>
  <c r="F1424" i="6" s="1"/>
  <c r="J1416" i="18"/>
  <c r="F1423" i="6" s="1"/>
  <c r="J1415" i="18"/>
  <c r="F1422" i="6" s="1"/>
  <c r="J1414" i="18"/>
  <c r="F1421" i="6" s="1"/>
  <c r="J1413" i="18"/>
  <c r="F1420" i="6" s="1"/>
  <c r="J1412" i="18"/>
  <c r="F1419" i="6" s="1"/>
  <c r="J1411" i="18"/>
  <c r="F1418" i="6" s="1"/>
  <c r="J1410" i="18"/>
  <c r="F1417" i="6" s="1"/>
  <c r="J1409" i="18"/>
  <c r="F1416" i="6" s="1"/>
  <c r="J1408" i="18"/>
  <c r="F1415" i="6" s="1"/>
  <c r="J1407" i="18"/>
  <c r="F1414" i="6" s="1"/>
  <c r="J1406" i="18"/>
  <c r="F1413" i="6" s="1"/>
  <c r="J1405" i="18"/>
  <c r="F1409" i="6" s="1"/>
  <c r="J1404" i="18"/>
  <c r="F1412" i="6" s="1"/>
  <c r="J1403" i="18"/>
  <c r="F1411" i="6" s="1"/>
  <c r="J1402" i="18"/>
  <c r="F1410" i="6" s="1"/>
  <c r="J1401" i="18"/>
  <c r="F1408" i="6" s="1"/>
  <c r="J1400" i="18"/>
  <c r="F1407" i="6" s="1"/>
  <c r="J1399" i="18"/>
  <c r="F1406" i="6" s="1"/>
  <c r="J1398" i="18"/>
  <c r="F1405" i="6" s="1"/>
  <c r="J1397" i="18"/>
  <c r="F1404" i="6" s="1"/>
  <c r="J1396" i="18"/>
  <c r="F1403" i="6" s="1"/>
  <c r="J1395" i="18"/>
  <c r="F1402" i="6" s="1"/>
  <c r="J1394" i="18"/>
  <c r="F1401" i="6" s="1"/>
  <c r="J1393" i="18"/>
  <c r="F1400" i="6" s="1"/>
  <c r="J1392" i="18"/>
  <c r="F1399" i="6" s="1"/>
  <c r="J1391" i="18"/>
  <c r="F1398" i="6" s="1"/>
  <c r="J1390" i="18"/>
  <c r="F1397" i="6" s="1"/>
  <c r="J1389" i="18"/>
  <c r="F1396" i="6" s="1"/>
  <c r="J1388" i="18"/>
  <c r="F1395" i="6" s="1"/>
  <c r="J1387" i="18"/>
  <c r="F1394" i="6" s="1"/>
  <c r="J1386" i="18"/>
  <c r="F1393" i="6" s="1"/>
  <c r="J1385" i="18"/>
  <c r="F1392" i="6" s="1"/>
  <c r="J1384" i="18"/>
  <c r="F1391" i="6" s="1"/>
  <c r="J1383" i="18"/>
  <c r="F1390" i="6" s="1"/>
  <c r="J1382" i="18"/>
  <c r="F1389" i="6" s="1"/>
  <c r="J1381" i="18"/>
  <c r="F1388" i="6" s="1"/>
  <c r="J1380" i="18"/>
  <c r="F1386" i="6" s="1"/>
  <c r="J1379" i="18"/>
  <c r="F1387" i="6" s="1"/>
  <c r="J1378" i="18"/>
  <c r="F1385" i="6" s="1"/>
  <c r="J1377" i="18"/>
  <c r="F1384" i="6" s="1"/>
  <c r="J1376" i="18"/>
  <c r="F1383" i="6" s="1"/>
  <c r="J1375" i="18"/>
  <c r="F1382" i="6" s="1"/>
  <c r="J1374" i="18"/>
  <c r="F1381" i="6" s="1"/>
  <c r="J1373" i="18"/>
  <c r="F1380" i="6" s="1"/>
  <c r="J1372" i="18"/>
  <c r="F1379" i="6" s="1"/>
  <c r="J1371" i="18"/>
  <c r="F1378" i="6" s="1"/>
  <c r="J1370" i="18"/>
  <c r="F1377" i="6" s="1"/>
  <c r="J1369" i="18"/>
  <c r="F1376" i="6" s="1"/>
  <c r="J1368" i="18"/>
  <c r="F1375" i="6" s="1"/>
  <c r="J1367" i="18"/>
  <c r="F1374" i="6" s="1"/>
  <c r="J1366" i="18"/>
  <c r="F1373" i="6" s="1"/>
  <c r="J1365" i="18"/>
  <c r="F1372" i="6" s="1"/>
  <c r="J1364" i="18"/>
  <c r="F1371" i="6" s="1"/>
  <c r="J1363" i="18"/>
  <c r="F1370" i="6" s="1"/>
  <c r="J1362" i="18"/>
  <c r="F1369" i="6" s="1"/>
  <c r="J1361" i="18"/>
  <c r="F1368" i="6" s="1"/>
  <c r="J1360" i="18"/>
  <c r="F1367" i="6" s="1"/>
  <c r="J1359" i="18"/>
  <c r="F1366" i="6" s="1"/>
  <c r="J1358" i="18"/>
  <c r="F1365" i="6" s="1"/>
  <c r="J1357" i="18"/>
  <c r="F1364" i="6" s="1"/>
  <c r="J1356" i="18"/>
  <c r="F1363" i="6" s="1"/>
  <c r="J1355" i="18"/>
  <c r="F1362" i="6" s="1"/>
  <c r="J1354" i="18"/>
  <c r="F1361" i="6" s="1"/>
  <c r="J1353" i="18"/>
  <c r="F1360" i="6" s="1"/>
  <c r="J1352" i="18"/>
  <c r="F1359" i="6" s="1"/>
  <c r="J1351" i="18"/>
  <c r="F1358" i="6" s="1"/>
  <c r="J1350" i="18"/>
  <c r="F1357" i="6" s="1"/>
  <c r="J1349" i="18"/>
  <c r="F1356" i="6" s="1"/>
  <c r="J1348" i="18"/>
  <c r="F1355" i="6" s="1"/>
  <c r="J1347" i="18"/>
  <c r="F1354" i="6" s="1"/>
  <c r="J1346" i="18"/>
  <c r="F1353" i="6" s="1"/>
  <c r="J1345" i="18"/>
  <c r="F1352" i="6" s="1"/>
  <c r="J1344" i="18"/>
  <c r="F1351" i="6" s="1"/>
  <c r="J1343" i="18"/>
  <c r="F1350" i="6" s="1"/>
  <c r="J1342" i="18"/>
  <c r="F1349" i="6" s="1"/>
  <c r="J1341" i="18"/>
  <c r="F1348" i="6" s="1"/>
  <c r="J1340" i="18"/>
  <c r="F1347" i="6" s="1"/>
  <c r="J1339" i="18"/>
  <c r="F1346" i="6" s="1"/>
  <c r="J1338" i="18"/>
  <c r="F1345" i="6" s="1"/>
  <c r="J1337" i="18"/>
  <c r="F1344" i="6" s="1"/>
  <c r="J1336" i="18"/>
  <c r="F1343" i="6" s="1"/>
  <c r="J1335" i="18"/>
  <c r="F1342" i="6" s="1"/>
  <c r="J1334" i="18"/>
  <c r="F1341" i="6" s="1"/>
  <c r="J1333" i="18"/>
  <c r="F1340" i="6" s="1"/>
  <c r="J1332" i="18"/>
  <c r="F1339" i="6" s="1"/>
  <c r="J1331" i="18"/>
  <c r="F1338" i="6" s="1"/>
  <c r="J1330" i="18"/>
  <c r="F1337" i="6" s="1"/>
  <c r="J1329" i="18"/>
  <c r="F1336" i="6" s="1"/>
  <c r="J1328" i="18"/>
  <c r="F1335" i="6" s="1"/>
  <c r="J1327" i="18"/>
  <c r="F1334" i="6" s="1"/>
  <c r="J1326" i="18"/>
  <c r="F1333" i="6" s="1"/>
  <c r="J1325" i="18"/>
  <c r="F1332" i="6" s="1"/>
  <c r="J1324" i="18"/>
  <c r="F1331" i="6" s="1"/>
  <c r="J1323" i="18"/>
  <c r="F1330" i="6" s="1"/>
  <c r="J1322" i="18"/>
  <c r="F1329" i="6" s="1"/>
  <c r="J1321" i="18"/>
  <c r="F1328" i="6" s="1"/>
  <c r="J1320" i="18"/>
  <c r="F1327" i="6" s="1"/>
  <c r="J1319" i="18"/>
  <c r="F1326" i="6" s="1"/>
  <c r="J1318" i="18"/>
  <c r="F1325" i="6" s="1"/>
  <c r="J1317" i="18"/>
  <c r="F1324" i="6" s="1"/>
  <c r="J1316" i="18"/>
  <c r="F1323" i="6" s="1"/>
  <c r="J1315" i="18"/>
  <c r="F1322" i="6" s="1"/>
  <c r="J1314" i="18"/>
  <c r="F1301" i="6" s="1"/>
  <c r="J1313" i="18"/>
  <c r="F1321" i="6" s="1"/>
  <c r="J1312" i="18"/>
  <c r="F1320" i="6" s="1"/>
  <c r="J1311" i="18"/>
  <c r="F1319" i="6" s="1"/>
  <c r="J1310" i="18"/>
  <c r="F1318" i="6" s="1"/>
  <c r="J1309" i="18"/>
  <c r="F1317" i="6" s="1"/>
  <c r="J1308" i="18"/>
  <c r="F1316" i="6" s="1"/>
  <c r="J1307" i="18"/>
  <c r="F1315" i="6" s="1"/>
  <c r="J1306" i="18"/>
  <c r="F1314" i="6" s="1"/>
  <c r="J1305" i="18"/>
  <c r="F1313" i="6" s="1"/>
  <c r="J1304" i="18"/>
  <c r="F1312" i="6" s="1"/>
  <c r="J1303" i="18"/>
  <c r="F1311" i="6" s="1"/>
  <c r="J1302" i="18"/>
  <c r="F1310" i="6" s="1"/>
  <c r="J1301" i="18"/>
  <c r="F1309" i="6" s="1"/>
  <c r="J1300" i="18"/>
  <c r="F1308" i="6" s="1"/>
  <c r="J1299" i="18"/>
  <c r="F1307" i="6" s="1"/>
  <c r="J1298" i="18"/>
  <c r="F1306" i="6" s="1"/>
  <c r="J1297" i="18"/>
  <c r="F1305" i="6" s="1"/>
  <c r="J1296" i="18"/>
  <c r="F1304" i="6" s="1"/>
  <c r="J1295" i="18"/>
  <c r="F1303" i="6" s="1"/>
  <c r="J1294" i="18"/>
  <c r="F1302" i="6" s="1"/>
  <c r="J1293" i="18"/>
  <c r="F1300" i="6" s="1"/>
  <c r="J1292" i="18"/>
  <c r="F1299" i="6" s="1"/>
  <c r="J1291" i="18"/>
  <c r="F1298" i="6" s="1"/>
  <c r="J1290" i="18"/>
  <c r="F1297" i="6" s="1"/>
  <c r="J1289" i="18"/>
  <c r="F1296" i="6" s="1"/>
  <c r="J1288" i="18"/>
  <c r="F1295" i="6" s="1"/>
  <c r="J1287" i="18"/>
  <c r="F1294" i="6" s="1"/>
  <c r="J1286" i="18"/>
  <c r="F1293" i="6" s="1"/>
  <c r="J1285" i="18"/>
  <c r="F1292" i="6" s="1"/>
  <c r="J1284" i="18"/>
  <c r="F1291" i="6" s="1"/>
  <c r="J1283" i="18"/>
  <c r="F1290" i="6" s="1"/>
  <c r="J1282" i="18"/>
  <c r="F1289" i="6" s="1"/>
  <c r="J1281" i="18"/>
  <c r="F1288" i="6" s="1"/>
  <c r="J1280" i="18"/>
  <c r="F1287" i="6" s="1"/>
  <c r="J1279" i="18"/>
  <c r="F1286" i="6" s="1"/>
  <c r="J1278" i="18"/>
  <c r="F1285" i="6" s="1"/>
  <c r="J1277" i="18"/>
  <c r="F1284" i="6" s="1"/>
  <c r="J1276" i="18"/>
  <c r="F1283" i="6" s="1"/>
  <c r="J1275" i="18"/>
  <c r="F1282" i="6" s="1"/>
  <c r="J1274" i="18"/>
  <c r="F1281" i="6" s="1"/>
  <c r="J1273" i="18"/>
  <c r="F1280" i="6" s="1"/>
  <c r="J1272" i="18"/>
  <c r="F1279" i="6" s="1"/>
  <c r="J1271" i="18"/>
  <c r="F1278" i="6" s="1"/>
  <c r="J1270" i="18"/>
  <c r="F1277" i="6" s="1"/>
  <c r="J1269" i="18"/>
  <c r="F1276" i="6" s="1"/>
  <c r="J1268" i="18"/>
  <c r="F1275" i="6" s="1"/>
  <c r="J1267" i="18"/>
  <c r="F1274" i="6" s="1"/>
  <c r="J1266" i="18"/>
  <c r="F1273" i="6" s="1"/>
  <c r="J1265" i="18"/>
  <c r="F1272" i="6" s="1"/>
  <c r="J1264" i="18"/>
  <c r="F1271" i="6" s="1"/>
  <c r="J1263" i="18"/>
  <c r="F1270" i="6" s="1"/>
  <c r="J1262" i="18"/>
  <c r="F1266" i="6" s="1"/>
  <c r="J1261" i="18"/>
  <c r="F1269" i="6" s="1"/>
  <c r="J1260" i="18"/>
  <c r="F1268" i="6" s="1"/>
  <c r="J1259" i="18"/>
  <c r="F1267" i="6" s="1"/>
  <c r="J1258" i="18"/>
  <c r="F1265" i="6" s="1"/>
  <c r="J1257" i="18"/>
  <c r="F1264" i="6" s="1"/>
  <c r="J1256" i="18"/>
  <c r="F1263" i="6" s="1"/>
  <c r="J1255" i="18"/>
  <c r="F1262" i="6" s="1"/>
  <c r="J1254" i="18"/>
  <c r="F1261" i="6" s="1"/>
  <c r="J1253" i="18"/>
  <c r="F1260" i="6" s="1"/>
  <c r="J1252" i="18"/>
  <c r="F1259" i="6" s="1"/>
  <c r="J1251" i="18"/>
  <c r="F1258" i="6" s="1"/>
  <c r="J1250" i="18"/>
  <c r="F1257" i="6" s="1"/>
  <c r="J1249" i="18"/>
  <c r="F1256" i="6" s="1"/>
  <c r="J1248" i="18"/>
  <c r="F1255" i="6" s="1"/>
  <c r="J1247" i="18"/>
  <c r="F1254" i="6" s="1"/>
  <c r="J1246" i="18"/>
  <c r="F1253" i="6" s="1"/>
  <c r="J1245" i="18"/>
  <c r="F1252" i="6" s="1"/>
  <c r="J1244" i="18"/>
  <c r="F1251" i="6" s="1"/>
  <c r="J1243" i="18"/>
  <c r="F1250" i="6" s="1"/>
  <c r="J1242" i="18"/>
  <c r="F1249" i="6" s="1"/>
  <c r="J1241" i="18"/>
  <c r="F1248" i="6" s="1"/>
  <c r="J1240" i="18"/>
  <c r="F1247" i="6" s="1"/>
  <c r="J1239" i="18"/>
  <c r="F1246" i="6" s="1"/>
  <c r="J1238" i="18"/>
  <c r="F1245" i="6" s="1"/>
  <c r="J1237" i="18"/>
  <c r="F1244" i="6" s="1"/>
  <c r="J1236" i="18"/>
  <c r="F1243" i="6" s="1"/>
  <c r="J1235" i="18"/>
  <c r="F1242" i="6" s="1"/>
  <c r="J1234" i="18"/>
  <c r="F1241" i="6" s="1"/>
  <c r="J1233" i="18"/>
  <c r="F1240" i="6" s="1"/>
  <c r="J1232" i="18"/>
  <c r="F1239" i="6" s="1"/>
  <c r="J1231" i="18"/>
  <c r="F1238" i="6" s="1"/>
  <c r="J1230" i="18"/>
  <c r="F1237" i="6" s="1"/>
  <c r="J1229" i="18"/>
  <c r="F1236" i="6" s="1"/>
  <c r="J1228" i="18"/>
  <c r="F1235" i="6" s="1"/>
  <c r="J1227" i="18"/>
  <c r="F1234" i="6" s="1"/>
  <c r="J1226" i="18"/>
  <c r="F1233" i="6" s="1"/>
  <c r="J1225" i="18"/>
  <c r="F1228" i="6" s="1"/>
  <c r="J1224" i="18"/>
  <c r="F1232" i="6" s="1"/>
  <c r="J1223" i="18"/>
  <c r="F1231" i="6" s="1"/>
  <c r="J1222" i="18"/>
  <c r="F1230" i="6" s="1"/>
  <c r="J1221" i="18"/>
  <c r="F1229" i="6" s="1"/>
  <c r="J1220" i="18"/>
  <c r="F1227" i="6" s="1"/>
  <c r="J1219" i="18"/>
  <c r="F1226" i="6" s="1"/>
  <c r="J1218" i="18"/>
  <c r="F1225" i="6" s="1"/>
  <c r="J1217" i="18"/>
  <c r="F1224" i="6" s="1"/>
  <c r="J1216" i="18"/>
  <c r="F1223" i="6" s="1"/>
  <c r="J1215" i="18"/>
  <c r="F1221" i="6" s="1"/>
  <c r="J1214" i="18"/>
  <c r="F1222" i="6" s="1"/>
  <c r="J1213" i="18"/>
  <c r="F1220" i="6" s="1"/>
  <c r="J1212" i="18"/>
  <c r="F1219" i="6" s="1"/>
  <c r="J1211" i="18"/>
  <c r="F1218" i="6" s="1"/>
  <c r="J1210" i="18"/>
  <c r="F1217" i="6" s="1"/>
  <c r="J1209" i="18"/>
  <c r="F1216" i="6" s="1"/>
  <c r="J1208" i="18"/>
  <c r="F1215" i="6" s="1"/>
  <c r="J1207" i="18"/>
  <c r="F1214" i="6" s="1"/>
  <c r="J1206" i="18"/>
  <c r="F1213" i="6" s="1"/>
  <c r="J1205" i="18"/>
  <c r="F1212" i="6" s="1"/>
  <c r="J1204" i="18"/>
  <c r="F1211" i="6" s="1"/>
  <c r="J1203" i="18"/>
  <c r="F1210" i="6" s="1"/>
  <c r="J1202" i="18"/>
  <c r="F1209" i="6" s="1"/>
  <c r="J1201" i="18"/>
  <c r="F1208" i="6" s="1"/>
  <c r="J1200" i="18"/>
  <c r="F1207" i="6" s="1"/>
  <c r="J1199" i="18"/>
  <c r="F1206" i="6" s="1"/>
  <c r="J1198" i="18"/>
  <c r="F1205" i="6" s="1"/>
  <c r="J1197" i="18"/>
  <c r="F1204" i="6" s="1"/>
  <c r="J1196" i="18"/>
  <c r="F1203" i="6" s="1"/>
  <c r="J1195" i="18"/>
  <c r="F1202" i="6" s="1"/>
  <c r="J1194" i="18"/>
  <c r="F1201" i="6" s="1"/>
  <c r="J1193" i="18"/>
  <c r="F1200" i="6" s="1"/>
  <c r="J1192" i="18"/>
  <c r="F1199" i="6" s="1"/>
  <c r="J1191" i="18"/>
  <c r="F1198" i="6" s="1"/>
  <c r="J1190" i="18"/>
  <c r="F1197" i="6" s="1"/>
  <c r="J1189" i="18"/>
  <c r="F1196" i="6" s="1"/>
  <c r="J1188" i="18"/>
  <c r="F1195" i="6" s="1"/>
  <c r="J1187" i="18"/>
  <c r="F1194" i="6" s="1"/>
  <c r="J1186" i="18"/>
  <c r="F1193" i="6" s="1"/>
  <c r="J1185" i="18"/>
  <c r="F1192" i="6" s="1"/>
  <c r="J1184" i="18"/>
  <c r="F1191" i="6" s="1"/>
  <c r="J1183" i="18"/>
  <c r="F1190" i="6" s="1"/>
  <c r="J1182" i="18"/>
  <c r="F1189" i="6" s="1"/>
  <c r="J1181" i="18"/>
  <c r="F1188" i="6" s="1"/>
  <c r="J1180" i="18"/>
  <c r="F1187" i="6" s="1"/>
  <c r="J1179" i="18"/>
  <c r="F1186" i="6" s="1"/>
  <c r="J1178" i="18"/>
  <c r="F1185" i="6" s="1"/>
  <c r="J1177" i="18"/>
  <c r="F1184" i="6" s="1"/>
  <c r="J1176" i="18"/>
  <c r="F1183" i="6" s="1"/>
  <c r="J1175" i="18"/>
  <c r="F1182" i="6" s="1"/>
  <c r="J1174" i="18"/>
  <c r="F1181" i="6" s="1"/>
  <c r="J1173" i="18"/>
  <c r="F1180" i="6" s="1"/>
  <c r="J1172" i="18"/>
  <c r="F1179" i="6" s="1"/>
  <c r="J1171" i="18"/>
  <c r="F1178" i="6" s="1"/>
  <c r="J1170" i="18"/>
  <c r="F1177" i="6" s="1"/>
  <c r="J1169" i="18"/>
  <c r="F1176" i="6" s="1"/>
  <c r="J1168" i="18"/>
  <c r="F1175" i="6" s="1"/>
  <c r="J1167" i="18"/>
  <c r="F1174" i="6" s="1"/>
  <c r="J1166" i="18"/>
  <c r="F1173" i="6" s="1"/>
  <c r="J1165" i="18"/>
  <c r="F1172" i="6" s="1"/>
  <c r="J1164" i="18"/>
  <c r="F1171" i="6" s="1"/>
  <c r="J1163" i="18"/>
  <c r="F1170" i="6" s="1"/>
  <c r="J1162" i="18"/>
  <c r="F1169" i="6" s="1"/>
  <c r="J1161" i="18"/>
  <c r="F1168" i="6" s="1"/>
  <c r="J1160" i="18"/>
  <c r="F1167" i="6" s="1"/>
  <c r="J1159" i="18"/>
  <c r="F1166" i="6" s="1"/>
  <c r="J1158" i="18"/>
  <c r="F1165" i="6" s="1"/>
  <c r="J1157" i="18"/>
  <c r="F1164" i="6" s="1"/>
  <c r="J1156" i="18"/>
  <c r="F1163" i="6" s="1"/>
  <c r="J1155" i="18"/>
  <c r="F1162" i="6" s="1"/>
  <c r="J1154" i="18"/>
  <c r="F1161" i="6" s="1"/>
  <c r="J1153" i="18"/>
  <c r="F1160" i="6" s="1"/>
  <c r="J1152" i="18"/>
  <c r="F1159" i="6" s="1"/>
  <c r="J1151" i="18"/>
  <c r="F1158" i="6" s="1"/>
  <c r="J1150" i="18"/>
  <c r="F1157" i="6" s="1"/>
  <c r="J1149" i="18"/>
  <c r="F1156" i="6" s="1"/>
  <c r="J1148" i="18"/>
  <c r="F1155" i="6" s="1"/>
  <c r="J1147" i="18"/>
  <c r="F1154" i="6" s="1"/>
  <c r="J1146" i="18"/>
  <c r="F1153" i="6" s="1"/>
  <c r="J1145" i="18"/>
  <c r="F1152" i="6" s="1"/>
  <c r="J1144" i="18"/>
  <c r="F1151" i="6" s="1"/>
  <c r="J1143" i="18"/>
  <c r="F1150" i="6" s="1"/>
  <c r="J1142" i="18"/>
  <c r="F1149" i="6" s="1"/>
  <c r="J1141" i="18"/>
  <c r="F1148" i="6" s="1"/>
  <c r="J1140" i="18"/>
  <c r="F1147" i="6" s="1"/>
  <c r="J1139" i="18"/>
  <c r="F1146" i="6" s="1"/>
  <c r="J1138" i="18"/>
  <c r="F1145" i="6" s="1"/>
  <c r="J1137" i="18"/>
  <c r="F1144" i="6" s="1"/>
  <c r="J1136" i="18"/>
  <c r="F1143" i="6" s="1"/>
  <c r="J1135" i="18"/>
  <c r="F1142" i="6" s="1"/>
  <c r="J1134" i="18"/>
  <c r="F1141" i="6" s="1"/>
  <c r="J1133" i="18"/>
  <c r="F1140" i="6" s="1"/>
  <c r="J1132" i="18"/>
  <c r="F1139" i="6" s="1"/>
  <c r="J1131" i="18"/>
  <c r="F1138" i="6" s="1"/>
  <c r="J1130" i="18"/>
  <c r="F1137" i="6" s="1"/>
  <c r="J1129" i="18"/>
  <c r="F1136" i="6" s="1"/>
  <c r="J1128" i="18"/>
  <c r="F1135" i="6" s="1"/>
  <c r="J1127" i="18"/>
  <c r="F1134" i="6" s="1"/>
  <c r="J1126" i="18"/>
  <c r="F1133" i="6" s="1"/>
  <c r="J1125" i="18"/>
  <c r="F1132" i="6" s="1"/>
  <c r="J1124" i="18"/>
  <c r="F1131" i="6" s="1"/>
  <c r="J1123" i="18"/>
  <c r="F1130" i="6" s="1"/>
  <c r="J1122" i="18"/>
  <c r="F1129" i="6" s="1"/>
  <c r="J1121" i="18"/>
  <c r="F1128" i="6" s="1"/>
  <c r="J1120" i="18"/>
  <c r="F1127" i="6" s="1"/>
  <c r="J1119" i="18"/>
  <c r="F1126" i="6" s="1"/>
  <c r="J1118" i="18"/>
  <c r="F1125" i="6" s="1"/>
  <c r="J1117" i="18"/>
  <c r="F1124" i="6" s="1"/>
  <c r="J1116" i="18"/>
  <c r="F1123" i="6" s="1"/>
  <c r="J1115" i="18"/>
  <c r="F1122" i="6" s="1"/>
  <c r="J1114" i="18"/>
  <c r="F1121" i="6" s="1"/>
  <c r="J1113" i="18"/>
  <c r="F1115" i="6" s="1"/>
  <c r="J1112" i="18"/>
  <c r="F1120" i="6" s="1"/>
  <c r="J1111" i="18"/>
  <c r="F1119" i="6" s="1"/>
  <c r="J1110" i="18"/>
  <c r="F1118" i="6" s="1"/>
  <c r="J1109" i="18"/>
  <c r="F1117" i="6" s="1"/>
  <c r="J1108" i="18"/>
  <c r="F1116" i="6" s="1"/>
  <c r="J1107" i="18"/>
  <c r="F1114" i="6" s="1"/>
  <c r="J1106" i="18"/>
  <c r="F1113" i="6" s="1"/>
  <c r="J1105" i="18"/>
  <c r="F1112" i="6" s="1"/>
  <c r="J1104" i="18"/>
  <c r="F1111" i="6" s="1"/>
  <c r="J1103" i="18"/>
  <c r="F1110" i="6" s="1"/>
  <c r="J1102" i="18"/>
  <c r="F1109" i="6" s="1"/>
  <c r="J1101" i="18"/>
  <c r="F1108" i="6" s="1"/>
  <c r="J1100" i="18"/>
  <c r="F1107" i="6" s="1"/>
  <c r="J1099" i="18"/>
  <c r="F1106" i="6" s="1"/>
  <c r="J1098" i="18"/>
  <c r="F1105" i="6" s="1"/>
  <c r="J1097" i="18"/>
  <c r="F1104" i="6" s="1"/>
  <c r="J1096" i="18"/>
  <c r="F1103" i="6" s="1"/>
  <c r="J1095" i="18"/>
  <c r="F1102" i="6" s="1"/>
  <c r="J1094" i="18"/>
  <c r="F1101" i="6" s="1"/>
  <c r="J1093" i="18"/>
  <c r="F1100" i="6" s="1"/>
  <c r="J1092" i="18"/>
  <c r="F1099" i="6" s="1"/>
  <c r="J1091" i="18"/>
  <c r="F1098" i="6" s="1"/>
  <c r="J1090" i="18"/>
  <c r="F1097" i="6" s="1"/>
  <c r="J1089" i="18"/>
  <c r="F1096" i="6" s="1"/>
  <c r="J1088" i="18"/>
  <c r="F1095" i="6" s="1"/>
  <c r="J1087" i="18"/>
  <c r="F1094" i="6" s="1"/>
  <c r="J1086" i="18"/>
  <c r="F1093" i="6" s="1"/>
  <c r="J1085" i="18"/>
  <c r="F1092" i="6" s="1"/>
  <c r="J1084" i="18"/>
  <c r="F1091" i="6" s="1"/>
  <c r="J1083" i="18"/>
  <c r="F1090" i="6" s="1"/>
  <c r="J1082" i="18"/>
  <c r="F1089" i="6" s="1"/>
  <c r="J1081" i="18"/>
  <c r="F1088" i="6" s="1"/>
  <c r="J1080" i="18"/>
  <c r="F1087" i="6" s="1"/>
  <c r="J1079" i="18"/>
  <c r="F1086" i="6" s="1"/>
  <c r="J1078" i="18"/>
  <c r="F1085" i="6" s="1"/>
  <c r="J1077" i="18"/>
  <c r="F1084" i="6" s="1"/>
  <c r="J1076" i="18"/>
  <c r="F1083" i="6" s="1"/>
  <c r="J1075" i="18"/>
  <c r="F1082" i="6" s="1"/>
  <c r="J1074" i="18"/>
  <c r="F1081" i="6" s="1"/>
  <c r="J1073" i="18"/>
  <c r="F1080" i="6" s="1"/>
  <c r="J1072" i="18"/>
  <c r="F1079" i="6" s="1"/>
  <c r="J1071" i="18"/>
  <c r="F1078" i="6" s="1"/>
  <c r="J1070" i="18"/>
  <c r="F1077" i="6" s="1"/>
  <c r="J1069" i="18"/>
  <c r="F1076" i="6" s="1"/>
  <c r="J1068" i="18"/>
  <c r="F1075" i="6" s="1"/>
  <c r="J1067" i="18"/>
  <c r="F1074" i="6" s="1"/>
  <c r="J1066" i="18"/>
  <c r="F1073" i="6" s="1"/>
  <c r="J1065" i="18"/>
  <c r="F1072" i="6" s="1"/>
  <c r="J1064" i="18"/>
  <c r="F1071" i="6" s="1"/>
  <c r="J1063" i="18"/>
  <c r="F1070" i="6" s="1"/>
  <c r="J1062" i="18"/>
  <c r="F1069" i="6" s="1"/>
  <c r="J1061" i="18"/>
  <c r="F1068" i="6" s="1"/>
  <c r="J1060" i="18"/>
  <c r="F1067" i="6" s="1"/>
  <c r="J1059" i="18"/>
  <c r="F1066" i="6" s="1"/>
  <c r="J1058" i="18"/>
  <c r="F1065" i="6" s="1"/>
  <c r="J1057" i="18"/>
  <c r="F1064" i="6" s="1"/>
  <c r="J1056" i="18"/>
  <c r="F1063" i="6" s="1"/>
  <c r="J1055" i="18"/>
  <c r="F1062" i="6" s="1"/>
  <c r="J1054" i="18"/>
  <c r="F1061" i="6" s="1"/>
  <c r="J1053" i="18"/>
  <c r="F1060" i="6" s="1"/>
  <c r="J1052" i="18"/>
  <c r="F1059" i="6" s="1"/>
  <c r="J1051" i="18"/>
  <c r="F1058" i="6" s="1"/>
  <c r="J1050" i="18"/>
  <c r="F1057" i="6" s="1"/>
  <c r="J1049" i="18"/>
  <c r="F1056" i="6" s="1"/>
  <c r="J1048" i="18"/>
  <c r="F1055" i="6" s="1"/>
  <c r="J1047" i="18"/>
  <c r="F1054" i="6" s="1"/>
  <c r="J1046" i="18"/>
  <c r="F1053" i="6" s="1"/>
  <c r="J1045" i="18"/>
  <c r="F1052" i="6" s="1"/>
  <c r="J1044" i="18"/>
  <c r="F1051" i="6" s="1"/>
  <c r="J1043" i="18"/>
  <c r="F1050" i="6" s="1"/>
  <c r="J1042" i="18"/>
  <c r="F1049" i="6" s="1"/>
  <c r="J1041" i="18"/>
  <c r="F1048" i="6" s="1"/>
  <c r="J1040" i="18"/>
  <c r="F1047" i="6" s="1"/>
  <c r="J1039" i="18"/>
  <c r="F1046" i="6" s="1"/>
  <c r="J1038" i="18"/>
  <c r="F1045" i="6" s="1"/>
  <c r="J1037" i="18"/>
  <c r="F1044" i="6" s="1"/>
  <c r="J1036" i="18"/>
  <c r="F1043" i="6" s="1"/>
  <c r="J1035" i="18"/>
  <c r="F1042" i="6" s="1"/>
  <c r="J1034" i="18"/>
  <c r="F1041" i="6" s="1"/>
  <c r="J1033" i="18"/>
  <c r="F1040" i="6" s="1"/>
  <c r="J1032" i="18"/>
  <c r="F1039" i="6" s="1"/>
  <c r="J1031" i="18"/>
  <c r="F1038" i="6" s="1"/>
  <c r="J1030" i="18"/>
  <c r="F1037" i="6" s="1"/>
  <c r="J1029" i="18"/>
  <c r="F1036" i="6" s="1"/>
  <c r="J1028" i="18"/>
  <c r="F1035" i="6" s="1"/>
  <c r="J1027" i="18"/>
  <c r="F1034" i="6" s="1"/>
  <c r="J1026" i="18"/>
  <c r="F1033" i="6" s="1"/>
  <c r="J1025" i="18"/>
  <c r="F1032" i="6" s="1"/>
  <c r="J1024" i="18"/>
  <c r="F1031" i="6" s="1"/>
  <c r="J1023" i="18"/>
  <c r="F1030" i="6" s="1"/>
  <c r="J1022" i="18"/>
  <c r="F1029" i="6" s="1"/>
  <c r="J1021" i="18"/>
  <c r="F1028" i="6" s="1"/>
  <c r="J1020" i="18"/>
  <c r="F1027" i="6" s="1"/>
  <c r="J1019" i="18"/>
  <c r="F1026" i="6" s="1"/>
  <c r="J1018" i="18"/>
  <c r="F1025" i="6" s="1"/>
  <c r="J1017" i="18"/>
  <c r="F1024" i="6" s="1"/>
  <c r="J1016" i="18"/>
  <c r="F1023" i="6" s="1"/>
  <c r="J1015" i="18"/>
  <c r="F1022" i="6" s="1"/>
  <c r="J1014" i="18"/>
  <c r="F1021" i="6" s="1"/>
  <c r="J1013" i="18"/>
  <c r="F1020" i="6" s="1"/>
  <c r="J1012" i="18"/>
  <c r="F1019" i="6" s="1"/>
  <c r="J1011" i="18"/>
  <c r="F1018" i="6" s="1"/>
  <c r="J1010" i="18"/>
  <c r="F1017" i="6" s="1"/>
  <c r="J1009" i="18"/>
  <c r="F1016" i="6" s="1"/>
  <c r="J1008" i="18"/>
  <c r="F1015" i="6" s="1"/>
  <c r="J1007" i="18"/>
  <c r="F1014" i="6" s="1"/>
  <c r="J1006" i="18"/>
  <c r="F1013" i="6" s="1"/>
  <c r="J1005" i="18"/>
  <c r="F1012" i="6" s="1"/>
  <c r="J1004" i="18"/>
  <c r="F1011" i="6" s="1"/>
  <c r="J1003" i="18"/>
  <c r="F1010" i="6" s="1"/>
  <c r="J1002" i="18"/>
  <c r="F1009" i="6" s="1"/>
  <c r="J1001" i="18"/>
  <c r="F1008" i="6" s="1"/>
  <c r="J1000" i="18"/>
  <c r="F1007" i="6" s="1"/>
  <c r="J999" i="18"/>
  <c r="F1006" i="6" s="1"/>
  <c r="J998" i="18"/>
  <c r="F1005" i="6" s="1"/>
  <c r="J997" i="18"/>
  <c r="F1004" i="6" s="1"/>
  <c r="J996" i="18"/>
  <c r="F1003" i="6" s="1"/>
  <c r="J995" i="18"/>
  <c r="F1002" i="6" s="1"/>
  <c r="J994" i="18"/>
  <c r="F1001" i="6" s="1"/>
  <c r="J993" i="18"/>
  <c r="F1000" i="6" s="1"/>
  <c r="J992" i="18"/>
  <c r="F999" i="6" s="1"/>
  <c r="J991" i="18"/>
  <c r="F998" i="6" s="1"/>
  <c r="J990" i="18"/>
  <c r="F997" i="6" s="1"/>
  <c r="J989" i="18"/>
  <c r="F996" i="6" s="1"/>
  <c r="J988" i="18"/>
  <c r="F995" i="6" s="1"/>
  <c r="J987" i="18"/>
  <c r="F994" i="6" s="1"/>
  <c r="J986" i="18"/>
  <c r="F993" i="6" s="1"/>
  <c r="J985" i="18"/>
  <c r="F992" i="6" s="1"/>
  <c r="J984" i="18"/>
  <c r="F991" i="6" s="1"/>
  <c r="J983" i="18"/>
  <c r="F990" i="6" s="1"/>
  <c r="J982" i="18"/>
  <c r="F989" i="6" s="1"/>
  <c r="J981" i="18"/>
  <c r="F988" i="6" s="1"/>
  <c r="J980" i="18"/>
  <c r="F987" i="6" s="1"/>
  <c r="J979" i="18"/>
  <c r="F986" i="6" s="1"/>
  <c r="J978" i="18"/>
  <c r="F985" i="6" s="1"/>
  <c r="J977" i="18"/>
  <c r="F984" i="6" s="1"/>
  <c r="J976" i="18"/>
  <c r="F983" i="6" s="1"/>
  <c r="J975" i="18"/>
  <c r="F982" i="6" s="1"/>
  <c r="J974" i="18"/>
  <c r="F981" i="6" s="1"/>
  <c r="J973" i="18"/>
  <c r="F980" i="6" s="1"/>
  <c r="J972" i="18"/>
  <c r="F979" i="6" s="1"/>
  <c r="J971" i="18"/>
  <c r="F978" i="6" s="1"/>
  <c r="J970" i="18"/>
  <c r="F977" i="6" s="1"/>
  <c r="J969" i="18"/>
  <c r="F976" i="6" s="1"/>
  <c r="J968" i="18"/>
  <c r="F975" i="6" s="1"/>
  <c r="J967" i="18"/>
  <c r="F974" i="6" s="1"/>
  <c r="J966" i="18"/>
  <c r="F973" i="6" s="1"/>
  <c r="J965" i="18"/>
  <c r="F972" i="6" s="1"/>
  <c r="J964" i="18"/>
  <c r="F971" i="6" s="1"/>
  <c r="J963" i="18"/>
  <c r="F970" i="6" s="1"/>
  <c r="J962" i="18"/>
  <c r="F969" i="6" s="1"/>
  <c r="J961" i="18"/>
  <c r="F968" i="6" s="1"/>
  <c r="J960" i="18"/>
  <c r="F967" i="6" s="1"/>
  <c r="J959" i="18"/>
  <c r="F966" i="6" s="1"/>
  <c r="J958" i="18"/>
  <c r="F965" i="6" s="1"/>
  <c r="J957" i="18"/>
  <c r="F964" i="6" s="1"/>
  <c r="J956" i="18"/>
  <c r="F963" i="6" s="1"/>
  <c r="J955" i="18"/>
  <c r="F962" i="6" s="1"/>
  <c r="J954" i="18"/>
  <c r="F961" i="6" s="1"/>
  <c r="J953" i="18"/>
  <c r="F960" i="6" s="1"/>
  <c r="J952" i="18"/>
  <c r="F959" i="6" s="1"/>
  <c r="J951" i="18"/>
  <c r="F958" i="6" s="1"/>
  <c r="J950" i="18"/>
  <c r="F957" i="6" s="1"/>
  <c r="J949" i="18"/>
  <c r="F956" i="6" s="1"/>
  <c r="J948" i="18"/>
  <c r="F955" i="6" s="1"/>
  <c r="J947" i="18"/>
  <c r="F954" i="6" s="1"/>
  <c r="J946" i="18"/>
  <c r="F953" i="6" s="1"/>
  <c r="J945" i="18"/>
  <c r="F952" i="6" s="1"/>
  <c r="J944" i="18"/>
  <c r="F951" i="6" s="1"/>
  <c r="J943" i="18"/>
  <c r="F950" i="6" s="1"/>
  <c r="J942" i="18"/>
  <c r="F949" i="6" s="1"/>
  <c r="J941" i="18"/>
  <c r="F948" i="6" s="1"/>
  <c r="J940" i="18"/>
  <c r="F940" i="6" s="1"/>
  <c r="J939" i="18"/>
  <c r="F947" i="6" s="1"/>
  <c r="J938" i="18"/>
  <c r="F946" i="6" s="1"/>
  <c r="J937" i="18"/>
  <c r="F945" i="6" s="1"/>
  <c r="J936" i="18"/>
  <c r="F944" i="6" s="1"/>
  <c r="J935" i="18"/>
  <c r="F943" i="6" s="1"/>
  <c r="J934" i="18"/>
  <c r="F942" i="6" s="1"/>
  <c r="J933" i="18"/>
  <c r="F941" i="6" s="1"/>
  <c r="J932" i="18"/>
  <c r="F938" i="6" s="1"/>
  <c r="J931" i="18"/>
  <c r="F937" i="6" s="1"/>
  <c r="J930" i="18"/>
  <c r="F936" i="6" s="1"/>
  <c r="J929" i="18"/>
  <c r="F935" i="6" s="1"/>
  <c r="J928" i="18"/>
  <c r="F934" i="6" s="1"/>
  <c r="J927" i="18"/>
  <c r="F933" i="6" s="1"/>
  <c r="J926" i="18"/>
  <c r="F932" i="6" s="1"/>
  <c r="J925" i="18"/>
  <c r="F928" i="6" s="1"/>
  <c r="J924" i="18"/>
  <c r="F927" i="6" s="1"/>
  <c r="J923" i="18"/>
  <c r="F926" i="6" s="1"/>
  <c r="J922" i="18"/>
  <c r="F925" i="6" s="1"/>
  <c r="J921" i="18"/>
  <c r="F931" i="6" s="1"/>
  <c r="J920" i="18"/>
  <c r="F930" i="6" s="1"/>
  <c r="J919" i="18"/>
  <c r="F929" i="6" s="1"/>
  <c r="J918" i="18"/>
  <c r="F924" i="6" s="1"/>
  <c r="J917" i="18"/>
  <c r="F923" i="6" s="1"/>
  <c r="J916" i="18"/>
  <c r="F922" i="6" s="1"/>
  <c r="J915" i="18"/>
  <c r="F921" i="6" s="1"/>
  <c r="J914" i="18"/>
  <c r="F920" i="6" s="1"/>
  <c r="J913" i="18"/>
  <c r="F919" i="6" s="1"/>
  <c r="J912" i="18"/>
  <c r="F918" i="6" s="1"/>
  <c r="J911" i="18"/>
  <c r="F917" i="6" s="1"/>
  <c r="J910" i="18"/>
  <c r="F916" i="6" s="1"/>
  <c r="J909" i="18"/>
  <c r="F915" i="6" s="1"/>
  <c r="J908" i="18"/>
  <c r="F914" i="6" s="1"/>
  <c r="J907" i="18"/>
  <c r="F913" i="6" s="1"/>
  <c r="J906" i="18"/>
  <c r="F912" i="6" s="1"/>
  <c r="J905" i="18"/>
  <c r="F911" i="6" s="1"/>
  <c r="J904" i="18"/>
  <c r="F910" i="6" s="1"/>
  <c r="J903" i="18"/>
  <c r="F909" i="6" s="1"/>
  <c r="J902" i="18"/>
  <c r="F908" i="6" s="1"/>
  <c r="J901" i="18"/>
  <c r="F907" i="6" s="1"/>
  <c r="J900" i="18"/>
  <c r="F906" i="6" s="1"/>
  <c r="J899" i="18"/>
  <c r="F905" i="6" s="1"/>
  <c r="J898" i="18"/>
  <c r="F904" i="6" s="1"/>
  <c r="J897" i="18"/>
  <c r="F903" i="6" s="1"/>
  <c r="J896" i="18"/>
  <c r="F902" i="6" s="1"/>
  <c r="J895" i="18"/>
  <c r="F901" i="6" s="1"/>
  <c r="J894" i="18"/>
  <c r="F900" i="6" s="1"/>
  <c r="J893" i="18"/>
  <c r="F899" i="6" s="1"/>
  <c r="J892" i="18"/>
  <c r="F898" i="6" s="1"/>
  <c r="J891" i="18"/>
  <c r="F897" i="6" s="1"/>
  <c r="J890" i="18"/>
  <c r="F896" i="6" s="1"/>
  <c r="J889" i="18"/>
  <c r="F895" i="6" s="1"/>
  <c r="J888" i="18"/>
  <c r="F894" i="6" s="1"/>
  <c r="J887" i="18"/>
  <c r="F893" i="6" s="1"/>
  <c r="J886" i="18"/>
  <c r="F892" i="6" s="1"/>
  <c r="J885" i="18"/>
  <c r="F891" i="6" s="1"/>
  <c r="J884" i="18"/>
  <c r="F890" i="6" s="1"/>
  <c r="J883" i="18"/>
  <c r="F889" i="6" s="1"/>
  <c r="J882" i="18"/>
  <c r="F888" i="6" s="1"/>
  <c r="J881" i="18"/>
  <c r="F887" i="6" s="1"/>
  <c r="J880" i="18"/>
  <c r="F886" i="6" s="1"/>
  <c r="J879" i="18"/>
  <c r="F885" i="6" s="1"/>
  <c r="J878" i="18"/>
  <c r="F884" i="6" s="1"/>
  <c r="J877" i="18"/>
  <c r="F883" i="6" s="1"/>
  <c r="J876" i="18"/>
  <c r="F882" i="6" s="1"/>
  <c r="J875" i="18"/>
  <c r="F881" i="6" s="1"/>
  <c r="J874" i="18"/>
  <c r="F880" i="6" s="1"/>
  <c r="J873" i="18"/>
  <c r="F879" i="6" s="1"/>
  <c r="J872" i="18"/>
  <c r="F878" i="6" s="1"/>
  <c r="J871" i="18"/>
  <c r="F877" i="6" s="1"/>
  <c r="J870" i="18"/>
  <c r="F876" i="6" s="1"/>
  <c r="J869" i="18"/>
  <c r="F875" i="6" s="1"/>
  <c r="J868" i="18"/>
  <c r="F874" i="6" s="1"/>
  <c r="J867" i="18"/>
  <c r="F873" i="6" s="1"/>
  <c r="J866" i="18"/>
  <c r="F872" i="6" s="1"/>
  <c r="J865" i="18"/>
  <c r="F871" i="6" s="1"/>
  <c r="J864" i="18"/>
  <c r="F870" i="6" s="1"/>
  <c r="J863" i="18"/>
  <c r="F869" i="6" s="1"/>
  <c r="J862" i="18"/>
  <c r="F868" i="6" s="1"/>
  <c r="J861" i="18"/>
  <c r="F867" i="6" s="1"/>
  <c r="J860" i="18"/>
  <c r="F866" i="6" s="1"/>
  <c r="J859" i="18"/>
  <c r="F865" i="6" s="1"/>
  <c r="J858" i="18"/>
  <c r="F864" i="6" s="1"/>
  <c r="J857" i="18"/>
  <c r="F863" i="6" s="1"/>
  <c r="J856" i="18"/>
  <c r="F862" i="6" s="1"/>
  <c r="J855" i="18"/>
  <c r="F861" i="6" s="1"/>
  <c r="J854" i="18"/>
  <c r="F860" i="6" s="1"/>
  <c r="J853" i="18"/>
  <c r="F859" i="6" s="1"/>
  <c r="J852" i="18"/>
  <c r="F858" i="6" s="1"/>
  <c r="J851" i="18"/>
  <c r="F857" i="6" s="1"/>
  <c r="J850" i="18"/>
  <c r="F856" i="6" s="1"/>
  <c r="J849" i="18"/>
  <c r="F855" i="6" s="1"/>
  <c r="J848" i="18"/>
  <c r="F854" i="6" s="1"/>
  <c r="J847" i="18"/>
  <c r="F853" i="6" s="1"/>
  <c r="J846" i="18"/>
  <c r="F852" i="6" s="1"/>
  <c r="J845" i="18"/>
  <c r="F851" i="6" s="1"/>
  <c r="J844" i="18"/>
  <c r="F850" i="6" s="1"/>
  <c r="J843" i="18"/>
  <c r="F849" i="6" s="1"/>
  <c r="J842" i="18"/>
  <c r="F848" i="6" s="1"/>
  <c r="J841" i="18"/>
  <c r="F847" i="6" s="1"/>
  <c r="J840" i="18"/>
  <c r="F846" i="6" s="1"/>
  <c r="J839" i="18"/>
  <c r="F845" i="6" s="1"/>
  <c r="J838" i="18"/>
  <c r="F844" i="6" s="1"/>
  <c r="J837" i="18"/>
  <c r="F843" i="6" s="1"/>
  <c r="J836" i="18"/>
  <c r="F842" i="6" s="1"/>
  <c r="J835" i="18"/>
  <c r="F841" i="6" s="1"/>
  <c r="J834" i="18"/>
  <c r="F840" i="6" s="1"/>
  <c r="J833" i="18"/>
  <c r="F828" i="6" s="1"/>
  <c r="J832" i="18"/>
  <c r="F839" i="6" s="1"/>
  <c r="J831" i="18"/>
  <c r="F838" i="6" s="1"/>
  <c r="J830" i="18"/>
  <c r="F837" i="6" s="1"/>
  <c r="J829" i="18"/>
  <c r="F836" i="6" s="1"/>
  <c r="J828" i="18"/>
  <c r="F835" i="6" s="1"/>
  <c r="J827" i="18"/>
  <c r="F834" i="6" s="1"/>
  <c r="J826" i="18"/>
  <c r="F833" i="6" s="1"/>
  <c r="J825" i="18"/>
  <c r="F832" i="6" s="1"/>
  <c r="J824" i="18"/>
  <c r="F831" i="6" s="1"/>
  <c r="J823" i="18"/>
  <c r="F830" i="6" s="1"/>
  <c r="J822" i="18"/>
  <c r="F829" i="6" s="1"/>
  <c r="J821" i="18"/>
  <c r="F827" i="6" s="1"/>
  <c r="J820" i="18"/>
  <c r="F826" i="6" s="1"/>
  <c r="J819" i="18"/>
  <c r="F825" i="6" s="1"/>
  <c r="J818" i="18"/>
  <c r="F824" i="6" s="1"/>
  <c r="J817" i="18"/>
  <c r="F823" i="6" s="1"/>
  <c r="J816" i="18"/>
  <c r="F822" i="6" s="1"/>
  <c r="J815" i="18"/>
  <c r="F821" i="6" s="1"/>
  <c r="J814" i="18"/>
  <c r="F820" i="6" s="1"/>
  <c r="J813" i="18"/>
  <c r="F819" i="6" s="1"/>
  <c r="J812" i="18"/>
  <c r="F818" i="6" s="1"/>
  <c r="J811" i="18"/>
  <c r="F817" i="6" s="1"/>
  <c r="J810" i="18"/>
  <c r="F816" i="6" s="1"/>
  <c r="J809" i="18"/>
  <c r="F815" i="6" s="1"/>
  <c r="J808" i="18"/>
  <c r="F814" i="6" s="1"/>
  <c r="J807" i="18"/>
  <c r="F813" i="6" s="1"/>
  <c r="J806" i="18"/>
  <c r="F812" i="6" s="1"/>
  <c r="J805" i="18"/>
  <c r="F811" i="6" s="1"/>
  <c r="J804" i="18"/>
  <c r="F810" i="6" s="1"/>
  <c r="J803" i="18"/>
  <c r="F809" i="6" s="1"/>
  <c r="J802" i="18"/>
  <c r="F808" i="6" s="1"/>
  <c r="J801" i="18"/>
  <c r="F807" i="6" s="1"/>
  <c r="J800" i="18"/>
  <c r="F795" i="6" s="1"/>
  <c r="J799" i="18"/>
  <c r="F806" i="6" s="1"/>
  <c r="J798" i="18"/>
  <c r="F805" i="6" s="1"/>
  <c r="J797" i="18"/>
  <c r="F804" i="6" s="1"/>
  <c r="J796" i="18"/>
  <c r="F803" i="6" s="1"/>
  <c r="J795" i="18"/>
  <c r="F802" i="6" s="1"/>
  <c r="J794" i="18"/>
  <c r="F801" i="6" s="1"/>
  <c r="J793" i="18"/>
  <c r="F800" i="6" s="1"/>
  <c r="J792" i="18"/>
  <c r="F799" i="6" s="1"/>
  <c r="J791" i="18"/>
  <c r="F798" i="6" s="1"/>
  <c r="J790" i="18"/>
  <c r="F797" i="6" s="1"/>
  <c r="J789" i="18"/>
  <c r="F796" i="6" s="1"/>
  <c r="J788" i="18"/>
  <c r="F794" i="6" s="1"/>
  <c r="J787" i="18"/>
  <c r="F793" i="6" s="1"/>
  <c r="J786" i="18"/>
  <c r="F792" i="6" s="1"/>
  <c r="J785" i="18"/>
  <c r="F791" i="6" s="1"/>
  <c r="J784" i="18"/>
  <c r="F789" i="6" s="1"/>
  <c r="J783" i="18"/>
  <c r="F788" i="6" s="1"/>
  <c r="J782" i="18"/>
  <c r="F787" i="6" s="1"/>
  <c r="J781" i="18"/>
  <c r="F790" i="6" s="1"/>
  <c r="J780" i="18"/>
  <c r="F786" i="6" s="1"/>
  <c r="J779" i="18"/>
  <c r="F785" i="6" s="1"/>
  <c r="J778" i="18"/>
  <c r="F784" i="6" s="1"/>
  <c r="J777" i="18"/>
  <c r="F783" i="6" s="1"/>
  <c r="J776" i="18"/>
  <c r="F782" i="6" s="1"/>
  <c r="J775" i="18"/>
  <c r="F781" i="6" s="1"/>
  <c r="J774" i="18"/>
  <c r="F780" i="6" s="1"/>
  <c r="J773" i="18"/>
  <c r="F779" i="6" s="1"/>
  <c r="J772" i="18"/>
  <c r="F778" i="6" s="1"/>
  <c r="J771" i="18"/>
  <c r="F777" i="6" s="1"/>
  <c r="J770" i="18"/>
  <c r="F776" i="6" s="1"/>
  <c r="J769" i="18"/>
  <c r="F775" i="6" s="1"/>
  <c r="J768" i="18"/>
  <c r="F774" i="6" s="1"/>
  <c r="J767" i="18"/>
  <c r="F773" i="6" s="1"/>
  <c r="J766" i="18"/>
  <c r="F772" i="6" s="1"/>
  <c r="J765" i="18"/>
  <c r="F771" i="6" s="1"/>
  <c r="J764" i="18"/>
  <c r="F770" i="6" s="1"/>
  <c r="J763" i="18"/>
  <c r="F769" i="6" s="1"/>
  <c r="J762" i="18"/>
  <c r="F768" i="6" s="1"/>
  <c r="J761" i="18"/>
  <c r="F767" i="6" s="1"/>
  <c r="J760" i="18"/>
  <c r="F766" i="6" s="1"/>
  <c r="J759" i="18"/>
  <c r="F765" i="6" s="1"/>
  <c r="J758" i="18"/>
  <c r="F764" i="6" s="1"/>
  <c r="J757" i="18"/>
  <c r="F763" i="6" s="1"/>
  <c r="J756" i="18"/>
  <c r="F762" i="6" s="1"/>
  <c r="J755" i="18"/>
  <c r="F761" i="6" s="1"/>
  <c r="J754" i="18"/>
  <c r="F760" i="6" s="1"/>
  <c r="J753" i="18"/>
  <c r="F759" i="6" s="1"/>
  <c r="J752" i="18"/>
  <c r="F758" i="6" s="1"/>
  <c r="J751" i="18"/>
  <c r="F757" i="6" s="1"/>
  <c r="J750" i="18"/>
  <c r="F756" i="6" s="1"/>
  <c r="J749" i="18"/>
  <c r="F755" i="6" s="1"/>
  <c r="J748" i="18"/>
  <c r="F754" i="6" s="1"/>
  <c r="J747" i="18"/>
  <c r="F753" i="6" s="1"/>
  <c r="J746" i="18"/>
  <c r="F752" i="6" s="1"/>
  <c r="J745" i="18"/>
  <c r="F751" i="6" s="1"/>
  <c r="J744" i="18"/>
  <c r="F750" i="6" s="1"/>
  <c r="J743" i="18"/>
  <c r="F749" i="6" s="1"/>
  <c r="J742" i="18"/>
  <c r="F748" i="6" s="1"/>
  <c r="J741" i="18"/>
  <c r="F747" i="6" s="1"/>
  <c r="J740" i="18"/>
  <c r="F746" i="6" s="1"/>
  <c r="J739" i="18"/>
  <c r="F745" i="6" s="1"/>
  <c r="J738" i="18"/>
  <c r="F744" i="6" s="1"/>
  <c r="J737" i="18"/>
  <c r="F743" i="6" s="1"/>
  <c r="J736" i="18"/>
  <c r="F742" i="6" s="1"/>
  <c r="J735" i="18"/>
  <c r="F741" i="6" s="1"/>
  <c r="J734" i="18"/>
  <c r="F740" i="6" s="1"/>
  <c r="J733" i="18"/>
  <c r="F739" i="6" s="1"/>
  <c r="J732" i="18"/>
  <c r="F738" i="6" s="1"/>
  <c r="J731" i="18"/>
  <c r="F737" i="6" s="1"/>
  <c r="J730" i="18"/>
  <c r="F736" i="6" s="1"/>
  <c r="J729" i="18"/>
  <c r="F735" i="6" s="1"/>
  <c r="J728" i="18"/>
  <c r="F734" i="6" s="1"/>
  <c r="J727" i="18"/>
  <c r="F733" i="6" s="1"/>
  <c r="J726" i="18"/>
  <c r="F732" i="6" s="1"/>
  <c r="J725" i="18"/>
  <c r="F731" i="6" s="1"/>
  <c r="J724" i="18"/>
  <c r="F730" i="6" s="1"/>
  <c r="J723" i="18"/>
  <c r="F729" i="6" s="1"/>
  <c r="J722" i="18"/>
  <c r="F728" i="6" s="1"/>
  <c r="J721" i="18"/>
  <c r="F727" i="6" s="1"/>
  <c r="J720" i="18"/>
  <c r="F726" i="6" s="1"/>
  <c r="J719" i="18"/>
  <c r="F725" i="6" s="1"/>
  <c r="J718" i="18"/>
  <c r="F724" i="6" s="1"/>
  <c r="J717" i="18"/>
  <c r="F723" i="6" s="1"/>
  <c r="J716" i="18"/>
  <c r="F722" i="6" s="1"/>
  <c r="J715" i="18"/>
  <c r="F721" i="6" s="1"/>
  <c r="J714" i="18"/>
  <c r="F720" i="6" s="1"/>
  <c r="J713" i="18"/>
  <c r="F719" i="6" s="1"/>
  <c r="J712" i="18"/>
  <c r="F718" i="6" s="1"/>
  <c r="J711" i="18"/>
  <c r="F717" i="6" s="1"/>
  <c r="J710" i="18"/>
  <c r="F716" i="6" s="1"/>
  <c r="J709" i="18"/>
  <c r="F715" i="6" s="1"/>
  <c r="J708" i="18"/>
  <c r="F714" i="6" s="1"/>
  <c r="J707" i="18"/>
  <c r="F713" i="6" s="1"/>
  <c r="J706" i="18"/>
  <c r="F712" i="6" s="1"/>
  <c r="J705" i="18"/>
  <c r="F711" i="6" s="1"/>
  <c r="J704" i="18"/>
  <c r="F710" i="6" s="1"/>
  <c r="J703" i="18"/>
  <c r="F709" i="6" s="1"/>
  <c r="J702" i="18"/>
  <c r="F708" i="6" s="1"/>
  <c r="J701" i="18"/>
  <c r="F707" i="6" s="1"/>
  <c r="J700" i="18"/>
  <c r="F706" i="6" s="1"/>
  <c r="J699" i="18"/>
  <c r="F705" i="6" s="1"/>
  <c r="J698" i="18"/>
  <c r="F704" i="6" s="1"/>
  <c r="J697" i="18"/>
  <c r="F703" i="6" s="1"/>
  <c r="J696" i="18"/>
  <c r="F702" i="6" s="1"/>
  <c r="J695" i="18"/>
  <c r="F701" i="6" s="1"/>
  <c r="J694" i="18"/>
  <c r="F700" i="6" s="1"/>
  <c r="J693" i="18"/>
  <c r="F699" i="6" s="1"/>
  <c r="J692" i="18"/>
  <c r="F698" i="6" s="1"/>
  <c r="J691" i="18"/>
  <c r="F697" i="6" s="1"/>
  <c r="J690" i="18"/>
  <c r="F696" i="6" s="1"/>
  <c r="J689" i="18"/>
  <c r="F695" i="6" s="1"/>
  <c r="J688" i="18"/>
  <c r="F694" i="6" s="1"/>
  <c r="J687" i="18"/>
  <c r="F693" i="6" s="1"/>
  <c r="J686" i="18"/>
  <c r="F692" i="6" s="1"/>
  <c r="J685" i="18"/>
  <c r="F691" i="6" s="1"/>
  <c r="J684" i="18"/>
  <c r="F690" i="6" s="1"/>
  <c r="J683" i="18"/>
  <c r="F689" i="6" s="1"/>
  <c r="J682" i="18"/>
  <c r="F688" i="6" s="1"/>
  <c r="J681" i="18"/>
  <c r="F687" i="6" s="1"/>
  <c r="J680" i="18"/>
  <c r="F686" i="6" s="1"/>
  <c r="J679" i="18"/>
  <c r="F685" i="6" s="1"/>
  <c r="J678" i="18"/>
  <c r="F684" i="6" s="1"/>
  <c r="J677" i="18"/>
  <c r="F683" i="6" s="1"/>
  <c r="J676" i="18"/>
  <c r="F682" i="6" s="1"/>
  <c r="J675" i="18"/>
  <c r="F681" i="6" s="1"/>
  <c r="J674" i="18"/>
  <c r="F680" i="6" s="1"/>
  <c r="J673" i="18"/>
  <c r="F679" i="6" s="1"/>
  <c r="J672" i="18"/>
  <c r="F678" i="6" s="1"/>
  <c r="J671" i="18"/>
  <c r="F677" i="6" s="1"/>
  <c r="J670" i="18"/>
  <c r="F676" i="6" s="1"/>
  <c r="J669" i="18"/>
  <c r="F675" i="6" s="1"/>
  <c r="J668" i="18"/>
  <c r="F674" i="6" s="1"/>
  <c r="J667" i="18"/>
  <c r="F673" i="6" s="1"/>
  <c r="J666" i="18"/>
  <c r="F672" i="6" s="1"/>
  <c r="J665" i="18"/>
  <c r="F671" i="6" s="1"/>
  <c r="J664" i="18"/>
  <c r="F670" i="6" s="1"/>
  <c r="J663" i="18"/>
  <c r="F669" i="6" s="1"/>
  <c r="J662" i="18"/>
  <c r="F668" i="6" s="1"/>
  <c r="J661" i="18"/>
  <c r="F667" i="6" s="1"/>
  <c r="J660" i="18"/>
  <c r="F666" i="6" s="1"/>
  <c r="J659" i="18"/>
  <c r="F665" i="6" s="1"/>
  <c r="J658" i="18"/>
  <c r="F664" i="6" s="1"/>
  <c r="J657" i="18"/>
  <c r="F663" i="6" s="1"/>
  <c r="J656" i="18"/>
  <c r="F662" i="6" s="1"/>
  <c r="J655" i="18"/>
  <c r="F661" i="6" s="1"/>
  <c r="J654" i="18"/>
  <c r="F660" i="6" s="1"/>
  <c r="J653" i="18"/>
  <c r="F659" i="6" s="1"/>
  <c r="J652" i="18"/>
  <c r="F658" i="6" s="1"/>
  <c r="J651" i="18"/>
  <c r="F657" i="6" s="1"/>
  <c r="J650" i="18"/>
  <c r="F656" i="6" s="1"/>
  <c r="J649" i="18"/>
  <c r="F655" i="6" s="1"/>
  <c r="J648" i="18"/>
  <c r="F654" i="6" s="1"/>
  <c r="J647" i="18"/>
  <c r="F653" i="6" s="1"/>
  <c r="J646" i="18"/>
  <c r="F652" i="6" s="1"/>
  <c r="J645" i="18"/>
  <c r="F651" i="6" s="1"/>
  <c r="J644" i="18"/>
  <c r="F650" i="6" s="1"/>
  <c r="J643" i="18"/>
  <c r="F649" i="6" s="1"/>
  <c r="J642" i="18"/>
  <c r="F648" i="6" s="1"/>
  <c r="J641" i="18"/>
  <c r="F647" i="6" s="1"/>
  <c r="J640" i="18"/>
  <c r="F646" i="6" s="1"/>
  <c r="J639" i="18"/>
  <c r="F645" i="6" s="1"/>
  <c r="J638" i="18"/>
  <c r="F644" i="6" s="1"/>
  <c r="J637" i="18"/>
  <c r="F643" i="6" s="1"/>
  <c r="J636" i="18"/>
  <c r="F642" i="6" s="1"/>
  <c r="J635" i="18"/>
  <c r="F641" i="6" s="1"/>
  <c r="J634" i="18"/>
  <c r="F640" i="6" s="1"/>
  <c r="J633" i="18"/>
  <c r="F639" i="6" s="1"/>
  <c r="J632" i="18"/>
  <c r="F638" i="6" s="1"/>
  <c r="J631" i="18"/>
  <c r="F637" i="6" s="1"/>
  <c r="J630" i="18"/>
  <c r="F636" i="6" s="1"/>
  <c r="J629" i="18"/>
  <c r="F635" i="6" s="1"/>
  <c r="J628" i="18"/>
  <c r="F634" i="6" s="1"/>
  <c r="J627" i="18"/>
  <c r="F633" i="6" s="1"/>
  <c r="J626" i="18"/>
  <c r="F632" i="6" s="1"/>
  <c r="J625" i="18"/>
  <c r="F631" i="6" s="1"/>
  <c r="J624" i="18"/>
  <c r="F630" i="6" s="1"/>
  <c r="J623" i="18"/>
  <c r="F629" i="6" s="1"/>
  <c r="J622" i="18"/>
  <c r="F628" i="6" s="1"/>
  <c r="J621" i="18"/>
  <c r="F627" i="6" s="1"/>
  <c r="J620" i="18"/>
  <c r="F626" i="6" s="1"/>
  <c r="J619" i="18"/>
  <c r="F625" i="6" s="1"/>
  <c r="J618" i="18"/>
  <c r="F624" i="6" s="1"/>
  <c r="J617" i="18"/>
  <c r="F623" i="6" s="1"/>
  <c r="J616" i="18"/>
  <c r="F622" i="6" s="1"/>
  <c r="J615" i="18"/>
  <c r="F621" i="6" s="1"/>
  <c r="J614" i="18"/>
  <c r="F620" i="6" s="1"/>
  <c r="J613" i="18"/>
  <c r="F619" i="6" s="1"/>
  <c r="J612" i="18"/>
  <c r="F618" i="6" s="1"/>
  <c r="J611" i="18"/>
  <c r="F617" i="6" s="1"/>
  <c r="J610" i="18"/>
  <c r="F616" i="6" s="1"/>
  <c r="J609" i="18"/>
  <c r="F615" i="6" s="1"/>
  <c r="J608" i="18"/>
  <c r="F614" i="6" s="1"/>
  <c r="J607" i="18"/>
  <c r="F613" i="6" s="1"/>
  <c r="J606" i="18"/>
  <c r="F612" i="6" s="1"/>
  <c r="J605" i="18"/>
  <c r="F611" i="6" s="1"/>
  <c r="J604" i="18"/>
  <c r="F610" i="6" s="1"/>
  <c r="J603" i="18"/>
  <c r="F609" i="6" s="1"/>
  <c r="J602" i="18"/>
  <c r="F608" i="6" s="1"/>
  <c r="J601" i="18"/>
  <c r="F607" i="6" s="1"/>
  <c r="J600" i="18"/>
  <c r="F606" i="6" s="1"/>
  <c r="J599" i="18"/>
  <c r="F605" i="6" s="1"/>
  <c r="J598" i="18"/>
  <c r="F604" i="6" s="1"/>
  <c r="J597" i="18"/>
  <c r="F603" i="6" s="1"/>
  <c r="J596" i="18"/>
  <c r="F602" i="6" s="1"/>
  <c r="J595" i="18"/>
  <c r="F601" i="6" s="1"/>
  <c r="J594" i="18"/>
  <c r="F600" i="6" s="1"/>
  <c r="J593" i="18"/>
  <c r="F599" i="6" s="1"/>
  <c r="J592" i="18"/>
  <c r="F598" i="6" s="1"/>
  <c r="J591" i="18"/>
  <c r="F597" i="6" s="1"/>
  <c r="J590" i="18"/>
  <c r="F596" i="6" s="1"/>
  <c r="J589" i="18"/>
  <c r="F595" i="6" s="1"/>
  <c r="J588" i="18"/>
  <c r="F594" i="6" s="1"/>
  <c r="J587" i="18"/>
  <c r="F593" i="6" s="1"/>
  <c r="J586" i="18"/>
  <c r="F592" i="6" s="1"/>
  <c r="J585" i="18"/>
  <c r="F591" i="6" s="1"/>
  <c r="J584" i="18"/>
  <c r="F590" i="6" s="1"/>
  <c r="J583" i="18"/>
  <c r="F589" i="6" s="1"/>
  <c r="J582" i="18"/>
  <c r="F588" i="6" s="1"/>
  <c r="J581" i="18"/>
  <c r="F587" i="6" s="1"/>
  <c r="J580" i="18"/>
  <c r="F586" i="6" s="1"/>
  <c r="J579" i="18"/>
  <c r="F585" i="6" s="1"/>
  <c r="J578" i="18"/>
  <c r="F584" i="6" s="1"/>
  <c r="J577" i="18"/>
  <c r="F583" i="6" s="1"/>
  <c r="J576" i="18"/>
  <c r="F582" i="6" s="1"/>
  <c r="J575" i="18"/>
  <c r="F581" i="6" s="1"/>
  <c r="J574" i="18"/>
  <c r="F580" i="6" s="1"/>
  <c r="J573" i="18"/>
  <c r="F579" i="6" s="1"/>
  <c r="J572" i="18"/>
  <c r="F578" i="6" s="1"/>
  <c r="J571" i="18"/>
  <c r="F577" i="6" s="1"/>
  <c r="J570" i="18"/>
  <c r="F576" i="6" s="1"/>
  <c r="J569" i="18"/>
  <c r="F575" i="6" s="1"/>
  <c r="J568" i="18"/>
  <c r="F574" i="6" s="1"/>
  <c r="J567" i="18"/>
  <c r="F573" i="6" s="1"/>
  <c r="J566" i="18"/>
  <c r="F572" i="6" s="1"/>
  <c r="J565" i="18"/>
  <c r="F571" i="6" s="1"/>
  <c r="J564" i="18"/>
  <c r="F570" i="6" s="1"/>
  <c r="J563" i="18"/>
  <c r="F569" i="6" s="1"/>
  <c r="J562" i="18"/>
  <c r="F568" i="6" s="1"/>
  <c r="J561" i="18"/>
  <c r="F567" i="6" s="1"/>
  <c r="J560" i="18"/>
  <c r="F566" i="6" s="1"/>
  <c r="J559" i="18"/>
  <c r="F565" i="6" s="1"/>
  <c r="J558" i="18"/>
  <c r="F564" i="6" s="1"/>
  <c r="J557" i="18"/>
  <c r="F563" i="6" s="1"/>
  <c r="J556" i="18"/>
  <c r="F562" i="6" s="1"/>
  <c r="J555" i="18"/>
  <c r="F561" i="6" s="1"/>
  <c r="J554" i="18"/>
  <c r="F560" i="6" s="1"/>
  <c r="J553" i="18"/>
  <c r="F553" i="6" s="1"/>
  <c r="J552" i="18"/>
  <c r="F559" i="6" s="1"/>
  <c r="J551" i="18"/>
  <c r="F558" i="6" s="1"/>
  <c r="J550" i="18"/>
  <c r="F557" i="6" s="1"/>
  <c r="J549" i="18"/>
  <c r="F556" i="6" s="1"/>
  <c r="J548" i="18"/>
  <c r="F555" i="6" s="1"/>
  <c r="J547" i="18"/>
  <c r="F554" i="6" s="1"/>
  <c r="J546" i="18"/>
  <c r="F552" i="6" s="1"/>
  <c r="J545" i="18"/>
  <c r="F551" i="6" s="1"/>
  <c r="J544" i="18"/>
  <c r="F550" i="6" s="1"/>
  <c r="J543" i="18"/>
  <c r="F549" i="6" s="1"/>
  <c r="J542" i="18"/>
  <c r="F548" i="6" s="1"/>
  <c r="J541" i="18"/>
  <c r="F547" i="6" s="1"/>
  <c r="J540" i="18"/>
  <c r="F546" i="6" s="1"/>
  <c r="J539" i="18"/>
  <c r="F545" i="6" s="1"/>
  <c r="J538" i="18"/>
  <c r="F544" i="6" s="1"/>
  <c r="J537" i="18"/>
  <c r="F543" i="6" s="1"/>
  <c r="J536" i="18"/>
  <c r="F542" i="6" s="1"/>
  <c r="J535" i="18"/>
  <c r="F541" i="6" s="1"/>
  <c r="J534" i="18"/>
  <c r="F540" i="6" s="1"/>
  <c r="J533" i="18"/>
  <c r="F539" i="6" s="1"/>
  <c r="J532" i="18"/>
  <c r="F538" i="6" s="1"/>
  <c r="J531" i="18"/>
  <c r="F537" i="6" s="1"/>
  <c r="J530" i="18"/>
  <c r="F536" i="6" s="1"/>
  <c r="J529" i="18"/>
  <c r="F535" i="6" s="1"/>
  <c r="J528" i="18"/>
  <c r="F534" i="6" s="1"/>
  <c r="J527" i="18"/>
  <c r="F533" i="6" s="1"/>
  <c r="J526" i="18"/>
  <c r="F532" i="6" s="1"/>
  <c r="J525" i="18"/>
  <c r="F531" i="6" s="1"/>
  <c r="J524" i="18"/>
  <c r="F530" i="6" s="1"/>
  <c r="J523" i="18"/>
  <c r="F529" i="6" s="1"/>
  <c r="J522" i="18"/>
  <c r="F528" i="6" s="1"/>
  <c r="J521" i="18"/>
  <c r="F527" i="6" s="1"/>
  <c r="J520" i="18"/>
  <c r="F526" i="6" s="1"/>
  <c r="J519" i="18"/>
  <c r="F525" i="6" s="1"/>
  <c r="J518" i="18"/>
  <c r="F524" i="6" s="1"/>
  <c r="J517" i="18"/>
  <c r="F523" i="6" s="1"/>
  <c r="J516" i="18"/>
  <c r="F522" i="6" s="1"/>
  <c r="J515" i="18"/>
  <c r="F521" i="6" s="1"/>
  <c r="J514" i="18"/>
  <c r="F520" i="6" s="1"/>
  <c r="J513" i="18"/>
  <c r="F519" i="6" s="1"/>
  <c r="J512" i="18"/>
  <c r="F518" i="6" s="1"/>
  <c r="J511" i="18"/>
  <c r="F517" i="6" s="1"/>
  <c r="J510" i="18"/>
  <c r="F516" i="6" s="1"/>
  <c r="J509" i="18"/>
  <c r="F515" i="6" s="1"/>
  <c r="J508" i="18"/>
  <c r="F514" i="6" s="1"/>
  <c r="J507" i="18"/>
  <c r="F513" i="6" s="1"/>
  <c r="J506" i="18"/>
  <c r="F512" i="6" s="1"/>
  <c r="J505" i="18"/>
  <c r="F511" i="6" s="1"/>
  <c r="J504" i="18"/>
  <c r="F510" i="6" s="1"/>
  <c r="J503" i="18"/>
  <c r="F509" i="6" s="1"/>
  <c r="J502" i="18"/>
  <c r="F508" i="6" s="1"/>
  <c r="J501" i="18"/>
  <c r="F507" i="6" s="1"/>
  <c r="J500" i="18"/>
  <c r="F506" i="6" s="1"/>
  <c r="J499" i="18"/>
  <c r="F505" i="6" s="1"/>
  <c r="J498" i="18"/>
  <c r="F504" i="6" s="1"/>
  <c r="J497" i="18"/>
  <c r="F503" i="6" s="1"/>
  <c r="J496" i="18"/>
  <c r="F502" i="6" s="1"/>
  <c r="J495" i="18"/>
  <c r="F501" i="6" s="1"/>
  <c r="J494" i="18"/>
  <c r="F500" i="6" s="1"/>
  <c r="J493" i="18"/>
  <c r="F499" i="6" s="1"/>
  <c r="J492" i="18"/>
  <c r="F498" i="6" s="1"/>
  <c r="J491" i="18"/>
  <c r="F497" i="6" s="1"/>
  <c r="J490" i="18"/>
  <c r="F496" i="6" s="1"/>
  <c r="J489" i="18"/>
  <c r="F495" i="6" s="1"/>
  <c r="J488" i="18"/>
  <c r="F494" i="6" s="1"/>
  <c r="J487" i="18"/>
  <c r="F493" i="6" s="1"/>
  <c r="J486" i="18"/>
  <c r="F492" i="6" s="1"/>
  <c r="J485" i="18"/>
  <c r="F491" i="6" s="1"/>
  <c r="J484" i="18"/>
  <c r="F490" i="6" s="1"/>
  <c r="J483" i="18"/>
  <c r="F489" i="6" s="1"/>
  <c r="J482" i="18"/>
  <c r="F488" i="6" s="1"/>
  <c r="J481" i="18"/>
  <c r="F487" i="6" s="1"/>
  <c r="J480" i="18"/>
  <c r="F486" i="6" s="1"/>
  <c r="J479" i="18"/>
  <c r="F485" i="6" s="1"/>
  <c r="J478" i="18"/>
  <c r="F484" i="6" s="1"/>
  <c r="J477" i="18"/>
  <c r="F483" i="6" s="1"/>
  <c r="J476" i="18"/>
  <c r="F482" i="6" s="1"/>
  <c r="J475" i="18"/>
  <c r="F481" i="6" s="1"/>
  <c r="J474" i="18"/>
  <c r="F480" i="6" s="1"/>
  <c r="J473" i="18"/>
  <c r="F479" i="6" s="1"/>
  <c r="J472" i="18"/>
  <c r="F478" i="6" s="1"/>
  <c r="J471" i="18"/>
  <c r="F477" i="6" s="1"/>
  <c r="J470" i="18"/>
  <c r="F476" i="6" s="1"/>
  <c r="J469" i="18"/>
  <c r="F475" i="6" s="1"/>
  <c r="J468" i="18"/>
  <c r="F474" i="6" s="1"/>
  <c r="J467" i="18"/>
  <c r="F473" i="6" s="1"/>
  <c r="J466" i="18"/>
  <c r="F472" i="6" s="1"/>
  <c r="J465" i="18"/>
  <c r="F471" i="6" s="1"/>
  <c r="J464" i="18"/>
  <c r="F470" i="6" s="1"/>
  <c r="J463" i="18"/>
  <c r="F469" i="6" s="1"/>
  <c r="J462" i="18"/>
  <c r="F468" i="6" s="1"/>
  <c r="J461" i="18"/>
  <c r="F467" i="6" s="1"/>
  <c r="J460" i="18"/>
  <c r="F466" i="6" s="1"/>
  <c r="J459" i="18"/>
  <c r="F465" i="6" s="1"/>
  <c r="J458" i="18"/>
  <c r="F464" i="6" s="1"/>
  <c r="J457" i="18"/>
  <c r="F463" i="6" s="1"/>
  <c r="J456" i="18"/>
  <c r="F462" i="6" s="1"/>
  <c r="J455" i="18"/>
  <c r="F461" i="6" s="1"/>
  <c r="J454" i="18"/>
  <c r="F460" i="6" s="1"/>
  <c r="J453" i="18"/>
  <c r="F459" i="6" s="1"/>
  <c r="J452" i="18"/>
  <c r="F458" i="6" s="1"/>
  <c r="J451" i="18"/>
  <c r="F457" i="6" s="1"/>
  <c r="J450" i="18"/>
  <c r="F456" i="6" s="1"/>
  <c r="J449" i="18"/>
  <c r="F455" i="6" s="1"/>
  <c r="J448" i="18"/>
  <c r="F454" i="6" s="1"/>
  <c r="J447" i="18"/>
  <c r="F453" i="6" s="1"/>
  <c r="J446" i="18"/>
  <c r="F452" i="6" s="1"/>
  <c r="J445" i="18"/>
  <c r="F451" i="6" s="1"/>
  <c r="J444" i="18"/>
  <c r="F450" i="6" s="1"/>
  <c r="J443" i="18"/>
  <c r="F449" i="6" s="1"/>
  <c r="J442" i="18"/>
  <c r="F448" i="6" s="1"/>
  <c r="J441" i="18"/>
  <c r="F447" i="6" s="1"/>
  <c r="J440" i="18"/>
  <c r="F446" i="6" s="1"/>
  <c r="J439" i="18"/>
  <c r="F445" i="6" s="1"/>
  <c r="J438" i="18"/>
  <c r="F444" i="6" s="1"/>
  <c r="J437" i="18"/>
  <c r="F443" i="6" s="1"/>
  <c r="J436" i="18"/>
  <c r="F442" i="6" s="1"/>
  <c r="J435" i="18"/>
  <c r="F440" i="6" s="1"/>
  <c r="J434" i="18"/>
  <c r="F439" i="6" s="1"/>
  <c r="J433" i="18"/>
  <c r="F441" i="6" s="1"/>
  <c r="J432" i="18"/>
  <c r="F438" i="6" s="1"/>
  <c r="J431" i="18"/>
  <c r="F437" i="6" s="1"/>
  <c r="J430" i="18"/>
  <c r="F436" i="6" s="1"/>
  <c r="J429" i="18"/>
  <c r="F435" i="6" s="1"/>
  <c r="J428" i="18"/>
  <c r="F434" i="6" s="1"/>
  <c r="J427" i="18"/>
  <c r="F433" i="6" s="1"/>
  <c r="J426" i="18"/>
  <c r="F432" i="6" s="1"/>
  <c r="J425" i="18"/>
  <c r="F431" i="6" s="1"/>
  <c r="J424" i="18"/>
  <c r="F430" i="6" s="1"/>
  <c r="J423" i="18"/>
  <c r="F429" i="6" s="1"/>
  <c r="J422" i="18"/>
  <c r="F428" i="6" s="1"/>
  <c r="J421" i="18"/>
  <c r="F427" i="6" s="1"/>
  <c r="J420" i="18"/>
  <c r="F426" i="6" s="1"/>
  <c r="J419" i="18"/>
  <c r="F425" i="6" s="1"/>
  <c r="J418" i="18"/>
  <c r="F424" i="6" s="1"/>
  <c r="J417" i="18"/>
  <c r="F423" i="6" s="1"/>
  <c r="J416" i="18"/>
  <c r="F422" i="6" s="1"/>
  <c r="J415" i="18"/>
  <c r="F421" i="6" s="1"/>
  <c r="J414" i="18"/>
  <c r="F420" i="6" s="1"/>
  <c r="J413" i="18"/>
  <c r="F419" i="6" s="1"/>
  <c r="J412" i="18"/>
  <c r="F418" i="6" s="1"/>
  <c r="J411" i="18"/>
  <c r="F417" i="6" s="1"/>
  <c r="J410" i="18"/>
  <c r="F416" i="6" s="1"/>
  <c r="J409" i="18"/>
  <c r="F415" i="6" s="1"/>
  <c r="J408" i="18"/>
  <c r="F414" i="6" s="1"/>
  <c r="J407" i="18"/>
  <c r="F413" i="6" s="1"/>
  <c r="J406" i="18"/>
  <c r="F412" i="6" s="1"/>
  <c r="J405" i="18"/>
  <c r="F411" i="6" s="1"/>
  <c r="J404" i="18"/>
  <c r="F410" i="6" s="1"/>
  <c r="J403" i="18"/>
  <c r="F409" i="6" s="1"/>
  <c r="J402" i="18"/>
  <c r="F408" i="6" s="1"/>
  <c r="J401" i="18"/>
  <c r="F407" i="6" s="1"/>
  <c r="J400" i="18"/>
  <c r="F406" i="6" s="1"/>
  <c r="J399" i="18"/>
  <c r="F405" i="6" s="1"/>
  <c r="J398" i="18"/>
  <c r="F404" i="6" s="1"/>
  <c r="J397" i="18"/>
  <c r="F403" i="6" s="1"/>
  <c r="J396" i="18"/>
  <c r="F402" i="6" s="1"/>
  <c r="J395" i="18"/>
  <c r="F401" i="6" s="1"/>
  <c r="J394" i="18"/>
  <c r="F400" i="6" s="1"/>
  <c r="J393" i="18"/>
  <c r="F399" i="6" s="1"/>
  <c r="J392" i="18"/>
  <c r="F398" i="6" s="1"/>
  <c r="J391" i="18"/>
  <c r="F397" i="6" s="1"/>
  <c r="J390" i="18"/>
  <c r="F396" i="6" s="1"/>
  <c r="J389" i="18"/>
  <c r="F395" i="6" s="1"/>
  <c r="J388" i="18"/>
  <c r="F393" i="6" s="1"/>
  <c r="J387" i="18"/>
  <c r="F394" i="6" s="1"/>
  <c r="J386" i="18"/>
  <c r="F392" i="6" s="1"/>
  <c r="J385" i="18"/>
  <c r="F391" i="6" s="1"/>
  <c r="J384" i="18"/>
  <c r="F390" i="6" s="1"/>
  <c r="J383" i="18"/>
  <c r="F389" i="6" s="1"/>
  <c r="J382" i="18"/>
  <c r="F388" i="6" s="1"/>
  <c r="J381" i="18"/>
  <c r="F387" i="6" s="1"/>
  <c r="J380" i="18"/>
  <c r="F386" i="6" s="1"/>
  <c r="J379" i="18"/>
  <c r="F385" i="6" s="1"/>
  <c r="J378" i="18"/>
  <c r="F363" i="6" s="1"/>
  <c r="J377" i="18"/>
  <c r="F384" i="6" s="1"/>
  <c r="J376" i="18"/>
  <c r="F383" i="6" s="1"/>
  <c r="J375" i="18"/>
  <c r="F382" i="6" s="1"/>
  <c r="J374" i="18"/>
  <c r="F381" i="6" s="1"/>
  <c r="J373" i="18"/>
  <c r="F380" i="6" s="1"/>
  <c r="J372" i="18"/>
  <c r="F379" i="6" s="1"/>
  <c r="J371" i="18"/>
  <c r="F378" i="6" s="1"/>
  <c r="J370" i="18"/>
  <c r="F377" i="6" s="1"/>
  <c r="J369" i="18"/>
  <c r="F376" i="6" s="1"/>
  <c r="J368" i="18"/>
  <c r="F375" i="6" s="1"/>
  <c r="J367" i="18"/>
  <c r="F374" i="6" s="1"/>
  <c r="J366" i="18"/>
  <c r="F373" i="6" s="1"/>
  <c r="J365" i="18"/>
  <c r="F362" i="6" s="1"/>
  <c r="J364" i="18"/>
  <c r="F372" i="6" s="1"/>
  <c r="J363" i="18"/>
  <c r="F371" i="6" s="1"/>
  <c r="J362" i="18"/>
  <c r="F370" i="6" s="1"/>
  <c r="J361" i="18"/>
  <c r="F369" i="6" s="1"/>
  <c r="J360" i="18"/>
  <c r="F368" i="6" s="1"/>
  <c r="J359" i="18"/>
  <c r="F367" i="6" s="1"/>
  <c r="J358" i="18"/>
  <c r="F361" i="6" s="1"/>
  <c r="J357" i="18"/>
  <c r="F366" i="6" s="1"/>
  <c r="J356" i="18"/>
  <c r="F365" i="6" s="1"/>
  <c r="J355" i="18"/>
  <c r="F364" i="6" s="1"/>
  <c r="J354" i="18"/>
  <c r="F360" i="6" s="1"/>
  <c r="J353" i="18"/>
  <c r="F359" i="6" s="1"/>
  <c r="J352" i="18"/>
  <c r="F358" i="6" s="1"/>
  <c r="J351" i="18"/>
  <c r="F357" i="6" s="1"/>
  <c r="J350" i="18"/>
  <c r="F356" i="6" s="1"/>
  <c r="J349" i="18"/>
  <c r="F355" i="6" s="1"/>
  <c r="J348" i="18"/>
  <c r="F354" i="6" s="1"/>
  <c r="J347" i="18"/>
  <c r="F353" i="6" s="1"/>
  <c r="J346" i="18"/>
  <c r="F352" i="6" s="1"/>
  <c r="J345" i="18"/>
  <c r="F351" i="6" s="1"/>
  <c r="J344" i="18"/>
  <c r="F350" i="6" s="1"/>
  <c r="J343" i="18"/>
  <c r="F349" i="6" s="1"/>
  <c r="J342" i="18"/>
  <c r="F348" i="6" s="1"/>
  <c r="J341" i="18"/>
  <c r="F347" i="6" s="1"/>
  <c r="J340" i="18"/>
  <c r="F346" i="6" s="1"/>
  <c r="J339" i="18"/>
  <c r="F345" i="6" s="1"/>
  <c r="J338" i="18"/>
  <c r="F344" i="6" s="1"/>
  <c r="J337" i="18"/>
  <c r="F343" i="6" s="1"/>
  <c r="J336" i="18"/>
  <c r="F342" i="6" s="1"/>
  <c r="J335" i="18"/>
  <c r="F341" i="6" s="1"/>
  <c r="J334" i="18"/>
  <c r="F340" i="6" s="1"/>
  <c r="J333" i="18"/>
  <c r="F339" i="6" s="1"/>
  <c r="J332" i="18"/>
  <c r="F338" i="6" s="1"/>
  <c r="J331" i="18"/>
  <c r="F337" i="6" s="1"/>
  <c r="J330" i="18"/>
  <c r="F326" i="6" s="1"/>
  <c r="J329" i="18"/>
  <c r="F336" i="6" s="1"/>
  <c r="J328" i="18"/>
  <c r="F335" i="6" s="1"/>
  <c r="J327" i="18"/>
  <c r="F334" i="6" s="1"/>
  <c r="J326" i="18"/>
  <c r="F333" i="6" s="1"/>
  <c r="J325" i="18"/>
  <c r="F332" i="6" s="1"/>
  <c r="J324" i="18"/>
  <c r="F331" i="6" s="1"/>
  <c r="J323" i="18"/>
  <c r="F330" i="6" s="1"/>
  <c r="J322" i="18"/>
  <c r="F329" i="6" s="1"/>
  <c r="J321" i="18"/>
  <c r="F328" i="6" s="1"/>
  <c r="J320" i="18"/>
  <c r="F327" i="6" s="1"/>
  <c r="J319" i="18"/>
  <c r="F325" i="6" s="1"/>
  <c r="J318" i="18"/>
  <c r="F324" i="6" s="1"/>
  <c r="J317" i="18"/>
  <c r="F323" i="6" s="1"/>
  <c r="J316" i="18"/>
  <c r="F322" i="6" s="1"/>
  <c r="J315" i="18"/>
  <c r="F321" i="6" s="1"/>
  <c r="J314" i="18"/>
  <c r="F320" i="6" s="1"/>
  <c r="J313" i="18"/>
  <c r="F319" i="6" s="1"/>
  <c r="J312" i="18"/>
  <c r="F318" i="6" s="1"/>
  <c r="J311" i="18"/>
  <c r="F317" i="6" s="1"/>
  <c r="J310" i="18"/>
  <c r="F316" i="6" s="1"/>
  <c r="J309" i="18"/>
  <c r="F315" i="6" s="1"/>
  <c r="J308" i="18"/>
  <c r="F314" i="6" s="1"/>
  <c r="J307" i="18"/>
  <c r="F313" i="6" s="1"/>
  <c r="J306" i="18"/>
  <c r="F312" i="6" s="1"/>
  <c r="J305" i="18"/>
  <c r="F311" i="6" s="1"/>
  <c r="J304" i="18"/>
  <c r="F310" i="6" s="1"/>
  <c r="J303" i="18"/>
  <c r="F309" i="6" s="1"/>
  <c r="J302" i="18"/>
  <c r="F308" i="6" s="1"/>
  <c r="J301" i="18"/>
  <c r="F307" i="6" s="1"/>
  <c r="J300" i="18"/>
  <c r="F306" i="6" s="1"/>
  <c r="J299" i="18"/>
  <c r="F305" i="6" s="1"/>
  <c r="J298" i="18"/>
  <c r="F304" i="6" s="1"/>
  <c r="J297" i="18"/>
  <c r="F303" i="6" s="1"/>
  <c r="J296" i="18"/>
  <c r="F302" i="6" s="1"/>
  <c r="J295" i="18"/>
  <c r="F301" i="6" s="1"/>
  <c r="J294" i="18"/>
  <c r="F300" i="6" s="1"/>
  <c r="J293" i="18"/>
  <c r="F299" i="6" s="1"/>
  <c r="J292" i="18"/>
  <c r="F298" i="6" s="1"/>
  <c r="J291" i="18"/>
  <c r="F297" i="6" s="1"/>
  <c r="J290" i="18"/>
  <c r="F296" i="6" s="1"/>
  <c r="J289" i="18"/>
  <c r="F295" i="6" s="1"/>
  <c r="J288" i="18"/>
  <c r="F294" i="6" s="1"/>
  <c r="J287" i="18"/>
  <c r="F293" i="6" s="1"/>
  <c r="J286" i="18"/>
  <c r="F292" i="6" s="1"/>
  <c r="J285" i="18"/>
  <c r="F291" i="6" s="1"/>
  <c r="J284" i="18"/>
  <c r="F290" i="6" s="1"/>
  <c r="J283" i="18"/>
  <c r="F289" i="6" s="1"/>
  <c r="J282" i="18"/>
  <c r="F288" i="6" s="1"/>
  <c r="J281" i="18"/>
  <c r="F287" i="6" s="1"/>
  <c r="J280" i="18"/>
  <c r="F286" i="6" s="1"/>
  <c r="J279" i="18"/>
  <c r="F285" i="6" s="1"/>
  <c r="J278" i="18"/>
  <c r="F284" i="6" s="1"/>
  <c r="J277" i="18"/>
  <c r="F283" i="6" s="1"/>
  <c r="J276" i="18"/>
  <c r="F282" i="6" s="1"/>
  <c r="J275" i="18"/>
  <c r="F281" i="6" s="1"/>
  <c r="J274" i="18"/>
  <c r="F280" i="6" s="1"/>
  <c r="J273" i="18"/>
  <c r="F279" i="6" s="1"/>
  <c r="J272" i="18"/>
  <c r="F278" i="6" s="1"/>
  <c r="J271" i="18"/>
  <c r="F277" i="6" s="1"/>
  <c r="J270" i="18"/>
  <c r="F276" i="6" s="1"/>
  <c r="J269" i="18"/>
  <c r="F275" i="6" s="1"/>
  <c r="J268" i="18"/>
  <c r="F274" i="6" s="1"/>
  <c r="J267" i="18"/>
  <c r="F273" i="6" s="1"/>
  <c r="J266" i="18"/>
  <c r="F272" i="6" s="1"/>
  <c r="J265" i="18"/>
  <c r="F271" i="6" s="1"/>
  <c r="J264" i="18"/>
  <c r="F270" i="6" s="1"/>
  <c r="J263" i="18"/>
  <c r="F269" i="6" s="1"/>
  <c r="J262" i="18"/>
  <c r="F268" i="6" s="1"/>
  <c r="J261" i="18"/>
  <c r="F267" i="6" s="1"/>
  <c r="J260" i="18"/>
  <c r="F266" i="6" s="1"/>
  <c r="J259" i="18"/>
  <c r="F265" i="6" s="1"/>
  <c r="J258" i="18"/>
  <c r="F264" i="6" s="1"/>
  <c r="J257" i="18"/>
  <c r="F263" i="6" s="1"/>
  <c r="J256" i="18"/>
  <c r="F262" i="6" s="1"/>
  <c r="J255" i="18"/>
  <c r="F261" i="6" s="1"/>
  <c r="J254" i="18"/>
  <c r="F260" i="6" s="1"/>
  <c r="J253" i="18"/>
  <c r="F259" i="6" s="1"/>
  <c r="J252" i="18"/>
  <c r="F258" i="6" s="1"/>
  <c r="J251" i="18"/>
  <c r="F257" i="6" s="1"/>
  <c r="J250" i="18"/>
  <c r="F256" i="6" s="1"/>
  <c r="J249" i="18"/>
  <c r="F255" i="6" s="1"/>
  <c r="J248" i="18"/>
  <c r="F254" i="6" s="1"/>
  <c r="J247" i="18"/>
  <c r="F253" i="6" s="1"/>
  <c r="J246" i="18"/>
  <c r="F252" i="6" s="1"/>
  <c r="J245" i="18"/>
  <c r="F251" i="6" s="1"/>
  <c r="J244" i="18"/>
  <c r="F250" i="6" s="1"/>
  <c r="J243" i="18"/>
  <c r="F249" i="6" s="1"/>
  <c r="J242" i="18"/>
  <c r="F248" i="6" s="1"/>
  <c r="J241" i="18"/>
  <c r="F247" i="6" s="1"/>
  <c r="J240" i="18"/>
  <c r="F246" i="6" s="1"/>
  <c r="J239" i="18"/>
  <c r="F245" i="6" s="1"/>
  <c r="J238" i="18"/>
  <c r="F244" i="6" s="1"/>
  <c r="J237" i="18"/>
  <c r="F243" i="6" s="1"/>
  <c r="J236" i="18"/>
  <c r="F242" i="6" s="1"/>
  <c r="J235" i="18"/>
  <c r="F241" i="6" s="1"/>
  <c r="J234" i="18"/>
  <c r="F240" i="6" s="1"/>
  <c r="J233" i="18"/>
  <c r="F239" i="6" s="1"/>
  <c r="J232" i="18"/>
  <c r="F238" i="6" s="1"/>
  <c r="J231" i="18"/>
  <c r="F237" i="6" s="1"/>
  <c r="J230" i="18"/>
  <c r="F236" i="6" s="1"/>
  <c r="J229" i="18"/>
  <c r="F235" i="6" s="1"/>
  <c r="J228" i="18"/>
  <c r="F234" i="6" s="1"/>
  <c r="J227" i="18"/>
  <c r="F233" i="6" s="1"/>
  <c r="J226" i="18"/>
  <c r="F232" i="6" s="1"/>
  <c r="J225" i="18"/>
  <c r="F231" i="6" s="1"/>
  <c r="J224" i="18"/>
  <c r="F230" i="6" s="1"/>
  <c r="J223" i="18"/>
  <c r="F229" i="6" s="1"/>
  <c r="J222" i="18"/>
  <c r="F228" i="6" s="1"/>
  <c r="J221" i="18"/>
  <c r="F227" i="6" s="1"/>
  <c r="J220" i="18"/>
  <c r="F226" i="6" s="1"/>
  <c r="J219" i="18"/>
  <c r="F225" i="6" s="1"/>
  <c r="J218" i="18"/>
  <c r="F224" i="6" s="1"/>
  <c r="J217" i="18"/>
  <c r="F223" i="6" s="1"/>
  <c r="J216" i="18"/>
  <c r="F222" i="6" s="1"/>
  <c r="J215" i="18"/>
  <c r="F221" i="6" s="1"/>
  <c r="J214" i="18"/>
  <c r="F220" i="6" s="1"/>
  <c r="J213" i="18"/>
  <c r="F219" i="6" s="1"/>
  <c r="J212" i="18"/>
  <c r="F218" i="6" s="1"/>
  <c r="J211" i="18"/>
  <c r="F217" i="6" s="1"/>
  <c r="J210" i="18"/>
  <c r="F216" i="6" s="1"/>
  <c r="J209" i="18"/>
  <c r="F215" i="6" s="1"/>
  <c r="J208" i="18"/>
  <c r="F214" i="6" s="1"/>
  <c r="J207" i="18"/>
  <c r="F213" i="6" s="1"/>
  <c r="J206" i="18"/>
  <c r="F212" i="6" s="1"/>
  <c r="J205" i="18"/>
  <c r="F211" i="6" s="1"/>
  <c r="J204" i="18"/>
  <c r="F210" i="6" s="1"/>
  <c r="J203" i="18"/>
  <c r="F209" i="6" s="1"/>
  <c r="J202" i="18"/>
  <c r="F208" i="6" s="1"/>
  <c r="J201" i="18"/>
  <c r="F207" i="6" s="1"/>
  <c r="J200" i="18"/>
  <c r="F206" i="6" s="1"/>
  <c r="J199" i="18"/>
  <c r="F205" i="6" s="1"/>
  <c r="J198" i="18"/>
  <c r="F204" i="6" s="1"/>
  <c r="J197" i="18"/>
  <c r="F203" i="6" s="1"/>
  <c r="J196" i="18"/>
  <c r="F202" i="6" s="1"/>
  <c r="J195" i="18"/>
  <c r="F201" i="6" s="1"/>
  <c r="J194" i="18"/>
  <c r="F199" i="6" s="1"/>
  <c r="J193" i="18"/>
  <c r="F200" i="6" s="1"/>
  <c r="J192" i="18"/>
  <c r="F198" i="6" s="1"/>
  <c r="J191" i="18"/>
  <c r="F197" i="6" s="1"/>
  <c r="J190" i="18"/>
  <c r="F196" i="6" s="1"/>
  <c r="J189" i="18"/>
  <c r="F195" i="6" s="1"/>
  <c r="J188" i="18"/>
  <c r="F194" i="6" s="1"/>
  <c r="J187" i="18"/>
  <c r="F193" i="6" s="1"/>
  <c r="J186" i="18"/>
  <c r="F192" i="6" s="1"/>
  <c r="J185" i="18"/>
  <c r="F191" i="6" s="1"/>
  <c r="J184" i="18"/>
  <c r="F156" i="6" s="1"/>
  <c r="J183" i="18"/>
  <c r="F190" i="6" s="1"/>
  <c r="J182" i="18"/>
  <c r="F189" i="6" s="1"/>
  <c r="J181" i="18"/>
  <c r="F188" i="6" s="1"/>
  <c r="J180" i="18"/>
  <c r="F187" i="6" s="1"/>
  <c r="J179" i="18"/>
  <c r="F186" i="6" s="1"/>
  <c r="J178" i="18"/>
  <c r="F185" i="6" s="1"/>
  <c r="J177" i="18"/>
  <c r="F184" i="6" s="1"/>
  <c r="J176" i="18"/>
  <c r="F183" i="6" s="1"/>
  <c r="J175" i="18"/>
  <c r="F182" i="6" s="1"/>
  <c r="J174" i="18"/>
  <c r="F181" i="6" s="1"/>
  <c r="J173" i="18"/>
  <c r="F180" i="6" s="1"/>
  <c r="J172" i="18"/>
  <c r="F179" i="6" s="1"/>
  <c r="J171" i="18"/>
  <c r="F178" i="6" s="1"/>
  <c r="J170" i="18"/>
  <c r="F177" i="6" s="1"/>
  <c r="J169" i="18"/>
  <c r="F176" i="6" s="1"/>
  <c r="J168" i="18"/>
  <c r="F175" i="6" s="1"/>
  <c r="J167" i="18"/>
  <c r="F174" i="6" s="1"/>
  <c r="J166" i="18"/>
  <c r="F173" i="6" s="1"/>
  <c r="J165" i="18"/>
  <c r="F172" i="6" s="1"/>
  <c r="J164" i="18"/>
  <c r="F171" i="6" s="1"/>
  <c r="J163" i="18"/>
  <c r="F170" i="6" s="1"/>
  <c r="J162" i="18"/>
  <c r="F169" i="6" s="1"/>
  <c r="J161" i="18"/>
  <c r="F168" i="6" s="1"/>
  <c r="J160" i="18"/>
  <c r="F167" i="6" s="1"/>
  <c r="J159" i="18"/>
  <c r="F166" i="6" s="1"/>
  <c r="J158" i="18"/>
  <c r="F165" i="6" s="1"/>
  <c r="J157" i="18"/>
  <c r="F164" i="6" s="1"/>
  <c r="J156" i="18"/>
  <c r="F163" i="6" s="1"/>
  <c r="J155" i="18"/>
  <c r="F162" i="6" s="1"/>
  <c r="J154" i="18"/>
  <c r="F161" i="6" s="1"/>
  <c r="J153" i="18"/>
  <c r="F160" i="6" s="1"/>
  <c r="J152" i="18"/>
  <c r="F159" i="6" s="1"/>
  <c r="J151" i="18"/>
  <c r="F158" i="6" s="1"/>
  <c r="J150" i="18"/>
  <c r="F157" i="6" s="1"/>
  <c r="J149" i="18"/>
  <c r="F155" i="6" s="1"/>
  <c r="J148" i="18"/>
  <c r="F154" i="6" s="1"/>
  <c r="J147" i="18"/>
  <c r="F153" i="6" s="1"/>
  <c r="J146" i="18"/>
  <c r="F152" i="6" s="1"/>
  <c r="J145" i="18"/>
  <c r="F151" i="6" s="1"/>
  <c r="J144" i="18"/>
  <c r="F150" i="6" s="1"/>
  <c r="J143" i="18"/>
  <c r="F149" i="6" s="1"/>
  <c r="J142" i="18"/>
  <c r="F148" i="6" s="1"/>
  <c r="J141" i="18"/>
  <c r="F147" i="6" s="1"/>
  <c r="J140" i="18"/>
  <c r="F146" i="6" s="1"/>
  <c r="J139" i="18"/>
  <c r="F145" i="6" s="1"/>
  <c r="J138" i="18"/>
  <c r="F144" i="6" s="1"/>
  <c r="J137" i="18"/>
  <c r="F143" i="6" s="1"/>
  <c r="J136" i="18"/>
  <c r="F142" i="6" s="1"/>
  <c r="J135" i="18"/>
  <c r="F141" i="6" s="1"/>
  <c r="J134" i="18"/>
  <c r="F140" i="6" s="1"/>
  <c r="J133" i="18"/>
  <c r="F139" i="6" s="1"/>
  <c r="J132" i="18"/>
  <c r="F138" i="6" s="1"/>
  <c r="J131" i="18"/>
  <c r="F137" i="6" s="1"/>
  <c r="J130" i="18"/>
  <c r="F136" i="6" s="1"/>
  <c r="J129" i="18"/>
  <c r="F135" i="6" s="1"/>
  <c r="J128" i="18"/>
  <c r="F134" i="6" s="1"/>
  <c r="J127" i="18"/>
  <c r="F133" i="6" s="1"/>
  <c r="J126" i="18"/>
  <c r="F132" i="6" s="1"/>
  <c r="J125" i="18"/>
  <c r="F131" i="6" s="1"/>
  <c r="J124" i="18"/>
  <c r="F130" i="6" s="1"/>
  <c r="J123" i="18"/>
  <c r="F129" i="6" s="1"/>
  <c r="J122" i="18"/>
  <c r="F128" i="6" s="1"/>
  <c r="J121" i="18"/>
  <c r="F127" i="6" s="1"/>
  <c r="J120" i="18"/>
  <c r="F126" i="6" s="1"/>
  <c r="J119" i="18"/>
  <c r="F125" i="6" s="1"/>
  <c r="J118" i="18"/>
  <c r="F124" i="6" s="1"/>
  <c r="J117" i="18"/>
  <c r="F123" i="6" s="1"/>
  <c r="J116" i="18"/>
  <c r="F122" i="6" s="1"/>
  <c r="J115" i="18"/>
  <c r="F121" i="6" s="1"/>
  <c r="J114" i="18"/>
  <c r="F120" i="6" s="1"/>
  <c r="J113" i="18"/>
  <c r="F119" i="6" s="1"/>
  <c r="J112" i="18"/>
  <c r="F118" i="6" s="1"/>
  <c r="J111" i="18"/>
  <c r="F117" i="6" s="1"/>
  <c r="J110" i="18"/>
  <c r="F116" i="6" s="1"/>
  <c r="J109" i="18"/>
  <c r="F115" i="6" s="1"/>
  <c r="J108" i="18"/>
  <c r="F114" i="6" s="1"/>
  <c r="J107" i="18"/>
  <c r="F113" i="6" s="1"/>
  <c r="J106" i="18"/>
  <c r="F112" i="6" s="1"/>
  <c r="J105" i="18"/>
  <c r="F111" i="6" s="1"/>
  <c r="J104" i="18"/>
  <c r="F110" i="6" s="1"/>
  <c r="J103" i="18"/>
  <c r="F109" i="6" s="1"/>
  <c r="J102" i="18"/>
  <c r="F108" i="6" s="1"/>
  <c r="J101" i="18"/>
  <c r="F107" i="6" s="1"/>
  <c r="J100" i="18"/>
  <c r="F106" i="6" s="1"/>
  <c r="J99" i="18"/>
  <c r="F100" i="6" s="1"/>
  <c r="J98" i="18"/>
  <c r="F105" i="6" s="1"/>
  <c r="J97" i="18"/>
  <c r="F104" i="6" s="1"/>
  <c r="J96" i="18"/>
  <c r="F103" i="6" s="1"/>
  <c r="J95" i="18"/>
  <c r="F102" i="6" s="1"/>
  <c r="J94" i="18"/>
  <c r="F101" i="6" s="1"/>
  <c r="J93" i="18"/>
  <c r="F99" i="6" s="1"/>
  <c r="J92" i="18"/>
  <c r="F98" i="6" s="1"/>
  <c r="J91" i="18"/>
  <c r="F97" i="6" s="1"/>
  <c r="J90" i="18"/>
  <c r="F96" i="6" s="1"/>
  <c r="J89" i="18"/>
  <c r="F95" i="6" s="1"/>
  <c r="J88" i="18"/>
  <c r="F94" i="6" s="1"/>
  <c r="J87" i="18"/>
  <c r="F93" i="6" s="1"/>
  <c r="J86" i="18"/>
  <c r="F92" i="6" s="1"/>
  <c r="J85" i="18"/>
  <c r="F91" i="6" s="1"/>
  <c r="J84" i="18"/>
  <c r="F90" i="6" s="1"/>
  <c r="J83" i="18"/>
  <c r="F89" i="6" s="1"/>
  <c r="J82" i="18"/>
  <c r="F88" i="6" s="1"/>
  <c r="J81" i="18"/>
  <c r="F87" i="6" s="1"/>
  <c r="J80" i="18"/>
  <c r="F86" i="6" s="1"/>
  <c r="J79" i="18"/>
  <c r="F85" i="6" s="1"/>
  <c r="J78" i="18"/>
  <c r="F84" i="6" s="1"/>
  <c r="J77" i="18"/>
  <c r="F83" i="6" s="1"/>
  <c r="J76" i="18"/>
  <c r="F80" i="6" s="1"/>
  <c r="J75" i="18"/>
  <c r="F82" i="6" s="1"/>
  <c r="J74" i="18"/>
  <c r="F81" i="6" s="1"/>
  <c r="J73" i="18"/>
  <c r="F79" i="6" s="1"/>
  <c r="J72" i="18"/>
  <c r="F78" i="6" s="1"/>
  <c r="J71" i="18"/>
  <c r="F77" i="6" s="1"/>
  <c r="J70" i="18"/>
  <c r="F76" i="6" s="1"/>
  <c r="J69" i="18"/>
  <c r="F75" i="6" s="1"/>
  <c r="J68" i="18"/>
  <c r="F74" i="6" s="1"/>
  <c r="J67" i="18"/>
  <c r="F73" i="6" s="1"/>
  <c r="J66" i="18"/>
  <c r="F72" i="6" s="1"/>
  <c r="J65" i="18"/>
  <c r="F71" i="6" s="1"/>
  <c r="J64" i="18"/>
  <c r="F70" i="6" s="1"/>
  <c r="J63" i="18"/>
  <c r="F69" i="6" s="1"/>
  <c r="J62" i="18"/>
  <c r="F45" i="6" s="1"/>
  <c r="J61" i="18"/>
  <c r="F68" i="6" s="1"/>
  <c r="J60" i="18"/>
  <c r="F67" i="6" s="1"/>
  <c r="J59" i="18"/>
  <c r="F44" i="6" s="1"/>
  <c r="J58" i="18"/>
  <c r="F66" i="6" s="1"/>
  <c r="J57" i="18"/>
  <c r="F65" i="6" s="1"/>
  <c r="J56" i="18"/>
  <c r="F64" i="6" s="1"/>
  <c r="J55" i="18"/>
  <c r="F63" i="6" s="1"/>
  <c r="J54" i="18"/>
  <c r="F62" i="6" s="1"/>
  <c r="J53" i="18"/>
  <c r="F61" i="6" s="1"/>
  <c r="J52" i="18"/>
  <c r="F60" i="6" s="1"/>
  <c r="J51" i="18"/>
  <c r="F59" i="6" s="1"/>
  <c r="J50" i="18"/>
  <c r="F58" i="6" s="1"/>
  <c r="J49" i="18"/>
  <c r="F57" i="6" s="1"/>
  <c r="J48" i="18"/>
  <c r="F56" i="6" s="1"/>
  <c r="J47" i="18"/>
  <c r="F55" i="6" s="1"/>
  <c r="J46" i="18"/>
  <c r="F54" i="6" s="1"/>
  <c r="J45" i="18"/>
  <c r="F53" i="6" s="1"/>
  <c r="J44" i="18"/>
  <c r="F52" i="6" s="1"/>
  <c r="J43" i="18"/>
  <c r="F51" i="6" s="1"/>
  <c r="J42" i="18"/>
  <c r="F50" i="6" s="1"/>
  <c r="J41" i="18"/>
  <c r="F49" i="6" s="1"/>
  <c r="J40" i="18"/>
  <c r="F48" i="6" s="1"/>
  <c r="J39" i="18"/>
  <c r="F47" i="6" s="1"/>
  <c r="J38" i="18"/>
  <c r="F46" i="6" s="1"/>
  <c r="J37" i="18"/>
  <c r="F43" i="6" s="1"/>
  <c r="J36" i="18"/>
  <c r="F42" i="6" s="1"/>
  <c r="J35" i="18"/>
  <c r="F41" i="6" s="1"/>
  <c r="J34" i="18"/>
  <c r="F40" i="6" s="1"/>
  <c r="J33" i="18"/>
  <c r="F39" i="6" s="1"/>
  <c r="J32" i="18"/>
  <c r="F38" i="6" s="1"/>
  <c r="J31" i="18"/>
  <c r="F37" i="6" s="1"/>
  <c r="J30" i="18"/>
  <c r="F36" i="6" s="1"/>
  <c r="J29" i="18"/>
  <c r="F35" i="6" s="1"/>
  <c r="J28" i="18"/>
  <c r="F34" i="6" s="1"/>
  <c r="J27" i="18"/>
  <c r="F33" i="6" s="1"/>
  <c r="J26" i="18"/>
  <c r="F32" i="6" s="1"/>
  <c r="J25" i="18"/>
  <c r="F24" i="6" s="1"/>
  <c r="J24" i="18"/>
  <c r="F31" i="6" s="1"/>
  <c r="J23" i="18"/>
  <c r="F30" i="6" s="1"/>
  <c r="J22" i="18"/>
  <c r="F29" i="6" s="1"/>
  <c r="J21" i="18"/>
  <c r="F28" i="6" s="1"/>
  <c r="J20" i="18"/>
  <c r="F27" i="6" s="1"/>
  <c r="J19" i="18"/>
  <c r="F26" i="6" s="1"/>
  <c r="J18" i="18"/>
  <c r="F25" i="6" s="1"/>
  <c r="J17" i="18"/>
  <c r="F23" i="6" s="1"/>
  <c r="J16" i="18"/>
  <c r="F22" i="6" s="1"/>
  <c r="J15" i="18"/>
  <c r="F21" i="6" s="1"/>
  <c r="J14" i="18"/>
  <c r="F20" i="6" s="1"/>
  <c r="J13" i="18"/>
  <c r="F19" i="6" s="1"/>
  <c r="J12" i="18"/>
  <c r="F18" i="6" s="1"/>
  <c r="J11" i="18"/>
  <c r="F17" i="6" s="1"/>
  <c r="J10" i="18"/>
  <c r="F16" i="6" s="1"/>
  <c r="J9" i="18"/>
  <c r="F15" i="6" s="1"/>
  <c r="J8" i="18"/>
  <c r="F14" i="6" s="1"/>
  <c r="J7" i="18"/>
  <c r="F13" i="6" s="1"/>
  <c r="J6" i="18"/>
  <c r="F12" i="6" s="1"/>
  <c r="J5" i="18"/>
  <c r="F11" i="6" s="1"/>
  <c r="J4" i="18"/>
  <c r="F10" i="6" s="1"/>
  <c r="I2" i="18"/>
  <c r="H2" i="18"/>
  <c r="G2" i="18"/>
  <c r="F2" i="18"/>
  <c r="E2" i="18"/>
  <c r="D2" i="18"/>
  <c r="D1" i="18"/>
  <c r="E1" i="18" s="1"/>
  <c r="F1" i="18" s="1"/>
  <c r="G1" i="18" s="1"/>
  <c r="H1" i="18" s="1"/>
  <c r="I1" i="18" s="1"/>
  <c r="J1" i="18" s="1"/>
  <c r="K1" i="18" s="1"/>
  <c r="L1" i="18" s="1"/>
  <c r="J2" i="18" l="1"/>
  <c r="D8" i="6" l="1"/>
  <c r="M2285" i="6"/>
  <c r="N2285" i="6"/>
  <c r="Q2285" i="6"/>
  <c r="R2285" i="6"/>
  <c r="S2285" i="6"/>
  <c r="M2348" i="6"/>
  <c r="N2348" i="6"/>
  <c r="Q2348" i="6"/>
  <c r="R2348" i="6"/>
  <c r="S2348" i="6"/>
  <c r="M545" i="6"/>
  <c r="N545" i="6"/>
  <c r="Q545" i="6"/>
  <c r="R545" i="6"/>
  <c r="S545" i="6"/>
  <c r="M553" i="6"/>
  <c r="N553" i="6"/>
  <c r="Q553" i="6"/>
  <c r="R553" i="6"/>
  <c r="S553" i="6"/>
  <c r="M790" i="6"/>
  <c r="N790" i="6"/>
  <c r="Q790" i="6"/>
  <c r="R790" i="6"/>
  <c r="S790" i="6"/>
  <c r="M795" i="6"/>
  <c r="N795" i="6"/>
  <c r="Q795" i="6"/>
  <c r="R795" i="6"/>
  <c r="S795" i="6"/>
  <c r="M828" i="6"/>
  <c r="N828" i="6"/>
  <c r="Q828" i="6"/>
  <c r="R828" i="6"/>
  <c r="S828" i="6"/>
  <c r="M871" i="6"/>
  <c r="N871" i="6"/>
  <c r="Q871" i="6"/>
  <c r="R871" i="6"/>
  <c r="S871" i="6"/>
  <c r="M940" i="6"/>
  <c r="N940" i="6"/>
  <c r="Q940" i="6"/>
  <c r="R940" i="6"/>
  <c r="S940" i="6"/>
  <c r="M1115" i="6"/>
  <c r="N1115" i="6"/>
  <c r="Q1115" i="6"/>
  <c r="R1115" i="6"/>
  <c r="S1115" i="6"/>
  <c r="M1221" i="6"/>
  <c r="N1221" i="6"/>
  <c r="Q1221" i="6"/>
  <c r="R1221" i="6"/>
  <c r="S1221" i="6"/>
  <c r="M1228" i="6"/>
  <c r="N1228" i="6"/>
  <c r="Q1228" i="6"/>
  <c r="R1228" i="6"/>
  <c r="S1228" i="6"/>
  <c r="M1266" i="6"/>
  <c r="N1266" i="6"/>
  <c r="Q1266" i="6"/>
  <c r="R1266" i="6"/>
  <c r="S1266" i="6"/>
  <c r="M1301" i="6"/>
  <c r="N1301" i="6"/>
  <c r="Q1301" i="6"/>
  <c r="R1301" i="6"/>
  <c r="S1301" i="6"/>
  <c r="M1386" i="6"/>
  <c r="N1386" i="6"/>
  <c r="Q1386" i="6"/>
  <c r="R1386" i="6"/>
  <c r="S1386" i="6"/>
  <c r="M1409" i="6"/>
  <c r="N1409" i="6"/>
  <c r="Q1409" i="6"/>
  <c r="R1409" i="6"/>
  <c r="S1409" i="6"/>
  <c r="M1427" i="6"/>
  <c r="N1427" i="6"/>
  <c r="Q1427" i="6"/>
  <c r="R1427" i="6"/>
  <c r="S1427" i="6"/>
  <c r="M1428" i="6"/>
  <c r="N1428" i="6"/>
  <c r="Q1428" i="6"/>
  <c r="R1428" i="6"/>
  <c r="S1428" i="6"/>
  <c r="M1483" i="6"/>
  <c r="N1483" i="6"/>
  <c r="Q1483" i="6"/>
  <c r="R1483" i="6"/>
  <c r="S1483" i="6"/>
  <c r="M1554" i="6"/>
  <c r="N1554" i="6"/>
  <c r="Q1554" i="6"/>
  <c r="R1554" i="6"/>
  <c r="S1554" i="6"/>
  <c r="M1579" i="6"/>
  <c r="N1579" i="6"/>
  <c r="Q1579" i="6"/>
  <c r="R1579" i="6"/>
  <c r="S1579" i="6"/>
  <c r="M1660" i="6"/>
  <c r="N1660" i="6"/>
  <c r="Q1660" i="6"/>
  <c r="R1660" i="6"/>
  <c r="S1660" i="6"/>
  <c r="M1672" i="6"/>
  <c r="N1672" i="6"/>
  <c r="Q1672" i="6"/>
  <c r="R1672" i="6"/>
  <c r="S1672" i="6"/>
  <c r="M1673" i="6"/>
  <c r="N1673" i="6"/>
  <c r="Q1673" i="6"/>
  <c r="R1673" i="6"/>
  <c r="S1673" i="6"/>
  <c r="M1779" i="6"/>
  <c r="N1779" i="6"/>
  <c r="Q1779" i="6"/>
  <c r="R1779" i="6"/>
  <c r="S1779" i="6"/>
  <c r="M1819" i="6"/>
  <c r="N1819" i="6"/>
  <c r="Q1819" i="6"/>
  <c r="R1819" i="6"/>
  <c r="S1819" i="6"/>
  <c r="M1839" i="6"/>
  <c r="N1839" i="6"/>
  <c r="Q1839" i="6"/>
  <c r="R1839" i="6"/>
  <c r="S1839" i="6"/>
  <c r="M1891" i="6"/>
  <c r="N1891" i="6"/>
  <c r="Q1891" i="6"/>
  <c r="R1891" i="6"/>
  <c r="S1891" i="6"/>
  <c r="M1898" i="6"/>
  <c r="N1898" i="6"/>
  <c r="Q1898" i="6"/>
  <c r="R1898" i="6"/>
  <c r="S1898" i="6"/>
  <c r="M1899" i="6"/>
  <c r="N1899" i="6"/>
  <c r="Q1899" i="6"/>
  <c r="R1899" i="6"/>
  <c r="S1899" i="6"/>
  <c r="M1986" i="6"/>
  <c r="N1986" i="6"/>
  <c r="Q1986" i="6"/>
  <c r="R1986" i="6"/>
  <c r="S1986" i="6"/>
  <c r="M2026" i="6"/>
  <c r="N2026" i="6"/>
  <c r="Q2026" i="6"/>
  <c r="R2026" i="6"/>
  <c r="S2026" i="6"/>
  <c r="M2161" i="6"/>
  <c r="N2161" i="6"/>
  <c r="Q2161" i="6"/>
  <c r="R2161" i="6"/>
  <c r="S2161" i="6"/>
  <c r="M2162" i="6"/>
  <c r="N2162" i="6"/>
  <c r="Q2162" i="6"/>
  <c r="R2162" i="6"/>
  <c r="S2162" i="6"/>
  <c r="M2163" i="6"/>
  <c r="N2163" i="6"/>
  <c r="Q2163" i="6"/>
  <c r="R2163" i="6"/>
  <c r="S2163" i="6"/>
  <c r="M2222" i="6"/>
  <c r="N2222" i="6"/>
  <c r="Q2222" i="6"/>
  <c r="R2222" i="6"/>
  <c r="S2222" i="6"/>
  <c r="M2223" i="6"/>
  <c r="N2223" i="6"/>
  <c r="Q2223" i="6"/>
  <c r="R2223" i="6"/>
  <c r="S2223" i="6"/>
  <c r="M2251" i="6"/>
  <c r="N2251" i="6"/>
  <c r="Q2251" i="6"/>
  <c r="R2251" i="6"/>
  <c r="S2251" i="6"/>
  <c r="M11" i="6"/>
  <c r="N11" i="6"/>
  <c r="Q11" i="6"/>
  <c r="R11" i="6"/>
  <c r="S11" i="6"/>
  <c r="M12" i="6"/>
  <c r="N12" i="6"/>
  <c r="Q12" i="6"/>
  <c r="R12" i="6"/>
  <c r="S12" i="6"/>
  <c r="M13" i="6"/>
  <c r="N13" i="6"/>
  <c r="Q13" i="6"/>
  <c r="R13" i="6"/>
  <c r="S13" i="6"/>
  <c r="M14" i="6"/>
  <c r="N14" i="6"/>
  <c r="Q14" i="6"/>
  <c r="R14" i="6"/>
  <c r="S14" i="6"/>
  <c r="M15" i="6"/>
  <c r="N15" i="6"/>
  <c r="Q15" i="6"/>
  <c r="R15" i="6"/>
  <c r="S15" i="6"/>
  <c r="M16" i="6"/>
  <c r="N16" i="6"/>
  <c r="Q16" i="6"/>
  <c r="R16" i="6"/>
  <c r="S16" i="6"/>
  <c r="M17" i="6"/>
  <c r="N17" i="6"/>
  <c r="Q17" i="6"/>
  <c r="R17" i="6"/>
  <c r="S17" i="6"/>
  <c r="M18" i="6"/>
  <c r="N18" i="6"/>
  <c r="Q18" i="6"/>
  <c r="R18" i="6"/>
  <c r="S18" i="6"/>
  <c r="M19" i="6"/>
  <c r="N19" i="6"/>
  <c r="Q19" i="6"/>
  <c r="R19" i="6"/>
  <c r="S19" i="6"/>
  <c r="M20" i="6"/>
  <c r="N20" i="6"/>
  <c r="Q20" i="6"/>
  <c r="R20" i="6"/>
  <c r="S20" i="6"/>
  <c r="M21" i="6"/>
  <c r="N21" i="6"/>
  <c r="Q21" i="6"/>
  <c r="R21" i="6"/>
  <c r="S21" i="6"/>
  <c r="M22" i="6"/>
  <c r="N22" i="6"/>
  <c r="Q22" i="6"/>
  <c r="R22" i="6"/>
  <c r="S22" i="6"/>
  <c r="M23" i="6"/>
  <c r="N23" i="6"/>
  <c r="Q23" i="6"/>
  <c r="R23" i="6"/>
  <c r="S23" i="6"/>
  <c r="M24" i="6"/>
  <c r="N24" i="6"/>
  <c r="Q24" i="6"/>
  <c r="R24" i="6"/>
  <c r="S24" i="6"/>
  <c r="M25" i="6"/>
  <c r="N25" i="6"/>
  <c r="Q25" i="6"/>
  <c r="R25" i="6"/>
  <c r="S25" i="6"/>
  <c r="M26" i="6"/>
  <c r="N26" i="6"/>
  <c r="Q26" i="6"/>
  <c r="R26" i="6"/>
  <c r="S26" i="6"/>
  <c r="M27" i="6"/>
  <c r="N27" i="6"/>
  <c r="Q27" i="6"/>
  <c r="R27" i="6"/>
  <c r="S27" i="6"/>
  <c r="M28" i="6"/>
  <c r="N28" i="6"/>
  <c r="Q28" i="6"/>
  <c r="R28" i="6"/>
  <c r="S28" i="6"/>
  <c r="M29" i="6"/>
  <c r="N29" i="6"/>
  <c r="Q29" i="6"/>
  <c r="R29" i="6"/>
  <c r="S29" i="6"/>
  <c r="M30" i="6"/>
  <c r="N30" i="6"/>
  <c r="Q30" i="6"/>
  <c r="R30" i="6"/>
  <c r="S30" i="6"/>
  <c r="M31" i="6"/>
  <c r="N31" i="6"/>
  <c r="Q31" i="6"/>
  <c r="R31" i="6"/>
  <c r="S31" i="6"/>
  <c r="M32" i="6"/>
  <c r="N32" i="6"/>
  <c r="Q32" i="6"/>
  <c r="R32" i="6"/>
  <c r="S32" i="6"/>
  <c r="M33" i="6"/>
  <c r="N33" i="6"/>
  <c r="Q33" i="6"/>
  <c r="R33" i="6"/>
  <c r="S33" i="6"/>
  <c r="M34" i="6"/>
  <c r="N34" i="6"/>
  <c r="Q34" i="6"/>
  <c r="R34" i="6"/>
  <c r="S34" i="6"/>
  <c r="M35" i="6"/>
  <c r="N35" i="6"/>
  <c r="Q35" i="6"/>
  <c r="R35" i="6"/>
  <c r="S35" i="6"/>
  <c r="M36" i="6"/>
  <c r="N36" i="6"/>
  <c r="Q36" i="6"/>
  <c r="R36" i="6"/>
  <c r="S36" i="6"/>
  <c r="M37" i="6"/>
  <c r="N37" i="6"/>
  <c r="Q37" i="6"/>
  <c r="R37" i="6"/>
  <c r="S37" i="6"/>
  <c r="M38" i="6"/>
  <c r="N38" i="6"/>
  <c r="Q38" i="6"/>
  <c r="R38" i="6"/>
  <c r="S38" i="6"/>
  <c r="M39" i="6"/>
  <c r="N39" i="6"/>
  <c r="Q39" i="6"/>
  <c r="R39" i="6"/>
  <c r="S39" i="6"/>
  <c r="M40" i="6"/>
  <c r="N40" i="6"/>
  <c r="Q40" i="6"/>
  <c r="R40" i="6"/>
  <c r="S40" i="6"/>
  <c r="M41" i="6"/>
  <c r="N41" i="6"/>
  <c r="Q41" i="6"/>
  <c r="R41" i="6"/>
  <c r="S41" i="6"/>
  <c r="M42" i="6"/>
  <c r="N42" i="6"/>
  <c r="Q42" i="6"/>
  <c r="R42" i="6"/>
  <c r="S42" i="6"/>
  <c r="M43" i="6"/>
  <c r="N43" i="6"/>
  <c r="Q43" i="6"/>
  <c r="R43" i="6"/>
  <c r="S43" i="6"/>
  <c r="M44" i="6"/>
  <c r="N44" i="6"/>
  <c r="Q44" i="6"/>
  <c r="R44" i="6"/>
  <c r="S44" i="6"/>
  <c r="M45" i="6"/>
  <c r="N45" i="6"/>
  <c r="Q45" i="6"/>
  <c r="R45" i="6"/>
  <c r="S45" i="6"/>
  <c r="M46" i="6"/>
  <c r="N46" i="6"/>
  <c r="Q46" i="6"/>
  <c r="R46" i="6"/>
  <c r="S46" i="6"/>
  <c r="M47" i="6"/>
  <c r="N47" i="6"/>
  <c r="Q47" i="6"/>
  <c r="R47" i="6"/>
  <c r="S47" i="6"/>
  <c r="M48" i="6"/>
  <c r="N48" i="6"/>
  <c r="Q48" i="6"/>
  <c r="R48" i="6"/>
  <c r="S48" i="6"/>
  <c r="M49" i="6"/>
  <c r="N49" i="6"/>
  <c r="Q49" i="6"/>
  <c r="R49" i="6"/>
  <c r="S49" i="6"/>
  <c r="M50" i="6"/>
  <c r="N50" i="6"/>
  <c r="Q50" i="6"/>
  <c r="R50" i="6"/>
  <c r="S50" i="6"/>
  <c r="M51" i="6"/>
  <c r="N51" i="6"/>
  <c r="Q51" i="6"/>
  <c r="R51" i="6"/>
  <c r="S51" i="6"/>
  <c r="M52" i="6"/>
  <c r="N52" i="6"/>
  <c r="Q52" i="6"/>
  <c r="R52" i="6"/>
  <c r="S52" i="6"/>
  <c r="M53" i="6"/>
  <c r="N53" i="6"/>
  <c r="Q53" i="6"/>
  <c r="R53" i="6"/>
  <c r="S53" i="6"/>
  <c r="M54" i="6"/>
  <c r="N54" i="6"/>
  <c r="Q54" i="6"/>
  <c r="R54" i="6"/>
  <c r="S54" i="6"/>
  <c r="M55" i="6"/>
  <c r="N55" i="6"/>
  <c r="Q55" i="6"/>
  <c r="R55" i="6"/>
  <c r="S55" i="6"/>
  <c r="M56" i="6"/>
  <c r="N56" i="6"/>
  <c r="Q56" i="6"/>
  <c r="R56" i="6"/>
  <c r="S56" i="6"/>
  <c r="M57" i="6"/>
  <c r="N57" i="6"/>
  <c r="Q57" i="6"/>
  <c r="R57" i="6"/>
  <c r="S57" i="6"/>
  <c r="M58" i="6"/>
  <c r="N58" i="6"/>
  <c r="Q58" i="6"/>
  <c r="R58" i="6"/>
  <c r="S58" i="6"/>
  <c r="M59" i="6"/>
  <c r="N59" i="6"/>
  <c r="Q59" i="6"/>
  <c r="R59" i="6"/>
  <c r="S59" i="6"/>
  <c r="M60" i="6"/>
  <c r="N60" i="6"/>
  <c r="Q60" i="6"/>
  <c r="R60" i="6"/>
  <c r="S60" i="6"/>
  <c r="M61" i="6"/>
  <c r="N61" i="6"/>
  <c r="Q61" i="6"/>
  <c r="R61" i="6"/>
  <c r="S61" i="6"/>
  <c r="M62" i="6"/>
  <c r="N62" i="6"/>
  <c r="Q62" i="6"/>
  <c r="R62" i="6"/>
  <c r="S62" i="6"/>
  <c r="M63" i="6"/>
  <c r="N63" i="6"/>
  <c r="Q63" i="6"/>
  <c r="R63" i="6"/>
  <c r="S63" i="6"/>
  <c r="M64" i="6"/>
  <c r="N64" i="6"/>
  <c r="Q64" i="6"/>
  <c r="R64" i="6"/>
  <c r="S64" i="6"/>
  <c r="M65" i="6"/>
  <c r="N65" i="6"/>
  <c r="Q65" i="6"/>
  <c r="R65" i="6"/>
  <c r="S65" i="6"/>
  <c r="M66" i="6"/>
  <c r="N66" i="6"/>
  <c r="Q66" i="6"/>
  <c r="R66" i="6"/>
  <c r="S66" i="6"/>
  <c r="M67" i="6"/>
  <c r="N67" i="6"/>
  <c r="Q67" i="6"/>
  <c r="R67" i="6"/>
  <c r="S67" i="6"/>
  <c r="M68" i="6"/>
  <c r="N68" i="6"/>
  <c r="Q68" i="6"/>
  <c r="R68" i="6"/>
  <c r="S68" i="6"/>
  <c r="M69" i="6"/>
  <c r="N69" i="6"/>
  <c r="Q69" i="6"/>
  <c r="R69" i="6"/>
  <c r="S69" i="6"/>
  <c r="M70" i="6"/>
  <c r="N70" i="6"/>
  <c r="Q70" i="6"/>
  <c r="R70" i="6"/>
  <c r="S70" i="6"/>
  <c r="M71" i="6"/>
  <c r="N71" i="6"/>
  <c r="Q71" i="6"/>
  <c r="R71" i="6"/>
  <c r="S71" i="6"/>
  <c r="M72" i="6"/>
  <c r="N72" i="6"/>
  <c r="Q72" i="6"/>
  <c r="R72" i="6"/>
  <c r="S72" i="6"/>
  <c r="M73" i="6"/>
  <c r="N73" i="6"/>
  <c r="Q73" i="6"/>
  <c r="R73" i="6"/>
  <c r="S73" i="6"/>
  <c r="M74" i="6"/>
  <c r="N74" i="6"/>
  <c r="Q74" i="6"/>
  <c r="R74" i="6"/>
  <c r="S74" i="6"/>
  <c r="M75" i="6"/>
  <c r="N75" i="6"/>
  <c r="Q75" i="6"/>
  <c r="R75" i="6"/>
  <c r="S75" i="6"/>
  <c r="M76" i="6"/>
  <c r="N76" i="6"/>
  <c r="Q76" i="6"/>
  <c r="R76" i="6"/>
  <c r="S76" i="6"/>
  <c r="M77" i="6"/>
  <c r="N77" i="6"/>
  <c r="Q77" i="6"/>
  <c r="R77" i="6"/>
  <c r="S77" i="6"/>
  <c r="M78" i="6"/>
  <c r="N78" i="6"/>
  <c r="Q78" i="6"/>
  <c r="R78" i="6"/>
  <c r="S78" i="6"/>
  <c r="M79" i="6"/>
  <c r="N79" i="6"/>
  <c r="Q79" i="6"/>
  <c r="R79" i="6"/>
  <c r="S79" i="6"/>
  <c r="M80" i="6"/>
  <c r="N80" i="6"/>
  <c r="Q80" i="6"/>
  <c r="R80" i="6"/>
  <c r="S80" i="6"/>
  <c r="M81" i="6"/>
  <c r="N81" i="6"/>
  <c r="Q81" i="6"/>
  <c r="R81" i="6"/>
  <c r="S81" i="6"/>
  <c r="M82" i="6"/>
  <c r="N82" i="6"/>
  <c r="Q82" i="6"/>
  <c r="R82" i="6"/>
  <c r="S82" i="6"/>
  <c r="M83" i="6"/>
  <c r="N83" i="6"/>
  <c r="Q83" i="6"/>
  <c r="R83" i="6"/>
  <c r="S83" i="6"/>
  <c r="M84" i="6"/>
  <c r="N84" i="6"/>
  <c r="Q84" i="6"/>
  <c r="R84" i="6"/>
  <c r="S84" i="6"/>
  <c r="M85" i="6"/>
  <c r="N85" i="6"/>
  <c r="Q85" i="6"/>
  <c r="R85" i="6"/>
  <c r="S85" i="6"/>
  <c r="M86" i="6"/>
  <c r="N86" i="6"/>
  <c r="Q86" i="6"/>
  <c r="R86" i="6"/>
  <c r="S86" i="6"/>
  <c r="M87" i="6"/>
  <c r="N87" i="6"/>
  <c r="Q87" i="6"/>
  <c r="R87" i="6"/>
  <c r="S87" i="6"/>
  <c r="M88" i="6"/>
  <c r="N88" i="6"/>
  <c r="Q88" i="6"/>
  <c r="R88" i="6"/>
  <c r="S88" i="6"/>
  <c r="M89" i="6"/>
  <c r="N89" i="6"/>
  <c r="Q89" i="6"/>
  <c r="R89" i="6"/>
  <c r="S89" i="6"/>
  <c r="M90" i="6"/>
  <c r="N90" i="6"/>
  <c r="Q90" i="6"/>
  <c r="R90" i="6"/>
  <c r="S90" i="6"/>
  <c r="M91" i="6"/>
  <c r="N91" i="6"/>
  <c r="Q91" i="6"/>
  <c r="R91" i="6"/>
  <c r="S91" i="6"/>
  <c r="M92" i="6"/>
  <c r="N92" i="6"/>
  <c r="Q92" i="6"/>
  <c r="R92" i="6"/>
  <c r="S92" i="6"/>
  <c r="M93" i="6"/>
  <c r="N93" i="6"/>
  <c r="Q93" i="6"/>
  <c r="R93" i="6"/>
  <c r="S93" i="6"/>
  <c r="M94" i="6"/>
  <c r="N94" i="6"/>
  <c r="Q94" i="6"/>
  <c r="R94" i="6"/>
  <c r="S94" i="6"/>
  <c r="M95" i="6"/>
  <c r="N95" i="6"/>
  <c r="Q95" i="6"/>
  <c r="R95" i="6"/>
  <c r="S95" i="6"/>
  <c r="M96" i="6"/>
  <c r="N96" i="6"/>
  <c r="Q96" i="6"/>
  <c r="R96" i="6"/>
  <c r="S96" i="6"/>
  <c r="M97" i="6"/>
  <c r="N97" i="6"/>
  <c r="Q97" i="6"/>
  <c r="R97" i="6"/>
  <c r="S97" i="6"/>
  <c r="M98" i="6"/>
  <c r="N98" i="6"/>
  <c r="Q98" i="6"/>
  <c r="R98" i="6"/>
  <c r="S98" i="6"/>
  <c r="M99" i="6"/>
  <c r="N99" i="6"/>
  <c r="Q99" i="6"/>
  <c r="R99" i="6"/>
  <c r="S99" i="6"/>
  <c r="M100" i="6"/>
  <c r="N100" i="6"/>
  <c r="Q100" i="6"/>
  <c r="R100" i="6"/>
  <c r="S100" i="6"/>
  <c r="M101" i="6"/>
  <c r="N101" i="6"/>
  <c r="Q101" i="6"/>
  <c r="R101" i="6"/>
  <c r="S101" i="6"/>
  <c r="M102" i="6"/>
  <c r="N102" i="6"/>
  <c r="Q102" i="6"/>
  <c r="R102" i="6"/>
  <c r="S102" i="6"/>
  <c r="M103" i="6"/>
  <c r="N103" i="6"/>
  <c r="Q103" i="6"/>
  <c r="R103" i="6"/>
  <c r="S103" i="6"/>
  <c r="M104" i="6"/>
  <c r="N104" i="6"/>
  <c r="Q104" i="6"/>
  <c r="R104" i="6"/>
  <c r="S104" i="6"/>
  <c r="M105" i="6"/>
  <c r="N105" i="6"/>
  <c r="Q105" i="6"/>
  <c r="R105" i="6"/>
  <c r="S105" i="6"/>
  <c r="M106" i="6"/>
  <c r="N106" i="6"/>
  <c r="Q106" i="6"/>
  <c r="R106" i="6"/>
  <c r="S106" i="6"/>
  <c r="M107" i="6"/>
  <c r="N107" i="6"/>
  <c r="Q107" i="6"/>
  <c r="R107" i="6"/>
  <c r="S107" i="6"/>
  <c r="M108" i="6"/>
  <c r="N108" i="6"/>
  <c r="Q108" i="6"/>
  <c r="R108" i="6"/>
  <c r="S108" i="6"/>
  <c r="M109" i="6"/>
  <c r="N109" i="6"/>
  <c r="Q109" i="6"/>
  <c r="R109" i="6"/>
  <c r="S109" i="6"/>
  <c r="M110" i="6"/>
  <c r="N110" i="6"/>
  <c r="Q110" i="6"/>
  <c r="R110" i="6"/>
  <c r="S110" i="6"/>
  <c r="M111" i="6"/>
  <c r="N111" i="6"/>
  <c r="Q111" i="6"/>
  <c r="R111" i="6"/>
  <c r="S111" i="6"/>
  <c r="M112" i="6"/>
  <c r="N112" i="6"/>
  <c r="Q112" i="6"/>
  <c r="R112" i="6"/>
  <c r="S112" i="6"/>
  <c r="M113" i="6"/>
  <c r="N113" i="6"/>
  <c r="Q113" i="6"/>
  <c r="R113" i="6"/>
  <c r="S113" i="6"/>
  <c r="M114" i="6"/>
  <c r="N114" i="6"/>
  <c r="Q114" i="6"/>
  <c r="R114" i="6"/>
  <c r="S114" i="6"/>
  <c r="M115" i="6"/>
  <c r="N115" i="6"/>
  <c r="Q115" i="6"/>
  <c r="R115" i="6"/>
  <c r="S115" i="6"/>
  <c r="M116" i="6"/>
  <c r="N116" i="6"/>
  <c r="Q116" i="6"/>
  <c r="R116" i="6"/>
  <c r="S116" i="6"/>
  <c r="M117" i="6"/>
  <c r="N117" i="6"/>
  <c r="Q117" i="6"/>
  <c r="R117" i="6"/>
  <c r="S117" i="6"/>
  <c r="M118" i="6"/>
  <c r="N118" i="6"/>
  <c r="Q118" i="6"/>
  <c r="R118" i="6"/>
  <c r="S118" i="6"/>
  <c r="M119" i="6"/>
  <c r="N119" i="6"/>
  <c r="Q119" i="6"/>
  <c r="R119" i="6"/>
  <c r="S119" i="6"/>
  <c r="M120" i="6"/>
  <c r="N120" i="6"/>
  <c r="Q120" i="6"/>
  <c r="R120" i="6"/>
  <c r="S120" i="6"/>
  <c r="M121" i="6"/>
  <c r="N121" i="6"/>
  <c r="Q121" i="6"/>
  <c r="R121" i="6"/>
  <c r="S121" i="6"/>
  <c r="M122" i="6"/>
  <c r="N122" i="6"/>
  <c r="Q122" i="6"/>
  <c r="R122" i="6"/>
  <c r="S122" i="6"/>
  <c r="M123" i="6"/>
  <c r="N123" i="6"/>
  <c r="Q123" i="6"/>
  <c r="R123" i="6"/>
  <c r="S123" i="6"/>
  <c r="M124" i="6"/>
  <c r="N124" i="6"/>
  <c r="Q124" i="6"/>
  <c r="R124" i="6"/>
  <c r="S124" i="6"/>
  <c r="M125" i="6"/>
  <c r="N125" i="6"/>
  <c r="Q125" i="6"/>
  <c r="R125" i="6"/>
  <c r="S125" i="6"/>
  <c r="M126" i="6"/>
  <c r="N126" i="6"/>
  <c r="Q126" i="6"/>
  <c r="R126" i="6"/>
  <c r="S126" i="6"/>
  <c r="M127" i="6"/>
  <c r="N127" i="6"/>
  <c r="Q127" i="6"/>
  <c r="R127" i="6"/>
  <c r="S127" i="6"/>
  <c r="M128" i="6"/>
  <c r="N128" i="6"/>
  <c r="Q128" i="6"/>
  <c r="R128" i="6"/>
  <c r="S128" i="6"/>
  <c r="M129" i="6"/>
  <c r="N129" i="6"/>
  <c r="Q129" i="6"/>
  <c r="R129" i="6"/>
  <c r="S129" i="6"/>
  <c r="M130" i="6"/>
  <c r="N130" i="6"/>
  <c r="Q130" i="6"/>
  <c r="R130" i="6"/>
  <c r="S130" i="6"/>
  <c r="M131" i="6"/>
  <c r="N131" i="6"/>
  <c r="Q131" i="6"/>
  <c r="R131" i="6"/>
  <c r="S131" i="6"/>
  <c r="M132" i="6"/>
  <c r="N132" i="6"/>
  <c r="Q132" i="6"/>
  <c r="R132" i="6"/>
  <c r="S132" i="6"/>
  <c r="M133" i="6"/>
  <c r="N133" i="6"/>
  <c r="Q133" i="6"/>
  <c r="R133" i="6"/>
  <c r="S133" i="6"/>
  <c r="M134" i="6"/>
  <c r="N134" i="6"/>
  <c r="Q134" i="6"/>
  <c r="R134" i="6"/>
  <c r="S134" i="6"/>
  <c r="M135" i="6"/>
  <c r="N135" i="6"/>
  <c r="Q135" i="6"/>
  <c r="R135" i="6"/>
  <c r="S135" i="6"/>
  <c r="M136" i="6"/>
  <c r="N136" i="6"/>
  <c r="Q136" i="6"/>
  <c r="R136" i="6"/>
  <c r="S136" i="6"/>
  <c r="M137" i="6"/>
  <c r="N137" i="6"/>
  <c r="Q137" i="6"/>
  <c r="R137" i="6"/>
  <c r="S137" i="6"/>
  <c r="M138" i="6"/>
  <c r="N138" i="6"/>
  <c r="Q138" i="6"/>
  <c r="R138" i="6"/>
  <c r="S138" i="6"/>
  <c r="M139" i="6"/>
  <c r="N139" i="6"/>
  <c r="Q139" i="6"/>
  <c r="R139" i="6"/>
  <c r="S139" i="6"/>
  <c r="M140" i="6"/>
  <c r="N140" i="6"/>
  <c r="Q140" i="6"/>
  <c r="R140" i="6"/>
  <c r="S140" i="6"/>
  <c r="M141" i="6"/>
  <c r="N141" i="6"/>
  <c r="Q141" i="6"/>
  <c r="R141" i="6"/>
  <c r="S141" i="6"/>
  <c r="M142" i="6"/>
  <c r="N142" i="6"/>
  <c r="Q142" i="6"/>
  <c r="R142" i="6"/>
  <c r="S142" i="6"/>
  <c r="M143" i="6"/>
  <c r="N143" i="6"/>
  <c r="Q143" i="6"/>
  <c r="R143" i="6"/>
  <c r="S143" i="6"/>
  <c r="M144" i="6"/>
  <c r="N144" i="6"/>
  <c r="Q144" i="6"/>
  <c r="R144" i="6"/>
  <c r="S144" i="6"/>
  <c r="M145" i="6"/>
  <c r="N145" i="6"/>
  <c r="Q145" i="6"/>
  <c r="R145" i="6"/>
  <c r="S145" i="6"/>
  <c r="M146" i="6"/>
  <c r="N146" i="6"/>
  <c r="Q146" i="6"/>
  <c r="R146" i="6"/>
  <c r="S146" i="6"/>
  <c r="M147" i="6"/>
  <c r="N147" i="6"/>
  <c r="Q147" i="6"/>
  <c r="R147" i="6"/>
  <c r="S147" i="6"/>
  <c r="M148" i="6"/>
  <c r="N148" i="6"/>
  <c r="Q148" i="6"/>
  <c r="R148" i="6"/>
  <c r="S148" i="6"/>
  <c r="M149" i="6"/>
  <c r="N149" i="6"/>
  <c r="Q149" i="6"/>
  <c r="R149" i="6"/>
  <c r="S149" i="6"/>
  <c r="M150" i="6"/>
  <c r="N150" i="6"/>
  <c r="Q150" i="6"/>
  <c r="R150" i="6"/>
  <c r="S150" i="6"/>
  <c r="M151" i="6"/>
  <c r="N151" i="6"/>
  <c r="Q151" i="6"/>
  <c r="R151" i="6"/>
  <c r="S151" i="6"/>
  <c r="M152" i="6"/>
  <c r="N152" i="6"/>
  <c r="Q152" i="6"/>
  <c r="R152" i="6"/>
  <c r="S152" i="6"/>
  <c r="M153" i="6"/>
  <c r="N153" i="6"/>
  <c r="Q153" i="6"/>
  <c r="R153" i="6"/>
  <c r="S153" i="6"/>
  <c r="M154" i="6"/>
  <c r="N154" i="6"/>
  <c r="Q154" i="6"/>
  <c r="R154" i="6"/>
  <c r="S154" i="6"/>
  <c r="M155" i="6"/>
  <c r="N155" i="6"/>
  <c r="Q155" i="6"/>
  <c r="R155" i="6"/>
  <c r="S155" i="6"/>
  <c r="M156" i="6"/>
  <c r="N156" i="6"/>
  <c r="Q156" i="6"/>
  <c r="R156" i="6"/>
  <c r="S156" i="6"/>
  <c r="M157" i="6"/>
  <c r="N157" i="6"/>
  <c r="Q157" i="6"/>
  <c r="R157" i="6"/>
  <c r="S157" i="6"/>
  <c r="M158" i="6"/>
  <c r="N158" i="6"/>
  <c r="Q158" i="6"/>
  <c r="R158" i="6"/>
  <c r="S158" i="6"/>
  <c r="M159" i="6"/>
  <c r="N159" i="6"/>
  <c r="Q159" i="6"/>
  <c r="R159" i="6"/>
  <c r="S159" i="6"/>
  <c r="M160" i="6"/>
  <c r="N160" i="6"/>
  <c r="Q160" i="6"/>
  <c r="R160" i="6"/>
  <c r="S160" i="6"/>
  <c r="M161" i="6"/>
  <c r="N161" i="6"/>
  <c r="Q161" i="6"/>
  <c r="R161" i="6"/>
  <c r="S161" i="6"/>
  <c r="M162" i="6"/>
  <c r="N162" i="6"/>
  <c r="Q162" i="6"/>
  <c r="R162" i="6"/>
  <c r="S162" i="6"/>
  <c r="M163" i="6"/>
  <c r="N163" i="6"/>
  <c r="Q163" i="6"/>
  <c r="R163" i="6"/>
  <c r="S163" i="6"/>
  <c r="M164" i="6"/>
  <c r="N164" i="6"/>
  <c r="Q164" i="6"/>
  <c r="R164" i="6"/>
  <c r="S164" i="6"/>
  <c r="M165" i="6"/>
  <c r="N165" i="6"/>
  <c r="Q165" i="6"/>
  <c r="R165" i="6"/>
  <c r="S165" i="6"/>
  <c r="M166" i="6"/>
  <c r="N166" i="6"/>
  <c r="Q166" i="6"/>
  <c r="R166" i="6"/>
  <c r="S166" i="6"/>
  <c r="M167" i="6"/>
  <c r="N167" i="6"/>
  <c r="Q167" i="6"/>
  <c r="R167" i="6"/>
  <c r="S167" i="6"/>
  <c r="M168" i="6"/>
  <c r="N168" i="6"/>
  <c r="Q168" i="6"/>
  <c r="R168" i="6"/>
  <c r="S168" i="6"/>
  <c r="M169" i="6"/>
  <c r="N169" i="6"/>
  <c r="Q169" i="6"/>
  <c r="R169" i="6"/>
  <c r="S169" i="6"/>
  <c r="M170" i="6"/>
  <c r="N170" i="6"/>
  <c r="Q170" i="6"/>
  <c r="R170" i="6"/>
  <c r="S170" i="6"/>
  <c r="M171" i="6"/>
  <c r="N171" i="6"/>
  <c r="Q171" i="6"/>
  <c r="R171" i="6"/>
  <c r="S171" i="6"/>
  <c r="M172" i="6"/>
  <c r="N172" i="6"/>
  <c r="Q172" i="6"/>
  <c r="R172" i="6"/>
  <c r="S172" i="6"/>
  <c r="M173" i="6"/>
  <c r="N173" i="6"/>
  <c r="Q173" i="6"/>
  <c r="R173" i="6"/>
  <c r="S173" i="6"/>
  <c r="M174" i="6"/>
  <c r="N174" i="6"/>
  <c r="Q174" i="6"/>
  <c r="R174" i="6"/>
  <c r="S174" i="6"/>
  <c r="M175" i="6"/>
  <c r="N175" i="6"/>
  <c r="Q175" i="6"/>
  <c r="R175" i="6"/>
  <c r="S175" i="6"/>
  <c r="M176" i="6"/>
  <c r="N176" i="6"/>
  <c r="Q176" i="6"/>
  <c r="R176" i="6"/>
  <c r="S176" i="6"/>
  <c r="M177" i="6"/>
  <c r="N177" i="6"/>
  <c r="Q177" i="6"/>
  <c r="R177" i="6"/>
  <c r="S177" i="6"/>
  <c r="M178" i="6"/>
  <c r="N178" i="6"/>
  <c r="Q178" i="6"/>
  <c r="R178" i="6"/>
  <c r="S178" i="6"/>
  <c r="M179" i="6"/>
  <c r="N179" i="6"/>
  <c r="Q179" i="6"/>
  <c r="R179" i="6"/>
  <c r="S179" i="6"/>
  <c r="M180" i="6"/>
  <c r="N180" i="6"/>
  <c r="Q180" i="6"/>
  <c r="R180" i="6"/>
  <c r="S180" i="6"/>
  <c r="M181" i="6"/>
  <c r="N181" i="6"/>
  <c r="Q181" i="6"/>
  <c r="R181" i="6"/>
  <c r="S181" i="6"/>
  <c r="M182" i="6"/>
  <c r="N182" i="6"/>
  <c r="Q182" i="6"/>
  <c r="R182" i="6"/>
  <c r="S182" i="6"/>
  <c r="M183" i="6"/>
  <c r="N183" i="6"/>
  <c r="Q183" i="6"/>
  <c r="R183" i="6"/>
  <c r="S183" i="6"/>
  <c r="M184" i="6"/>
  <c r="N184" i="6"/>
  <c r="Q184" i="6"/>
  <c r="R184" i="6"/>
  <c r="S184" i="6"/>
  <c r="M185" i="6"/>
  <c r="N185" i="6"/>
  <c r="Q185" i="6"/>
  <c r="R185" i="6"/>
  <c r="S185" i="6"/>
  <c r="M186" i="6"/>
  <c r="N186" i="6"/>
  <c r="Q186" i="6"/>
  <c r="R186" i="6"/>
  <c r="S186" i="6"/>
  <c r="M187" i="6"/>
  <c r="N187" i="6"/>
  <c r="Q187" i="6"/>
  <c r="R187" i="6"/>
  <c r="S187" i="6"/>
  <c r="M188" i="6"/>
  <c r="N188" i="6"/>
  <c r="Q188" i="6"/>
  <c r="R188" i="6"/>
  <c r="S188" i="6"/>
  <c r="M189" i="6"/>
  <c r="N189" i="6"/>
  <c r="Q189" i="6"/>
  <c r="R189" i="6"/>
  <c r="S189" i="6"/>
  <c r="M190" i="6"/>
  <c r="N190" i="6"/>
  <c r="Q190" i="6"/>
  <c r="R190" i="6"/>
  <c r="S190" i="6"/>
  <c r="M191" i="6"/>
  <c r="N191" i="6"/>
  <c r="Q191" i="6"/>
  <c r="R191" i="6"/>
  <c r="S191" i="6"/>
  <c r="M192" i="6"/>
  <c r="N192" i="6"/>
  <c r="Q192" i="6"/>
  <c r="R192" i="6"/>
  <c r="S192" i="6"/>
  <c r="M193" i="6"/>
  <c r="N193" i="6"/>
  <c r="Q193" i="6"/>
  <c r="R193" i="6"/>
  <c r="S193" i="6"/>
  <c r="M194" i="6"/>
  <c r="N194" i="6"/>
  <c r="Q194" i="6"/>
  <c r="R194" i="6"/>
  <c r="S194" i="6"/>
  <c r="M195" i="6"/>
  <c r="N195" i="6"/>
  <c r="Q195" i="6"/>
  <c r="R195" i="6"/>
  <c r="S195" i="6"/>
  <c r="M196" i="6"/>
  <c r="N196" i="6"/>
  <c r="Q196" i="6"/>
  <c r="R196" i="6"/>
  <c r="S196" i="6"/>
  <c r="M197" i="6"/>
  <c r="N197" i="6"/>
  <c r="Q197" i="6"/>
  <c r="R197" i="6"/>
  <c r="S197" i="6"/>
  <c r="M198" i="6"/>
  <c r="N198" i="6"/>
  <c r="Q198" i="6"/>
  <c r="R198" i="6"/>
  <c r="S198" i="6"/>
  <c r="M199" i="6"/>
  <c r="N199" i="6"/>
  <c r="Q199" i="6"/>
  <c r="R199" i="6"/>
  <c r="S199" i="6"/>
  <c r="M200" i="6"/>
  <c r="N200" i="6"/>
  <c r="Q200" i="6"/>
  <c r="R200" i="6"/>
  <c r="S200" i="6"/>
  <c r="M201" i="6"/>
  <c r="N201" i="6"/>
  <c r="Q201" i="6"/>
  <c r="R201" i="6"/>
  <c r="S201" i="6"/>
  <c r="M202" i="6"/>
  <c r="N202" i="6"/>
  <c r="Q202" i="6"/>
  <c r="R202" i="6"/>
  <c r="S202" i="6"/>
  <c r="M203" i="6"/>
  <c r="N203" i="6"/>
  <c r="Q203" i="6"/>
  <c r="R203" i="6"/>
  <c r="S203" i="6"/>
  <c r="M204" i="6"/>
  <c r="N204" i="6"/>
  <c r="Q204" i="6"/>
  <c r="R204" i="6"/>
  <c r="S204" i="6"/>
  <c r="M205" i="6"/>
  <c r="N205" i="6"/>
  <c r="Q205" i="6"/>
  <c r="R205" i="6"/>
  <c r="S205" i="6"/>
  <c r="M206" i="6"/>
  <c r="N206" i="6"/>
  <c r="Q206" i="6"/>
  <c r="R206" i="6"/>
  <c r="S206" i="6"/>
  <c r="M207" i="6"/>
  <c r="N207" i="6"/>
  <c r="Q207" i="6"/>
  <c r="R207" i="6"/>
  <c r="S207" i="6"/>
  <c r="M208" i="6"/>
  <c r="N208" i="6"/>
  <c r="Q208" i="6"/>
  <c r="R208" i="6"/>
  <c r="S208" i="6"/>
  <c r="M209" i="6"/>
  <c r="N209" i="6"/>
  <c r="Q209" i="6"/>
  <c r="R209" i="6"/>
  <c r="S209" i="6"/>
  <c r="M210" i="6"/>
  <c r="N210" i="6"/>
  <c r="Q210" i="6"/>
  <c r="R210" i="6"/>
  <c r="S210" i="6"/>
  <c r="M211" i="6"/>
  <c r="N211" i="6"/>
  <c r="Q211" i="6"/>
  <c r="R211" i="6"/>
  <c r="S211" i="6"/>
  <c r="M212" i="6"/>
  <c r="N212" i="6"/>
  <c r="Q212" i="6"/>
  <c r="R212" i="6"/>
  <c r="S212" i="6"/>
  <c r="M213" i="6"/>
  <c r="N213" i="6"/>
  <c r="Q213" i="6"/>
  <c r="R213" i="6"/>
  <c r="S213" i="6"/>
  <c r="M214" i="6"/>
  <c r="N214" i="6"/>
  <c r="Q214" i="6"/>
  <c r="R214" i="6"/>
  <c r="S214" i="6"/>
  <c r="M215" i="6"/>
  <c r="N215" i="6"/>
  <c r="Q215" i="6"/>
  <c r="R215" i="6"/>
  <c r="S215" i="6"/>
  <c r="M216" i="6"/>
  <c r="N216" i="6"/>
  <c r="Q216" i="6"/>
  <c r="R216" i="6"/>
  <c r="S216" i="6"/>
  <c r="M217" i="6"/>
  <c r="N217" i="6"/>
  <c r="Q217" i="6"/>
  <c r="R217" i="6"/>
  <c r="S217" i="6"/>
  <c r="M218" i="6"/>
  <c r="N218" i="6"/>
  <c r="Q218" i="6"/>
  <c r="R218" i="6"/>
  <c r="S218" i="6"/>
  <c r="M219" i="6"/>
  <c r="N219" i="6"/>
  <c r="Q219" i="6"/>
  <c r="R219" i="6"/>
  <c r="S219" i="6"/>
  <c r="M220" i="6"/>
  <c r="N220" i="6"/>
  <c r="Q220" i="6"/>
  <c r="R220" i="6"/>
  <c r="S220" i="6"/>
  <c r="M221" i="6"/>
  <c r="N221" i="6"/>
  <c r="Q221" i="6"/>
  <c r="R221" i="6"/>
  <c r="S221" i="6"/>
  <c r="M222" i="6"/>
  <c r="N222" i="6"/>
  <c r="Q222" i="6"/>
  <c r="R222" i="6"/>
  <c r="S222" i="6"/>
  <c r="M223" i="6"/>
  <c r="N223" i="6"/>
  <c r="Q223" i="6"/>
  <c r="R223" i="6"/>
  <c r="S223" i="6"/>
  <c r="M224" i="6"/>
  <c r="N224" i="6"/>
  <c r="Q224" i="6"/>
  <c r="R224" i="6"/>
  <c r="S224" i="6"/>
  <c r="M225" i="6"/>
  <c r="N225" i="6"/>
  <c r="Q225" i="6"/>
  <c r="R225" i="6"/>
  <c r="S225" i="6"/>
  <c r="M226" i="6"/>
  <c r="N226" i="6"/>
  <c r="Q226" i="6"/>
  <c r="R226" i="6"/>
  <c r="S226" i="6"/>
  <c r="M227" i="6"/>
  <c r="N227" i="6"/>
  <c r="Q227" i="6"/>
  <c r="R227" i="6"/>
  <c r="S227" i="6"/>
  <c r="M228" i="6"/>
  <c r="N228" i="6"/>
  <c r="Q228" i="6"/>
  <c r="R228" i="6"/>
  <c r="S228" i="6"/>
  <c r="M229" i="6"/>
  <c r="N229" i="6"/>
  <c r="Q229" i="6"/>
  <c r="R229" i="6"/>
  <c r="S229" i="6"/>
  <c r="M230" i="6"/>
  <c r="N230" i="6"/>
  <c r="Q230" i="6"/>
  <c r="R230" i="6"/>
  <c r="S230" i="6"/>
  <c r="M231" i="6"/>
  <c r="N231" i="6"/>
  <c r="Q231" i="6"/>
  <c r="R231" i="6"/>
  <c r="S231" i="6"/>
  <c r="M232" i="6"/>
  <c r="N232" i="6"/>
  <c r="Q232" i="6"/>
  <c r="R232" i="6"/>
  <c r="S232" i="6"/>
  <c r="M233" i="6"/>
  <c r="N233" i="6"/>
  <c r="Q233" i="6"/>
  <c r="R233" i="6"/>
  <c r="S233" i="6"/>
  <c r="M234" i="6"/>
  <c r="N234" i="6"/>
  <c r="Q234" i="6"/>
  <c r="R234" i="6"/>
  <c r="S234" i="6"/>
  <c r="M235" i="6"/>
  <c r="N235" i="6"/>
  <c r="Q235" i="6"/>
  <c r="R235" i="6"/>
  <c r="S235" i="6"/>
  <c r="M236" i="6"/>
  <c r="N236" i="6"/>
  <c r="Q236" i="6"/>
  <c r="R236" i="6"/>
  <c r="S236" i="6"/>
  <c r="M237" i="6"/>
  <c r="N237" i="6"/>
  <c r="Q237" i="6"/>
  <c r="R237" i="6"/>
  <c r="S237" i="6"/>
  <c r="M238" i="6"/>
  <c r="N238" i="6"/>
  <c r="Q238" i="6"/>
  <c r="R238" i="6"/>
  <c r="S238" i="6"/>
  <c r="M239" i="6"/>
  <c r="N239" i="6"/>
  <c r="Q239" i="6"/>
  <c r="R239" i="6"/>
  <c r="S239" i="6"/>
  <c r="M240" i="6"/>
  <c r="N240" i="6"/>
  <c r="Q240" i="6"/>
  <c r="R240" i="6"/>
  <c r="S240" i="6"/>
  <c r="M241" i="6"/>
  <c r="N241" i="6"/>
  <c r="Q241" i="6"/>
  <c r="R241" i="6"/>
  <c r="S241" i="6"/>
  <c r="M242" i="6"/>
  <c r="N242" i="6"/>
  <c r="Q242" i="6"/>
  <c r="R242" i="6"/>
  <c r="S242" i="6"/>
  <c r="M243" i="6"/>
  <c r="N243" i="6"/>
  <c r="Q243" i="6"/>
  <c r="R243" i="6"/>
  <c r="S243" i="6"/>
  <c r="M244" i="6"/>
  <c r="N244" i="6"/>
  <c r="Q244" i="6"/>
  <c r="R244" i="6"/>
  <c r="S244" i="6"/>
  <c r="M245" i="6"/>
  <c r="N245" i="6"/>
  <c r="Q245" i="6"/>
  <c r="R245" i="6"/>
  <c r="S245" i="6"/>
  <c r="M246" i="6"/>
  <c r="N246" i="6"/>
  <c r="Q246" i="6"/>
  <c r="R246" i="6"/>
  <c r="S246" i="6"/>
  <c r="M247" i="6"/>
  <c r="N247" i="6"/>
  <c r="Q247" i="6"/>
  <c r="R247" i="6"/>
  <c r="S247" i="6"/>
  <c r="M248" i="6"/>
  <c r="N248" i="6"/>
  <c r="Q248" i="6"/>
  <c r="R248" i="6"/>
  <c r="S248" i="6"/>
  <c r="M249" i="6"/>
  <c r="N249" i="6"/>
  <c r="Q249" i="6"/>
  <c r="R249" i="6"/>
  <c r="S249" i="6"/>
  <c r="M250" i="6"/>
  <c r="N250" i="6"/>
  <c r="Q250" i="6"/>
  <c r="R250" i="6"/>
  <c r="S250" i="6"/>
  <c r="M251" i="6"/>
  <c r="N251" i="6"/>
  <c r="Q251" i="6"/>
  <c r="R251" i="6"/>
  <c r="S251" i="6"/>
  <c r="M252" i="6"/>
  <c r="N252" i="6"/>
  <c r="Q252" i="6"/>
  <c r="R252" i="6"/>
  <c r="S252" i="6"/>
  <c r="M253" i="6"/>
  <c r="N253" i="6"/>
  <c r="Q253" i="6"/>
  <c r="R253" i="6"/>
  <c r="S253" i="6"/>
  <c r="M254" i="6"/>
  <c r="N254" i="6"/>
  <c r="Q254" i="6"/>
  <c r="R254" i="6"/>
  <c r="S254" i="6"/>
  <c r="M255" i="6"/>
  <c r="N255" i="6"/>
  <c r="Q255" i="6"/>
  <c r="R255" i="6"/>
  <c r="S255" i="6"/>
  <c r="M256" i="6"/>
  <c r="N256" i="6"/>
  <c r="Q256" i="6"/>
  <c r="R256" i="6"/>
  <c r="S256" i="6"/>
  <c r="M257" i="6"/>
  <c r="N257" i="6"/>
  <c r="Q257" i="6"/>
  <c r="R257" i="6"/>
  <c r="S257" i="6"/>
  <c r="M258" i="6"/>
  <c r="N258" i="6"/>
  <c r="Q258" i="6"/>
  <c r="R258" i="6"/>
  <c r="S258" i="6"/>
  <c r="M259" i="6"/>
  <c r="N259" i="6"/>
  <c r="Q259" i="6"/>
  <c r="R259" i="6"/>
  <c r="S259" i="6"/>
  <c r="M260" i="6"/>
  <c r="N260" i="6"/>
  <c r="Q260" i="6"/>
  <c r="R260" i="6"/>
  <c r="S260" i="6"/>
  <c r="M261" i="6"/>
  <c r="N261" i="6"/>
  <c r="Q261" i="6"/>
  <c r="R261" i="6"/>
  <c r="S261" i="6"/>
  <c r="M262" i="6"/>
  <c r="N262" i="6"/>
  <c r="Q262" i="6"/>
  <c r="R262" i="6"/>
  <c r="S262" i="6"/>
  <c r="M263" i="6"/>
  <c r="N263" i="6"/>
  <c r="Q263" i="6"/>
  <c r="R263" i="6"/>
  <c r="S263" i="6"/>
  <c r="M264" i="6"/>
  <c r="N264" i="6"/>
  <c r="Q264" i="6"/>
  <c r="R264" i="6"/>
  <c r="S264" i="6"/>
  <c r="M265" i="6"/>
  <c r="N265" i="6"/>
  <c r="Q265" i="6"/>
  <c r="R265" i="6"/>
  <c r="S265" i="6"/>
  <c r="M266" i="6"/>
  <c r="N266" i="6"/>
  <c r="Q266" i="6"/>
  <c r="R266" i="6"/>
  <c r="S266" i="6"/>
  <c r="M267" i="6"/>
  <c r="N267" i="6"/>
  <c r="Q267" i="6"/>
  <c r="R267" i="6"/>
  <c r="S267" i="6"/>
  <c r="M268" i="6"/>
  <c r="N268" i="6"/>
  <c r="Q268" i="6"/>
  <c r="R268" i="6"/>
  <c r="S268" i="6"/>
  <c r="M269" i="6"/>
  <c r="N269" i="6"/>
  <c r="Q269" i="6"/>
  <c r="R269" i="6"/>
  <c r="S269" i="6"/>
  <c r="M270" i="6"/>
  <c r="N270" i="6"/>
  <c r="Q270" i="6"/>
  <c r="R270" i="6"/>
  <c r="S270" i="6"/>
  <c r="M271" i="6"/>
  <c r="N271" i="6"/>
  <c r="Q271" i="6"/>
  <c r="R271" i="6"/>
  <c r="S271" i="6"/>
  <c r="M272" i="6"/>
  <c r="N272" i="6"/>
  <c r="Q272" i="6"/>
  <c r="R272" i="6"/>
  <c r="S272" i="6"/>
  <c r="M273" i="6"/>
  <c r="N273" i="6"/>
  <c r="Q273" i="6"/>
  <c r="R273" i="6"/>
  <c r="S273" i="6"/>
  <c r="M274" i="6"/>
  <c r="N274" i="6"/>
  <c r="Q274" i="6"/>
  <c r="R274" i="6"/>
  <c r="S274" i="6"/>
  <c r="M275" i="6"/>
  <c r="N275" i="6"/>
  <c r="Q275" i="6"/>
  <c r="R275" i="6"/>
  <c r="S275" i="6"/>
  <c r="M276" i="6"/>
  <c r="N276" i="6"/>
  <c r="Q276" i="6"/>
  <c r="R276" i="6"/>
  <c r="S276" i="6"/>
  <c r="M277" i="6"/>
  <c r="N277" i="6"/>
  <c r="Q277" i="6"/>
  <c r="R277" i="6"/>
  <c r="S277" i="6"/>
  <c r="M278" i="6"/>
  <c r="N278" i="6"/>
  <c r="Q278" i="6"/>
  <c r="R278" i="6"/>
  <c r="S278" i="6"/>
  <c r="M279" i="6"/>
  <c r="N279" i="6"/>
  <c r="Q279" i="6"/>
  <c r="R279" i="6"/>
  <c r="S279" i="6"/>
  <c r="M280" i="6"/>
  <c r="N280" i="6"/>
  <c r="Q280" i="6"/>
  <c r="R280" i="6"/>
  <c r="S280" i="6"/>
  <c r="M281" i="6"/>
  <c r="N281" i="6"/>
  <c r="Q281" i="6"/>
  <c r="R281" i="6"/>
  <c r="S281" i="6"/>
  <c r="M282" i="6"/>
  <c r="N282" i="6"/>
  <c r="Q282" i="6"/>
  <c r="R282" i="6"/>
  <c r="S282" i="6"/>
  <c r="M283" i="6"/>
  <c r="N283" i="6"/>
  <c r="Q283" i="6"/>
  <c r="R283" i="6"/>
  <c r="S283" i="6"/>
  <c r="M284" i="6"/>
  <c r="N284" i="6"/>
  <c r="Q284" i="6"/>
  <c r="R284" i="6"/>
  <c r="S284" i="6"/>
  <c r="M285" i="6"/>
  <c r="N285" i="6"/>
  <c r="Q285" i="6"/>
  <c r="R285" i="6"/>
  <c r="S285" i="6"/>
  <c r="M286" i="6"/>
  <c r="N286" i="6"/>
  <c r="Q286" i="6"/>
  <c r="R286" i="6"/>
  <c r="S286" i="6"/>
  <c r="M287" i="6"/>
  <c r="N287" i="6"/>
  <c r="Q287" i="6"/>
  <c r="R287" i="6"/>
  <c r="S287" i="6"/>
  <c r="M288" i="6"/>
  <c r="N288" i="6"/>
  <c r="Q288" i="6"/>
  <c r="R288" i="6"/>
  <c r="S288" i="6"/>
  <c r="M289" i="6"/>
  <c r="N289" i="6"/>
  <c r="Q289" i="6"/>
  <c r="R289" i="6"/>
  <c r="S289" i="6"/>
  <c r="M290" i="6"/>
  <c r="N290" i="6"/>
  <c r="Q290" i="6"/>
  <c r="R290" i="6"/>
  <c r="S290" i="6"/>
  <c r="M291" i="6"/>
  <c r="N291" i="6"/>
  <c r="Q291" i="6"/>
  <c r="R291" i="6"/>
  <c r="S291" i="6"/>
  <c r="M292" i="6"/>
  <c r="N292" i="6"/>
  <c r="Q292" i="6"/>
  <c r="R292" i="6"/>
  <c r="S292" i="6"/>
  <c r="M293" i="6"/>
  <c r="N293" i="6"/>
  <c r="Q293" i="6"/>
  <c r="R293" i="6"/>
  <c r="S293" i="6"/>
  <c r="M294" i="6"/>
  <c r="N294" i="6"/>
  <c r="Q294" i="6"/>
  <c r="R294" i="6"/>
  <c r="S294" i="6"/>
  <c r="M295" i="6"/>
  <c r="N295" i="6"/>
  <c r="Q295" i="6"/>
  <c r="R295" i="6"/>
  <c r="S295" i="6"/>
  <c r="M296" i="6"/>
  <c r="N296" i="6"/>
  <c r="Q296" i="6"/>
  <c r="R296" i="6"/>
  <c r="S296" i="6"/>
  <c r="M297" i="6"/>
  <c r="N297" i="6"/>
  <c r="Q297" i="6"/>
  <c r="R297" i="6"/>
  <c r="S297" i="6"/>
  <c r="M298" i="6"/>
  <c r="N298" i="6"/>
  <c r="Q298" i="6"/>
  <c r="R298" i="6"/>
  <c r="S298" i="6"/>
  <c r="M299" i="6"/>
  <c r="N299" i="6"/>
  <c r="Q299" i="6"/>
  <c r="R299" i="6"/>
  <c r="S299" i="6"/>
  <c r="M300" i="6"/>
  <c r="N300" i="6"/>
  <c r="Q300" i="6"/>
  <c r="R300" i="6"/>
  <c r="S300" i="6"/>
  <c r="M301" i="6"/>
  <c r="N301" i="6"/>
  <c r="Q301" i="6"/>
  <c r="R301" i="6"/>
  <c r="S301" i="6"/>
  <c r="M302" i="6"/>
  <c r="N302" i="6"/>
  <c r="Q302" i="6"/>
  <c r="R302" i="6"/>
  <c r="S302" i="6"/>
  <c r="M303" i="6"/>
  <c r="N303" i="6"/>
  <c r="Q303" i="6"/>
  <c r="R303" i="6"/>
  <c r="S303" i="6"/>
  <c r="M304" i="6"/>
  <c r="N304" i="6"/>
  <c r="Q304" i="6"/>
  <c r="R304" i="6"/>
  <c r="S304" i="6"/>
  <c r="M305" i="6"/>
  <c r="N305" i="6"/>
  <c r="Q305" i="6"/>
  <c r="R305" i="6"/>
  <c r="S305" i="6"/>
  <c r="M306" i="6"/>
  <c r="N306" i="6"/>
  <c r="Q306" i="6"/>
  <c r="R306" i="6"/>
  <c r="S306" i="6"/>
  <c r="M307" i="6"/>
  <c r="N307" i="6"/>
  <c r="Q307" i="6"/>
  <c r="R307" i="6"/>
  <c r="S307" i="6"/>
  <c r="M308" i="6"/>
  <c r="N308" i="6"/>
  <c r="Q308" i="6"/>
  <c r="R308" i="6"/>
  <c r="S308" i="6"/>
  <c r="M309" i="6"/>
  <c r="N309" i="6"/>
  <c r="Q309" i="6"/>
  <c r="R309" i="6"/>
  <c r="S309" i="6"/>
  <c r="M310" i="6"/>
  <c r="N310" i="6"/>
  <c r="Q310" i="6"/>
  <c r="R310" i="6"/>
  <c r="S310" i="6"/>
  <c r="M311" i="6"/>
  <c r="N311" i="6"/>
  <c r="Q311" i="6"/>
  <c r="R311" i="6"/>
  <c r="S311" i="6"/>
  <c r="M312" i="6"/>
  <c r="N312" i="6"/>
  <c r="Q312" i="6"/>
  <c r="R312" i="6"/>
  <c r="S312" i="6"/>
  <c r="M313" i="6"/>
  <c r="N313" i="6"/>
  <c r="Q313" i="6"/>
  <c r="R313" i="6"/>
  <c r="S313" i="6"/>
  <c r="M314" i="6"/>
  <c r="N314" i="6"/>
  <c r="Q314" i="6"/>
  <c r="R314" i="6"/>
  <c r="S314" i="6"/>
  <c r="M315" i="6"/>
  <c r="N315" i="6"/>
  <c r="Q315" i="6"/>
  <c r="R315" i="6"/>
  <c r="S315" i="6"/>
  <c r="M316" i="6"/>
  <c r="N316" i="6"/>
  <c r="Q316" i="6"/>
  <c r="R316" i="6"/>
  <c r="S316" i="6"/>
  <c r="M317" i="6"/>
  <c r="N317" i="6"/>
  <c r="Q317" i="6"/>
  <c r="R317" i="6"/>
  <c r="S317" i="6"/>
  <c r="M318" i="6"/>
  <c r="N318" i="6"/>
  <c r="Q318" i="6"/>
  <c r="R318" i="6"/>
  <c r="S318" i="6"/>
  <c r="M319" i="6"/>
  <c r="N319" i="6"/>
  <c r="Q319" i="6"/>
  <c r="R319" i="6"/>
  <c r="S319" i="6"/>
  <c r="M320" i="6"/>
  <c r="N320" i="6"/>
  <c r="Q320" i="6"/>
  <c r="R320" i="6"/>
  <c r="S320" i="6"/>
  <c r="M321" i="6"/>
  <c r="N321" i="6"/>
  <c r="Q321" i="6"/>
  <c r="R321" i="6"/>
  <c r="S321" i="6"/>
  <c r="M322" i="6"/>
  <c r="N322" i="6"/>
  <c r="Q322" i="6"/>
  <c r="R322" i="6"/>
  <c r="S322" i="6"/>
  <c r="M323" i="6"/>
  <c r="N323" i="6"/>
  <c r="Q323" i="6"/>
  <c r="R323" i="6"/>
  <c r="S323" i="6"/>
  <c r="M324" i="6"/>
  <c r="N324" i="6"/>
  <c r="Q324" i="6"/>
  <c r="R324" i="6"/>
  <c r="S324" i="6"/>
  <c r="M325" i="6"/>
  <c r="N325" i="6"/>
  <c r="Q325" i="6"/>
  <c r="R325" i="6"/>
  <c r="S325" i="6"/>
  <c r="M326" i="6"/>
  <c r="N326" i="6"/>
  <c r="Q326" i="6"/>
  <c r="R326" i="6"/>
  <c r="S326" i="6"/>
  <c r="M327" i="6"/>
  <c r="N327" i="6"/>
  <c r="Q327" i="6"/>
  <c r="R327" i="6"/>
  <c r="S327" i="6"/>
  <c r="M328" i="6"/>
  <c r="N328" i="6"/>
  <c r="Q328" i="6"/>
  <c r="R328" i="6"/>
  <c r="S328" i="6"/>
  <c r="M329" i="6"/>
  <c r="N329" i="6"/>
  <c r="Q329" i="6"/>
  <c r="R329" i="6"/>
  <c r="S329" i="6"/>
  <c r="M330" i="6"/>
  <c r="N330" i="6"/>
  <c r="Q330" i="6"/>
  <c r="R330" i="6"/>
  <c r="S330" i="6"/>
  <c r="M331" i="6"/>
  <c r="N331" i="6"/>
  <c r="Q331" i="6"/>
  <c r="R331" i="6"/>
  <c r="S331" i="6"/>
  <c r="M332" i="6"/>
  <c r="N332" i="6"/>
  <c r="Q332" i="6"/>
  <c r="R332" i="6"/>
  <c r="S332" i="6"/>
  <c r="M333" i="6"/>
  <c r="N333" i="6"/>
  <c r="Q333" i="6"/>
  <c r="R333" i="6"/>
  <c r="S333" i="6"/>
  <c r="M334" i="6"/>
  <c r="N334" i="6"/>
  <c r="Q334" i="6"/>
  <c r="R334" i="6"/>
  <c r="S334" i="6"/>
  <c r="M335" i="6"/>
  <c r="N335" i="6"/>
  <c r="Q335" i="6"/>
  <c r="R335" i="6"/>
  <c r="S335" i="6"/>
  <c r="M336" i="6"/>
  <c r="N336" i="6"/>
  <c r="Q336" i="6"/>
  <c r="R336" i="6"/>
  <c r="S336" i="6"/>
  <c r="M337" i="6"/>
  <c r="N337" i="6"/>
  <c r="Q337" i="6"/>
  <c r="R337" i="6"/>
  <c r="S337" i="6"/>
  <c r="M338" i="6"/>
  <c r="N338" i="6"/>
  <c r="Q338" i="6"/>
  <c r="R338" i="6"/>
  <c r="S338" i="6"/>
  <c r="M339" i="6"/>
  <c r="N339" i="6"/>
  <c r="Q339" i="6"/>
  <c r="R339" i="6"/>
  <c r="S339" i="6"/>
  <c r="M340" i="6"/>
  <c r="N340" i="6"/>
  <c r="Q340" i="6"/>
  <c r="R340" i="6"/>
  <c r="S340" i="6"/>
  <c r="M341" i="6"/>
  <c r="N341" i="6"/>
  <c r="Q341" i="6"/>
  <c r="R341" i="6"/>
  <c r="S341" i="6"/>
  <c r="M342" i="6"/>
  <c r="N342" i="6"/>
  <c r="Q342" i="6"/>
  <c r="R342" i="6"/>
  <c r="S342" i="6"/>
  <c r="M343" i="6"/>
  <c r="N343" i="6"/>
  <c r="Q343" i="6"/>
  <c r="R343" i="6"/>
  <c r="S343" i="6"/>
  <c r="M344" i="6"/>
  <c r="N344" i="6"/>
  <c r="Q344" i="6"/>
  <c r="R344" i="6"/>
  <c r="S344" i="6"/>
  <c r="M345" i="6"/>
  <c r="N345" i="6"/>
  <c r="Q345" i="6"/>
  <c r="R345" i="6"/>
  <c r="S345" i="6"/>
  <c r="M346" i="6"/>
  <c r="N346" i="6"/>
  <c r="Q346" i="6"/>
  <c r="R346" i="6"/>
  <c r="S346" i="6"/>
  <c r="M347" i="6"/>
  <c r="N347" i="6"/>
  <c r="Q347" i="6"/>
  <c r="R347" i="6"/>
  <c r="S347" i="6"/>
  <c r="M348" i="6"/>
  <c r="N348" i="6"/>
  <c r="Q348" i="6"/>
  <c r="R348" i="6"/>
  <c r="S348" i="6"/>
  <c r="M349" i="6"/>
  <c r="N349" i="6"/>
  <c r="Q349" i="6"/>
  <c r="R349" i="6"/>
  <c r="S349" i="6"/>
  <c r="M350" i="6"/>
  <c r="N350" i="6"/>
  <c r="Q350" i="6"/>
  <c r="R350" i="6"/>
  <c r="S350" i="6"/>
  <c r="M351" i="6"/>
  <c r="N351" i="6"/>
  <c r="Q351" i="6"/>
  <c r="R351" i="6"/>
  <c r="S351" i="6"/>
  <c r="M352" i="6"/>
  <c r="N352" i="6"/>
  <c r="Q352" i="6"/>
  <c r="R352" i="6"/>
  <c r="S352" i="6"/>
  <c r="M353" i="6"/>
  <c r="N353" i="6"/>
  <c r="Q353" i="6"/>
  <c r="R353" i="6"/>
  <c r="S353" i="6"/>
  <c r="M354" i="6"/>
  <c r="N354" i="6"/>
  <c r="Q354" i="6"/>
  <c r="R354" i="6"/>
  <c r="S354" i="6"/>
  <c r="M355" i="6"/>
  <c r="N355" i="6"/>
  <c r="Q355" i="6"/>
  <c r="R355" i="6"/>
  <c r="S355" i="6"/>
  <c r="M356" i="6"/>
  <c r="N356" i="6"/>
  <c r="Q356" i="6"/>
  <c r="R356" i="6"/>
  <c r="S356" i="6"/>
  <c r="M357" i="6"/>
  <c r="N357" i="6"/>
  <c r="Q357" i="6"/>
  <c r="R357" i="6"/>
  <c r="S357" i="6"/>
  <c r="M358" i="6"/>
  <c r="N358" i="6"/>
  <c r="Q358" i="6"/>
  <c r="R358" i="6"/>
  <c r="S358" i="6"/>
  <c r="M359" i="6"/>
  <c r="N359" i="6"/>
  <c r="Q359" i="6"/>
  <c r="R359" i="6"/>
  <c r="S359" i="6"/>
  <c r="M360" i="6"/>
  <c r="N360" i="6"/>
  <c r="Q360" i="6"/>
  <c r="R360" i="6"/>
  <c r="S360" i="6"/>
  <c r="M361" i="6"/>
  <c r="N361" i="6"/>
  <c r="Q361" i="6"/>
  <c r="R361" i="6"/>
  <c r="S361" i="6"/>
  <c r="M362" i="6"/>
  <c r="N362" i="6"/>
  <c r="Q362" i="6"/>
  <c r="R362" i="6"/>
  <c r="S362" i="6"/>
  <c r="M363" i="6"/>
  <c r="N363" i="6"/>
  <c r="Q363" i="6"/>
  <c r="R363" i="6"/>
  <c r="S363" i="6"/>
  <c r="M364" i="6"/>
  <c r="N364" i="6"/>
  <c r="Q364" i="6"/>
  <c r="R364" i="6"/>
  <c r="S364" i="6"/>
  <c r="M365" i="6"/>
  <c r="N365" i="6"/>
  <c r="Q365" i="6"/>
  <c r="R365" i="6"/>
  <c r="S365" i="6"/>
  <c r="M366" i="6"/>
  <c r="N366" i="6"/>
  <c r="Q366" i="6"/>
  <c r="R366" i="6"/>
  <c r="S366" i="6"/>
  <c r="M367" i="6"/>
  <c r="N367" i="6"/>
  <c r="Q367" i="6"/>
  <c r="R367" i="6"/>
  <c r="S367" i="6"/>
  <c r="M368" i="6"/>
  <c r="N368" i="6"/>
  <c r="Q368" i="6"/>
  <c r="R368" i="6"/>
  <c r="S368" i="6"/>
  <c r="M369" i="6"/>
  <c r="N369" i="6"/>
  <c r="Q369" i="6"/>
  <c r="R369" i="6"/>
  <c r="S369" i="6"/>
  <c r="M370" i="6"/>
  <c r="N370" i="6"/>
  <c r="Q370" i="6"/>
  <c r="R370" i="6"/>
  <c r="S370" i="6"/>
  <c r="M371" i="6"/>
  <c r="N371" i="6"/>
  <c r="Q371" i="6"/>
  <c r="R371" i="6"/>
  <c r="S371" i="6"/>
  <c r="M372" i="6"/>
  <c r="N372" i="6"/>
  <c r="Q372" i="6"/>
  <c r="R372" i="6"/>
  <c r="S372" i="6"/>
  <c r="M373" i="6"/>
  <c r="N373" i="6"/>
  <c r="Q373" i="6"/>
  <c r="R373" i="6"/>
  <c r="S373" i="6"/>
  <c r="M374" i="6"/>
  <c r="N374" i="6"/>
  <c r="Q374" i="6"/>
  <c r="R374" i="6"/>
  <c r="S374" i="6"/>
  <c r="M375" i="6"/>
  <c r="N375" i="6"/>
  <c r="Q375" i="6"/>
  <c r="R375" i="6"/>
  <c r="S375" i="6"/>
  <c r="M376" i="6"/>
  <c r="N376" i="6"/>
  <c r="Q376" i="6"/>
  <c r="R376" i="6"/>
  <c r="S376" i="6"/>
  <c r="M377" i="6"/>
  <c r="N377" i="6"/>
  <c r="Q377" i="6"/>
  <c r="R377" i="6"/>
  <c r="S377" i="6"/>
  <c r="M378" i="6"/>
  <c r="N378" i="6"/>
  <c r="Q378" i="6"/>
  <c r="R378" i="6"/>
  <c r="S378" i="6"/>
  <c r="M379" i="6"/>
  <c r="N379" i="6"/>
  <c r="Q379" i="6"/>
  <c r="R379" i="6"/>
  <c r="S379" i="6"/>
  <c r="M380" i="6"/>
  <c r="N380" i="6"/>
  <c r="Q380" i="6"/>
  <c r="R380" i="6"/>
  <c r="S380" i="6"/>
  <c r="M381" i="6"/>
  <c r="N381" i="6"/>
  <c r="Q381" i="6"/>
  <c r="R381" i="6"/>
  <c r="S381" i="6"/>
  <c r="M382" i="6"/>
  <c r="N382" i="6"/>
  <c r="Q382" i="6"/>
  <c r="R382" i="6"/>
  <c r="S382" i="6"/>
  <c r="M383" i="6"/>
  <c r="N383" i="6"/>
  <c r="Q383" i="6"/>
  <c r="R383" i="6"/>
  <c r="S383" i="6"/>
  <c r="M384" i="6"/>
  <c r="N384" i="6"/>
  <c r="Q384" i="6"/>
  <c r="R384" i="6"/>
  <c r="S384" i="6"/>
  <c r="M385" i="6"/>
  <c r="N385" i="6"/>
  <c r="Q385" i="6"/>
  <c r="R385" i="6"/>
  <c r="S385" i="6"/>
  <c r="M386" i="6"/>
  <c r="N386" i="6"/>
  <c r="Q386" i="6"/>
  <c r="R386" i="6"/>
  <c r="S386" i="6"/>
  <c r="M387" i="6"/>
  <c r="N387" i="6"/>
  <c r="Q387" i="6"/>
  <c r="R387" i="6"/>
  <c r="S387" i="6"/>
  <c r="M388" i="6"/>
  <c r="N388" i="6"/>
  <c r="Q388" i="6"/>
  <c r="R388" i="6"/>
  <c r="S388" i="6"/>
  <c r="M389" i="6"/>
  <c r="N389" i="6"/>
  <c r="Q389" i="6"/>
  <c r="R389" i="6"/>
  <c r="S389" i="6"/>
  <c r="M390" i="6"/>
  <c r="N390" i="6"/>
  <c r="Q390" i="6"/>
  <c r="R390" i="6"/>
  <c r="S390" i="6"/>
  <c r="M391" i="6"/>
  <c r="N391" i="6"/>
  <c r="Q391" i="6"/>
  <c r="R391" i="6"/>
  <c r="S391" i="6"/>
  <c r="M392" i="6"/>
  <c r="N392" i="6"/>
  <c r="Q392" i="6"/>
  <c r="R392" i="6"/>
  <c r="S392" i="6"/>
  <c r="M393" i="6"/>
  <c r="N393" i="6"/>
  <c r="Q393" i="6"/>
  <c r="R393" i="6"/>
  <c r="S393" i="6"/>
  <c r="M394" i="6"/>
  <c r="N394" i="6"/>
  <c r="Q394" i="6"/>
  <c r="R394" i="6"/>
  <c r="S394" i="6"/>
  <c r="M395" i="6"/>
  <c r="N395" i="6"/>
  <c r="Q395" i="6"/>
  <c r="R395" i="6"/>
  <c r="S395" i="6"/>
  <c r="M396" i="6"/>
  <c r="N396" i="6"/>
  <c r="Q396" i="6"/>
  <c r="R396" i="6"/>
  <c r="S396" i="6"/>
  <c r="M397" i="6"/>
  <c r="N397" i="6"/>
  <c r="Q397" i="6"/>
  <c r="R397" i="6"/>
  <c r="S397" i="6"/>
  <c r="M398" i="6"/>
  <c r="N398" i="6"/>
  <c r="Q398" i="6"/>
  <c r="R398" i="6"/>
  <c r="S398" i="6"/>
  <c r="M399" i="6"/>
  <c r="N399" i="6"/>
  <c r="Q399" i="6"/>
  <c r="R399" i="6"/>
  <c r="S399" i="6"/>
  <c r="M400" i="6"/>
  <c r="N400" i="6"/>
  <c r="Q400" i="6"/>
  <c r="R400" i="6"/>
  <c r="S400" i="6"/>
  <c r="M401" i="6"/>
  <c r="N401" i="6"/>
  <c r="Q401" i="6"/>
  <c r="R401" i="6"/>
  <c r="S401" i="6"/>
  <c r="M402" i="6"/>
  <c r="N402" i="6"/>
  <c r="Q402" i="6"/>
  <c r="R402" i="6"/>
  <c r="S402" i="6"/>
  <c r="M403" i="6"/>
  <c r="N403" i="6"/>
  <c r="Q403" i="6"/>
  <c r="R403" i="6"/>
  <c r="S403" i="6"/>
  <c r="M404" i="6"/>
  <c r="N404" i="6"/>
  <c r="Q404" i="6"/>
  <c r="R404" i="6"/>
  <c r="S404" i="6"/>
  <c r="M405" i="6"/>
  <c r="N405" i="6"/>
  <c r="Q405" i="6"/>
  <c r="R405" i="6"/>
  <c r="S405" i="6"/>
  <c r="M406" i="6"/>
  <c r="N406" i="6"/>
  <c r="Q406" i="6"/>
  <c r="R406" i="6"/>
  <c r="S406" i="6"/>
  <c r="M407" i="6"/>
  <c r="N407" i="6"/>
  <c r="Q407" i="6"/>
  <c r="R407" i="6"/>
  <c r="S407" i="6"/>
  <c r="M408" i="6"/>
  <c r="N408" i="6"/>
  <c r="Q408" i="6"/>
  <c r="R408" i="6"/>
  <c r="S408" i="6"/>
  <c r="M409" i="6"/>
  <c r="N409" i="6"/>
  <c r="Q409" i="6"/>
  <c r="R409" i="6"/>
  <c r="S409" i="6"/>
  <c r="M410" i="6"/>
  <c r="N410" i="6"/>
  <c r="Q410" i="6"/>
  <c r="R410" i="6"/>
  <c r="S410" i="6"/>
  <c r="M411" i="6"/>
  <c r="N411" i="6"/>
  <c r="Q411" i="6"/>
  <c r="R411" i="6"/>
  <c r="S411" i="6"/>
  <c r="M412" i="6"/>
  <c r="N412" i="6"/>
  <c r="Q412" i="6"/>
  <c r="R412" i="6"/>
  <c r="S412" i="6"/>
  <c r="M413" i="6"/>
  <c r="N413" i="6"/>
  <c r="Q413" i="6"/>
  <c r="R413" i="6"/>
  <c r="S413" i="6"/>
  <c r="M414" i="6"/>
  <c r="N414" i="6"/>
  <c r="Q414" i="6"/>
  <c r="R414" i="6"/>
  <c r="S414" i="6"/>
  <c r="M415" i="6"/>
  <c r="N415" i="6"/>
  <c r="Q415" i="6"/>
  <c r="R415" i="6"/>
  <c r="S415" i="6"/>
  <c r="M416" i="6"/>
  <c r="N416" i="6"/>
  <c r="Q416" i="6"/>
  <c r="R416" i="6"/>
  <c r="S416" i="6"/>
  <c r="M417" i="6"/>
  <c r="N417" i="6"/>
  <c r="Q417" i="6"/>
  <c r="R417" i="6"/>
  <c r="S417" i="6"/>
  <c r="M418" i="6"/>
  <c r="N418" i="6"/>
  <c r="Q418" i="6"/>
  <c r="R418" i="6"/>
  <c r="S418" i="6"/>
  <c r="M419" i="6"/>
  <c r="N419" i="6"/>
  <c r="Q419" i="6"/>
  <c r="R419" i="6"/>
  <c r="S419" i="6"/>
  <c r="M420" i="6"/>
  <c r="N420" i="6"/>
  <c r="Q420" i="6"/>
  <c r="R420" i="6"/>
  <c r="S420" i="6"/>
  <c r="M421" i="6"/>
  <c r="N421" i="6"/>
  <c r="Q421" i="6"/>
  <c r="R421" i="6"/>
  <c r="S421" i="6"/>
  <c r="M422" i="6"/>
  <c r="N422" i="6"/>
  <c r="Q422" i="6"/>
  <c r="R422" i="6"/>
  <c r="S422" i="6"/>
  <c r="M423" i="6"/>
  <c r="N423" i="6"/>
  <c r="Q423" i="6"/>
  <c r="R423" i="6"/>
  <c r="S423" i="6"/>
  <c r="M424" i="6"/>
  <c r="N424" i="6"/>
  <c r="Q424" i="6"/>
  <c r="R424" i="6"/>
  <c r="S424" i="6"/>
  <c r="M425" i="6"/>
  <c r="N425" i="6"/>
  <c r="Q425" i="6"/>
  <c r="R425" i="6"/>
  <c r="S425" i="6"/>
  <c r="M426" i="6"/>
  <c r="N426" i="6"/>
  <c r="Q426" i="6"/>
  <c r="R426" i="6"/>
  <c r="S426" i="6"/>
  <c r="M427" i="6"/>
  <c r="N427" i="6"/>
  <c r="Q427" i="6"/>
  <c r="R427" i="6"/>
  <c r="S427" i="6"/>
  <c r="M428" i="6"/>
  <c r="N428" i="6"/>
  <c r="Q428" i="6"/>
  <c r="R428" i="6"/>
  <c r="S428" i="6"/>
  <c r="M429" i="6"/>
  <c r="N429" i="6"/>
  <c r="Q429" i="6"/>
  <c r="R429" i="6"/>
  <c r="S429" i="6"/>
  <c r="M430" i="6"/>
  <c r="N430" i="6"/>
  <c r="Q430" i="6"/>
  <c r="R430" i="6"/>
  <c r="S430" i="6"/>
  <c r="M431" i="6"/>
  <c r="N431" i="6"/>
  <c r="Q431" i="6"/>
  <c r="R431" i="6"/>
  <c r="S431" i="6"/>
  <c r="M432" i="6"/>
  <c r="N432" i="6"/>
  <c r="Q432" i="6"/>
  <c r="R432" i="6"/>
  <c r="S432" i="6"/>
  <c r="M433" i="6"/>
  <c r="N433" i="6"/>
  <c r="Q433" i="6"/>
  <c r="R433" i="6"/>
  <c r="S433" i="6"/>
  <c r="M434" i="6"/>
  <c r="N434" i="6"/>
  <c r="Q434" i="6"/>
  <c r="R434" i="6"/>
  <c r="S434" i="6"/>
  <c r="M435" i="6"/>
  <c r="N435" i="6"/>
  <c r="Q435" i="6"/>
  <c r="R435" i="6"/>
  <c r="S435" i="6"/>
  <c r="M436" i="6"/>
  <c r="N436" i="6"/>
  <c r="Q436" i="6"/>
  <c r="R436" i="6"/>
  <c r="S436" i="6"/>
  <c r="M437" i="6"/>
  <c r="N437" i="6"/>
  <c r="Q437" i="6"/>
  <c r="R437" i="6"/>
  <c r="S437" i="6"/>
  <c r="M438" i="6"/>
  <c r="N438" i="6"/>
  <c r="Q438" i="6"/>
  <c r="R438" i="6"/>
  <c r="S438" i="6"/>
  <c r="M439" i="6"/>
  <c r="N439" i="6"/>
  <c r="Q439" i="6"/>
  <c r="R439" i="6"/>
  <c r="S439" i="6"/>
  <c r="M440" i="6"/>
  <c r="N440" i="6"/>
  <c r="Q440" i="6"/>
  <c r="R440" i="6"/>
  <c r="S440" i="6"/>
  <c r="M441" i="6"/>
  <c r="N441" i="6"/>
  <c r="Q441" i="6"/>
  <c r="R441" i="6"/>
  <c r="S441" i="6"/>
  <c r="M442" i="6"/>
  <c r="N442" i="6"/>
  <c r="Q442" i="6"/>
  <c r="R442" i="6"/>
  <c r="S442" i="6"/>
  <c r="M443" i="6"/>
  <c r="N443" i="6"/>
  <c r="Q443" i="6"/>
  <c r="R443" i="6"/>
  <c r="S443" i="6"/>
  <c r="M444" i="6"/>
  <c r="N444" i="6"/>
  <c r="Q444" i="6"/>
  <c r="R444" i="6"/>
  <c r="S444" i="6"/>
  <c r="M445" i="6"/>
  <c r="N445" i="6"/>
  <c r="Q445" i="6"/>
  <c r="R445" i="6"/>
  <c r="S445" i="6"/>
  <c r="M446" i="6"/>
  <c r="N446" i="6"/>
  <c r="Q446" i="6"/>
  <c r="R446" i="6"/>
  <c r="S446" i="6"/>
  <c r="M447" i="6"/>
  <c r="N447" i="6"/>
  <c r="Q447" i="6"/>
  <c r="R447" i="6"/>
  <c r="S447" i="6"/>
  <c r="M448" i="6"/>
  <c r="N448" i="6"/>
  <c r="Q448" i="6"/>
  <c r="R448" i="6"/>
  <c r="S448" i="6"/>
  <c r="M449" i="6"/>
  <c r="N449" i="6"/>
  <c r="Q449" i="6"/>
  <c r="R449" i="6"/>
  <c r="S449" i="6"/>
  <c r="M450" i="6"/>
  <c r="N450" i="6"/>
  <c r="Q450" i="6"/>
  <c r="R450" i="6"/>
  <c r="S450" i="6"/>
  <c r="M451" i="6"/>
  <c r="N451" i="6"/>
  <c r="Q451" i="6"/>
  <c r="R451" i="6"/>
  <c r="S451" i="6"/>
  <c r="M452" i="6"/>
  <c r="N452" i="6"/>
  <c r="Q452" i="6"/>
  <c r="R452" i="6"/>
  <c r="S452" i="6"/>
  <c r="M453" i="6"/>
  <c r="N453" i="6"/>
  <c r="Q453" i="6"/>
  <c r="R453" i="6"/>
  <c r="S453" i="6"/>
  <c r="M454" i="6"/>
  <c r="N454" i="6"/>
  <c r="Q454" i="6"/>
  <c r="R454" i="6"/>
  <c r="S454" i="6"/>
  <c r="M455" i="6"/>
  <c r="N455" i="6"/>
  <c r="Q455" i="6"/>
  <c r="R455" i="6"/>
  <c r="S455" i="6"/>
  <c r="M456" i="6"/>
  <c r="N456" i="6"/>
  <c r="Q456" i="6"/>
  <c r="R456" i="6"/>
  <c r="S456" i="6"/>
  <c r="M457" i="6"/>
  <c r="N457" i="6"/>
  <c r="Q457" i="6"/>
  <c r="R457" i="6"/>
  <c r="S457" i="6"/>
  <c r="M458" i="6"/>
  <c r="N458" i="6"/>
  <c r="Q458" i="6"/>
  <c r="R458" i="6"/>
  <c r="S458" i="6"/>
  <c r="M459" i="6"/>
  <c r="N459" i="6"/>
  <c r="Q459" i="6"/>
  <c r="R459" i="6"/>
  <c r="S459" i="6"/>
  <c r="M460" i="6"/>
  <c r="N460" i="6"/>
  <c r="Q460" i="6"/>
  <c r="R460" i="6"/>
  <c r="S460" i="6"/>
  <c r="M461" i="6"/>
  <c r="N461" i="6"/>
  <c r="Q461" i="6"/>
  <c r="R461" i="6"/>
  <c r="S461" i="6"/>
  <c r="M462" i="6"/>
  <c r="N462" i="6"/>
  <c r="Q462" i="6"/>
  <c r="R462" i="6"/>
  <c r="S462" i="6"/>
  <c r="M463" i="6"/>
  <c r="N463" i="6"/>
  <c r="Q463" i="6"/>
  <c r="R463" i="6"/>
  <c r="S463" i="6"/>
  <c r="M464" i="6"/>
  <c r="N464" i="6"/>
  <c r="Q464" i="6"/>
  <c r="R464" i="6"/>
  <c r="S464" i="6"/>
  <c r="M465" i="6"/>
  <c r="N465" i="6"/>
  <c r="Q465" i="6"/>
  <c r="R465" i="6"/>
  <c r="S465" i="6"/>
  <c r="M466" i="6"/>
  <c r="N466" i="6"/>
  <c r="Q466" i="6"/>
  <c r="R466" i="6"/>
  <c r="S466" i="6"/>
  <c r="M467" i="6"/>
  <c r="N467" i="6"/>
  <c r="Q467" i="6"/>
  <c r="R467" i="6"/>
  <c r="S467" i="6"/>
  <c r="M468" i="6"/>
  <c r="N468" i="6"/>
  <c r="Q468" i="6"/>
  <c r="R468" i="6"/>
  <c r="S468" i="6"/>
  <c r="M469" i="6"/>
  <c r="N469" i="6"/>
  <c r="Q469" i="6"/>
  <c r="R469" i="6"/>
  <c r="S469" i="6"/>
  <c r="M470" i="6"/>
  <c r="N470" i="6"/>
  <c r="Q470" i="6"/>
  <c r="R470" i="6"/>
  <c r="S470" i="6"/>
  <c r="M471" i="6"/>
  <c r="N471" i="6"/>
  <c r="Q471" i="6"/>
  <c r="R471" i="6"/>
  <c r="S471" i="6"/>
  <c r="M472" i="6"/>
  <c r="N472" i="6"/>
  <c r="Q472" i="6"/>
  <c r="R472" i="6"/>
  <c r="S472" i="6"/>
  <c r="M473" i="6"/>
  <c r="N473" i="6"/>
  <c r="Q473" i="6"/>
  <c r="R473" i="6"/>
  <c r="S473" i="6"/>
  <c r="M474" i="6"/>
  <c r="N474" i="6"/>
  <c r="Q474" i="6"/>
  <c r="R474" i="6"/>
  <c r="S474" i="6"/>
  <c r="M475" i="6"/>
  <c r="N475" i="6"/>
  <c r="Q475" i="6"/>
  <c r="R475" i="6"/>
  <c r="S475" i="6"/>
  <c r="M476" i="6"/>
  <c r="N476" i="6"/>
  <c r="Q476" i="6"/>
  <c r="R476" i="6"/>
  <c r="S476" i="6"/>
  <c r="M477" i="6"/>
  <c r="N477" i="6"/>
  <c r="Q477" i="6"/>
  <c r="R477" i="6"/>
  <c r="S477" i="6"/>
  <c r="M478" i="6"/>
  <c r="N478" i="6"/>
  <c r="Q478" i="6"/>
  <c r="R478" i="6"/>
  <c r="S478" i="6"/>
  <c r="M479" i="6"/>
  <c r="N479" i="6"/>
  <c r="Q479" i="6"/>
  <c r="R479" i="6"/>
  <c r="S479" i="6"/>
  <c r="M480" i="6"/>
  <c r="N480" i="6"/>
  <c r="Q480" i="6"/>
  <c r="R480" i="6"/>
  <c r="S480" i="6"/>
  <c r="M481" i="6"/>
  <c r="N481" i="6"/>
  <c r="Q481" i="6"/>
  <c r="R481" i="6"/>
  <c r="S481" i="6"/>
  <c r="M482" i="6"/>
  <c r="N482" i="6"/>
  <c r="Q482" i="6"/>
  <c r="R482" i="6"/>
  <c r="S482" i="6"/>
  <c r="M483" i="6"/>
  <c r="N483" i="6"/>
  <c r="Q483" i="6"/>
  <c r="R483" i="6"/>
  <c r="S483" i="6"/>
  <c r="M484" i="6"/>
  <c r="N484" i="6"/>
  <c r="Q484" i="6"/>
  <c r="R484" i="6"/>
  <c r="S484" i="6"/>
  <c r="M485" i="6"/>
  <c r="N485" i="6"/>
  <c r="Q485" i="6"/>
  <c r="R485" i="6"/>
  <c r="S485" i="6"/>
  <c r="M486" i="6"/>
  <c r="N486" i="6"/>
  <c r="Q486" i="6"/>
  <c r="R486" i="6"/>
  <c r="S486" i="6"/>
  <c r="M487" i="6"/>
  <c r="N487" i="6"/>
  <c r="Q487" i="6"/>
  <c r="R487" i="6"/>
  <c r="S487" i="6"/>
  <c r="M488" i="6"/>
  <c r="N488" i="6"/>
  <c r="Q488" i="6"/>
  <c r="R488" i="6"/>
  <c r="S488" i="6"/>
  <c r="M489" i="6"/>
  <c r="N489" i="6"/>
  <c r="Q489" i="6"/>
  <c r="R489" i="6"/>
  <c r="S489" i="6"/>
  <c r="M490" i="6"/>
  <c r="N490" i="6"/>
  <c r="Q490" i="6"/>
  <c r="R490" i="6"/>
  <c r="S490" i="6"/>
  <c r="M491" i="6"/>
  <c r="N491" i="6"/>
  <c r="Q491" i="6"/>
  <c r="R491" i="6"/>
  <c r="S491" i="6"/>
  <c r="M492" i="6"/>
  <c r="N492" i="6"/>
  <c r="Q492" i="6"/>
  <c r="R492" i="6"/>
  <c r="S492" i="6"/>
  <c r="M493" i="6"/>
  <c r="N493" i="6"/>
  <c r="Q493" i="6"/>
  <c r="R493" i="6"/>
  <c r="S493" i="6"/>
  <c r="M494" i="6"/>
  <c r="N494" i="6"/>
  <c r="Q494" i="6"/>
  <c r="R494" i="6"/>
  <c r="S494" i="6"/>
  <c r="M495" i="6"/>
  <c r="N495" i="6"/>
  <c r="Q495" i="6"/>
  <c r="R495" i="6"/>
  <c r="S495" i="6"/>
  <c r="M496" i="6"/>
  <c r="N496" i="6"/>
  <c r="Q496" i="6"/>
  <c r="R496" i="6"/>
  <c r="S496" i="6"/>
  <c r="M497" i="6"/>
  <c r="N497" i="6"/>
  <c r="Q497" i="6"/>
  <c r="R497" i="6"/>
  <c r="S497" i="6"/>
  <c r="M498" i="6"/>
  <c r="N498" i="6"/>
  <c r="Q498" i="6"/>
  <c r="R498" i="6"/>
  <c r="S498" i="6"/>
  <c r="M499" i="6"/>
  <c r="N499" i="6"/>
  <c r="Q499" i="6"/>
  <c r="R499" i="6"/>
  <c r="S499" i="6"/>
  <c r="M500" i="6"/>
  <c r="N500" i="6"/>
  <c r="Q500" i="6"/>
  <c r="R500" i="6"/>
  <c r="S500" i="6"/>
  <c r="M501" i="6"/>
  <c r="N501" i="6"/>
  <c r="Q501" i="6"/>
  <c r="R501" i="6"/>
  <c r="S501" i="6"/>
  <c r="M502" i="6"/>
  <c r="N502" i="6"/>
  <c r="Q502" i="6"/>
  <c r="R502" i="6"/>
  <c r="S502" i="6"/>
  <c r="M503" i="6"/>
  <c r="N503" i="6"/>
  <c r="Q503" i="6"/>
  <c r="R503" i="6"/>
  <c r="S503" i="6"/>
  <c r="M504" i="6"/>
  <c r="N504" i="6"/>
  <c r="Q504" i="6"/>
  <c r="R504" i="6"/>
  <c r="S504" i="6"/>
  <c r="M505" i="6"/>
  <c r="N505" i="6"/>
  <c r="Q505" i="6"/>
  <c r="R505" i="6"/>
  <c r="S505" i="6"/>
  <c r="M506" i="6"/>
  <c r="N506" i="6"/>
  <c r="Q506" i="6"/>
  <c r="R506" i="6"/>
  <c r="S506" i="6"/>
  <c r="M507" i="6"/>
  <c r="N507" i="6"/>
  <c r="Q507" i="6"/>
  <c r="R507" i="6"/>
  <c r="S507" i="6"/>
  <c r="M508" i="6"/>
  <c r="N508" i="6"/>
  <c r="Q508" i="6"/>
  <c r="R508" i="6"/>
  <c r="S508" i="6"/>
  <c r="M509" i="6"/>
  <c r="N509" i="6"/>
  <c r="Q509" i="6"/>
  <c r="R509" i="6"/>
  <c r="S509" i="6"/>
  <c r="M510" i="6"/>
  <c r="N510" i="6"/>
  <c r="Q510" i="6"/>
  <c r="R510" i="6"/>
  <c r="S510" i="6"/>
  <c r="M511" i="6"/>
  <c r="N511" i="6"/>
  <c r="Q511" i="6"/>
  <c r="R511" i="6"/>
  <c r="S511" i="6"/>
  <c r="M512" i="6"/>
  <c r="N512" i="6"/>
  <c r="Q512" i="6"/>
  <c r="R512" i="6"/>
  <c r="S512" i="6"/>
  <c r="M513" i="6"/>
  <c r="N513" i="6"/>
  <c r="Q513" i="6"/>
  <c r="R513" i="6"/>
  <c r="S513" i="6"/>
  <c r="M514" i="6"/>
  <c r="N514" i="6"/>
  <c r="Q514" i="6"/>
  <c r="R514" i="6"/>
  <c r="S514" i="6"/>
  <c r="M515" i="6"/>
  <c r="N515" i="6"/>
  <c r="Q515" i="6"/>
  <c r="R515" i="6"/>
  <c r="S515" i="6"/>
  <c r="M516" i="6"/>
  <c r="N516" i="6"/>
  <c r="Q516" i="6"/>
  <c r="R516" i="6"/>
  <c r="S516" i="6"/>
  <c r="M517" i="6"/>
  <c r="N517" i="6"/>
  <c r="Q517" i="6"/>
  <c r="R517" i="6"/>
  <c r="S517" i="6"/>
  <c r="M518" i="6"/>
  <c r="N518" i="6"/>
  <c r="Q518" i="6"/>
  <c r="R518" i="6"/>
  <c r="S518" i="6"/>
  <c r="M519" i="6"/>
  <c r="N519" i="6"/>
  <c r="Q519" i="6"/>
  <c r="R519" i="6"/>
  <c r="S519" i="6"/>
  <c r="M520" i="6"/>
  <c r="N520" i="6"/>
  <c r="Q520" i="6"/>
  <c r="R520" i="6"/>
  <c r="S520" i="6"/>
  <c r="M521" i="6"/>
  <c r="N521" i="6"/>
  <c r="Q521" i="6"/>
  <c r="R521" i="6"/>
  <c r="S521" i="6"/>
  <c r="M522" i="6"/>
  <c r="N522" i="6"/>
  <c r="Q522" i="6"/>
  <c r="R522" i="6"/>
  <c r="S522" i="6"/>
  <c r="M523" i="6"/>
  <c r="N523" i="6"/>
  <c r="Q523" i="6"/>
  <c r="R523" i="6"/>
  <c r="S523" i="6"/>
  <c r="M524" i="6"/>
  <c r="N524" i="6"/>
  <c r="Q524" i="6"/>
  <c r="R524" i="6"/>
  <c r="S524" i="6"/>
  <c r="M525" i="6"/>
  <c r="N525" i="6"/>
  <c r="Q525" i="6"/>
  <c r="R525" i="6"/>
  <c r="S525" i="6"/>
  <c r="M526" i="6"/>
  <c r="N526" i="6"/>
  <c r="Q526" i="6"/>
  <c r="R526" i="6"/>
  <c r="S526" i="6"/>
  <c r="M527" i="6"/>
  <c r="N527" i="6"/>
  <c r="Q527" i="6"/>
  <c r="R527" i="6"/>
  <c r="S527" i="6"/>
  <c r="M528" i="6"/>
  <c r="N528" i="6"/>
  <c r="Q528" i="6"/>
  <c r="R528" i="6"/>
  <c r="S528" i="6"/>
  <c r="M529" i="6"/>
  <c r="N529" i="6"/>
  <c r="Q529" i="6"/>
  <c r="R529" i="6"/>
  <c r="S529" i="6"/>
  <c r="M530" i="6"/>
  <c r="N530" i="6"/>
  <c r="Q530" i="6"/>
  <c r="R530" i="6"/>
  <c r="S530" i="6"/>
  <c r="M531" i="6"/>
  <c r="N531" i="6"/>
  <c r="Q531" i="6"/>
  <c r="R531" i="6"/>
  <c r="S531" i="6"/>
  <c r="M532" i="6"/>
  <c r="N532" i="6"/>
  <c r="Q532" i="6"/>
  <c r="R532" i="6"/>
  <c r="S532" i="6"/>
  <c r="M533" i="6"/>
  <c r="N533" i="6"/>
  <c r="Q533" i="6"/>
  <c r="R533" i="6"/>
  <c r="S533" i="6"/>
  <c r="M534" i="6"/>
  <c r="N534" i="6"/>
  <c r="Q534" i="6"/>
  <c r="R534" i="6"/>
  <c r="S534" i="6"/>
  <c r="M535" i="6"/>
  <c r="N535" i="6"/>
  <c r="Q535" i="6"/>
  <c r="R535" i="6"/>
  <c r="S535" i="6"/>
  <c r="M536" i="6"/>
  <c r="N536" i="6"/>
  <c r="Q536" i="6"/>
  <c r="R536" i="6"/>
  <c r="S536" i="6"/>
  <c r="M537" i="6"/>
  <c r="N537" i="6"/>
  <c r="Q537" i="6"/>
  <c r="R537" i="6"/>
  <c r="S537" i="6"/>
  <c r="M538" i="6"/>
  <c r="N538" i="6"/>
  <c r="Q538" i="6"/>
  <c r="R538" i="6"/>
  <c r="S538" i="6"/>
  <c r="M539" i="6"/>
  <c r="N539" i="6"/>
  <c r="Q539" i="6"/>
  <c r="R539" i="6"/>
  <c r="S539" i="6"/>
  <c r="M540" i="6"/>
  <c r="N540" i="6"/>
  <c r="Q540" i="6"/>
  <c r="R540" i="6"/>
  <c r="S540" i="6"/>
  <c r="M541" i="6"/>
  <c r="N541" i="6"/>
  <c r="Q541" i="6"/>
  <c r="R541" i="6"/>
  <c r="S541" i="6"/>
  <c r="M542" i="6"/>
  <c r="N542" i="6"/>
  <c r="Q542" i="6"/>
  <c r="R542" i="6"/>
  <c r="S542" i="6"/>
  <c r="M543" i="6"/>
  <c r="N543" i="6"/>
  <c r="Q543" i="6"/>
  <c r="R543" i="6"/>
  <c r="S543" i="6"/>
  <c r="M544" i="6"/>
  <c r="N544" i="6"/>
  <c r="Q544" i="6"/>
  <c r="R544" i="6"/>
  <c r="S544" i="6"/>
  <c r="M546" i="6"/>
  <c r="N546" i="6"/>
  <c r="Q546" i="6"/>
  <c r="R546" i="6"/>
  <c r="S546" i="6"/>
  <c r="M547" i="6"/>
  <c r="N547" i="6"/>
  <c r="Q547" i="6"/>
  <c r="R547" i="6"/>
  <c r="S547" i="6"/>
  <c r="M548" i="6"/>
  <c r="N548" i="6"/>
  <c r="Q548" i="6"/>
  <c r="R548" i="6"/>
  <c r="S548" i="6"/>
  <c r="M549" i="6"/>
  <c r="N549" i="6"/>
  <c r="Q549" i="6"/>
  <c r="R549" i="6"/>
  <c r="S549" i="6"/>
  <c r="M550" i="6"/>
  <c r="N550" i="6"/>
  <c r="Q550" i="6"/>
  <c r="R550" i="6"/>
  <c r="S550" i="6"/>
  <c r="M551" i="6"/>
  <c r="N551" i="6"/>
  <c r="Q551" i="6"/>
  <c r="R551" i="6"/>
  <c r="S551" i="6"/>
  <c r="M552" i="6"/>
  <c r="N552" i="6"/>
  <c r="Q552" i="6"/>
  <c r="R552" i="6"/>
  <c r="S552" i="6"/>
  <c r="M554" i="6"/>
  <c r="N554" i="6"/>
  <c r="Q554" i="6"/>
  <c r="R554" i="6"/>
  <c r="S554" i="6"/>
  <c r="M555" i="6"/>
  <c r="N555" i="6"/>
  <c r="Q555" i="6"/>
  <c r="R555" i="6"/>
  <c r="S555" i="6"/>
  <c r="M556" i="6"/>
  <c r="N556" i="6"/>
  <c r="Q556" i="6"/>
  <c r="R556" i="6"/>
  <c r="S556" i="6"/>
  <c r="M557" i="6"/>
  <c r="N557" i="6"/>
  <c r="Q557" i="6"/>
  <c r="R557" i="6"/>
  <c r="S557" i="6"/>
  <c r="M558" i="6"/>
  <c r="N558" i="6"/>
  <c r="Q558" i="6"/>
  <c r="R558" i="6"/>
  <c r="S558" i="6"/>
  <c r="M559" i="6"/>
  <c r="N559" i="6"/>
  <c r="Q559" i="6"/>
  <c r="R559" i="6"/>
  <c r="S559" i="6"/>
  <c r="M560" i="6"/>
  <c r="N560" i="6"/>
  <c r="Q560" i="6"/>
  <c r="R560" i="6"/>
  <c r="S560" i="6"/>
  <c r="M561" i="6"/>
  <c r="N561" i="6"/>
  <c r="Q561" i="6"/>
  <c r="R561" i="6"/>
  <c r="S561" i="6"/>
  <c r="M562" i="6"/>
  <c r="N562" i="6"/>
  <c r="Q562" i="6"/>
  <c r="R562" i="6"/>
  <c r="S562" i="6"/>
  <c r="M563" i="6"/>
  <c r="N563" i="6"/>
  <c r="Q563" i="6"/>
  <c r="R563" i="6"/>
  <c r="S563" i="6"/>
  <c r="M564" i="6"/>
  <c r="N564" i="6"/>
  <c r="Q564" i="6"/>
  <c r="R564" i="6"/>
  <c r="S564" i="6"/>
  <c r="M565" i="6"/>
  <c r="N565" i="6"/>
  <c r="Q565" i="6"/>
  <c r="R565" i="6"/>
  <c r="S565" i="6"/>
  <c r="M566" i="6"/>
  <c r="N566" i="6"/>
  <c r="Q566" i="6"/>
  <c r="R566" i="6"/>
  <c r="S566" i="6"/>
  <c r="M567" i="6"/>
  <c r="N567" i="6"/>
  <c r="Q567" i="6"/>
  <c r="R567" i="6"/>
  <c r="S567" i="6"/>
  <c r="M568" i="6"/>
  <c r="N568" i="6"/>
  <c r="Q568" i="6"/>
  <c r="R568" i="6"/>
  <c r="S568" i="6"/>
  <c r="M569" i="6"/>
  <c r="N569" i="6"/>
  <c r="Q569" i="6"/>
  <c r="R569" i="6"/>
  <c r="S569" i="6"/>
  <c r="M570" i="6"/>
  <c r="N570" i="6"/>
  <c r="Q570" i="6"/>
  <c r="R570" i="6"/>
  <c r="S570" i="6"/>
  <c r="M571" i="6"/>
  <c r="N571" i="6"/>
  <c r="Q571" i="6"/>
  <c r="R571" i="6"/>
  <c r="S571" i="6"/>
  <c r="M572" i="6"/>
  <c r="N572" i="6"/>
  <c r="Q572" i="6"/>
  <c r="R572" i="6"/>
  <c r="S572" i="6"/>
  <c r="M573" i="6"/>
  <c r="N573" i="6"/>
  <c r="Q573" i="6"/>
  <c r="R573" i="6"/>
  <c r="S573" i="6"/>
  <c r="M574" i="6"/>
  <c r="N574" i="6"/>
  <c r="Q574" i="6"/>
  <c r="R574" i="6"/>
  <c r="S574" i="6"/>
  <c r="M575" i="6"/>
  <c r="N575" i="6"/>
  <c r="Q575" i="6"/>
  <c r="R575" i="6"/>
  <c r="S575" i="6"/>
  <c r="M576" i="6"/>
  <c r="N576" i="6"/>
  <c r="Q576" i="6"/>
  <c r="R576" i="6"/>
  <c r="S576" i="6"/>
  <c r="M577" i="6"/>
  <c r="N577" i="6"/>
  <c r="Q577" i="6"/>
  <c r="R577" i="6"/>
  <c r="S577" i="6"/>
  <c r="M578" i="6"/>
  <c r="N578" i="6"/>
  <c r="Q578" i="6"/>
  <c r="R578" i="6"/>
  <c r="S578" i="6"/>
  <c r="M579" i="6"/>
  <c r="N579" i="6"/>
  <c r="Q579" i="6"/>
  <c r="R579" i="6"/>
  <c r="S579" i="6"/>
  <c r="M580" i="6"/>
  <c r="N580" i="6"/>
  <c r="Q580" i="6"/>
  <c r="R580" i="6"/>
  <c r="S580" i="6"/>
  <c r="M581" i="6"/>
  <c r="N581" i="6"/>
  <c r="Q581" i="6"/>
  <c r="R581" i="6"/>
  <c r="S581" i="6"/>
  <c r="M582" i="6"/>
  <c r="N582" i="6"/>
  <c r="Q582" i="6"/>
  <c r="R582" i="6"/>
  <c r="S582" i="6"/>
  <c r="M583" i="6"/>
  <c r="N583" i="6"/>
  <c r="Q583" i="6"/>
  <c r="R583" i="6"/>
  <c r="S583" i="6"/>
  <c r="M584" i="6"/>
  <c r="N584" i="6"/>
  <c r="Q584" i="6"/>
  <c r="R584" i="6"/>
  <c r="S584" i="6"/>
  <c r="M585" i="6"/>
  <c r="N585" i="6"/>
  <c r="Q585" i="6"/>
  <c r="R585" i="6"/>
  <c r="S585" i="6"/>
  <c r="M586" i="6"/>
  <c r="N586" i="6"/>
  <c r="Q586" i="6"/>
  <c r="R586" i="6"/>
  <c r="S586" i="6"/>
  <c r="M587" i="6"/>
  <c r="N587" i="6"/>
  <c r="Q587" i="6"/>
  <c r="R587" i="6"/>
  <c r="S587" i="6"/>
  <c r="M588" i="6"/>
  <c r="N588" i="6"/>
  <c r="Q588" i="6"/>
  <c r="R588" i="6"/>
  <c r="S588" i="6"/>
  <c r="M589" i="6"/>
  <c r="N589" i="6"/>
  <c r="Q589" i="6"/>
  <c r="R589" i="6"/>
  <c r="S589" i="6"/>
  <c r="M590" i="6"/>
  <c r="N590" i="6"/>
  <c r="Q590" i="6"/>
  <c r="R590" i="6"/>
  <c r="S590" i="6"/>
  <c r="M591" i="6"/>
  <c r="N591" i="6"/>
  <c r="Q591" i="6"/>
  <c r="R591" i="6"/>
  <c r="S591" i="6"/>
  <c r="M592" i="6"/>
  <c r="N592" i="6"/>
  <c r="Q592" i="6"/>
  <c r="R592" i="6"/>
  <c r="S592" i="6"/>
  <c r="M593" i="6"/>
  <c r="N593" i="6"/>
  <c r="Q593" i="6"/>
  <c r="R593" i="6"/>
  <c r="S593" i="6"/>
  <c r="M594" i="6"/>
  <c r="N594" i="6"/>
  <c r="Q594" i="6"/>
  <c r="R594" i="6"/>
  <c r="S594" i="6"/>
  <c r="M595" i="6"/>
  <c r="N595" i="6"/>
  <c r="Q595" i="6"/>
  <c r="R595" i="6"/>
  <c r="S595" i="6"/>
  <c r="M596" i="6"/>
  <c r="N596" i="6"/>
  <c r="Q596" i="6"/>
  <c r="R596" i="6"/>
  <c r="S596" i="6"/>
  <c r="M597" i="6"/>
  <c r="N597" i="6"/>
  <c r="Q597" i="6"/>
  <c r="R597" i="6"/>
  <c r="S597" i="6"/>
  <c r="M598" i="6"/>
  <c r="N598" i="6"/>
  <c r="Q598" i="6"/>
  <c r="R598" i="6"/>
  <c r="S598" i="6"/>
  <c r="M599" i="6"/>
  <c r="N599" i="6"/>
  <c r="Q599" i="6"/>
  <c r="R599" i="6"/>
  <c r="S599" i="6"/>
  <c r="M600" i="6"/>
  <c r="N600" i="6"/>
  <c r="Q600" i="6"/>
  <c r="R600" i="6"/>
  <c r="S600" i="6"/>
  <c r="M601" i="6"/>
  <c r="N601" i="6"/>
  <c r="Q601" i="6"/>
  <c r="R601" i="6"/>
  <c r="S601" i="6"/>
  <c r="M602" i="6"/>
  <c r="N602" i="6"/>
  <c r="Q602" i="6"/>
  <c r="R602" i="6"/>
  <c r="S602" i="6"/>
  <c r="M603" i="6"/>
  <c r="N603" i="6"/>
  <c r="Q603" i="6"/>
  <c r="R603" i="6"/>
  <c r="S603" i="6"/>
  <c r="M604" i="6"/>
  <c r="N604" i="6"/>
  <c r="Q604" i="6"/>
  <c r="R604" i="6"/>
  <c r="S604" i="6"/>
  <c r="M605" i="6"/>
  <c r="N605" i="6"/>
  <c r="Q605" i="6"/>
  <c r="R605" i="6"/>
  <c r="S605" i="6"/>
  <c r="M606" i="6"/>
  <c r="N606" i="6"/>
  <c r="Q606" i="6"/>
  <c r="R606" i="6"/>
  <c r="S606" i="6"/>
  <c r="M607" i="6"/>
  <c r="N607" i="6"/>
  <c r="Q607" i="6"/>
  <c r="R607" i="6"/>
  <c r="S607" i="6"/>
  <c r="M608" i="6"/>
  <c r="N608" i="6"/>
  <c r="Q608" i="6"/>
  <c r="R608" i="6"/>
  <c r="S608" i="6"/>
  <c r="M609" i="6"/>
  <c r="N609" i="6"/>
  <c r="Q609" i="6"/>
  <c r="R609" i="6"/>
  <c r="S609" i="6"/>
  <c r="M610" i="6"/>
  <c r="N610" i="6"/>
  <c r="Q610" i="6"/>
  <c r="R610" i="6"/>
  <c r="S610" i="6"/>
  <c r="M611" i="6"/>
  <c r="N611" i="6"/>
  <c r="Q611" i="6"/>
  <c r="R611" i="6"/>
  <c r="S611" i="6"/>
  <c r="M612" i="6"/>
  <c r="N612" i="6"/>
  <c r="Q612" i="6"/>
  <c r="R612" i="6"/>
  <c r="S612" i="6"/>
  <c r="M613" i="6"/>
  <c r="N613" i="6"/>
  <c r="Q613" i="6"/>
  <c r="R613" i="6"/>
  <c r="S613" i="6"/>
  <c r="M614" i="6"/>
  <c r="N614" i="6"/>
  <c r="Q614" i="6"/>
  <c r="R614" i="6"/>
  <c r="S614" i="6"/>
  <c r="M615" i="6"/>
  <c r="N615" i="6"/>
  <c r="Q615" i="6"/>
  <c r="R615" i="6"/>
  <c r="S615" i="6"/>
  <c r="M616" i="6"/>
  <c r="N616" i="6"/>
  <c r="Q616" i="6"/>
  <c r="R616" i="6"/>
  <c r="S616" i="6"/>
  <c r="M617" i="6"/>
  <c r="N617" i="6"/>
  <c r="Q617" i="6"/>
  <c r="R617" i="6"/>
  <c r="S617" i="6"/>
  <c r="M618" i="6"/>
  <c r="N618" i="6"/>
  <c r="Q618" i="6"/>
  <c r="R618" i="6"/>
  <c r="S618" i="6"/>
  <c r="M619" i="6"/>
  <c r="N619" i="6"/>
  <c r="Q619" i="6"/>
  <c r="R619" i="6"/>
  <c r="S619" i="6"/>
  <c r="M620" i="6"/>
  <c r="N620" i="6"/>
  <c r="Q620" i="6"/>
  <c r="R620" i="6"/>
  <c r="S620" i="6"/>
  <c r="M621" i="6"/>
  <c r="N621" i="6"/>
  <c r="Q621" i="6"/>
  <c r="R621" i="6"/>
  <c r="S621" i="6"/>
  <c r="M622" i="6"/>
  <c r="N622" i="6"/>
  <c r="Q622" i="6"/>
  <c r="R622" i="6"/>
  <c r="S622" i="6"/>
  <c r="M623" i="6"/>
  <c r="N623" i="6"/>
  <c r="Q623" i="6"/>
  <c r="R623" i="6"/>
  <c r="S623" i="6"/>
  <c r="M624" i="6"/>
  <c r="N624" i="6"/>
  <c r="Q624" i="6"/>
  <c r="R624" i="6"/>
  <c r="S624" i="6"/>
  <c r="M625" i="6"/>
  <c r="N625" i="6"/>
  <c r="Q625" i="6"/>
  <c r="R625" i="6"/>
  <c r="S625" i="6"/>
  <c r="M626" i="6"/>
  <c r="N626" i="6"/>
  <c r="Q626" i="6"/>
  <c r="R626" i="6"/>
  <c r="S626" i="6"/>
  <c r="M627" i="6"/>
  <c r="N627" i="6"/>
  <c r="Q627" i="6"/>
  <c r="R627" i="6"/>
  <c r="S627" i="6"/>
  <c r="M628" i="6"/>
  <c r="N628" i="6"/>
  <c r="Q628" i="6"/>
  <c r="R628" i="6"/>
  <c r="S628" i="6"/>
  <c r="M629" i="6"/>
  <c r="N629" i="6"/>
  <c r="Q629" i="6"/>
  <c r="R629" i="6"/>
  <c r="S629" i="6"/>
  <c r="M630" i="6"/>
  <c r="N630" i="6"/>
  <c r="Q630" i="6"/>
  <c r="R630" i="6"/>
  <c r="S630" i="6"/>
  <c r="M631" i="6"/>
  <c r="N631" i="6"/>
  <c r="Q631" i="6"/>
  <c r="R631" i="6"/>
  <c r="S631" i="6"/>
  <c r="M632" i="6"/>
  <c r="N632" i="6"/>
  <c r="Q632" i="6"/>
  <c r="R632" i="6"/>
  <c r="S632" i="6"/>
  <c r="M633" i="6"/>
  <c r="N633" i="6"/>
  <c r="Q633" i="6"/>
  <c r="R633" i="6"/>
  <c r="S633" i="6"/>
  <c r="M634" i="6"/>
  <c r="N634" i="6"/>
  <c r="Q634" i="6"/>
  <c r="R634" i="6"/>
  <c r="S634" i="6"/>
  <c r="M635" i="6"/>
  <c r="N635" i="6"/>
  <c r="Q635" i="6"/>
  <c r="R635" i="6"/>
  <c r="S635" i="6"/>
  <c r="M636" i="6"/>
  <c r="N636" i="6"/>
  <c r="Q636" i="6"/>
  <c r="R636" i="6"/>
  <c r="S636" i="6"/>
  <c r="M637" i="6"/>
  <c r="N637" i="6"/>
  <c r="Q637" i="6"/>
  <c r="R637" i="6"/>
  <c r="S637" i="6"/>
  <c r="M638" i="6"/>
  <c r="N638" i="6"/>
  <c r="Q638" i="6"/>
  <c r="R638" i="6"/>
  <c r="S638" i="6"/>
  <c r="M639" i="6"/>
  <c r="N639" i="6"/>
  <c r="Q639" i="6"/>
  <c r="R639" i="6"/>
  <c r="S639" i="6"/>
  <c r="M640" i="6"/>
  <c r="N640" i="6"/>
  <c r="Q640" i="6"/>
  <c r="R640" i="6"/>
  <c r="S640" i="6"/>
  <c r="M641" i="6"/>
  <c r="N641" i="6"/>
  <c r="Q641" i="6"/>
  <c r="R641" i="6"/>
  <c r="S641" i="6"/>
  <c r="M642" i="6"/>
  <c r="N642" i="6"/>
  <c r="Q642" i="6"/>
  <c r="R642" i="6"/>
  <c r="S642" i="6"/>
  <c r="M643" i="6"/>
  <c r="N643" i="6"/>
  <c r="Q643" i="6"/>
  <c r="R643" i="6"/>
  <c r="S643" i="6"/>
  <c r="M644" i="6"/>
  <c r="N644" i="6"/>
  <c r="Q644" i="6"/>
  <c r="R644" i="6"/>
  <c r="S644" i="6"/>
  <c r="M645" i="6"/>
  <c r="N645" i="6"/>
  <c r="Q645" i="6"/>
  <c r="R645" i="6"/>
  <c r="S645" i="6"/>
  <c r="M646" i="6"/>
  <c r="N646" i="6"/>
  <c r="Q646" i="6"/>
  <c r="R646" i="6"/>
  <c r="S646" i="6"/>
  <c r="M647" i="6"/>
  <c r="N647" i="6"/>
  <c r="Q647" i="6"/>
  <c r="R647" i="6"/>
  <c r="S647" i="6"/>
  <c r="M648" i="6"/>
  <c r="N648" i="6"/>
  <c r="Q648" i="6"/>
  <c r="R648" i="6"/>
  <c r="S648" i="6"/>
  <c r="M649" i="6"/>
  <c r="N649" i="6"/>
  <c r="Q649" i="6"/>
  <c r="R649" i="6"/>
  <c r="S649" i="6"/>
  <c r="M650" i="6"/>
  <c r="N650" i="6"/>
  <c r="Q650" i="6"/>
  <c r="R650" i="6"/>
  <c r="S650" i="6"/>
  <c r="M651" i="6"/>
  <c r="N651" i="6"/>
  <c r="Q651" i="6"/>
  <c r="R651" i="6"/>
  <c r="S651" i="6"/>
  <c r="M652" i="6"/>
  <c r="N652" i="6"/>
  <c r="Q652" i="6"/>
  <c r="R652" i="6"/>
  <c r="S652" i="6"/>
  <c r="M653" i="6"/>
  <c r="N653" i="6"/>
  <c r="Q653" i="6"/>
  <c r="R653" i="6"/>
  <c r="S653" i="6"/>
  <c r="M654" i="6"/>
  <c r="N654" i="6"/>
  <c r="Q654" i="6"/>
  <c r="R654" i="6"/>
  <c r="S654" i="6"/>
  <c r="M655" i="6"/>
  <c r="N655" i="6"/>
  <c r="Q655" i="6"/>
  <c r="R655" i="6"/>
  <c r="S655" i="6"/>
  <c r="M656" i="6"/>
  <c r="N656" i="6"/>
  <c r="Q656" i="6"/>
  <c r="R656" i="6"/>
  <c r="S656" i="6"/>
  <c r="M657" i="6"/>
  <c r="N657" i="6"/>
  <c r="Q657" i="6"/>
  <c r="R657" i="6"/>
  <c r="S657" i="6"/>
  <c r="M658" i="6"/>
  <c r="N658" i="6"/>
  <c r="Q658" i="6"/>
  <c r="R658" i="6"/>
  <c r="S658" i="6"/>
  <c r="M659" i="6"/>
  <c r="N659" i="6"/>
  <c r="Q659" i="6"/>
  <c r="R659" i="6"/>
  <c r="S659" i="6"/>
  <c r="M660" i="6"/>
  <c r="N660" i="6"/>
  <c r="Q660" i="6"/>
  <c r="R660" i="6"/>
  <c r="S660" i="6"/>
  <c r="M661" i="6"/>
  <c r="N661" i="6"/>
  <c r="Q661" i="6"/>
  <c r="R661" i="6"/>
  <c r="S661" i="6"/>
  <c r="M662" i="6"/>
  <c r="N662" i="6"/>
  <c r="Q662" i="6"/>
  <c r="R662" i="6"/>
  <c r="S662" i="6"/>
  <c r="M663" i="6"/>
  <c r="N663" i="6"/>
  <c r="Q663" i="6"/>
  <c r="R663" i="6"/>
  <c r="S663" i="6"/>
  <c r="M664" i="6"/>
  <c r="N664" i="6"/>
  <c r="Q664" i="6"/>
  <c r="R664" i="6"/>
  <c r="S664" i="6"/>
  <c r="M665" i="6"/>
  <c r="N665" i="6"/>
  <c r="Q665" i="6"/>
  <c r="R665" i="6"/>
  <c r="S665" i="6"/>
  <c r="M666" i="6"/>
  <c r="N666" i="6"/>
  <c r="Q666" i="6"/>
  <c r="R666" i="6"/>
  <c r="S666" i="6"/>
  <c r="M667" i="6"/>
  <c r="N667" i="6"/>
  <c r="Q667" i="6"/>
  <c r="R667" i="6"/>
  <c r="S667" i="6"/>
  <c r="M668" i="6"/>
  <c r="N668" i="6"/>
  <c r="Q668" i="6"/>
  <c r="R668" i="6"/>
  <c r="S668" i="6"/>
  <c r="M669" i="6"/>
  <c r="N669" i="6"/>
  <c r="Q669" i="6"/>
  <c r="R669" i="6"/>
  <c r="S669" i="6"/>
  <c r="M670" i="6"/>
  <c r="N670" i="6"/>
  <c r="Q670" i="6"/>
  <c r="R670" i="6"/>
  <c r="S670" i="6"/>
  <c r="M671" i="6"/>
  <c r="N671" i="6"/>
  <c r="Q671" i="6"/>
  <c r="R671" i="6"/>
  <c r="S671" i="6"/>
  <c r="M672" i="6"/>
  <c r="N672" i="6"/>
  <c r="Q672" i="6"/>
  <c r="R672" i="6"/>
  <c r="S672" i="6"/>
  <c r="M673" i="6"/>
  <c r="N673" i="6"/>
  <c r="Q673" i="6"/>
  <c r="R673" i="6"/>
  <c r="S673" i="6"/>
  <c r="M674" i="6"/>
  <c r="N674" i="6"/>
  <c r="Q674" i="6"/>
  <c r="R674" i="6"/>
  <c r="S674" i="6"/>
  <c r="M675" i="6"/>
  <c r="N675" i="6"/>
  <c r="Q675" i="6"/>
  <c r="R675" i="6"/>
  <c r="S675" i="6"/>
  <c r="M676" i="6"/>
  <c r="N676" i="6"/>
  <c r="Q676" i="6"/>
  <c r="R676" i="6"/>
  <c r="S676" i="6"/>
  <c r="M677" i="6"/>
  <c r="N677" i="6"/>
  <c r="Q677" i="6"/>
  <c r="R677" i="6"/>
  <c r="S677" i="6"/>
  <c r="M678" i="6"/>
  <c r="N678" i="6"/>
  <c r="Q678" i="6"/>
  <c r="R678" i="6"/>
  <c r="S678" i="6"/>
  <c r="M679" i="6"/>
  <c r="N679" i="6"/>
  <c r="Q679" i="6"/>
  <c r="R679" i="6"/>
  <c r="S679" i="6"/>
  <c r="M680" i="6"/>
  <c r="N680" i="6"/>
  <c r="Q680" i="6"/>
  <c r="R680" i="6"/>
  <c r="S680" i="6"/>
  <c r="M681" i="6"/>
  <c r="N681" i="6"/>
  <c r="Q681" i="6"/>
  <c r="R681" i="6"/>
  <c r="S681" i="6"/>
  <c r="M682" i="6"/>
  <c r="N682" i="6"/>
  <c r="Q682" i="6"/>
  <c r="R682" i="6"/>
  <c r="S682" i="6"/>
  <c r="M683" i="6"/>
  <c r="N683" i="6"/>
  <c r="Q683" i="6"/>
  <c r="R683" i="6"/>
  <c r="S683" i="6"/>
  <c r="M684" i="6"/>
  <c r="N684" i="6"/>
  <c r="Q684" i="6"/>
  <c r="R684" i="6"/>
  <c r="S684" i="6"/>
  <c r="M685" i="6"/>
  <c r="N685" i="6"/>
  <c r="Q685" i="6"/>
  <c r="R685" i="6"/>
  <c r="S685" i="6"/>
  <c r="M686" i="6"/>
  <c r="N686" i="6"/>
  <c r="Q686" i="6"/>
  <c r="R686" i="6"/>
  <c r="S686" i="6"/>
  <c r="M687" i="6"/>
  <c r="N687" i="6"/>
  <c r="Q687" i="6"/>
  <c r="R687" i="6"/>
  <c r="S687" i="6"/>
  <c r="M688" i="6"/>
  <c r="N688" i="6"/>
  <c r="Q688" i="6"/>
  <c r="R688" i="6"/>
  <c r="S688" i="6"/>
  <c r="M689" i="6"/>
  <c r="N689" i="6"/>
  <c r="Q689" i="6"/>
  <c r="R689" i="6"/>
  <c r="S689" i="6"/>
  <c r="M690" i="6"/>
  <c r="N690" i="6"/>
  <c r="Q690" i="6"/>
  <c r="R690" i="6"/>
  <c r="S690" i="6"/>
  <c r="M691" i="6"/>
  <c r="N691" i="6"/>
  <c r="Q691" i="6"/>
  <c r="R691" i="6"/>
  <c r="S691" i="6"/>
  <c r="M692" i="6"/>
  <c r="N692" i="6"/>
  <c r="Q692" i="6"/>
  <c r="R692" i="6"/>
  <c r="S692" i="6"/>
  <c r="M693" i="6"/>
  <c r="N693" i="6"/>
  <c r="Q693" i="6"/>
  <c r="R693" i="6"/>
  <c r="S693" i="6"/>
  <c r="M694" i="6"/>
  <c r="N694" i="6"/>
  <c r="Q694" i="6"/>
  <c r="R694" i="6"/>
  <c r="S694" i="6"/>
  <c r="M695" i="6"/>
  <c r="N695" i="6"/>
  <c r="Q695" i="6"/>
  <c r="R695" i="6"/>
  <c r="S695" i="6"/>
  <c r="M696" i="6"/>
  <c r="N696" i="6"/>
  <c r="Q696" i="6"/>
  <c r="R696" i="6"/>
  <c r="S696" i="6"/>
  <c r="M697" i="6"/>
  <c r="N697" i="6"/>
  <c r="Q697" i="6"/>
  <c r="R697" i="6"/>
  <c r="S697" i="6"/>
  <c r="M698" i="6"/>
  <c r="N698" i="6"/>
  <c r="Q698" i="6"/>
  <c r="R698" i="6"/>
  <c r="S698" i="6"/>
  <c r="M699" i="6"/>
  <c r="N699" i="6"/>
  <c r="Q699" i="6"/>
  <c r="R699" i="6"/>
  <c r="S699" i="6"/>
  <c r="M700" i="6"/>
  <c r="N700" i="6"/>
  <c r="Q700" i="6"/>
  <c r="R700" i="6"/>
  <c r="S700" i="6"/>
  <c r="M701" i="6"/>
  <c r="N701" i="6"/>
  <c r="Q701" i="6"/>
  <c r="R701" i="6"/>
  <c r="S701" i="6"/>
  <c r="M702" i="6"/>
  <c r="N702" i="6"/>
  <c r="Q702" i="6"/>
  <c r="R702" i="6"/>
  <c r="S702" i="6"/>
  <c r="M703" i="6"/>
  <c r="N703" i="6"/>
  <c r="Q703" i="6"/>
  <c r="R703" i="6"/>
  <c r="S703" i="6"/>
  <c r="M704" i="6"/>
  <c r="N704" i="6"/>
  <c r="Q704" i="6"/>
  <c r="R704" i="6"/>
  <c r="S704" i="6"/>
  <c r="M705" i="6"/>
  <c r="N705" i="6"/>
  <c r="Q705" i="6"/>
  <c r="R705" i="6"/>
  <c r="S705" i="6"/>
  <c r="M706" i="6"/>
  <c r="N706" i="6"/>
  <c r="Q706" i="6"/>
  <c r="R706" i="6"/>
  <c r="S706" i="6"/>
  <c r="M707" i="6"/>
  <c r="N707" i="6"/>
  <c r="Q707" i="6"/>
  <c r="R707" i="6"/>
  <c r="S707" i="6"/>
  <c r="M708" i="6"/>
  <c r="N708" i="6"/>
  <c r="Q708" i="6"/>
  <c r="R708" i="6"/>
  <c r="S708" i="6"/>
  <c r="M709" i="6"/>
  <c r="N709" i="6"/>
  <c r="Q709" i="6"/>
  <c r="R709" i="6"/>
  <c r="S709" i="6"/>
  <c r="M710" i="6"/>
  <c r="N710" i="6"/>
  <c r="Q710" i="6"/>
  <c r="R710" i="6"/>
  <c r="S710" i="6"/>
  <c r="M711" i="6"/>
  <c r="N711" i="6"/>
  <c r="Q711" i="6"/>
  <c r="R711" i="6"/>
  <c r="S711" i="6"/>
  <c r="M712" i="6"/>
  <c r="N712" i="6"/>
  <c r="Q712" i="6"/>
  <c r="R712" i="6"/>
  <c r="S712" i="6"/>
  <c r="M713" i="6"/>
  <c r="N713" i="6"/>
  <c r="Q713" i="6"/>
  <c r="R713" i="6"/>
  <c r="S713" i="6"/>
  <c r="M714" i="6"/>
  <c r="N714" i="6"/>
  <c r="Q714" i="6"/>
  <c r="R714" i="6"/>
  <c r="S714" i="6"/>
  <c r="M715" i="6"/>
  <c r="N715" i="6"/>
  <c r="Q715" i="6"/>
  <c r="R715" i="6"/>
  <c r="S715" i="6"/>
  <c r="M716" i="6"/>
  <c r="N716" i="6"/>
  <c r="Q716" i="6"/>
  <c r="R716" i="6"/>
  <c r="S716" i="6"/>
  <c r="M717" i="6"/>
  <c r="N717" i="6"/>
  <c r="Q717" i="6"/>
  <c r="R717" i="6"/>
  <c r="S717" i="6"/>
  <c r="M718" i="6"/>
  <c r="N718" i="6"/>
  <c r="Q718" i="6"/>
  <c r="R718" i="6"/>
  <c r="S718" i="6"/>
  <c r="M719" i="6"/>
  <c r="N719" i="6"/>
  <c r="Q719" i="6"/>
  <c r="R719" i="6"/>
  <c r="S719" i="6"/>
  <c r="M720" i="6"/>
  <c r="N720" i="6"/>
  <c r="Q720" i="6"/>
  <c r="R720" i="6"/>
  <c r="S720" i="6"/>
  <c r="M721" i="6"/>
  <c r="N721" i="6"/>
  <c r="Q721" i="6"/>
  <c r="R721" i="6"/>
  <c r="S721" i="6"/>
  <c r="M722" i="6"/>
  <c r="N722" i="6"/>
  <c r="Q722" i="6"/>
  <c r="R722" i="6"/>
  <c r="S722" i="6"/>
  <c r="M723" i="6"/>
  <c r="N723" i="6"/>
  <c r="Q723" i="6"/>
  <c r="R723" i="6"/>
  <c r="S723" i="6"/>
  <c r="M724" i="6"/>
  <c r="N724" i="6"/>
  <c r="Q724" i="6"/>
  <c r="R724" i="6"/>
  <c r="S724" i="6"/>
  <c r="M725" i="6"/>
  <c r="N725" i="6"/>
  <c r="Q725" i="6"/>
  <c r="R725" i="6"/>
  <c r="S725" i="6"/>
  <c r="M726" i="6"/>
  <c r="N726" i="6"/>
  <c r="Q726" i="6"/>
  <c r="R726" i="6"/>
  <c r="S726" i="6"/>
  <c r="M727" i="6"/>
  <c r="N727" i="6"/>
  <c r="Q727" i="6"/>
  <c r="R727" i="6"/>
  <c r="S727" i="6"/>
  <c r="M728" i="6"/>
  <c r="N728" i="6"/>
  <c r="Q728" i="6"/>
  <c r="R728" i="6"/>
  <c r="S728" i="6"/>
  <c r="M729" i="6"/>
  <c r="N729" i="6"/>
  <c r="Q729" i="6"/>
  <c r="R729" i="6"/>
  <c r="S729" i="6"/>
  <c r="M730" i="6"/>
  <c r="N730" i="6"/>
  <c r="Q730" i="6"/>
  <c r="R730" i="6"/>
  <c r="S730" i="6"/>
  <c r="M731" i="6"/>
  <c r="N731" i="6"/>
  <c r="Q731" i="6"/>
  <c r="R731" i="6"/>
  <c r="S731" i="6"/>
  <c r="M732" i="6"/>
  <c r="N732" i="6"/>
  <c r="Q732" i="6"/>
  <c r="R732" i="6"/>
  <c r="S732" i="6"/>
  <c r="M733" i="6"/>
  <c r="N733" i="6"/>
  <c r="Q733" i="6"/>
  <c r="R733" i="6"/>
  <c r="S733" i="6"/>
  <c r="M734" i="6"/>
  <c r="N734" i="6"/>
  <c r="Q734" i="6"/>
  <c r="R734" i="6"/>
  <c r="S734" i="6"/>
  <c r="M735" i="6"/>
  <c r="N735" i="6"/>
  <c r="Q735" i="6"/>
  <c r="R735" i="6"/>
  <c r="S735" i="6"/>
  <c r="M736" i="6"/>
  <c r="N736" i="6"/>
  <c r="Q736" i="6"/>
  <c r="R736" i="6"/>
  <c r="S736" i="6"/>
  <c r="M737" i="6"/>
  <c r="N737" i="6"/>
  <c r="Q737" i="6"/>
  <c r="R737" i="6"/>
  <c r="S737" i="6"/>
  <c r="M738" i="6"/>
  <c r="N738" i="6"/>
  <c r="Q738" i="6"/>
  <c r="R738" i="6"/>
  <c r="S738" i="6"/>
  <c r="M739" i="6"/>
  <c r="N739" i="6"/>
  <c r="Q739" i="6"/>
  <c r="R739" i="6"/>
  <c r="S739" i="6"/>
  <c r="M740" i="6"/>
  <c r="N740" i="6"/>
  <c r="Q740" i="6"/>
  <c r="R740" i="6"/>
  <c r="S740" i="6"/>
  <c r="M741" i="6"/>
  <c r="N741" i="6"/>
  <c r="Q741" i="6"/>
  <c r="R741" i="6"/>
  <c r="S741" i="6"/>
  <c r="M742" i="6"/>
  <c r="N742" i="6"/>
  <c r="Q742" i="6"/>
  <c r="R742" i="6"/>
  <c r="S742" i="6"/>
  <c r="M743" i="6"/>
  <c r="N743" i="6"/>
  <c r="Q743" i="6"/>
  <c r="R743" i="6"/>
  <c r="S743" i="6"/>
  <c r="M744" i="6"/>
  <c r="N744" i="6"/>
  <c r="Q744" i="6"/>
  <c r="R744" i="6"/>
  <c r="S744" i="6"/>
  <c r="M745" i="6"/>
  <c r="N745" i="6"/>
  <c r="Q745" i="6"/>
  <c r="R745" i="6"/>
  <c r="S745" i="6"/>
  <c r="M746" i="6"/>
  <c r="N746" i="6"/>
  <c r="Q746" i="6"/>
  <c r="R746" i="6"/>
  <c r="S746" i="6"/>
  <c r="M747" i="6"/>
  <c r="N747" i="6"/>
  <c r="Q747" i="6"/>
  <c r="R747" i="6"/>
  <c r="S747" i="6"/>
  <c r="M748" i="6"/>
  <c r="N748" i="6"/>
  <c r="Q748" i="6"/>
  <c r="R748" i="6"/>
  <c r="S748" i="6"/>
  <c r="M749" i="6"/>
  <c r="N749" i="6"/>
  <c r="Q749" i="6"/>
  <c r="R749" i="6"/>
  <c r="S749" i="6"/>
  <c r="M750" i="6"/>
  <c r="N750" i="6"/>
  <c r="Q750" i="6"/>
  <c r="R750" i="6"/>
  <c r="S750" i="6"/>
  <c r="M751" i="6"/>
  <c r="N751" i="6"/>
  <c r="Q751" i="6"/>
  <c r="R751" i="6"/>
  <c r="S751" i="6"/>
  <c r="M752" i="6"/>
  <c r="N752" i="6"/>
  <c r="Q752" i="6"/>
  <c r="R752" i="6"/>
  <c r="S752" i="6"/>
  <c r="M753" i="6"/>
  <c r="N753" i="6"/>
  <c r="Q753" i="6"/>
  <c r="R753" i="6"/>
  <c r="S753" i="6"/>
  <c r="M754" i="6"/>
  <c r="N754" i="6"/>
  <c r="Q754" i="6"/>
  <c r="R754" i="6"/>
  <c r="S754" i="6"/>
  <c r="M755" i="6"/>
  <c r="N755" i="6"/>
  <c r="Q755" i="6"/>
  <c r="R755" i="6"/>
  <c r="S755" i="6"/>
  <c r="M756" i="6"/>
  <c r="N756" i="6"/>
  <c r="Q756" i="6"/>
  <c r="R756" i="6"/>
  <c r="S756" i="6"/>
  <c r="M757" i="6"/>
  <c r="N757" i="6"/>
  <c r="Q757" i="6"/>
  <c r="R757" i="6"/>
  <c r="S757" i="6"/>
  <c r="M758" i="6"/>
  <c r="N758" i="6"/>
  <c r="Q758" i="6"/>
  <c r="R758" i="6"/>
  <c r="S758" i="6"/>
  <c r="M759" i="6"/>
  <c r="N759" i="6"/>
  <c r="Q759" i="6"/>
  <c r="R759" i="6"/>
  <c r="S759" i="6"/>
  <c r="M760" i="6"/>
  <c r="N760" i="6"/>
  <c r="Q760" i="6"/>
  <c r="R760" i="6"/>
  <c r="S760" i="6"/>
  <c r="M761" i="6"/>
  <c r="N761" i="6"/>
  <c r="Q761" i="6"/>
  <c r="R761" i="6"/>
  <c r="S761" i="6"/>
  <c r="M762" i="6"/>
  <c r="N762" i="6"/>
  <c r="Q762" i="6"/>
  <c r="R762" i="6"/>
  <c r="S762" i="6"/>
  <c r="M763" i="6"/>
  <c r="N763" i="6"/>
  <c r="Q763" i="6"/>
  <c r="R763" i="6"/>
  <c r="S763" i="6"/>
  <c r="M764" i="6"/>
  <c r="N764" i="6"/>
  <c r="Q764" i="6"/>
  <c r="R764" i="6"/>
  <c r="S764" i="6"/>
  <c r="M765" i="6"/>
  <c r="N765" i="6"/>
  <c r="Q765" i="6"/>
  <c r="R765" i="6"/>
  <c r="S765" i="6"/>
  <c r="M766" i="6"/>
  <c r="N766" i="6"/>
  <c r="Q766" i="6"/>
  <c r="R766" i="6"/>
  <c r="S766" i="6"/>
  <c r="M767" i="6"/>
  <c r="N767" i="6"/>
  <c r="Q767" i="6"/>
  <c r="R767" i="6"/>
  <c r="S767" i="6"/>
  <c r="M768" i="6"/>
  <c r="N768" i="6"/>
  <c r="Q768" i="6"/>
  <c r="R768" i="6"/>
  <c r="S768" i="6"/>
  <c r="M769" i="6"/>
  <c r="N769" i="6"/>
  <c r="Q769" i="6"/>
  <c r="R769" i="6"/>
  <c r="S769" i="6"/>
  <c r="M770" i="6"/>
  <c r="N770" i="6"/>
  <c r="Q770" i="6"/>
  <c r="R770" i="6"/>
  <c r="S770" i="6"/>
  <c r="M771" i="6"/>
  <c r="N771" i="6"/>
  <c r="Q771" i="6"/>
  <c r="R771" i="6"/>
  <c r="S771" i="6"/>
  <c r="M772" i="6"/>
  <c r="N772" i="6"/>
  <c r="Q772" i="6"/>
  <c r="R772" i="6"/>
  <c r="S772" i="6"/>
  <c r="M773" i="6"/>
  <c r="N773" i="6"/>
  <c r="Q773" i="6"/>
  <c r="R773" i="6"/>
  <c r="S773" i="6"/>
  <c r="M774" i="6"/>
  <c r="N774" i="6"/>
  <c r="Q774" i="6"/>
  <c r="R774" i="6"/>
  <c r="S774" i="6"/>
  <c r="M775" i="6"/>
  <c r="N775" i="6"/>
  <c r="Q775" i="6"/>
  <c r="R775" i="6"/>
  <c r="S775" i="6"/>
  <c r="M776" i="6"/>
  <c r="N776" i="6"/>
  <c r="Q776" i="6"/>
  <c r="R776" i="6"/>
  <c r="S776" i="6"/>
  <c r="M777" i="6"/>
  <c r="N777" i="6"/>
  <c r="Q777" i="6"/>
  <c r="R777" i="6"/>
  <c r="S777" i="6"/>
  <c r="M778" i="6"/>
  <c r="N778" i="6"/>
  <c r="Q778" i="6"/>
  <c r="R778" i="6"/>
  <c r="S778" i="6"/>
  <c r="M779" i="6"/>
  <c r="N779" i="6"/>
  <c r="Q779" i="6"/>
  <c r="R779" i="6"/>
  <c r="S779" i="6"/>
  <c r="M780" i="6"/>
  <c r="N780" i="6"/>
  <c r="Q780" i="6"/>
  <c r="R780" i="6"/>
  <c r="S780" i="6"/>
  <c r="M781" i="6"/>
  <c r="N781" i="6"/>
  <c r="Q781" i="6"/>
  <c r="R781" i="6"/>
  <c r="S781" i="6"/>
  <c r="M782" i="6"/>
  <c r="N782" i="6"/>
  <c r="Q782" i="6"/>
  <c r="R782" i="6"/>
  <c r="S782" i="6"/>
  <c r="M783" i="6"/>
  <c r="N783" i="6"/>
  <c r="Q783" i="6"/>
  <c r="R783" i="6"/>
  <c r="S783" i="6"/>
  <c r="M784" i="6"/>
  <c r="N784" i="6"/>
  <c r="Q784" i="6"/>
  <c r="R784" i="6"/>
  <c r="S784" i="6"/>
  <c r="M785" i="6"/>
  <c r="N785" i="6"/>
  <c r="Q785" i="6"/>
  <c r="R785" i="6"/>
  <c r="S785" i="6"/>
  <c r="M786" i="6"/>
  <c r="N786" i="6"/>
  <c r="Q786" i="6"/>
  <c r="R786" i="6"/>
  <c r="S786" i="6"/>
  <c r="M787" i="6"/>
  <c r="N787" i="6"/>
  <c r="Q787" i="6"/>
  <c r="R787" i="6"/>
  <c r="S787" i="6"/>
  <c r="M788" i="6"/>
  <c r="N788" i="6"/>
  <c r="Q788" i="6"/>
  <c r="R788" i="6"/>
  <c r="S788" i="6"/>
  <c r="M789" i="6"/>
  <c r="N789" i="6"/>
  <c r="Q789" i="6"/>
  <c r="R789" i="6"/>
  <c r="S789" i="6"/>
  <c r="M791" i="6"/>
  <c r="N791" i="6"/>
  <c r="Q791" i="6"/>
  <c r="R791" i="6"/>
  <c r="S791" i="6"/>
  <c r="M792" i="6"/>
  <c r="N792" i="6"/>
  <c r="Q792" i="6"/>
  <c r="R792" i="6"/>
  <c r="S792" i="6"/>
  <c r="M793" i="6"/>
  <c r="N793" i="6"/>
  <c r="Q793" i="6"/>
  <c r="R793" i="6"/>
  <c r="S793" i="6"/>
  <c r="M794" i="6"/>
  <c r="N794" i="6"/>
  <c r="Q794" i="6"/>
  <c r="R794" i="6"/>
  <c r="S794" i="6"/>
  <c r="M796" i="6"/>
  <c r="N796" i="6"/>
  <c r="Q796" i="6"/>
  <c r="R796" i="6"/>
  <c r="S796" i="6"/>
  <c r="M797" i="6"/>
  <c r="N797" i="6"/>
  <c r="Q797" i="6"/>
  <c r="R797" i="6"/>
  <c r="S797" i="6"/>
  <c r="M798" i="6"/>
  <c r="N798" i="6"/>
  <c r="Q798" i="6"/>
  <c r="R798" i="6"/>
  <c r="S798" i="6"/>
  <c r="M799" i="6"/>
  <c r="N799" i="6"/>
  <c r="Q799" i="6"/>
  <c r="R799" i="6"/>
  <c r="S799" i="6"/>
  <c r="M800" i="6"/>
  <c r="N800" i="6"/>
  <c r="Q800" i="6"/>
  <c r="R800" i="6"/>
  <c r="S800" i="6"/>
  <c r="M801" i="6"/>
  <c r="N801" i="6"/>
  <c r="Q801" i="6"/>
  <c r="R801" i="6"/>
  <c r="S801" i="6"/>
  <c r="M802" i="6"/>
  <c r="N802" i="6"/>
  <c r="Q802" i="6"/>
  <c r="R802" i="6"/>
  <c r="S802" i="6"/>
  <c r="M803" i="6"/>
  <c r="N803" i="6"/>
  <c r="Q803" i="6"/>
  <c r="R803" i="6"/>
  <c r="S803" i="6"/>
  <c r="M804" i="6"/>
  <c r="N804" i="6"/>
  <c r="Q804" i="6"/>
  <c r="R804" i="6"/>
  <c r="S804" i="6"/>
  <c r="M805" i="6"/>
  <c r="N805" i="6"/>
  <c r="Q805" i="6"/>
  <c r="R805" i="6"/>
  <c r="S805" i="6"/>
  <c r="M806" i="6"/>
  <c r="N806" i="6"/>
  <c r="Q806" i="6"/>
  <c r="R806" i="6"/>
  <c r="S806" i="6"/>
  <c r="M807" i="6"/>
  <c r="N807" i="6"/>
  <c r="Q807" i="6"/>
  <c r="R807" i="6"/>
  <c r="S807" i="6"/>
  <c r="M808" i="6"/>
  <c r="N808" i="6"/>
  <c r="Q808" i="6"/>
  <c r="R808" i="6"/>
  <c r="S808" i="6"/>
  <c r="M809" i="6"/>
  <c r="N809" i="6"/>
  <c r="Q809" i="6"/>
  <c r="R809" i="6"/>
  <c r="S809" i="6"/>
  <c r="M810" i="6"/>
  <c r="N810" i="6"/>
  <c r="Q810" i="6"/>
  <c r="R810" i="6"/>
  <c r="S810" i="6"/>
  <c r="M811" i="6"/>
  <c r="N811" i="6"/>
  <c r="Q811" i="6"/>
  <c r="R811" i="6"/>
  <c r="S811" i="6"/>
  <c r="M812" i="6"/>
  <c r="N812" i="6"/>
  <c r="Q812" i="6"/>
  <c r="R812" i="6"/>
  <c r="S812" i="6"/>
  <c r="M813" i="6"/>
  <c r="N813" i="6"/>
  <c r="Q813" i="6"/>
  <c r="R813" i="6"/>
  <c r="S813" i="6"/>
  <c r="M814" i="6"/>
  <c r="N814" i="6"/>
  <c r="Q814" i="6"/>
  <c r="R814" i="6"/>
  <c r="S814" i="6"/>
  <c r="M815" i="6"/>
  <c r="N815" i="6"/>
  <c r="Q815" i="6"/>
  <c r="R815" i="6"/>
  <c r="S815" i="6"/>
  <c r="M816" i="6"/>
  <c r="N816" i="6"/>
  <c r="Q816" i="6"/>
  <c r="R816" i="6"/>
  <c r="S816" i="6"/>
  <c r="M817" i="6"/>
  <c r="N817" i="6"/>
  <c r="Q817" i="6"/>
  <c r="R817" i="6"/>
  <c r="S817" i="6"/>
  <c r="M818" i="6"/>
  <c r="N818" i="6"/>
  <c r="Q818" i="6"/>
  <c r="R818" i="6"/>
  <c r="S818" i="6"/>
  <c r="M819" i="6"/>
  <c r="N819" i="6"/>
  <c r="Q819" i="6"/>
  <c r="R819" i="6"/>
  <c r="S819" i="6"/>
  <c r="M820" i="6"/>
  <c r="N820" i="6"/>
  <c r="Q820" i="6"/>
  <c r="R820" i="6"/>
  <c r="S820" i="6"/>
  <c r="M821" i="6"/>
  <c r="N821" i="6"/>
  <c r="Q821" i="6"/>
  <c r="R821" i="6"/>
  <c r="S821" i="6"/>
  <c r="M822" i="6"/>
  <c r="N822" i="6"/>
  <c r="Q822" i="6"/>
  <c r="R822" i="6"/>
  <c r="S822" i="6"/>
  <c r="M823" i="6"/>
  <c r="N823" i="6"/>
  <c r="Q823" i="6"/>
  <c r="R823" i="6"/>
  <c r="S823" i="6"/>
  <c r="M824" i="6"/>
  <c r="N824" i="6"/>
  <c r="Q824" i="6"/>
  <c r="R824" i="6"/>
  <c r="S824" i="6"/>
  <c r="M825" i="6"/>
  <c r="N825" i="6"/>
  <c r="Q825" i="6"/>
  <c r="R825" i="6"/>
  <c r="S825" i="6"/>
  <c r="M826" i="6"/>
  <c r="N826" i="6"/>
  <c r="Q826" i="6"/>
  <c r="R826" i="6"/>
  <c r="S826" i="6"/>
  <c r="M827" i="6"/>
  <c r="N827" i="6"/>
  <c r="Q827" i="6"/>
  <c r="R827" i="6"/>
  <c r="S827" i="6"/>
  <c r="M829" i="6"/>
  <c r="N829" i="6"/>
  <c r="Q829" i="6"/>
  <c r="R829" i="6"/>
  <c r="S829" i="6"/>
  <c r="M830" i="6"/>
  <c r="N830" i="6"/>
  <c r="Q830" i="6"/>
  <c r="R830" i="6"/>
  <c r="S830" i="6"/>
  <c r="M831" i="6"/>
  <c r="N831" i="6"/>
  <c r="Q831" i="6"/>
  <c r="R831" i="6"/>
  <c r="S831" i="6"/>
  <c r="M832" i="6"/>
  <c r="N832" i="6"/>
  <c r="Q832" i="6"/>
  <c r="R832" i="6"/>
  <c r="S832" i="6"/>
  <c r="M833" i="6"/>
  <c r="N833" i="6"/>
  <c r="Q833" i="6"/>
  <c r="R833" i="6"/>
  <c r="S833" i="6"/>
  <c r="M834" i="6"/>
  <c r="N834" i="6"/>
  <c r="Q834" i="6"/>
  <c r="R834" i="6"/>
  <c r="S834" i="6"/>
  <c r="M835" i="6"/>
  <c r="N835" i="6"/>
  <c r="Q835" i="6"/>
  <c r="R835" i="6"/>
  <c r="S835" i="6"/>
  <c r="M836" i="6"/>
  <c r="N836" i="6"/>
  <c r="Q836" i="6"/>
  <c r="R836" i="6"/>
  <c r="S836" i="6"/>
  <c r="M837" i="6"/>
  <c r="N837" i="6"/>
  <c r="Q837" i="6"/>
  <c r="R837" i="6"/>
  <c r="S837" i="6"/>
  <c r="M838" i="6"/>
  <c r="N838" i="6"/>
  <c r="Q838" i="6"/>
  <c r="R838" i="6"/>
  <c r="S838" i="6"/>
  <c r="M839" i="6"/>
  <c r="N839" i="6"/>
  <c r="Q839" i="6"/>
  <c r="R839" i="6"/>
  <c r="S839" i="6"/>
  <c r="M840" i="6"/>
  <c r="N840" i="6"/>
  <c r="Q840" i="6"/>
  <c r="R840" i="6"/>
  <c r="S840" i="6"/>
  <c r="M841" i="6"/>
  <c r="N841" i="6"/>
  <c r="Q841" i="6"/>
  <c r="R841" i="6"/>
  <c r="S841" i="6"/>
  <c r="M842" i="6"/>
  <c r="N842" i="6"/>
  <c r="Q842" i="6"/>
  <c r="R842" i="6"/>
  <c r="S842" i="6"/>
  <c r="M843" i="6"/>
  <c r="N843" i="6"/>
  <c r="Q843" i="6"/>
  <c r="R843" i="6"/>
  <c r="S843" i="6"/>
  <c r="M844" i="6"/>
  <c r="N844" i="6"/>
  <c r="Q844" i="6"/>
  <c r="R844" i="6"/>
  <c r="S844" i="6"/>
  <c r="M845" i="6"/>
  <c r="N845" i="6"/>
  <c r="Q845" i="6"/>
  <c r="R845" i="6"/>
  <c r="S845" i="6"/>
  <c r="M846" i="6"/>
  <c r="N846" i="6"/>
  <c r="Q846" i="6"/>
  <c r="R846" i="6"/>
  <c r="S846" i="6"/>
  <c r="M847" i="6"/>
  <c r="N847" i="6"/>
  <c r="Q847" i="6"/>
  <c r="R847" i="6"/>
  <c r="S847" i="6"/>
  <c r="M848" i="6"/>
  <c r="N848" i="6"/>
  <c r="Q848" i="6"/>
  <c r="R848" i="6"/>
  <c r="S848" i="6"/>
  <c r="M849" i="6"/>
  <c r="N849" i="6"/>
  <c r="Q849" i="6"/>
  <c r="R849" i="6"/>
  <c r="S849" i="6"/>
  <c r="M850" i="6"/>
  <c r="N850" i="6"/>
  <c r="Q850" i="6"/>
  <c r="R850" i="6"/>
  <c r="S850" i="6"/>
  <c r="M851" i="6"/>
  <c r="N851" i="6"/>
  <c r="Q851" i="6"/>
  <c r="R851" i="6"/>
  <c r="S851" i="6"/>
  <c r="M852" i="6"/>
  <c r="N852" i="6"/>
  <c r="Q852" i="6"/>
  <c r="R852" i="6"/>
  <c r="S852" i="6"/>
  <c r="M853" i="6"/>
  <c r="N853" i="6"/>
  <c r="Q853" i="6"/>
  <c r="R853" i="6"/>
  <c r="S853" i="6"/>
  <c r="M854" i="6"/>
  <c r="N854" i="6"/>
  <c r="Q854" i="6"/>
  <c r="R854" i="6"/>
  <c r="S854" i="6"/>
  <c r="M855" i="6"/>
  <c r="N855" i="6"/>
  <c r="Q855" i="6"/>
  <c r="R855" i="6"/>
  <c r="S855" i="6"/>
  <c r="M856" i="6"/>
  <c r="N856" i="6"/>
  <c r="Q856" i="6"/>
  <c r="R856" i="6"/>
  <c r="S856" i="6"/>
  <c r="M857" i="6"/>
  <c r="N857" i="6"/>
  <c r="Q857" i="6"/>
  <c r="R857" i="6"/>
  <c r="S857" i="6"/>
  <c r="M858" i="6"/>
  <c r="N858" i="6"/>
  <c r="Q858" i="6"/>
  <c r="R858" i="6"/>
  <c r="S858" i="6"/>
  <c r="M859" i="6"/>
  <c r="N859" i="6"/>
  <c r="Q859" i="6"/>
  <c r="R859" i="6"/>
  <c r="S859" i="6"/>
  <c r="M860" i="6"/>
  <c r="N860" i="6"/>
  <c r="Q860" i="6"/>
  <c r="R860" i="6"/>
  <c r="S860" i="6"/>
  <c r="M861" i="6"/>
  <c r="N861" i="6"/>
  <c r="Q861" i="6"/>
  <c r="R861" i="6"/>
  <c r="S861" i="6"/>
  <c r="M862" i="6"/>
  <c r="N862" i="6"/>
  <c r="Q862" i="6"/>
  <c r="R862" i="6"/>
  <c r="S862" i="6"/>
  <c r="M863" i="6"/>
  <c r="N863" i="6"/>
  <c r="Q863" i="6"/>
  <c r="R863" i="6"/>
  <c r="S863" i="6"/>
  <c r="M864" i="6"/>
  <c r="N864" i="6"/>
  <c r="Q864" i="6"/>
  <c r="R864" i="6"/>
  <c r="S864" i="6"/>
  <c r="M865" i="6"/>
  <c r="N865" i="6"/>
  <c r="Q865" i="6"/>
  <c r="R865" i="6"/>
  <c r="S865" i="6"/>
  <c r="M866" i="6"/>
  <c r="N866" i="6"/>
  <c r="Q866" i="6"/>
  <c r="R866" i="6"/>
  <c r="S866" i="6"/>
  <c r="M867" i="6"/>
  <c r="N867" i="6"/>
  <c r="Q867" i="6"/>
  <c r="R867" i="6"/>
  <c r="S867" i="6"/>
  <c r="M868" i="6"/>
  <c r="N868" i="6"/>
  <c r="Q868" i="6"/>
  <c r="R868" i="6"/>
  <c r="S868" i="6"/>
  <c r="M869" i="6"/>
  <c r="N869" i="6"/>
  <c r="Q869" i="6"/>
  <c r="R869" i="6"/>
  <c r="S869" i="6"/>
  <c r="M870" i="6"/>
  <c r="N870" i="6"/>
  <c r="Q870" i="6"/>
  <c r="R870" i="6"/>
  <c r="S870" i="6"/>
  <c r="M872" i="6"/>
  <c r="N872" i="6"/>
  <c r="Q872" i="6"/>
  <c r="R872" i="6"/>
  <c r="S872" i="6"/>
  <c r="M873" i="6"/>
  <c r="N873" i="6"/>
  <c r="Q873" i="6"/>
  <c r="R873" i="6"/>
  <c r="S873" i="6"/>
  <c r="M874" i="6"/>
  <c r="N874" i="6"/>
  <c r="Q874" i="6"/>
  <c r="R874" i="6"/>
  <c r="S874" i="6"/>
  <c r="M875" i="6"/>
  <c r="N875" i="6"/>
  <c r="Q875" i="6"/>
  <c r="R875" i="6"/>
  <c r="S875" i="6"/>
  <c r="M876" i="6"/>
  <c r="N876" i="6"/>
  <c r="Q876" i="6"/>
  <c r="R876" i="6"/>
  <c r="S876" i="6"/>
  <c r="M877" i="6"/>
  <c r="N877" i="6"/>
  <c r="Q877" i="6"/>
  <c r="R877" i="6"/>
  <c r="S877" i="6"/>
  <c r="M878" i="6"/>
  <c r="N878" i="6"/>
  <c r="Q878" i="6"/>
  <c r="R878" i="6"/>
  <c r="S878" i="6"/>
  <c r="M879" i="6"/>
  <c r="N879" i="6"/>
  <c r="Q879" i="6"/>
  <c r="R879" i="6"/>
  <c r="S879" i="6"/>
  <c r="M880" i="6"/>
  <c r="N880" i="6"/>
  <c r="Q880" i="6"/>
  <c r="R880" i="6"/>
  <c r="S880" i="6"/>
  <c r="M881" i="6"/>
  <c r="N881" i="6"/>
  <c r="Q881" i="6"/>
  <c r="R881" i="6"/>
  <c r="S881" i="6"/>
  <c r="M882" i="6"/>
  <c r="N882" i="6"/>
  <c r="Q882" i="6"/>
  <c r="R882" i="6"/>
  <c r="S882" i="6"/>
  <c r="M883" i="6"/>
  <c r="N883" i="6"/>
  <c r="Q883" i="6"/>
  <c r="R883" i="6"/>
  <c r="S883" i="6"/>
  <c r="M884" i="6"/>
  <c r="N884" i="6"/>
  <c r="Q884" i="6"/>
  <c r="R884" i="6"/>
  <c r="S884" i="6"/>
  <c r="M885" i="6"/>
  <c r="N885" i="6"/>
  <c r="Q885" i="6"/>
  <c r="R885" i="6"/>
  <c r="S885" i="6"/>
  <c r="M886" i="6"/>
  <c r="N886" i="6"/>
  <c r="Q886" i="6"/>
  <c r="R886" i="6"/>
  <c r="S886" i="6"/>
  <c r="M887" i="6"/>
  <c r="N887" i="6"/>
  <c r="Q887" i="6"/>
  <c r="R887" i="6"/>
  <c r="S887" i="6"/>
  <c r="M888" i="6"/>
  <c r="N888" i="6"/>
  <c r="Q888" i="6"/>
  <c r="R888" i="6"/>
  <c r="S888" i="6"/>
  <c r="M889" i="6"/>
  <c r="N889" i="6"/>
  <c r="Q889" i="6"/>
  <c r="R889" i="6"/>
  <c r="S889" i="6"/>
  <c r="M890" i="6"/>
  <c r="N890" i="6"/>
  <c r="Q890" i="6"/>
  <c r="R890" i="6"/>
  <c r="S890" i="6"/>
  <c r="M891" i="6"/>
  <c r="N891" i="6"/>
  <c r="Q891" i="6"/>
  <c r="R891" i="6"/>
  <c r="S891" i="6"/>
  <c r="M892" i="6"/>
  <c r="N892" i="6"/>
  <c r="Q892" i="6"/>
  <c r="R892" i="6"/>
  <c r="S892" i="6"/>
  <c r="M893" i="6"/>
  <c r="N893" i="6"/>
  <c r="Q893" i="6"/>
  <c r="R893" i="6"/>
  <c r="S893" i="6"/>
  <c r="M894" i="6"/>
  <c r="N894" i="6"/>
  <c r="Q894" i="6"/>
  <c r="R894" i="6"/>
  <c r="S894" i="6"/>
  <c r="M895" i="6"/>
  <c r="N895" i="6"/>
  <c r="Q895" i="6"/>
  <c r="R895" i="6"/>
  <c r="S895" i="6"/>
  <c r="M896" i="6"/>
  <c r="N896" i="6"/>
  <c r="Q896" i="6"/>
  <c r="R896" i="6"/>
  <c r="S896" i="6"/>
  <c r="M897" i="6"/>
  <c r="N897" i="6"/>
  <c r="Q897" i="6"/>
  <c r="R897" i="6"/>
  <c r="S897" i="6"/>
  <c r="M898" i="6"/>
  <c r="N898" i="6"/>
  <c r="Q898" i="6"/>
  <c r="R898" i="6"/>
  <c r="S898" i="6"/>
  <c r="M899" i="6"/>
  <c r="N899" i="6"/>
  <c r="Q899" i="6"/>
  <c r="R899" i="6"/>
  <c r="S899" i="6"/>
  <c r="M900" i="6"/>
  <c r="N900" i="6"/>
  <c r="Q900" i="6"/>
  <c r="R900" i="6"/>
  <c r="S900" i="6"/>
  <c r="M901" i="6"/>
  <c r="N901" i="6"/>
  <c r="Q901" i="6"/>
  <c r="R901" i="6"/>
  <c r="S901" i="6"/>
  <c r="M902" i="6"/>
  <c r="N902" i="6"/>
  <c r="Q902" i="6"/>
  <c r="R902" i="6"/>
  <c r="S902" i="6"/>
  <c r="M903" i="6"/>
  <c r="N903" i="6"/>
  <c r="Q903" i="6"/>
  <c r="R903" i="6"/>
  <c r="S903" i="6"/>
  <c r="M904" i="6"/>
  <c r="N904" i="6"/>
  <c r="Q904" i="6"/>
  <c r="R904" i="6"/>
  <c r="S904" i="6"/>
  <c r="M905" i="6"/>
  <c r="N905" i="6"/>
  <c r="Q905" i="6"/>
  <c r="R905" i="6"/>
  <c r="S905" i="6"/>
  <c r="M906" i="6"/>
  <c r="N906" i="6"/>
  <c r="Q906" i="6"/>
  <c r="R906" i="6"/>
  <c r="S906" i="6"/>
  <c r="M907" i="6"/>
  <c r="N907" i="6"/>
  <c r="Q907" i="6"/>
  <c r="R907" i="6"/>
  <c r="S907" i="6"/>
  <c r="M908" i="6"/>
  <c r="N908" i="6"/>
  <c r="Q908" i="6"/>
  <c r="R908" i="6"/>
  <c r="S908" i="6"/>
  <c r="M909" i="6"/>
  <c r="N909" i="6"/>
  <c r="Q909" i="6"/>
  <c r="R909" i="6"/>
  <c r="S909" i="6"/>
  <c r="M910" i="6"/>
  <c r="N910" i="6"/>
  <c r="Q910" i="6"/>
  <c r="R910" i="6"/>
  <c r="S910" i="6"/>
  <c r="M911" i="6"/>
  <c r="N911" i="6"/>
  <c r="Q911" i="6"/>
  <c r="R911" i="6"/>
  <c r="S911" i="6"/>
  <c r="M912" i="6"/>
  <c r="N912" i="6"/>
  <c r="Q912" i="6"/>
  <c r="R912" i="6"/>
  <c r="S912" i="6"/>
  <c r="M913" i="6"/>
  <c r="N913" i="6"/>
  <c r="Q913" i="6"/>
  <c r="R913" i="6"/>
  <c r="S913" i="6"/>
  <c r="M914" i="6"/>
  <c r="N914" i="6"/>
  <c r="Q914" i="6"/>
  <c r="R914" i="6"/>
  <c r="S914" i="6"/>
  <c r="M915" i="6"/>
  <c r="N915" i="6"/>
  <c r="Q915" i="6"/>
  <c r="R915" i="6"/>
  <c r="S915" i="6"/>
  <c r="M916" i="6"/>
  <c r="N916" i="6"/>
  <c r="Q916" i="6"/>
  <c r="R916" i="6"/>
  <c r="S916" i="6"/>
  <c r="M917" i="6"/>
  <c r="N917" i="6"/>
  <c r="Q917" i="6"/>
  <c r="R917" i="6"/>
  <c r="S917" i="6"/>
  <c r="M918" i="6"/>
  <c r="N918" i="6"/>
  <c r="Q918" i="6"/>
  <c r="R918" i="6"/>
  <c r="S918" i="6"/>
  <c r="M919" i="6"/>
  <c r="N919" i="6"/>
  <c r="Q919" i="6"/>
  <c r="R919" i="6"/>
  <c r="S919" i="6"/>
  <c r="M920" i="6"/>
  <c r="N920" i="6"/>
  <c r="Q920" i="6"/>
  <c r="R920" i="6"/>
  <c r="S920" i="6"/>
  <c r="M921" i="6"/>
  <c r="N921" i="6"/>
  <c r="Q921" i="6"/>
  <c r="R921" i="6"/>
  <c r="S921" i="6"/>
  <c r="M922" i="6"/>
  <c r="N922" i="6"/>
  <c r="Q922" i="6"/>
  <c r="R922" i="6"/>
  <c r="S922" i="6"/>
  <c r="M923" i="6"/>
  <c r="N923" i="6"/>
  <c r="Q923" i="6"/>
  <c r="R923" i="6"/>
  <c r="S923" i="6"/>
  <c r="M924" i="6"/>
  <c r="N924" i="6"/>
  <c r="Q924" i="6"/>
  <c r="R924" i="6"/>
  <c r="S924" i="6"/>
  <c r="M925" i="6"/>
  <c r="N925" i="6"/>
  <c r="Q925" i="6"/>
  <c r="R925" i="6"/>
  <c r="S925" i="6"/>
  <c r="M926" i="6"/>
  <c r="N926" i="6"/>
  <c r="Q926" i="6"/>
  <c r="R926" i="6"/>
  <c r="S926" i="6"/>
  <c r="M927" i="6"/>
  <c r="N927" i="6"/>
  <c r="Q927" i="6"/>
  <c r="R927" i="6"/>
  <c r="S927" i="6"/>
  <c r="M928" i="6"/>
  <c r="N928" i="6"/>
  <c r="Q928" i="6"/>
  <c r="R928" i="6"/>
  <c r="S928" i="6"/>
  <c r="M929" i="6"/>
  <c r="N929" i="6"/>
  <c r="Q929" i="6"/>
  <c r="R929" i="6"/>
  <c r="S929" i="6"/>
  <c r="M930" i="6"/>
  <c r="N930" i="6"/>
  <c r="Q930" i="6"/>
  <c r="R930" i="6"/>
  <c r="S930" i="6"/>
  <c r="M931" i="6"/>
  <c r="N931" i="6"/>
  <c r="Q931" i="6"/>
  <c r="R931" i="6"/>
  <c r="S931" i="6"/>
  <c r="M932" i="6"/>
  <c r="N932" i="6"/>
  <c r="Q932" i="6"/>
  <c r="R932" i="6"/>
  <c r="S932" i="6"/>
  <c r="M933" i="6"/>
  <c r="N933" i="6"/>
  <c r="Q933" i="6"/>
  <c r="R933" i="6"/>
  <c r="S933" i="6"/>
  <c r="M934" i="6"/>
  <c r="N934" i="6"/>
  <c r="Q934" i="6"/>
  <c r="R934" i="6"/>
  <c r="S934" i="6"/>
  <c r="M935" i="6"/>
  <c r="N935" i="6"/>
  <c r="Q935" i="6"/>
  <c r="R935" i="6"/>
  <c r="S935" i="6"/>
  <c r="M936" i="6"/>
  <c r="N936" i="6"/>
  <c r="Q936" i="6"/>
  <c r="R936" i="6"/>
  <c r="S936" i="6"/>
  <c r="M937" i="6"/>
  <c r="N937" i="6"/>
  <c r="Q937" i="6"/>
  <c r="R937" i="6"/>
  <c r="S937" i="6"/>
  <c r="M938" i="6"/>
  <c r="N938" i="6"/>
  <c r="Q938" i="6"/>
  <c r="R938" i="6"/>
  <c r="S938" i="6"/>
  <c r="M939" i="6"/>
  <c r="N939" i="6"/>
  <c r="Q939" i="6"/>
  <c r="R939" i="6"/>
  <c r="S939" i="6"/>
  <c r="M941" i="6"/>
  <c r="N941" i="6"/>
  <c r="Q941" i="6"/>
  <c r="R941" i="6"/>
  <c r="S941" i="6"/>
  <c r="M942" i="6"/>
  <c r="N942" i="6"/>
  <c r="Q942" i="6"/>
  <c r="R942" i="6"/>
  <c r="S942" i="6"/>
  <c r="M943" i="6"/>
  <c r="N943" i="6"/>
  <c r="Q943" i="6"/>
  <c r="R943" i="6"/>
  <c r="S943" i="6"/>
  <c r="M944" i="6"/>
  <c r="N944" i="6"/>
  <c r="Q944" i="6"/>
  <c r="R944" i="6"/>
  <c r="S944" i="6"/>
  <c r="M945" i="6"/>
  <c r="N945" i="6"/>
  <c r="Q945" i="6"/>
  <c r="R945" i="6"/>
  <c r="S945" i="6"/>
  <c r="M946" i="6"/>
  <c r="N946" i="6"/>
  <c r="Q946" i="6"/>
  <c r="R946" i="6"/>
  <c r="S946" i="6"/>
  <c r="M947" i="6"/>
  <c r="N947" i="6"/>
  <c r="Q947" i="6"/>
  <c r="R947" i="6"/>
  <c r="S947" i="6"/>
  <c r="M948" i="6"/>
  <c r="N948" i="6"/>
  <c r="Q948" i="6"/>
  <c r="R948" i="6"/>
  <c r="S948" i="6"/>
  <c r="M949" i="6"/>
  <c r="N949" i="6"/>
  <c r="Q949" i="6"/>
  <c r="R949" i="6"/>
  <c r="S949" i="6"/>
  <c r="M950" i="6"/>
  <c r="N950" i="6"/>
  <c r="Q950" i="6"/>
  <c r="R950" i="6"/>
  <c r="S950" i="6"/>
  <c r="M951" i="6"/>
  <c r="N951" i="6"/>
  <c r="Q951" i="6"/>
  <c r="R951" i="6"/>
  <c r="S951" i="6"/>
  <c r="M952" i="6"/>
  <c r="N952" i="6"/>
  <c r="Q952" i="6"/>
  <c r="R952" i="6"/>
  <c r="S952" i="6"/>
  <c r="M953" i="6"/>
  <c r="N953" i="6"/>
  <c r="Q953" i="6"/>
  <c r="R953" i="6"/>
  <c r="S953" i="6"/>
  <c r="M954" i="6"/>
  <c r="N954" i="6"/>
  <c r="Q954" i="6"/>
  <c r="R954" i="6"/>
  <c r="S954" i="6"/>
  <c r="M955" i="6"/>
  <c r="N955" i="6"/>
  <c r="Q955" i="6"/>
  <c r="R955" i="6"/>
  <c r="S955" i="6"/>
  <c r="M956" i="6"/>
  <c r="N956" i="6"/>
  <c r="Q956" i="6"/>
  <c r="R956" i="6"/>
  <c r="S956" i="6"/>
  <c r="M957" i="6"/>
  <c r="N957" i="6"/>
  <c r="Q957" i="6"/>
  <c r="R957" i="6"/>
  <c r="S957" i="6"/>
  <c r="M958" i="6"/>
  <c r="N958" i="6"/>
  <c r="Q958" i="6"/>
  <c r="R958" i="6"/>
  <c r="S958" i="6"/>
  <c r="M959" i="6"/>
  <c r="N959" i="6"/>
  <c r="Q959" i="6"/>
  <c r="R959" i="6"/>
  <c r="S959" i="6"/>
  <c r="M960" i="6"/>
  <c r="N960" i="6"/>
  <c r="Q960" i="6"/>
  <c r="R960" i="6"/>
  <c r="S960" i="6"/>
  <c r="M961" i="6"/>
  <c r="N961" i="6"/>
  <c r="Q961" i="6"/>
  <c r="R961" i="6"/>
  <c r="S961" i="6"/>
  <c r="M962" i="6"/>
  <c r="N962" i="6"/>
  <c r="Q962" i="6"/>
  <c r="R962" i="6"/>
  <c r="S962" i="6"/>
  <c r="M963" i="6"/>
  <c r="N963" i="6"/>
  <c r="Q963" i="6"/>
  <c r="R963" i="6"/>
  <c r="S963" i="6"/>
  <c r="M964" i="6"/>
  <c r="N964" i="6"/>
  <c r="Q964" i="6"/>
  <c r="R964" i="6"/>
  <c r="S964" i="6"/>
  <c r="M965" i="6"/>
  <c r="N965" i="6"/>
  <c r="Q965" i="6"/>
  <c r="R965" i="6"/>
  <c r="S965" i="6"/>
  <c r="M966" i="6"/>
  <c r="N966" i="6"/>
  <c r="Q966" i="6"/>
  <c r="R966" i="6"/>
  <c r="S966" i="6"/>
  <c r="M967" i="6"/>
  <c r="N967" i="6"/>
  <c r="Q967" i="6"/>
  <c r="R967" i="6"/>
  <c r="S967" i="6"/>
  <c r="M968" i="6"/>
  <c r="N968" i="6"/>
  <c r="Q968" i="6"/>
  <c r="R968" i="6"/>
  <c r="S968" i="6"/>
  <c r="M969" i="6"/>
  <c r="N969" i="6"/>
  <c r="Q969" i="6"/>
  <c r="R969" i="6"/>
  <c r="S969" i="6"/>
  <c r="M970" i="6"/>
  <c r="N970" i="6"/>
  <c r="Q970" i="6"/>
  <c r="R970" i="6"/>
  <c r="S970" i="6"/>
  <c r="M971" i="6"/>
  <c r="N971" i="6"/>
  <c r="Q971" i="6"/>
  <c r="R971" i="6"/>
  <c r="S971" i="6"/>
  <c r="M972" i="6"/>
  <c r="N972" i="6"/>
  <c r="Q972" i="6"/>
  <c r="R972" i="6"/>
  <c r="S972" i="6"/>
  <c r="M973" i="6"/>
  <c r="N973" i="6"/>
  <c r="Q973" i="6"/>
  <c r="R973" i="6"/>
  <c r="S973" i="6"/>
  <c r="M974" i="6"/>
  <c r="N974" i="6"/>
  <c r="Q974" i="6"/>
  <c r="R974" i="6"/>
  <c r="S974" i="6"/>
  <c r="M975" i="6"/>
  <c r="N975" i="6"/>
  <c r="Q975" i="6"/>
  <c r="R975" i="6"/>
  <c r="S975" i="6"/>
  <c r="M976" i="6"/>
  <c r="N976" i="6"/>
  <c r="Q976" i="6"/>
  <c r="R976" i="6"/>
  <c r="S976" i="6"/>
  <c r="M977" i="6"/>
  <c r="N977" i="6"/>
  <c r="Q977" i="6"/>
  <c r="R977" i="6"/>
  <c r="S977" i="6"/>
  <c r="M978" i="6"/>
  <c r="N978" i="6"/>
  <c r="Q978" i="6"/>
  <c r="R978" i="6"/>
  <c r="S978" i="6"/>
  <c r="M979" i="6"/>
  <c r="N979" i="6"/>
  <c r="Q979" i="6"/>
  <c r="R979" i="6"/>
  <c r="S979" i="6"/>
  <c r="M980" i="6"/>
  <c r="N980" i="6"/>
  <c r="Q980" i="6"/>
  <c r="R980" i="6"/>
  <c r="S980" i="6"/>
  <c r="M981" i="6"/>
  <c r="N981" i="6"/>
  <c r="Q981" i="6"/>
  <c r="R981" i="6"/>
  <c r="S981" i="6"/>
  <c r="M982" i="6"/>
  <c r="N982" i="6"/>
  <c r="Q982" i="6"/>
  <c r="R982" i="6"/>
  <c r="S982" i="6"/>
  <c r="M983" i="6"/>
  <c r="N983" i="6"/>
  <c r="Q983" i="6"/>
  <c r="R983" i="6"/>
  <c r="S983" i="6"/>
  <c r="M984" i="6"/>
  <c r="N984" i="6"/>
  <c r="Q984" i="6"/>
  <c r="R984" i="6"/>
  <c r="S984" i="6"/>
  <c r="M985" i="6"/>
  <c r="N985" i="6"/>
  <c r="Q985" i="6"/>
  <c r="R985" i="6"/>
  <c r="S985" i="6"/>
  <c r="M986" i="6"/>
  <c r="N986" i="6"/>
  <c r="Q986" i="6"/>
  <c r="R986" i="6"/>
  <c r="S986" i="6"/>
  <c r="M987" i="6"/>
  <c r="N987" i="6"/>
  <c r="Q987" i="6"/>
  <c r="R987" i="6"/>
  <c r="S987" i="6"/>
  <c r="M988" i="6"/>
  <c r="N988" i="6"/>
  <c r="Q988" i="6"/>
  <c r="R988" i="6"/>
  <c r="S988" i="6"/>
  <c r="M989" i="6"/>
  <c r="N989" i="6"/>
  <c r="Q989" i="6"/>
  <c r="R989" i="6"/>
  <c r="S989" i="6"/>
  <c r="M990" i="6"/>
  <c r="N990" i="6"/>
  <c r="Q990" i="6"/>
  <c r="R990" i="6"/>
  <c r="S990" i="6"/>
  <c r="M991" i="6"/>
  <c r="N991" i="6"/>
  <c r="Q991" i="6"/>
  <c r="R991" i="6"/>
  <c r="S991" i="6"/>
  <c r="M992" i="6"/>
  <c r="N992" i="6"/>
  <c r="Q992" i="6"/>
  <c r="R992" i="6"/>
  <c r="S992" i="6"/>
  <c r="M993" i="6"/>
  <c r="N993" i="6"/>
  <c r="Q993" i="6"/>
  <c r="R993" i="6"/>
  <c r="S993" i="6"/>
  <c r="M994" i="6"/>
  <c r="N994" i="6"/>
  <c r="Q994" i="6"/>
  <c r="R994" i="6"/>
  <c r="S994" i="6"/>
  <c r="M995" i="6"/>
  <c r="N995" i="6"/>
  <c r="Q995" i="6"/>
  <c r="R995" i="6"/>
  <c r="S995" i="6"/>
  <c r="M996" i="6"/>
  <c r="N996" i="6"/>
  <c r="Q996" i="6"/>
  <c r="R996" i="6"/>
  <c r="S996" i="6"/>
  <c r="M997" i="6"/>
  <c r="N997" i="6"/>
  <c r="Q997" i="6"/>
  <c r="R997" i="6"/>
  <c r="S997" i="6"/>
  <c r="M998" i="6"/>
  <c r="N998" i="6"/>
  <c r="Q998" i="6"/>
  <c r="R998" i="6"/>
  <c r="S998" i="6"/>
  <c r="M999" i="6"/>
  <c r="N999" i="6"/>
  <c r="Q999" i="6"/>
  <c r="R999" i="6"/>
  <c r="S999" i="6"/>
  <c r="M1000" i="6"/>
  <c r="N1000" i="6"/>
  <c r="Q1000" i="6"/>
  <c r="R1000" i="6"/>
  <c r="S1000" i="6"/>
  <c r="M1001" i="6"/>
  <c r="N1001" i="6"/>
  <c r="Q1001" i="6"/>
  <c r="R1001" i="6"/>
  <c r="S1001" i="6"/>
  <c r="M1002" i="6"/>
  <c r="N1002" i="6"/>
  <c r="Q1002" i="6"/>
  <c r="R1002" i="6"/>
  <c r="S1002" i="6"/>
  <c r="M1003" i="6"/>
  <c r="N1003" i="6"/>
  <c r="Q1003" i="6"/>
  <c r="R1003" i="6"/>
  <c r="S1003" i="6"/>
  <c r="M1004" i="6"/>
  <c r="N1004" i="6"/>
  <c r="Q1004" i="6"/>
  <c r="R1004" i="6"/>
  <c r="S1004" i="6"/>
  <c r="M1005" i="6"/>
  <c r="N1005" i="6"/>
  <c r="Q1005" i="6"/>
  <c r="R1005" i="6"/>
  <c r="S1005" i="6"/>
  <c r="M1006" i="6"/>
  <c r="N1006" i="6"/>
  <c r="Q1006" i="6"/>
  <c r="R1006" i="6"/>
  <c r="S1006" i="6"/>
  <c r="M1007" i="6"/>
  <c r="N1007" i="6"/>
  <c r="Q1007" i="6"/>
  <c r="R1007" i="6"/>
  <c r="S1007" i="6"/>
  <c r="M1008" i="6"/>
  <c r="N1008" i="6"/>
  <c r="Q1008" i="6"/>
  <c r="R1008" i="6"/>
  <c r="S1008" i="6"/>
  <c r="M1009" i="6"/>
  <c r="N1009" i="6"/>
  <c r="Q1009" i="6"/>
  <c r="R1009" i="6"/>
  <c r="S1009" i="6"/>
  <c r="M1010" i="6"/>
  <c r="N1010" i="6"/>
  <c r="Q1010" i="6"/>
  <c r="R1010" i="6"/>
  <c r="S1010" i="6"/>
  <c r="M1011" i="6"/>
  <c r="N1011" i="6"/>
  <c r="Q1011" i="6"/>
  <c r="R1011" i="6"/>
  <c r="S1011" i="6"/>
  <c r="M1012" i="6"/>
  <c r="N1012" i="6"/>
  <c r="Q1012" i="6"/>
  <c r="R1012" i="6"/>
  <c r="S1012" i="6"/>
  <c r="M1013" i="6"/>
  <c r="N1013" i="6"/>
  <c r="Q1013" i="6"/>
  <c r="R1013" i="6"/>
  <c r="S1013" i="6"/>
  <c r="M1014" i="6"/>
  <c r="N1014" i="6"/>
  <c r="Q1014" i="6"/>
  <c r="R1014" i="6"/>
  <c r="S1014" i="6"/>
  <c r="M1015" i="6"/>
  <c r="N1015" i="6"/>
  <c r="Q1015" i="6"/>
  <c r="R1015" i="6"/>
  <c r="S1015" i="6"/>
  <c r="M1016" i="6"/>
  <c r="N1016" i="6"/>
  <c r="Q1016" i="6"/>
  <c r="R1016" i="6"/>
  <c r="S1016" i="6"/>
  <c r="M1017" i="6"/>
  <c r="N1017" i="6"/>
  <c r="Q1017" i="6"/>
  <c r="R1017" i="6"/>
  <c r="S1017" i="6"/>
  <c r="M1018" i="6"/>
  <c r="N1018" i="6"/>
  <c r="Q1018" i="6"/>
  <c r="R1018" i="6"/>
  <c r="S1018" i="6"/>
  <c r="M1019" i="6"/>
  <c r="N1019" i="6"/>
  <c r="Q1019" i="6"/>
  <c r="R1019" i="6"/>
  <c r="S1019" i="6"/>
  <c r="M1020" i="6"/>
  <c r="N1020" i="6"/>
  <c r="Q1020" i="6"/>
  <c r="R1020" i="6"/>
  <c r="S1020" i="6"/>
  <c r="M1021" i="6"/>
  <c r="N1021" i="6"/>
  <c r="Q1021" i="6"/>
  <c r="R1021" i="6"/>
  <c r="S1021" i="6"/>
  <c r="M1022" i="6"/>
  <c r="N1022" i="6"/>
  <c r="Q1022" i="6"/>
  <c r="R1022" i="6"/>
  <c r="S1022" i="6"/>
  <c r="M1023" i="6"/>
  <c r="N1023" i="6"/>
  <c r="Q1023" i="6"/>
  <c r="R1023" i="6"/>
  <c r="S1023" i="6"/>
  <c r="M1024" i="6"/>
  <c r="N1024" i="6"/>
  <c r="Q1024" i="6"/>
  <c r="R1024" i="6"/>
  <c r="S1024" i="6"/>
  <c r="M1025" i="6"/>
  <c r="N1025" i="6"/>
  <c r="Q1025" i="6"/>
  <c r="R1025" i="6"/>
  <c r="S1025" i="6"/>
  <c r="M1026" i="6"/>
  <c r="N1026" i="6"/>
  <c r="Q1026" i="6"/>
  <c r="R1026" i="6"/>
  <c r="S1026" i="6"/>
  <c r="M1027" i="6"/>
  <c r="N1027" i="6"/>
  <c r="Q1027" i="6"/>
  <c r="R1027" i="6"/>
  <c r="S1027" i="6"/>
  <c r="M1028" i="6"/>
  <c r="N1028" i="6"/>
  <c r="Q1028" i="6"/>
  <c r="R1028" i="6"/>
  <c r="S1028" i="6"/>
  <c r="M1029" i="6"/>
  <c r="N1029" i="6"/>
  <c r="Q1029" i="6"/>
  <c r="R1029" i="6"/>
  <c r="S1029" i="6"/>
  <c r="M1030" i="6"/>
  <c r="N1030" i="6"/>
  <c r="Q1030" i="6"/>
  <c r="R1030" i="6"/>
  <c r="S1030" i="6"/>
  <c r="M1031" i="6"/>
  <c r="N1031" i="6"/>
  <c r="Q1031" i="6"/>
  <c r="R1031" i="6"/>
  <c r="S1031" i="6"/>
  <c r="M1032" i="6"/>
  <c r="N1032" i="6"/>
  <c r="Q1032" i="6"/>
  <c r="R1032" i="6"/>
  <c r="S1032" i="6"/>
  <c r="M1033" i="6"/>
  <c r="N1033" i="6"/>
  <c r="Q1033" i="6"/>
  <c r="R1033" i="6"/>
  <c r="S1033" i="6"/>
  <c r="M1034" i="6"/>
  <c r="N1034" i="6"/>
  <c r="Q1034" i="6"/>
  <c r="R1034" i="6"/>
  <c r="S1034" i="6"/>
  <c r="M1035" i="6"/>
  <c r="N1035" i="6"/>
  <c r="Q1035" i="6"/>
  <c r="R1035" i="6"/>
  <c r="S1035" i="6"/>
  <c r="M1036" i="6"/>
  <c r="N1036" i="6"/>
  <c r="Q1036" i="6"/>
  <c r="R1036" i="6"/>
  <c r="S1036" i="6"/>
  <c r="M1037" i="6"/>
  <c r="N1037" i="6"/>
  <c r="Q1037" i="6"/>
  <c r="R1037" i="6"/>
  <c r="S1037" i="6"/>
  <c r="M1038" i="6"/>
  <c r="N1038" i="6"/>
  <c r="Q1038" i="6"/>
  <c r="R1038" i="6"/>
  <c r="S1038" i="6"/>
  <c r="M1039" i="6"/>
  <c r="N1039" i="6"/>
  <c r="Q1039" i="6"/>
  <c r="R1039" i="6"/>
  <c r="S1039" i="6"/>
  <c r="M1040" i="6"/>
  <c r="N1040" i="6"/>
  <c r="Q1040" i="6"/>
  <c r="R1040" i="6"/>
  <c r="S1040" i="6"/>
  <c r="M1041" i="6"/>
  <c r="N1041" i="6"/>
  <c r="Q1041" i="6"/>
  <c r="R1041" i="6"/>
  <c r="S1041" i="6"/>
  <c r="M1042" i="6"/>
  <c r="N1042" i="6"/>
  <c r="Q1042" i="6"/>
  <c r="R1042" i="6"/>
  <c r="S1042" i="6"/>
  <c r="M1043" i="6"/>
  <c r="N1043" i="6"/>
  <c r="Q1043" i="6"/>
  <c r="R1043" i="6"/>
  <c r="S1043" i="6"/>
  <c r="M1044" i="6"/>
  <c r="N1044" i="6"/>
  <c r="Q1044" i="6"/>
  <c r="R1044" i="6"/>
  <c r="S1044" i="6"/>
  <c r="M1045" i="6"/>
  <c r="N1045" i="6"/>
  <c r="Q1045" i="6"/>
  <c r="R1045" i="6"/>
  <c r="S1045" i="6"/>
  <c r="M1046" i="6"/>
  <c r="N1046" i="6"/>
  <c r="Q1046" i="6"/>
  <c r="R1046" i="6"/>
  <c r="S1046" i="6"/>
  <c r="M1047" i="6"/>
  <c r="N1047" i="6"/>
  <c r="Q1047" i="6"/>
  <c r="R1047" i="6"/>
  <c r="S1047" i="6"/>
  <c r="M1048" i="6"/>
  <c r="N1048" i="6"/>
  <c r="Q1048" i="6"/>
  <c r="R1048" i="6"/>
  <c r="S1048" i="6"/>
  <c r="M1049" i="6"/>
  <c r="N1049" i="6"/>
  <c r="Q1049" i="6"/>
  <c r="R1049" i="6"/>
  <c r="S1049" i="6"/>
  <c r="M1050" i="6"/>
  <c r="N1050" i="6"/>
  <c r="Q1050" i="6"/>
  <c r="R1050" i="6"/>
  <c r="S1050" i="6"/>
  <c r="M1051" i="6"/>
  <c r="N1051" i="6"/>
  <c r="Q1051" i="6"/>
  <c r="R1051" i="6"/>
  <c r="S1051" i="6"/>
  <c r="M1052" i="6"/>
  <c r="N1052" i="6"/>
  <c r="Q1052" i="6"/>
  <c r="R1052" i="6"/>
  <c r="S1052" i="6"/>
  <c r="M1053" i="6"/>
  <c r="N1053" i="6"/>
  <c r="Q1053" i="6"/>
  <c r="R1053" i="6"/>
  <c r="S1053" i="6"/>
  <c r="M1054" i="6"/>
  <c r="N1054" i="6"/>
  <c r="Q1054" i="6"/>
  <c r="R1054" i="6"/>
  <c r="S1054" i="6"/>
  <c r="M1055" i="6"/>
  <c r="N1055" i="6"/>
  <c r="Q1055" i="6"/>
  <c r="R1055" i="6"/>
  <c r="S1055" i="6"/>
  <c r="M1056" i="6"/>
  <c r="N1056" i="6"/>
  <c r="Q1056" i="6"/>
  <c r="R1056" i="6"/>
  <c r="S1056" i="6"/>
  <c r="M1057" i="6"/>
  <c r="N1057" i="6"/>
  <c r="Q1057" i="6"/>
  <c r="R1057" i="6"/>
  <c r="S1057" i="6"/>
  <c r="M1058" i="6"/>
  <c r="N1058" i="6"/>
  <c r="Q1058" i="6"/>
  <c r="R1058" i="6"/>
  <c r="S1058" i="6"/>
  <c r="M1059" i="6"/>
  <c r="N1059" i="6"/>
  <c r="Q1059" i="6"/>
  <c r="R1059" i="6"/>
  <c r="S1059" i="6"/>
  <c r="M1060" i="6"/>
  <c r="N1060" i="6"/>
  <c r="Q1060" i="6"/>
  <c r="R1060" i="6"/>
  <c r="S1060" i="6"/>
  <c r="M1061" i="6"/>
  <c r="N1061" i="6"/>
  <c r="Q1061" i="6"/>
  <c r="R1061" i="6"/>
  <c r="S1061" i="6"/>
  <c r="M1062" i="6"/>
  <c r="N1062" i="6"/>
  <c r="Q1062" i="6"/>
  <c r="R1062" i="6"/>
  <c r="S1062" i="6"/>
  <c r="M1063" i="6"/>
  <c r="N1063" i="6"/>
  <c r="Q1063" i="6"/>
  <c r="R1063" i="6"/>
  <c r="S1063" i="6"/>
  <c r="M1064" i="6"/>
  <c r="N1064" i="6"/>
  <c r="Q1064" i="6"/>
  <c r="R1064" i="6"/>
  <c r="S1064" i="6"/>
  <c r="M1065" i="6"/>
  <c r="N1065" i="6"/>
  <c r="Q1065" i="6"/>
  <c r="R1065" i="6"/>
  <c r="S1065" i="6"/>
  <c r="M1066" i="6"/>
  <c r="N1066" i="6"/>
  <c r="Q1066" i="6"/>
  <c r="R1066" i="6"/>
  <c r="S1066" i="6"/>
  <c r="M1067" i="6"/>
  <c r="N1067" i="6"/>
  <c r="Q1067" i="6"/>
  <c r="R1067" i="6"/>
  <c r="S1067" i="6"/>
  <c r="M1068" i="6"/>
  <c r="N1068" i="6"/>
  <c r="Q1068" i="6"/>
  <c r="R1068" i="6"/>
  <c r="S1068" i="6"/>
  <c r="M1069" i="6"/>
  <c r="N1069" i="6"/>
  <c r="Q1069" i="6"/>
  <c r="R1069" i="6"/>
  <c r="S1069" i="6"/>
  <c r="M1070" i="6"/>
  <c r="N1070" i="6"/>
  <c r="Q1070" i="6"/>
  <c r="R1070" i="6"/>
  <c r="S1070" i="6"/>
  <c r="M1071" i="6"/>
  <c r="N1071" i="6"/>
  <c r="Q1071" i="6"/>
  <c r="R1071" i="6"/>
  <c r="S1071" i="6"/>
  <c r="M1072" i="6"/>
  <c r="N1072" i="6"/>
  <c r="Q1072" i="6"/>
  <c r="R1072" i="6"/>
  <c r="S1072" i="6"/>
  <c r="M1073" i="6"/>
  <c r="N1073" i="6"/>
  <c r="Q1073" i="6"/>
  <c r="R1073" i="6"/>
  <c r="S1073" i="6"/>
  <c r="M1074" i="6"/>
  <c r="N1074" i="6"/>
  <c r="Q1074" i="6"/>
  <c r="R1074" i="6"/>
  <c r="S1074" i="6"/>
  <c r="M1075" i="6"/>
  <c r="N1075" i="6"/>
  <c r="Q1075" i="6"/>
  <c r="R1075" i="6"/>
  <c r="S1075" i="6"/>
  <c r="M1076" i="6"/>
  <c r="N1076" i="6"/>
  <c r="Q1076" i="6"/>
  <c r="R1076" i="6"/>
  <c r="S1076" i="6"/>
  <c r="M1077" i="6"/>
  <c r="N1077" i="6"/>
  <c r="Q1077" i="6"/>
  <c r="R1077" i="6"/>
  <c r="S1077" i="6"/>
  <c r="M1078" i="6"/>
  <c r="N1078" i="6"/>
  <c r="Q1078" i="6"/>
  <c r="R1078" i="6"/>
  <c r="S1078" i="6"/>
  <c r="M1079" i="6"/>
  <c r="N1079" i="6"/>
  <c r="Q1079" i="6"/>
  <c r="R1079" i="6"/>
  <c r="S1079" i="6"/>
  <c r="M1080" i="6"/>
  <c r="N1080" i="6"/>
  <c r="Q1080" i="6"/>
  <c r="R1080" i="6"/>
  <c r="S1080" i="6"/>
  <c r="M1081" i="6"/>
  <c r="N1081" i="6"/>
  <c r="Q1081" i="6"/>
  <c r="R1081" i="6"/>
  <c r="S1081" i="6"/>
  <c r="M1082" i="6"/>
  <c r="N1082" i="6"/>
  <c r="Q1082" i="6"/>
  <c r="R1082" i="6"/>
  <c r="S1082" i="6"/>
  <c r="M1083" i="6"/>
  <c r="N1083" i="6"/>
  <c r="Q1083" i="6"/>
  <c r="R1083" i="6"/>
  <c r="S1083" i="6"/>
  <c r="M1084" i="6"/>
  <c r="N1084" i="6"/>
  <c r="Q1084" i="6"/>
  <c r="R1084" i="6"/>
  <c r="S1084" i="6"/>
  <c r="M1085" i="6"/>
  <c r="N1085" i="6"/>
  <c r="Q1085" i="6"/>
  <c r="R1085" i="6"/>
  <c r="S1085" i="6"/>
  <c r="M1086" i="6"/>
  <c r="N1086" i="6"/>
  <c r="Q1086" i="6"/>
  <c r="R1086" i="6"/>
  <c r="S1086" i="6"/>
  <c r="M1087" i="6"/>
  <c r="N1087" i="6"/>
  <c r="Q1087" i="6"/>
  <c r="R1087" i="6"/>
  <c r="S1087" i="6"/>
  <c r="M1088" i="6"/>
  <c r="N1088" i="6"/>
  <c r="Q1088" i="6"/>
  <c r="R1088" i="6"/>
  <c r="S1088" i="6"/>
  <c r="M1089" i="6"/>
  <c r="N1089" i="6"/>
  <c r="Q1089" i="6"/>
  <c r="R1089" i="6"/>
  <c r="S1089" i="6"/>
  <c r="M1090" i="6"/>
  <c r="N1090" i="6"/>
  <c r="Q1090" i="6"/>
  <c r="R1090" i="6"/>
  <c r="S1090" i="6"/>
  <c r="M1091" i="6"/>
  <c r="N1091" i="6"/>
  <c r="Q1091" i="6"/>
  <c r="R1091" i="6"/>
  <c r="S1091" i="6"/>
  <c r="M1092" i="6"/>
  <c r="N1092" i="6"/>
  <c r="Q1092" i="6"/>
  <c r="R1092" i="6"/>
  <c r="S1092" i="6"/>
  <c r="M1093" i="6"/>
  <c r="N1093" i="6"/>
  <c r="Q1093" i="6"/>
  <c r="R1093" i="6"/>
  <c r="S1093" i="6"/>
  <c r="M1094" i="6"/>
  <c r="N1094" i="6"/>
  <c r="Q1094" i="6"/>
  <c r="R1094" i="6"/>
  <c r="S1094" i="6"/>
  <c r="M1095" i="6"/>
  <c r="N1095" i="6"/>
  <c r="Q1095" i="6"/>
  <c r="R1095" i="6"/>
  <c r="S1095" i="6"/>
  <c r="M1096" i="6"/>
  <c r="N1096" i="6"/>
  <c r="Q1096" i="6"/>
  <c r="R1096" i="6"/>
  <c r="S1096" i="6"/>
  <c r="M1097" i="6"/>
  <c r="N1097" i="6"/>
  <c r="Q1097" i="6"/>
  <c r="R1097" i="6"/>
  <c r="S1097" i="6"/>
  <c r="M1098" i="6"/>
  <c r="N1098" i="6"/>
  <c r="Q1098" i="6"/>
  <c r="R1098" i="6"/>
  <c r="S1098" i="6"/>
  <c r="M1099" i="6"/>
  <c r="N1099" i="6"/>
  <c r="Q1099" i="6"/>
  <c r="R1099" i="6"/>
  <c r="S1099" i="6"/>
  <c r="M1100" i="6"/>
  <c r="N1100" i="6"/>
  <c r="Q1100" i="6"/>
  <c r="R1100" i="6"/>
  <c r="S1100" i="6"/>
  <c r="M1101" i="6"/>
  <c r="N1101" i="6"/>
  <c r="Q1101" i="6"/>
  <c r="R1101" i="6"/>
  <c r="S1101" i="6"/>
  <c r="M1102" i="6"/>
  <c r="N1102" i="6"/>
  <c r="Q1102" i="6"/>
  <c r="R1102" i="6"/>
  <c r="S1102" i="6"/>
  <c r="M1103" i="6"/>
  <c r="N1103" i="6"/>
  <c r="Q1103" i="6"/>
  <c r="R1103" i="6"/>
  <c r="S1103" i="6"/>
  <c r="M1104" i="6"/>
  <c r="N1104" i="6"/>
  <c r="Q1104" i="6"/>
  <c r="R1104" i="6"/>
  <c r="S1104" i="6"/>
  <c r="M1105" i="6"/>
  <c r="N1105" i="6"/>
  <c r="Q1105" i="6"/>
  <c r="R1105" i="6"/>
  <c r="S1105" i="6"/>
  <c r="M1106" i="6"/>
  <c r="N1106" i="6"/>
  <c r="Q1106" i="6"/>
  <c r="R1106" i="6"/>
  <c r="S1106" i="6"/>
  <c r="M1107" i="6"/>
  <c r="N1107" i="6"/>
  <c r="Q1107" i="6"/>
  <c r="R1107" i="6"/>
  <c r="S1107" i="6"/>
  <c r="M1108" i="6"/>
  <c r="N1108" i="6"/>
  <c r="Q1108" i="6"/>
  <c r="R1108" i="6"/>
  <c r="S1108" i="6"/>
  <c r="M1109" i="6"/>
  <c r="N1109" i="6"/>
  <c r="Q1109" i="6"/>
  <c r="R1109" i="6"/>
  <c r="S1109" i="6"/>
  <c r="M1110" i="6"/>
  <c r="N1110" i="6"/>
  <c r="Q1110" i="6"/>
  <c r="R1110" i="6"/>
  <c r="S1110" i="6"/>
  <c r="M1111" i="6"/>
  <c r="N1111" i="6"/>
  <c r="Q1111" i="6"/>
  <c r="R1111" i="6"/>
  <c r="S1111" i="6"/>
  <c r="M1112" i="6"/>
  <c r="N1112" i="6"/>
  <c r="Q1112" i="6"/>
  <c r="R1112" i="6"/>
  <c r="S1112" i="6"/>
  <c r="M1113" i="6"/>
  <c r="N1113" i="6"/>
  <c r="Q1113" i="6"/>
  <c r="R1113" i="6"/>
  <c r="S1113" i="6"/>
  <c r="M1114" i="6"/>
  <c r="N1114" i="6"/>
  <c r="Q1114" i="6"/>
  <c r="R1114" i="6"/>
  <c r="S1114" i="6"/>
  <c r="M1116" i="6"/>
  <c r="N1116" i="6"/>
  <c r="Q1116" i="6"/>
  <c r="R1116" i="6"/>
  <c r="S1116" i="6"/>
  <c r="M1117" i="6"/>
  <c r="N1117" i="6"/>
  <c r="Q1117" i="6"/>
  <c r="R1117" i="6"/>
  <c r="S1117" i="6"/>
  <c r="M1118" i="6"/>
  <c r="N1118" i="6"/>
  <c r="Q1118" i="6"/>
  <c r="R1118" i="6"/>
  <c r="S1118" i="6"/>
  <c r="M1119" i="6"/>
  <c r="N1119" i="6"/>
  <c r="Q1119" i="6"/>
  <c r="R1119" i="6"/>
  <c r="S1119" i="6"/>
  <c r="M1120" i="6"/>
  <c r="N1120" i="6"/>
  <c r="Q1120" i="6"/>
  <c r="R1120" i="6"/>
  <c r="S1120" i="6"/>
  <c r="M1121" i="6"/>
  <c r="N1121" i="6"/>
  <c r="Q1121" i="6"/>
  <c r="R1121" i="6"/>
  <c r="S1121" i="6"/>
  <c r="M1122" i="6"/>
  <c r="N1122" i="6"/>
  <c r="Q1122" i="6"/>
  <c r="R1122" i="6"/>
  <c r="S1122" i="6"/>
  <c r="M1123" i="6"/>
  <c r="N1123" i="6"/>
  <c r="Q1123" i="6"/>
  <c r="R1123" i="6"/>
  <c r="S1123" i="6"/>
  <c r="M1124" i="6"/>
  <c r="N1124" i="6"/>
  <c r="Q1124" i="6"/>
  <c r="R1124" i="6"/>
  <c r="S1124" i="6"/>
  <c r="M1125" i="6"/>
  <c r="N1125" i="6"/>
  <c r="Q1125" i="6"/>
  <c r="R1125" i="6"/>
  <c r="S1125" i="6"/>
  <c r="M1126" i="6"/>
  <c r="N1126" i="6"/>
  <c r="Q1126" i="6"/>
  <c r="R1126" i="6"/>
  <c r="S1126" i="6"/>
  <c r="M1127" i="6"/>
  <c r="N1127" i="6"/>
  <c r="Q1127" i="6"/>
  <c r="R1127" i="6"/>
  <c r="S1127" i="6"/>
  <c r="M1128" i="6"/>
  <c r="N1128" i="6"/>
  <c r="Q1128" i="6"/>
  <c r="R1128" i="6"/>
  <c r="S1128" i="6"/>
  <c r="M1129" i="6"/>
  <c r="N1129" i="6"/>
  <c r="Q1129" i="6"/>
  <c r="R1129" i="6"/>
  <c r="S1129" i="6"/>
  <c r="M1130" i="6"/>
  <c r="N1130" i="6"/>
  <c r="Q1130" i="6"/>
  <c r="R1130" i="6"/>
  <c r="S1130" i="6"/>
  <c r="M1131" i="6"/>
  <c r="N1131" i="6"/>
  <c r="Q1131" i="6"/>
  <c r="R1131" i="6"/>
  <c r="S1131" i="6"/>
  <c r="M1132" i="6"/>
  <c r="N1132" i="6"/>
  <c r="Q1132" i="6"/>
  <c r="R1132" i="6"/>
  <c r="S1132" i="6"/>
  <c r="M1133" i="6"/>
  <c r="N1133" i="6"/>
  <c r="Q1133" i="6"/>
  <c r="R1133" i="6"/>
  <c r="S1133" i="6"/>
  <c r="M1134" i="6"/>
  <c r="N1134" i="6"/>
  <c r="Q1134" i="6"/>
  <c r="R1134" i="6"/>
  <c r="S1134" i="6"/>
  <c r="M1135" i="6"/>
  <c r="N1135" i="6"/>
  <c r="Q1135" i="6"/>
  <c r="R1135" i="6"/>
  <c r="S1135" i="6"/>
  <c r="M1136" i="6"/>
  <c r="N1136" i="6"/>
  <c r="Q1136" i="6"/>
  <c r="R1136" i="6"/>
  <c r="S1136" i="6"/>
  <c r="M1137" i="6"/>
  <c r="N1137" i="6"/>
  <c r="Q1137" i="6"/>
  <c r="R1137" i="6"/>
  <c r="S1137" i="6"/>
  <c r="M1138" i="6"/>
  <c r="N1138" i="6"/>
  <c r="Q1138" i="6"/>
  <c r="R1138" i="6"/>
  <c r="S1138" i="6"/>
  <c r="M1139" i="6"/>
  <c r="N1139" i="6"/>
  <c r="Q1139" i="6"/>
  <c r="R1139" i="6"/>
  <c r="S1139" i="6"/>
  <c r="M1140" i="6"/>
  <c r="N1140" i="6"/>
  <c r="Q1140" i="6"/>
  <c r="R1140" i="6"/>
  <c r="S1140" i="6"/>
  <c r="M1141" i="6"/>
  <c r="N1141" i="6"/>
  <c r="Q1141" i="6"/>
  <c r="R1141" i="6"/>
  <c r="S1141" i="6"/>
  <c r="M1142" i="6"/>
  <c r="N1142" i="6"/>
  <c r="Q1142" i="6"/>
  <c r="R1142" i="6"/>
  <c r="S1142" i="6"/>
  <c r="M1143" i="6"/>
  <c r="N1143" i="6"/>
  <c r="Q1143" i="6"/>
  <c r="R1143" i="6"/>
  <c r="S1143" i="6"/>
  <c r="M1144" i="6"/>
  <c r="N1144" i="6"/>
  <c r="Q1144" i="6"/>
  <c r="R1144" i="6"/>
  <c r="S1144" i="6"/>
  <c r="M1145" i="6"/>
  <c r="N1145" i="6"/>
  <c r="Q1145" i="6"/>
  <c r="R1145" i="6"/>
  <c r="S1145" i="6"/>
  <c r="M1146" i="6"/>
  <c r="N1146" i="6"/>
  <c r="Q1146" i="6"/>
  <c r="R1146" i="6"/>
  <c r="S1146" i="6"/>
  <c r="M1147" i="6"/>
  <c r="N1147" i="6"/>
  <c r="Q1147" i="6"/>
  <c r="R1147" i="6"/>
  <c r="S1147" i="6"/>
  <c r="M1148" i="6"/>
  <c r="N1148" i="6"/>
  <c r="Q1148" i="6"/>
  <c r="R1148" i="6"/>
  <c r="S1148" i="6"/>
  <c r="M1149" i="6"/>
  <c r="N1149" i="6"/>
  <c r="Q1149" i="6"/>
  <c r="R1149" i="6"/>
  <c r="S1149" i="6"/>
  <c r="M1150" i="6"/>
  <c r="N1150" i="6"/>
  <c r="Q1150" i="6"/>
  <c r="R1150" i="6"/>
  <c r="S1150" i="6"/>
  <c r="M1151" i="6"/>
  <c r="N1151" i="6"/>
  <c r="Q1151" i="6"/>
  <c r="R1151" i="6"/>
  <c r="S1151" i="6"/>
  <c r="M1152" i="6"/>
  <c r="N1152" i="6"/>
  <c r="Q1152" i="6"/>
  <c r="R1152" i="6"/>
  <c r="S1152" i="6"/>
  <c r="M1153" i="6"/>
  <c r="N1153" i="6"/>
  <c r="Q1153" i="6"/>
  <c r="R1153" i="6"/>
  <c r="S1153" i="6"/>
  <c r="M1154" i="6"/>
  <c r="N1154" i="6"/>
  <c r="Q1154" i="6"/>
  <c r="R1154" i="6"/>
  <c r="S1154" i="6"/>
  <c r="M1155" i="6"/>
  <c r="N1155" i="6"/>
  <c r="Q1155" i="6"/>
  <c r="R1155" i="6"/>
  <c r="S1155" i="6"/>
  <c r="M1156" i="6"/>
  <c r="N1156" i="6"/>
  <c r="Q1156" i="6"/>
  <c r="R1156" i="6"/>
  <c r="S1156" i="6"/>
  <c r="M1157" i="6"/>
  <c r="N1157" i="6"/>
  <c r="Q1157" i="6"/>
  <c r="R1157" i="6"/>
  <c r="S1157" i="6"/>
  <c r="M1158" i="6"/>
  <c r="N1158" i="6"/>
  <c r="Q1158" i="6"/>
  <c r="R1158" i="6"/>
  <c r="S1158" i="6"/>
  <c r="M1159" i="6"/>
  <c r="N1159" i="6"/>
  <c r="Q1159" i="6"/>
  <c r="R1159" i="6"/>
  <c r="S1159" i="6"/>
  <c r="M1160" i="6"/>
  <c r="N1160" i="6"/>
  <c r="Q1160" i="6"/>
  <c r="R1160" i="6"/>
  <c r="S1160" i="6"/>
  <c r="M1161" i="6"/>
  <c r="N1161" i="6"/>
  <c r="Q1161" i="6"/>
  <c r="R1161" i="6"/>
  <c r="S1161" i="6"/>
  <c r="M1162" i="6"/>
  <c r="N1162" i="6"/>
  <c r="Q1162" i="6"/>
  <c r="R1162" i="6"/>
  <c r="S1162" i="6"/>
  <c r="M1163" i="6"/>
  <c r="N1163" i="6"/>
  <c r="Q1163" i="6"/>
  <c r="R1163" i="6"/>
  <c r="S1163" i="6"/>
  <c r="M1164" i="6"/>
  <c r="N1164" i="6"/>
  <c r="Q1164" i="6"/>
  <c r="R1164" i="6"/>
  <c r="S1164" i="6"/>
  <c r="M1165" i="6"/>
  <c r="N1165" i="6"/>
  <c r="Q1165" i="6"/>
  <c r="R1165" i="6"/>
  <c r="S1165" i="6"/>
  <c r="M1166" i="6"/>
  <c r="N1166" i="6"/>
  <c r="Q1166" i="6"/>
  <c r="R1166" i="6"/>
  <c r="S1166" i="6"/>
  <c r="M1167" i="6"/>
  <c r="N1167" i="6"/>
  <c r="Q1167" i="6"/>
  <c r="R1167" i="6"/>
  <c r="S1167" i="6"/>
  <c r="M1168" i="6"/>
  <c r="N1168" i="6"/>
  <c r="Q1168" i="6"/>
  <c r="R1168" i="6"/>
  <c r="S1168" i="6"/>
  <c r="M1169" i="6"/>
  <c r="N1169" i="6"/>
  <c r="Q1169" i="6"/>
  <c r="R1169" i="6"/>
  <c r="S1169" i="6"/>
  <c r="M1170" i="6"/>
  <c r="N1170" i="6"/>
  <c r="Q1170" i="6"/>
  <c r="R1170" i="6"/>
  <c r="S1170" i="6"/>
  <c r="M1171" i="6"/>
  <c r="N1171" i="6"/>
  <c r="Q1171" i="6"/>
  <c r="R1171" i="6"/>
  <c r="S1171" i="6"/>
  <c r="M1172" i="6"/>
  <c r="N1172" i="6"/>
  <c r="Q1172" i="6"/>
  <c r="R1172" i="6"/>
  <c r="S1172" i="6"/>
  <c r="M1173" i="6"/>
  <c r="N1173" i="6"/>
  <c r="Q1173" i="6"/>
  <c r="R1173" i="6"/>
  <c r="S1173" i="6"/>
  <c r="M1174" i="6"/>
  <c r="N1174" i="6"/>
  <c r="Q1174" i="6"/>
  <c r="R1174" i="6"/>
  <c r="S1174" i="6"/>
  <c r="M1175" i="6"/>
  <c r="N1175" i="6"/>
  <c r="Q1175" i="6"/>
  <c r="R1175" i="6"/>
  <c r="S1175" i="6"/>
  <c r="M1176" i="6"/>
  <c r="N1176" i="6"/>
  <c r="Q1176" i="6"/>
  <c r="R1176" i="6"/>
  <c r="S1176" i="6"/>
  <c r="M1177" i="6"/>
  <c r="N1177" i="6"/>
  <c r="Q1177" i="6"/>
  <c r="R1177" i="6"/>
  <c r="S1177" i="6"/>
  <c r="M1178" i="6"/>
  <c r="N1178" i="6"/>
  <c r="Q1178" i="6"/>
  <c r="R1178" i="6"/>
  <c r="S1178" i="6"/>
  <c r="M1179" i="6"/>
  <c r="N1179" i="6"/>
  <c r="Q1179" i="6"/>
  <c r="R1179" i="6"/>
  <c r="S1179" i="6"/>
  <c r="M1180" i="6"/>
  <c r="N1180" i="6"/>
  <c r="Q1180" i="6"/>
  <c r="R1180" i="6"/>
  <c r="S1180" i="6"/>
  <c r="M1181" i="6"/>
  <c r="N1181" i="6"/>
  <c r="Q1181" i="6"/>
  <c r="R1181" i="6"/>
  <c r="S1181" i="6"/>
  <c r="M1182" i="6"/>
  <c r="N1182" i="6"/>
  <c r="Q1182" i="6"/>
  <c r="R1182" i="6"/>
  <c r="S1182" i="6"/>
  <c r="M1183" i="6"/>
  <c r="N1183" i="6"/>
  <c r="Q1183" i="6"/>
  <c r="R1183" i="6"/>
  <c r="S1183" i="6"/>
  <c r="M1184" i="6"/>
  <c r="N1184" i="6"/>
  <c r="Q1184" i="6"/>
  <c r="R1184" i="6"/>
  <c r="S1184" i="6"/>
  <c r="M1185" i="6"/>
  <c r="N1185" i="6"/>
  <c r="Q1185" i="6"/>
  <c r="R1185" i="6"/>
  <c r="S1185" i="6"/>
  <c r="M1186" i="6"/>
  <c r="N1186" i="6"/>
  <c r="Q1186" i="6"/>
  <c r="R1186" i="6"/>
  <c r="S1186" i="6"/>
  <c r="M1187" i="6"/>
  <c r="N1187" i="6"/>
  <c r="Q1187" i="6"/>
  <c r="R1187" i="6"/>
  <c r="S1187" i="6"/>
  <c r="M1188" i="6"/>
  <c r="N1188" i="6"/>
  <c r="Q1188" i="6"/>
  <c r="R1188" i="6"/>
  <c r="S1188" i="6"/>
  <c r="M1189" i="6"/>
  <c r="N1189" i="6"/>
  <c r="Q1189" i="6"/>
  <c r="R1189" i="6"/>
  <c r="S1189" i="6"/>
  <c r="M1190" i="6"/>
  <c r="N1190" i="6"/>
  <c r="Q1190" i="6"/>
  <c r="R1190" i="6"/>
  <c r="S1190" i="6"/>
  <c r="M1191" i="6"/>
  <c r="N1191" i="6"/>
  <c r="Q1191" i="6"/>
  <c r="R1191" i="6"/>
  <c r="S1191" i="6"/>
  <c r="M1192" i="6"/>
  <c r="N1192" i="6"/>
  <c r="Q1192" i="6"/>
  <c r="R1192" i="6"/>
  <c r="S1192" i="6"/>
  <c r="M1193" i="6"/>
  <c r="N1193" i="6"/>
  <c r="Q1193" i="6"/>
  <c r="R1193" i="6"/>
  <c r="S1193" i="6"/>
  <c r="M1194" i="6"/>
  <c r="N1194" i="6"/>
  <c r="Q1194" i="6"/>
  <c r="R1194" i="6"/>
  <c r="S1194" i="6"/>
  <c r="M1195" i="6"/>
  <c r="N1195" i="6"/>
  <c r="Q1195" i="6"/>
  <c r="R1195" i="6"/>
  <c r="S1195" i="6"/>
  <c r="M1196" i="6"/>
  <c r="N1196" i="6"/>
  <c r="Q1196" i="6"/>
  <c r="R1196" i="6"/>
  <c r="S1196" i="6"/>
  <c r="M1197" i="6"/>
  <c r="N1197" i="6"/>
  <c r="Q1197" i="6"/>
  <c r="R1197" i="6"/>
  <c r="S1197" i="6"/>
  <c r="M1198" i="6"/>
  <c r="N1198" i="6"/>
  <c r="Q1198" i="6"/>
  <c r="R1198" i="6"/>
  <c r="S1198" i="6"/>
  <c r="M1199" i="6"/>
  <c r="N1199" i="6"/>
  <c r="Q1199" i="6"/>
  <c r="R1199" i="6"/>
  <c r="S1199" i="6"/>
  <c r="M1200" i="6"/>
  <c r="N1200" i="6"/>
  <c r="Q1200" i="6"/>
  <c r="R1200" i="6"/>
  <c r="S1200" i="6"/>
  <c r="M1201" i="6"/>
  <c r="N1201" i="6"/>
  <c r="Q1201" i="6"/>
  <c r="R1201" i="6"/>
  <c r="S1201" i="6"/>
  <c r="M1202" i="6"/>
  <c r="N1202" i="6"/>
  <c r="Q1202" i="6"/>
  <c r="R1202" i="6"/>
  <c r="S1202" i="6"/>
  <c r="M1203" i="6"/>
  <c r="N1203" i="6"/>
  <c r="Q1203" i="6"/>
  <c r="R1203" i="6"/>
  <c r="S1203" i="6"/>
  <c r="M1204" i="6"/>
  <c r="N1204" i="6"/>
  <c r="Q1204" i="6"/>
  <c r="R1204" i="6"/>
  <c r="S1204" i="6"/>
  <c r="M1205" i="6"/>
  <c r="N1205" i="6"/>
  <c r="Q1205" i="6"/>
  <c r="R1205" i="6"/>
  <c r="S1205" i="6"/>
  <c r="M1206" i="6"/>
  <c r="N1206" i="6"/>
  <c r="Q1206" i="6"/>
  <c r="R1206" i="6"/>
  <c r="S1206" i="6"/>
  <c r="M1207" i="6"/>
  <c r="N1207" i="6"/>
  <c r="Q1207" i="6"/>
  <c r="R1207" i="6"/>
  <c r="S1207" i="6"/>
  <c r="M1208" i="6"/>
  <c r="N1208" i="6"/>
  <c r="Q1208" i="6"/>
  <c r="R1208" i="6"/>
  <c r="S1208" i="6"/>
  <c r="M1209" i="6"/>
  <c r="N1209" i="6"/>
  <c r="Q1209" i="6"/>
  <c r="R1209" i="6"/>
  <c r="S1209" i="6"/>
  <c r="M1210" i="6"/>
  <c r="N1210" i="6"/>
  <c r="Q1210" i="6"/>
  <c r="R1210" i="6"/>
  <c r="S1210" i="6"/>
  <c r="M1211" i="6"/>
  <c r="N1211" i="6"/>
  <c r="Q1211" i="6"/>
  <c r="R1211" i="6"/>
  <c r="S1211" i="6"/>
  <c r="M1212" i="6"/>
  <c r="N1212" i="6"/>
  <c r="Q1212" i="6"/>
  <c r="R1212" i="6"/>
  <c r="S1212" i="6"/>
  <c r="M1213" i="6"/>
  <c r="N1213" i="6"/>
  <c r="Q1213" i="6"/>
  <c r="R1213" i="6"/>
  <c r="S1213" i="6"/>
  <c r="M1214" i="6"/>
  <c r="N1214" i="6"/>
  <c r="Q1214" i="6"/>
  <c r="R1214" i="6"/>
  <c r="S1214" i="6"/>
  <c r="M1215" i="6"/>
  <c r="N1215" i="6"/>
  <c r="Q1215" i="6"/>
  <c r="R1215" i="6"/>
  <c r="S1215" i="6"/>
  <c r="M1216" i="6"/>
  <c r="N1216" i="6"/>
  <c r="Q1216" i="6"/>
  <c r="R1216" i="6"/>
  <c r="S1216" i="6"/>
  <c r="M1217" i="6"/>
  <c r="N1217" i="6"/>
  <c r="Q1217" i="6"/>
  <c r="R1217" i="6"/>
  <c r="S1217" i="6"/>
  <c r="M1218" i="6"/>
  <c r="N1218" i="6"/>
  <c r="Q1218" i="6"/>
  <c r="R1218" i="6"/>
  <c r="S1218" i="6"/>
  <c r="M1219" i="6"/>
  <c r="N1219" i="6"/>
  <c r="Q1219" i="6"/>
  <c r="R1219" i="6"/>
  <c r="S1219" i="6"/>
  <c r="M1220" i="6"/>
  <c r="N1220" i="6"/>
  <c r="Q1220" i="6"/>
  <c r="R1220" i="6"/>
  <c r="S1220" i="6"/>
  <c r="M1222" i="6"/>
  <c r="N1222" i="6"/>
  <c r="Q1222" i="6"/>
  <c r="R1222" i="6"/>
  <c r="S1222" i="6"/>
  <c r="M1223" i="6"/>
  <c r="N1223" i="6"/>
  <c r="Q1223" i="6"/>
  <c r="R1223" i="6"/>
  <c r="S1223" i="6"/>
  <c r="M1224" i="6"/>
  <c r="N1224" i="6"/>
  <c r="Q1224" i="6"/>
  <c r="R1224" i="6"/>
  <c r="S1224" i="6"/>
  <c r="M1225" i="6"/>
  <c r="N1225" i="6"/>
  <c r="Q1225" i="6"/>
  <c r="R1225" i="6"/>
  <c r="S1225" i="6"/>
  <c r="M1226" i="6"/>
  <c r="N1226" i="6"/>
  <c r="Q1226" i="6"/>
  <c r="R1226" i="6"/>
  <c r="S1226" i="6"/>
  <c r="M1227" i="6"/>
  <c r="N1227" i="6"/>
  <c r="Q1227" i="6"/>
  <c r="R1227" i="6"/>
  <c r="S1227" i="6"/>
  <c r="M1229" i="6"/>
  <c r="N1229" i="6"/>
  <c r="Q1229" i="6"/>
  <c r="R1229" i="6"/>
  <c r="S1229" i="6"/>
  <c r="M1230" i="6"/>
  <c r="N1230" i="6"/>
  <c r="Q1230" i="6"/>
  <c r="R1230" i="6"/>
  <c r="S1230" i="6"/>
  <c r="M1231" i="6"/>
  <c r="N1231" i="6"/>
  <c r="Q1231" i="6"/>
  <c r="R1231" i="6"/>
  <c r="S1231" i="6"/>
  <c r="M1232" i="6"/>
  <c r="N1232" i="6"/>
  <c r="Q1232" i="6"/>
  <c r="R1232" i="6"/>
  <c r="S1232" i="6"/>
  <c r="M1233" i="6"/>
  <c r="N1233" i="6"/>
  <c r="Q1233" i="6"/>
  <c r="R1233" i="6"/>
  <c r="S1233" i="6"/>
  <c r="M1234" i="6"/>
  <c r="N1234" i="6"/>
  <c r="Q1234" i="6"/>
  <c r="R1234" i="6"/>
  <c r="S1234" i="6"/>
  <c r="M1235" i="6"/>
  <c r="N1235" i="6"/>
  <c r="Q1235" i="6"/>
  <c r="R1235" i="6"/>
  <c r="S1235" i="6"/>
  <c r="M1236" i="6"/>
  <c r="N1236" i="6"/>
  <c r="Q1236" i="6"/>
  <c r="R1236" i="6"/>
  <c r="S1236" i="6"/>
  <c r="M1237" i="6"/>
  <c r="N1237" i="6"/>
  <c r="Q1237" i="6"/>
  <c r="R1237" i="6"/>
  <c r="S1237" i="6"/>
  <c r="M1238" i="6"/>
  <c r="N1238" i="6"/>
  <c r="Q1238" i="6"/>
  <c r="R1238" i="6"/>
  <c r="S1238" i="6"/>
  <c r="M1239" i="6"/>
  <c r="N1239" i="6"/>
  <c r="Q1239" i="6"/>
  <c r="R1239" i="6"/>
  <c r="S1239" i="6"/>
  <c r="M1240" i="6"/>
  <c r="N1240" i="6"/>
  <c r="Q1240" i="6"/>
  <c r="R1240" i="6"/>
  <c r="S1240" i="6"/>
  <c r="M1241" i="6"/>
  <c r="N1241" i="6"/>
  <c r="Q1241" i="6"/>
  <c r="R1241" i="6"/>
  <c r="S1241" i="6"/>
  <c r="M1242" i="6"/>
  <c r="N1242" i="6"/>
  <c r="Q1242" i="6"/>
  <c r="R1242" i="6"/>
  <c r="S1242" i="6"/>
  <c r="M1243" i="6"/>
  <c r="N1243" i="6"/>
  <c r="Q1243" i="6"/>
  <c r="R1243" i="6"/>
  <c r="S1243" i="6"/>
  <c r="M1244" i="6"/>
  <c r="N1244" i="6"/>
  <c r="Q1244" i="6"/>
  <c r="R1244" i="6"/>
  <c r="S1244" i="6"/>
  <c r="M1245" i="6"/>
  <c r="N1245" i="6"/>
  <c r="Q1245" i="6"/>
  <c r="R1245" i="6"/>
  <c r="S1245" i="6"/>
  <c r="M1246" i="6"/>
  <c r="N1246" i="6"/>
  <c r="Q1246" i="6"/>
  <c r="R1246" i="6"/>
  <c r="S1246" i="6"/>
  <c r="M1247" i="6"/>
  <c r="N1247" i="6"/>
  <c r="Q1247" i="6"/>
  <c r="R1247" i="6"/>
  <c r="S1247" i="6"/>
  <c r="M1248" i="6"/>
  <c r="N1248" i="6"/>
  <c r="Q1248" i="6"/>
  <c r="R1248" i="6"/>
  <c r="S1248" i="6"/>
  <c r="M1249" i="6"/>
  <c r="N1249" i="6"/>
  <c r="Q1249" i="6"/>
  <c r="R1249" i="6"/>
  <c r="S1249" i="6"/>
  <c r="M1250" i="6"/>
  <c r="N1250" i="6"/>
  <c r="Q1250" i="6"/>
  <c r="R1250" i="6"/>
  <c r="S1250" i="6"/>
  <c r="M1251" i="6"/>
  <c r="N1251" i="6"/>
  <c r="Q1251" i="6"/>
  <c r="R1251" i="6"/>
  <c r="S1251" i="6"/>
  <c r="M1252" i="6"/>
  <c r="N1252" i="6"/>
  <c r="Q1252" i="6"/>
  <c r="R1252" i="6"/>
  <c r="S1252" i="6"/>
  <c r="M1253" i="6"/>
  <c r="N1253" i="6"/>
  <c r="Q1253" i="6"/>
  <c r="R1253" i="6"/>
  <c r="S1253" i="6"/>
  <c r="M1254" i="6"/>
  <c r="N1254" i="6"/>
  <c r="Q1254" i="6"/>
  <c r="R1254" i="6"/>
  <c r="S1254" i="6"/>
  <c r="M1255" i="6"/>
  <c r="N1255" i="6"/>
  <c r="Q1255" i="6"/>
  <c r="R1255" i="6"/>
  <c r="S1255" i="6"/>
  <c r="M1256" i="6"/>
  <c r="N1256" i="6"/>
  <c r="Q1256" i="6"/>
  <c r="R1256" i="6"/>
  <c r="S1256" i="6"/>
  <c r="M1257" i="6"/>
  <c r="N1257" i="6"/>
  <c r="Q1257" i="6"/>
  <c r="R1257" i="6"/>
  <c r="S1257" i="6"/>
  <c r="M1258" i="6"/>
  <c r="N1258" i="6"/>
  <c r="Q1258" i="6"/>
  <c r="R1258" i="6"/>
  <c r="S1258" i="6"/>
  <c r="M1259" i="6"/>
  <c r="N1259" i="6"/>
  <c r="Q1259" i="6"/>
  <c r="R1259" i="6"/>
  <c r="S1259" i="6"/>
  <c r="M1260" i="6"/>
  <c r="N1260" i="6"/>
  <c r="Q1260" i="6"/>
  <c r="R1260" i="6"/>
  <c r="S1260" i="6"/>
  <c r="M1261" i="6"/>
  <c r="N1261" i="6"/>
  <c r="Q1261" i="6"/>
  <c r="R1261" i="6"/>
  <c r="S1261" i="6"/>
  <c r="M1262" i="6"/>
  <c r="N1262" i="6"/>
  <c r="Q1262" i="6"/>
  <c r="R1262" i="6"/>
  <c r="S1262" i="6"/>
  <c r="M1263" i="6"/>
  <c r="N1263" i="6"/>
  <c r="Q1263" i="6"/>
  <c r="R1263" i="6"/>
  <c r="S1263" i="6"/>
  <c r="M1264" i="6"/>
  <c r="N1264" i="6"/>
  <c r="Q1264" i="6"/>
  <c r="R1264" i="6"/>
  <c r="S1264" i="6"/>
  <c r="M1265" i="6"/>
  <c r="N1265" i="6"/>
  <c r="Q1265" i="6"/>
  <c r="R1265" i="6"/>
  <c r="S1265" i="6"/>
  <c r="M1267" i="6"/>
  <c r="N1267" i="6"/>
  <c r="Q1267" i="6"/>
  <c r="R1267" i="6"/>
  <c r="S1267" i="6"/>
  <c r="M1268" i="6"/>
  <c r="N1268" i="6"/>
  <c r="Q1268" i="6"/>
  <c r="R1268" i="6"/>
  <c r="S1268" i="6"/>
  <c r="M1269" i="6"/>
  <c r="N1269" i="6"/>
  <c r="Q1269" i="6"/>
  <c r="R1269" i="6"/>
  <c r="S1269" i="6"/>
  <c r="M1270" i="6"/>
  <c r="N1270" i="6"/>
  <c r="Q1270" i="6"/>
  <c r="R1270" i="6"/>
  <c r="S1270" i="6"/>
  <c r="M1271" i="6"/>
  <c r="N1271" i="6"/>
  <c r="Q1271" i="6"/>
  <c r="R1271" i="6"/>
  <c r="S1271" i="6"/>
  <c r="M1272" i="6"/>
  <c r="N1272" i="6"/>
  <c r="Q1272" i="6"/>
  <c r="R1272" i="6"/>
  <c r="S1272" i="6"/>
  <c r="M1273" i="6"/>
  <c r="N1273" i="6"/>
  <c r="Q1273" i="6"/>
  <c r="R1273" i="6"/>
  <c r="S1273" i="6"/>
  <c r="M1274" i="6"/>
  <c r="N1274" i="6"/>
  <c r="Q1274" i="6"/>
  <c r="R1274" i="6"/>
  <c r="S1274" i="6"/>
  <c r="M1275" i="6"/>
  <c r="N1275" i="6"/>
  <c r="Q1275" i="6"/>
  <c r="R1275" i="6"/>
  <c r="S1275" i="6"/>
  <c r="M1276" i="6"/>
  <c r="N1276" i="6"/>
  <c r="Q1276" i="6"/>
  <c r="R1276" i="6"/>
  <c r="S1276" i="6"/>
  <c r="M1277" i="6"/>
  <c r="N1277" i="6"/>
  <c r="Q1277" i="6"/>
  <c r="R1277" i="6"/>
  <c r="S1277" i="6"/>
  <c r="M1278" i="6"/>
  <c r="N1278" i="6"/>
  <c r="Q1278" i="6"/>
  <c r="R1278" i="6"/>
  <c r="S1278" i="6"/>
  <c r="M1279" i="6"/>
  <c r="N1279" i="6"/>
  <c r="Q1279" i="6"/>
  <c r="R1279" i="6"/>
  <c r="S1279" i="6"/>
  <c r="M1280" i="6"/>
  <c r="N1280" i="6"/>
  <c r="Q1280" i="6"/>
  <c r="R1280" i="6"/>
  <c r="S1280" i="6"/>
  <c r="M1281" i="6"/>
  <c r="N1281" i="6"/>
  <c r="Q1281" i="6"/>
  <c r="R1281" i="6"/>
  <c r="S1281" i="6"/>
  <c r="M1282" i="6"/>
  <c r="N1282" i="6"/>
  <c r="Q1282" i="6"/>
  <c r="R1282" i="6"/>
  <c r="S1282" i="6"/>
  <c r="M1283" i="6"/>
  <c r="N1283" i="6"/>
  <c r="Q1283" i="6"/>
  <c r="R1283" i="6"/>
  <c r="S1283" i="6"/>
  <c r="M1284" i="6"/>
  <c r="N1284" i="6"/>
  <c r="Q1284" i="6"/>
  <c r="R1284" i="6"/>
  <c r="S1284" i="6"/>
  <c r="M1285" i="6"/>
  <c r="N1285" i="6"/>
  <c r="Q1285" i="6"/>
  <c r="R1285" i="6"/>
  <c r="S1285" i="6"/>
  <c r="M1286" i="6"/>
  <c r="N1286" i="6"/>
  <c r="Q1286" i="6"/>
  <c r="R1286" i="6"/>
  <c r="S1286" i="6"/>
  <c r="M1287" i="6"/>
  <c r="N1287" i="6"/>
  <c r="Q1287" i="6"/>
  <c r="R1287" i="6"/>
  <c r="S1287" i="6"/>
  <c r="M1288" i="6"/>
  <c r="N1288" i="6"/>
  <c r="Q1288" i="6"/>
  <c r="R1288" i="6"/>
  <c r="S1288" i="6"/>
  <c r="M1289" i="6"/>
  <c r="N1289" i="6"/>
  <c r="Q1289" i="6"/>
  <c r="R1289" i="6"/>
  <c r="S1289" i="6"/>
  <c r="M1290" i="6"/>
  <c r="N1290" i="6"/>
  <c r="Q1290" i="6"/>
  <c r="R1290" i="6"/>
  <c r="S1290" i="6"/>
  <c r="M1291" i="6"/>
  <c r="N1291" i="6"/>
  <c r="Q1291" i="6"/>
  <c r="R1291" i="6"/>
  <c r="S1291" i="6"/>
  <c r="M1292" i="6"/>
  <c r="N1292" i="6"/>
  <c r="Q1292" i="6"/>
  <c r="R1292" i="6"/>
  <c r="S1292" i="6"/>
  <c r="M1293" i="6"/>
  <c r="N1293" i="6"/>
  <c r="Q1293" i="6"/>
  <c r="R1293" i="6"/>
  <c r="S1293" i="6"/>
  <c r="M1294" i="6"/>
  <c r="N1294" i="6"/>
  <c r="Q1294" i="6"/>
  <c r="R1294" i="6"/>
  <c r="S1294" i="6"/>
  <c r="M1295" i="6"/>
  <c r="N1295" i="6"/>
  <c r="Q1295" i="6"/>
  <c r="R1295" i="6"/>
  <c r="S1295" i="6"/>
  <c r="M1296" i="6"/>
  <c r="N1296" i="6"/>
  <c r="Q1296" i="6"/>
  <c r="R1296" i="6"/>
  <c r="S1296" i="6"/>
  <c r="M1297" i="6"/>
  <c r="N1297" i="6"/>
  <c r="Q1297" i="6"/>
  <c r="R1297" i="6"/>
  <c r="S1297" i="6"/>
  <c r="M1298" i="6"/>
  <c r="N1298" i="6"/>
  <c r="Q1298" i="6"/>
  <c r="R1298" i="6"/>
  <c r="S1298" i="6"/>
  <c r="M1299" i="6"/>
  <c r="N1299" i="6"/>
  <c r="Q1299" i="6"/>
  <c r="R1299" i="6"/>
  <c r="S1299" i="6"/>
  <c r="M1300" i="6"/>
  <c r="N1300" i="6"/>
  <c r="Q1300" i="6"/>
  <c r="R1300" i="6"/>
  <c r="S1300" i="6"/>
  <c r="M1302" i="6"/>
  <c r="N1302" i="6"/>
  <c r="Q1302" i="6"/>
  <c r="R1302" i="6"/>
  <c r="S1302" i="6"/>
  <c r="M1303" i="6"/>
  <c r="N1303" i="6"/>
  <c r="Q1303" i="6"/>
  <c r="R1303" i="6"/>
  <c r="S1303" i="6"/>
  <c r="M1304" i="6"/>
  <c r="N1304" i="6"/>
  <c r="Q1304" i="6"/>
  <c r="R1304" i="6"/>
  <c r="S1304" i="6"/>
  <c r="M1305" i="6"/>
  <c r="N1305" i="6"/>
  <c r="Q1305" i="6"/>
  <c r="R1305" i="6"/>
  <c r="S1305" i="6"/>
  <c r="M1306" i="6"/>
  <c r="N1306" i="6"/>
  <c r="Q1306" i="6"/>
  <c r="R1306" i="6"/>
  <c r="S1306" i="6"/>
  <c r="M1307" i="6"/>
  <c r="N1307" i="6"/>
  <c r="Q1307" i="6"/>
  <c r="R1307" i="6"/>
  <c r="S1307" i="6"/>
  <c r="M1308" i="6"/>
  <c r="N1308" i="6"/>
  <c r="Q1308" i="6"/>
  <c r="R1308" i="6"/>
  <c r="S1308" i="6"/>
  <c r="M1309" i="6"/>
  <c r="N1309" i="6"/>
  <c r="Q1309" i="6"/>
  <c r="R1309" i="6"/>
  <c r="S1309" i="6"/>
  <c r="M1310" i="6"/>
  <c r="N1310" i="6"/>
  <c r="Q1310" i="6"/>
  <c r="R1310" i="6"/>
  <c r="S1310" i="6"/>
  <c r="M1311" i="6"/>
  <c r="N1311" i="6"/>
  <c r="Q1311" i="6"/>
  <c r="R1311" i="6"/>
  <c r="S1311" i="6"/>
  <c r="M1312" i="6"/>
  <c r="N1312" i="6"/>
  <c r="Q1312" i="6"/>
  <c r="R1312" i="6"/>
  <c r="S1312" i="6"/>
  <c r="M1313" i="6"/>
  <c r="N1313" i="6"/>
  <c r="Q1313" i="6"/>
  <c r="R1313" i="6"/>
  <c r="S1313" i="6"/>
  <c r="M1314" i="6"/>
  <c r="N1314" i="6"/>
  <c r="Q1314" i="6"/>
  <c r="R1314" i="6"/>
  <c r="S1314" i="6"/>
  <c r="M1315" i="6"/>
  <c r="N1315" i="6"/>
  <c r="Q1315" i="6"/>
  <c r="R1315" i="6"/>
  <c r="S1315" i="6"/>
  <c r="M1316" i="6"/>
  <c r="N1316" i="6"/>
  <c r="Q1316" i="6"/>
  <c r="R1316" i="6"/>
  <c r="S1316" i="6"/>
  <c r="M1317" i="6"/>
  <c r="N1317" i="6"/>
  <c r="Q1317" i="6"/>
  <c r="R1317" i="6"/>
  <c r="S1317" i="6"/>
  <c r="M1318" i="6"/>
  <c r="N1318" i="6"/>
  <c r="Q1318" i="6"/>
  <c r="R1318" i="6"/>
  <c r="S1318" i="6"/>
  <c r="M1319" i="6"/>
  <c r="N1319" i="6"/>
  <c r="Q1319" i="6"/>
  <c r="R1319" i="6"/>
  <c r="S1319" i="6"/>
  <c r="M1320" i="6"/>
  <c r="N1320" i="6"/>
  <c r="Q1320" i="6"/>
  <c r="R1320" i="6"/>
  <c r="S1320" i="6"/>
  <c r="M1321" i="6"/>
  <c r="N1321" i="6"/>
  <c r="Q1321" i="6"/>
  <c r="R1321" i="6"/>
  <c r="S1321" i="6"/>
  <c r="M1322" i="6"/>
  <c r="N1322" i="6"/>
  <c r="Q1322" i="6"/>
  <c r="R1322" i="6"/>
  <c r="S1322" i="6"/>
  <c r="M1323" i="6"/>
  <c r="N1323" i="6"/>
  <c r="Q1323" i="6"/>
  <c r="R1323" i="6"/>
  <c r="S1323" i="6"/>
  <c r="M1324" i="6"/>
  <c r="N1324" i="6"/>
  <c r="Q1324" i="6"/>
  <c r="R1324" i="6"/>
  <c r="S1324" i="6"/>
  <c r="M1325" i="6"/>
  <c r="N1325" i="6"/>
  <c r="Q1325" i="6"/>
  <c r="R1325" i="6"/>
  <c r="S1325" i="6"/>
  <c r="M1326" i="6"/>
  <c r="N1326" i="6"/>
  <c r="Q1326" i="6"/>
  <c r="R1326" i="6"/>
  <c r="S1326" i="6"/>
  <c r="M1327" i="6"/>
  <c r="N1327" i="6"/>
  <c r="Q1327" i="6"/>
  <c r="R1327" i="6"/>
  <c r="S1327" i="6"/>
  <c r="M1328" i="6"/>
  <c r="N1328" i="6"/>
  <c r="Q1328" i="6"/>
  <c r="R1328" i="6"/>
  <c r="S1328" i="6"/>
  <c r="M1329" i="6"/>
  <c r="N1329" i="6"/>
  <c r="Q1329" i="6"/>
  <c r="R1329" i="6"/>
  <c r="S1329" i="6"/>
  <c r="M1330" i="6"/>
  <c r="N1330" i="6"/>
  <c r="Q1330" i="6"/>
  <c r="R1330" i="6"/>
  <c r="S1330" i="6"/>
  <c r="M1331" i="6"/>
  <c r="N1331" i="6"/>
  <c r="Q1331" i="6"/>
  <c r="R1331" i="6"/>
  <c r="S1331" i="6"/>
  <c r="M1332" i="6"/>
  <c r="N1332" i="6"/>
  <c r="Q1332" i="6"/>
  <c r="R1332" i="6"/>
  <c r="S1332" i="6"/>
  <c r="M1333" i="6"/>
  <c r="N1333" i="6"/>
  <c r="Q1333" i="6"/>
  <c r="R1333" i="6"/>
  <c r="S1333" i="6"/>
  <c r="M1334" i="6"/>
  <c r="N1334" i="6"/>
  <c r="Q1334" i="6"/>
  <c r="R1334" i="6"/>
  <c r="S1334" i="6"/>
  <c r="M1335" i="6"/>
  <c r="N1335" i="6"/>
  <c r="Q1335" i="6"/>
  <c r="R1335" i="6"/>
  <c r="S1335" i="6"/>
  <c r="M1336" i="6"/>
  <c r="N1336" i="6"/>
  <c r="Q1336" i="6"/>
  <c r="R1336" i="6"/>
  <c r="S1336" i="6"/>
  <c r="M1337" i="6"/>
  <c r="N1337" i="6"/>
  <c r="Q1337" i="6"/>
  <c r="R1337" i="6"/>
  <c r="S1337" i="6"/>
  <c r="M1338" i="6"/>
  <c r="N1338" i="6"/>
  <c r="Q1338" i="6"/>
  <c r="R1338" i="6"/>
  <c r="S1338" i="6"/>
  <c r="M1339" i="6"/>
  <c r="N1339" i="6"/>
  <c r="Q1339" i="6"/>
  <c r="R1339" i="6"/>
  <c r="S1339" i="6"/>
  <c r="M1340" i="6"/>
  <c r="N1340" i="6"/>
  <c r="Q1340" i="6"/>
  <c r="R1340" i="6"/>
  <c r="S1340" i="6"/>
  <c r="M1341" i="6"/>
  <c r="N1341" i="6"/>
  <c r="Q1341" i="6"/>
  <c r="R1341" i="6"/>
  <c r="S1341" i="6"/>
  <c r="M1342" i="6"/>
  <c r="N1342" i="6"/>
  <c r="Q1342" i="6"/>
  <c r="R1342" i="6"/>
  <c r="S1342" i="6"/>
  <c r="M1343" i="6"/>
  <c r="N1343" i="6"/>
  <c r="Q1343" i="6"/>
  <c r="R1343" i="6"/>
  <c r="S1343" i="6"/>
  <c r="M1344" i="6"/>
  <c r="N1344" i="6"/>
  <c r="Q1344" i="6"/>
  <c r="R1344" i="6"/>
  <c r="S1344" i="6"/>
  <c r="M1345" i="6"/>
  <c r="N1345" i="6"/>
  <c r="Q1345" i="6"/>
  <c r="R1345" i="6"/>
  <c r="S1345" i="6"/>
  <c r="M1346" i="6"/>
  <c r="N1346" i="6"/>
  <c r="Q1346" i="6"/>
  <c r="R1346" i="6"/>
  <c r="S1346" i="6"/>
  <c r="M1347" i="6"/>
  <c r="N1347" i="6"/>
  <c r="Q1347" i="6"/>
  <c r="R1347" i="6"/>
  <c r="S1347" i="6"/>
  <c r="M1348" i="6"/>
  <c r="N1348" i="6"/>
  <c r="Q1348" i="6"/>
  <c r="R1348" i="6"/>
  <c r="S1348" i="6"/>
  <c r="M1349" i="6"/>
  <c r="N1349" i="6"/>
  <c r="Q1349" i="6"/>
  <c r="R1349" i="6"/>
  <c r="S1349" i="6"/>
  <c r="M1350" i="6"/>
  <c r="N1350" i="6"/>
  <c r="Q1350" i="6"/>
  <c r="R1350" i="6"/>
  <c r="S1350" i="6"/>
  <c r="M1351" i="6"/>
  <c r="N1351" i="6"/>
  <c r="Q1351" i="6"/>
  <c r="R1351" i="6"/>
  <c r="S1351" i="6"/>
  <c r="M1352" i="6"/>
  <c r="N1352" i="6"/>
  <c r="Q1352" i="6"/>
  <c r="R1352" i="6"/>
  <c r="S1352" i="6"/>
  <c r="M1353" i="6"/>
  <c r="N1353" i="6"/>
  <c r="Q1353" i="6"/>
  <c r="R1353" i="6"/>
  <c r="S1353" i="6"/>
  <c r="M1354" i="6"/>
  <c r="N1354" i="6"/>
  <c r="Q1354" i="6"/>
  <c r="R1354" i="6"/>
  <c r="S1354" i="6"/>
  <c r="M1355" i="6"/>
  <c r="N1355" i="6"/>
  <c r="Q1355" i="6"/>
  <c r="R1355" i="6"/>
  <c r="S1355" i="6"/>
  <c r="M1356" i="6"/>
  <c r="N1356" i="6"/>
  <c r="Q1356" i="6"/>
  <c r="R1356" i="6"/>
  <c r="S1356" i="6"/>
  <c r="M1357" i="6"/>
  <c r="N1357" i="6"/>
  <c r="Q1357" i="6"/>
  <c r="R1357" i="6"/>
  <c r="S1357" i="6"/>
  <c r="M1358" i="6"/>
  <c r="N1358" i="6"/>
  <c r="Q1358" i="6"/>
  <c r="R1358" i="6"/>
  <c r="S1358" i="6"/>
  <c r="M1359" i="6"/>
  <c r="N1359" i="6"/>
  <c r="Q1359" i="6"/>
  <c r="R1359" i="6"/>
  <c r="S1359" i="6"/>
  <c r="M1360" i="6"/>
  <c r="N1360" i="6"/>
  <c r="Q1360" i="6"/>
  <c r="R1360" i="6"/>
  <c r="S1360" i="6"/>
  <c r="M1361" i="6"/>
  <c r="N1361" i="6"/>
  <c r="Q1361" i="6"/>
  <c r="R1361" i="6"/>
  <c r="S1361" i="6"/>
  <c r="M1362" i="6"/>
  <c r="N1362" i="6"/>
  <c r="Q1362" i="6"/>
  <c r="R1362" i="6"/>
  <c r="S1362" i="6"/>
  <c r="M1363" i="6"/>
  <c r="N1363" i="6"/>
  <c r="Q1363" i="6"/>
  <c r="R1363" i="6"/>
  <c r="S1363" i="6"/>
  <c r="M1364" i="6"/>
  <c r="N1364" i="6"/>
  <c r="Q1364" i="6"/>
  <c r="R1364" i="6"/>
  <c r="S1364" i="6"/>
  <c r="M1365" i="6"/>
  <c r="N1365" i="6"/>
  <c r="Q1365" i="6"/>
  <c r="R1365" i="6"/>
  <c r="S1365" i="6"/>
  <c r="M1366" i="6"/>
  <c r="N1366" i="6"/>
  <c r="Q1366" i="6"/>
  <c r="R1366" i="6"/>
  <c r="S1366" i="6"/>
  <c r="M1367" i="6"/>
  <c r="N1367" i="6"/>
  <c r="Q1367" i="6"/>
  <c r="R1367" i="6"/>
  <c r="S1367" i="6"/>
  <c r="M1368" i="6"/>
  <c r="N1368" i="6"/>
  <c r="Q1368" i="6"/>
  <c r="R1368" i="6"/>
  <c r="S1368" i="6"/>
  <c r="M1369" i="6"/>
  <c r="N1369" i="6"/>
  <c r="Q1369" i="6"/>
  <c r="R1369" i="6"/>
  <c r="S1369" i="6"/>
  <c r="M1370" i="6"/>
  <c r="N1370" i="6"/>
  <c r="Q1370" i="6"/>
  <c r="R1370" i="6"/>
  <c r="S1370" i="6"/>
  <c r="M1371" i="6"/>
  <c r="N1371" i="6"/>
  <c r="Q1371" i="6"/>
  <c r="R1371" i="6"/>
  <c r="S1371" i="6"/>
  <c r="M1372" i="6"/>
  <c r="N1372" i="6"/>
  <c r="Q1372" i="6"/>
  <c r="R1372" i="6"/>
  <c r="S1372" i="6"/>
  <c r="M1373" i="6"/>
  <c r="N1373" i="6"/>
  <c r="Q1373" i="6"/>
  <c r="R1373" i="6"/>
  <c r="S1373" i="6"/>
  <c r="M1374" i="6"/>
  <c r="N1374" i="6"/>
  <c r="Q1374" i="6"/>
  <c r="R1374" i="6"/>
  <c r="S1374" i="6"/>
  <c r="M1375" i="6"/>
  <c r="N1375" i="6"/>
  <c r="Q1375" i="6"/>
  <c r="R1375" i="6"/>
  <c r="S1375" i="6"/>
  <c r="M1376" i="6"/>
  <c r="N1376" i="6"/>
  <c r="Q1376" i="6"/>
  <c r="R1376" i="6"/>
  <c r="S1376" i="6"/>
  <c r="M1377" i="6"/>
  <c r="N1377" i="6"/>
  <c r="Q1377" i="6"/>
  <c r="R1377" i="6"/>
  <c r="S1377" i="6"/>
  <c r="M1378" i="6"/>
  <c r="N1378" i="6"/>
  <c r="Q1378" i="6"/>
  <c r="R1378" i="6"/>
  <c r="S1378" i="6"/>
  <c r="M1379" i="6"/>
  <c r="N1379" i="6"/>
  <c r="Q1379" i="6"/>
  <c r="R1379" i="6"/>
  <c r="S1379" i="6"/>
  <c r="M1380" i="6"/>
  <c r="N1380" i="6"/>
  <c r="Q1380" i="6"/>
  <c r="R1380" i="6"/>
  <c r="S1380" i="6"/>
  <c r="M1381" i="6"/>
  <c r="N1381" i="6"/>
  <c r="Q1381" i="6"/>
  <c r="R1381" i="6"/>
  <c r="S1381" i="6"/>
  <c r="M1382" i="6"/>
  <c r="N1382" i="6"/>
  <c r="Q1382" i="6"/>
  <c r="R1382" i="6"/>
  <c r="S1382" i="6"/>
  <c r="M1383" i="6"/>
  <c r="N1383" i="6"/>
  <c r="Q1383" i="6"/>
  <c r="R1383" i="6"/>
  <c r="S1383" i="6"/>
  <c r="M1384" i="6"/>
  <c r="N1384" i="6"/>
  <c r="Q1384" i="6"/>
  <c r="R1384" i="6"/>
  <c r="S1384" i="6"/>
  <c r="M1385" i="6"/>
  <c r="N1385" i="6"/>
  <c r="Q1385" i="6"/>
  <c r="R1385" i="6"/>
  <c r="S1385" i="6"/>
  <c r="M1387" i="6"/>
  <c r="N1387" i="6"/>
  <c r="Q1387" i="6"/>
  <c r="R1387" i="6"/>
  <c r="S1387" i="6"/>
  <c r="M1388" i="6"/>
  <c r="N1388" i="6"/>
  <c r="Q1388" i="6"/>
  <c r="R1388" i="6"/>
  <c r="S1388" i="6"/>
  <c r="M1389" i="6"/>
  <c r="N1389" i="6"/>
  <c r="Q1389" i="6"/>
  <c r="R1389" i="6"/>
  <c r="S1389" i="6"/>
  <c r="M1390" i="6"/>
  <c r="N1390" i="6"/>
  <c r="Q1390" i="6"/>
  <c r="R1390" i="6"/>
  <c r="S1390" i="6"/>
  <c r="M1391" i="6"/>
  <c r="N1391" i="6"/>
  <c r="Q1391" i="6"/>
  <c r="R1391" i="6"/>
  <c r="S1391" i="6"/>
  <c r="M1392" i="6"/>
  <c r="N1392" i="6"/>
  <c r="Q1392" i="6"/>
  <c r="R1392" i="6"/>
  <c r="S1392" i="6"/>
  <c r="M1393" i="6"/>
  <c r="N1393" i="6"/>
  <c r="Q1393" i="6"/>
  <c r="R1393" i="6"/>
  <c r="S1393" i="6"/>
  <c r="M1394" i="6"/>
  <c r="N1394" i="6"/>
  <c r="Q1394" i="6"/>
  <c r="R1394" i="6"/>
  <c r="S1394" i="6"/>
  <c r="M1395" i="6"/>
  <c r="N1395" i="6"/>
  <c r="Q1395" i="6"/>
  <c r="R1395" i="6"/>
  <c r="S1395" i="6"/>
  <c r="M1396" i="6"/>
  <c r="N1396" i="6"/>
  <c r="Q1396" i="6"/>
  <c r="R1396" i="6"/>
  <c r="S1396" i="6"/>
  <c r="M1397" i="6"/>
  <c r="N1397" i="6"/>
  <c r="Q1397" i="6"/>
  <c r="R1397" i="6"/>
  <c r="S1397" i="6"/>
  <c r="M1398" i="6"/>
  <c r="N1398" i="6"/>
  <c r="Q1398" i="6"/>
  <c r="R1398" i="6"/>
  <c r="S1398" i="6"/>
  <c r="M1399" i="6"/>
  <c r="N1399" i="6"/>
  <c r="Q1399" i="6"/>
  <c r="R1399" i="6"/>
  <c r="S1399" i="6"/>
  <c r="M1400" i="6"/>
  <c r="N1400" i="6"/>
  <c r="Q1400" i="6"/>
  <c r="R1400" i="6"/>
  <c r="S1400" i="6"/>
  <c r="M1401" i="6"/>
  <c r="N1401" i="6"/>
  <c r="Q1401" i="6"/>
  <c r="R1401" i="6"/>
  <c r="S1401" i="6"/>
  <c r="M1402" i="6"/>
  <c r="N1402" i="6"/>
  <c r="Q1402" i="6"/>
  <c r="R1402" i="6"/>
  <c r="S1402" i="6"/>
  <c r="M1403" i="6"/>
  <c r="N1403" i="6"/>
  <c r="Q1403" i="6"/>
  <c r="R1403" i="6"/>
  <c r="S1403" i="6"/>
  <c r="M1404" i="6"/>
  <c r="N1404" i="6"/>
  <c r="Q1404" i="6"/>
  <c r="R1404" i="6"/>
  <c r="S1404" i="6"/>
  <c r="M1405" i="6"/>
  <c r="N1405" i="6"/>
  <c r="Q1405" i="6"/>
  <c r="R1405" i="6"/>
  <c r="S1405" i="6"/>
  <c r="M1406" i="6"/>
  <c r="N1406" i="6"/>
  <c r="Q1406" i="6"/>
  <c r="R1406" i="6"/>
  <c r="S1406" i="6"/>
  <c r="M1407" i="6"/>
  <c r="N1407" i="6"/>
  <c r="Q1407" i="6"/>
  <c r="R1407" i="6"/>
  <c r="S1407" i="6"/>
  <c r="M1408" i="6"/>
  <c r="N1408" i="6"/>
  <c r="Q1408" i="6"/>
  <c r="R1408" i="6"/>
  <c r="S1408" i="6"/>
  <c r="M1410" i="6"/>
  <c r="N1410" i="6"/>
  <c r="Q1410" i="6"/>
  <c r="R1410" i="6"/>
  <c r="S1410" i="6"/>
  <c r="M1411" i="6"/>
  <c r="N1411" i="6"/>
  <c r="Q1411" i="6"/>
  <c r="R1411" i="6"/>
  <c r="S1411" i="6"/>
  <c r="M1412" i="6"/>
  <c r="N1412" i="6"/>
  <c r="Q1412" i="6"/>
  <c r="R1412" i="6"/>
  <c r="S1412" i="6"/>
  <c r="M1413" i="6"/>
  <c r="N1413" i="6"/>
  <c r="Q1413" i="6"/>
  <c r="R1413" i="6"/>
  <c r="S1413" i="6"/>
  <c r="M1414" i="6"/>
  <c r="N1414" i="6"/>
  <c r="Q1414" i="6"/>
  <c r="R1414" i="6"/>
  <c r="S1414" i="6"/>
  <c r="M1415" i="6"/>
  <c r="N1415" i="6"/>
  <c r="Q1415" i="6"/>
  <c r="R1415" i="6"/>
  <c r="S1415" i="6"/>
  <c r="M1416" i="6"/>
  <c r="N1416" i="6"/>
  <c r="Q1416" i="6"/>
  <c r="R1416" i="6"/>
  <c r="S1416" i="6"/>
  <c r="M1417" i="6"/>
  <c r="N1417" i="6"/>
  <c r="Q1417" i="6"/>
  <c r="R1417" i="6"/>
  <c r="S1417" i="6"/>
  <c r="M1418" i="6"/>
  <c r="N1418" i="6"/>
  <c r="Q1418" i="6"/>
  <c r="R1418" i="6"/>
  <c r="S1418" i="6"/>
  <c r="M1419" i="6"/>
  <c r="N1419" i="6"/>
  <c r="Q1419" i="6"/>
  <c r="R1419" i="6"/>
  <c r="S1419" i="6"/>
  <c r="M1420" i="6"/>
  <c r="N1420" i="6"/>
  <c r="Q1420" i="6"/>
  <c r="R1420" i="6"/>
  <c r="S1420" i="6"/>
  <c r="M1421" i="6"/>
  <c r="N1421" i="6"/>
  <c r="Q1421" i="6"/>
  <c r="R1421" i="6"/>
  <c r="S1421" i="6"/>
  <c r="M1422" i="6"/>
  <c r="N1422" i="6"/>
  <c r="Q1422" i="6"/>
  <c r="R1422" i="6"/>
  <c r="S1422" i="6"/>
  <c r="M1423" i="6"/>
  <c r="N1423" i="6"/>
  <c r="Q1423" i="6"/>
  <c r="R1423" i="6"/>
  <c r="S1423" i="6"/>
  <c r="M1424" i="6"/>
  <c r="N1424" i="6"/>
  <c r="Q1424" i="6"/>
  <c r="R1424" i="6"/>
  <c r="S1424" i="6"/>
  <c r="M1425" i="6"/>
  <c r="N1425" i="6"/>
  <c r="Q1425" i="6"/>
  <c r="R1425" i="6"/>
  <c r="S1425" i="6"/>
  <c r="M1426" i="6"/>
  <c r="N1426" i="6"/>
  <c r="Q1426" i="6"/>
  <c r="R1426" i="6"/>
  <c r="S1426" i="6"/>
  <c r="M1429" i="6"/>
  <c r="N1429" i="6"/>
  <c r="Q1429" i="6"/>
  <c r="R1429" i="6"/>
  <c r="S1429" i="6"/>
  <c r="M1430" i="6"/>
  <c r="N1430" i="6"/>
  <c r="Q1430" i="6"/>
  <c r="R1430" i="6"/>
  <c r="S1430" i="6"/>
  <c r="M1431" i="6"/>
  <c r="N1431" i="6"/>
  <c r="Q1431" i="6"/>
  <c r="R1431" i="6"/>
  <c r="S1431" i="6"/>
  <c r="M1432" i="6"/>
  <c r="N1432" i="6"/>
  <c r="Q1432" i="6"/>
  <c r="R1432" i="6"/>
  <c r="S1432" i="6"/>
  <c r="M1433" i="6"/>
  <c r="N1433" i="6"/>
  <c r="Q1433" i="6"/>
  <c r="R1433" i="6"/>
  <c r="S1433" i="6"/>
  <c r="M1434" i="6"/>
  <c r="N1434" i="6"/>
  <c r="Q1434" i="6"/>
  <c r="R1434" i="6"/>
  <c r="S1434" i="6"/>
  <c r="M1435" i="6"/>
  <c r="N1435" i="6"/>
  <c r="Q1435" i="6"/>
  <c r="R1435" i="6"/>
  <c r="S1435" i="6"/>
  <c r="M1436" i="6"/>
  <c r="N1436" i="6"/>
  <c r="Q1436" i="6"/>
  <c r="R1436" i="6"/>
  <c r="S1436" i="6"/>
  <c r="M1437" i="6"/>
  <c r="N1437" i="6"/>
  <c r="Q1437" i="6"/>
  <c r="R1437" i="6"/>
  <c r="S1437" i="6"/>
  <c r="M1438" i="6"/>
  <c r="N1438" i="6"/>
  <c r="Q1438" i="6"/>
  <c r="R1438" i="6"/>
  <c r="S1438" i="6"/>
  <c r="M1439" i="6"/>
  <c r="N1439" i="6"/>
  <c r="Q1439" i="6"/>
  <c r="R1439" i="6"/>
  <c r="S1439" i="6"/>
  <c r="M1440" i="6"/>
  <c r="N1440" i="6"/>
  <c r="Q1440" i="6"/>
  <c r="R1440" i="6"/>
  <c r="S1440" i="6"/>
  <c r="M1441" i="6"/>
  <c r="N1441" i="6"/>
  <c r="Q1441" i="6"/>
  <c r="R1441" i="6"/>
  <c r="S1441" i="6"/>
  <c r="M1442" i="6"/>
  <c r="N1442" i="6"/>
  <c r="Q1442" i="6"/>
  <c r="R1442" i="6"/>
  <c r="S1442" i="6"/>
  <c r="M1443" i="6"/>
  <c r="N1443" i="6"/>
  <c r="Q1443" i="6"/>
  <c r="R1443" i="6"/>
  <c r="S1443" i="6"/>
  <c r="M1444" i="6"/>
  <c r="N1444" i="6"/>
  <c r="Q1444" i="6"/>
  <c r="R1444" i="6"/>
  <c r="S1444" i="6"/>
  <c r="M1445" i="6"/>
  <c r="N1445" i="6"/>
  <c r="Q1445" i="6"/>
  <c r="R1445" i="6"/>
  <c r="S1445" i="6"/>
  <c r="M1446" i="6"/>
  <c r="N1446" i="6"/>
  <c r="Q1446" i="6"/>
  <c r="R1446" i="6"/>
  <c r="S1446" i="6"/>
  <c r="M1447" i="6"/>
  <c r="N1447" i="6"/>
  <c r="Q1447" i="6"/>
  <c r="R1447" i="6"/>
  <c r="S1447" i="6"/>
  <c r="M1448" i="6"/>
  <c r="N1448" i="6"/>
  <c r="Q1448" i="6"/>
  <c r="R1448" i="6"/>
  <c r="S1448" i="6"/>
  <c r="M1449" i="6"/>
  <c r="N1449" i="6"/>
  <c r="Q1449" i="6"/>
  <c r="R1449" i="6"/>
  <c r="S1449" i="6"/>
  <c r="M1450" i="6"/>
  <c r="N1450" i="6"/>
  <c r="Q1450" i="6"/>
  <c r="R1450" i="6"/>
  <c r="S1450" i="6"/>
  <c r="M1451" i="6"/>
  <c r="N1451" i="6"/>
  <c r="Q1451" i="6"/>
  <c r="R1451" i="6"/>
  <c r="S1451" i="6"/>
  <c r="M1452" i="6"/>
  <c r="N1452" i="6"/>
  <c r="Q1452" i="6"/>
  <c r="R1452" i="6"/>
  <c r="S1452" i="6"/>
  <c r="M1453" i="6"/>
  <c r="N1453" i="6"/>
  <c r="Q1453" i="6"/>
  <c r="R1453" i="6"/>
  <c r="S1453" i="6"/>
  <c r="M1454" i="6"/>
  <c r="N1454" i="6"/>
  <c r="Q1454" i="6"/>
  <c r="R1454" i="6"/>
  <c r="S1454" i="6"/>
  <c r="M1455" i="6"/>
  <c r="N1455" i="6"/>
  <c r="Q1455" i="6"/>
  <c r="R1455" i="6"/>
  <c r="S1455" i="6"/>
  <c r="M1456" i="6"/>
  <c r="N1456" i="6"/>
  <c r="Q1456" i="6"/>
  <c r="R1456" i="6"/>
  <c r="S1456" i="6"/>
  <c r="M1457" i="6"/>
  <c r="N1457" i="6"/>
  <c r="Q1457" i="6"/>
  <c r="R1457" i="6"/>
  <c r="S1457" i="6"/>
  <c r="M1458" i="6"/>
  <c r="N1458" i="6"/>
  <c r="Q1458" i="6"/>
  <c r="R1458" i="6"/>
  <c r="S1458" i="6"/>
  <c r="M1459" i="6"/>
  <c r="N1459" i="6"/>
  <c r="Q1459" i="6"/>
  <c r="R1459" i="6"/>
  <c r="S1459" i="6"/>
  <c r="M1460" i="6"/>
  <c r="N1460" i="6"/>
  <c r="Q1460" i="6"/>
  <c r="R1460" i="6"/>
  <c r="S1460" i="6"/>
  <c r="M1461" i="6"/>
  <c r="N1461" i="6"/>
  <c r="Q1461" i="6"/>
  <c r="R1461" i="6"/>
  <c r="S1461" i="6"/>
  <c r="M1462" i="6"/>
  <c r="N1462" i="6"/>
  <c r="Q1462" i="6"/>
  <c r="R1462" i="6"/>
  <c r="S1462" i="6"/>
  <c r="M1463" i="6"/>
  <c r="N1463" i="6"/>
  <c r="Q1463" i="6"/>
  <c r="R1463" i="6"/>
  <c r="S1463" i="6"/>
  <c r="M1464" i="6"/>
  <c r="N1464" i="6"/>
  <c r="Q1464" i="6"/>
  <c r="R1464" i="6"/>
  <c r="S1464" i="6"/>
  <c r="M1465" i="6"/>
  <c r="N1465" i="6"/>
  <c r="Q1465" i="6"/>
  <c r="R1465" i="6"/>
  <c r="S1465" i="6"/>
  <c r="M1466" i="6"/>
  <c r="N1466" i="6"/>
  <c r="Q1466" i="6"/>
  <c r="R1466" i="6"/>
  <c r="S1466" i="6"/>
  <c r="M1467" i="6"/>
  <c r="N1467" i="6"/>
  <c r="Q1467" i="6"/>
  <c r="R1467" i="6"/>
  <c r="S1467" i="6"/>
  <c r="M1468" i="6"/>
  <c r="N1468" i="6"/>
  <c r="Q1468" i="6"/>
  <c r="R1468" i="6"/>
  <c r="S1468" i="6"/>
  <c r="M1469" i="6"/>
  <c r="N1469" i="6"/>
  <c r="Q1469" i="6"/>
  <c r="R1469" i="6"/>
  <c r="S1469" i="6"/>
  <c r="M1470" i="6"/>
  <c r="N1470" i="6"/>
  <c r="Q1470" i="6"/>
  <c r="R1470" i="6"/>
  <c r="S1470" i="6"/>
  <c r="M1471" i="6"/>
  <c r="N1471" i="6"/>
  <c r="Q1471" i="6"/>
  <c r="R1471" i="6"/>
  <c r="S1471" i="6"/>
  <c r="M1472" i="6"/>
  <c r="N1472" i="6"/>
  <c r="Q1472" i="6"/>
  <c r="R1472" i="6"/>
  <c r="S1472" i="6"/>
  <c r="M1473" i="6"/>
  <c r="N1473" i="6"/>
  <c r="Q1473" i="6"/>
  <c r="R1473" i="6"/>
  <c r="S1473" i="6"/>
  <c r="M1474" i="6"/>
  <c r="N1474" i="6"/>
  <c r="Q1474" i="6"/>
  <c r="R1474" i="6"/>
  <c r="S1474" i="6"/>
  <c r="M1475" i="6"/>
  <c r="N1475" i="6"/>
  <c r="Q1475" i="6"/>
  <c r="R1475" i="6"/>
  <c r="S1475" i="6"/>
  <c r="M1476" i="6"/>
  <c r="N1476" i="6"/>
  <c r="Q1476" i="6"/>
  <c r="R1476" i="6"/>
  <c r="S1476" i="6"/>
  <c r="M1477" i="6"/>
  <c r="N1477" i="6"/>
  <c r="Q1477" i="6"/>
  <c r="R1477" i="6"/>
  <c r="S1477" i="6"/>
  <c r="M1478" i="6"/>
  <c r="N1478" i="6"/>
  <c r="Q1478" i="6"/>
  <c r="R1478" i="6"/>
  <c r="S1478" i="6"/>
  <c r="M1479" i="6"/>
  <c r="N1479" i="6"/>
  <c r="Q1479" i="6"/>
  <c r="R1479" i="6"/>
  <c r="S1479" i="6"/>
  <c r="M1480" i="6"/>
  <c r="N1480" i="6"/>
  <c r="Q1480" i="6"/>
  <c r="R1480" i="6"/>
  <c r="S1480" i="6"/>
  <c r="M1481" i="6"/>
  <c r="N1481" i="6"/>
  <c r="Q1481" i="6"/>
  <c r="R1481" i="6"/>
  <c r="S1481" i="6"/>
  <c r="M1482" i="6"/>
  <c r="N1482" i="6"/>
  <c r="Q1482" i="6"/>
  <c r="R1482" i="6"/>
  <c r="S1482" i="6"/>
  <c r="M1484" i="6"/>
  <c r="N1484" i="6"/>
  <c r="Q1484" i="6"/>
  <c r="R1484" i="6"/>
  <c r="S1484" i="6"/>
  <c r="M1485" i="6"/>
  <c r="N1485" i="6"/>
  <c r="Q1485" i="6"/>
  <c r="R1485" i="6"/>
  <c r="S1485" i="6"/>
  <c r="M1486" i="6"/>
  <c r="N1486" i="6"/>
  <c r="Q1486" i="6"/>
  <c r="R1486" i="6"/>
  <c r="S1486" i="6"/>
  <c r="M1487" i="6"/>
  <c r="N1487" i="6"/>
  <c r="Q1487" i="6"/>
  <c r="R1487" i="6"/>
  <c r="S1487" i="6"/>
  <c r="M1488" i="6"/>
  <c r="N1488" i="6"/>
  <c r="Q1488" i="6"/>
  <c r="R1488" i="6"/>
  <c r="S1488" i="6"/>
  <c r="M1489" i="6"/>
  <c r="N1489" i="6"/>
  <c r="Q1489" i="6"/>
  <c r="R1489" i="6"/>
  <c r="S1489" i="6"/>
  <c r="M1490" i="6"/>
  <c r="N1490" i="6"/>
  <c r="Q1490" i="6"/>
  <c r="R1490" i="6"/>
  <c r="S1490" i="6"/>
  <c r="M1491" i="6"/>
  <c r="N1491" i="6"/>
  <c r="Q1491" i="6"/>
  <c r="R1491" i="6"/>
  <c r="S1491" i="6"/>
  <c r="M1492" i="6"/>
  <c r="N1492" i="6"/>
  <c r="Q1492" i="6"/>
  <c r="R1492" i="6"/>
  <c r="S1492" i="6"/>
  <c r="M1493" i="6"/>
  <c r="N1493" i="6"/>
  <c r="Q1493" i="6"/>
  <c r="R1493" i="6"/>
  <c r="S1493" i="6"/>
  <c r="M1494" i="6"/>
  <c r="N1494" i="6"/>
  <c r="Q1494" i="6"/>
  <c r="R1494" i="6"/>
  <c r="S1494" i="6"/>
  <c r="M1495" i="6"/>
  <c r="N1495" i="6"/>
  <c r="Q1495" i="6"/>
  <c r="R1495" i="6"/>
  <c r="S1495" i="6"/>
  <c r="M1496" i="6"/>
  <c r="N1496" i="6"/>
  <c r="Q1496" i="6"/>
  <c r="R1496" i="6"/>
  <c r="S1496" i="6"/>
  <c r="M1497" i="6"/>
  <c r="N1497" i="6"/>
  <c r="Q1497" i="6"/>
  <c r="R1497" i="6"/>
  <c r="S1497" i="6"/>
  <c r="M1498" i="6"/>
  <c r="N1498" i="6"/>
  <c r="Q1498" i="6"/>
  <c r="R1498" i="6"/>
  <c r="S1498" i="6"/>
  <c r="M1499" i="6"/>
  <c r="N1499" i="6"/>
  <c r="Q1499" i="6"/>
  <c r="R1499" i="6"/>
  <c r="S1499" i="6"/>
  <c r="M1500" i="6"/>
  <c r="N1500" i="6"/>
  <c r="Q1500" i="6"/>
  <c r="R1500" i="6"/>
  <c r="S1500" i="6"/>
  <c r="M1501" i="6"/>
  <c r="N1501" i="6"/>
  <c r="Q1501" i="6"/>
  <c r="R1501" i="6"/>
  <c r="S1501" i="6"/>
  <c r="M1502" i="6"/>
  <c r="N1502" i="6"/>
  <c r="Q1502" i="6"/>
  <c r="R1502" i="6"/>
  <c r="S1502" i="6"/>
  <c r="M1503" i="6"/>
  <c r="N1503" i="6"/>
  <c r="Q1503" i="6"/>
  <c r="R1503" i="6"/>
  <c r="S1503" i="6"/>
  <c r="M1504" i="6"/>
  <c r="N1504" i="6"/>
  <c r="Q1504" i="6"/>
  <c r="R1504" i="6"/>
  <c r="S1504" i="6"/>
  <c r="M1505" i="6"/>
  <c r="N1505" i="6"/>
  <c r="Q1505" i="6"/>
  <c r="R1505" i="6"/>
  <c r="S1505" i="6"/>
  <c r="M1506" i="6"/>
  <c r="N1506" i="6"/>
  <c r="Q1506" i="6"/>
  <c r="R1506" i="6"/>
  <c r="S1506" i="6"/>
  <c r="M1507" i="6"/>
  <c r="N1507" i="6"/>
  <c r="Q1507" i="6"/>
  <c r="R1507" i="6"/>
  <c r="S1507" i="6"/>
  <c r="M1508" i="6"/>
  <c r="N1508" i="6"/>
  <c r="Q1508" i="6"/>
  <c r="R1508" i="6"/>
  <c r="S1508" i="6"/>
  <c r="M1509" i="6"/>
  <c r="N1509" i="6"/>
  <c r="Q1509" i="6"/>
  <c r="R1509" i="6"/>
  <c r="S1509" i="6"/>
  <c r="M1510" i="6"/>
  <c r="N1510" i="6"/>
  <c r="Q1510" i="6"/>
  <c r="R1510" i="6"/>
  <c r="S1510" i="6"/>
  <c r="M1511" i="6"/>
  <c r="N1511" i="6"/>
  <c r="Q1511" i="6"/>
  <c r="R1511" i="6"/>
  <c r="S1511" i="6"/>
  <c r="M1512" i="6"/>
  <c r="N1512" i="6"/>
  <c r="Q1512" i="6"/>
  <c r="R1512" i="6"/>
  <c r="S1512" i="6"/>
  <c r="M1513" i="6"/>
  <c r="N1513" i="6"/>
  <c r="Q1513" i="6"/>
  <c r="R1513" i="6"/>
  <c r="S1513" i="6"/>
  <c r="M1514" i="6"/>
  <c r="N1514" i="6"/>
  <c r="Q1514" i="6"/>
  <c r="R1514" i="6"/>
  <c r="S1514" i="6"/>
  <c r="M1515" i="6"/>
  <c r="N1515" i="6"/>
  <c r="Q1515" i="6"/>
  <c r="R1515" i="6"/>
  <c r="S1515" i="6"/>
  <c r="M1516" i="6"/>
  <c r="N1516" i="6"/>
  <c r="Q1516" i="6"/>
  <c r="R1516" i="6"/>
  <c r="S1516" i="6"/>
  <c r="M1517" i="6"/>
  <c r="N1517" i="6"/>
  <c r="Q1517" i="6"/>
  <c r="R1517" i="6"/>
  <c r="S1517" i="6"/>
  <c r="M1518" i="6"/>
  <c r="N1518" i="6"/>
  <c r="Q1518" i="6"/>
  <c r="R1518" i="6"/>
  <c r="S1518" i="6"/>
  <c r="M1519" i="6"/>
  <c r="N1519" i="6"/>
  <c r="Q1519" i="6"/>
  <c r="R1519" i="6"/>
  <c r="S1519" i="6"/>
  <c r="M1520" i="6"/>
  <c r="N1520" i="6"/>
  <c r="Q1520" i="6"/>
  <c r="R1520" i="6"/>
  <c r="S1520" i="6"/>
  <c r="M1521" i="6"/>
  <c r="N1521" i="6"/>
  <c r="Q1521" i="6"/>
  <c r="R1521" i="6"/>
  <c r="S1521" i="6"/>
  <c r="M1522" i="6"/>
  <c r="N1522" i="6"/>
  <c r="Q1522" i="6"/>
  <c r="R1522" i="6"/>
  <c r="S1522" i="6"/>
  <c r="M1523" i="6"/>
  <c r="N1523" i="6"/>
  <c r="Q1523" i="6"/>
  <c r="R1523" i="6"/>
  <c r="S1523" i="6"/>
  <c r="M1524" i="6"/>
  <c r="N1524" i="6"/>
  <c r="Q1524" i="6"/>
  <c r="R1524" i="6"/>
  <c r="S1524" i="6"/>
  <c r="M1525" i="6"/>
  <c r="N1525" i="6"/>
  <c r="Q1525" i="6"/>
  <c r="R1525" i="6"/>
  <c r="S1525" i="6"/>
  <c r="M1526" i="6"/>
  <c r="N1526" i="6"/>
  <c r="Q1526" i="6"/>
  <c r="R1526" i="6"/>
  <c r="S1526" i="6"/>
  <c r="M1527" i="6"/>
  <c r="N1527" i="6"/>
  <c r="Q1527" i="6"/>
  <c r="R1527" i="6"/>
  <c r="S1527" i="6"/>
  <c r="M1528" i="6"/>
  <c r="N1528" i="6"/>
  <c r="Q1528" i="6"/>
  <c r="R1528" i="6"/>
  <c r="S1528" i="6"/>
  <c r="M1529" i="6"/>
  <c r="N1529" i="6"/>
  <c r="Q1529" i="6"/>
  <c r="R1529" i="6"/>
  <c r="S1529" i="6"/>
  <c r="M1530" i="6"/>
  <c r="N1530" i="6"/>
  <c r="Q1530" i="6"/>
  <c r="R1530" i="6"/>
  <c r="S1530" i="6"/>
  <c r="M1531" i="6"/>
  <c r="N1531" i="6"/>
  <c r="Q1531" i="6"/>
  <c r="R1531" i="6"/>
  <c r="S1531" i="6"/>
  <c r="M1532" i="6"/>
  <c r="N1532" i="6"/>
  <c r="Q1532" i="6"/>
  <c r="R1532" i="6"/>
  <c r="S1532" i="6"/>
  <c r="M1533" i="6"/>
  <c r="N1533" i="6"/>
  <c r="Q1533" i="6"/>
  <c r="R1533" i="6"/>
  <c r="S1533" i="6"/>
  <c r="M1534" i="6"/>
  <c r="N1534" i="6"/>
  <c r="Q1534" i="6"/>
  <c r="R1534" i="6"/>
  <c r="S1534" i="6"/>
  <c r="M1535" i="6"/>
  <c r="N1535" i="6"/>
  <c r="Q1535" i="6"/>
  <c r="R1535" i="6"/>
  <c r="S1535" i="6"/>
  <c r="M1536" i="6"/>
  <c r="N1536" i="6"/>
  <c r="Q1536" i="6"/>
  <c r="R1536" i="6"/>
  <c r="S1536" i="6"/>
  <c r="M1537" i="6"/>
  <c r="N1537" i="6"/>
  <c r="Q1537" i="6"/>
  <c r="R1537" i="6"/>
  <c r="S1537" i="6"/>
  <c r="M1538" i="6"/>
  <c r="N1538" i="6"/>
  <c r="Q1538" i="6"/>
  <c r="R1538" i="6"/>
  <c r="S1538" i="6"/>
  <c r="M1539" i="6"/>
  <c r="N1539" i="6"/>
  <c r="Q1539" i="6"/>
  <c r="R1539" i="6"/>
  <c r="S1539" i="6"/>
  <c r="M1540" i="6"/>
  <c r="N1540" i="6"/>
  <c r="Q1540" i="6"/>
  <c r="R1540" i="6"/>
  <c r="S1540" i="6"/>
  <c r="M1541" i="6"/>
  <c r="N1541" i="6"/>
  <c r="Q1541" i="6"/>
  <c r="R1541" i="6"/>
  <c r="S1541" i="6"/>
  <c r="M1542" i="6"/>
  <c r="N1542" i="6"/>
  <c r="Q1542" i="6"/>
  <c r="R1542" i="6"/>
  <c r="S1542" i="6"/>
  <c r="M1543" i="6"/>
  <c r="N1543" i="6"/>
  <c r="Q1543" i="6"/>
  <c r="R1543" i="6"/>
  <c r="S1543" i="6"/>
  <c r="M1544" i="6"/>
  <c r="N1544" i="6"/>
  <c r="Q1544" i="6"/>
  <c r="R1544" i="6"/>
  <c r="S1544" i="6"/>
  <c r="M1545" i="6"/>
  <c r="N1545" i="6"/>
  <c r="Q1545" i="6"/>
  <c r="R1545" i="6"/>
  <c r="S1545" i="6"/>
  <c r="M1546" i="6"/>
  <c r="N1546" i="6"/>
  <c r="Q1546" i="6"/>
  <c r="R1546" i="6"/>
  <c r="S1546" i="6"/>
  <c r="M1547" i="6"/>
  <c r="N1547" i="6"/>
  <c r="Q1547" i="6"/>
  <c r="R1547" i="6"/>
  <c r="S1547" i="6"/>
  <c r="M1548" i="6"/>
  <c r="N1548" i="6"/>
  <c r="Q1548" i="6"/>
  <c r="R1548" i="6"/>
  <c r="S1548" i="6"/>
  <c r="M1549" i="6"/>
  <c r="N1549" i="6"/>
  <c r="Q1549" i="6"/>
  <c r="R1549" i="6"/>
  <c r="S1549" i="6"/>
  <c r="M1550" i="6"/>
  <c r="N1550" i="6"/>
  <c r="Q1550" i="6"/>
  <c r="R1550" i="6"/>
  <c r="S1550" i="6"/>
  <c r="M1551" i="6"/>
  <c r="N1551" i="6"/>
  <c r="Q1551" i="6"/>
  <c r="R1551" i="6"/>
  <c r="S1551" i="6"/>
  <c r="M1552" i="6"/>
  <c r="N1552" i="6"/>
  <c r="Q1552" i="6"/>
  <c r="R1552" i="6"/>
  <c r="S1552" i="6"/>
  <c r="M1553" i="6"/>
  <c r="N1553" i="6"/>
  <c r="Q1553" i="6"/>
  <c r="R1553" i="6"/>
  <c r="S1553" i="6"/>
  <c r="M1555" i="6"/>
  <c r="N1555" i="6"/>
  <c r="Q1555" i="6"/>
  <c r="R1555" i="6"/>
  <c r="S1555" i="6"/>
  <c r="M1556" i="6"/>
  <c r="N1556" i="6"/>
  <c r="Q1556" i="6"/>
  <c r="R1556" i="6"/>
  <c r="S1556" i="6"/>
  <c r="M1557" i="6"/>
  <c r="N1557" i="6"/>
  <c r="Q1557" i="6"/>
  <c r="R1557" i="6"/>
  <c r="S1557" i="6"/>
  <c r="M1558" i="6"/>
  <c r="N1558" i="6"/>
  <c r="Q1558" i="6"/>
  <c r="R1558" i="6"/>
  <c r="S1558" i="6"/>
  <c r="M1559" i="6"/>
  <c r="N1559" i="6"/>
  <c r="Q1559" i="6"/>
  <c r="R1559" i="6"/>
  <c r="S1559" i="6"/>
  <c r="M1560" i="6"/>
  <c r="N1560" i="6"/>
  <c r="Q1560" i="6"/>
  <c r="R1560" i="6"/>
  <c r="S1560" i="6"/>
  <c r="M1561" i="6"/>
  <c r="N1561" i="6"/>
  <c r="Q1561" i="6"/>
  <c r="R1561" i="6"/>
  <c r="S1561" i="6"/>
  <c r="M1562" i="6"/>
  <c r="N1562" i="6"/>
  <c r="Q1562" i="6"/>
  <c r="R1562" i="6"/>
  <c r="S1562" i="6"/>
  <c r="M1563" i="6"/>
  <c r="N1563" i="6"/>
  <c r="Q1563" i="6"/>
  <c r="R1563" i="6"/>
  <c r="S1563" i="6"/>
  <c r="M1564" i="6"/>
  <c r="N1564" i="6"/>
  <c r="Q1564" i="6"/>
  <c r="R1564" i="6"/>
  <c r="S1564" i="6"/>
  <c r="M1565" i="6"/>
  <c r="N1565" i="6"/>
  <c r="Q1565" i="6"/>
  <c r="R1565" i="6"/>
  <c r="S1565" i="6"/>
  <c r="M1566" i="6"/>
  <c r="N1566" i="6"/>
  <c r="Q1566" i="6"/>
  <c r="R1566" i="6"/>
  <c r="S1566" i="6"/>
  <c r="M1567" i="6"/>
  <c r="N1567" i="6"/>
  <c r="Q1567" i="6"/>
  <c r="R1567" i="6"/>
  <c r="S1567" i="6"/>
  <c r="M1568" i="6"/>
  <c r="N1568" i="6"/>
  <c r="Q1568" i="6"/>
  <c r="R1568" i="6"/>
  <c r="S1568" i="6"/>
  <c r="M1569" i="6"/>
  <c r="N1569" i="6"/>
  <c r="Q1569" i="6"/>
  <c r="R1569" i="6"/>
  <c r="S1569" i="6"/>
  <c r="M1570" i="6"/>
  <c r="N1570" i="6"/>
  <c r="Q1570" i="6"/>
  <c r="R1570" i="6"/>
  <c r="S1570" i="6"/>
  <c r="M1571" i="6"/>
  <c r="N1571" i="6"/>
  <c r="Q1571" i="6"/>
  <c r="R1571" i="6"/>
  <c r="S1571" i="6"/>
  <c r="M1572" i="6"/>
  <c r="N1572" i="6"/>
  <c r="Q1572" i="6"/>
  <c r="R1572" i="6"/>
  <c r="S1572" i="6"/>
  <c r="M1573" i="6"/>
  <c r="N1573" i="6"/>
  <c r="Q1573" i="6"/>
  <c r="R1573" i="6"/>
  <c r="S1573" i="6"/>
  <c r="M1574" i="6"/>
  <c r="N1574" i="6"/>
  <c r="Q1574" i="6"/>
  <c r="R1574" i="6"/>
  <c r="S1574" i="6"/>
  <c r="M1575" i="6"/>
  <c r="N1575" i="6"/>
  <c r="Q1575" i="6"/>
  <c r="R1575" i="6"/>
  <c r="S1575" i="6"/>
  <c r="M1576" i="6"/>
  <c r="N1576" i="6"/>
  <c r="Q1576" i="6"/>
  <c r="R1576" i="6"/>
  <c r="S1576" i="6"/>
  <c r="M1577" i="6"/>
  <c r="N1577" i="6"/>
  <c r="Q1577" i="6"/>
  <c r="R1577" i="6"/>
  <c r="S1577" i="6"/>
  <c r="M1578" i="6"/>
  <c r="N1578" i="6"/>
  <c r="Q1578" i="6"/>
  <c r="R1578" i="6"/>
  <c r="S1578" i="6"/>
  <c r="M1580" i="6"/>
  <c r="N1580" i="6"/>
  <c r="Q1580" i="6"/>
  <c r="R1580" i="6"/>
  <c r="S1580" i="6"/>
  <c r="M1581" i="6"/>
  <c r="N1581" i="6"/>
  <c r="Q1581" i="6"/>
  <c r="R1581" i="6"/>
  <c r="S1581" i="6"/>
  <c r="M1582" i="6"/>
  <c r="N1582" i="6"/>
  <c r="Q1582" i="6"/>
  <c r="R1582" i="6"/>
  <c r="S1582" i="6"/>
  <c r="M1583" i="6"/>
  <c r="N1583" i="6"/>
  <c r="Q1583" i="6"/>
  <c r="R1583" i="6"/>
  <c r="S1583" i="6"/>
  <c r="M1584" i="6"/>
  <c r="N1584" i="6"/>
  <c r="Q1584" i="6"/>
  <c r="R1584" i="6"/>
  <c r="S1584" i="6"/>
  <c r="M1585" i="6"/>
  <c r="N1585" i="6"/>
  <c r="Q1585" i="6"/>
  <c r="R1585" i="6"/>
  <c r="S1585" i="6"/>
  <c r="M1586" i="6"/>
  <c r="N1586" i="6"/>
  <c r="Q1586" i="6"/>
  <c r="R1586" i="6"/>
  <c r="S1586" i="6"/>
  <c r="M1587" i="6"/>
  <c r="N1587" i="6"/>
  <c r="Q1587" i="6"/>
  <c r="R1587" i="6"/>
  <c r="S1587" i="6"/>
  <c r="M1588" i="6"/>
  <c r="N1588" i="6"/>
  <c r="Q1588" i="6"/>
  <c r="R1588" i="6"/>
  <c r="S1588" i="6"/>
  <c r="M1589" i="6"/>
  <c r="N1589" i="6"/>
  <c r="Q1589" i="6"/>
  <c r="R1589" i="6"/>
  <c r="S1589" i="6"/>
  <c r="M1590" i="6"/>
  <c r="N1590" i="6"/>
  <c r="Q1590" i="6"/>
  <c r="R1590" i="6"/>
  <c r="S1590" i="6"/>
  <c r="M1591" i="6"/>
  <c r="N1591" i="6"/>
  <c r="Q1591" i="6"/>
  <c r="R1591" i="6"/>
  <c r="S1591" i="6"/>
  <c r="M1592" i="6"/>
  <c r="N1592" i="6"/>
  <c r="Q1592" i="6"/>
  <c r="R1592" i="6"/>
  <c r="S1592" i="6"/>
  <c r="M1593" i="6"/>
  <c r="N1593" i="6"/>
  <c r="Q1593" i="6"/>
  <c r="R1593" i="6"/>
  <c r="S1593" i="6"/>
  <c r="M1594" i="6"/>
  <c r="N1594" i="6"/>
  <c r="Q1594" i="6"/>
  <c r="R1594" i="6"/>
  <c r="S1594" i="6"/>
  <c r="M1595" i="6"/>
  <c r="N1595" i="6"/>
  <c r="Q1595" i="6"/>
  <c r="R1595" i="6"/>
  <c r="S1595" i="6"/>
  <c r="M1596" i="6"/>
  <c r="N1596" i="6"/>
  <c r="Q1596" i="6"/>
  <c r="R1596" i="6"/>
  <c r="S1596" i="6"/>
  <c r="M1597" i="6"/>
  <c r="N1597" i="6"/>
  <c r="Q1597" i="6"/>
  <c r="R1597" i="6"/>
  <c r="S1597" i="6"/>
  <c r="M1598" i="6"/>
  <c r="N1598" i="6"/>
  <c r="Q1598" i="6"/>
  <c r="R1598" i="6"/>
  <c r="S1598" i="6"/>
  <c r="M1599" i="6"/>
  <c r="N1599" i="6"/>
  <c r="Q1599" i="6"/>
  <c r="R1599" i="6"/>
  <c r="S1599" i="6"/>
  <c r="M1600" i="6"/>
  <c r="N1600" i="6"/>
  <c r="Q1600" i="6"/>
  <c r="R1600" i="6"/>
  <c r="S1600" i="6"/>
  <c r="M1601" i="6"/>
  <c r="N1601" i="6"/>
  <c r="Q1601" i="6"/>
  <c r="R1601" i="6"/>
  <c r="S1601" i="6"/>
  <c r="M1602" i="6"/>
  <c r="N1602" i="6"/>
  <c r="Q1602" i="6"/>
  <c r="R1602" i="6"/>
  <c r="S1602" i="6"/>
  <c r="M1603" i="6"/>
  <c r="N1603" i="6"/>
  <c r="Q1603" i="6"/>
  <c r="R1603" i="6"/>
  <c r="S1603" i="6"/>
  <c r="M1604" i="6"/>
  <c r="N1604" i="6"/>
  <c r="Q1604" i="6"/>
  <c r="R1604" i="6"/>
  <c r="S1604" i="6"/>
  <c r="M1605" i="6"/>
  <c r="N1605" i="6"/>
  <c r="Q1605" i="6"/>
  <c r="R1605" i="6"/>
  <c r="S1605" i="6"/>
  <c r="M1606" i="6"/>
  <c r="N1606" i="6"/>
  <c r="Q1606" i="6"/>
  <c r="R1606" i="6"/>
  <c r="S1606" i="6"/>
  <c r="M1607" i="6"/>
  <c r="N1607" i="6"/>
  <c r="Q1607" i="6"/>
  <c r="R1607" i="6"/>
  <c r="S1607" i="6"/>
  <c r="M1608" i="6"/>
  <c r="N1608" i="6"/>
  <c r="Q1608" i="6"/>
  <c r="R1608" i="6"/>
  <c r="S1608" i="6"/>
  <c r="M1609" i="6"/>
  <c r="N1609" i="6"/>
  <c r="Q1609" i="6"/>
  <c r="R1609" i="6"/>
  <c r="S1609" i="6"/>
  <c r="M1610" i="6"/>
  <c r="N1610" i="6"/>
  <c r="Q1610" i="6"/>
  <c r="R1610" i="6"/>
  <c r="S1610" i="6"/>
  <c r="M1611" i="6"/>
  <c r="N1611" i="6"/>
  <c r="Q1611" i="6"/>
  <c r="R1611" i="6"/>
  <c r="S1611" i="6"/>
  <c r="M1612" i="6"/>
  <c r="N1612" i="6"/>
  <c r="Q1612" i="6"/>
  <c r="R1612" i="6"/>
  <c r="S1612" i="6"/>
  <c r="M1613" i="6"/>
  <c r="N1613" i="6"/>
  <c r="Q1613" i="6"/>
  <c r="R1613" i="6"/>
  <c r="S1613" i="6"/>
  <c r="M1614" i="6"/>
  <c r="N1614" i="6"/>
  <c r="Q1614" i="6"/>
  <c r="R1614" i="6"/>
  <c r="S1614" i="6"/>
  <c r="M1615" i="6"/>
  <c r="N1615" i="6"/>
  <c r="Q1615" i="6"/>
  <c r="R1615" i="6"/>
  <c r="S1615" i="6"/>
  <c r="M1616" i="6"/>
  <c r="N1616" i="6"/>
  <c r="Q1616" i="6"/>
  <c r="R1616" i="6"/>
  <c r="S1616" i="6"/>
  <c r="M1617" i="6"/>
  <c r="N1617" i="6"/>
  <c r="Q1617" i="6"/>
  <c r="R1617" i="6"/>
  <c r="S1617" i="6"/>
  <c r="M1618" i="6"/>
  <c r="N1618" i="6"/>
  <c r="Q1618" i="6"/>
  <c r="R1618" i="6"/>
  <c r="S1618" i="6"/>
  <c r="M1619" i="6"/>
  <c r="N1619" i="6"/>
  <c r="Q1619" i="6"/>
  <c r="R1619" i="6"/>
  <c r="S1619" i="6"/>
  <c r="M1620" i="6"/>
  <c r="N1620" i="6"/>
  <c r="Q1620" i="6"/>
  <c r="R1620" i="6"/>
  <c r="S1620" i="6"/>
  <c r="M1621" i="6"/>
  <c r="N1621" i="6"/>
  <c r="Q1621" i="6"/>
  <c r="R1621" i="6"/>
  <c r="S1621" i="6"/>
  <c r="M1622" i="6"/>
  <c r="N1622" i="6"/>
  <c r="Q1622" i="6"/>
  <c r="R1622" i="6"/>
  <c r="S1622" i="6"/>
  <c r="M1623" i="6"/>
  <c r="N1623" i="6"/>
  <c r="Q1623" i="6"/>
  <c r="R1623" i="6"/>
  <c r="S1623" i="6"/>
  <c r="M1624" i="6"/>
  <c r="N1624" i="6"/>
  <c r="Q1624" i="6"/>
  <c r="R1624" i="6"/>
  <c r="S1624" i="6"/>
  <c r="M1625" i="6"/>
  <c r="N1625" i="6"/>
  <c r="Q1625" i="6"/>
  <c r="R1625" i="6"/>
  <c r="S1625" i="6"/>
  <c r="M1626" i="6"/>
  <c r="N1626" i="6"/>
  <c r="Q1626" i="6"/>
  <c r="R1626" i="6"/>
  <c r="S1626" i="6"/>
  <c r="M1627" i="6"/>
  <c r="N1627" i="6"/>
  <c r="Q1627" i="6"/>
  <c r="R1627" i="6"/>
  <c r="S1627" i="6"/>
  <c r="M1628" i="6"/>
  <c r="N1628" i="6"/>
  <c r="Q1628" i="6"/>
  <c r="R1628" i="6"/>
  <c r="S1628" i="6"/>
  <c r="M1629" i="6"/>
  <c r="N1629" i="6"/>
  <c r="Q1629" i="6"/>
  <c r="R1629" i="6"/>
  <c r="S1629" i="6"/>
  <c r="M1630" i="6"/>
  <c r="N1630" i="6"/>
  <c r="Q1630" i="6"/>
  <c r="R1630" i="6"/>
  <c r="S1630" i="6"/>
  <c r="M1631" i="6"/>
  <c r="N1631" i="6"/>
  <c r="Q1631" i="6"/>
  <c r="R1631" i="6"/>
  <c r="S1631" i="6"/>
  <c r="M1632" i="6"/>
  <c r="N1632" i="6"/>
  <c r="Q1632" i="6"/>
  <c r="R1632" i="6"/>
  <c r="S1632" i="6"/>
  <c r="M1633" i="6"/>
  <c r="N1633" i="6"/>
  <c r="Q1633" i="6"/>
  <c r="R1633" i="6"/>
  <c r="S1633" i="6"/>
  <c r="M1634" i="6"/>
  <c r="N1634" i="6"/>
  <c r="Q1634" i="6"/>
  <c r="R1634" i="6"/>
  <c r="S1634" i="6"/>
  <c r="M1635" i="6"/>
  <c r="N1635" i="6"/>
  <c r="Q1635" i="6"/>
  <c r="R1635" i="6"/>
  <c r="S1635" i="6"/>
  <c r="M1636" i="6"/>
  <c r="N1636" i="6"/>
  <c r="Q1636" i="6"/>
  <c r="R1636" i="6"/>
  <c r="S1636" i="6"/>
  <c r="M1637" i="6"/>
  <c r="N1637" i="6"/>
  <c r="Q1637" i="6"/>
  <c r="R1637" i="6"/>
  <c r="S1637" i="6"/>
  <c r="M1638" i="6"/>
  <c r="N1638" i="6"/>
  <c r="Q1638" i="6"/>
  <c r="R1638" i="6"/>
  <c r="S1638" i="6"/>
  <c r="M1639" i="6"/>
  <c r="N1639" i="6"/>
  <c r="Q1639" i="6"/>
  <c r="R1639" i="6"/>
  <c r="S1639" i="6"/>
  <c r="M1640" i="6"/>
  <c r="N1640" i="6"/>
  <c r="Q1640" i="6"/>
  <c r="R1640" i="6"/>
  <c r="S1640" i="6"/>
  <c r="M1641" i="6"/>
  <c r="N1641" i="6"/>
  <c r="Q1641" i="6"/>
  <c r="R1641" i="6"/>
  <c r="S1641" i="6"/>
  <c r="M1642" i="6"/>
  <c r="N1642" i="6"/>
  <c r="Q1642" i="6"/>
  <c r="R1642" i="6"/>
  <c r="S1642" i="6"/>
  <c r="M1643" i="6"/>
  <c r="N1643" i="6"/>
  <c r="Q1643" i="6"/>
  <c r="R1643" i="6"/>
  <c r="S1643" i="6"/>
  <c r="M1644" i="6"/>
  <c r="N1644" i="6"/>
  <c r="Q1644" i="6"/>
  <c r="R1644" i="6"/>
  <c r="S1644" i="6"/>
  <c r="M1645" i="6"/>
  <c r="N1645" i="6"/>
  <c r="Q1645" i="6"/>
  <c r="R1645" i="6"/>
  <c r="S1645" i="6"/>
  <c r="M1646" i="6"/>
  <c r="N1646" i="6"/>
  <c r="Q1646" i="6"/>
  <c r="R1646" i="6"/>
  <c r="S1646" i="6"/>
  <c r="M1647" i="6"/>
  <c r="N1647" i="6"/>
  <c r="Q1647" i="6"/>
  <c r="R1647" i="6"/>
  <c r="S1647" i="6"/>
  <c r="M1648" i="6"/>
  <c r="N1648" i="6"/>
  <c r="Q1648" i="6"/>
  <c r="R1648" i="6"/>
  <c r="S1648" i="6"/>
  <c r="M1649" i="6"/>
  <c r="N1649" i="6"/>
  <c r="Q1649" i="6"/>
  <c r="R1649" i="6"/>
  <c r="S1649" i="6"/>
  <c r="M1650" i="6"/>
  <c r="N1650" i="6"/>
  <c r="Q1650" i="6"/>
  <c r="R1650" i="6"/>
  <c r="S1650" i="6"/>
  <c r="M1651" i="6"/>
  <c r="N1651" i="6"/>
  <c r="Q1651" i="6"/>
  <c r="R1651" i="6"/>
  <c r="S1651" i="6"/>
  <c r="M1652" i="6"/>
  <c r="N1652" i="6"/>
  <c r="Q1652" i="6"/>
  <c r="R1652" i="6"/>
  <c r="S1652" i="6"/>
  <c r="M1653" i="6"/>
  <c r="N1653" i="6"/>
  <c r="Q1653" i="6"/>
  <c r="R1653" i="6"/>
  <c r="S1653" i="6"/>
  <c r="M1654" i="6"/>
  <c r="N1654" i="6"/>
  <c r="Q1654" i="6"/>
  <c r="R1654" i="6"/>
  <c r="S1654" i="6"/>
  <c r="M1655" i="6"/>
  <c r="N1655" i="6"/>
  <c r="Q1655" i="6"/>
  <c r="R1655" i="6"/>
  <c r="S1655" i="6"/>
  <c r="M1656" i="6"/>
  <c r="N1656" i="6"/>
  <c r="Q1656" i="6"/>
  <c r="R1656" i="6"/>
  <c r="S1656" i="6"/>
  <c r="M1657" i="6"/>
  <c r="N1657" i="6"/>
  <c r="Q1657" i="6"/>
  <c r="R1657" i="6"/>
  <c r="S1657" i="6"/>
  <c r="M1658" i="6"/>
  <c r="N1658" i="6"/>
  <c r="Q1658" i="6"/>
  <c r="R1658" i="6"/>
  <c r="S1658" i="6"/>
  <c r="M1659" i="6"/>
  <c r="N1659" i="6"/>
  <c r="Q1659" i="6"/>
  <c r="R1659" i="6"/>
  <c r="S1659" i="6"/>
  <c r="M1661" i="6"/>
  <c r="N1661" i="6"/>
  <c r="Q1661" i="6"/>
  <c r="R1661" i="6"/>
  <c r="S1661" i="6"/>
  <c r="M1662" i="6"/>
  <c r="N1662" i="6"/>
  <c r="Q1662" i="6"/>
  <c r="R1662" i="6"/>
  <c r="S1662" i="6"/>
  <c r="M1663" i="6"/>
  <c r="N1663" i="6"/>
  <c r="Q1663" i="6"/>
  <c r="R1663" i="6"/>
  <c r="S1663" i="6"/>
  <c r="M1664" i="6"/>
  <c r="N1664" i="6"/>
  <c r="Q1664" i="6"/>
  <c r="R1664" i="6"/>
  <c r="S1664" i="6"/>
  <c r="M1665" i="6"/>
  <c r="N1665" i="6"/>
  <c r="Q1665" i="6"/>
  <c r="R1665" i="6"/>
  <c r="S1665" i="6"/>
  <c r="M1666" i="6"/>
  <c r="N1666" i="6"/>
  <c r="Q1666" i="6"/>
  <c r="R1666" i="6"/>
  <c r="S1666" i="6"/>
  <c r="M1667" i="6"/>
  <c r="N1667" i="6"/>
  <c r="Q1667" i="6"/>
  <c r="R1667" i="6"/>
  <c r="S1667" i="6"/>
  <c r="M1668" i="6"/>
  <c r="N1668" i="6"/>
  <c r="Q1668" i="6"/>
  <c r="R1668" i="6"/>
  <c r="S1668" i="6"/>
  <c r="M1669" i="6"/>
  <c r="N1669" i="6"/>
  <c r="Q1669" i="6"/>
  <c r="R1669" i="6"/>
  <c r="S1669" i="6"/>
  <c r="M1670" i="6"/>
  <c r="N1670" i="6"/>
  <c r="Q1670" i="6"/>
  <c r="R1670" i="6"/>
  <c r="S1670" i="6"/>
  <c r="M1671" i="6"/>
  <c r="N1671" i="6"/>
  <c r="Q1671" i="6"/>
  <c r="R1671" i="6"/>
  <c r="S1671" i="6"/>
  <c r="M1674" i="6"/>
  <c r="N1674" i="6"/>
  <c r="Q1674" i="6"/>
  <c r="R1674" i="6"/>
  <c r="S1674" i="6"/>
  <c r="M1675" i="6"/>
  <c r="N1675" i="6"/>
  <c r="Q1675" i="6"/>
  <c r="R1675" i="6"/>
  <c r="S1675" i="6"/>
  <c r="M1676" i="6"/>
  <c r="N1676" i="6"/>
  <c r="Q1676" i="6"/>
  <c r="R1676" i="6"/>
  <c r="S1676" i="6"/>
  <c r="M1677" i="6"/>
  <c r="N1677" i="6"/>
  <c r="Q1677" i="6"/>
  <c r="R1677" i="6"/>
  <c r="S1677" i="6"/>
  <c r="M1678" i="6"/>
  <c r="N1678" i="6"/>
  <c r="Q1678" i="6"/>
  <c r="R1678" i="6"/>
  <c r="S1678" i="6"/>
  <c r="M1679" i="6"/>
  <c r="N1679" i="6"/>
  <c r="Q1679" i="6"/>
  <c r="R1679" i="6"/>
  <c r="S1679" i="6"/>
  <c r="M1680" i="6"/>
  <c r="N1680" i="6"/>
  <c r="Q1680" i="6"/>
  <c r="R1680" i="6"/>
  <c r="S1680" i="6"/>
  <c r="M1681" i="6"/>
  <c r="N1681" i="6"/>
  <c r="Q1681" i="6"/>
  <c r="R1681" i="6"/>
  <c r="S1681" i="6"/>
  <c r="M1682" i="6"/>
  <c r="N1682" i="6"/>
  <c r="Q1682" i="6"/>
  <c r="R1682" i="6"/>
  <c r="S1682" i="6"/>
  <c r="M1683" i="6"/>
  <c r="N1683" i="6"/>
  <c r="Q1683" i="6"/>
  <c r="R1683" i="6"/>
  <c r="S1683" i="6"/>
  <c r="M1684" i="6"/>
  <c r="N1684" i="6"/>
  <c r="Q1684" i="6"/>
  <c r="R1684" i="6"/>
  <c r="S1684" i="6"/>
  <c r="M1685" i="6"/>
  <c r="N1685" i="6"/>
  <c r="Q1685" i="6"/>
  <c r="R1685" i="6"/>
  <c r="S1685" i="6"/>
  <c r="M1686" i="6"/>
  <c r="N1686" i="6"/>
  <c r="Q1686" i="6"/>
  <c r="R1686" i="6"/>
  <c r="S1686" i="6"/>
  <c r="M1687" i="6"/>
  <c r="N1687" i="6"/>
  <c r="Q1687" i="6"/>
  <c r="R1687" i="6"/>
  <c r="S1687" i="6"/>
  <c r="M1688" i="6"/>
  <c r="N1688" i="6"/>
  <c r="Q1688" i="6"/>
  <c r="R1688" i="6"/>
  <c r="S1688" i="6"/>
  <c r="M1689" i="6"/>
  <c r="N1689" i="6"/>
  <c r="Q1689" i="6"/>
  <c r="R1689" i="6"/>
  <c r="S1689" i="6"/>
  <c r="M1690" i="6"/>
  <c r="N1690" i="6"/>
  <c r="Q1690" i="6"/>
  <c r="R1690" i="6"/>
  <c r="S1690" i="6"/>
  <c r="M1691" i="6"/>
  <c r="N1691" i="6"/>
  <c r="Q1691" i="6"/>
  <c r="R1691" i="6"/>
  <c r="S1691" i="6"/>
  <c r="M1692" i="6"/>
  <c r="N1692" i="6"/>
  <c r="Q1692" i="6"/>
  <c r="R1692" i="6"/>
  <c r="S1692" i="6"/>
  <c r="M1693" i="6"/>
  <c r="N1693" i="6"/>
  <c r="Q1693" i="6"/>
  <c r="R1693" i="6"/>
  <c r="S1693" i="6"/>
  <c r="M1694" i="6"/>
  <c r="N1694" i="6"/>
  <c r="Q1694" i="6"/>
  <c r="R1694" i="6"/>
  <c r="S1694" i="6"/>
  <c r="M1695" i="6"/>
  <c r="N1695" i="6"/>
  <c r="Q1695" i="6"/>
  <c r="R1695" i="6"/>
  <c r="S1695" i="6"/>
  <c r="M1696" i="6"/>
  <c r="N1696" i="6"/>
  <c r="Q1696" i="6"/>
  <c r="R1696" i="6"/>
  <c r="S1696" i="6"/>
  <c r="M1697" i="6"/>
  <c r="N1697" i="6"/>
  <c r="Q1697" i="6"/>
  <c r="R1697" i="6"/>
  <c r="S1697" i="6"/>
  <c r="M1698" i="6"/>
  <c r="N1698" i="6"/>
  <c r="Q1698" i="6"/>
  <c r="R1698" i="6"/>
  <c r="S1698" i="6"/>
  <c r="M1699" i="6"/>
  <c r="N1699" i="6"/>
  <c r="Q1699" i="6"/>
  <c r="R1699" i="6"/>
  <c r="S1699" i="6"/>
  <c r="M1700" i="6"/>
  <c r="N1700" i="6"/>
  <c r="Q1700" i="6"/>
  <c r="R1700" i="6"/>
  <c r="S1700" i="6"/>
  <c r="M1701" i="6"/>
  <c r="N1701" i="6"/>
  <c r="Q1701" i="6"/>
  <c r="R1701" i="6"/>
  <c r="S1701" i="6"/>
  <c r="M1702" i="6"/>
  <c r="N1702" i="6"/>
  <c r="Q1702" i="6"/>
  <c r="R1702" i="6"/>
  <c r="S1702" i="6"/>
  <c r="M1703" i="6"/>
  <c r="N1703" i="6"/>
  <c r="Q1703" i="6"/>
  <c r="R1703" i="6"/>
  <c r="S1703" i="6"/>
  <c r="M1704" i="6"/>
  <c r="N1704" i="6"/>
  <c r="Q1704" i="6"/>
  <c r="R1704" i="6"/>
  <c r="S1704" i="6"/>
  <c r="M1705" i="6"/>
  <c r="N1705" i="6"/>
  <c r="Q1705" i="6"/>
  <c r="R1705" i="6"/>
  <c r="S1705" i="6"/>
  <c r="M1706" i="6"/>
  <c r="N1706" i="6"/>
  <c r="Q1706" i="6"/>
  <c r="R1706" i="6"/>
  <c r="S1706" i="6"/>
  <c r="M1707" i="6"/>
  <c r="N1707" i="6"/>
  <c r="Q1707" i="6"/>
  <c r="R1707" i="6"/>
  <c r="S1707" i="6"/>
  <c r="M1708" i="6"/>
  <c r="N1708" i="6"/>
  <c r="Q1708" i="6"/>
  <c r="R1708" i="6"/>
  <c r="S1708" i="6"/>
  <c r="M1709" i="6"/>
  <c r="N1709" i="6"/>
  <c r="Q1709" i="6"/>
  <c r="R1709" i="6"/>
  <c r="S1709" i="6"/>
  <c r="M1710" i="6"/>
  <c r="N1710" i="6"/>
  <c r="Q1710" i="6"/>
  <c r="R1710" i="6"/>
  <c r="S1710" i="6"/>
  <c r="M1711" i="6"/>
  <c r="N1711" i="6"/>
  <c r="Q1711" i="6"/>
  <c r="R1711" i="6"/>
  <c r="S1711" i="6"/>
  <c r="M1712" i="6"/>
  <c r="N1712" i="6"/>
  <c r="Q1712" i="6"/>
  <c r="R1712" i="6"/>
  <c r="S1712" i="6"/>
  <c r="M1713" i="6"/>
  <c r="N1713" i="6"/>
  <c r="Q1713" i="6"/>
  <c r="R1713" i="6"/>
  <c r="S1713" i="6"/>
  <c r="M1714" i="6"/>
  <c r="N1714" i="6"/>
  <c r="Q1714" i="6"/>
  <c r="R1714" i="6"/>
  <c r="S1714" i="6"/>
  <c r="M1715" i="6"/>
  <c r="N1715" i="6"/>
  <c r="Q1715" i="6"/>
  <c r="R1715" i="6"/>
  <c r="S1715" i="6"/>
  <c r="M1716" i="6"/>
  <c r="N1716" i="6"/>
  <c r="Q1716" i="6"/>
  <c r="R1716" i="6"/>
  <c r="S1716" i="6"/>
  <c r="M1717" i="6"/>
  <c r="N1717" i="6"/>
  <c r="Q1717" i="6"/>
  <c r="R1717" i="6"/>
  <c r="S1717" i="6"/>
  <c r="M1718" i="6"/>
  <c r="N1718" i="6"/>
  <c r="Q1718" i="6"/>
  <c r="R1718" i="6"/>
  <c r="S1718" i="6"/>
  <c r="M1719" i="6"/>
  <c r="N1719" i="6"/>
  <c r="Q1719" i="6"/>
  <c r="R1719" i="6"/>
  <c r="S1719" i="6"/>
  <c r="M1720" i="6"/>
  <c r="N1720" i="6"/>
  <c r="Q1720" i="6"/>
  <c r="R1720" i="6"/>
  <c r="S1720" i="6"/>
  <c r="M1721" i="6"/>
  <c r="N1721" i="6"/>
  <c r="Q1721" i="6"/>
  <c r="R1721" i="6"/>
  <c r="S1721" i="6"/>
  <c r="M1722" i="6"/>
  <c r="N1722" i="6"/>
  <c r="Q1722" i="6"/>
  <c r="R1722" i="6"/>
  <c r="S1722" i="6"/>
  <c r="M1723" i="6"/>
  <c r="N1723" i="6"/>
  <c r="Q1723" i="6"/>
  <c r="R1723" i="6"/>
  <c r="S1723" i="6"/>
  <c r="M1724" i="6"/>
  <c r="N1724" i="6"/>
  <c r="Q1724" i="6"/>
  <c r="R1724" i="6"/>
  <c r="S1724" i="6"/>
  <c r="M1725" i="6"/>
  <c r="N1725" i="6"/>
  <c r="Q1725" i="6"/>
  <c r="R1725" i="6"/>
  <c r="S1725" i="6"/>
  <c r="M1726" i="6"/>
  <c r="N1726" i="6"/>
  <c r="Q1726" i="6"/>
  <c r="R1726" i="6"/>
  <c r="S1726" i="6"/>
  <c r="M1727" i="6"/>
  <c r="N1727" i="6"/>
  <c r="Q1727" i="6"/>
  <c r="R1727" i="6"/>
  <c r="S1727" i="6"/>
  <c r="M1728" i="6"/>
  <c r="N1728" i="6"/>
  <c r="Q1728" i="6"/>
  <c r="R1728" i="6"/>
  <c r="S1728" i="6"/>
  <c r="M1729" i="6"/>
  <c r="N1729" i="6"/>
  <c r="Q1729" i="6"/>
  <c r="R1729" i="6"/>
  <c r="S1729" i="6"/>
  <c r="M1730" i="6"/>
  <c r="N1730" i="6"/>
  <c r="Q1730" i="6"/>
  <c r="R1730" i="6"/>
  <c r="S1730" i="6"/>
  <c r="M1731" i="6"/>
  <c r="N1731" i="6"/>
  <c r="Q1731" i="6"/>
  <c r="R1731" i="6"/>
  <c r="S1731" i="6"/>
  <c r="M1732" i="6"/>
  <c r="N1732" i="6"/>
  <c r="Q1732" i="6"/>
  <c r="R1732" i="6"/>
  <c r="S1732" i="6"/>
  <c r="M1733" i="6"/>
  <c r="N1733" i="6"/>
  <c r="Q1733" i="6"/>
  <c r="R1733" i="6"/>
  <c r="S1733" i="6"/>
  <c r="M1734" i="6"/>
  <c r="N1734" i="6"/>
  <c r="Q1734" i="6"/>
  <c r="R1734" i="6"/>
  <c r="S1734" i="6"/>
  <c r="M1735" i="6"/>
  <c r="N1735" i="6"/>
  <c r="Q1735" i="6"/>
  <c r="R1735" i="6"/>
  <c r="S1735" i="6"/>
  <c r="M1736" i="6"/>
  <c r="N1736" i="6"/>
  <c r="Q1736" i="6"/>
  <c r="R1736" i="6"/>
  <c r="S1736" i="6"/>
  <c r="M1737" i="6"/>
  <c r="N1737" i="6"/>
  <c r="Q1737" i="6"/>
  <c r="R1737" i="6"/>
  <c r="S1737" i="6"/>
  <c r="M1738" i="6"/>
  <c r="N1738" i="6"/>
  <c r="Q1738" i="6"/>
  <c r="R1738" i="6"/>
  <c r="S1738" i="6"/>
  <c r="M1739" i="6"/>
  <c r="N1739" i="6"/>
  <c r="Q1739" i="6"/>
  <c r="R1739" i="6"/>
  <c r="S1739" i="6"/>
  <c r="M1740" i="6"/>
  <c r="N1740" i="6"/>
  <c r="Q1740" i="6"/>
  <c r="R1740" i="6"/>
  <c r="S1740" i="6"/>
  <c r="M1741" i="6"/>
  <c r="N1741" i="6"/>
  <c r="Q1741" i="6"/>
  <c r="R1741" i="6"/>
  <c r="S1741" i="6"/>
  <c r="M1742" i="6"/>
  <c r="N1742" i="6"/>
  <c r="Q1742" i="6"/>
  <c r="R1742" i="6"/>
  <c r="S1742" i="6"/>
  <c r="M1743" i="6"/>
  <c r="N1743" i="6"/>
  <c r="Q1743" i="6"/>
  <c r="R1743" i="6"/>
  <c r="S1743" i="6"/>
  <c r="M1744" i="6"/>
  <c r="N1744" i="6"/>
  <c r="Q1744" i="6"/>
  <c r="R1744" i="6"/>
  <c r="S1744" i="6"/>
  <c r="M1745" i="6"/>
  <c r="N1745" i="6"/>
  <c r="Q1745" i="6"/>
  <c r="R1745" i="6"/>
  <c r="S1745" i="6"/>
  <c r="M1746" i="6"/>
  <c r="N1746" i="6"/>
  <c r="Q1746" i="6"/>
  <c r="R1746" i="6"/>
  <c r="S1746" i="6"/>
  <c r="M1747" i="6"/>
  <c r="N1747" i="6"/>
  <c r="Q1747" i="6"/>
  <c r="R1747" i="6"/>
  <c r="S1747" i="6"/>
  <c r="M1748" i="6"/>
  <c r="N1748" i="6"/>
  <c r="Q1748" i="6"/>
  <c r="R1748" i="6"/>
  <c r="S1748" i="6"/>
  <c r="M1749" i="6"/>
  <c r="N1749" i="6"/>
  <c r="Q1749" i="6"/>
  <c r="R1749" i="6"/>
  <c r="S1749" i="6"/>
  <c r="M1750" i="6"/>
  <c r="N1750" i="6"/>
  <c r="Q1750" i="6"/>
  <c r="R1750" i="6"/>
  <c r="S1750" i="6"/>
  <c r="M1751" i="6"/>
  <c r="N1751" i="6"/>
  <c r="Q1751" i="6"/>
  <c r="R1751" i="6"/>
  <c r="S1751" i="6"/>
  <c r="M1752" i="6"/>
  <c r="N1752" i="6"/>
  <c r="Q1752" i="6"/>
  <c r="R1752" i="6"/>
  <c r="S1752" i="6"/>
  <c r="M1753" i="6"/>
  <c r="N1753" i="6"/>
  <c r="Q1753" i="6"/>
  <c r="R1753" i="6"/>
  <c r="S1753" i="6"/>
  <c r="M1754" i="6"/>
  <c r="N1754" i="6"/>
  <c r="Q1754" i="6"/>
  <c r="R1754" i="6"/>
  <c r="S1754" i="6"/>
  <c r="M1755" i="6"/>
  <c r="N1755" i="6"/>
  <c r="Q1755" i="6"/>
  <c r="R1755" i="6"/>
  <c r="S1755" i="6"/>
  <c r="M1756" i="6"/>
  <c r="N1756" i="6"/>
  <c r="Q1756" i="6"/>
  <c r="R1756" i="6"/>
  <c r="S1756" i="6"/>
  <c r="M1757" i="6"/>
  <c r="N1757" i="6"/>
  <c r="Q1757" i="6"/>
  <c r="R1757" i="6"/>
  <c r="S1757" i="6"/>
  <c r="M1758" i="6"/>
  <c r="N1758" i="6"/>
  <c r="Q1758" i="6"/>
  <c r="R1758" i="6"/>
  <c r="S1758" i="6"/>
  <c r="M1759" i="6"/>
  <c r="N1759" i="6"/>
  <c r="Q1759" i="6"/>
  <c r="R1759" i="6"/>
  <c r="S1759" i="6"/>
  <c r="M1760" i="6"/>
  <c r="N1760" i="6"/>
  <c r="Q1760" i="6"/>
  <c r="R1760" i="6"/>
  <c r="S1760" i="6"/>
  <c r="M1761" i="6"/>
  <c r="N1761" i="6"/>
  <c r="Q1761" i="6"/>
  <c r="R1761" i="6"/>
  <c r="S1761" i="6"/>
  <c r="M1762" i="6"/>
  <c r="N1762" i="6"/>
  <c r="Q1762" i="6"/>
  <c r="R1762" i="6"/>
  <c r="S1762" i="6"/>
  <c r="M1763" i="6"/>
  <c r="N1763" i="6"/>
  <c r="Q1763" i="6"/>
  <c r="R1763" i="6"/>
  <c r="S1763" i="6"/>
  <c r="M1764" i="6"/>
  <c r="N1764" i="6"/>
  <c r="Q1764" i="6"/>
  <c r="R1764" i="6"/>
  <c r="S1764" i="6"/>
  <c r="M1765" i="6"/>
  <c r="N1765" i="6"/>
  <c r="Q1765" i="6"/>
  <c r="R1765" i="6"/>
  <c r="S1765" i="6"/>
  <c r="M1766" i="6"/>
  <c r="N1766" i="6"/>
  <c r="Q1766" i="6"/>
  <c r="R1766" i="6"/>
  <c r="S1766" i="6"/>
  <c r="M1767" i="6"/>
  <c r="N1767" i="6"/>
  <c r="Q1767" i="6"/>
  <c r="R1767" i="6"/>
  <c r="S1767" i="6"/>
  <c r="M1768" i="6"/>
  <c r="N1768" i="6"/>
  <c r="Q1768" i="6"/>
  <c r="R1768" i="6"/>
  <c r="S1768" i="6"/>
  <c r="M1769" i="6"/>
  <c r="N1769" i="6"/>
  <c r="Q1769" i="6"/>
  <c r="R1769" i="6"/>
  <c r="S1769" i="6"/>
  <c r="M1770" i="6"/>
  <c r="N1770" i="6"/>
  <c r="Q1770" i="6"/>
  <c r="R1770" i="6"/>
  <c r="S1770" i="6"/>
  <c r="M1771" i="6"/>
  <c r="N1771" i="6"/>
  <c r="Q1771" i="6"/>
  <c r="R1771" i="6"/>
  <c r="S1771" i="6"/>
  <c r="M1772" i="6"/>
  <c r="N1772" i="6"/>
  <c r="Q1772" i="6"/>
  <c r="R1772" i="6"/>
  <c r="S1772" i="6"/>
  <c r="M1773" i="6"/>
  <c r="N1773" i="6"/>
  <c r="Q1773" i="6"/>
  <c r="R1773" i="6"/>
  <c r="S1773" i="6"/>
  <c r="M1774" i="6"/>
  <c r="N1774" i="6"/>
  <c r="Q1774" i="6"/>
  <c r="R1774" i="6"/>
  <c r="S1774" i="6"/>
  <c r="M1775" i="6"/>
  <c r="N1775" i="6"/>
  <c r="Q1775" i="6"/>
  <c r="R1775" i="6"/>
  <c r="S1775" i="6"/>
  <c r="M1776" i="6"/>
  <c r="N1776" i="6"/>
  <c r="Q1776" i="6"/>
  <c r="R1776" i="6"/>
  <c r="S1776" i="6"/>
  <c r="M1777" i="6"/>
  <c r="N1777" i="6"/>
  <c r="Q1777" i="6"/>
  <c r="R1777" i="6"/>
  <c r="S1777" i="6"/>
  <c r="M1778" i="6"/>
  <c r="N1778" i="6"/>
  <c r="Q1778" i="6"/>
  <c r="R1778" i="6"/>
  <c r="S1778" i="6"/>
  <c r="M1780" i="6"/>
  <c r="N1780" i="6"/>
  <c r="Q1780" i="6"/>
  <c r="R1780" i="6"/>
  <c r="S1780" i="6"/>
  <c r="M1781" i="6"/>
  <c r="N1781" i="6"/>
  <c r="Q1781" i="6"/>
  <c r="R1781" i="6"/>
  <c r="S1781" i="6"/>
  <c r="M1782" i="6"/>
  <c r="N1782" i="6"/>
  <c r="Q1782" i="6"/>
  <c r="R1782" i="6"/>
  <c r="S1782" i="6"/>
  <c r="M1783" i="6"/>
  <c r="N1783" i="6"/>
  <c r="Q1783" i="6"/>
  <c r="R1783" i="6"/>
  <c r="S1783" i="6"/>
  <c r="M1784" i="6"/>
  <c r="N1784" i="6"/>
  <c r="Q1784" i="6"/>
  <c r="R1784" i="6"/>
  <c r="S1784" i="6"/>
  <c r="M1785" i="6"/>
  <c r="N1785" i="6"/>
  <c r="Q1785" i="6"/>
  <c r="R1785" i="6"/>
  <c r="S1785" i="6"/>
  <c r="M1786" i="6"/>
  <c r="N1786" i="6"/>
  <c r="Q1786" i="6"/>
  <c r="R1786" i="6"/>
  <c r="S1786" i="6"/>
  <c r="M1787" i="6"/>
  <c r="N1787" i="6"/>
  <c r="Q1787" i="6"/>
  <c r="R1787" i="6"/>
  <c r="S1787" i="6"/>
  <c r="M1788" i="6"/>
  <c r="N1788" i="6"/>
  <c r="Q1788" i="6"/>
  <c r="R1788" i="6"/>
  <c r="S1788" i="6"/>
  <c r="M1789" i="6"/>
  <c r="N1789" i="6"/>
  <c r="Q1789" i="6"/>
  <c r="R1789" i="6"/>
  <c r="S1789" i="6"/>
  <c r="M1790" i="6"/>
  <c r="N1790" i="6"/>
  <c r="Q1790" i="6"/>
  <c r="R1790" i="6"/>
  <c r="S1790" i="6"/>
  <c r="M1791" i="6"/>
  <c r="N1791" i="6"/>
  <c r="Q1791" i="6"/>
  <c r="R1791" i="6"/>
  <c r="S1791" i="6"/>
  <c r="M1792" i="6"/>
  <c r="N1792" i="6"/>
  <c r="Q1792" i="6"/>
  <c r="R1792" i="6"/>
  <c r="S1792" i="6"/>
  <c r="M1793" i="6"/>
  <c r="N1793" i="6"/>
  <c r="Q1793" i="6"/>
  <c r="R1793" i="6"/>
  <c r="S1793" i="6"/>
  <c r="M1794" i="6"/>
  <c r="N1794" i="6"/>
  <c r="Q1794" i="6"/>
  <c r="R1794" i="6"/>
  <c r="S1794" i="6"/>
  <c r="M1795" i="6"/>
  <c r="N1795" i="6"/>
  <c r="Q1795" i="6"/>
  <c r="R1795" i="6"/>
  <c r="S1795" i="6"/>
  <c r="M1796" i="6"/>
  <c r="N1796" i="6"/>
  <c r="Q1796" i="6"/>
  <c r="R1796" i="6"/>
  <c r="S1796" i="6"/>
  <c r="M1797" i="6"/>
  <c r="N1797" i="6"/>
  <c r="Q1797" i="6"/>
  <c r="R1797" i="6"/>
  <c r="S1797" i="6"/>
  <c r="M1798" i="6"/>
  <c r="N1798" i="6"/>
  <c r="Q1798" i="6"/>
  <c r="R1798" i="6"/>
  <c r="S1798" i="6"/>
  <c r="M1799" i="6"/>
  <c r="N1799" i="6"/>
  <c r="Q1799" i="6"/>
  <c r="R1799" i="6"/>
  <c r="S1799" i="6"/>
  <c r="M1800" i="6"/>
  <c r="N1800" i="6"/>
  <c r="Q1800" i="6"/>
  <c r="R1800" i="6"/>
  <c r="S1800" i="6"/>
  <c r="M1801" i="6"/>
  <c r="N1801" i="6"/>
  <c r="Q1801" i="6"/>
  <c r="R1801" i="6"/>
  <c r="S1801" i="6"/>
  <c r="M1802" i="6"/>
  <c r="N1802" i="6"/>
  <c r="Q1802" i="6"/>
  <c r="R1802" i="6"/>
  <c r="S1802" i="6"/>
  <c r="M1803" i="6"/>
  <c r="N1803" i="6"/>
  <c r="Q1803" i="6"/>
  <c r="R1803" i="6"/>
  <c r="S1803" i="6"/>
  <c r="M1804" i="6"/>
  <c r="N1804" i="6"/>
  <c r="Q1804" i="6"/>
  <c r="R1804" i="6"/>
  <c r="S1804" i="6"/>
  <c r="M1805" i="6"/>
  <c r="N1805" i="6"/>
  <c r="Q1805" i="6"/>
  <c r="R1805" i="6"/>
  <c r="S1805" i="6"/>
  <c r="M1806" i="6"/>
  <c r="N1806" i="6"/>
  <c r="Q1806" i="6"/>
  <c r="R1806" i="6"/>
  <c r="S1806" i="6"/>
  <c r="M1807" i="6"/>
  <c r="N1807" i="6"/>
  <c r="Q1807" i="6"/>
  <c r="R1807" i="6"/>
  <c r="S1807" i="6"/>
  <c r="M1808" i="6"/>
  <c r="N1808" i="6"/>
  <c r="Q1808" i="6"/>
  <c r="R1808" i="6"/>
  <c r="S1808" i="6"/>
  <c r="M1809" i="6"/>
  <c r="N1809" i="6"/>
  <c r="Q1809" i="6"/>
  <c r="R1809" i="6"/>
  <c r="S1809" i="6"/>
  <c r="M1810" i="6"/>
  <c r="N1810" i="6"/>
  <c r="Q1810" i="6"/>
  <c r="R1810" i="6"/>
  <c r="S1810" i="6"/>
  <c r="M1811" i="6"/>
  <c r="N1811" i="6"/>
  <c r="Q1811" i="6"/>
  <c r="R1811" i="6"/>
  <c r="S1811" i="6"/>
  <c r="M1812" i="6"/>
  <c r="N1812" i="6"/>
  <c r="Q1812" i="6"/>
  <c r="R1812" i="6"/>
  <c r="S1812" i="6"/>
  <c r="M1813" i="6"/>
  <c r="N1813" i="6"/>
  <c r="Q1813" i="6"/>
  <c r="R1813" i="6"/>
  <c r="S1813" i="6"/>
  <c r="M1814" i="6"/>
  <c r="N1814" i="6"/>
  <c r="Q1814" i="6"/>
  <c r="R1814" i="6"/>
  <c r="S1814" i="6"/>
  <c r="M1815" i="6"/>
  <c r="N1815" i="6"/>
  <c r="Q1815" i="6"/>
  <c r="R1815" i="6"/>
  <c r="S1815" i="6"/>
  <c r="M1816" i="6"/>
  <c r="N1816" i="6"/>
  <c r="Q1816" i="6"/>
  <c r="R1816" i="6"/>
  <c r="S1816" i="6"/>
  <c r="M1817" i="6"/>
  <c r="N1817" i="6"/>
  <c r="Q1817" i="6"/>
  <c r="R1817" i="6"/>
  <c r="S1817" i="6"/>
  <c r="M1818" i="6"/>
  <c r="N1818" i="6"/>
  <c r="Q1818" i="6"/>
  <c r="R1818" i="6"/>
  <c r="S1818" i="6"/>
  <c r="M1820" i="6"/>
  <c r="N1820" i="6"/>
  <c r="Q1820" i="6"/>
  <c r="R1820" i="6"/>
  <c r="S1820" i="6"/>
  <c r="M1821" i="6"/>
  <c r="N1821" i="6"/>
  <c r="Q1821" i="6"/>
  <c r="R1821" i="6"/>
  <c r="S1821" i="6"/>
  <c r="M1822" i="6"/>
  <c r="N1822" i="6"/>
  <c r="Q1822" i="6"/>
  <c r="R1822" i="6"/>
  <c r="S1822" i="6"/>
  <c r="M1823" i="6"/>
  <c r="N1823" i="6"/>
  <c r="Q1823" i="6"/>
  <c r="R1823" i="6"/>
  <c r="S1823" i="6"/>
  <c r="M1824" i="6"/>
  <c r="N1824" i="6"/>
  <c r="Q1824" i="6"/>
  <c r="R1824" i="6"/>
  <c r="S1824" i="6"/>
  <c r="M1825" i="6"/>
  <c r="N1825" i="6"/>
  <c r="Q1825" i="6"/>
  <c r="R1825" i="6"/>
  <c r="S1825" i="6"/>
  <c r="M1826" i="6"/>
  <c r="N1826" i="6"/>
  <c r="Q1826" i="6"/>
  <c r="R1826" i="6"/>
  <c r="S1826" i="6"/>
  <c r="M1827" i="6"/>
  <c r="N1827" i="6"/>
  <c r="Q1827" i="6"/>
  <c r="R1827" i="6"/>
  <c r="S1827" i="6"/>
  <c r="M1828" i="6"/>
  <c r="N1828" i="6"/>
  <c r="Q1828" i="6"/>
  <c r="R1828" i="6"/>
  <c r="S1828" i="6"/>
  <c r="M1829" i="6"/>
  <c r="N1829" i="6"/>
  <c r="Q1829" i="6"/>
  <c r="R1829" i="6"/>
  <c r="S1829" i="6"/>
  <c r="M1830" i="6"/>
  <c r="N1830" i="6"/>
  <c r="Q1830" i="6"/>
  <c r="R1830" i="6"/>
  <c r="S1830" i="6"/>
  <c r="M1831" i="6"/>
  <c r="N1831" i="6"/>
  <c r="Q1831" i="6"/>
  <c r="R1831" i="6"/>
  <c r="S1831" i="6"/>
  <c r="M1832" i="6"/>
  <c r="N1832" i="6"/>
  <c r="Q1832" i="6"/>
  <c r="R1832" i="6"/>
  <c r="S1832" i="6"/>
  <c r="M1833" i="6"/>
  <c r="N1833" i="6"/>
  <c r="Q1833" i="6"/>
  <c r="R1833" i="6"/>
  <c r="S1833" i="6"/>
  <c r="M1834" i="6"/>
  <c r="N1834" i="6"/>
  <c r="Q1834" i="6"/>
  <c r="R1834" i="6"/>
  <c r="S1834" i="6"/>
  <c r="M1835" i="6"/>
  <c r="N1835" i="6"/>
  <c r="Q1835" i="6"/>
  <c r="R1835" i="6"/>
  <c r="S1835" i="6"/>
  <c r="M1836" i="6"/>
  <c r="N1836" i="6"/>
  <c r="Q1836" i="6"/>
  <c r="R1836" i="6"/>
  <c r="S1836" i="6"/>
  <c r="M1837" i="6"/>
  <c r="N1837" i="6"/>
  <c r="Q1837" i="6"/>
  <c r="R1837" i="6"/>
  <c r="S1837" i="6"/>
  <c r="M1838" i="6"/>
  <c r="N1838" i="6"/>
  <c r="Q1838" i="6"/>
  <c r="R1838" i="6"/>
  <c r="S1838" i="6"/>
  <c r="M1840" i="6"/>
  <c r="N1840" i="6"/>
  <c r="Q1840" i="6"/>
  <c r="R1840" i="6"/>
  <c r="S1840" i="6"/>
  <c r="M1841" i="6"/>
  <c r="N1841" i="6"/>
  <c r="Q1841" i="6"/>
  <c r="R1841" i="6"/>
  <c r="S1841" i="6"/>
  <c r="M1842" i="6"/>
  <c r="N1842" i="6"/>
  <c r="Q1842" i="6"/>
  <c r="R1842" i="6"/>
  <c r="S1842" i="6"/>
  <c r="M1843" i="6"/>
  <c r="N1843" i="6"/>
  <c r="Q1843" i="6"/>
  <c r="R1843" i="6"/>
  <c r="S1843" i="6"/>
  <c r="M1844" i="6"/>
  <c r="N1844" i="6"/>
  <c r="Q1844" i="6"/>
  <c r="R1844" i="6"/>
  <c r="S1844" i="6"/>
  <c r="M1845" i="6"/>
  <c r="N1845" i="6"/>
  <c r="Q1845" i="6"/>
  <c r="R1845" i="6"/>
  <c r="S1845" i="6"/>
  <c r="M1846" i="6"/>
  <c r="N1846" i="6"/>
  <c r="Q1846" i="6"/>
  <c r="R1846" i="6"/>
  <c r="S1846" i="6"/>
  <c r="M1847" i="6"/>
  <c r="N1847" i="6"/>
  <c r="Q1847" i="6"/>
  <c r="R1847" i="6"/>
  <c r="S1847" i="6"/>
  <c r="M1848" i="6"/>
  <c r="N1848" i="6"/>
  <c r="Q1848" i="6"/>
  <c r="R1848" i="6"/>
  <c r="S1848" i="6"/>
  <c r="M1849" i="6"/>
  <c r="N1849" i="6"/>
  <c r="Q1849" i="6"/>
  <c r="R1849" i="6"/>
  <c r="S1849" i="6"/>
  <c r="M1850" i="6"/>
  <c r="N1850" i="6"/>
  <c r="Q1850" i="6"/>
  <c r="R1850" i="6"/>
  <c r="S1850" i="6"/>
  <c r="M1851" i="6"/>
  <c r="N1851" i="6"/>
  <c r="Q1851" i="6"/>
  <c r="R1851" i="6"/>
  <c r="S1851" i="6"/>
  <c r="M1852" i="6"/>
  <c r="N1852" i="6"/>
  <c r="Q1852" i="6"/>
  <c r="R1852" i="6"/>
  <c r="S1852" i="6"/>
  <c r="M1853" i="6"/>
  <c r="N1853" i="6"/>
  <c r="Q1853" i="6"/>
  <c r="R1853" i="6"/>
  <c r="S1853" i="6"/>
  <c r="M1854" i="6"/>
  <c r="N1854" i="6"/>
  <c r="Q1854" i="6"/>
  <c r="R1854" i="6"/>
  <c r="S1854" i="6"/>
  <c r="M1855" i="6"/>
  <c r="N1855" i="6"/>
  <c r="Q1855" i="6"/>
  <c r="R1855" i="6"/>
  <c r="S1855" i="6"/>
  <c r="M1856" i="6"/>
  <c r="N1856" i="6"/>
  <c r="Q1856" i="6"/>
  <c r="R1856" i="6"/>
  <c r="S1856" i="6"/>
  <c r="M1857" i="6"/>
  <c r="N1857" i="6"/>
  <c r="Q1857" i="6"/>
  <c r="R1857" i="6"/>
  <c r="S1857" i="6"/>
  <c r="M1858" i="6"/>
  <c r="N1858" i="6"/>
  <c r="Q1858" i="6"/>
  <c r="R1858" i="6"/>
  <c r="S1858" i="6"/>
  <c r="M1859" i="6"/>
  <c r="N1859" i="6"/>
  <c r="Q1859" i="6"/>
  <c r="R1859" i="6"/>
  <c r="S1859" i="6"/>
  <c r="M1860" i="6"/>
  <c r="N1860" i="6"/>
  <c r="Q1860" i="6"/>
  <c r="R1860" i="6"/>
  <c r="S1860" i="6"/>
  <c r="M1861" i="6"/>
  <c r="N1861" i="6"/>
  <c r="Q1861" i="6"/>
  <c r="R1861" i="6"/>
  <c r="S1861" i="6"/>
  <c r="M1862" i="6"/>
  <c r="N1862" i="6"/>
  <c r="Q1862" i="6"/>
  <c r="R1862" i="6"/>
  <c r="S1862" i="6"/>
  <c r="M1863" i="6"/>
  <c r="N1863" i="6"/>
  <c r="Q1863" i="6"/>
  <c r="R1863" i="6"/>
  <c r="S1863" i="6"/>
  <c r="M1864" i="6"/>
  <c r="N1864" i="6"/>
  <c r="Q1864" i="6"/>
  <c r="R1864" i="6"/>
  <c r="S1864" i="6"/>
  <c r="M1865" i="6"/>
  <c r="N1865" i="6"/>
  <c r="Q1865" i="6"/>
  <c r="R1865" i="6"/>
  <c r="S1865" i="6"/>
  <c r="M1866" i="6"/>
  <c r="N1866" i="6"/>
  <c r="Q1866" i="6"/>
  <c r="R1866" i="6"/>
  <c r="S1866" i="6"/>
  <c r="M1867" i="6"/>
  <c r="N1867" i="6"/>
  <c r="Q1867" i="6"/>
  <c r="R1867" i="6"/>
  <c r="S1867" i="6"/>
  <c r="M1868" i="6"/>
  <c r="N1868" i="6"/>
  <c r="Q1868" i="6"/>
  <c r="R1868" i="6"/>
  <c r="S1868" i="6"/>
  <c r="M1869" i="6"/>
  <c r="N1869" i="6"/>
  <c r="Q1869" i="6"/>
  <c r="R1869" i="6"/>
  <c r="S1869" i="6"/>
  <c r="M1870" i="6"/>
  <c r="N1870" i="6"/>
  <c r="Q1870" i="6"/>
  <c r="R1870" i="6"/>
  <c r="S1870" i="6"/>
  <c r="M1871" i="6"/>
  <c r="N1871" i="6"/>
  <c r="Q1871" i="6"/>
  <c r="R1871" i="6"/>
  <c r="S1871" i="6"/>
  <c r="M1872" i="6"/>
  <c r="N1872" i="6"/>
  <c r="Q1872" i="6"/>
  <c r="R1872" i="6"/>
  <c r="S1872" i="6"/>
  <c r="M1873" i="6"/>
  <c r="N1873" i="6"/>
  <c r="Q1873" i="6"/>
  <c r="R1873" i="6"/>
  <c r="S1873" i="6"/>
  <c r="M1874" i="6"/>
  <c r="N1874" i="6"/>
  <c r="Q1874" i="6"/>
  <c r="R1874" i="6"/>
  <c r="S1874" i="6"/>
  <c r="M1875" i="6"/>
  <c r="N1875" i="6"/>
  <c r="Q1875" i="6"/>
  <c r="R1875" i="6"/>
  <c r="S1875" i="6"/>
  <c r="M1876" i="6"/>
  <c r="N1876" i="6"/>
  <c r="Q1876" i="6"/>
  <c r="R1876" i="6"/>
  <c r="S1876" i="6"/>
  <c r="M1877" i="6"/>
  <c r="N1877" i="6"/>
  <c r="Q1877" i="6"/>
  <c r="R1877" i="6"/>
  <c r="S1877" i="6"/>
  <c r="M1878" i="6"/>
  <c r="N1878" i="6"/>
  <c r="Q1878" i="6"/>
  <c r="R1878" i="6"/>
  <c r="S1878" i="6"/>
  <c r="M1879" i="6"/>
  <c r="N1879" i="6"/>
  <c r="Q1879" i="6"/>
  <c r="R1879" i="6"/>
  <c r="S1879" i="6"/>
  <c r="M1880" i="6"/>
  <c r="N1880" i="6"/>
  <c r="Q1880" i="6"/>
  <c r="R1880" i="6"/>
  <c r="S1880" i="6"/>
  <c r="M1881" i="6"/>
  <c r="N1881" i="6"/>
  <c r="Q1881" i="6"/>
  <c r="R1881" i="6"/>
  <c r="S1881" i="6"/>
  <c r="M1882" i="6"/>
  <c r="N1882" i="6"/>
  <c r="Q1882" i="6"/>
  <c r="R1882" i="6"/>
  <c r="S1882" i="6"/>
  <c r="M1883" i="6"/>
  <c r="N1883" i="6"/>
  <c r="Q1883" i="6"/>
  <c r="R1883" i="6"/>
  <c r="S1883" i="6"/>
  <c r="M1884" i="6"/>
  <c r="N1884" i="6"/>
  <c r="Q1884" i="6"/>
  <c r="R1884" i="6"/>
  <c r="S1884" i="6"/>
  <c r="M1885" i="6"/>
  <c r="N1885" i="6"/>
  <c r="Q1885" i="6"/>
  <c r="R1885" i="6"/>
  <c r="S1885" i="6"/>
  <c r="M1886" i="6"/>
  <c r="N1886" i="6"/>
  <c r="Q1886" i="6"/>
  <c r="R1886" i="6"/>
  <c r="S1886" i="6"/>
  <c r="M1887" i="6"/>
  <c r="N1887" i="6"/>
  <c r="Q1887" i="6"/>
  <c r="R1887" i="6"/>
  <c r="S1887" i="6"/>
  <c r="M1888" i="6"/>
  <c r="N1888" i="6"/>
  <c r="Q1888" i="6"/>
  <c r="R1888" i="6"/>
  <c r="S1888" i="6"/>
  <c r="M1889" i="6"/>
  <c r="N1889" i="6"/>
  <c r="Q1889" i="6"/>
  <c r="R1889" i="6"/>
  <c r="S1889" i="6"/>
  <c r="M1890" i="6"/>
  <c r="N1890" i="6"/>
  <c r="Q1890" i="6"/>
  <c r="R1890" i="6"/>
  <c r="S1890" i="6"/>
  <c r="M1892" i="6"/>
  <c r="N1892" i="6"/>
  <c r="Q1892" i="6"/>
  <c r="R1892" i="6"/>
  <c r="S1892" i="6"/>
  <c r="M1893" i="6"/>
  <c r="N1893" i="6"/>
  <c r="Q1893" i="6"/>
  <c r="R1893" i="6"/>
  <c r="S1893" i="6"/>
  <c r="M1894" i="6"/>
  <c r="N1894" i="6"/>
  <c r="Q1894" i="6"/>
  <c r="R1894" i="6"/>
  <c r="S1894" i="6"/>
  <c r="M1895" i="6"/>
  <c r="N1895" i="6"/>
  <c r="Q1895" i="6"/>
  <c r="R1895" i="6"/>
  <c r="S1895" i="6"/>
  <c r="M1896" i="6"/>
  <c r="N1896" i="6"/>
  <c r="Q1896" i="6"/>
  <c r="R1896" i="6"/>
  <c r="S1896" i="6"/>
  <c r="M1897" i="6"/>
  <c r="N1897" i="6"/>
  <c r="Q1897" i="6"/>
  <c r="R1897" i="6"/>
  <c r="S1897" i="6"/>
  <c r="M1900" i="6"/>
  <c r="N1900" i="6"/>
  <c r="Q1900" i="6"/>
  <c r="R1900" i="6"/>
  <c r="S1900" i="6"/>
  <c r="M1901" i="6"/>
  <c r="N1901" i="6"/>
  <c r="Q1901" i="6"/>
  <c r="R1901" i="6"/>
  <c r="S1901" i="6"/>
  <c r="M1902" i="6"/>
  <c r="N1902" i="6"/>
  <c r="Q1902" i="6"/>
  <c r="R1902" i="6"/>
  <c r="S1902" i="6"/>
  <c r="M1903" i="6"/>
  <c r="N1903" i="6"/>
  <c r="Q1903" i="6"/>
  <c r="R1903" i="6"/>
  <c r="S1903" i="6"/>
  <c r="M1904" i="6"/>
  <c r="N1904" i="6"/>
  <c r="Q1904" i="6"/>
  <c r="R1904" i="6"/>
  <c r="S1904" i="6"/>
  <c r="M1905" i="6"/>
  <c r="N1905" i="6"/>
  <c r="Q1905" i="6"/>
  <c r="R1905" i="6"/>
  <c r="S1905" i="6"/>
  <c r="M1906" i="6"/>
  <c r="N1906" i="6"/>
  <c r="Q1906" i="6"/>
  <c r="R1906" i="6"/>
  <c r="S1906" i="6"/>
  <c r="M1907" i="6"/>
  <c r="N1907" i="6"/>
  <c r="Q1907" i="6"/>
  <c r="R1907" i="6"/>
  <c r="S1907" i="6"/>
  <c r="M1908" i="6"/>
  <c r="N1908" i="6"/>
  <c r="Q1908" i="6"/>
  <c r="R1908" i="6"/>
  <c r="S1908" i="6"/>
  <c r="M1909" i="6"/>
  <c r="N1909" i="6"/>
  <c r="Q1909" i="6"/>
  <c r="R1909" i="6"/>
  <c r="S1909" i="6"/>
  <c r="M1910" i="6"/>
  <c r="N1910" i="6"/>
  <c r="Q1910" i="6"/>
  <c r="R1910" i="6"/>
  <c r="S1910" i="6"/>
  <c r="M1911" i="6"/>
  <c r="N1911" i="6"/>
  <c r="Q1911" i="6"/>
  <c r="R1911" i="6"/>
  <c r="S1911" i="6"/>
  <c r="M1912" i="6"/>
  <c r="N1912" i="6"/>
  <c r="Q1912" i="6"/>
  <c r="R1912" i="6"/>
  <c r="S1912" i="6"/>
  <c r="M1913" i="6"/>
  <c r="N1913" i="6"/>
  <c r="Q1913" i="6"/>
  <c r="R1913" i="6"/>
  <c r="S1913" i="6"/>
  <c r="M1914" i="6"/>
  <c r="N1914" i="6"/>
  <c r="Q1914" i="6"/>
  <c r="R1914" i="6"/>
  <c r="S1914" i="6"/>
  <c r="M1915" i="6"/>
  <c r="N1915" i="6"/>
  <c r="Q1915" i="6"/>
  <c r="R1915" i="6"/>
  <c r="S1915" i="6"/>
  <c r="M1916" i="6"/>
  <c r="N1916" i="6"/>
  <c r="Q1916" i="6"/>
  <c r="R1916" i="6"/>
  <c r="S1916" i="6"/>
  <c r="M1917" i="6"/>
  <c r="N1917" i="6"/>
  <c r="Q1917" i="6"/>
  <c r="R1917" i="6"/>
  <c r="S1917" i="6"/>
  <c r="M1918" i="6"/>
  <c r="N1918" i="6"/>
  <c r="Q1918" i="6"/>
  <c r="R1918" i="6"/>
  <c r="S1918" i="6"/>
  <c r="M1919" i="6"/>
  <c r="N1919" i="6"/>
  <c r="Q1919" i="6"/>
  <c r="R1919" i="6"/>
  <c r="S1919" i="6"/>
  <c r="M1920" i="6"/>
  <c r="N1920" i="6"/>
  <c r="Q1920" i="6"/>
  <c r="R1920" i="6"/>
  <c r="S1920" i="6"/>
  <c r="M1921" i="6"/>
  <c r="N1921" i="6"/>
  <c r="Q1921" i="6"/>
  <c r="R1921" i="6"/>
  <c r="S1921" i="6"/>
  <c r="M1922" i="6"/>
  <c r="N1922" i="6"/>
  <c r="Q1922" i="6"/>
  <c r="R1922" i="6"/>
  <c r="S1922" i="6"/>
  <c r="M1923" i="6"/>
  <c r="N1923" i="6"/>
  <c r="Q1923" i="6"/>
  <c r="R1923" i="6"/>
  <c r="S1923" i="6"/>
  <c r="M1924" i="6"/>
  <c r="N1924" i="6"/>
  <c r="Q1924" i="6"/>
  <c r="R1924" i="6"/>
  <c r="S1924" i="6"/>
  <c r="M1925" i="6"/>
  <c r="N1925" i="6"/>
  <c r="Q1925" i="6"/>
  <c r="R1925" i="6"/>
  <c r="S1925" i="6"/>
  <c r="M1926" i="6"/>
  <c r="N1926" i="6"/>
  <c r="Q1926" i="6"/>
  <c r="R1926" i="6"/>
  <c r="S1926" i="6"/>
  <c r="M1927" i="6"/>
  <c r="N1927" i="6"/>
  <c r="Q1927" i="6"/>
  <c r="R1927" i="6"/>
  <c r="S1927" i="6"/>
  <c r="M1928" i="6"/>
  <c r="N1928" i="6"/>
  <c r="Q1928" i="6"/>
  <c r="R1928" i="6"/>
  <c r="S1928" i="6"/>
  <c r="M1929" i="6"/>
  <c r="N1929" i="6"/>
  <c r="Q1929" i="6"/>
  <c r="R1929" i="6"/>
  <c r="S1929" i="6"/>
  <c r="M1930" i="6"/>
  <c r="N1930" i="6"/>
  <c r="Q1930" i="6"/>
  <c r="R1930" i="6"/>
  <c r="S1930" i="6"/>
  <c r="M1931" i="6"/>
  <c r="N1931" i="6"/>
  <c r="Q1931" i="6"/>
  <c r="R1931" i="6"/>
  <c r="S1931" i="6"/>
  <c r="M1932" i="6"/>
  <c r="N1932" i="6"/>
  <c r="Q1932" i="6"/>
  <c r="R1932" i="6"/>
  <c r="S1932" i="6"/>
  <c r="M1933" i="6"/>
  <c r="N1933" i="6"/>
  <c r="Q1933" i="6"/>
  <c r="R1933" i="6"/>
  <c r="S1933" i="6"/>
  <c r="M1934" i="6"/>
  <c r="N1934" i="6"/>
  <c r="Q1934" i="6"/>
  <c r="R1934" i="6"/>
  <c r="S1934" i="6"/>
  <c r="M1935" i="6"/>
  <c r="N1935" i="6"/>
  <c r="Q1935" i="6"/>
  <c r="R1935" i="6"/>
  <c r="S1935" i="6"/>
  <c r="M1936" i="6"/>
  <c r="N1936" i="6"/>
  <c r="Q1936" i="6"/>
  <c r="R1936" i="6"/>
  <c r="S1936" i="6"/>
  <c r="M1937" i="6"/>
  <c r="N1937" i="6"/>
  <c r="Q1937" i="6"/>
  <c r="R1937" i="6"/>
  <c r="S1937" i="6"/>
  <c r="M1938" i="6"/>
  <c r="N1938" i="6"/>
  <c r="Q1938" i="6"/>
  <c r="R1938" i="6"/>
  <c r="S1938" i="6"/>
  <c r="M1939" i="6"/>
  <c r="N1939" i="6"/>
  <c r="Q1939" i="6"/>
  <c r="R1939" i="6"/>
  <c r="S1939" i="6"/>
  <c r="M1940" i="6"/>
  <c r="N1940" i="6"/>
  <c r="Q1940" i="6"/>
  <c r="R1940" i="6"/>
  <c r="S1940" i="6"/>
  <c r="M1941" i="6"/>
  <c r="N1941" i="6"/>
  <c r="Q1941" i="6"/>
  <c r="R1941" i="6"/>
  <c r="S1941" i="6"/>
  <c r="M1942" i="6"/>
  <c r="N1942" i="6"/>
  <c r="Q1942" i="6"/>
  <c r="R1942" i="6"/>
  <c r="S1942" i="6"/>
  <c r="M1943" i="6"/>
  <c r="N1943" i="6"/>
  <c r="Q1943" i="6"/>
  <c r="R1943" i="6"/>
  <c r="S1943" i="6"/>
  <c r="M1944" i="6"/>
  <c r="N1944" i="6"/>
  <c r="Q1944" i="6"/>
  <c r="R1944" i="6"/>
  <c r="S1944" i="6"/>
  <c r="M1945" i="6"/>
  <c r="N1945" i="6"/>
  <c r="Q1945" i="6"/>
  <c r="R1945" i="6"/>
  <c r="S1945" i="6"/>
  <c r="M1946" i="6"/>
  <c r="N1946" i="6"/>
  <c r="Q1946" i="6"/>
  <c r="R1946" i="6"/>
  <c r="S1946" i="6"/>
  <c r="M1947" i="6"/>
  <c r="N1947" i="6"/>
  <c r="Q1947" i="6"/>
  <c r="R1947" i="6"/>
  <c r="S1947" i="6"/>
  <c r="M1948" i="6"/>
  <c r="N1948" i="6"/>
  <c r="Q1948" i="6"/>
  <c r="R1948" i="6"/>
  <c r="S1948" i="6"/>
  <c r="M1949" i="6"/>
  <c r="N1949" i="6"/>
  <c r="Q1949" i="6"/>
  <c r="R1949" i="6"/>
  <c r="S1949" i="6"/>
  <c r="M1950" i="6"/>
  <c r="N1950" i="6"/>
  <c r="Q1950" i="6"/>
  <c r="R1950" i="6"/>
  <c r="S1950" i="6"/>
  <c r="M1951" i="6"/>
  <c r="N1951" i="6"/>
  <c r="Q1951" i="6"/>
  <c r="R1951" i="6"/>
  <c r="S1951" i="6"/>
  <c r="M1952" i="6"/>
  <c r="N1952" i="6"/>
  <c r="Q1952" i="6"/>
  <c r="R1952" i="6"/>
  <c r="S1952" i="6"/>
  <c r="M1953" i="6"/>
  <c r="N1953" i="6"/>
  <c r="Q1953" i="6"/>
  <c r="R1953" i="6"/>
  <c r="S1953" i="6"/>
  <c r="M1954" i="6"/>
  <c r="N1954" i="6"/>
  <c r="Q1954" i="6"/>
  <c r="R1954" i="6"/>
  <c r="S1954" i="6"/>
  <c r="M1955" i="6"/>
  <c r="N1955" i="6"/>
  <c r="Q1955" i="6"/>
  <c r="R1955" i="6"/>
  <c r="S1955" i="6"/>
  <c r="M1956" i="6"/>
  <c r="N1956" i="6"/>
  <c r="Q1956" i="6"/>
  <c r="R1956" i="6"/>
  <c r="S1956" i="6"/>
  <c r="M1957" i="6"/>
  <c r="N1957" i="6"/>
  <c r="Q1957" i="6"/>
  <c r="R1957" i="6"/>
  <c r="S1957" i="6"/>
  <c r="M1958" i="6"/>
  <c r="N1958" i="6"/>
  <c r="Q1958" i="6"/>
  <c r="R1958" i="6"/>
  <c r="S1958" i="6"/>
  <c r="M1959" i="6"/>
  <c r="N1959" i="6"/>
  <c r="Q1959" i="6"/>
  <c r="R1959" i="6"/>
  <c r="S1959" i="6"/>
  <c r="M1960" i="6"/>
  <c r="N1960" i="6"/>
  <c r="Q1960" i="6"/>
  <c r="R1960" i="6"/>
  <c r="S1960" i="6"/>
  <c r="M1961" i="6"/>
  <c r="N1961" i="6"/>
  <c r="Q1961" i="6"/>
  <c r="R1961" i="6"/>
  <c r="S1961" i="6"/>
  <c r="M1962" i="6"/>
  <c r="N1962" i="6"/>
  <c r="Q1962" i="6"/>
  <c r="R1962" i="6"/>
  <c r="S1962" i="6"/>
  <c r="M1963" i="6"/>
  <c r="N1963" i="6"/>
  <c r="Q1963" i="6"/>
  <c r="R1963" i="6"/>
  <c r="S1963" i="6"/>
  <c r="M1964" i="6"/>
  <c r="N1964" i="6"/>
  <c r="Q1964" i="6"/>
  <c r="R1964" i="6"/>
  <c r="S1964" i="6"/>
  <c r="M1965" i="6"/>
  <c r="N1965" i="6"/>
  <c r="Q1965" i="6"/>
  <c r="R1965" i="6"/>
  <c r="S1965" i="6"/>
  <c r="M1966" i="6"/>
  <c r="N1966" i="6"/>
  <c r="Q1966" i="6"/>
  <c r="R1966" i="6"/>
  <c r="S1966" i="6"/>
  <c r="M1967" i="6"/>
  <c r="N1967" i="6"/>
  <c r="Q1967" i="6"/>
  <c r="R1967" i="6"/>
  <c r="S1967" i="6"/>
  <c r="M1968" i="6"/>
  <c r="N1968" i="6"/>
  <c r="Q1968" i="6"/>
  <c r="R1968" i="6"/>
  <c r="S1968" i="6"/>
  <c r="M1969" i="6"/>
  <c r="N1969" i="6"/>
  <c r="Q1969" i="6"/>
  <c r="R1969" i="6"/>
  <c r="S1969" i="6"/>
  <c r="M1970" i="6"/>
  <c r="N1970" i="6"/>
  <c r="Q1970" i="6"/>
  <c r="R1970" i="6"/>
  <c r="S1970" i="6"/>
  <c r="M1971" i="6"/>
  <c r="N1971" i="6"/>
  <c r="Q1971" i="6"/>
  <c r="R1971" i="6"/>
  <c r="S1971" i="6"/>
  <c r="M1972" i="6"/>
  <c r="N1972" i="6"/>
  <c r="Q1972" i="6"/>
  <c r="R1972" i="6"/>
  <c r="S1972" i="6"/>
  <c r="M1973" i="6"/>
  <c r="N1973" i="6"/>
  <c r="Q1973" i="6"/>
  <c r="R1973" i="6"/>
  <c r="S1973" i="6"/>
  <c r="M1974" i="6"/>
  <c r="N1974" i="6"/>
  <c r="Q1974" i="6"/>
  <c r="R1974" i="6"/>
  <c r="S1974" i="6"/>
  <c r="M1975" i="6"/>
  <c r="N1975" i="6"/>
  <c r="Q1975" i="6"/>
  <c r="R1975" i="6"/>
  <c r="S1975" i="6"/>
  <c r="M1976" i="6"/>
  <c r="N1976" i="6"/>
  <c r="Q1976" i="6"/>
  <c r="R1976" i="6"/>
  <c r="S1976" i="6"/>
  <c r="M1977" i="6"/>
  <c r="N1977" i="6"/>
  <c r="Q1977" i="6"/>
  <c r="R1977" i="6"/>
  <c r="S1977" i="6"/>
  <c r="M1978" i="6"/>
  <c r="N1978" i="6"/>
  <c r="Q1978" i="6"/>
  <c r="R1978" i="6"/>
  <c r="S1978" i="6"/>
  <c r="M1979" i="6"/>
  <c r="N1979" i="6"/>
  <c r="Q1979" i="6"/>
  <c r="R1979" i="6"/>
  <c r="S1979" i="6"/>
  <c r="M1980" i="6"/>
  <c r="N1980" i="6"/>
  <c r="Q1980" i="6"/>
  <c r="R1980" i="6"/>
  <c r="S1980" i="6"/>
  <c r="M1981" i="6"/>
  <c r="N1981" i="6"/>
  <c r="Q1981" i="6"/>
  <c r="R1981" i="6"/>
  <c r="S1981" i="6"/>
  <c r="M1982" i="6"/>
  <c r="N1982" i="6"/>
  <c r="Q1982" i="6"/>
  <c r="R1982" i="6"/>
  <c r="S1982" i="6"/>
  <c r="M1983" i="6"/>
  <c r="N1983" i="6"/>
  <c r="Q1983" i="6"/>
  <c r="R1983" i="6"/>
  <c r="S1983" i="6"/>
  <c r="M1984" i="6"/>
  <c r="N1984" i="6"/>
  <c r="Q1984" i="6"/>
  <c r="R1984" i="6"/>
  <c r="S1984" i="6"/>
  <c r="M1985" i="6"/>
  <c r="N1985" i="6"/>
  <c r="Q1985" i="6"/>
  <c r="R1985" i="6"/>
  <c r="S1985" i="6"/>
  <c r="M1987" i="6"/>
  <c r="N1987" i="6"/>
  <c r="Q1987" i="6"/>
  <c r="R1987" i="6"/>
  <c r="S1987" i="6"/>
  <c r="M1988" i="6"/>
  <c r="N1988" i="6"/>
  <c r="Q1988" i="6"/>
  <c r="R1988" i="6"/>
  <c r="S1988" i="6"/>
  <c r="M1989" i="6"/>
  <c r="N1989" i="6"/>
  <c r="Q1989" i="6"/>
  <c r="R1989" i="6"/>
  <c r="S1989" i="6"/>
  <c r="M1990" i="6"/>
  <c r="N1990" i="6"/>
  <c r="Q1990" i="6"/>
  <c r="R1990" i="6"/>
  <c r="S1990" i="6"/>
  <c r="M1991" i="6"/>
  <c r="N1991" i="6"/>
  <c r="Q1991" i="6"/>
  <c r="R1991" i="6"/>
  <c r="S1991" i="6"/>
  <c r="M1992" i="6"/>
  <c r="N1992" i="6"/>
  <c r="Q1992" i="6"/>
  <c r="R1992" i="6"/>
  <c r="S1992" i="6"/>
  <c r="M1993" i="6"/>
  <c r="N1993" i="6"/>
  <c r="Q1993" i="6"/>
  <c r="R1993" i="6"/>
  <c r="S1993" i="6"/>
  <c r="M1994" i="6"/>
  <c r="N1994" i="6"/>
  <c r="Q1994" i="6"/>
  <c r="R1994" i="6"/>
  <c r="S1994" i="6"/>
  <c r="M1995" i="6"/>
  <c r="N1995" i="6"/>
  <c r="Q1995" i="6"/>
  <c r="R1995" i="6"/>
  <c r="S1995" i="6"/>
  <c r="M1996" i="6"/>
  <c r="N1996" i="6"/>
  <c r="Q1996" i="6"/>
  <c r="R1996" i="6"/>
  <c r="S1996" i="6"/>
  <c r="M1997" i="6"/>
  <c r="N1997" i="6"/>
  <c r="Q1997" i="6"/>
  <c r="R1997" i="6"/>
  <c r="S1997" i="6"/>
  <c r="M1998" i="6"/>
  <c r="N1998" i="6"/>
  <c r="Q1998" i="6"/>
  <c r="R1998" i="6"/>
  <c r="S1998" i="6"/>
  <c r="M1999" i="6"/>
  <c r="N1999" i="6"/>
  <c r="Q1999" i="6"/>
  <c r="R1999" i="6"/>
  <c r="S1999" i="6"/>
  <c r="M2000" i="6"/>
  <c r="N2000" i="6"/>
  <c r="Q2000" i="6"/>
  <c r="R2000" i="6"/>
  <c r="S2000" i="6"/>
  <c r="M2001" i="6"/>
  <c r="N2001" i="6"/>
  <c r="Q2001" i="6"/>
  <c r="R2001" i="6"/>
  <c r="S2001" i="6"/>
  <c r="M2002" i="6"/>
  <c r="N2002" i="6"/>
  <c r="Q2002" i="6"/>
  <c r="R2002" i="6"/>
  <c r="S2002" i="6"/>
  <c r="M2003" i="6"/>
  <c r="N2003" i="6"/>
  <c r="Q2003" i="6"/>
  <c r="R2003" i="6"/>
  <c r="S2003" i="6"/>
  <c r="M2004" i="6"/>
  <c r="N2004" i="6"/>
  <c r="Q2004" i="6"/>
  <c r="R2004" i="6"/>
  <c r="S2004" i="6"/>
  <c r="M2005" i="6"/>
  <c r="N2005" i="6"/>
  <c r="Q2005" i="6"/>
  <c r="R2005" i="6"/>
  <c r="S2005" i="6"/>
  <c r="M2006" i="6"/>
  <c r="N2006" i="6"/>
  <c r="Q2006" i="6"/>
  <c r="R2006" i="6"/>
  <c r="S2006" i="6"/>
  <c r="M2007" i="6"/>
  <c r="N2007" i="6"/>
  <c r="Q2007" i="6"/>
  <c r="R2007" i="6"/>
  <c r="S2007" i="6"/>
  <c r="M2008" i="6"/>
  <c r="N2008" i="6"/>
  <c r="Q2008" i="6"/>
  <c r="R2008" i="6"/>
  <c r="S2008" i="6"/>
  <c r="M2009" i="6"/>
  <c r="N2009" i="6"/>
  <c r="Q2009" i="6"/>
  <c r="R2009" i="6"/>
  <c r="S2009" i="6"/>
  <c r="M2010" i="6"/>
  <c r="N2010" i="6"/>
  <c r="Q2010" i="6"/>
  <c r="R2010" i="6"/>
  <c r="S2010" i="6"/>
  <c r="M2011" i="6"/>
  <c r="N2011" i="6"/>
  <c r="Q2011" i="6"/>
  <c r="R2011" i="6"/>
  <c r="S2011" i="6"/>
  <c r="M2012" i="6"/>
  <c r="N2012" i="6"/>
  <c r="Q2012" i="6"/>
  <c r="R2012" i="6"/>
  <c r="S2012" i="6"/>
  <c r="M2013" i="6"/>
  <c r="N2013" i="6"/>
  <c r="Q2013" i="6"/>
  <c r="R2013" i="6"/>
  <c r="S2013" i="6"/>
  <c r="M2014" i="6"/>
  <c r="N2014" i="6"/>
  <c r="Q2014" i="6"/>
  <c r="R2014" i="6"/>
  <c r="S2014" i="6"/>
  <c r="M2015" i="6"/>
  <c r="N2015" i="6"/>
  <c r="Q2015" i="6"/>
  <c r="R2015" i="6"/>
  <c r="S2015" i="6"/>
  <c r="M2016" i="6"/>
  <c r="N2016" i="6"/>
  <c r="Q2016" i="6"/>
  <c r="R2016" i="6"/>
  <c r="S2016" i="6"/>
  <c r="M2017" i="6"/>
  <c r="N2017" i="6"/>
  <c r="Q2017" i="6"/>
  <c r="R2017" i="6"/>
  <c r="S2017" i="6"/>
  <c r="M2018" i="6"/>
  <c r="N2018" i="6"/>
  <c r="Q2018" i="6"/>
  <c r="R2018" i="6"/>
  <c r="S2018" i="6"/>
  <c r="M2019" i="6"/>
  <c r="N2019" i="6"/>
  <c r="Q2019" i="6"/>
  <c r="R2019" i="6"/>
  <c r="S2019" i="6"/>
  <c r="M2020" i="6"/>
  <c r="N2020" i="6"/>
  <c r="Q2020" i="6"/>
  <c r="R2020" i="6"/>
  <c r="S2020" i="6"/>
  <c r="M2021" i="6"/>
  <c r="N2021" i="6"/>
  <c r="Q2021" i="6"/>
  <c r="R2021" i="6"/>
  <c r="S2021" i="6"/>
  <c r="M2022" i="6"/>
  <c r="N2022" i="6"/>
  <c r="Q2022" i="6"/>
  <c r="R2022" i="6"/>
  <c r="S2022" i="6"/>
  <c r="M2023" i="6"/>
  <c r="N2023" i="6"/>
  <c r="Q2023" i="6"/>
  <c r="R2023" i="6"/>
  <c r="S2023" i="6"/>
  <c r="M2024" i="6"/>
  <c r="N2024" i="6"/>
  <c r="Q2024" i="6"/>
  <c r="R2024" i="6"/>
  <c r="S2024" i="6"/>
  <c r="M2025" i="6"/>
  <c r="N2025" i="6"/>
  <c r="Q2025" i="6"/>
  <c r="R2025" i="6"/>
  <c r="S2025" i="6"/>
  <c r="M2027" i="6"/>
  <c r="N2027" i="6"/>
  <c r="Q2027" i="6"/>
  <c r="R2027" i="6"/>
  <c r="S2027" i="6"/>
  <c r="M2028" i="6"/>
  <c r="N2028" i="6"/>
  <c r="Q2028" i="6"/>
  <c r="R2028" i="6"/>
  <c r="S2028" i="6"/>
  <c r="M2029" i="6"/>
  <c r="N2029" i="6"/>
  <c r="Q2029" i="6"/>
  <c r="R2029" i="6"/>
  <c r="S2029" i="6"/>
  <c r="M2030" i="6"/>
  <c r="N2030" i="6"/>
  <c r="Q2030" i="6"/>
  <c r="R2030" i="6"/>
  <c r="S2030" i="6"/>
  <c r="M2031" i="6"/>
  <c r="N2031" i="6"/>
  <c r="Q2031" i="6"/>
  <c r="R2031" i="6"/>
  <c r="S2031" i="6"/>
  <c r="M2032" i="6"/>
  <c r="N2032" i="6"/>
  <c r="Q2032" i="6"/>
  <c r="R2032" i="6"/>
  <c r="S2032" i="6"/>
  <c r="M2033" i="6"/>
  <c r="N2033" i="6"/>
  <c r="Q2033" i="6"/>
  <c r="R2033" i="6"/>
  <c r="S2033" i="6"/>
  <c r="M2034" i="6"/>
  <c r="N2034" i="6"/>
  <c r="Q2034" i="6"/>
  <c r="R2034" i="6"/>
  <c r="S2034" i="6"/>
  <c r="M2035" i="6"/>
  <c r="N2035" i="6"/>
  <c r="Q2035" i="6"/>
  <c r="R2035" i="6"/>
  <c r="S2035" i="6"/>
  <c r="M2036" i="6"/>
  <c r="N2036" i="6"/>
  <c r="Q2036" i="6"/>
  <c r="R2036" i="6"/>
  <c r="S2036" i="6"/>
  <c r="M2037" i="6"/>
  <c r="N2037" i="6"/>
  <c r="Q2037" i="6"/>
  <c r="R2037" i="6"/>
  <c r="S2037" i="6"/>
  <c r="M2038" i="6"/>
  <c r="N2038" i="6"/>
  <c r="Q2038" i="6"/>
  <c r="R2038" i="6"/>
  <c r="S2038" i="6"/>
  <c r="M2039" i="6"/>
  <c r="N2039" i="6"/>
  <c r="Q2039" i="6"/>
  <c r="R2039" i="6"/>
  <c r="S2039" i="6"/>
  <c r="M2040" i="6"/>
  <c r="N2040" i="6"/>
  <c r="Q2040" i="6"/>
  <c r="R2040" i="6"/>
  <c r="S2040" i="6"/>
  <c r="M2041" i="6"/>
  <c r="N2041" i="6"/>
  <c r="Q2041" i="6"/>
  <c r="R2041" i="6"/>
  <c r="S2041" i="6"/>
  <c r="M2042" i="6"/>
  <c r="N2042" i="6"/>
  <c r="Q2042" i="6"/>
  <c r="R2042" i="6"/>
  <c r="S2042" i="6"/>
  <c r="M2043" i="6"/>
  <c r="N2043" i="6"/>
  <c r="Q2043" i="6"/>
  <c r="R2043" i="6"/>
  <c r="S2043" i="6"/>
  <c r="M2044" i="6"/>
  <c r="N2044" i="6"/>
  <c r="Q2044" i="6"/>
  <c r="R2044" i="6"/>
  <c r="S2044" i="6"/>
  <c r="M2045" i="6"/>
  <c r="N2045" i="6"/>
  <c r="Q2045" i="6"/>
  <c r="R2045" i="6"/>
  <c r="S2045" i="6"/>
  <c r="M2046" i="6"/>
  <c r="N2046" i="6"/>
  <c r="Q2046" i="6"/>
  <c r="R2046" i="6"/>
  <c r="S2046" i="6"/>
  <c r="M2047" i="6"/>
  <c r="N2047" i="6"/>
  <c r="Q2047" i="6"/>
  <c r="R2047" i="6"/>
  <c r="S2047" i="6"/>
  <c r="M2048" i="6"/>
  <c r="N2048" i="6"/>
  <c r="Q2048" i="6"/>
  <c r="R2048" i="6"/>
  <c r="S2048" i="6"/>
  <c r="M2049" i="6"/>
  <c r="N2049" i="6"/>
  <c r="Q2049" i="6"/>
  <c r="R2049" i="6"/>
  <c r="S2049" i="6"/>
  <c r="M2050" i="6"/>
  <c r="N2050" i="6"/>
  <c r="Q2050" i="6"/>
  <c r="R2050" i="6"/>
  <c r="S2050" i="6"/>
  <c r="M2051" i="6"/>
  <c r="N2051" i="6"/>
  <c r="Q2051" i="6"/>
  <c r="R2051" i="6"/>
  <c r="S2051" i="6"/>
  <c r="M2052" i="6"/>
  <c r="N2052" i="6"/>
  <c r="Q2052" i="6"/>
  <c r="R2052" i="6"/>
  <c r="S2052" i="6"/>
  <c r="M2053" i="6"/>
  <c r="N2053" i="6"/>
  <c r="Q2053" i="6"/>
  <c r="R2053" i="6"/>
  <c r="S2053" i="6"/>
  <c r="M2054" i="6"/>
  <c r="N2054" i="6"/>
  <c r="Q2054" i="6"/>
  <c r="R2054" i="6"/>
  <c r="S2054" i="6"/>
  <c r="M2055" i="6"/>
  <c r="N2055" i="6"/>
  <c r="Q2055" i="6"/>
  <c r="R2055" i="6"/>
  <c r="S2055" i="6"/>
  <c r="M2056" i="6"/>
  <c r="N2056" i="6"/>
  <c r="Q2056" i="6"/>
  <c r="R2056" i="6"/>
  <c r="S2056" i="6"/>
  <c r="M2057" i="6"/>
  <c r="N2057" i="6"/>
  <c r="Q2057" i="6"/>
  <c r="R2057" i="6"/>
  <c r="S2057" i="6"/>
  <c r="M2058" i="6"/>
  <c r="N2058" i="6"/>
  <c r="Q2058" i="6"/>
  <c r="R2058" i="6"/>
  <c r="S2058" i="6"/>
  <c r="M2059" i="6"/>
  <c r="N2059" i="6"/>
  <c r="Q2059" i="6"/>
  <c r="R2059" i="6"/>
  <c r="S2059" i="6"/>
  <c r="M2060" i="6"/>
  <c r="N2060" i="6"/>
  <c r="Q2060" i="6"/>
  <c r="R2060" i="6"/>
  <c r="S2060" i="6"/>
  <c r="M2061" i="6"/>
  <c r="N2061" i="6"/>
  <c r="Q2061" i="6"/>
  <c r="R2061" i="6"/>
  <c r="S2061" i="6"/>
  <c r="M2062" i="6"/>
  <c r="N2062" i="6"/>
  <c r="Q2062" i="6"/>
  <c r="R2062" i="6"/>
  <c r="S2062" i="6"/>
  <c r="M2063" i="6"/>
  <c r="N2063" i="6"/>
  <c r="Q2063" i="6"/>
  <c r="R2063" i="6"/>
  <c r="S2063" i="6"/>
  <c r="M2064" i="6"/>
  <c r="N2064" i="6"/>
  <c r="Q2064" i="6"/>
  <c r="R2064" i="6"/>
  <c r="S2064" i="6"/>
  <c r="M2065" i="6"/>
  <c r="N2065" i="6"/>
  <c r="Q2065" i="6"/>
  <c r="R2065" i="6"/>
  <c r="S2065" i="6"/>
  <c r="M2066" i="6"/>
  <c r="N2066" i="6"/>
  <c r="Q2066" i="6"/>
  <c r="R2066" i="6"/>
  <c r="S2066" i="6"/>
  <c r="M2067" i="6"/>
  <c r="N2067" i="6"/>
  <c r="Q2067" i="6"/>
  <c r="R2067" i="6"/>
  <c r="S2067" i="6"/>
  <c r="M2068" i="6"/>
  <c r="N2068" i="6"/>
  <c r="Q2068" i="6"/>
  <c r="R2068" i="6"/>
  <c r="S2068" i="6"/>
  <c r="M2069" i="6"/>
  <c r="N2069" i="6"/>
  <c r="Q2069" i="6"/>
  <c r="R2069" i="6"/>
  <c r="S2069" i="6"/>
  <c r="M2070" i="6"/>
  <c r="N2070" i="6"/>
  <c r="Q2070" i="6"/>
  <c r="R2070" i="6"/>
  <c r="S2070" i="6"/>
  <c r="M2071" i="6"/>
  <c r="N2071" i="6"/>
  <c r="Q2071" i="6"/>
  <c r="R2071" i="6"/>
  <c r="S2071" i="6"/>
  <c r="M2072" i="6"/>
  <c r="N2072" i="6"/>
  <c r="Q2072" i="6"/>
  <c r="R2072" i="6"/>
  <c r="S2072" i="6"/>
  <c r="M2073" i="6"/>
  <c r="N2073" i="6"/>
  <c r="Q2073" i="6"/>
  <c r="R2073" i="6"/>
  <c r="S2073" i="6"/>
  <c r="M2074" i="6"/>
  <c r="N2074" i="6"/>
  <c r="Q2074" i="6"/>
  <c r="R2074" i="6"/>
  <c r="S2074" i="6"/>
  <c r="M2075" i="6"/>
  <c r="N2075" i="6"/>
  <c r="Q2075" i="6"/>
  <c r="R2075" i="6"/>
  <c r="S2075" i="6"/>
  <c r="M2076" i="6"/>
  <c r="N2076" i="6"/>
  <c r="Q2076" i="6"/>
  <c r="R2076" i="6"/>
  <c r="S2076" i="6"/>
  <c r="M2077" i="6"/>
  <c r="N2077" i="6"/>
  <c r="Q2077" i="6"/>
  <c r="R2077" i="6"/>
  <c r="S2077" i="6"/>
  <c r="M2078" i="6"/>
  <c r="N2078" i="6"/>
  <c r="Q2078" i="6"/>
  <c r="R2078" i="6"/>
  <c r="S2078" i="6"/>
  <c r="M2079" i="6"/>
  <c r="N2079" i="6"/>
  <c r="Q2079" i="6"/>
  <c r="R2079" i="6"/>
  <c r="S2079" i="6"/>
  <c r="M2080" i="6"/>
  <c r="N2080" i="6"/>
  <c r="Q2080" i="6"/>
  <c r="R2080" i="6"/>
  <c r="S2080" i="6"/>
  <c r="M2081" i="6"/>
  <c r="N2081" i="6"/>
  <c r="Q2081" i="6"/>
  <c r="R2081" i="6"/>
  <c r="S2081" i="6"/>
  <c r="M2082" i="6"/>
  <c r="N2082" i="6"/>
  <c r="Q2082" i="6"/>
  <c r="R2082" i="6"/>
  <c r="S2082" i="6"/>
  <c r="M2083" i="6"/>
  <c r="N2083" i="6"/>
  <c r="Q2083" i="6"/>
  <c r="R2083" i="6"/>
  <c r="S2083" i="6"/>
  <c r="M2084" i="6"/>
  <c r="N2084" i="6"/>
  <c r="Q2084" i="6"/>
  <c r="R2084" i="6"/>
  <c r="S2084" i="6"/>
  <c r="M2085" i="6"/>
  <c r="N2085" i="6"/>
  <c r="Q2085" i="6"/>
  <c r="R2085" i="6"/>
  <c r="S2085" i="6"/>
  <c r="M2086" i="6"/>
  <c r="N2086" i="6"/>
  <c r="Q2086" i="6"/>
  <c r="R2086" i="6"/>
  <c r="S2086" i="6"/>
  <c r="M2087" i="6"/>
  <c r="N2087" i="6"/>
  <c r="Q2087" i="6"/>
  <c r="R2087" i="6"/>
  <c r="S2087" i="6"/>
  <c r="M2088" i="6"/>
  <c r="N2088" i="6"/>
  <c r="Q2088" i="6"/>
  <c r="R2088" i="6"/>
  <c r="S2088" i="6"/>
  <c r="M2089" i="6"/>
  <c r="N2089" i="6"/>
  <c r="Q2089" i="6"/>
  <c r="R2089" i="6"/>
  <c r="S2089" i="6"/>
  <c r="M2090" i="6"/>
  <c r="N2090" i="6"/>
  <c r="Q2090" i="6"/>
  <c r="R2090" i="6"/>
  <c r="S2090" i="6"/>
  <c r="M2091" i="6"/>
  <c r="N2091" i="6"/>
  <c r="Q2091" i="6"/>
  <c r="R2091" i="6"/>
  <c r="S2091" i="6"/>
  <c r="M2092" i="6"/>
  <c r="N2092" i="6"/>
  <c r="Q2092" i="6"/>
  <c r="R2092" i="6"/>
  <c r="S2092" i="6"/>
  <c r="M2093" i="6"/>
  <c r="N2093" i="6"/>
  <c r="Q2093" i="6"/>
  <c r="R2093" i="6"/>
  <c r="S2093" i="6"/>
  <c r="M2094" i="6"/>
  <c r="N2094" i="6"/>
  <c r="Q2094" i="6"/>
  <c r="R2094" i="6"/>
  <c r="S2094" i="6"/>
  <c r="M2095" i="6"/>
  <c r="N2095" i="6"/>
  <c r="Q2095" i="6"/>
  <c r="R2095" i="6"/>
  <c r="S2095" i="6"/>
  <c r="M2096" i="6"/>
  <c r="N2096" i="6"/>
  <c r="Q2096" i="6"/>
  <c r="R2096" i="6"/>
  <c r="S2096" i="6"/>
  <c r="M2097" i="6"/>
  <c r="N2097" i="6"/>
  <c r="Q2097" i="6"/>
  <c r="R2097" i="6"/>
  <c r="S2097" i="6"/>
  <c r="M2098" i="6"/>
  <c r="N2098" i="6"/>
  <c r="Q2098" i="6"/>
  <c r="R2098" i="6"/>
  <c r="S2098" i="6"/>
  <c r="M2099" i="6"/>
  <c r="N2099" i="6"/>
  <c r="Q2099" i="6"/>
  <c r="R2099" i="6"/>
  <c r="S2099" i="6"/>
  <c r="M2100" i="6"/>
  <c r="N2100" i="6"/>
  <c r="Q2100" i="6"/>
  <c r="R2100" i="6"/>
  <c r="S2100" i="6"/>
  <c r="M2101" i="6"/>
  <c r="N2101" i="6"/>
  <c r="Q2101" i="6"/>
  <c r="R2101" i="6"/>
  <c r="S2101" i="6"/>
  <c r="M2102" i="6"/>
  <c r="N2102" i="6"/>
  <c r="Q2102" i="6"/>
  <c r="R2102" i="6"/>
  <c r="S2102" i="6"/>
  <c r="M2103" i="6"/>
  <c r="N2103" i="6"/>
  <c r="Q2103" i="6"/>
  <c r="R2103" i="6"/>
  <c r="S2103" i="6"/>
  <c r="M2104" i="6"/>
  <c r="N2104" i="6"/>
  <c r="Q2104" i="6"/>
  <c r="R2104" i="6"/>
  <c r="S2104" i="6"/>
  <c r="M2105" i="6"/>
  <c r="N2105" i="6"/>
  <c r="Q2105" i="6"/>
  <c r="R2105" i="6"/>
  <c r="S2105" i="6"/>
  <c r="M2106" i="6"/>
  <c r="N2106" i="6"/>
  <c r="Q2106" i="6"/>
  <c r="R2106" i="6"/>
  <c r="S2106" i="6"/>
  <c r="M2107" i="6"/>
  <c r="N2107" i="6"/>
  <c r="Q2107" i="6"/>
  <c r="R2107" i="6"/>
  <c r="S2107" i="6"/>
  <c r="M2108" i="6"/>
  <c r="N2108" i="6"/>
  <c r="Q2108" i="6"/>
  <c r="R2108" i="6"/>
  <c r="S2108" i="6"/>
  <c r="M2109" i="6"/>
  <c r="N2109" i="6"/>
  <c r="Q2109" i="6"/>
  <c r="R2109" i="6"/>
  <c r="S2109" i="6"/>
  <c r="M2110" i="6"/>
  <c r="N2110" i="6"/>
  <c r="Q2110" i="6"/>
  <c r="R2110" i="6"/>
  <c r="S2110" i="6"/>
  <c r="M2111" i="6"/>
  <c r="N2111" i="6"/>
  <c r="Q2111" i="6"/>
  <c r="R2111" i="6"/>
  <c r="S2111" i="6"/>
  <c r="M2112" i="6"/>
  <c r="N2112" i="6"/>
  <c r="Q2112" i="6"/>
  <c r="R2112" i="6"/>
  <c r="S2112" i="6"/>
  <c r="M2113" i="6"/>
  <c r="N2113" i="6"/>
  <c r="Q2113" i="6"/>
  <c r="R2113" i="6"/>
  <c r="S2113" i="6"/>
  <c r="M2114" i="6"/>
  <c r="N2114" i="6"/>
  <c r="Q2114" i="6"/>
  <c r="R2114" i="6"/>
  <c r="S2114" i="6"/>
  <c r="M2115" i="6"/>
  <c r="N2115" i="6"/>
  <c r="Q2115" i="6"/>
  <c r="R2115" i="6"/>
  <c r="S2115" i="6"/>
  <c r="M2116" i="6"/>
  <c r="N2116" i="6"/>
  <c r="Q2116" i="6"/>
  <c r="R2116" i="6"/>
  <c r="S2116" i="6"/>
  <c r="M2117" i="6"/>
  <c r="N2117" i="6"/>
  <c r="Q2117" i="6"/>
  <c r="R2117" i="6"/>
  <c r="S2117" i="6"/>
  <c r="M2118" i="6"/>
  <c r="N2118" i="6"/>
  <c r="Q2118" i="6"/>
  <c r="R2118" i="6"/>
  <c r="S2118" i="6"/>
  <c r="M2119" i="6"/>
  <c r="N2119" i="6"/>
  <c r="Q2119" i="6"/>
  <c r="R2119" i="6"/>
  <c r="S2119" i="6"/>
  <c r="M2120" i="6"/>
  <c r="N2120" i="6"/>
  <c r="Q2120" i="6"/>
  <c r="R2120" i="6"/>
  <c r="S2120" i="6"/>
  <c r="M2121" i="6"/>
  <c r="N2121" i="6"/>
  <c r="Q2121" i="6"/>
  <c r="R2121" i="6"/>
  <c r="S2121" i="6"/>
  <c r="M2122" i="6"/>
  <c r="N2122" i="6"/>
  <c r="Q2122" i="6"/>
  <c r="R2122" i="6"/>
  <c r="S2122" i="6"/>
  <c r="M2123" i="6"/>
  <c r="N2123" i="6"/>
  <c r="Q2123" i="6"/>
  <c r="R2123" i="6"/>
  <c r="S2123" i="6"/>
  <c r="M2124" i="6"/>
  <c r="N2124" i="6"/>
  <c r="Q2124" i="6"/>
  <c r="R2124" i="6"/>
  <c r="S2124" i="6"/>
  <c r="M2125" i="6"/>
  <c r="N2125" i="6"/>
  <c r="Q2125" i="6"/>
  <c r="R2125" i="6"/>
  <c r="S2125" i="6"/>
  <c r="M2126" i="6"/>
  <c r="N2126" i="6"/>
  <c r="Q2126" i="6"/>
  <c r="R2126" i="6"/>
  <c r="S2126" i="6"/>
  <c r="M2127" i="6"/>
  <c r="N2127" i="6"/>
  <c r="Q2127" i="6"/>
  <c r="R2127" i="6"/>
  <c r="S2127" i="6"/>
  <c r="M2128" i="6"/>
  <c r="N2128" i="6"/>
  <c r="Q2128" i="6"/>
  <c r="R2128" i="6"/>
  <c r="S2128" i="6"/>
  <c r="M2129" i="6"/>
  <c r="N2129" i="6"/>
  <c r="Q2129" i="6"/>
  <c r="R2129" i="6"/>
  <c r="S2129" i="6"/>
  <c r="M2130" i="6"/>
  <c r="N2130" i="6"/>
  <c r="Q2130" i="6"/>
  <c r="R2130" i="6"/>
  <c r="S2130" i="6"/>
  <c r="M2131" i="6"/>
  <c r="N2131" i="6"/>
  <c r="Q2131" i="6"/>
  <c r="R2131" i="6"/>
  <c r="S2131" i="6"/>
  <c r="M2132" i="6"/>
  <c r="N2132" i="6"/>
  <c r="Q2132" i="6"/>
  <c r="R2132" i="6"/>
  <c r="S2132" i="6"/>
  <c r="M2133" i="6"/>
  <c r="N2133" i="6"/>
  <c r="Q2133" i="6"/>
  <c r="R2133" i="6"/>
  <c r="S2133" i="6"/>
  <c r="M2134" i="6"/>
  <c r="N2134" i="6"/>
  <c r="Q2134" i="6"/>
  <c r="R2134" i="6"/>
  <c r="S2134" i="6"/>
  <c r="M2135" i="6"/>
  <c r="N2135" i="6"/>
  <c r="Q2135" i="6"/>
  <c r="R2135" i="6"/>
  <c r="S2135" i="6"/>
  <c r="M2136" i="6"/>
  <c r="N2136" i="6"/>
  <c r="Q2136" i="6"/>
  <c r="R2136" i="6"/>
  <c r="S2136" i="6"/>
  <c r="M2137" i="6"/>
  <c r="N2137" i="6"/>
  <c r="Q2137" i="6"/>
  <c r="R2137" i="6"/>
  <c r="S2137" i="6"/>
  <c r="M2138" i="6"/>
  <c r="N2138" i="6"/>
  <c r="Q2138" i="6"/>
  <c r="R2138" i="6"/>
  <c r="S2138" i="6"/>
  <c r="M2139" i="6"/>
  <c r="N2139" i="6"/>
  <c r="Q2139" i="6"/>
  <c r="R2139" i="6"/>
  <c r="S2139" i="6"/>
  <c r="M2140" i="6"/>
  <c r="N2140" i="6"/>
  <c r="Q2140" i="6"/>
  <c r="R2140" i="6"/>
  <c r="S2140" i="6"/>
  <c r="M2141" i="6"/>
  <c r="N2141" i="6"/>
  <c r="Q2141" i="6"/>
  <c r="R2141" i="6"/>
  <c r="S2141" i="6"/>
  <c r="M2142" i="6"/>
  <c r="N2142" i="6"/>
  <c r="Q2142" i="6"/>
  <c r="R2142" i="6"/>
  <c r="S2142" i="6"/>
  <c r="M2143" i="6"/>
  <c r="N2143" i="6"/>
  <c r="Q2143" i="6"/>
  <c r="R2143" i="6"/>
  <c r="S2143" i="6"/>
  <c r="M2144" i="6"/>
  <c r="N2144" i="6"/>
  <c r="Q2144" i="6"/>
  <c r="R2144" i="6"/>
  <c r="S2144" i="6"/>
  <c r="M2145" i="6"/>
  <c r="N2145" i="6"/>
  <c r="Q2145" i="6"/>
  <c r="R2145" i="6"/>
  <c r="S2145" i="6"/>
  <c r="M2146" i="6"/>
  <c r="N2146" i="6"/>
  <c r="Q2146" i="6"/>
  <c r="R2146" i="6"/>
  <c r="S2146" i="6"/>
  <c r="M2147" i="6"/>
  <c r="N2147" i="6"/>
  <c r="Q2147" i="6"/>
  <c r="R2147" i="6"/>
  <c r="S2147" i="6"/>
  <c r="M2148" i="6"/>
  <c r="N2148" i="6"/>
  <c r="Q2148" i="6"/>
  <c r="R2148" i="6"/>
  <c r="S2148" i="6"/>
  <c r="M2149" i="6"/>
  <c r="N2149" i="6"/>
  <c r="Q2149" i="6"/>
  <c r="R2149" i="6"/>
  <c r="S2149" i="6"/>
  <c r="M2150" i="6"/>
  <c r="N2150" i="6"/>
  <c r="Q2150" i="6"/>
  <c r="R2150" i="6"/>
  <c r="S2150" i="6"/>
  <c r="M2151" i="6"/>
  <c r="N2151" i="6"/>
  <c r="Q2151" i="6"/>
  <c r="R2151" i="6"/>
  <c r="S2151" i="6"/>
  <c r="M2152" i="6"/>
  <c r="N2152" i="6"/>
  <c r="Q2152" i="6"/>
  <c r="R2152" i="6"/>
  <c r="S2152" i="6"/>
  <c r="M2153" i="6"/>
  <c r="N2153" i="6"/>
  <c r="Q2153" i="6"/>
  <c r="R2153" i="6"/>
  <c r="S2153" i="6"/>
  <c r="M2154" i="6"/>
  <c r="N2154" i="6"/>
  <c r="Q2154" i="6"/>
  <c r="R2154" i="6"/>
  <c r="S2154" i="6"/>
  <c r="M2155" i="6"/>
  <c r="N2155" i="6"/>
  <c r="Q2155" i="6"/>
  <c r="R2155" i="6"/>
  <c r="S2155" i="6"/>
  <c r="M2156" i="6"/>
  <c r="N2156" i="6"/>
  <c r="Q2156" i="6"/>
  <c r="R2156" i="6"/>
  <c r="S2156" i="6"/>
  <c r="M2157" i="6"/>
  <c r="N2157" i="6"/>
  <c r="Q2157" i="6"/>
  <c r="R2157" i="6"/>
  <c r="S2157" i="6"/>
  <c r="M2158" i="6"/>
  <c r="N2158" i="6"/>
  <c r="Q2158" i="6"/>
  <c r="R2158" i="6"/>
  <c r="S2158" i="6"/>
  <c r="M2159" i="6"/>
  <c r="N2159" i="6"/>
  <c r="Q2159" i="6"/>
  <c r="R2159" i="6"/>
  <c r="S2159" i="6"/>
  <c r="M2160" i="6"/>
  <c r="N2160" i="6"/>
  <c r="Q2160" i="6"/>
  <c r="R2160" i="6"/>
  <c r="S2160" i="6"/>
  <c r="M2164" i="6"/>
  <c r="N2164" i="6"/>
  <c r="Q2164" i="6"/>
  <c r="R2164" i="6"/>
  <c r="S2164" i="6"/>
  <c r="M2165" i="6"/>
  <c r="N2165" i="6"/>
  <c r="Q2165" i="6"/>
  <c r="R2165" i="6"/>
  <c r="S2165" i="6"/>
  <c r="M2166" i="6"/>
  <c r="N2166" i="6"/>
  <c r="Q2166" i="6"/>
  <c r="R2166" i="6"/>
  <c r="S2166" i="6"/>
  <c r="M2167" i="6"/>
  <c r="N2167" i="6"/>
  <c r="Q2167" i="6"/>
  <c r="R2167" i="6"/>
  <c r="S2167" i="6"/>
  <c r="M2168" i="6"/>
  <c r="N2168" i="6"/>
  <c r="Q2168" i="6"/>
  <c r="R2168" i="6"/>
  <c r="S2168" i="6"/>
  <c r="M2169" i="6"/>
  <c r="N2169" i="6"/>
  <c r="Q2169" i="6"/>
  <c r="R2169" i="6"/>
  <c r="S2169" i="6"/>
  <c r="M2170" i="6"/>
  <c r="N2170" i="6"/>
  <c r="Q2170" i="6"/>
  <c r="R2170" i="6"/>
  <c r="S2170" i="6"/>
  <c r="M2171" i="6"/>
  <c r="N2171" i="6"/>
  <c r="Q2171" i="6"/>
  <c r="R2171" i="6"/>
  <c r="S2171" i="6"/>
  <c r="M2172" i="6"/>
  <c r="N2172" i="6"/>
  <c r="Q2172" i="6"/>
  <c r="R2172" i="6"/>
  <c r="S2172" i="6"/>
  <c r="M2173" i="6"/>
  <c r="N2173" i="6"/>
  <c r="Q2173" i="6"/>
  <c r="R2173" i="6"/>
  <c r="S2173" i="6"/>
  <c r="M2174" i="6"/>
  <c r="N2174" i="6"/>
  <c r="Q2174" i="6"/>
  <c r="R2174" i="6"/>
  <c r="S2174" i="6"/>
  <c r="M2175" i="6"/>
  <c r="N2175" i="6"/>
  <c r="Q2175" i="6"/>
  <c r="R2175" i="6"/>
  <c r="S2175" i="6"/>
  <c r="M2176" i="6"/>
  <c r="N2176" i="6"/>
  <c r="Q2176" i="6"/>
  <c r="R2176" i="6"/>
  <c r="S2176" i="6"/>
  <c r="M2177" i="6"/>
  <c r="N2177" i="6"/>
  <c r="Q2177" i="6"/>
  <c r="R2177" i="6"/>
  <c r="S2177" i="6"/>
  <c r="M2178" i="6"/>
  <c r="N2178" i="6"/>
  <c r="Q2178" i="6"/>
  <c r="R2178" i="6"/>
  <c r="S2178" i="6"/>
  <c r="M2179" i="6"/>
  <c r="N2179" i="6"/>
  <c r="Q2179" i="6"/>
  <c r="R2179" i="6"/>
  <c r="S2179" i="6"/>
  <c r="M2180" i="6"/>
  <c r="N2180" i="6"/>
  <c r="Q2180" i="6"/>
  <c r="R2180" i="6"/>
  <c r="S2180" i="6"/>
  <c r="M2181" i="6"/>
  <c r="N2181" i="6"/>
  <c r="Q2181" i="6"/>
  <c r="R2181" i="6"/>
  <c r="S2181" i="6"/>
  <c r="M2182" i="6"/>
  <c r="N2182" i="6"/>
  <c r="Q2182" i="6"/>
  <c r="R2182" i="6"/>
  <c r="S2182" i="6"/>
  <c r="M2183" i="6"/>
  <c r="N2183" i="6"/>
  <c r="Q2183" i="6"/>
  <c r="R2183" i="6"/>
  <c r="S2183" i="6"/>
  <c r="M2184" i="6"/>
  <c r="N2184" i="6"/>
  <c r="Q2184" i="6"/>
  <c r="R2184" i="6"/>
  <c r="S2184" i="6"/>
  <c r="M2185" i="6"/>
  <c r="N2185" i="6"/>
  <c r="Q2185" i="6"/>
  <c r="R2185" i="6"/>
  <c r="S2185" i="6"/>
  <c r="M2186" i="6"/>
  <c r="N2186" i="6"/>
  <c r="Q2186" i="6"/>
  <c r="R2186" i="6"/>
  <c r="S2186" i="6"/>
  <c r="M2187" i="6"/>
  <c r="N2187" i="6"/>
  <c r="Q2187" i="6"/>
  <c r="R2187" i="6"/>
  <c r="S2187" i="6"/>
  <c r="M2188" i="6"/>
  <c r="N2188" i="6"/>
  <c r="Q2188" i="6"/>
  <c r="R2188" i="6"/>
  <c r="S2188" i="6"/>
  <c r="M2189" i="6"/>
  <c r="N2189" i="6"/>
  <c r="Q2189" i="6"/>
  <c r="R2189" i="6"/>
  <c r="S2189" i="6"/>
  <c r="M2190" i="6"/>
  <c r="N2190" i="6"/>
  <c r="Q2190" i="6"/>
  <c r="R2190" i="6"/>
  <c r="S2190" i="6"/>
  <c r="M2191" i="6"/>
  <c r="N2191" i="6"/>
  <c r="Q2191" i="6"/>
  <c r="R2191" i="6"/>
  <c r="S2191" i="6"/>
  <c r="M2192" i="6"/>
  <c r="N2192" i="6"/>
  <c r="Q2192" i="6"/>
  <c r="R2192" i="6"/>
  <c r="S2192" i="6"/>
  <c r="M2193" i="6"/>
  <c r="N2193" i="6"/>
  <c r="Q2193" i="6"/>
  <c r="R2193" i="6"/>
  <c r="S2193" i="6"/>
  <c r="M2194" i="6"/>
  <c r="N2194" i="6"/>
  <c r="Q2194" i="6"/>
  <c r="R2194" i="6"/>
  <c r="S2194" i="6"/>
  <c r="M2195" i="6"/>
  <c r="N2195" i="6"/>
  <c r="Q2195" i="6"/>
  <c r="R2195" i="6"/>
  <c r="S2195" i="6"/>
  <c r="M2196" i="6"/>
  <c r="N2196" i="6"/>
  <c r="Q2196" i="6"/>
  <c r="R2196" i="6"/>
  <c r="S2196" i="6"/>
  <c r="M2197" i="6"/>
  <c r="N2197" i="6"/>
  <c r="Q2197" i="6"/>
  <c r="R2197" i="6"/>
  <c r="S2197" i="6"/>
  <c r="M2198" i="6"/>
  <c r="N2198" i="6"/>
  <c r="Q2198" i="6"/>
  <c r="R2198" i="6"/>
  <c r="S2198" i="6"/>
  <c r="M2199" i="6"/>
  <c r="N2199" i="6"/>
  <c r="Q2199" i="6"/>
  <c r="R2199" i="6"/>
  <c r="S2199" i="6"/>
  <c r="M2200" i="6"/>
  <c r="N2200" i="6"/>
  <c r="Q2200" i="6"/>
  <c r="R2200" i="6"/>
  <c r="S2200" i="6"/>
  <c r="M2201" i="6"/>
  <c r="N2201" i="6"/>
  <c r="Q2201" i="6"/>
  <c r="R2201" i="6"/>
  <c r="S2201" i="6"/>
  <c r="M2202" i="6"/>
  <c r="N2202" i="6"/>
  <c r="Q2202" i="6"/>
  <c r="R2202" i="6"/>
  <c r="S2202" i="6"/>
  <c r="M2203" i="6"/>
  <c r="N2203" i="6"/>
  <c r="Q2203" i="6"/>
  <c r="R2203" i="6"/>
  <c r="S2203" i="6"/>
  <c r="M2204" i="6"/>
  <c r="N2204" i="6"/>
  <c r="Q2204" i="6"/>
  <c r="R2204" i="6"/>
  <c r="S2204" i="6"/>
  <c r="M2205" i="6"/>
  <c r="N2205" i="6"/>
  <c r="Q2205" i="6"/>
  <c r="R2205" i="6"/>
  <c r="S2205" i="6"/>
  <c r="M2206" i="6"/>
  <c r="N2206" i="6"/>
  <c r="Q2206" i="6"/>
  <c r="R2206" i="6"/>
  <c r="S2206" i="6"/>
  <c r="M2207" i="6"/>
  <c r="N2207" i="6"/>
  <c r="Q2207" i="6"/>
  <c r="R2207" i="6"/>
  <c r="S2207" i="6"/>
  <c r="M2208" i="6"/>
  <c r="N2208" i="6"/>
  <c r="Q2208" i="6"/>
  <c r="R2208" i="6"/>
  <c r="S2208" i="6"/>
  <c r="M2209" i="6"/>
  <c r="N2209" i="6"/>
  <c r="Q2209" i="6"/>
  <c r="R2209" i="6"/>
  <c r="S2209" i="6"/>
  <c r="M2210" i="6"/>
  <c r="N2210" i="6"/>
  <c r="Q2210" i="6"/>
  <c r="R2210" i="6"/>
  <c r="S2210" i="6"/>
  <c r="M2211" i="6"/>
  <c r="N2211" i="6"/>
  <c r="Q2211" i="6"/>
  <c r="R2211" i="6"/>
  <c r="S2211" i="6"/>
  <c r="M2212" i="6"/>
  <c r="N2212" i="6"/>
  <c r="Q2212" i="6"/>
  <c r="R2212" i="6"/>
  <c r="S2212" i="6"/>
  <c r="M2213" i="6"/>
  <c r="N2213" i="6"/>
  <c r="Q2213" i="6"/>
  <c r="R2213" i="6"/>
  <c r="S2213" i="6"/>
  <c r="M2214" i="6"/>
  <c r="N2214" i="6"/>
  <c r="Q2214" i="6"/>
  <c r="R2214" i="6"/>
  <c r="S2214" i="6"/>
  <c r="M2215" i="6"/>
  <c r="N2215" i="6"/>
  <c r="Q2215" i="6"/>
  <c r="R2215" i="6"/>
  <c r="S2215" i="6"/>
  <c r="M2216" i="6"/>
  <c r="N2216" i="6"/>
  <c r="Q2216" i="6"/>
  <c r="R2216" i="6"/>
  <c r="S2216" i="6"/>
  <c r="M2217" i="6"/>
  <c r="N2217" i="6"/>
  <c r="Q2217" i="6"/>
  <c r="R2217" i="6"/>
  <c r="S2217" i="6"/>
  <c r="M2218" i="6"/>
  <c r="N2218" i="6"/>
  <c r="Q2218" i="6"/>
  <c r="R2218" i="6"/>
  <c r="S2218" i="6"/>
  <c r="M2219" i="6"/>
  <c r="N2219" i="6"/>
  <c r="Q2219" i="6"/>
  <c r="R2219" i="6"/>
  <c r="S2219" i="6"/>
  <c r="M2220" i="6"/>
  <c r="N2220" i="6"/>
  <c r="Q2220" i="6"/>
  <c r="R2220" i="6"/>
  <c r="S2220" i="6"/>
  <c r="M2221" i="6"/>
  <c r="N2221" i="6"/>
  <c r="Q2221" i="6"/>
  <c r="R2221" i="6"/>
  <c r="S2221" i="6"/>
  <c r="M2224" i="6"/>
  <c r="N2224" i="6"/>
  <c r="Q2224" i="6"/>
  <c r="R2224" i="6"/>
  <c r="S2224" i="6"/>
  <c r="M2225" i="6"/>
  <c r="N2225" i="6"/>
  <c r="Q2225" i="6"/>
  <c r="R2225" i="6"/>
  <c r="S2225" i="6"/>
  <c r="M2226" i="6"/>
  <c r="N2226" i="6"/>
  <c r="Q2226" i="6"/>
  <c r="R2226" i="6"/>
  <c r="S2226" i="6"/>
  <c r="M2227" i="6"/>
  <c r="N2227" i="6"/>
  <c r="Q2227" i="6"/>
  <c r="R2227" i="6"/>
  <c r="S2227" i="6"/>
  <c r="M2228" i="6"/>
  <c r="N2228" i="6"/>
  <c r="Q2228" i="6"/>
  <c r="R2228" i="6"/>
  <c r="S2228" i="6"/>
  <c r="M2229" i="6"/>
  <c r="N2229" i="6"/>
  <c r="Q2229" i="6"/>
  <c r="R2229" i="6"/>
  <c r="S2229" i="6"/>
  <c r="M2230" i="6"/>
  <c r="N2230" i="6"/>
  <c r="Q2230" i="6"/>
  <c r="R2230" i="6"/>
  <c r="S2230" i="6"/>
  <c r="M2231" i="6"/>
  <c r="N2231" i="6"/>
  <c r="Q2231" i="6"/>
  <c r="R2231" i="6"/>
  <c r="S2231" i="6"/>
  <c r="M2232" i="6"/>
  <c r="N2232" i="6"/>
  <c r="Q2232" i="6"/>
  <c r="R2232" i="6"/>
  <c r="S2232" i="6"/>
  <c r="M2233" i="6"/>
  <c r="N2233" i="6"/>
  <c r="Q2233" i="6"/>
  <c r="R2233" i="6"/>
  <c r="S2233" i="6"/>
  <c r="M2234" i="6"/>
  <c r="N2234" i="6"/>
  <c r="Q2234" i="6"/>
  <c r="R2234" i="6"/>
  <c r="S2234" i="6"/>
  <c r="M2235" i="6"/>
  <c r="N2235" i="6"/>
  <c r="Q2235" i="6"/>
  <c r="R2235" i="6"/>
  <c r="S2235" i="6"/>
  <c r="M2236" i="6"/>
  <c r="N2236" i="6"/>
  <c r="Q2236" i="6"/>
  <c r="R2236" i="6"/>
  <c r="S2236" i="6"/>
  <c r="M2237" i="6"/>
  <c r="N2237" i="6"/>
  <c r="Q2237" i="6"/>
  <c r="R2237" i="6"/>
  <c r="S2237" i="6"/>
  <c r="M2238" i="6"/>
  <c r="N2238" i="6"/>
  <c r="Q2238" i="6"/>
  <c r="R2238" i="6"/>
  <c r="S2238" i="6"/>
  <c r="M2239" i="6"/>
  <c r="N2239" i="6"/>
  <c r="Q2239" i="6"/>
  <c r="R2239" i="6"/>
  <c r="S2239" i="6"/>
  <c r="M2240" i="6"/>
  <c r="N2240" i="6"/>
  <c r="Q2240" i="6"/>
  <c r="R2240" i="6"/>
  <c r="S2240" i="6"/>
  <c r="M2241" i="6"/>
  <c r="N2241" i="6"/>
  <c r="Q2241" i="6"/>
  <c r="R2241" i="6"/>
  <c r="S2241" i="6"/>
  <c r="M2242" i="6"/>
  <c r="N2242" i="6"/>
  <c r="Q2242" i="6"/>
  <c r="R2242" i="6"/>
  <c r="S2242" i="6"/>
  <c r="M2243" i="6"/>
  <c r="N2243" i="6"/>
  <c r="Q2243" i="6"/>
  <c r="R2243" i="6"/>
  <c r="S2243" i="6"/>
  <c r="M2244" i="6"/>
  <c r="N2244" i="6"/>
  <c r="Q2244" i="6"/>
  <c r="R2244" i="6"/>
  <c r="S2244" i="6"/>
  <c r="M2245" i="6"/>
  <c r="N2245" i="6"/>
  <c r="Q2245" i="6"/>
  <c r="R2245" i="6"/>
  <c r="S2245" i="6"/>
  <c r="M2246" i="6"/>
  <c r="N2246" i="6"/>
  <c r="Q2246" i="6"/>
  <c r="R2246" i="6"/>
  <c r="S2246" i="6"/>
  <c r="M2247" i="6"/>
  <c r="N2247" i="6"/>
  <c r="Q2247" i="6"/>
  <c r="R2247" i="6"/>
  <c r="S2247" i="6"/>
  <c r="M2248" i="6"/>
  <c r="N2248" i="6"/>
  <c r="Q2248" i="6"/>
  <c r="R2248" i="6"/>
  <c r="S2248" i="6"/>
  <c r="M2249" i="6"/>
  <c r="N2249" i="6"/>
  <c r="Q2249" i="6"/>
  <c r="R2249" i="6"/>
  <c r="S2249" i="6"/>
  <c r="M2250" i="6"/>
  <c r="N2250" i="6"/>
  <c r="Q2250" i="6"/>
  <c r="R2250" i="6"/>
  <c r="S2250" i="6"/>
  <c r="M2252" i="6"/>
  <c r="N2252" i="6"/>
  <c r="Q2252" i="6"/>
  <c r="R2252" i="6"/>
  <c r="S2252" i="6"/>
  <c r="M2253" i="6"/>
  <c r="N2253" i="6"/>
  <c r="Q2253" i="6"/>
  <c r="R2253" i="6"/>
  <c r="S2253" i="6"/>
  <c r="M2254" i="6"/>
  <c r="N2254" i="6"/>
  <c r="Q2254" i="6"/>
  <c r="R2254" i="6"/>
  <c r="S2254" i="6"/>
  <c r="M2255" i="6"/>
  <c r="N2255" i="6"/>
  <c r="Q2255" i="6"/>
  <c r="R2255" i="6"/>
  <c r="S2255" i="6"/>
  <c r="M2256" i="6"/>
  <c r="N2256" i="6"/>
  <c r="Q2256" i="6"/>
  <c r="R2256" i="6"/>
  <c r="S2256" i="6"/>
  <c r="M2257" i="6"/>
  <c r="N2257" i="6"/>
  <c r="Q2257" i="6"/>
  <c r="R2257" i="6"/>
  <c r="S2257" i="6"/>
  <c r="M2258" i="6"/>
  <c r="N2258" i="6"/>
  <c r="Q2258" i="6"/>
  <c r="R2258" i="6"/>
  <c r="S2258" i="6"/>
  <c r="M2259" i="6"/>
  <c r="N2259" i="6"/>
  <c r="Q2259" i="6"/>
  <c r="R2259" i="6"/>
  <c r="S2259" i="6"/>
  <c r="M2260" i="6"/>
  <c r="N2260" i="6"/>
  <c r="Q2260" i="6"/>
  <c r="R2260" i="6"/>
  <c r="S2260" i="6"/>
  <c r="M2261" i="6"/>
  <c r="N2261" i="6"/>
  <c r="Q2261" i="6"/>
  <c r="R2261" i="6"/>
  <c r="S2261" i="6"/>
  <c r="M2262" i="6"/>
  <c r="N2262" i="6"/>
  <c r="Q2262" i="6"/>
  <c r="R2262" i="6"/>
  <c r="S2262" i="6"/>
  <c r="M2263" i="6"/>
  <c r="N2263" i="6"/>
  <c r="Q2263" i="6"/>
  <c r="R2263" i="6"/>
  <c r="S2263" i="6"/>
  <c r="M2264" i="6"/>
  <c r="N2264" i="6"/>
  <c r="Q2264" i="6"/>
  <c r="R2264" i="6"/>
  <c r="S2264" i="6"/>
  <c r="M2265" i="6"/>
  <c r="N2265" i="6"/>
  <c r="Q2265" i="6"/>
  <c r="R2265" i="6"/>
  <c r="S2265" i="6"/>
  <c r="M2266" i="6"/>
  <c r="N2266" i="6"/>
  <c r="Q2266" i="6"/>
  <c r="R2266" i="6"/>
  <c r="S2266" i="6"/>
  <c r="M2267" i="6"/>
  <c r="N2267" i="6"/>
  <c r="Q2267" i="6"/>
  <c r="R2267" i="6"/>
  <c r="S2267" i="6"/>
  <c r="M2268" i="6"/>
  <c r="N2268" i="6"/>
  <c r="Q2268" i="6"/>
  <c r="R2268" i="6"/>
  <c r="S2268" i="6"/>
  <c r="M2269" i="6"/>
  <c r="N2269" i="6"/>
  <c r="Q2269" i="6"/>
  <c r="R2269" i="6"/>
  <c r="S2269" i="6"/>
  <c r="M2270" i="6"/>
  <c r="N2270" i="6"/>
  <c r="Q2270" i="6"/>
  <c r="R2270" i="6"/>
  <c r="S2270" i="6"/>
  <c r="M2271" i="6"/>
  <c r="N2271" i="6"/>
  <c r="Q2271" i="6"/>
  <c r="R2271" i="6"/>
  <c r="S2271" i="6"/>
  <c r="M2272" i="6"/>
  <c r="N2272" i="6"/>
  <c r="Q2272" i="6"/>
  <c r="R2272" i="6"/>
  <c r="S2272" i="6"/>
  <c r="M2273" i="6"/>
  <c r="N2273" i="6"/>
  <c r="Q2273" i="6"/>
  <c r="R2273" i="6"/>
  <c r="S2273" i="6"/>
  <c r="M2274" i="6"/>
  <c r="N2274" i="6"/>
  <c r="Q2274" i="6"/>
  <c r="R2274" i="6"/>
  <c r="S2274" i="6"/>
  <c r="M2275" i="6"/>
  <c r="N2275" i="6"/>
  <c r="Q2275" i="6"/>
  <c r="R2275" i="6"/>
  <c r="S2275" i="6"/>
  <c r="M2276" i="6"/>
  <c r="N2276" i="6"/>
  <c r="Q2276" i="6"/>
  <c r="R2276" i="6"/>
  <c r="S2276" i="6"/>
  <c r="M2277" i="6"/>
  <c r="N2277" i="6"/>
  <c r="Q2277" i="6"/>
  <c r="R2277" i="6"/>
  <c r="S2277" i="6"/>
  <c r="M2278" i="6"/>
  <c r="N2278" i="6"/>
  <c r="Q2278" i="6"/>
  <c r="R2278" i="6"/>
  <c r="S2278" i="6"/>
  <c r="M2279" i="6"/>
  <c r="N2279" i="6"/>
  <c r="Q2279" i="6"/>
  <c r="R2279" i="6"/>
  <c r="S2279" i="6"/>
  <c r="M2280" i="6"/>
  <c r="N2280" i="6"/>
  <c r="Q2280" i="6"/>
  <c r="R2280" i="6"/>
  <c r="S2280" i="6"/>
  <c r="M2281" i="6"/>
  <c r="N2281" i="6"/>
  <c r="Q2281" i="6"/>
  <c r="R2281" i="6"/>
  <c r="S2281" i="6"/>
  <c r="M2282" i="6"/>
  <c r="N2282" i="6"/>
  <c r="Q2282" i="6"/>
  <c r="R2282" i="6"/>
  <c r="S2282" i="6"/>
  <c r="M2283" i="6"/>
  <c r="N2283" i="6"/>
  <c r="Q2283" i="6"/>
  <c r="R2283" i="6"/>
  <c r="S2283" i="6"/>
  <c r="M2284" i="6"/>
  <c r="N2284" i="6"/>
  <c r="Q2284" i="6"/>
  <c r="R2284" i="6"/>
  <c r="S2284" i="6"/>
  <c r="M2286" i="6"/>
  <c r="N2286" i="6"/>
  <c r="Q2286" i="6"/>
  <c r="R2286" i="6"/>
  <c r="S2286" i="6"/>
  <c r="M2287" i="6"/>
  <c r="N2287" i="6"/>
  <c r="Q2287" i="6"/>
  <c r="R2287" i="6"/>
  <c r="S2287" i="6"/>
  <c r="M2288" i="6"/>
  <c r="N2288" i="6"/>
  <c r="Q2288" i="6"/>
  <c r="R2288" i="6"/>
  <c r="S2288" i="6"/>
  <c r="M2289" i="6"/>
  <c r="N2289" i="6"/>
  <c r="Q2289" i="6"/>
  <c r="R2289" i="6"/>
  <c r="S2289" i="6"/>
  <c r="M2290" i="6"/>
  <c r="N2290" i="6"/>
  <c r="Q2290" i="6"/>
  <c r="R2290" i="6"/>
  <c r="S2290" i="6"/>
  <c r="M2291" i="6"/>
  <c r="N2291" i="6"/>
  <c r="Q2291" i="6"/>
  <c r="R2291" i="6"/>
  <c r="S2291" i="6"/>
  <c r="M2292" i="6"/>
  <c r="N2292" i="6"/>
  <c r="Q2292" i="6"/>
  <c r="R2292" i="6"/>
  <c r="S2292" i="6"/>
  <c r="M2293" i="6"/>
  <c r="N2293" i="6"/>
  <c r="Q2293" i="6"/>
  <c r="R2293" i="6"/>
  <c r="S2293" i="6"/>
  <c r="M2294" i="6"/>
  <c r="N2294" i="6"/>
  <c r="Q2294" i="6"/>
  <c r="R2294" i="6"/>
  <c r="S2294" i="6"/>
  <c r="M2295" i="6"/>
  <c r="N2295" i="6"/>
  <c r="Q2295" i="6"/>
  <c r="R2295" i="6"/>
  <c r="S2295" i="6"/>
  <c r="M2296" i="6"/>
  <c r="N2296" i="6"/>
  <c r="Q2296" i="6"/>
  <c r="R2296" i="6"/>
  <c r="S2296" i="6"/>
  <c r="M2297" i="6"/>
  <c r="N2297" i="6"/>
  <c r="Q2297" i="6"/>
  <c r="R2297" i="6"/>
  <c r="S2297" i="6"/>
  <c r="M2298" i="6"/>
  <c r="N2298" i="6"/>
  <c r="Q2298" i="6"/>
  <c r="R2298" i="6"/>
  <c r="S2298" i="6"/>
  <c r="M2299" i="6"/>
  <c r="N2299" i="6"/>
  <c r="Q2299" i="6"/>
  <c r="R2299" i="6"/>
  <c r="S2299" i="6"/>
  <c r="M2300" i="6"/>
  <c r="N2300" i="6"/>
  <c r="Q2300" i="6"/>
  <c r="R2300" i="6"/>
  <c r="S2300" i="6"/>
  <c r="M2301" i="6"/>
  <c r="N2301" i="6"/>
  <c r="Q2301" i="6"/>
  <c r="R2301" i="6"/>
  <c r="S2301" i="6"/>
  <c r="M2302" i="6"/>
  <c r="N2302" i="6"/>
  <c r="Q2302" i="6"/>
  <c r="R2302" i="6"/>
  <c r="S2302" i="6"/>
  <c r="M2303" i="6"/>
  <c r="N2303" i="6"/>
  <c r="Q2303" i="6"/>
  <c r="R2303" i="6"/>
  <c r="S2303" i="6"/>
  <c r="M2304" i="6"/>
  <c r="N2304" i="6"/>
  <c r="Q2304" i="6"/>
  <c r="R2304" i="6"/>
  <c r="S2304" i="6"/>
  <c r="M2305" i="6"/>
  <c r="N2305" i="6"/>
  <c r="Q2305" i="6"/>
  <c r="R2305" i="6"/>
  <c r="S2305" i="6"/>
  <c r="M2306" i="6"/>
  <c r="N2306" i="6"/>
  <c r="Q2306" i="6"/>
  <c r="R2306" i="6"/>
  <c r="S2306" i="6"/>
  <c r="M2307" i="6"/>
  <c r="N2307" i="6"/>
  <c r="Q2307" i="6"/>
  <c r="R2307" i="6"/>
  <c r="S2307" i="6"/>
  <c r="M2308" i="6"/>
  <c r="N2308" i="6"/>
  <c r="Q2308" i="6"/>
  <c r="R2308" i="6"/>
  <c r="S2308" i="6"/>
  <c r="M2309" i="6"/>
  <c r="N2309" i="6"/>
  <c r="Q2309" i="6"/>
  <c r="R2309" i="6"/>
  <c r="S2309" i="6"/>
  <c r="M2310" i="6"/>
  <c r="N2310" i="6"/>
  <c r="Q2310" i="6"/>
  <c r="R2310" i="6"/>
  <c r="S2310" i="6"/>
  <c r="M2311" i="6"/>
  <c r="N2311" i="6"/>
  <c r="Q2311" i="6"/>
  <c r="R2311" i="6"/>
  <c r="S2311" i="6"/>
  <c r="M2312" i="6"/>
  <c r="N2312" i="6"/>
  <c r="Q2312" i="6"/>
  <c r="R2312" i="6"/>
  <c r="S2312" i="6"/>
  <c r="M2313" i="6"/>
  <c r="N2313" i="6"/>
  <c r="Q2313" i="6"/>
  <c r="R2313" i="6"/>
  <c r="S2313" i="6"/>
  <c r="M2314" i="6"/>
  <c r="N2314" i="6"/>
  <c r="Q2314" i="6"/>
  <c r="R2314" i="6"/>
  <c r="S2314" i="6"/>
  <c r="M2315" i="6"/>
  <c r="N2315" i="6"/>
  <c r="Q2315" i="6"/>
  <c r="R2315" i="6"/>
  <c r="S2315" i="6"/>
  <c r="M2316" i="6"/>
  <c r="N2316" i="6"/>
  <c r="Q2316" i="6"/>
  <c r="R2316" i="6"/>
  <c r="S2316" i="6"/>
  <c r="M2317" i="6"/>
  <c r="N2317" i="6"/>
  <c r="Q2317" i="6"/>
  <c r="R2317" i="6"/>
  <c r="S2317" i="6"/>
  <c r="M2318" i="6"/>
  <c r="N2318" i="6"/>
  <c r="Q2318" i="6"/>
  <c r="R2318" i="6"/>
  <c r="S2318" i="6"/>
  <c r="M2319" i="6"/>
  <c r="N2319" i="6"/>
  <c r="Q2319" i="6"/>
  <c r="R2319" i="6"/>
  <c r="S2319" i="6"/>
  <c r="M2320" i="6"/>
  <c r="N2320" i="6"/>
  <c r="Q2320" i="6"/>
  <c r="R2320" i="6"/>
  <c r="S2320" i="6"/>
  <c r="M2321" i="6"/>
  <c r="N2321" i="6"/>
  <c r="Q2321" i="6"/>
  <c r="R2321" i="6"/>
  <c r="S2321" i="6"/>
  <c r="M2322" i="6"/>
  <c r="N2322" i="6"/>
  <c r="Q2322" i="6"/>
  <c r="R2322" i="6"/>
  <c r="S2322" i="6"/>
  <c r="M2323" i="6"/>
  <c r="N2323" i="6"/>
  <c r="Q2323" i="6"/>
  <c r="R2323" i="6"/>
  <c r="S2323" i="6"/>
  <c r="M2324" i="6"/>
  <c r="N2324" i="6"/>
  <c r="Q2324" i="6"/>
  <c r="R2324" i="6"/>
  <c r="S2324" i="6"/>
  <c r="M2325" i="6"/>
  <c r="N2325" i="6"/>
  <c r="Q2325" i="6"/>
  <c r="R2325" i="6"/>
  <c r="S2325" i="6"/>
  <c r="M2326" i="6"/>
  <c r="N2326" i="6"/>
  <c r="Q2326" i="6"/>
  <c r="R2326" i="6"/>
  <c r="S2326" i="6"/>
  <c r="M2327" i="6"/>
  <c r="N2327" i="6"/>
  <c r="Q2327" i="6"/>
  <c r="R2327" i="6"/>
  <c r="S2327" i="6"/>
  <c r="M2328" i="6"/>
  <c r="N2328" i="6"/>
  <c r="Q2328" i="6"/>
  <c r="R2328" i="6"/>
  <c r="S2328" i="6"/>
  <c r="M2329" i="6"/>
  <c r="N2329" i="6"/>
  <c r="Q2329" i="6"/>
  <c r="R2329" i="6"/>
  <c r="S2329" i="6"/>
  <c r="M2330" i="6"/>
  <c r="N2330" i="6"/>
  <c r="Q2330" i="6"/>
  <c r="R2330" i="6"/>
  <c r="S2330" i="6"/>
  <c r="M2331" i="6"/>
  <c r="N2331" i="6"/>
  <c r="Q2331" i="6"/>
  <c r="R2331" i="6"/>
  <c r="S2331" i="6"/>
  <c r="M2332" i="6"/>
  <c r="N2332" i="6"/>
  <c r="Q2332" i="6"/>
  <c r="R2332" i="6"/>
  <c r="S2332" i="6"/>
  <c r="M2333" i="6"/>
  <c r="N2333" i="6"/>
  <c r="Q2333" i="6"/>
  <c r="R2333" i="6"/>
  <c r="S2333" i="6"/>
  <c r="M2334" i="6"/>
  <c r="N2334" i="6"/>
  <c r="Q2334" i="6"/>
  <c r="R2334" i="6"/>
  <c r="S2334" i="6"/>
  <c r="M2335" i="6"/>
  <c r="N2335" i="6"/>
  <c r="Q2335" i="6"/>
  <c r="R2335" i="6"/>
  <c r="S2335" i="6"/>
  <c r="M2336" i="6"/>
  <c r="N2336" i="6"/>
  <c r="Q2336" i="6"/>
  <c r="R2336" i="6"/>
  <c r="S2336" i="6"/>
  <c r="M2337" i="6"/>
  <c r="N2337" i="6"/>
  <c r="Q2337" i="6"/>
  <c r="R2337" i="6"/>
  <c r="S2337" i="6"/>
  <c r="M2338" i="6"/>
  <c r="N2338" i="6"/>
  <c r="Q2338" i="6"/>
  <c r="R2338" i="6"/>
  <c r="S2338" i="6"/>
  <c r="M2339" i="6"/>
  <c r="N2339" i="6"/>
  <c r="Q2339" i="6"/>
  <c r="R2339" i="6"/>
  <c r="S2339" i="6"/>
  <c r="M2340" i="6"/>
  <c r="N2340" i="6"/>
  <c r="Q2340" i="6"/>
  <c r="R2340" i="6"/>
  <c r="S2340" i="6"/>
  <c r="M2341" i="6"/>
  <c r="N2341" i="6"/>
  <c r="Q2341" i="6"/>
  <c r="R2341" i="6"/>
  <c r="S2341" i="6"/>
  <c r="M2342" i="6"/>
  <c r="N2342" i="6"/>
  <c r="Q2342" i="6"/>
  <c r="R2342" i="6"/>
  <c r="S2342" i="6"/>
  <c r="M2343" i="6"/>
  <c r="N2343" i="6"/>
  <c r="Q2343" i="6"/>
  <c r="R2343" i="6"/>
  <c r="S2343" i="6"/>
  <c r="M2344" i="6"/>
  <c r="N2344" i="6"/>
  <c r="Q2344" i="6"/>
  <c r="R2344" i="6"/>
  <c r="S2344" i="6"/>
  <c r="M2345" i="6"/>
  <c r="N2345" i="6"/>
  <c r="Q2345" i="6"/>
  <c r="R2345" i="6"/>
  <c r="S2345" i="6"/>
  <c r="M2346" i="6"/>
  <c r="N2346" i="6"/>
  <c r="Q2346" i="6"/>
  <c r="R2346" i="6"/>
  <c r="S2346" i="6"/>
  <c r="M2347" i="6"/>
  <c r="N2347" i="6"/>
  <c r="Q2347" i="6"/>
  <c r="R2347" i="6"/>
  <c r="S2347" i="6"/>
  <c r="M2349" i="6"/>
  <c r="N2349" i="6"/>
  <c r="Q2349" i="6"/>
  <c r="R2349" i="6"/>
  <c r="S2349" i="6"/>
  <c r="M2350" i="6"/>
  <c r="N2350" i="6"/>
  <c r="Q2350" i="6"/>
  <c r="R2350" i="6"/>
  <c r="S2350" i="6"/>
  <c r="M2351" i="6"/>
  <c r="N2351" i="6"/>
  <c r="Q2351" i="6"/>
  <c r="R2351" i="6"/>
  <c r="S2351" i="6"/>
  <c r="M2352" i="6"/>
  <c r="N2352" i="6"/>
  <c r="Q2352" i="6"/>
  <c r="R2352" i="6"/>
  <c r="S2352" i="6"/>
  <c r="M2353" i="6"/>
  <c r="N2353" i="6"/>
  <c r="Q2353" i="6"/>
  <c r="R2353" i="6"/>
  <c r="S2353" i="6"/>
  <c r="M2354" i="6"/>
  <c r="N2354" i="6"/>
  <c r="Q2354" i="6"/>
  <c r="R2354" i="6"/>
  <c r="S2354" i="6"/>
  <c r="M2355" i="6"/>
  <c r="N2355" i="6"/>
  <c r="Q2355" i="6"/>
  <c r="R2355" i="6"/>
  <c r="S2355" i="6"/>
  <c r="M2356" i="6"/>
  <c r="N2356" i="6"/>
  <c r="Q2356" i="6"/>
  <c r="R2356" i="6"/>
  <c r="S2356" i="6"/>
  <c r="M2357" i="6"/>
  <c r="N2357" i="6"/>
  <c r="Q2357" i="6"/>
  <c r="R2357" i="6"/>
  <c r="S2357" i="6"/>
  <c r="M2358" i="6"/>
  <c r="N2358" i="6"/>
  <c r="Q2358" i="6"/>
  <c r="R2358" i="6"/>
  <c r="S2358" i="6"/>
  <c r="M2359" i="6"/>
  <c r="N2359" i="6"/>
  <c r="Q2359" i="6"/>
  <c r="R2359" i="6"/>
  <c r="S2359" i="6"/>
  <c r="M2360" i="6"/>
  <c r="N2360" i="6"/>
  <c r="Q2360" i="6"/>
  <c r="R2360" i="6"/>
  <c r="S2360" i="6"/>
  <c r="M2361" i="6"/>
  <c r="N2361" i="6"/>
  <c r="Q2361" i="6"/>
  <c r="R2361" i="6"/>
  <c r="S2361" i="6"/>
  <c r="M2362" i="6"/>
  <c r="N2362" i="6"/>
  <c r="Q2362" i="6"/>
  <c r="R2362" i="6"/>
  <c r="S2362" i="6"/>
  <c r="M2363" i="6"/>
  <c r="N2363" i="6"/>
  <c r="Q2363" i="6"/>
  <c r="R2363" i="6"/>
  <c r="S2363" i="6"/>
  <c r="M2364" i="6"/>
  <c r="N2364" i="6"/>
  <c r="Q2364" i="6"/>
  <c r="R2364" i="6"/>
  <c r="S2364" i="6"/>
  <c r="M2365" i="6"/>
  <c r="N2365" i="6"/>
  <c r="Q2365" i="6"/>
  <c r="R2365" i="6"/>
  <c r="S2365" i="6"/>
  <c r="M2366" i="6"/>
  <c r="N2366" i="6"/>
  <c r="Q2366" i="6"/>
  <c r="R2366" i="6"/>
  <c r="S2366" i="6"/>
  <c r="M2367" i="6"/>
  <c r="N2367" i="6"/>
  <c r="Q2367" i="6"/>
  <c r="R2367" i="6"/>
  <c r="S2367" i="6"/>
  <c r="M2368" i="6"/>
  <c r="N2368" i="6"/>
  <c r="Q2368" i="6"/>
  <c r="R2368" i="6"/>
  <c r="S2368" i="6"/>
  <c r="M2369" i="6"/>
  <c r="N2369" i="6"/>
  <c r="Q2369" i="6"/>
  <c r="R2369" i="6"/>
  <c r="S2369" i="6"/>
  <c r="M2370" i="6"/>
  <c r="N2370" i="6"/>
  <c r="Q2370" i="6"/>
  <c r="R2370" i="6"/>
  <c r="S2370" i="6"/>
  <c r="M2371" i="6"/>
  <c r="N2371" i="6"/>
  <c r="Q2371" i="6"/>
  <c r="R2371" i="6"/>
  <c r="S2371" i="6"/>
  <c r="M2372" i="6"/>
  <c r="N2372" i="6"/>
  <c r="Q2372" i="6"/>
  <c r="R2372" i="6"/>
  <c r="S2372" i="6"/>
  <c r="M2373" i="6"/>
  <c r="N2373" i="6"/>
  <c r="Q2373" i="6"/>
  <c r="R2373" i="6"/>
  <c r="S2373" i="6"/>
  <c r="M2374" i="6"/>
  <c r="N2374" i="6"/>
  <c r="Q2374" i="6"/>
  <c r="R2374" i="6"/>
  <c r="S2374" i="6"/>
  <c r="M2375" i="6"/>
  <c r="N2375" i="6"/>
  <c r="Q2375" i="6"/>
  <c r="R2375" i="6"/>
  <c r="S2375" i="6"/>
  <c r="M2376" i="6"/>
  <c r="N2376" i="6"/>
  <c r="Q2376" i="6"/>
  <c r="R2376" i="6"/>
  <c r="S2376" i="6"/>
  <c r="M2377" i="6"/>
  <c r="N2377" i="6"/>
  <c r="Q2377" i="6"/>
  <c r="R2377" i="6"/>
  <c r="S2377" i="6"/>
  <c r="M2378" i="6"/>
  <c r="N2378" i="6"/>
  <c r="Q2378" i="6"/>
  <c r="R2378" i="6"/>
  <c r="S2378" i="6"/>
  <c r="M2379" i="6"/>
  <c r="N2379" i="6"/>
  <c r="Q2379" i="6"/>
  <c r="R2379" i="6"/>
  <c r="S2379" i="6"/>
  <c r="M2380" i="6"/>
  <c r="N2380" i="6"/>
  <c r="Q2380" i="6"/>
  <c r="R2380" i="6"/>
  <c r="S2380" i="6"/>
  <c r="M2381" i="6"/>
  <c r="N2381" i="6"/>
  <c r="Q2381" i="6"/>
  <c r="R2381" i="6"/>
  <c r="S2381" i="6"/>
  <c r="M2382" i="6"/>
  <c r="N2382" i="6"/>
  <c r="Q2382" i="6"/>
  <c r="R2382" i="6"/>
  <c r="S2382" i="6"/>
  <c r="M2383" i="6"/>
  <c r="N2383" i="6"/>
  <c r="Q2383" i="6"/>
  <c r="R2383" i="6"/>
  <c r="S2383" i="6"/>
  <c r="M2384" i="6"/>
  <c r="N2384" i="6"/>
  <c r="Q2384" i="6"/>
  <c r="R2384" i="6"/>
  <c r="S2384" i="6"/>
  <c r="M2385" i="6"/>
  <c r="N2385" i="6"/>
  <c r="Q2385" i="6"/>
  <c r="R2385" i="6"/>
  <c r="S2385" i="6"/>
  <c r="M2386" i="6"/>
  <c r="N2386" i="6"/>
  <c r="Q2386" i="6"/>
  <c r="R2386" i="6"/>
  <c r="S2386" i="6"/>
  <c r="M10" i="6"/>
  <c r="N10" i="6"/>
  <c r="Q10" i="6"/>
  <c r="R10" i="6"/>
  <c r="S10" i="6"/>
  <c r="H45" i="6" l="1"/>
  <c r="K45" i="6" s="1"/>
  <c r="L45" i="6" s="1"/>
  <c r="H80" i="6"/>
  <c r="K80" i="6" s="1"/>
  <c r="L80" i="6" s="1"/>
  <c r="H156" i="6"/>
  <c r="K156" i="6" s="1"/>
  <c r="L156" i="6" s="1"/>
  <c r="H199" i="6"/>
  <c r="K199" i="6" s="1"/>
  <c r="L199" i="6" s="1"/>
  <c r="H326" i="6"/>
  <c r="K326" i="6" s="1"/>
  <c r="L326" i="6" s="1"/>
  <c r="H362" i="6"/>
  <c r="K362" i="6" s="1"/>
  <c r="L362" i="6" s="1"/>
  <c r="H385" i="6"/>
  <c r="H402" i="6"/>
  <c r="K402" i="6" s="1"/>
  <c r="L402" i="6" s="1"/>
  <c r="H433" i="6"/>
  <c r="H439" i="6"/>
  <c r="K439" i="6" s="1"/>
  <c r="L439" i="6" s="1"/>
  <c r="H440" i="6"/>
  <c r="K440" i="6" s="1"/>
  <c r="L440" i="6" s="1"/>
  <c r="H475" i="6"/>
  <c r="H771" i="6"/>
  <c r="H1018" i="6"/>
  <c r="H1046" i="6"/>
  <c r="H1451" i="6"/>
  <c r="H1456" i="6"/>
  <c r="H1795" i="6"/>
  <c r="H2027" i="6"/>
  <c r="H2242" i="6"/>
  <c r="H2347" i="6"/>
  <c r="H155" i="6"/>
  <c r="H386" i="6"/>
  <c r="H427" i="6"/>
  <c r="H480" i="6"/>
  <c r="H769" i="6"/>
  <c r="H1211" i="6"/>
  <c r="H1948" i="6"/>
  <c r="H1953" i="6"/>
  <c r="H1975" i="6"/>
  <c r="G2162" i="6" l="1"/>
  <c r="H2162" i="6"/>
  <c r="G2348" i="6"/>
  <c r="H2348" i="6"/>
  <c r="G940" i="6"/>
  <c r="H940" i="6"/>
  <c r="H871" i="6"/>
  <c r="G795" i="6"/>
  <c r="H795" i="6"/>
  <c r="G1898" i="6"/>
  <c r="H1898" i="6"/>
  <c r="H1839" i="6"/>
  <c r="H790" i="6"/>
  <c r="G1228" i="6"/>
  <c r="H1228" i="6"/>
  <c r="G1819" i="6"/>
  <c r="H1819" i="6"/>
  <c r="H553" i="6"/>
  <c r="H1221" i="6"/>
  <c r="G1899" i="6"/>
  <c r="H1899" i="6"/>
  <c r="G1673" i="6"/>
  <c r="H1673" i="6"/>
  <c r="G1891" i="6"/>
  <c r="H1891" i="6"/>
  <c r="G1986" i="6"/>
  <c r="H1986" i="6"/>
  <c r="G1672" i="6"/>
  <c r="H1672" i="6"/>
  <c r="H1660" i="6"/>
  <c r="G1579" i="6"/>
  <c r="H1579" i="6"/>
  <c r="H1427" i="6"/>
  <c r="H1386" i="6"/>
  <c r="G1301" i="6"/>
  <c r="H1301" i="6"/>
  <c r="G2285" i="6"/>
  <c r="H2285" i="6"/>
  <c r="G2223" i="6"/>
  <c r="H2223" i="6"/>
  <c r="H2222" i="6"/>
  <c r="G1115" i="6"/>
  <c r="H1115" i="6"/>
  <c r="G2163" i="6"/>
  <c r="H2163" i="6"/>
  <c r="K1115" i="6" l="1"/>
  <c r="L1115" i="6" s="1"/>
  <c r="K795" i="6"/>
  <c r="L795" i="6" s="1"/>
  <c r="K1891" i="6"/>
  <c r="L1891" i="6" s="1"/>
  <c r="K2162" i="6"/>
  <c r="L2162" i="6" s="1"/>
  <c r="K1986" i="6"/>
  <c r="L1986" i="6" s="1"/>
  <c r="K2223" i="6"/>
  <c r="L2223" i="6" s="1"/>
  <c r="K1673" i="6"/>
  <c r="L1673" i="6" s="1"/>
  <c r="K940" i="6"/>
  <c r="L940" i="6" s="1"/>
  <c r="K1579" i="6"/>
  <c r="L1579" i="6" s="1"/>
  <c r="K1228" i="6"/>
  <c r="L1228" i="6" s="1"/>
  <c r="K2163" i="6"/>
  <c r="L2163" i="6" s="1"/>
  <c r="K1672" i="6"/>
  <c r="L1672" i="6" s="1"/>
  <c r="K2285" i="6"/>
  <c r="L2285" i="6" s="1"/>
  <c r="K1899" i="6"/>
  <c r="L1899" i="6" s="1"/>
  <c r="K2348" i="6"/>
  <c r="L2348" i="6" s="1"/>
  <c r="K1819" i="6"/>
  <c r="L1819" i="6" s="1"/>
  <c r="K1301" i="6"/>
  <c r="L1301" i="6" s="1"/>
  <c r="K1898" i="6"/>
  <c r="L1898" i="6" s="1"/>
  <c r="L4" i="18" l="1"/>
  <c r="H434" i="6"/>
  <c r="H423" i="6"/>
  <c r="H103" i="6"/>
  <c r="H69" i="6"/>
  <c r="H2199" i="6"/>
  <c r="H1977" i="6"/>
  <c r="H1134" i="6"/>
  <c r="H1615" i="6"/>
  <c r="H1247" i="6"/>
  <c r="J2260" i="6" l="1"/>
  <c r="I2260" i="6"/>
  <c r="G2251" i="6"/>
  <c r="H2251" i="6"/>
  <c r="G2161" i="6"/>
  <c r="H2161" i="6"/>
  <c r="H2095" i="6"/>
  <c r="H2076" i="6"/>
  <c r="H2157" i="6"/>
  <c r="H2154" i="6"/>
  <c r="H1376" i="6"/>
  <c r="H594" i="6"/>
  <c r="H1723" i="6"/>
  <c r="H1730" i="6"/>
  <c r="H555" i="6"/>
  <c r="H1919" i="6"/>
  <c r="H2319" i="6"/>
  <c r="H262" i="6"/>
  <c r="H1774" i="6"/>
  <c r="H500" i="6"/>
  <c r="H1127" i="6"/>
  <c r="H1472" i="6"/>
  <c r="H981" i="6"/>
  <c r="H2034" i="6"/>
  <c r="H450" i="6"/>
  <c r="H138" i="6"/>
  <c r="H149" i="6"/>
  <c r="H231" i="6"/>
  <c r="H145" i="6"/>
  <c r="H2374" i="6"/>
  <c r="H1538" i="6"/>
  <c r="H538" i="6"/>
  <c r="H1511" i="6"/>
  <c r="H1809" i="6"/>
  <c r="H2136" i="6"/>
  <c r="H1114" i="6"/>
  <c r="H1842" i="6"/>
  <c r="H561" i="6"/>
  <c r="H576" i="6"/>
  <c r="H802" i="6"/>
  <c r="H41" i="6"/>
  <c r="H1089" i="6"/>
  <c r="H71" i="6"/>
  <c r="H152" i="6"/>
  <c r="H147" i="6"/>
  <c r="H229" i="6"/>
  <c r="H1324" i="6"/>
  <c r="H129" i="6"/>
  <c r="H1788" i="6"/>
  <c r="H909" i="6"/>
  <c r="H2146" i="6"/>
  <c r="H1950" i="6"/>
  <c r="H1701" i="6"/>
  <c r="H1325" i="6"/>
  <c r="H1138" i="6"/>
  <c r="H1135" i="6"/>
  <c r="H731" i="6"/>
  <c r="H365" i="6"/>
  <c r="H1865" i="6"/>
  <c r="H1368" i="6"/>
  <c r="H992" i="6"/>
  <c r="H989" i="6"/>
  <c r="H2200" i="6"/>
  <c r="H1715" i="6"/>
  <c r="H1231" i="6"/>
  <c r="H825" i="6"/>
  <c r="H2106" i="6"/>
  <c r="H1894" i="6"/>
  <c r="H1691" i="6"/>
  <c r="H1271" i="6"/>
  <c r="H1081" i="6"/>
  <c r="H308" i="6"/>
  <c r="H2072" i="6"/>
  <c r="H1315" i="6"/>
  <c r="H933" i="6"/>
  <c r="H2381" i="6"/>
  <c r="H1969" i="6"/>
  <c r="H770" i="6"/>
  <c r="H2164" i="6"/>
  <c r="H1637" i="6"/>
  <c r="H1518" i="6"/>
  <c r="H254" i="6"/>
  <c r="H332" i="6"/>
  <c r="H1572" i="6"/>
  <c r="H1821" i="6"/>
  <c r="H732" i="6"/>
  <c r="H38" i="6"/>
  <c r="H493" i="6"/>
  <c r="H421" i="6"/>
  <c r="H34" i="6"/>
  <c r="H96" i="6"/>
  <c r="H898" i="6"/>
  <c r="H108" i="6"/>
  <c r="H191" i="6"/>
  <c r="H1279" i="6"/>
  <c r="H1570" i="6"/>
  <c r="H2300" i="6"/>
  <c r="H278" i="6"/>
  <c r="H1333" i="6"/>
  <c r="H2316" i="6"/>
  <c r="H997" i="6"/>
  <c r="H154" i="6"/>
  <c r="H104" i="6"/>
  <c r="H1885" i="6"/>
  <c r="H943" i="6"/>
  <c r="H2193" i="6"/>
  <c r="H779" i="6"/>
  <c r="H1645" i="6"/>
  <c r="H1834" i="6"/>
  <c r="H1708" i="6"/>
  <c r="H1412" i="6"/>
  <c r="H817" i="6"/>
  <c r="H169" i="6"/>
  <c r="H2231" i="6"/>
  <c r="H778" i="6"/>
  <c r="H1398" i="6"/>
  <c r="H1256" i="6"/>
  <c r="H968" i="6"/>
  <c r="H211" i="6"/>
  <c r="H1849" i="6"/>
  <c r="H976" i="6"/>
  <c r="H973" i="6"/>
  <c r="H584" i="6"/>
  <c r="H1700" i="6"/>
  <c r="H1401" i="6"/>
  <c r="H1212" i="6"/>
  <c r="H810" i="6"/>
  <c r="H824" i="6"/>
  <c r="H1676" i="6"/>
  <c r="H1539" i="6"/>
  <c r="H1069" i="6"/>
  <c r="H1066" i="6"/>
  <c r="H292" i="6"/>
  <c r="H1794" i="6"/>
  <c r="H1854" i="6"/>
  <c r="H1507" i="6"/>
  <c r="H515" i="6"/>
  <c r="H2170" i="6"/>
  <c r="H1972" i="6"/>
  <c r="H1630" i="6"/>
  <c r="H1347" i="6"/>
  <c r="H1880" i="6"/>
  <c r="H1014" i="6"/>
  <c r="H1011" i="6"/>
  <c r="H622" i="6"/>
  <c r="H238" i="6"/>
  <c r="H345" i="6"/>
  <c r="H22" i="6"/>
  <c r="H36" i="6"/>
  <c r="H620" i="6"/>
  <c r="H885" i="6"/>
  <c r="H81" i="6"/>
  <c r="H2036" i="6"/>
  <c r="H93" i="6"/>
  <c r="H175" i="6"/>
  <c r="H2145" i="6"/>
  <c r="H1309" i="6"/>
  <c r="H811" i="6"/>
  <c r="H754" i="6"/>
  <c r="H1000" i="6"/>
  <c r="H2004" i="6"/>
  <c r="H1425" i="6"/>
  <c r="H74" i="6"/>
  <c r="H1276" i="6"/>
  <c r="H1262" i="6"/>
  <c r="H862" i="6"/>
  <c r="H1818" i="6"/>
  <c r="H946" i="6"/>
  <c r="H1897" i="6"/>
  <c r="H485" i="6"/>
  <c r="H1130" i="6"/>
  <c r="H984" i="6"/>
  <c r="H1521" i="6"/>
  <c r="H760" i="6"/>
  <c r="H615" i="6"/>
  <c r="H1404" i="6"/>
  <c r="H2144" i="6"/>
  <c r="H1768" i="6"/>
  <c r="H1310" i="6"/>
  <c r="H1123" i="6"/>
  <c r="H1120" i="6"/>
  <c r="H730" i="6"/>
  <c r="H2279" i="6"/>
  <c r="H1464" i="6"/>
  <c r="H2342" i="6"/>
  <c r="H2128" i="6"/>
  <c r="H1852" i="6"/>
  <c r="H1576" i="6"/>
  <c r="H1106" i="6"/>
  <c r="H331" i="6"/>
  <c r="H2093" i="6"/>
  <c r="H1833" i="6"/>
  <c r="H1336" i="6"/>
  <c r="H960" i="6"/>
  <c r="H957" i="6"/>
  <c r="H568" i="6"/>
  <c r="H2206" i="6"/>
  <c r="H1902" i="6"/>
  <c r="H1668" i="6"/>
  <c r="H1385" i="6"/>
  <c r="H1198" i="6"/>
  <c r="H1195" i="6"/>
  <c r="H809" i="6"/>
  <c r="H1925" i="6"/>
  <c r="H1659" i="6"/>
  <c r="H1050" i="6"/>
  <c r="H276" i="6"/>
  <c r="H1777" i="6"/>
  <c r="H1722" i="6"/>
  <c r="H499" i="6"/>
  <c r="H514" i="6"/>
  <c r="H2152" i="6"/>
  <c r="H1957" i="6"/>
  <c r="H1749" i="6"/>
  <c r="H1331" i="6"/>
  <c r="H1145" i="6"/>
  <c r="H1141" i="6"/>
  <c r="H1605" i="6"/>
  <c r="H998" i="6"/>
  <c r="H995" i="6"/>
  <c r="H222" i="6"/>
  <c r="H299" i="6"/>
  <c r="H1610" i="6"/>
  <c r="H1635" i="6"/>
  <c r="H492" i="6"/>
  <c r="H20" i="6"/>
  <c r="H2343" i="6"/>
  <c r="H2002" i="6"/>
  <c r="H77" i="6"/>
  <c r="H183" i="6"/>
  <c r="H796" i="6"/>
  <c r="H1720" i="6"/>
  <c r="H1321" i="6"/>
  <c r="H2382" i="6"/>
  <c r="H1369" i="6"/>
  <c r="H777" i="6"/>
  <c r="H1757" i="6"/>
  <c r="H1470" i="6"/>
  <c r="H1893" i="6"/>
  <c r="H2166" i="6"/>
  <c r="H1465" i="6"/>
  <c r="H1924" i="6"/>
  <c r="H1112" i="6"/>
  <c r="H1737" i="6"/>
  <c r="H1949" i="6"/>
  <c r="H32" i="6"/>
  <c r="H126" i="6"/>
  <c r="H1620" i="6"/>
  <c r="H1001" i="6"/>
  <c r="H190" i="6"/>
  <c r="H30" i="6"/>
  <c r="H266" i="6"/>
  <c r="H1767" i="6"/>
  <c r="H1807" i="6"/>
  <c r="H879" i="6"/>
  <c r="H489" i="6"/>
  <c r="H504" i="6"/>
  <c r="H1866" i="6"/>
  <c r="H1604" i="6"/>
  <c r="H727" i="6"/>
  <c r="H358" i="6"/>
  <c r="H2291" i="6"/>
  <c r="H1861" i="6"/>
  <c r="H1595" i="6"/>
  <c r="H988" i="6"/>
  <c r="H985" i="6"/>
  <c r="H581" i="6"/>
  <c r="H2196" i="6"/>
  <c r="H2038" i="6"/>
  <c r="H1413" i="6"/>
  <c r="H821" i="6"/>
  <c r="H1889" i="6"/>
  <c r="H1687" i="6"/>
  <c r="H1551" i="6"/>
  <c r="H1080" i="6"/>
  <c r="H304" i="6"/>
  <c r="H1806" i="6"/>
  <c r="H1542" i="6"/>
  <c r="H1525" i="6"/>
  <c r="H1311" i="6"/>
  <c r="H925" i="6"/>
  <c r="H542" i="6"/>
  <c r="H153" i="6"/>
  <c r="H235" i="6"/>
  <c r="H1327" i="6"/>
  <c r="H107" i="6"/>
  <c r="H265" i="6"/>
  <c r="H328" i="6"/>
  <c r="H236" i="6"/>
  <c r="H75" i="6"/>
  <c r="H1588" i="6"/>
  <c r="H2344" i="6"/>
  <c r="H1905" i="6"/>
  <c r="H94" i="6"/>
  <c r="H1121" i="6"/>
  <c r="H2303" i="6"/>
  <c r="H1978" i="6"/>
  <c r="H1633" i="6"/>
  <c r="H1514" i="6"/>
  <c r="H1402" i="6"/>
  <c r="H633" i="6"/>
  <c r="H250" i="6"/>
  <c r="H1750" i="6"/>
  <c r="H1843" i="6"/>
  <c r="H1471" i="6"/>
  <c r="H859" i="6"/>
  <c r="H874" i="6"/>
  <c r="H2380" i="6"/>
  <c r="H2140" i="6"/>
  <c r="H1734" i="6"/>
  <c r="H1306" i="6"/>
  <c r="H1119" i="6"/>
  <c r="H726" i="6"/>
  <c r="H1844" i="6"/>
  <c r="H1580" i="6"/>
  <c r="H1348" i="6"/>
  <c r="H972" i="6"/>
  <c r="H969" i="6"/>
  <c r="H565" i="6"/>
  <c r="H580" i="6"/>
  <c r="H1696" i="6"/>
  <c r="H1210" i="6"/>
  <c r="H1207" i="6"/>
  <c r="H806" i="6"/>
  <c r="H820" i="6"/>
  <c r="H2322" i="6"/>
  <c r="H1873" i="6"/>
  <c r="H1065" i="6"/>
  <c r="H288" i="6"/>
  <c r="H2052" i="6"/>
  <c r="H1822" i="6"/>
  <c r="H1510" i="6"/>
  <c r="H1294" i="6"/>
  <c r="H913" i="6"/>
  <c r="H511" i="6"/>
  <c r="H1372" i="6"/>
  <c r="H168" i="6"/>
  <c r="H249" i="6"/>
  <c r="H1642" i="6"/>
  <c r="H61" i="6"/>
  <c r="H325" i="6"/>
  <c r="H307" i="6"/>
  <c r="H1742" i="6"/>
  <c r="H2299" i="6"/>
  <c r="H541" i="6"/>
  <c r="H78" i="6"/>
  <c r="H993" i="6"/>
  <c r="H1200" i="6"/>
  <c r="H1780" i="6"/>
  <c r="H941" i="6"/>
  <c r="H1036" i="6"/>
  <c r="H1481" i="6"/>
  <c r="H498" i="6"/>
  <c r="H979" i="6"/>
  <c r="H2014" i="6"/>
  <c r="H2096" i="6"/>
  <c r="H1075" i="6"/>
  <c r="H1305" i="6"/>
  <c r="H1744" i="6"/>
  <c r="H2268" i="6"/>
  <c r="H963" i="6"/>
  <c r="H1468" i="6"/>
  <c r="H448" i="6"/>
  <c r="H1985" i="6"/>
  <c r="H2310" i="6"/>
  <c r="H1529" i="6"/>
  <c r="H505" i="6"/>
  <c r="H1962" i="6"/>
  <c r="H2137" i="6"/>
  <c r="H1380" i="6"/>
  <c r="H1283" i="6"/>
  <c r="H2083" i="6"/>
  <c r="H1326" i="6"/>
  <c r="H543" i="6"/>
  <c r="H1475" i="6"/>
  <c r="H357" i="6"/>
  <c r="H508" i="6"/>
  <c r="H2088" i="6"/>
  <c r="H1882" i="6"/>
  <c r="H1895" i="6"/>
  <c r="H1424" i="6"/>
  <c r="H1049" i="6"/>
  <c r="H1045" i="6"/>
  <c r="H1856" i="6"/>
  <c r="H1493" i="6"/>
  <c r="H1278" i="6"/>
  <c r="H121" i="6"/>
  <c r="H151" i="6"/>
  <c r="H233" i="6"/>
  <c r="H269" i="6"/>
  <c r="H1531" i="6"/>
  <c r="H309" i="6"/>
  <c r="H291" i="6"/>
  <c r="H1594" i="6"/>
  <c r="H814" i="6"/>
  <c r="H1968" i="6"/>
  <c r="H847" i="6"/>
  <c r="H2011" i="6"/>
  <c r="H903" i="6"/>
  <c r="H537" i="6"/>
  <c r="H2315" i="6"/>
  <c r="H1598" i="6"/>
  <c r="H352" i="6"/>
  <c r="H1855" i="6"/>
  <c r="H575" i="6"/>
  <c r="H1709" i="6"/>
  <c r="H376" i="6"/>
  <c r="H391" i="6"/>
  <c r="H381" i="6"/>
  <c r="H1787" i="6"/>
  <c r="H50" i="6"/>
  <c r="H142" i="6"/>
  <c r="H1636" i="6"/>
  <c r="H1627" i="6"/>
  <c r="H613" i="6"/>
  <c r="H1259" i="6"/>
  <c r="H1840" i="6"/>
  <c r="H1342" i="6"/>
  <c r="H301" i="6"/>
  <c r="H419" i="6"/>
  <c r="H964" i="6"/>
  <c r="H1973" i="6"/>
  <c r="H2158" i="6"/>
  <c r="H598" i="6"/>
  <c r="H1096" i="6"/>
  <c r="H1823" i="6"/>
  <c r="H950" i="6"/>
  <c r="H251" i="6"/>
  <c r="H348" i="6"/>
  <c r="H172" i="6"/>
  <c r="H1736" i="6"/>
  <c r="H109" i="6"/>
  <c r="H1993" i="6"/>
  <c r="H1846" i="6"/>
  <c r="H2143" i="6"/>
  <c r="H1617" i="6"/>
  <c r="H1010" i="6"/>
  <c r="H234" i="6"/>
  <c r="H1914" i="6"/>
  <c r="H1102" i="6"/>
  <c r="H1829" i="6"/>
  <c r="H956" i="6"/>
  <c r="H495" i="6"/>
  <c r="H1370" i="6"/>
  <c r="H1717" i="6"/>
  <c r="H1230" i="6"/>
  <c r="H842" i="6"/>
  <c r="H2341" i="6"/>
  <c r="H2108" i="6"/>
  <c r="H1896" i="6"/>
  <c r="H1083" i="6"/>
  <c r="H310" i="6"/>
  <c r="H2074" i="6"/>
  <c r="H1548" i="6"/>
  <c r="H1532" i="6"/>
  <c r="H1317" i="6"/>
  <c r="H1992" i="6"/>
  <c r="H1648" i="6"/>
  <c r="H1175" i="6"/>
  <c r="H2307" i="6"/>
  <c r="H1639" i="6"/>
  <c r="H1520" i="6"/>
  <c r="H1477" i="6"/>
  <c r="H1261" i="6"/>
  <c r="H494" i="6"/>
  <c r="H105" i="6"/>
  <c r="H135" i="6"/>
  <c r="H1312" i="6"/>
  <c r="H140" i="6"/>
  <c r="H279" i="6"/>
  <c r="H1450" i="6"/>
  <c r="H253" i="6"/>
  <c r="H293" i="6"/>
  <c r="H1516" i="6"/>
  <c r="H205" i="6"/>
  <c r="H275" i="6"/>
  <c r="H1923" i="6"/>
  <c r="H139" i="6"/>
  <c r="H337" i="6"/>
  <c r="H2283" i="6"/>
  <c r="H1869" i="6"/>
  <c r="H700" i="6"/>
  <c r="H962" i="6"/>
  <c r="H2329" i="6"/>
  <c r="H1694" i="6"/>
  <c r="H944" i="6"/>
  <c r="H1652" i="6"/>
  <c r="H1942" i="6"/>
  <c r="H1524" i="6"/>
  <c r="H1033" i="6"/>
  <c r="H2089" i="6"/>
  <c r="H2151" i="6"/>
  <c r="H1316" i="6"/>
  <c r="H982" i="6"/>
  <c r="H540" i="6"/>
  <c r="H945" i="6"/>
  <c r="H1108" i="6"/>
  <c r="H1682" i="6"/>
  <c r="H1260" i="6"/>
  <c r="H1519" i="6"/>
  <c r="H536" i="6"/>
  <c r="H392" i="6"/>
  <c r="H1254" i="6"/>
  <c r="H889" i="6"/>
  <c r="H1109" i="6"/>
  <c r="H2099" i="6"/>
  <c r="H966" i="6"/>
  <c r="H2047" i="6"/>
  <c r="H1772" i="6"/>
  <c r="H1288" i="6"/>
  <c r="H907" i="6"/>
  <c r="H1162" i="6"/>
  <c r="H1004" i="6"/>
  <c r="H2008" i="6"/>
  <c r="H1770" i="6"/>
  <c r="H1093" i="6"/>
  <c r="H2253" i="6"/>
  <c r="H947" i="6"/>
  <c r="H1578" i="6"/>
  <c r="H1651" i="6"/>
  <c r="H1868" i="6"/>
  <c r="H733" i="6"/>
  <c r="H2064" i="6"/>
  <c r="H1649" i="6"/>
  <c r="H1980" i="6"/>
  <c r="H1007" i="6"/>
  <c r="H1711" i="6"/>
  <c r="H477" i="6"/>
  <c r="H1820" i="6"/>
  <c r="H1289" i="6"/>
  <c r="H1099" i="6"/>
  <c r="H2259" i="6"/>
  <c r="H1332" i="6"/>
  <c r="H953" i="6"/>
  <c r="H180" i="6"/>
  <c r="H1381" i="6"/>
  <c r="H805" i="6"/>
  <c r="H203" i="6"/>
  <c r="H2320" i="6"/>
  <c r="H2127" i="6"/>
  <c r="H1867" i="6"/>
  <c r="H994" i="6"/>
  <c r="H991" i="6"/>
  <c r="H2280" i="6"/>
  <c r="H2111" i="6"/>
  <c r="H1851" i="6"/>
  <c r="H1586" i="6"/>
  <c r="H1466" i="6"/>
  <c r="H978" i="6"/>
  <c r="H975" i="6"/>
  <c r="H571" i="6"/>
  <c r="H1702" i="6"/>
  <c r="H1686" i="6"/>
  <c r="H1403" i="6"/>
  <c r="H826" i="6"/>
  <c r="H444" i="6"/>
  <c r="H2092" i="6"/>
  <c r="H1879" i="6"/>
  <c r="H1678" i="6"/>
  <c r="H1541" i="6"/>
  <c r="H677" i="6"/>
  <c r="H294" i="6"/>
  <c r="H2324" i="6"/>
  <c r="H1515" i="6"/>
  <c r="H1300" i="6"/>
  <c r="H922" i="6"/>
  <c r="H517" i="6"/>
  <c r="H1974" i="6"/>
  <c r="H1876" i="6"/>
  <c r="H1632" i="6"/>
  <c r="H755" i="6"/>
  <c r="H1888" i="6"/>
  <c r="H1623" i="6"/>
  <c r="H1013" i="6"/>
  <c r="H240" i="6"/>
  <c r="H1739" i="6"/>
  <c r="H1759" i="6"/>
  <c r="H1461" i="6"/>
  <c r="H1263" i="6"/>
  <c r="H89" i="6"/>
  <c r="H171" i="6"/>
  <c r="H119" i="6"/>
  <c r="H263" i="6"/>
  <c r="H158" i="6"/>
  <c r="H277" i="6"/>
  <c r="H1862" i="6"/>
  <c r="H43" i="6"/>
  <c r="H321" i="6"/>
  <c r="H572" i="6"/>
  <c r="H417" i="6"/>
  <c r="H31" i="6"/>
  <c r="H1967" i="6"/>
  <c r="H1377" i="6"/>
  <c r="H1187" i="6"/>
  <c r="H801" i="6"/>
  <c r="H416" i="6"/>
  <c r="H26" i="6"/>
  <c r="H100" i="6"/>
  <c r="K100" i="6" s="1"/>
  <c r="L100" i="6" s="1"/>
  <c r="H895" i="6"/>
  <c r="H948" i="6"/>
  <c r="H195" i="6"/>
  <c r="H1292" i="6"/>
  <c r="H76" i="6"/>
  <c r="H1540" i="6"/>
  <c r="H106" i="6"/>
  <c r="H2295" i="6"/>
  <c r="H1853" i="6"/>
  <c r="H482" i="6"/>
  <c r="H1670" i="6"/>
  <c r="H1766" i="6"/>
  <c r="H415" i="6"/>
  <c r="H410" i="6"/>
  <c r="H1318" i="6"/>
  <c r="H927" i="6"/>
  <c r="H1703" i="6"/>
  <c r="H1344" i="6"/>
  <c r="H273" i="6"/>
  <c r="H1785" i="6"/>
  <c r="H2139" i="6"/>
  <c r="H230" i="6"/>
  <c r="H1095" i="6"/>
  <c r="H1328" i="6"/>
  <c r="H893" i="6"/>
  <c r="H1323" i="6"/>
  <c r="H1863" i="6"/>
  <c r="H90" i="6"/>
  <c r="H1188" i="6"/>
  <c r="H2198" i="6"/>
  <c r="H1858" i="6"/>
  <c r="H887" i="6"/>
  <c r="H2142" i="6"/>
  <c r="H1932" i="6"/>
  <c r="H1308" i="6"/>
  <c r="H1118" i="6"/>
  <c r="H1847" i="6"/>
  <c r="H1462" i="6"/>
  <c r="H974" i="6"/>
  <c r="H971" i="6"/>
  <c r="H582" i="6"/>
  <c r="H198" i="6"/>
  <c r="H1698" i="6"/>
  <c r="H1399" i="6"/>
  <c r="H1209" i="6"/>
  <c r="H808" i="6"/>
  <c r="H822" i="6"/>
  <c r="H2326" i="6"/>
  <c r="H1875" i="6"/>
  <c r="H1537" i="6"/>
  <c r="H1512" i="6"/>
  <c r="H1296" i="6"/>
  <c r="H915" i="6"/>
  <c r="H2169" i="6"/>
  <c r="H1970" i="6"/>
  <c r="H1864" i="6"/>
  <c r="H1628" i="6"/>
  <c r="H1345" i="6"/>
  <c r="H751" i="6"/>
  <c r="H766" i="6"/>
  <c r="H73" i="6"/>
  <c r="H23" i="6"/>
  <c r="H110" i="6"/>
  <c r="H1137" i="6"/>
  <c r="H85" i="6"/>
  <c r="H167" i="6"/>
  <c r="H926" i="6"/>
  <c r="H99" i="6"/>
  <c r="H181" i="6"/>
  <c r="H996" i="6"/>
  <c r="H82" i="6"/>
  <c r="H143" i="6"/>
  <c r="H225" i="6"/>
  <c r="H2167" i="6"/>
  <c r="H1706" i="6"/>
  <c r="H1338" i="6"/>
  <c r="H501" i="6"/>
  <c r="H523" i="6"/>
  <c r="H855" i="6"/>
  <c r="H2101" i="6"/>
  <c r="H1203" i="6"/>
  <c r="H1003" i="6"/>
  <c r="H1098" i="6"/>
  <c r="H322" i="6"/>
  <c r="H1825" i="6"/>
  <c r="H176" i="6"/>
  <c r="H136" i="6"/>
  <c r="H1769" i="6"/>
  <c r="H1478" i="6"/>
  <c r="H2040" i="6"/>
  <c r="H1313" i="6"/>
  <c r="H1174" i="6"/>
  <c r="H102" i="6"/>
  <c r="H479" i="6"/>
  <c r="H1291" i="6"/>
  <c r="H1104" i="6"/>
  <c r="H1101" i="6"/>
  <c r="H711" i="6"/>
  <c r="H1831" i="6"/>
  <c r="H1334" i="6"/>
  <c r="H958" i="6"/>
  <c r="H955" i="6"/>
  <c r="H566" i="6"/>
  <c r="H182" i="6"/>
  <c r="H2007" i="6"/>
  <c r="H1890" i="6"/>
  <c r="H1666" i="6"/>
  <c r="H1383" i="6"/>
  <c r="H1193" i="6"/>
  <c r="H807" i="6"/>
  <c r="H2296" i="6"/>
  <c r="H1830" i="6"/>
  <c r="H1426" i="6"/>
  <c r="H1051" i="6"/>
  <c r="H1048" i="6"/>
  <c r="H657" i="6"/>
  <c r="H274" i="6"/>
  <c r="H2258" i="6"/>
  <c r="H2054" i="6"/>
  <c r="H1775" i="6"/>
  <c r="H1707" i="6"/>
  <c r="H1495" i="6"/>
  <c r="H1280" i="6"/>
  <c r="H497" i="6"/>
  <c r="H512" i="6"/>
  <c r="H2377" i="6"/>
  <c r="H2150" i="6"/>
  <c r="H1732" i="6"/>
  <c r="H1612" i="6"/>
  <c r="H1329" i="6"/>
  <c r="H1139" i="6"/>
  <c r="H447" i="6"/>
  <c r="H60" i="6"/>
  <c r="H509" i="6"/>
  <c r="H478" i="6"/>
  <c r="H88" i="6"/>
  <c r="H150" i="6"/>
  <c r="H1233" i="6"/>
  <c r="H83" i="6"/>
  <c r="H44" i="6"/>
  <c r="K44" i="6" s="1"/>
  <c r="L44" i="6" s="1"/>
  <c r="H146" i="6"/>
  <c r="H980" i="6"/>
  <c r="H127" i="6"/>
  <c r="H2147" i="6"/>
  <c r="H237" i="6"/>
  <c r="H1848" i="6"/>
  <c r="H959" i="6"/>
  <c r="H2207" i="6"/>
  <c r="H1526" i="6"/>
  <c r="H2254" i="6"/>
  <c r="H484" i="6"/>
  <c r="H122" i="6"/>
  <c r="H173" i="6"/>
  <c r="H1964" i="6"/>
  <c r="H2278" i="6"/>
  <c r="H600" i="6"/>
  <c r="H1285" i="6"/>
  <c r="H1136" i="6"/>
  <c r="H1229" i="6"/>
  <c r="H928" i="6"/>
  <c r="H882" i="6"/>
  <c r="H179" i="6"/>
  <c r="H2015" i="6"/>
  <c r="H1735" i="6"/>
  <c r="H1726" i="6"/>
  <c r="H1719" i="6"/>
  <c r="H1232" i="6"/>
  <c r="H1705" i="6"/>
  <c r="H1088" i="6"/>
  <c r="H1085" i="6"/>
  <c r="H680" i="6"/>
  <c r="H312" i="6"/>
  <c r="H1764" i="6"/>
  <c r="H1319" i="6"/>
  <c r="H942" i="6"/>
  <c r="H937" i="6"/>
  <c r="H535" i="6"/>
  <c r="H1650" i="6"/>
  <c r="H1367" i="6"/>
  <c r="H1641" i="6"/>
  <c r="H1522" i="6"/>
  <c r="H1410" i="6"/>
  <c r="H258" i="6"/>
  <c r="H1758" i="6"/>
  <c r="H1740" i="6"/>
  <c r="H1264" i="6"/>
  <c r="H867" i="6"/>
  <c r="H496" i="6"/>
  <c r="H2345" i="6"/>
  <c r="H1314" i="6"/>
  <c r="H1126" i="6"/>
  <c r="H1124" i="6"/>
  <c r="H734" i="6"/>
  <c r="H430" i="6"/>
  <c r="H42" i="6"/>
  <c r="H799" i="6"/>
  <c r="H72" i="6"/>
  <c r="H977" i="6"/>
  <c r="H193" i="6"/>
  <c r="H1343" i="6"/>
  <c r="H124" i="6"/>
  <c r="H287" i="6"/>
  <c r="H2205" i="6"/>
  <c r="H1667" i="6"/>
  <c r="H1835" i="6"/>
  <c r="H539" i="6"/>
  <c r="H2288" i="6"/>
  <c r="H285" i="6"/>
  <c r="H1638" i="6"/>
  <c r="H246" i="6"/>
  <c r="H1302" i="6"/>
  <c r="H1965" i="6"/>
  <c r="H2332" i="6"/>
  <c r="H1339" i="6"/>
  <c r="H614" i="6"/>
  <c r="H2255" i="6"/>
  <c r="H2048" i="6"/>
  <c r="H506" i="6"/>
  <c r="H990" i="6"/>
  <c r="H1728" i="6"/>
  <c r="H1218" i="6"/>
  <c r="H813" i="6"/>
  <c r="H446" i="6"/>
  <c r="H2094" i="6"/>
  <c r="H1881" i="6"/>
  <c r="H1680" i="6"/>
  <c r="H1257" i="6"/>
  <c r="H2308" i="6"/>
  <c r="H2058" i="6"/>
  <c r="H1534" i="6"/>
  <c r="H1517" i="6"/>
  <c r="H1303" i="6"/>
  <c r="H924" i="6"/>
  <c r="H519" i="6"/>
  <c r="H1884" i="6"/>
  <c r="H1634" i="6"/>
  <c r="H1159" i="6"/>
  <c r="H774" i="6"/>
  <c r="H2155" i="6"/>
  <c r="H1625" i="6"/>
  <c r="H242" i="6"/>
  <c r="H1741" i="6"/>
  <c r="H1776" i="6"/>
  <c r="H1255" i="6"/>
  <c r="H891" i="6"/>
  <c r="H2346" i="6"/>
  <c r="H1922" i="6"/>
  <c r="H1971" i="6"/>
  <c r="H1297" i="6"/>
  <c r="H1110" i="6"/>
  <c r="H1107" i="6"/>
  <c r="H702" i="6"/>
  <c r="H413" i="6"/>
  <c r="H58" i="6"/>
  <c r="H863" i="6"/>
  <c r="H37" i="6"/>
  <c r="H118" i="6"/>
  <c r="H132" i="6"/>
  <c r="H911" i="6"/>
  <c r="H114" i="6"/>
  <c r="H95" i="6"/>
  <c r="H2082" i="6"/>
  <c r="H29" i="6"/>
  <c r="H1841" i="6"/>
  <c r="H1616" i="6"/>
  <c r="H1721" i="6"/>
  <c r="H1322" i="6"/>
  <c r="H1038" i="6"/>
  <c r="H289" i="6"/>
  <c r="H1997" i="6"/>
  <c r="H117" i="6"/>
  <c r="H1133" i="6"/>
  <c r="H2325" i="6"/>
  <c r="H1473" i="6"/>
  <c r="H1674" i="6"/>
  <c r="H798" i="6"/>
  <c r="H812" i="6"/>
  <c r="H1958" i="6"/>
  <c r="H1527" i="6"/>
  <c r="H280" i="6"/>
  <c r="H1755" i="6"/>
  <c r="H503" i="6"/>
  <c r="H518" i="6"/>
  <c r="H2156" i="6"/>
  <c r="H1783" i="6"/>
  <c r="H1335" i="6"/>
  <c r="H1378" i="6"/>
  <c r="H1002" i="6"/>
  <c r="H999" i="6"/>
  <c r="H610" i="6"/>
  <c r="H2209" i="6"/>
  <c r="H2006" i="6"/>
  <c r="H1725" i="6"/>
  <c r="H1828" i="6"/>
  <c r="H1281" i="6"/>
  <c r="H1094" i="6"/>
  <c r="H1091" i="6"/>
  <c r="H701" i="6"/>
  <c r="H397" i="6"/>
  <c r="H428" i="6"/>
  <c r="H40" i="6"/>
  <c r="H21" i="6"/>
  <c r="H35" i="6"/>
  <c r="H116" i="6"/>
  <c r="H815" i="6"/>
  <c r="H98" i="6"/>
  <c r="H79" i="6"/>
  <c r="H2153" i="6"/>
  <c r="H174" i="6"/>
  <c r="H255" i="6"/>
  <c r="H2183" i="6"/>
  <c r="H92" i="6"/>
  <c r="H1857" i="6"/>
  <c r="H2062" i="6"/>
  <c r="H1746" i="6"/>
  <c r="H1677" i="6"/>
  <c r="H507" i="6"/>
  <c r="H1382" i="6"/>
  <c r="H1729" i="6"/>
  <c r="H2375" i="6"/>
  <c r="H705" i="6"/>
  <c r="H949" i="6"/>
  <c r="H1140" i="6"/>
  <c r="H1824" i="6"/>
  <c r="H360" i="6"/>
  <c r="H987" i="6"/>
  <c r="H306" i="6"/>
  <c r="H544" i="6"/>
  <c r="H184" i="6"/>
  <c r="H1754" i="6"/>
  <c r="H2013" i="6"/>
  <c r="H1998" i="6"/>
  <c r="H1656" i="6"/>
  <c r="H797" i="6"/>
  <c r="H412" i="6"/>
  <c r="H2323" i="6"/>
  <c r="H1647" i="6"/>
  <c r="H1714" i="6"/>
  <c r="H1037" i="6"/>
  <c r="H632" i="6"/>
  <c r="H264" i="6"/>
  <c r="H1765" i="6"/>
  <c r="H1270" i="6"/>
  <c r="H892" i="6"/>
  <c r="H502" i="6"/>
  <c r="H1850" i="6"/>
  <c r="H1602" i="6"/>
  <c r="H1320" i="6"/>
  <c r="H1132" i="6"/>
  <c r="H1129" i="6"/>
  <c r="H356" i="6"/>
  <c r="H1859" i="6"/>
  <c r="H1474" i="6"/>
  <c r="H986" i="6"/>
  <c r="H983" i="6"/>
  <c r="H2194" i="6"/>
  <c r="H2035" i="6"/>
  <c r="H1411" i="6"/>
  <c r="H819" i="6"/>
  <c r="H2317" i="6"/>
  <c r="H2100" i="6"/>
  <c r="H1887" i="6"/>
  <c r="H1685" i="6"/>
  <c r="H1549" i="6"/>
  <c r="H1265" i="6"/>
  <c r="H1076" i="6"/>
  <c r="H671" i="6"/>
  <c r="H302" i="6"/>
  <c r="H1804" i="6"/>
  <c r="H25" i="6"/>
  <c r="H86" i="6"/>
  <c r="H800" i="6"/>
  <c r="H101" i="6"/>
  <c r="H961" i="6"/>
  <c r="H2129" i="6"/>
  <c r="H1258" i="6"/>
  <c r="H159" i="6"/>
  <c r="H239" i="6"/>
  <c r="H2148" i="6"/>
  <c r="H556" i="6"/>
  <c r="H305" i="6"/>
  <c r="H794" i="6"/>
  <c r="H384" i="6"/>
  <c r="H1981" i="6"/>
  <c r="H1747" i="6"/>
  <c r="H1111" i="6"/>
  <c r="H965" i="6"/>
  <c r="H816" i="6"/>
  <c r="H2221" i="6"/>
  <c r="H2376" i="6"/>
  <c r="H759" i="6"/>
  <c r="H1006" i="6"/>
  <c r="H1860" i="6"/>
  <c r="H1911" i="6"/>
  <c r="H113" i="6"/>
  <c r="H583" i="6"/>
  <c r="H1808" i="6"/>
  <c r="H2378" i="6"/>
  <c r="H39" i="6"/>
  <c r="H97" i="6"/>
  <c r="H28" i="6"/>
  <c r="H1933" i="6"/>
  <c r="H1373" i="6"/>
  <c r="H1983" i="6"/>
  <c r="H1921" i="6"/>
  <c r="H1170" i="6"/>
  <c r="H1631" i="6"/>
  <c r="H1513" i="6"/>
  <c r="H1400" i="6"/>
  <c r="H248" i="6"/>
  <c r="H2230" i="6"/>
  <c r="H1748" i="6"/>
  <c r="H1826" i="6"/>
  <c r="H1469" i="6"/>
  <c r="H876" i="6"/>
  <c r="H872" i="6"/>
  <c r="H486" i="6"/>
  <c r="H2138" i="6"/>
  <c r="H1718" i="6"/>
  <c r="H1587" i="6"/>
  <c r="H1304" i="6"/>
  <c r="H1117" i="6"/>
  <c r="H1113" i="6"/>
  <c r="H1845" i="6"/>
  <c r="H1577" i="6"/>
  <c r="H970" i="6"/>
  <c r="H967" i="6"/>
  <c r="H563" i="6"/>
  <c r="H578" i="6"/>
  <c r="H194" i="6"/>
  <c r="H1982" i="6"/>
  <c r="H804" i="6"/>
  <c r="H818" i="6"/>
  <c r="H2318" i="6"/>
  <c r="H1669" i="6"/>
  <c r="H1533" i="6"/>
  <c r="H1060" i="6"/>
  <c r="H366" i="6"/>
  <c r="H525" i="6"/>
  <c r="H70" i="6"/>
  <c r="H84" i="6"/>
  <c r="H590" i="6"/>
  <c r="H128" i="6"/>
  <c r="H2097" i="6"/>
  <c r="H141" i="6"/>
  <c r="H2130" i="6"/>
  <c r="H1508" i="6"/>
  <c r="H2000" i="6"/>
  <c r="H1591" i="6"/>
  <c r="H1295" i="6"/>
  <c r="H1307" i="6"/>
  <c r="H2312" i="6"/>
  <c r="H1467" i="6"/>
  <c r="H1603" i="6"/>
  <c r="H522" i="6"/>
  <c r="H2010" i="6"/>
  <c r="H952" i="6"/>
  <c r="H131" i="6"/>
  <c r="H1274" i="6"/>
  <c r="H839" i="6"/>
  <c r="H2184" i="6"/>
  <c r="H120" i="6"/>
  <c r="H1092" i="6"/>
  <c r="H241" i="6"/>
  <c r="H2165" i="6"/>
  <c r="H1832" i="6"/>
  <c r="H1341" i="6"/>
  <c r="H747" i="6"/>
  <c r="H2141" i="6"/>
  <c r="H1384" i="6"/>
  <c r="H1008" i="6"/>
  <c r="H1005" i="6"/>
  <c r="H602" i="6"/>
  <c r="H616" i="6"/>
  <c r="H232" i="6"/>
  <c r="H2012" i="6"/>
  <c r="H1731" i="6"/>
  <c r="H1908" i="6"/>
  <c r="H2122" i="6"/>
  <c r="H1571" i="6"/>
  <c r="H1100" i="6"/>
  <c r="H1097" i="6"/>
  <c r="H707" i="6"/>
  <c r="H2257" i="6"/>
  <c r="H2086" i="6"/>
  <c r="H1827" i="6"/>
  <c r="H1330" i="6"/>
  <c r="H954" i="6"/>
  <c r="H951" i="6"/>
  <c r="H2201" i="6"/>
  <c r="H2003" i="6"/>
  <c r="H1984" i="6"/>
  <c r="H1379" i="6"/>
  <c r="H803" i="6"/>
  <c r="H2330" i="6"/>
  <c r="H2069" i="6"/>
  <c r="H1886" i="6"/>
  <c r="H1653" i="6"/>
  <c r="H1530" i="6"/>
  <c r="H1047" i="6"/>
  <c r="H270" i="6"/>
  <c r="H347" i="6"/>
  <c r="H1684" i="6"/>
  <c r="H2331" i="6"/>
  <c r="H831" i="6"/>
  <c r="H443" i="6"/>
  <c r="H56" i="6"/>
  <c r="H605" i="6"/>
  <c r="H846" i="6"/>
  <c r="H52" i="6"/>
  <c r="H669" i="6"/>
  <c r="H24" i="6"/>
  <c r="K24" i="6" s="1"/>
  <c r="L24" i="6" s="1"/>
  <c r="H112" i="6"/>
  <c r="H125" i="6"/>
  <c r="H2098" i="6"/>
  <c r="H1375" i="6"/>
  <c r="H2252" i="6" l="1"/>
  <c r="K2161" i="6"/>
  <c r="L2161" i="6" s="1"/>
  <c r="K2251" i="6"/>
  <c r="L2251" i="6" s="1"/>
  <c r="G828" i="6"/>
  <c r="H828" i="6"/>
  <c r="G545" i="6"/>
  <c r="H545" i="6"/>
  <c r="G1483" i="6"/>
  <c r="H1483" i="6"/>
  <c r="G1266" i="6"/>
  <c r="H1266" i="6"/>
  <c r="G2026" i="6"/>
  <c r="H2026" i="6"/>
  <c r="G1409" i="6"/>
  <c r="H1409" i="6"/>
  <c r="K1266" i="6" l="1"/>
  <c r="L1266" i="6" s="1"/>
  <c r="K545" i="6"/>
  <c r="L545" i="6" s="1"/>
  <c r="K1483" i="6"/>
  <c r="L1483" i="6" s="1"/>
  <c r="K2026" i="6"/>
  <c r="L2026" i="6" s="1"/>
  <c r="K828" i="6"/>
  <c r="L828" i="6" s="1"/>
  <c r="K1409" i="6"/>
  <c r="L1409" i="6" s="1"/>
  <c r="C321" i="11" l="1"/>
  <c r="M321" i="11" s="1"/>
  <c r="C322" i="11"/>
  <c r="M322" i="11" s="1"/>
  <c r="C323" i="11"/>
  <c r="M323" i="11" s="1"/>
  <c r="C122" i="11"/>
  <c r="M122" i="11" s="1"/>
  <c r="C39" i="11"/>
  <c r="M39" i="11" s="1"/>
  <c r="C182" i="11"/>
  <c r="M182" i="11" s="1"/>
  <c r="C125" i="11" l="1"/>
  <c r="M125" i="11" s="1"/>
  <c r="C316" i="11"/>
  <c r="M316" i="11" s="1"/>
  <c r="C292" i="11"/>
  <c r="M292" i="11" s="1"/>
  <c r="C268" i="11"/>
  <c r="M268" i="11" s="1"/>
  <c r="C244" i="11"/>
  <c r="M244" i="11" s="1"/>
  <c r="C220" i="11"/>
  <c r="M220" i="11" s="1"/>
  <c r="C196" i="11"/>
  <c r="M196" i="11" s="1"/>
  <c r="C171" i="11"/>
  <c r="M171" i="11" s="1"/>
  <c r="C147" i="11"/>
  <c r="M147" i="11" s="1"/>
  <c r="C123" i="11"/>
  <c r="M123" i="11" s="1"/>
  <c r="C98" i="11"/>
  <c r="M98" i="11" s="1"/>
  <c r="C74" i="11"/>
  <c r="M74" i="11" s="1"/>
  <c r="C50" i="11"/>
  <c r="M50" i="11" s="1"/>
  <c r="C25" i="11"/>
  <c r="M25" i="11" s="1"/>
  <c r="C269" i="11"/>
  <c r="M269" i="11" s="1"/>
  <c r="C315" i="11"/>
  <c r="M315" i="11" s="1"/>
  <c r="C291" i="11"/>
  <c r="M291" i="11" s="1"/>
  <c r="C267" i="11"/>
  <c r="M267" i="11" s="1"/>
  <c r="C243" i="11"/>
  <c r="M243" i="11" s="1"/>
  <c r="C219" i="11"/>
  <c r="M219" i="11" s="1"/>
  <c r="C195" i="11"/>
  <c r="M195" i="11" s="1"/>
  <c r="C170" i="11"/>
  <c r="M170" i="11" s="1"/>
  <c r="C146" i="11"/>
  <c r="M146" i="11" s="1"/>
  <c r="C121" i="11"/>
  <c r="M121" i="11" s="1"/>
  <c r="C97" i="11"/>
  <c r="M97" i="11" s="1"/>
  <c r="C73" i="11"/>
  <c r="M73" i="11" s="1"/>
  <c r="C49" i="11"/>
  <c r="M49" i="11" s="1"/>
  <c r="C24" i="11"/>
  <c r="M24" i="11" s="1"/>
  <c r="C222" i="11"/>
  <c r="M222" i="11" s="1"/>
  <c r="C27" i="11"/>
  <c r="M27" i="11" s="1"/>
  <c r="C314" i="11"/>
  <c r="M314" i="11" s="1"/>
  <c r="C290" i="11"/>
  <c r="M290" i="11" s="1"/>
  <c r="C266" i="11"/>
  <c r="M266" i="11" s="1"/>
  <c r="C242" i="11"/>
  <c r="M242" i="11" s="1"/>
  <c r="C218" i="11"/>
  <c r="M218" i="11" s="1"/>
  <c r="C194" i="11"/>
  <c r="M194" i="11" s="1"/>
  <c r="C169" i="11"/>
  <c r="M169" i="11" s="1"/>
  <c r="C145" i="11"/>
  <c r="M145" i="11" s="1"/>
  <c r="C120" i="11"/>
  <c r="M120" i="11" s="1"/>
  <c r="C96" i="11"/>
  <c r="M96" i="11" s="1"/>
  <c r="C72" i="11"/>
  <c r="M72" i="11" s="1"/>
  <c r="C48" i="11"/>
  <c r="M48" i="11" s="1"/>
  <c r="C23" i="11"/>
  <c r="M23" i="11" s="1"/>
  <c r="C270" i="11"/>
  <c r="M270" i="11" s="1"/>
  <c r="C52" i="11"/>
  <c r="M52" i="11" s="1"/>
  <c r="C313" i="11"/>
  <c r="M313" i="11" s="1"/>
  <c r="C289" i="11"/>
  <c r="M289" i="11" s="1"/>
  <c r="C265" i="11"/>
  <c r="M265" i="11" s="1"/>
  <c r="C241" i="11"/>
  <c r="M241" i="11" s="1"/>
  <c r="C217" i="11"/>
  <c r="M217" i="11" s="1"/>
  <c r="C193" i="11"/>
  <c r="M193" i="11" s="1"/>
  <c r="C168" i="11"/>
  <c r="M168" i="11" s="1"/>
  <c r="C144" i="11"/>
  <c r="M144" i="11" s="1"/>
  <c r="C119" i="11"/>
  <c r="M119" i="11" s="1"/>
  <c r="C95" i="11"/>
  <c r="M95" i="11" s="1"/>
  <c r="C71" i="11"/>
  <c r="M71" i="11" s="1"/>
  <c r="C47" i="11"/>
  <c r="M47" i="11" s="1"/>
  <c r="C22" i="11"/>
  <c r="M22" i="11" s="1"/>
  <c r="C197" i="11"/>
  <c r="M197" i="11" s="1"/>
  <c r="C75" i="11"/>
  <c r="M75" i="11" s="1"/>
  <c r="C288" i="11"/>
  <c r="M288" i="11" s="1"/>
  <c r="C264" i="11"/>
  <c r="M264" i="11" s="1"/>
  <c r="C240" i="11"/>
  <c r="M240" i="11" s="1"/>
  <c r="C216" i="11"/>
  <c r="M216" i="11" s="1"/>
  <c r="C192" i="11"/>
  <c r="M192" i="11" s="1"/>
  <c r="C167" i="11"/>
  <c r="M167" i="11" s="1"/>
  <c r="C143" i="11"/>
  <c r="M143" i="11" s="1"/>
  <c r="C118" i="11"/>
  <c r="M118" i="11" s="1"/>
  <c r="C94" i="11"/>
  <c r="M94" i="11" s="1"/>
  <c r="C70" i="11"/>
  <c r="M70" i="11" s="1"/>
  <c r="C46" i="11"/>
  <c r="M46" i="11" s="1"/>
  <c r="C21" i="11"/>
  <c r="M21" i="11" s="1"/>
  <c r="C173" i="11"/>
  <c r="M173" i="11" s="1"/>
  <c r="C311" i="11"/>
  <c r="M311" i="11" s="1"/>
  <c r="C287" i="11"/>
  <c r="M287" i="11" s="1"/>
  <c r="C263" i="11"/>
  <c r="M263" i="11" s="1"/>
  <c r="C239" i="11"/>
  <c r="M239" i="11" s="1"/>
  <c r="C215" i="11"/>
  <c r="M215" i="11" s="1"/>
  <c r="C191" i="11"/>
  <c r="M191" i="11" s="1"/>
  <c r="C166" i="11"/>
  <c r="M166" i="11" s="1"/>
  <c r="C142" i="11"/>
  <c r="M142" i="11" s="1"/>
  <c r="C117" i="11"/>
  <c r="M117" i="11" s="1"/>
  <c r="C93" i="11"/>
  <c r="M93" i="11" s="1"/>
  <c r="C69" i="11"/>
  <c r="M69" i="11" s="1"/>
  <c r="C45" i="11"/>
  <c r="M45" i="11" s="1"/>
  <c r="C20" i="11"/>
  <c r="M20" i="11" s="1"/>
  <c r="C76" i="11"/>
  <c r="M76" i="11" s="1"/>
  <c r="C99" i="11"/>
  <c r="M99" i="11" s="1"/>
  <c r="C26" i="11"/>
  <c r="M26" i="11" s="1"/>
  <c r="C310" i="11"/>
  <c r="M310" i="11" s="1"/>
  <c r="C286" i="11"/>
  <c r="M286" i="11" s="1"/>
  <c r="C262" i="11"/>
  <c r="M262" i="11" s="1"/>
  <c r="C238" i="11"/>
  <c r="M238" i="11" s="1"/>
  <c r="C214" i="11"/>
  <c r="M214" i="11" s="1"/>
  <c r="C190" i="11"/>
  <c r="M190" i="11" s="1"/>
  <c r="C165" i="11"/>
  <c r="M165" i="11" s="1"/>
  <c r="C141" i="11"/>
  <c r="M141" i="11" s="1"/>
  <c r="C116" i="11"/>
  <c r="M116" i="11" s="1"/>
  <c r="C92" i="11"/>
  <c r="M92" i="11" s="1"/>
  <c r="C68" i="11"/>
  <c r="M68" i="11" s="1"/>
  <c r="C44" i="11"/>
  <c r="M44" i="11" s="1"/>
  <c r="C19" i="11"/>
  <c r="M19" i="11" s="1"/>
  <c r="C317" i="11"/>
  <c r="M317" i="11" s="1"/>
  <c r="C312" i="11"/>
  <c r="M312" i="11" s="1"/>
  <c r="C309" i="11"/>
  <c r="M309" i="11" s="1"/>
  <c r="C285" i="11"/>
  <c r="M285" i="11" s="1"/>
  <c r="C261" i="11"/>
  <c r="M261" i="11" s="1"/>
  <c r="C237" i="11"/>
  <c r="M237" i="11" s="1"/>
  <c r="C213" i="11"/>
  <c r="M213" i="11" s="1"/>
  <c r="C189" i="11"/>
  <c r="M189" i="11" s="1"/>
  <c r="C164" i="11"/>
  <c r="M164" i="11" s="1"/>
  <c r="C140" i="11"/>
  <c r="M140" i="11" s="1"/>
  <c r="C115" i="11"/>
  <c r="M115" i="11" s="1"/>
  <c r="C91" i="11"/>
  <c r="M91" i="11" s="1"/>
  <c r="C67" i="11"/>
  <c r="M67" i="11" s="1"/>
  <c r="C43" i="11"/>
  <c r="M43" i="11" s="1"/>
  <c r="C18" i="11"/>
  <c r="M18" i="11" s="1"/>
  <c r="C294" i="11"/>
  <c r="M294" i="11" s="1"/>
  <c r="C148" i="11"/>
  <c r="M148" i="11" s="1"/>
  <c r="C51" i="11"/>
  <c r="M51" i="11" s="1"/>
  <c r="C308" i="11"/>
  <c r="M308" i="11" s="1"/>
  <c r="C284" i="11"/>
  <c r="M284" i="11" s="1"/>
  <c r="C260" i="11"/>
  <c r="M260" i="11" s="1"/>
  <c r="C236" i="11"/>
  <c r="M236" i="11" s="1"/>
  <c r="C212" i="11"/>
  <c r="M212" i="11" s="1"/>
  <c r="C188" i="11"/>
  <c r="M188" i="11" s="1"/>
  <c r="C163" i="11"/>
  <c r="M163" i="11" s="1"/>
  <c r="C139" i="11"/>
  <c r="M139" i="11" s="1"/>
  <c r="C114" i="11"/>
  <c r="M114" i="11" s="1"/>
  <c r="C90" i="11"/>
  <c r="M90" i="11" s="1"/>
  <c r="C66" i="11"/>
  <c r="M66" i="11" s="1"/>
  <c r="C42" i="11"/>
  <c r="M42" i="11" s="1"/>
  <c r="C17" i="11"/>
  <c r="M17" i="11" s="1"/>
  <c r="C246" i="11"/>
  <c r="M246" i="11" s="1"/>
  <c r="C307" i="11"/>
  <c r="M307" i="11" s="1"/>
  <c r="C283" i="11"/>
  <c r="M283" i="11" s="1"/>
  <c r="C259" i="11"/>
  <c r="M259" i="11" s="1"/>
  <c r="C235" i="11"/>
  <c r="M235" i="11" s="1"/>
  <c r="C211" i="11"/>
  <c r="M211" i="11" s="1"/>
  <c r="C187" i="11"/>
  <c r="M187" i="11" s="1"/>
  <c r="C162" i="11"/>
  <c r="C138" i="11"/>
  <c r="M138" i="11" s="1"/>
  <c r="C113" i="11"/>
  <c r="M113" i="11" s="1"/>
  <c r="C89" i="11"/>
  <c r="M89" i="11" s="1"/>
  <c r="C65" i="11"/>
  <c r="M65" i="11" s="1"/>
  <c r="C41" i="11"/>
  <c r="M41" i="11" s="1"/>
  <c r="C16" i="11"/>
  <c r="M16" i="11" s="1"/>
  <c r="C221" i="11"/>
  <c r="M221" i="11" s="1"/>
  <c r="C306" i="11"/>
  <c r="M306" i="11" s="1"/>
  <c r="C282" i="11"/>
  <c r="M282" i="11" s="1"/>
  <c r="C258" i="11"/>
  <c r="M258" i="11" s="1"/>
  <c r="C234" i="11"/>
  <c r="M234" i="11" s="1"/>
  <c r="C210" i="11"/>
  <c r="M210" i="11" s="1"/>
  <c r="C186" i="11"/>
  <c r="M186" i="11" s="1"/>
  <c r="C161" i="11"/>
  <c r="M161" i="11" s="1"/>
  <c r="C137" i="11"/>
  <c r="M137" i="11" s="1"/>
  <c r="C112" i="11"/>
  <c r="M112" i="11" s="1"/>
  <c r="C88" i="11"/>
  <c r="M88" i="11" s="1"/>
  <c r="C64" i="11"/>
  <c r="M64" i="11" s="1"/>
  <c r="C40" i="11"/>
  <c r="M40" i="11" s="1"/>
  <c r="C15" i="11"/>
  <c r="M15" i="11" s="1"/>
  <c r="C198" i="11"/>
  <c r="M198" i="11" s="1"/>
  <c r="C305" i="11"/>
  <c r="M305" i="11" s="1"/>
  <c r="C281" i="11"/>
  <c r="M281" i="11" s="1"/>
  <c r="C257" i="11"/>
  <c r="M257" i="11" s="1"/>
  <c r="C233" i="11"/>
  <c r="M233" i="11" s="1"/>
  <c r="C209" i="11"/>
  <c r="M209" i="11" s="1"/>
  <c r="C185" i="11"/>
  <c r="M185" i="11" s="1"/>
  <c r="C160" i="11"/>
  <c r="M160" i="11" s="1"/>
  <c r="C136" i="11"/>
  <c r="M136" i="11" s="1"/>
  <c r="C111" i="11"/>
  <c r="M111" i="11" s="1"/>
  <c r="C87" i="11"/>
  <c r="M87" i="11" s="1"/>
  <c r="C63" i="11"/>
  <c r="M63" i="11" s="1"/>
  <c r="C38" i="11"/>
  <c r="M38" i="11" s="1"/>
  <c r="C14" i="11"/>
  <c r="M14" i="11" s="1"/>
  <c r="C172" i="11"/>
  <c r="M172" i="11" s="1"/>
  <c r="C304" i="11"/>
  <c r="M304" i="11" s="1"/>
  <c r="C280" i="11"/>
  <c r="M280" i="11" s="1"/>
  <c r="C256" i="11"/>
  <c r="M256" i="11" s="1"/>
  <c r="C232" i="11"/>
  <c r="M232" i="11" s="1"/>
  <c r="C208" i="11"/>
  <c r="M208" i="11" s="1"/>
  <c r="C184" i="11"/>
  <c r="M184" i="11" s="1"/>
  <c r="C159" i="11"/>
  <c r="M159" i="11" s="1"/>
  <c r="C135" i="11"/>
  <c r="M135" i="11" s="1"/>
  <c r="C110" i="11"/>
  <c r="M110" i="11" s="1"/>
  <c r="C86" i="11"/>
  <c r="M86" i="11" s="1"/>
  <c r="C62" i="11"/>
  <c r="M62" i="11" s="1"/>
  <c r="C37" i="11"/>
  <c r="M37" i="11" s="1"/>
  <c r="C13" i="11"/>
  <c r="M13" i="11" s="1"/>
  <c r="C124" i="11"/>
  <c r="M124" i="11" s="1"/>
  <c r="C3" i="11"/>
  <c r="M3" i="11" s="1"/>
  <c r="C303" i="11"/>
  <c r="M303" i="11" s="1"/>
  <c r="C279" i="11"/>
  <c r="M279" i="11" s="1"/>
  <c r="C255" i="11"/>
  <c r="M255" i="11" s="1"/>
  <c r="C231" i="11"/>
  <c r="M231" i="11" s="1"/>
  <c r="C207" i="11"/>
  <c r="M207" i="11" s="1"/>
  <c r="C183" i="11"/>
  <c r="M183" i="11" s="1"/>
  <c r="C158" i="11"/>
  <c r="M158" i="11" s="1"/>
  <c r="C134" i="11"/>
  <c r="M134" i="11" s="1"/>
  <c r="C109" i="11"/>
  <c r="M109" i="11" s="1"/>
  <c r="C85" i="11"/>
  <c r="M85" i="11" s="1"/>
  <c r="C61" i="11"/>
  <c r="M61" i="11" s="1"/>
  <c r="C36" i="11"/>
  <c r="M36" i="11" s="1"/>
  <c r="C12" i="11"/>
  <c r="M12" i="11" s="1"/>
  <c r="C318" i="11"/>
  <c r="M318" i="11" s="1"/>
  <c r="C302" i="11"/>
  <c r="M302" i="11" s="1"/>
  <c r="C278" i="11"/>
  <c r="M278" i="11" s="1"/>
  <c r="C254" i="11"/>
  <c r="M254" i="11" s="1"/>
  <c r="C230" i="11"/>
  <c r="M230" i="11" s="1"/>
  <c r="C206" i="11"/>
  <c r="M206" i="11" s="1"/>
  <c r="C181" i="11"/>
  <c r="M181" i="11" s="1"/>
  <c r="C157" i="11"/>
  <c r="M157" i="11" s="1"/>
  <c r="C133" i="11"/>
  <c r="M133" i="11" s="1"/>
  <c r="C108" i="11"/>
  <c r="M108" i="11" s="1"/>
  <c r="C84" i="11"/>
  <c r="M84" i="11" s="1"/>
  <c r="C60" i="11"/>
  <c r="M60" i="11" s="1"/>
  <c r="C35" i="11"/>
  <c r="M35" i="11" s="1"/>
  <c r="C11" i="11"/>
  <c r="M11" i="11" s="1"/>
  <c r="C245" i="11"/>
  <c r="M245" i="11" s="1"/>
  <c r="C301" i="11"/>
  <c r="M301" i="11" s="1"/>
  <c r="C277" i="11"/>
  <c r="M277" i="11" s="1"/>
  <c r="C253" i="11"/>
  <c r="M253" i="11" s="1"/>
  <c r="C229" i="11"/>
  <c r="M229" i="11" s="1"/>
  <c r="C205" i="11"/>
  <c r="M205" i="11" s="1"/>
  <c r="C180" i="11"/>
  <c r="M180" i="11" s="1"/>
  <c r="C156" i="11"/>
  <c r="M156" i="11" s="1"/>
  <c r="C132" i="11"/>
  <c r="M132" i="11" s="1"/>
  <c r="C107" i="11"/>
  <c r="M107" i="11" s="1"/>
  <c r="C83" i="11"/>
  <c r="M83" i="11" s="1"/>
  <c r="C59" i="11"/>
  <c r="M59" i="11" s="1"/>
  <c r="C34" i="11"/>
  <c r="M34" i="11" s="1"/>
  <c r="C10" i="11"/>
  <c r="M10" i="11" s="1"/>
  <c r="C293" i="11"/>
  <c r="M293" i="11" s="1"/>
  <c r="C300" i="11"/>
  <c r="M300" i="11" s="1"/>
  <c r="C276" i="11"/>
  <c r="M276" i="11" s="1"/>
  <c r="C252" i="11"/>
  <c r="M252" i="11" s="1"/>
  <c r="C228" i="11"/>
  <c r="M228" i="11" s="1"/>
  <c r="C204" i="11"/>
  <c r="M204" i="11" s="1"/>
  <c r="C179" i="11"/>
  <c r="M179" i="11" s="1"/>
  <c r="C155" i="11"/>
  <c r="M155" i="11" s="1"/>
  <c r="C131" i="11"/>
  <c r="M131" i="11" s="1"/>
  <c r="C106" i="11"/>
  <c r="M106" i="11" s="1"/>
  <c r="C82" i="11"/>
  <c r="M82" i="11" s="1"/>
  <c r="C58" i="11"/>
  <c r="M58" i="11" s="1"/>
  <c r="C33" i="11"/>
  <c r="M33" i="11" s="1"/>
  <c r="C9" i="11"/>
  <c r="M9" i="11" s="1"/>
  <c r="C299" i="11"/>
  <c r="M299" i="11" s="1"/>
  <c r="C275" i="11"/>
  <c r="M275" i="11" s="1"/>
  <c r="C251" i="11"/>
  <c r="M251" i="11" s="1"/>
  <c r="C227" i="11"/>
  <c r="M227" i="11" s="1"/>
  <c r="C203" i="11"/>
  <c r="M203" i="11" s="1"/>
  <c r="C178" i="11"/>
  <c r="M178" i="11" s="1"/>
  <c r="C154" i="11"/>
  <c r="M154" i="11" s="1"/>
  <c r="C130" i="11"/>
  <c r="M130" i="11" s="1"/>
  <c r="C105" i="11"/>
  <c r="M105" i="11" s="1"/>
  <c r="C81" i="11"/>
  <c r="M81" i="11" s="1"/>
  <c r="C57" i="11"/>
  <c r="M57" i="11" s="1"/>
  <c r="C32" i="11"/>
  <c r="M32" i="11" s="1"/>
  <c r="C8" i="11"/>
  <c r="M8" i="11" s="1"/>
  <c r="C298" i="11"/>
  <c r="M298" i="11" s="1"/>
  <c r="C274" i="11"/>
  <c r="M274" i="11" s="1"/>
  <c r="C250" i="11"/>
  <c r="M250" i="11" s="1"/>
  <c r="C226" i="11"/>
  <c r="M226" i="11" s="1"/>
  <c r="C202" i="11"/>
  <c r="M202" i="11" s="1"/>
  <c r="C177" i="11"/>
  <c r="M177" i="11" s="1"/>
  <c r="C153" i="11"/>
  <c r="M153" i="11" s="1"/>
  <c r="C129" i="11"/>
  <c r="M129" i="11" s="1"/>
  <c r="C104" i="11"/>
  <c r="M104" i="11" s="1"/>
  <c r="C80" i="11"/>
  <c r="M80" i="11" s="1"/>
  <c r="C56" i="11"/>
  <c r="M56" i="11" s="1"/>
  <c r="C31" i="11"/>
  <c r="M31" i="11" s="1"/>
  <c r="C7" i="11"/>
  <c r="M7" i="11" s="1"/>
  <c r="C297" i="11"/>
  <c r="M297" i="11" s="1"/>
  <c r="C273" i="11"/>
  <c r="M273" i="11" s="1"/>
  <c r="C249" i="11"/>
  <c r="M249" i="11" s="1"/>
  <c r="C225" i="11"/>
  <c r="M225" i="11" s="1"/>
  <c r="C201" i="11"/>
  <c r="M201" i="11" s="1"/>
  <c r="C176" i="11"/>
  <c r="M176" i="11" s="1"/>
  <c r="C152" i="11"/>
  <c r="M152" i="11" s="1"/>
  <c r="C128" i="11"/>
  <c r="M128" i="11" s="1"/>
  <c r="C103" i="11"/>
  <c r="M103" i="11" s="1"/>
  <c r="C79" i="11"/>
  <c r="M79" i="11" s="1"/>
  <c r="C55" i="11"/>
  <c r="M55" i="11" s="1"/>
  <c r="C30" i="11"/>
  <c r="M30" i="11" s="1"/>
  <c r="C6" i="11"/>
  <c r="M6" i="11" s="1"/>
  <c r="C149" i="11"/>
  <c r="M149" i="11" s="1"/>
  <c r="C320" i="11"/>
  <c r="M320" i="11" s="1"/>
  <c r="C296" i="11"/>
  <c r="M296" i="11" s="1"/>
  <c r="C272" i="11"/>
  <c r="M272" i="11" s="1"/>
  <c r="C248" i="11"/>
  <c r="M248" i="11" s="1"/>
  <c r="C224" i="11"/>
  <c r="M224" i="11" s="1"/>
  <c r="C200" i="11"/>
  <c r="M200" i="11" s="1"/>
  <c r="C175" i="11"/>
  <c r="M175" i="11" s="1"/>
  <c r="C151" i="11"/>
  <c r="M151" i="11" s="1"/>
  <c r="C127" i="11"/>
  <c r="M127" i="11" s="1"/>
  <c r="C102" i="11"/>
  <c r="M102" i="11" s="1"/>
  <c r="C78" i="11"/>
  <c r="M78" i="11" s="1"/>
  <c r="C54" i="11"/>
  <c r="M54" i="11" s="1"/>
  <c r="C29" i="11"/>
  <c r="M29" i="11" s="1"/>
  <c r="C5" i="11"/>
  <c r="M5" i="11" s="1"/>
  <c r="C100" i="11"/>
  <c r="M100" i="11" s="1"/>
  <c r="C319" i="11"/>
  <c r="M319" i="11" s="1"/>
  <c r="C295" i="11"/>
  <c r="M295" i="11" s="1"/>
  <c r="C271" i="11"/>
  <c r="M271" i="11" s="1"/>
  <c r="C247" i="11"/>
  <c r="M247" i="11" s="1"/>
  <c r="C223" i="11"/>
  <c r="M223" i="11" s="1"/>
  <c r="C199" i="11"/>
  <c r="M199" i="11" s="1"/>
  <c r="C174" i="11"/>
  <c r="M174" i="11" s="1"/>
  <c r="C150" i="11"/>
  <c r="M150" i="11" s="1"/>
  <c r="C126" i="11"/>
  <c r="M126" i="11" s="1"/>
  <c r="C101" i="11"/>
  <c r="M101" i="11" s="1"/>
  <c r="C77" i="11"/>
  <c r="M77" i="11" s="1"/>
  <c r="C53" i="11"/>
  <c r="M53" i="11" s="1"/>
  <c r="C28" i="11"/>
  <c r="M28" i="11" s="1"/>
  <c r="C4" i="11"/>
  <c r="M4" i="11" s="1"/>
  <c r="E1" i="11"/>
  <c r="D57" i="10" l="1"/>
  <c r="M162" i="11"/>
  <c r="D5" i="10"/>
  <c r="C1" i="11"/>
  <c r="J1427" i="6"/>
  <c r="I1427" i="6"/>
  <c r="I1891" i="6"/>
  <c r="O1891" i="6" s="1"/>
  <c r="I1892" i="6"/>
  <c r="I1893" i="6"/>
  <c r="I1894" i="6"/>
  <c r="I1895" i="6"/>
  <c r="I1811" i="6"/>
  <c r="I1816" i="6"/>
  <c r="I1810" i="6"/>
  <c r="I1817" i="6"/>
  <c r="I1813" i="6"/>
  <c r="I1814" i="6"/>
  <c r="I1818" i="6"/>
  <c r="I1815" i="6"/>
  <c r="I1812" i="6"/>
  <c r="I2285" i="6"/>
  <c r="O2285" i="6" s="1"/>
  <c r="I2307" i="6"/>
  <c r="I2301" i="6"/>
  <c r="I2304" i="6"/>
  <c r="I2311" i="6"/>
  <c r="I2308" i="6"/>
  <c r="I2298" i="6"/>
  <c r="I2305" i="6"/>
  <c r="I2309" i="6"/>
  <c r="I2302" i="6"/>
  <c r="I2299" i="6"/>
  <c r="I2306" i="6"/>
  <c r="I2300" i="6"/>
  <c r="I2303" i="6"/>
  <c r="I2310" i="6"/>
  <c r="I2102" i="6"/>
  <c r="I2103" i="6"/>
  <c r="I1374" i="6"/>
  <c r="I1385" i="6"/>
  <c r="I1369" i="6"/>
  <c r="I1376" i="6"/>
  <c r="I1384" i="6"/>
  <c r="I1367" i="6"/>
  <c r="I1371" i="6"/>
  <c r="I1382" i="6"/>
  <c r="I1375" i="6"/>
  <c r="I1368" i="6"/>
  <c r="I1372" i="6"/>
  <c r="I1383" i="6"/>
  <c r="I1380" i="6"/>
  <c r="I1373" i="6"/>
  <c r="I1377" i="6"/>
  <c r="I1381" i="6"/>
  <c r="I1370" i="6"/>
  <c r="I1378" i="6"/>
  <c r="I1379" i="6"/>
  <c r="I1096" i="6"/>
  <c r="I1097" i="6"/>
  <c r="I1093" i="6"/>
  <c r="I1104" i="6"/>
  <c r="I1091" i="6"/>
  <c r="I1102" i="6"/>
  <c r="I1088" i="6"/>
  <c r="I1092" i="6"/>
  <c r="I1103" i="6"/>
  <c r="I1100" i="6"/>
  <c r="I1101" i="6"/>
  <c r="I1089" i="6"/>
  <c r="I1098" i="6"/>
  <c r="I1094" i="6"/>
  <c r="I1090" i="6"/>
  <c r="I1099" i="6"/>
  <c r="I1095" i="6"/>
  <c r="I1178" i="6"/>
  <c r="I1186" i="6"/>
  <c r="I1180" i="6"/>
  <c r="I1187" i="6"/>
  <c r="I1181" i="6"/>
  <c r="I1188" i="6"/>
  <c r="I1177" i="6"/>
  <c r="I1185" i="6"/>
  <c r="I1182" i="6"/>
  <c r="I1183" i="6"/>
  <c r="I1179" i="6"/>
  <c r="I1176" i="6"/>
  <c r="I1184" i="6"/>
  <c r="I1189" i="6"/>
  <c r="I1524" i="6"/>
  <c r="I1548" i="6"/>
  <c r="I1515" i="6"/>
  <c r="I1539" i="6"/>
  <c r="I1529" i="6"/>
  <c r="I1523" i="6"/>
  <c r="I1547" i="6"/>
  <c r="I1531" i="6"/>
  <c r="I1538" i="6"/>
  <c r="I1542" i="6"/>
  <c r="I1517" i="6"/>
  <c r="I1535" i="6"/>
  <c r="I1514" i="6"/>
  <c r="I1543" i="6"/>
  <c r="I1518" i="6"/>
  <c r="I1536" i="6"/>
  <c r="I1544" i="6"/>
  <c r="I1519" i="6"/>
  <c r="I1530" i="6"/>
  <c r="I1537" i="6"/>
  <c r="I1541" i="6"/>
  <c r="I1534" i="6"/>
  <c r="I1516" i="6"/>
  <c r="I1527" i="6"/>
  <c r="I1522" i="6"/>
  <c r="I1540" i="6"/>
  <c r="I1549" i="6"/>
  <c r="I1545" i="6"/>
  <c r="I1532" i="6"/>
  <c r="I1526" i="6"/>
  <c r="I1528" i="6"/>
  <c r="I1520" i="6"/>
  <c r="I1533" i="6"/>
  <c r="I1546" i="6"/>
  <c r="I1525" i="6"/>
  <c r="I1521" i="6"/>
  <c r="J731" i="6"/>
  <c r="I731" i="6"/>
  <c r="I2325" i="6"/>
  <c r="I2326" i="6"/>
  <c r="I2324" i="6"/>
  <c r="I2323" i="6"/>
  <c r="I2327" i="6"/>
  <c r="I966" i="6"/>
  <c r="I963" i="6"/>
  <c r="I987" i="6"/>
  <c r="I953" i="6"/>
  <c r="I977" i="6"/>
  <c r="I960" i="6"/>
  <c r="I984" i="6"/>
  <c r="I1000" i="6"/>
  <c r="I961" i="6"/>
  <c r="I979" i="6"/>
  <c r="I1001" i="6"/>
  <c r="I985" i="6"/>
  <c r="I970" i="6"/>
  <c r="I996" i="6"/>
  <c r="I989" i="6"/>
  <c r="I997" i="6"/>
  <c r="I990" i="6"/>
  <c r="I956" i="6"/>
  <c r="I964" i="6"/>
  <c r="I975" i="6"/>
  <c r="I983" i="6"/>
  <c r="I994" i="6"/>
  <c r="I1005" i="6"/>
  <c r="I998" i="6"/>
  <c r="I991" i="6"/>
  <c r="I1002" i="6"/>
  <c r="I957" i="6"/>
  <c r="I976" i="6"/>
  <c r="I980" i="6"/>
  <c r="I965" i="6"/>
  <c r="I995" i="6"/>
  <c r="I969" i="6"/>
  <c r="I988" i="6"/>
  <c r="I1006" i="6"/>
  <c r="I954" i="6"/>
  <c r="I973" i="6"/>
  <c r="I992" i="6"/>
  <c r="I962" i="6"/>
  <c r="I971" i="6"/>
  <c r="I958" i="6"/>
  <c r="I967" i="6"/>
  <c r="I993" i="6"/>
  <c r="I972" i="6"/>
  <c r="I959" i="6"/>
  <c r="I955" i="6"/>
  <c r="I968" i="6"/>
  <c r="I1003" i="6"/>
  <c r="I981" i="6"/>
  <c r="I999" i="6"/>
  <c r="I986" i="6"/>
  <c r="I982" i="6"/>
  <c r="I1004" i="6"/>
  <c r="I978" i="6"/>
  <c r="I974" i="6"/>
  <c r="I1338" i="6"/>
  <c r="I1345" i="6"/>
  <c r="I1342" i="6"/>
  <c r="I1346" i="6"/>
  <c r="I1339" i="6"/>
  <c r="I1343" i="6"/>
  <c r="I1336" i="6"/>
  <c r="I1340" i="6"/>
  <c r="I1344" i="6"/>
  <c r="I1337" i="6"/>
  <c r="I1341" i="6"/>
  <c r="I1481" i="6"/>
  <c r="I1482" i="6"/>
  <c r="I1637" i="6"/>
  <c r="I1634" i="6"/>
  <c r="I1635" i="6"/>
  <c r="I1636" i="6"/>
  <c r="I1633" i="6"/>
  <c r="I1638" i="6"/>
  <c r="I686" i="6"/>
  <c r="I684" i="6"/>
  <c r="I685" i="6"/>
  <c r="I1976" i="6"/>
  <c r="I1977" i="6"/>
  <c r="I1572" i="6"/>
  <c r="I1571" i="6"/>
  <c r="I1570" i="6"/>
  <c r="I2213" i="6"/>
  <c r="I2217" i="6"/>
  <c r="I2214" i="6"/>
  <c r="I2216" i="6"/>
  <c r="I2218" i="6"/>
  <c r="I2215" i="6"/>
  <c r="I2246" i="6"/>
  <c r="I2243" i="6"/>
  <c r="I2240" i="6"/>
  <c r="I2247" i="6"/>
  <c r="I2237" i="6"/>
  <c r="I2244" i="6"/>
  <c r="I2241" i="6"/>
  <c r="I2239" i="6"/>
  <c r="I2238" i="6"/>
  <c r="I2245" i="6"/>
  <c r="I2242" i="6"/>
  <c r="J1012" i="6"/>
  <c r="I1012" i="6"/>
  <c r="I2145" i="6"/>
  <c r="I2136" i="6"/>
  <c r="I2143" i="6"/>
  <c r="I2140" i="6"/>
  <c r="I2147" i="6"/>
  <c r="I2137" i="6"/>
  <c r="I2144" i="6"/>
  <c r="I2148" i="6"/>
  <c r="I2141" i="6"/>
  <c r="I2138" i="6"/>
  <c r="I2142" i="6"/>
  <c r="I2139" i="6"/>
  <c r="I2146" i="6"/>
  <c r="I1105" i="6"/>
  <c r="I1107" i="6"/>
  <c r="I1106" i="6"/>
  <c r="I1108" i="6"/>
  <c r="J410" i="6"/>
  <c r="I410" i="6"/>
  <c r="I1984" i="6"/>
  <c r="I1983" i="6"/>
  <c r="I1980" i="6"/>
  <c r="I1981" i="6"/>
  <c r="I1982" i="6"/>
  <c r="I1979" i="6"/>
  <c r="J1896" i="6"/>
  <c r="I1896" i="6"/>
  <c r="I710" i="6"/>
  <c r="I708" i="6"/>
  <c r="I711" i="6"/>
  <c r="I709" i="6"/>
  <c r="I1819" i="6"/>
  <c r="O1819" i="6" s="1"/>
  <c r="I1827" i="6"/>
  <c r="I1834" i="6"/>
  <c r="I1824" i="6"/>
  <c r="I1835" i="6"/>
  <c r="I1825" i="6"/>
  <c r="I1832" i="6"/>
  <c r="I1829" i="6"/>
  <c r="I1833" i="6"/>
  <c r="I1822" i="6"/>
  <c r="I1826" i="6"/>
  <c r="I1830" i="6"/>
  <c r="I1821" i="6"/>
  <c r="I1823" i="6"/>
  <c r="I1831" i="6"/>
  <c r="I1820" i="6"/>
  <c r="I1828" i="6"/>
  <c r="I1350" i="6"/>
  <c r="I1349" i="6"/>
  <c r="I1351" i="6"/>
  <c r="J823" i="6"/>
  <c r="I823" i="6"/>
  <c r="I98" i="6"/>
  <c r="I81" i="6"/>
  <c r="I88" i="6"/>
  <c r="I95" i="6"/>
  <c r="I85" i="6"/>
  <c r="I92" i="6"/>
  <c r="I99" i="6"/>
  <c r="I82" i="6"/>
  <c r="I89" i="6"/>
  <c r="I96" i="6"/>
  <c r="I86" i="6"/>
  <c r="I93" i="6"/>
  <c r="I83" i="6"/>
  <c r="I90" i="6"/>
  <c r="I97" i="6"/>
  <c r="I80" i="6"/>
  <c r="O80" i="6" s="1"/>
  <c r="I87" i="6"/>
  <c r="I94" i="6"/>
  <c r="I84" i="6"/>
  <c r="I91" i="6"/>
  <c r="I919" i="6"/>
  <c r="I920" i="6"/>
  <c r="I921" i="6"/>
  <c r="I701" i="6"/>
  <c r="I702" i="6"/>
  <c r="I700" i="6"/>
  <c r="I2026" i="6"/>
  <c r="O2026" i="6" s="1"/>
  <c r="I2034" i="6"/>
  <c r="I2058" i="6"/>
  <c r="I2082" i="6"/>
  <c r="I2049" i="6"/>
  <c r="I2073" i="6"/>
  <c r="I2027" i="6"/>
  <c r="I2041" i="6"/>
  <c r="I2048" i="6"/>
  <c r="I2052" i="6"/>
  <c r="I2059" i="6"/>
  <c r="I2080" i="6"/>
  <c r="I2087" i="6"/>
  <c r="I2031" i="6"/>
  <c r="I2038" i="6"/>
  <c r="I2045" i="6"/>
  <c r="I2066" i="6"/>
  <c r="I2077" i="6"/>
  <c r="I2084" i="6"/>
  <c r="I2028" i="6"/>
  <c r="I2035" i="6"/>
  <c r="I2056" i="6"/>
  <c r="I2063" i="6"/>
  <c r="I2070" i="6"/>
  <c r="I2042" i="6"/>
  <c r="I2053" i="6"/>
  <c r="I2060" i="6"/>
  <c r="I2067" i="6"/>
  <c r="I2074" i="6"/>
  <c r="I2081" i="6"/>
  <c r="I2088" i="6"/>
  <c r="I2071" i="6"/>
  <c r="I2032" i="6"/>
  <c r="I2039" i="6"/>
  <c r="I2046" i="6"/>
  <c r="I2043" i="6"/>
  <c r="I2064" i="6"/>
  <c r="I2078" i="6"/>
  <c r="I2085" i="6"/>
  <c r="I2029" i="6"/>
  <c r="I2050" i="6"/>
  <c r="I2057" i="6"/>
  <c r="I2036" i="6"/>
  <c r="I2069" i="6"/>
  <c r="I2054" i="6"/>
  <c r="I2061" i="6"/>
  <c r="I2068" i="6"/>
  <c r="I2075" i="6"/>
  <c r="I2089" i="6"/>
  <c r="I2033" i="6"/>
  <c r="I2040" i="6"/>
  <c r="I2047" i="6"/>
  <c r="I2083" i="6"/>
  <c r="I2062" i="6"/>
  <c r="I2076" i="6"/>
  <c r="I2079" i="6"/>
  <c r="I2086" i="6"/>
  <c r="I2030" i="6"/>
  <c r="I2037" i="6"/>
  <c r="I2044" i="6"/>
  <c r="I2051" i="6"/>
  <c r="I2065" i="6"/>
  <c r="I2072" i="6"/>
  <c r="I2055" i="6"/>
  <c r="I1505" i="6"/>
  <c r="I1506" i="6"/>
  <c r="I1504" i="6"/>
  <c r="I1501" i="6"/>
  <c r="I1502" i="6"/>
  <c r="I1503" i="6"/>
  <c r="I930" i="6"/>
  <c r="I929" i="6"/>
  <c r="I931" i="6"/>
  <c r="I434" i="6"/>
  <c r="I431" i="6"/>
  <c r="I433" i="6"/>
  <c r="I432" i="6"/>
  <c r="I801" i="6"/>
  <c r="I808" i="6"/>
  <c r="I815" i="6"/>
  <c r="I819" i="6"/>
  <c r="I795" i="6"/>
  <c r="O795" i="6" s="1"/>
  <c r="I816" i="6"/>
  <c r="I806" i="6"/>
  <c r="I813" i="6"/>
  <c r="I800" i="6"/>
  <c r="I805" i="6"/>
  <c r="I809" i="6"/>
  <c r="I821" i="6"/>
  <c r="I810" i="6"/>
  <c r="I799" i="6"/>
  <c r="I803" i="6"/>
  <c r="I811" i="6"/>
  <c r="I807" i="6"/>
  <c r="I812" i="6"/>
  <c r="I804" i="6"/>
  <c r="I820" i="6"/>
  <c r="I797" i="6"/>
  <c r="I817" i="6"/>
  <c r="I798" i="6"/>
  <c r="I802" i="6"/>
  <c r="I814" i="6"/>
  <c r="I822" i="6"/>
  <c r="I818" i="6"/>
  <c r="I796" i="6"/>
  <c r="I1357" i="6"/>
  <c r="I1358" i="6"/>
  <c r="I1359" i="6"/>
  <c r="J1975" i="6"/>
  <c r="I1975" i="6"/>
  <c r="I229" i="6"/>
  <c r="I236" i="6"/>
  <c r="I240" i="6"/>
  <c r="I237" i="6"/>
  <c r="I234" i="6"/>
  <c r="I235" i="6"/>
  <c r="I230" i="6"/>
  <c r="I238" i="6"/>
  <c r="I242" i="6"/>
  <c r="I232" i="6"/>
  <c r="I241" i="6"/>
  <c r="I233" i="6"/>
  <c r="I239" i="6"/>
  <c r="I231" i="6"/>
  <c r="J1459" i="6"/>
  <c r="I1459" i="6"/>
  <c r="J1175" i="6"/>
  <c r="I1175" i="6"/>
  <c r="I1622" i="6"/>
  <c r="I1613" i="6"/>
  <c r="I1627" i="6"/>
  <c r="I1621" i="6"/>
  <c r="I1612" i="6"/>
  <c r="I1616" i="6"/>
  <c r="I1617" i="6"/>
  <c r="I1628" i="6"/>
  <c r="I1632" i="6"/>
  <c r="I1618" i="6"/>
  <c r="I1629" i="6"/>
  <c r="I1615" i="6"/>
  <c r="I1626" i="6"/>
  <c r="I1624" i="6"/>
  <c r="I1620" i="6"/>
  <c r="I1625" i="6"/>
  <c r="I1630" i="6"/>
  <c r="I1619" i="6"/>
  <c r="I1631" i="6"/>
  <c r="I1614" i="6"/>
  <c r="I1623" i="6"/>
  <c r="I294" i="6"/>
  <c r="I301" i="6"/>
  <c r="I284" i="6"/>
  <c r="I308" i="6"/>
  <c r="I291" i="6"/>
  <c r="I288" i="6"/>
  <c r="I312" i="6"/>
  <c r="I285" i="6"/>
  <c r="I309" i="6"/>
  <c r="I292" i="6"/>
  <c r="I299" i="6"/>
  <c r="I282" i="6"/>
  <c r="I306" i="6"/>
  <c r="I293" i="6"/>
  <c r="I300" i="6"/>
  <c r="I283" i="6"/>
  <c r="I307" i="6"/>
  <c r="I286" i="6"/>
  <c r="I302" i="6"/>
  <c r="I310" i="6"/>
  <c r="I290" i="6"/>
  <c r="I298" i="6"/>
  <c r="I289" i="6"/>
  <c r="I297" i="6"/>
  <c r="I305" i="6"/>
  <c r="I311" i="6"/>
  <c r="I303" i="6"/>
  <c r="I295" i="6"/>
  <c r="I304" i="6"/>
  <c r="I287" i="6"/>
  <c r="I296" i="6"/>
  <c r="I1228" i="6"/>
  <c r="O1228" i="6" s="1"/>
  <c r="I1232" i="6"/>
  <c r="I1229" i="6"/>
  <c r="I1231" i="6"/>
  <c r="I1233" i="6"/>
  <c r="I1230" i="6"/>
  <c r="I1802" i="6"/>
  <c r="I1800" i="6"/>
  <c r="I1801" i="6"/>
  <c r="J1659" i="6"/>
  <c r="I1659" i="6"/>
  <c r="J1660" i="6"/>
  <c r="I1660" i="6"/>
  <c r="I723" i="6"/>
  <c r="I724" i="6"/>
  <c r="I722" i="6"/>
  <c r="J1041" i="6"/>
  <c r="I1041" i="6"/>
  <c r="I2380" i="6"/>
  <c r="I2374" i="6"/>
  <c r="I2377" i="6"/>
  <c r="I2381" i="6"/>
  <c r="I2378" i="6"/>
  <c r="I2375" i="6"/>
  <c r="I2373" i="6"/>
  <c r="I2382" i="6"/>
  <c r="I2379" i="6"/>
  <c r="I2376" i="6"/>
  <c r="J732" i="6"/>
  <c r="I732" i="6"/>
  <c r="I27" i="6"/>
  <c r="I24" i="6"/>
  <c r="O24" i="6" s="1"/>
  <c r="I31" i="6"/>
  <c r="I28" i="6"/>
  <c r="I25" i="6"/>
  <c r="I29" i="6"/>
  <c r="I26" i="6"/>
  <c r="I30" i="6"/>
  <c r="I427" i="6"/>
  <c r="I425" i="6"/>
  <c r="I426" i="6"/>
  <c r="I424" i="6"/>
  <c r="I736" i="6"/>
  <c r="I735" i="6"/>
  <c r="J924" i="6"/>
  <c r="I924" i="6"/>
  <c r="I1861" i="6"/>
  <c r="I1859" i="6"/>
  <c r="I1866" i="6"/>
  <c r="I1860" i="6"/>
  <c r="I1867" i="6"/>
  <c r="I1857" i="6"/>
  <c r="I1865" i="6"/>
  <c r="I1869" i="6"/>
  <c r="I1862" i="6"/>
  <c r="I1858" i="6"/>
  <c r="I1863" i="6"/>
  <c r="I1864" i="6"/>
  <c r="I1868" i="6"/>
  <c r="J2338" i="6"/>
  <c r="I2338" i="6"/>
  <c r="I1249" i="6"/>
  <c r="I1250" i="6"/>
  <c r="I1247" i="6"/>
  <c r="I1251" i="6"/>
  <c r="I1244" i="6"/>
  <c r="I1248" i="6"/>
  <c r="I1245" i="6"/>
  <c r="I1246" i="6"/>
  <c r="I607" i="6"/>
  <c r="I590" i="6"/>
  <c r="I614" i="6"/>
  <c r="I597" i="6"/>
  <c r="I621" i="6"/>
  <c r="I604" i="6"/>
  <c r="I601" i="6"/>
  <c r="I598" i="6"/>
  <c r="I622" i="6"/>
  <c r="I605" i="6"/>
  <c r="I588" i="6"/>
  <c r="I612" i="6"/>
  <c r="I595" i="6"/>
  <c r="I619" i="6"/>
  <c r="I606" i="6"/>
  <c r="I589" i="6"/>
  <c r="I613" i="6"/>
  <c r="I596" i="6"/>
  <c r="I620" i="6"/>
  <c r="I591" i="6"/>
  <c r="I599" i="6"/>
  <c r="I615" i="6"/>
  <c r="I603" i="6"/>
  <c r="I594" i="6"/>
  <c r="I618" i="6"/>
  <c r="I600" i="6"/>
  <c r="I587" i="6"/>
  <c r="I617" i="6"/>
  <c r="I592" i="6"/>
  <c r="I609" i="6"/>
  <c r="I593" i="6"/>
  <c r="I610" i="6"/>
  <c r="I585" i="6"/>
  <c r="I602" i="6"/>
  <c r="I611" i="6"/>
  <c r="I586" i="6"/>
  <c r="I616" i="6"/>
  <c r="I608" i="6"/>
  <c r="I850" i="6"/>
  <c r="I857" i="6"/>
  <c r="I864" i="6"/>
  <c r="I844" i="6"/>
  <c r="I868" i="6"/>
  <c r="I841" i="6"/>
  <c r="I865" i="6"/>
  <c r="I855" i="6"/>
  <c r="I862" i="6"/>
  <c r="I851" i="6"/>
  <c r="I866" i="6"/>
  <c r="I848" i="6"/>
  <c r="I852" i="6"/>
  <c r="I867" i="6"/>
  <c r="I847" i="6"/>
  <c r="I863" i="6"/>
  <c r="I856" i="6"/>
  <c r="I845" i="6"/>
  <c r="I853" i="6"/>
  <c r="I869" i="6"/>
  <c r="I849" i="6"/>
  <c r="I861" i="6"/>
  <c r="I842" i="6"/>
  <c r="I854" i="6"/>
  <c r="I858" i="6"/>
  <c r="I846" i="6"/>
  <c r="I870" i="6"/>
  <c r="I860" i="6"/>
  <c r="I843" i="6"/>
  <c r="I859" i="6"/>
  <c r="I1564" i="6"/>
  <c r="I1568" i="6"/>
  <c r="I1561" i="6"/>
  <c r="I1562" i="6"/>
  <c r="I1566" i="6"/>
  <c r="I1563" i="6"/>
  <c r="I1567" i="6"/>
  <c r="I1560" i="6"/>
  <c r="I1565" i="6"/>
  <c r="J1836" i="6"/>
  <c r="I1836" i="6"/>
  <c r="I739" i="6"/>
  <c r="I740" i="6"/>
  <c r="I738" i="6"/>
  <c r="I737" i="6"/>
  <c r="I2329" i="6"/>
  <c r="I2330" i="6"/>
  <c r="J1671" i="6"/>
  <c r="I1671" i="6"/>
  <c r="I2251" i="6"/>
  <c r="O2251" i="6" s="1"/>
  <c r="I2256" i="6"/>
  <c r="I2258" i="6"/>
  <c r="I2255" i="6"/>
  <c r="I2252" i="6"/>
  <c r="I2259" i="6"/>
  <c r="I2253" i="6"/>
  <c r="I2254" i="6"/>
  <c r="I2257" i="6"/>
  <c r="I42" i="6"/>
  <c r="I43" i="6"/>
  <c r="I1301" i="6"/>
  <c r="O1301" i="6" s="1"/>
  <c r="I1302" i="6"/>
  <c r="I1326" i="6"/>
  <c r="I1319" i="6"/>
  <c r="I1333" i="6"/>
  <c r="I1310" i="6"/>
  <c r="I1317" i="6"/>
  <c r="I1324" i="6"/>
  <c r="I1331" i="6"/>
  <c r="I1318" i="6"/>
  <c r="I1325" i="6"/>
  <c r="I1332" i="6"/>
  <c r="I1327" i="6"/>
  <c r="I1308" i="6"/>
  <c r="I1323" i="6"/>
  <c r="I1312" i="6"/>
  <c r="I1305" i="6"/>
  <c r="I1320" i="6"/>
  <c r="I1335" i="6"/>
  <c r="I1316" i="6"/>
  <c r="I1328" i="6"/>
  <c r="I1309" i="6"/>
  <c r="I1313" i="6"/>
  <c r="I1306" i="6"/>
  <c r="I1321" i="6"/>
  <c r="I1329" i="6"/>
  <c r="I1303" i="6"/>
  <c r="I1314" i="6"/>
  <c r="I1307" i="6"/>
  <c r="I1322" i="6"/>
  <c r="I1311" i="6"/>
  <c r="I1304" i="6"/>
  <c r="I1330" i="6"/>
  <c r="I1334" i="6"/>
  <c r="I1315" i="6"/>
  <c r="I1513" i="6"/>
  <c r="I1511" i="6"/>
  <c r="I1508" i="6"/>
  <c r="I1512" i="6"/>
  <c r="I1509" i="6"/>
  <c r="I1510" i="6"/>
  <c r="I1043" i="6"/>
  <c r="I1044" i="6"/>
  <c r="I1042" i="6"/>
  <c r="I1169" i="6"/>
  <c r="I1173" i="6"/>
  <c r="I1174" i="6"/>
  <c r="I1171" i="6"/>
  <c r="I1170" i="6"/>
  <c r="I1172" i="6"/>
  <c r="I707" i="6"/>
  <c r="I706" i="6"/>
  <c r="I1300" i="6"/>
  <c r="I1298" i="6"/>
  <c r="I1299" i="6"/>
  <c r="I2130" i="6"/>
  <c r="I2129" i="6"/>
  <c r="J411" i="6"/>
  <c r="I411" i="6"/>
  <c r="J733" i="6"/>
  <c r="I733" i="6"/>
  <c r="I349" i="6"/>
  <c r="I356" i="6"/>
  <c r="I347" i="6"/>
  <c r="I354" i="6"/>
  <c r="I348" i="6"/>
  <c r="I355" i="6"/>
  <c r="I350" i="6"/>
  <c r="I353" i="6"/>
  <c r="I351" i="6"/>
  <c r="I352" i="6"/>
  <c r="I1217" i="6"/>
  <c r="I1218" i="6"/>
  <c r="I437" i="6"/>
  <c r="I435" i="6"/>
  <c r="I436" i="6"/>
  <c r="I438" i="6"/>
  <c r="J790" i="6"/>
  <c r="I790" i="6"/>
  <c r="I1227" i="6"/>
  <c r="I1224" i="6"/>
  <c r="I1226" i="6"/>
  <c r="I1223" i="6"/>
  <c r="I1225" i="6"/>
  <c r="I1235" i="6"/>
  <c r="I1239" i="6"/>
  <c r="I1236" i="6"/>
  <c r="I1237" i="6"/>
  <c r="I1234" i="6"/>
  <c r="I1238" i="6"/>
  <c r="I1360" i="6"/>
  <c r="I1361" i="6"/>
  <c r="I1609" i="6"/>
  <c r="I1610" i="6"/>
  <c r="I1611" i="6"/>
  <c r="I1608" i="6"/>
  <c r="J1507" i="6"/>
  <c r="I1507" i="6"/>
  <c r="I2024" i="6"/>
  <c r="I2019" i="6"/>
  <c r="I2016" i="6"/>
  <c r="I2023" i="6"/>
  <c r="I2020" i="6"/>
  <c r="I2017" i="6"/>
  <c r="I2021" i="6"/>
  <c r="I2018" i="6"/>
  <c r="I2022" i="6"/>
  <c r="I1115" i="6"/>
  <c r="O1115" i="6" s="1"/>
  <c r="I1119" i="6"/>
  <c r="I1117" i="6"/>
  <c r="I1118" i="6"/>
  <c r="I1120" i="6"/>
  <c r="I1116" i="6"/>
  <c r="I1061" i="6"/>
  <c r="I1062" i="6"/>
  <c r="I1063" i="6"/>
  <c r="I1064" i="6"/>
  <c r="I1969" i="6"/>
  <c r="I1966" i="6"/>
  <c r="I1973" i="6"/>
  <c r="I1970" i="6"/>
  <c r="I1967" i="6"/>
  <c r="I1974" i="6"/>
  <c r="I1964" i="6"/>
  <c r="I1971" i="6"/>
  <c r="I1965" i="6"/>
  <c r="I1968" i="6"/>
  <c r="I1972" i="6"/>
  <c r="I409" i="6"/>
  <c r="I408" i="6"/>
  <c r="I2331" i="6"/>
  <c r="I2332" i="6"/>
  <c r="I420" i="6"/>
  <c r="I421" i="6"/>
  <c r="J262" i="6"/>
  <c r="I262" i="6"/>
  <c r="I1651" i="6"/>
  <c r="I1652" i="6"/>
  <c r="I1653" i="6"/>
  <c r="I1650" i="6"/>
  <c r="I1647" i="6"/>
  <c r="I1648" i="6"/>
  <c r="I1649" i="6"/>
  <c r="J939" i="6"/>
  <c r="I939" i="6"/>
  <c r="I791" i="6"/>
  <c r="I792" i="6"/>
  <c r="I793" i="6"/>
  <c r="I928" i="6"/>
  <c r="I927" i="6"/>
  <c r="I926" i="6"/>
  <c r="I925" i="6"/>
  <c r="I1641" i="6"/>
  <c r="I1639" i="6"/>
  <c r="I1640" i="6"/>
  <c r="I1059" i="6"/>
  <c r="I1060" i="6"/>
  <c r="I1168" i="6"/>
  <c r="I1166" i="6"/>
  <c r="I1167" i="6"/>
  <c r="I871" i="6"/>
  <c r="I875" i="6"/>
  <c r="I899" i="6"/>
  <c r="I882" i="6"/>
  <c r="I906" i="6"/>
  <c r="I889" i="6"/>
  <c r="I913" i="6"/>
  <c r="I893" i="6"/>
  <c r="I890" i="6"/>
  <c r="I914" i="6"/>
  <c r="I880" i="6"/>
  <c r="I904" i="6"/>
  <c r="I887" i="6"/>
  <c r="I911" i="6"/>
  <c r="I888" i="6"/>
  <c r="I878" i="6"/>
  <c r="I912" i="6"/>
  <c r="I909" i="6"/>
  <c r="I879" i="6"/>
  <c r="I883" i="6"/>
  <c r="I872" i="6"/>
  <c r="I884" i="6"/>
  <c r="I876" i="6"/>
  <c r="I907" i="6"/>
  <c r="I903" i="6"/>
  <c r="I892" i="6"/>
  <c r="I896" i="6"/>
  <c r="I873" i="6"/>
  <c r="I881" i="6"/>
  <c r="I885" i="6"/>
  <c r="I908" i="6"/>
  <c r="I877" i="6"/>
  <c r="I897" i="6"/>
  <c r="I901" i="6"/>
  <c r="I894" i="6"/>
  <c r="I898" i="6"/>
  <c r="I910" i="6"/>
  <c r="I902" i="6"/>
  <c r="I891" i="6"/>
  <c r="I895" i="6"/>
  <c r="I886" i="6"/>
  <c r="I900" i="6"/>
  <c r="I905" i="6"/>
  <c r="I874" i="6"/>
  <c r="I2384" i="6"/>
  <c r="I2385" i="6"/>
  <c r="I2383" i="6"/>
  <c r="I2386" i="6"/>
  <c r="J1404" i="6"/>
  <c r="I1404" i="6"/>
  <c r="I2097" i="6"/>
  <c r="I2101" i="6"/>
  <c r="I2094" i="6"/>
  <c r="I2098" i="6"/>
  <c r="I2095" i="6"/>
  <c r="I2092" i="6"/>
  <c r="I2099" i="6"/>
  <c r="I2096" i="6"/>
  <c r="I2100" i="6"/>
  <c r="I2093" i="6"/>
  <c r="I1428" i="6"/>
  <c r="I1451" i="6"/>
  <c r="I1442" i="6"/>
  <c r="I1432" i="6"/>
  <c r="I1450" i="6"/>
  <c r="I1433" i="6"/>
  <c r="I1440" i="6"/>
  <c r="I1444" i="6"/>
  <c r="I1452" i="6"/>
  <c r="I1434" i="6"/>
  <c r="I1441" i="6"/>
  <c r="I1445" i="6"/>
  <c r="I1438" i="6"/>
  <c r="I1431" i="6"/>
  <c r="I1453" i="6"/>
  <c r="I1435" i="6"/>
  <c r="I1446" i="6"/>
  <c r="I1439" i="6"/>
  <c r="I1436" i="6"/>
  <c r="I1443" i="6"/>
  <c r="I1454" i="6"/>
  <c r="I1429" i="6"/>
  <c r="I1447" i="6"/>
  <c r="I1430" i="6"/>
  <c r="I1448" i="6"/>
  <c r="I1449" i="6"/>
  <c r="I1437" i="6"/>
  <c r="I1455" i="6"/>
  <c r="I222" i="6"/>
  <c r="I227" i="6"/>
  <c r="I221" i="6"/>
  <c r="I228" i="6"/>
  <c r="I226" i="6"/>
  <c r="I223" i="6"/>
  <c r="I224" i="6"/>
  <c r="I225" i="6"/>
  <c r="I717" i="6"/>
  <c r="I721" i="6"/>
  <c r="I718" i="6"/>
  <c r="I715" i="6"/>
  <c r="I716" i="6"/>
  <c r="I719" i="6"/>
  <c r="I720" i="6"/>
  <c r="I1048" i="6"/>
  <c r="I1049" i="6"/>
  <c r="I1050" i="6"/>
  <c r="I1045" i="6"/>
  <c r="I1046" i="6"/>
  <c r="I1051" i="6"/>
  <c r="I1047" i="6"/>
  <c r="J398" i="6"/>
  <c r="I398" i="6"/>
  <c r="I727" i="6"/>
  <c r="I725" i="6"/>
  <c r="I726" i="6"/>
  <c r="I728" i="6"/>
  <c r="I729" i="6"/>
  <c r="I730" i="6"/>
  <c r="I1670" i="6"/>
  <c r="I1666" i="6"/>
  <c r="I1668" i="6"/>
  <c r="I1669" i="6"/>
  <c r="I1667" i="6"/>
  <c r="I1219" i="6"/>
  <c r="I1220" i="6"/>
  <c r="J23" i="6"/>
  <c r="I23" i="6"/>
  <c r="J191" i="6"/>
  <c r="I191" i="6"/>
  <c r="I2133" i="6"/>
  <c r="I2134" i="6"/>
  <c r="I2131" i="6"/>
  <c r="I2135" i="6"/>
  <c r="I2132" i="6"/>
  <c r="I2090" i="6"/>
  <c r="I2091" i="6"/>
  <c r="J1405" i="6"/>
  <c r="I1405" i="6"/>
  <c r="I777" i="6"/>
  <c r="I778" i="6"/>
  <c r="I779" i="6"/>
  <c r="I1015" i="6"/>
  <c r="I1016" i="6"/>
  <c r="I1017" i="6"/>
  <c r="J246" i="6"/>
  <c r="I246" i="6"/>
  <c r="I932" i="6"/>
  <c r="I933" i="6"/>
  <c r="I917" i="6"/>
  <c r="I918" i="6"/>
  <c r="I915" i="6"/>
  <c r="I916" i="6"/>
  <c r="J2347" i="6"/>
  <c r="I2347" i="6"/>
  <c r="I1898" i="6"/>
  <c r="O1898" i="6" s="1"/>
  <c r="I1899" i="6"/>
  <c r="O1899" i="6" s="1"/>
  <c r="I1912" i="6"/>
  <c r="I1936" i="6"/>
  <c r="I1903" i="6"/>
  <c r="I1927" i="6"/>
  <c r="I1951" i="6"/>
  <c r="I1910" i="6"/>
  <c r="I1900" i="6"/>
  <c r="I1908" i="6"/>
  <c r="I1905" i="6"/>
  <c r="I1923" i="6"/>
  <c r="I1916" i="6"/>
  <c r="I1955" i="6"/>
  <c r="I1909" i="6"/>
  <c r="I1934" i="6"/>
  <c r="I1941" i="6"/>
  <c r="I1948" i="6"/>
  <c r="I1913" i="6"/>
  <c r="I1920" i="6"/>
  <c r="I1902" i="6"/>
  <c r="I1931" i="6"/>
  <c r="I1938" i="6"/>
  <c r="I1945" i="6"/>
  <c r="I1952" i="6"/>
  <c r="I1959" i="6"/>
  <c r="I1906" i="6"/>
  <c r="I1924" i="6"/>
  <c r="I1917" i="6"/>
  <c r="I1956" i="6"/>
  <c r="I1937" i="6"/>
  <c r="I1928" i="6"/>
  <c r="I1935" i="6"/>
  <c r="I1942" i="6"/>
  <c r="I1949" i="6"/>
  <c r="I1921" i="6"/>
  <c r="I1914" i="6"/>
  <c r="I1944" i="6"/>
  <c r="I1932" i="6"/>
  <c r="I1939" i="6"/>
  <c r="I1946" i="6"/>
  <c r="I1953" i="6"/>
  <c r="I1907" i="6"/>
  <c r="I1918" i="6"/>
  <c r="I1925" i="6"/>
  <c r="I1911" i="6"/>
  <c r="I1957" i="6"/>
  <c r="I1929" i="6"/>
  <c r="I1943" i="6"/>
  <c r="I1950" i="6"/>
  <c r="I1904" i="6"/>
  <c r="I1922" i="6"/>
  <c r="I1930" i="6"/>
  <c r="I1915" i="6"/>
  <c r="I1954" i="6"/>
  <c r="I1958" i="6"/>
  <c r="I1901" i="6"/>
  <c r="I1933" i="6"/>
  <c r="I1940" i="6"/>
  <c r="I1947" i="6"/>
  <c r="I1926" i="6"/>
  <c r="I1919" i="6"/>
  <c r="J2312" i="6"/>
  <c r="I2312" i="6"/>
  <c r="J1500" i="6"/>
  <c r="I1500" i="6"/>
  <c r="I1054" i="6"/>
  <c r="I1053" i="6"/>
  <c r="I1052" i="6"/>
  <c r="I198" i="6"/>
  <c r="I195" i="6"/>
  <c r="I192" i="6"/>
  <c r="I196" i="6"/>
  <c r="I197" i="6"/>
  <c r="I194" i="6"/>
  <c r="I193" i="6"/>
  <c r="J623" i="6"/>
  <c r="I623" i="6"/>
  <c r="I429" i="6"/>
  <c r="I430" i="6"/>
  <c r="I1039" i="6"/>
  <c r="I1037" i="6"/>
  <c r="I1038" i="6"/>
  <c r="I1873" i="6"/>
  <c r="I1874" i="6"/>
  <c r="I1872" i="6"/>
  <c r="I1578" i="6"/>
  <c r="I1577" i="6"/>
  <c r="I1576" i="6"/>
  <c r="J2339" i="6"/>
  <c r="I2339" i="6"/>
  <c r="I122" i="6"/>
  <c r="I105" i="6"/>
  <c r="I129" i="6"/>
  <c r="I112" i="6"/>
  <c r="I119" i="6"/>
  <c r="I102" i="6"/>
  <c r="I126" i="6"/>
  <c r="I109" i="6"/>
  <c r="I116" i="6"/>
  <c r="I123" i="6"/>
  <c r="I106" i="6"/>
  <c r="I113" i="6"/>
  <c r="I120" i="6"/>
  <c r="I103" i="6"/>
  <c r="I127" i="6"/>
  <c r="I110" i="6"/>
  <c r="I117" i="6"/>
  <c r="I100" i="6"/>
  <c r="O100" i="6" s="1"/>
  <c r="I124" i="6"/>
  <c r="I107" i="6"/>
  <c r="I114" i="6"/>
  <c r="I121" i="6"/>
  <c r="I104" i="6"/>
  <c r="I128" i="6"/>
  <c r="I111" i="6"/>
  <c r="I118" i="6"/>
  <c r="I101" i="6"/>
  <c r="I125" i="6"/>
  <c r="I108" i="6"/>
  <c r="I115" i="6"/>
  <c r="I530" i="6"/>
  <c r="I527" i="6"/>
  <c r="I531" i="6"/>
  <c r="I529" i="6"/>
  <c r="I526" i="6"/>
  <c r="I528" i="6"/>
  <c r="I422" i="6"/>
  <c r="I423" i="6"/>
  <c r="I2163" i="6"/>
  <c r="O2163" i="6" s="1"/>
  <c r="I2161" i="6"/>
  <c r="O2161" i="6" s="1"/>
  <c r="I2162" i="6"/>
  <c r="O2162" i="6" s="1"/>
  <c r="I2181" i="6"/>
  <c r="I2172" i="6"/>
  <c r="I2196" i="6"/>
  <c r="I2167" i="6"/>
  <c r="I2174" i="6"/>
  <c r="I2188" i="6"/>
  <c r="I2195" i="6"/>
  <c r="I2199" i="6"/>
  <c r="I2178" i="6"/>
  <c r="I2185" i="6"/>
  <c r="I2192" i="6"/>
  <c r="I2164" i="6"/>
  <c r="I2171" i="6"/>
  <c r="I2175" i="6"/>
  <c r="I2182" i="6"/>
  <c r="I2203" i="6"/>
  <c r="I2168" i="6"/>
  <c r="I2189" i="6"/>
  <c r="I2200" i="6"/>
  <c r="I2179" i="6"/>
  <c r="I2186" i="6"/>
  <c r="I2193" i="6"/>
  <c r="I2197" i="6"/>
  <c r="I2165" i="6"/>
  <c r="I2183" i="6"/>
  <c r="I2176" i="6"/>
  <c r="I2204" i="6"/>
  <c r="I2169" i="6"/>
  <c r="I2190" i="6"/>
  <c r="I2201" i="6"/>
  <c r="I2166" i="6"/>
  <c r="I2173" i="6"/>
  <c r="I2180" i="6"/>
  <c r="I2187" i="6"/>
  <c r="I2194" i="6"/>
  <c r="I2202" i="6"/>
  <c r="I2177" i="6"/>
  <c r="I2184" i="6"/>
  <c r="I2191" i="6"/>
  <c r="I2198" i="6"/>
  <c r="I2170" i="6"/>
  <c r="I1416" i="6"/>
  <c r="I1420" i="6"/>
  <c r="I1421" i="6"/>
  <c r="I1414" i="6"/>
  <c r="I1418" i="6"/>
  <c r="I1422" i="6"/>
  <c r="I1415" i="6"/>
  <c r="I1419" i="6"/>
  <c r="I1417" i="6"/>
  <c r="I417" i="6"/>
  <c r="I416" i="6"/>
  <c r="I414" i="6"/>
  <c r="I415" i="6"/>
  <c r="I1277" i="6"/>
  <c r="I1280" i="6"/>
  <c r="I1278" i="6"/>
  <c r="I1285" i="6"/>
  <c r="I1279" i="6"/>
  <c r="I1289" i="6"/>
  <c r="I1282" i="6"/>
  <c r="I1293" i="6"/>
  <c r="I1286" i="6"/>
  <c r="I1275" i="6"/>
  <c r="I1297" i="6"/>
  <c r="I1290" i="6"/>
  <c r="I1283" i="6"/>
  <c r="I1294" i="6"/>
  <c r="I1287" i="6"/>
  <c r="I1276" i="6"/>
  <c r="I1291" i="6"/>
  <c r="I1284" i="6"/>
  <c r="I1295" i="6"/>
  <c r="I1281" i="6"/>
  <c r="I1288" i="6"/>
  <c r="I1292" i="6"/>
  <c r="I1296" i="6"/>
  <c r="I1274" i="6"/>
  <c r="I1779" i="6"/>
  <c r="I1785" i="6"/>
  <c r="I1783" i="6"/>
  <c r="I1780" i="6"/>
  <c r="I1787" i="6"/>
  <c r="I1788" i="6"/>
  <c r="I1781" i="6"/>
  <c r="I1789" i="6"/>
  <c r="I1782" i="6"/>
  <c r="I1786" i="6"/>
  <c r="I1784" i="6"/>
  <c r="I2121" i="6"/>
  <c r="I2122" i="6"/>
  <c r="I2118" i="6"/>
  <c r="I2119" i="6"/>
  <c r="I2123" i="6"/>
  <c r="I2124" i="6"/>
  <c r="I2120" i="6"/>
  <c r="I2125" i="6"/>
  <c r="J1273" i="6"/>
  <c r="I1273" i="6"/>
  <c r="I51" i="6"/>
  <c r="I58" i="6"/>
  <c r="I65" i="6"/>
  <c r="I48" i="6"/>
  <c r="I55" i="6"/>
  <c r="I62" i="6"/>
  <c r="I45" i="6"/>
  <c r="O45" i="6" s="1"/>
  <c r="I69" i="6"/>
  <c r="I52" i="6"/>
  <c r="I59" i="6"/>
  <c r="I66" i="6"/>
  <c r="I49" i="6"/>
  <c r="I56" i="6"/>
  <c r="I63" i="6"/>
  <c r="I46" i="6"/>
  <c r="I53" i="6"/>
  <c r="I60" i="6"/>
  <c r="I67" i="6"/>
  <c r="I50" i="6"/>
  <c r="I57" i="6"/>
  <c r="I64" i="6"/>
  <c r="I47" i="6"/>
  <c r="I54" i="6"/>
  <c r="I61" i="6"/>
  <c r="I44" i="6"/>
  <c r="O44" i="6" s="1"/>
  <c r="I68" i="6"/>
  <c r="J1040" i="6"/>
  <c r="I1040" i="6"/>
  <c r="I1794" i="6"/>
  <c r="I1795" i="6"/>
  <c r="I1796" i="6"/>
  <c r="I1793" i="6"/>
  <c r="I1797" i="6"/>
  <c r="I1790" i="6"/>
  <c r="I1798" i="6"/>
  <c r="I1791" i="6"/>
  <c r="I1799" i="6"/>
  <c r="I1792" i="6"/>
  <c r="I669" i="6"/>
  <c r="I673" i="6"/>
  <c r="I670" i="6"/>
  <c r="I667" i="6"/>
  <c r="I668" i="6"/>
  <c r="I672" i="6"/>
  <c r="I676" i="6"/>
  <c r="I674" i="6"/>
  <c r="I666" i="6"/>
  <c r="I675" i="6"/>
  <c r="I671" i="6"/>
  <c r="J2001" i="6"/>
  <c r="I2001" i="6"/>
  <c r="I1991" i="6"/>
  <c r="I1995" i="6"/>
  <c r="I1992" i="6"/>
  <c r="I1996" i="6"/>
  <c r="I1993" i="6"/>
  <c r="I1997" i="6"/>
  <c r="I1994" i="6"/>
  <c r="I1399" i="6"/>
  <c r="I1400" i="6"/>
  <c r="I1398" i="6"/>
  <c r="I1402" i="6"/>
  <c r="I1401" i="6"/>
  <c r="I1403" i="6"/>
  <c r="I1574" i="6"/>
  <c r="I1575" i="6"/>
  <c r="I1960" i="6"/>
  <c r="I1961" i="6"/>
  <c r="I360" i="6"/>
  <c r="I357" i="6"/>
  <c r="I358" i="6"/>
  <c r="I359" i="6"/>
  <c r="I1837" i="6"/>
  <c r="I1838" i="6"/>
  <c r="I1140" i="6"/>
  <c r="I1139" i="6"/>
  <c r="I1141" i="6"/>
  <c r="J827" i="6"/>
  <c r="I827" i="6"/>
  <c r="J1553" i="6"/>
  <c r="I1553" i="6"/>
  <c r="J155" i="6"/>
  <c r="I155" i="6"/>
  <c r="J1478" i="6"/>
  <c r="I1478" i="6"/>
  <c r="I318" i="6"/>
  <c r="I315" i="6"/>
  <c r="I316" i="6"/>
  <c r="I317" i="6"/>
  <c r="I314" i="6"/>
  <c r="I313" i="6"/>
  <c r="I320" i="6"/>
  <c r="I319" i="6"/>
  <c r="I923" i="6"/>
  <c r="I922" i="6"/>
  <c r="I1579" i="6"/>
  <c r="O1579" i="6" s="1"/>
  <c r="I1598" i="6"/>
  <c r="I1589" i="6"/>
  <c r="I1603" i="6"/>
  <c r="I1597" i="6"/>
  <c r="I1605" i="6"/>
  <c r="I1580" i="6"/>
  <c r="I1587" i="6"/>
  <c r="I1591" i="6"/>
  <c r="I1581" i="6"/>
  <c r="I1588" i="6"/>
  <c r="I1592" i="6"/>
  <c r="I1585" i="6"/>
  <c r="I1582" i="6"/>
  <c r="I1593" i="6"/>
  <c r="I1604" i="6"/>
  <c r="I1586" i="6"/>
  <c r="I1583" i="6"/>
  <c r="I1590" i="6"/>
  <c r="I1601" i="6"/>
  <c r="I1602" i="6"/>
  <c r="I1594" i="6"/>
  <c r="I1607" i="6"/>
  <c r="I1599" i="6"/>
  <c r="I1595" i="6"/>
  <c r="I1600" i="6"/>
  <c r="I1606" i="6"/>
  <c r="I1596" i="6"/>
  <c r="I1584" i="6"/>
  <c r="J1087" i="6"/>
  <c r="I1087" i="6"/>
  <c r="I2262" i="6"/>
  <c r="I2261" i="6"/>
  <c r="I1554" i="6"/>
  <c r="I1555" i="6"/>
  <c r="I1559" i="6"/>
  <c r="I1556" i="6"/>
  <c r="I1558" i="6"/>
  <c r="I1557" i="6"/>
  <c r="J734" i="6"/>
  <c r="I734" i="6"/>
  <c r="I2348" i="6"/>
  <c r="O2348" i="6" s="1"/>
  <c r="I2356" i="6"/>
  <c r="I2363" i="6"/>
  <c r="I2370" i="6"/>
  <c r="I2360" i="6"/>
  <c r="I2357" i="6"/>
  <c r="I2353" i="6"/>
  <c r="I2367" i="6"/>
  <c r="I2350" i="6"/>
  <c r="I2364" i="6"/>
  <c r="I2371" i="6"/>
  <c r="I2354" i="6"/>
  <c r="I2351" i="6"/>
  <c r="I2358" i="6"/>
  <c r="I2361" i="6"/>
  <c r="I2372" i="6"/>
  <c r="I2368" i="6"/>
  <c r="I2365" i="6"/>
  <c r="I2355" i="6"/>
  <c r="I2349" i="6"/>
  <c r="I2362" i="6"/>
  <c r="I2369" i="6"/>
  <c r="I2352" i="6"/>
  <c r="I2366" i="6"/>
  <c r="I2359" i="6"/>
  <c r="I1499" i="6"/>
  <c r="I1498" i="6"/>
  <c r="I1497" i="6"/>
  <c r="I403" i="6"/>
  <c r="I407" i="6"/>
  <c r="I404" i="6"/>
  <c r="I402" i="6"/>
  <c r="O402" i="6" s="1"/>
  <c r="I405" i="6"/>
  <c r="I406" i="6"/>
  <c r="I1839" i="6"/>
  <c r="I1852" i="6"/>
  <c r="I1842" i="6"/>
  <c r="I1849" i="6"/>
  <c r="I1843" i="6"/>
  <c r="I1850" i="6"/>
  <c r="I1853" i="6"/>
  <c r="I1846" i="6"/>
  <c r="I1854" i="6"/>
  <c r="I1847" i="6"/>
  <c r="I1851" i="6"/>
  <c r="I1855" i="6"/>
  <c r="I1840" i="6"/>
  <c r="I1844" i="6"/>
  <c r="I1845" i="6"/>
  <c r="I1848" i="6"/>
  <c r="I1841" i="6"/>
  <c r="I1856" i="6"/>
  <c r="I679" i="6"/>
  <c r="I677" i="6"/>
  <c r="I678" i="6"/>
  <c r="I682" i="6"/>
  <c r="I680" i="6"/>
  <c r="I681" i="6"/>
  <c r="I683" i="6"/>
  <c r="I1407" i="6"/>
  <c r="I1408" i="6"/>
  <c r="I2314" i="6"/>
  <c r="I2313" i="6"/>
  <c r="I523" i="6"/>
  <c r="I524" i="6"/>
  <c r="I521" i="6"/>
  <c r="I522" i="6"/>
  <c r="I525" i="6"/>
  <c r="I520" i="6"/>
  <c r="I519" i="6"/>
  <c r="I2205" i="6"/>
  <c r="I2206" i="6"/>
  <c r="I2207" i="6"/>
  <c r="I2208" i="6"/>
  <c r="I2209" i="6"/>
  <c r="I1243" i="6"/>
  <c r="I1242" i="6"/>
  <c r="I1240" i="6"/>
  <c r="I1241" i="6"/>
  <c r="J1055" i="6"/>
  <c r="I1055" i="6"/>
  <c r="I243" i="6"/>
  <c r="I244" i="6"/>
  <c r="I245" i="6"/>
  <c r="I391" i="6"/>
  <c r="I392" i="6"/>
  <c r="I1215" i="6"/>
  <c r="I1216" i="6"/>
  <c r="I1214" i="6"/>
  <c r="I2220" i="6"/>
  <c r="I2221" i="6"/>
  <c r="I2219" i="6"/>
  <c r="I2158" i="6"/>
  <c r="I2159" i="6"/>
  <c r="I2160" i="6"/>
  <c r="I1130" i="6"/>
  <c r="I1133" i="6"/>
  <c r="I1131" i="6"/>
  <c r="I1138" i="6"/>
  <c r="I1132" i="6"/>
  <c r="I1129" i="6"/>
  <c r="I1136" i="6"/>
  <c r="I1128" i="6"/>
  <c r="I1137" i="6"/>
  <c r="I1134" i="6"/>
  <c r="I1127" i="6"/>
  <c r="I1135" i="6"/>
  <c r="I2321" i="6"/>
  <c r="I2318" i="6"/>
  <c r="I2315" i="6"/>
  <c r="I2322" i="6"/>
  <c r="I2319" i="6"/>
  <c r="I2316" i="6"/>
  <c r="I2320" i="6"/>
  <c r="I2317" i="6"/>
  <c r="I2115" i="6"/>
  <c r="I2116" i="6"/>
  <c r="I2113" i="6"/>
  <c r="I2117" i="6"/>
  <c r="I2114" i="6"/>
  <c r="I325" i="6"/>
  <c r="I323" i="6"/>
  <c r="I324" i="6"/>
  <c r="I322" i="6"/>
  <c r="I321" i="6"/>
  <c r="J2108" i="6"/>
  <c r="I2108" i="6"/>
  <c r="I751" i="6"/>
  <c r="I775" i="6"/>
  <c r="I758" i="6"/>
  <c r="I741" i="6"/>
  <c r="I765" i="6"/>
  <c r="I745" i="6"/>
  <c r="I769" i="6"/>
  <c r="I742" i="6"/>
  <c r="I766" i="6"/>
  <c r="I756" i="6"/>
  <c r="I763" i="6"/>
  <c r="I750" i="6"/>
  <c r="I774" i="6"/>
  <c r="I764" i="6"/>
  <c r="I748" i="6"/>
  <c r="I752" i="6"/>
  <c r="I760" i="6"/>
  <c r="I757" i="6"/>
  <c r="I761" i="6"/>
  <c r="I746" i="6"/>
  <c r="I743" i="6"/>
  <c r="I762" i="6"/>
  <c r="I770" i="6"/>
  <c r="I747" i="6"/>
  <c r="I773" i="6"/>
  <c r="I744" i="6"/>
  <c r="I753" i="6"/>
  <c r="I749" i="6"/>
  <c r="I771" i="6"/>
  <c r="I754" i="6"/>
  <c r="I767" i="6"/>
  <c r="I759" i="6"/>
  <c r="I772" i="6"/>
  <c r="I776" i="6"/>
  <c r="I755" i="6"/>
  <c r="I768" i="6"/>
  <c r="I782" i="6"/>
  <c r="I781" i="6"/>
  <c r="I785" i="6"/>
  <c r="I786" i="6"/>
  <c r="I783" i="6"/>
  <c r="I784" i="6"/>
  <c r="I468" i="6"/>
  <c r="I466" i="6"/>
  <c r="I473" i="6"/>
  <c r="I467" i="6"/>
  <c r="I469" i="6"/>
  <c r="I465" i="6"/>
  <c r="I472" i="6"/>
  <c r="I470" i="6"/>
  <c r="I471" i="6"/>
  <c r="I464" i="6"/>
  <c r="I1803" i="6"/>
  <c r="I1807" i="6"/>
  <c r="I1805" i="6"/>
  <c r="I1806" i="6"/>
  <c r="I1804" i="6"/>
  <c r="I1808" i="6"/>
  <c r="J1809" i="6"/>
  <c r="I1809" i="6"/>
  <c r="I2265" i="6"/>
  <c r="I2266" i="6"/>
  <c r="I2263" i="6"/>
  <c r="I2264" i="6"/>
  <c r="J794" i="6"/>
  <c r="I794" i="6"/>
  <c r="I482" i="6"/>
  <c r="I479" i="6"/>
  <c r="I476" i="6"/>
  <c r="I477" i="6"/>
  <c r="I481" i="6"/>
  <c r="I480" i="6"/>
  <c r="I478" i="6"/>
  <c r="I1121" i="6"/>
  <c r="I1124" i="6"/>
  <c r="I1122" i="6"/>
  <c r="I1123" i="6"/>
  <c r="J1460" i="6"/>
  <c r="I1460" i="6"/>
  <c r="I475" i="6"/>
  <c r="I474" i="6"/>
  <c r="I1111" i="6"/>
  <c r="I1109" i="6"/>
  <c r="I1113" i="6"/>
  <c r="I1110" i="6"/>
  <c r="I1114" i="6"/>
  <c r="I1112" i="6"/>
  <c r="I17" i="6"/>
  <c r="I14" i="6"/>
  <c r="I11" i="6"/>
  <c r="I18" i="6"/>
  <c r="I15" i="6"/>
  <c r="I12" i="6"/>
  <c r="I19" i="6"/>
  <c r="I16" i="6"/>
  <c r="I13" i="6"/>
  <c r="I20" i="6"/>
  <c r="I10" i="6"/>
  <c r="J1423" i="6"/>
  <c r="I1423" i="6"/>
  <c r="I418" i="6"/>
  <c r="I419" i="6"/>
  <c r="J1897" i="6"/>
  <c r="I1897" i="6"/>
  <c r="J2149" i="6"/>
  <c r="I2149" i="6"/>
  <c r="I1081" i="6"/>
  <c r="I1072" i="6"/>
  <c r="I1079" i="6"/>
  <c r="I1073" i="6"/>
  <c r="I1068" i="6"/>
  <c r="I1086" i="6"/>
  <c r="I1069" i="6"/>
  <c r="I1080" i="6"/>
  <c r="I1084" i="6"/>
  <c r="I1066" i="6"/>
  <c r="I1077" i="6"/>
  <c r="I1070" i="6"/>
  <c r="I1074" i="6"/>
  <c r="I1067" i="6"/>
  <c r="I1085" i="6"/>
  <c r="I1078" i="6"/>
  <c r="I1082" i="6"/>
  <c r="I1075" i="6"/>
  <c r="I1071" i="6"/>
  <c r="I1076" i="6"/>
  <c r="I1065" i="6"/>
  <c r="I1083" i="6"/>
  <c r="I174" i="6"/>
  <c r="I157" i="6"/>
  <c r="I181" i="6"/>
  <c r="I164" i="6"/>
  <c r="I188" i="6"/>
  <c r="I171" i="6"/>
  <c r="I168" i="6"/>
  <c r="I158" i="6"/>
  <c r="I165" i="6"/>
  <c r="I189" i="6"/>
  <c r="I172" i="6"/>
  <c r="I179" i="6"/>
  <c r="I162" i="6"/>
  <c r="I186" i="6"/>
  <c r="I159" i="6"/>
  <c r="I173" i="6"/>
  <c r="I156" i="6"/>
  <c r="O156" i="6" s="1"/>
  <c r="I180" i="6"/>
  <c r="I163" i="6"/>
  <c r="I187" i="6"/>
  <c r="I166" i="6"/>
  <c r="I182" i="6"/>
  <c r="I190" i="6"/>
  <c r="I170" i="6"/>
  <c r="I178" i="6"/>
  <c r="I175" i="6"/>
  <c r="I167" i="6"/>
  <c r="I183" i="6"/>
  <c r="I176" i="6"/>
  <c r="I160" i="6"/>
  <c r="I184" i="6"/>
  <c r="I169" i="6"/>
  <c r="I177" i="6"/>
  <c r="I161" i="6"/>
  <c r="I185" i="6"/>
  <c r="I1456" i="6"/>
  <c r="I1458" i="6"/>
  <c r="I1457" i="6"/>
  <c r="I1394" i="6"/>
  <c r="I1395" i="6"/>
  <c r="I1396" i="6"/>
  <c r="J428" i="6"/>
  <c r="I428" i="6"/>
  <c r="I540" i="6"/>
  <c r="I538" i="6"/>
  <c r="I539" i="6"/>
  <c r="I541" i="6"/>
  <c r="I544" i="6"/>
  <c r="I543" i="6"/>
  <c r="I535" i="6"/>
  <c r="I536" i="6"/>
  <c r="I537" i="6"/>
  <c r="I542" i="6"/>
  <c r="I712" i="6"/>
  <c r="I714" i="6"/>
  <c r="I713" i="6"/>
  <c r="I219" i="6"/>
  <c r="I216" i="6"/>
  <c r="I218" i="6"/>
  <c r="I217" i="6"/>
  <c r="I1483" i="6"/>
  <c r="O1483" i="6" s="1"/>
  <c r="I1491" i="6"/>
  <c r="I1488" i="6"/>
  <c r="I1489" i="6"/>
  <c r="I1486" i="6"/>
  <c r="I1490" i="6"/>
  <c r="I1487" i="6"/>
  <c r="I1492" i="6"/>
  <c r="I1484" i="6"/>
  <c r="I1485" i="6"/>
  <c r="I1352" i="6"/>
  <c r="I1353" i="6"/>
  <c r="I1354" i="6"/>
  <c r="I1355" i="6"/>
  <c r="I1356" i="6"/>
  <c r="J2126" i="6"/>
  <c r="I2126" i="6"/>
  <c r="I34" i="6"/>
  <c r="I41" i="6"/>
  <c r="I38" i="6"/>
  <c r="I35" i="6"/>
  <c r="I32" i="6"/>
  <c r="I39" i="6"/>
  <c r="I36" i="6"/>
  <c r="I33" i="6"/>
  <c r="I40" i="6"/>
  <c r="I37" i="6"/>
  <c r="I693" i="6"/>
  <c r="I697" i="6"/>
  <c r="I694" i="6"/>
  <c r="I691" i="6"/>
  <c r="I692" i="6"/>
  <c r="I690" i="6"/>
  <c r="I688" i="6"/>
  <c r="I689" i="6"/>
  <c r="I698" i="6"/>
  <c r="I695" i="6"/>
  <c r="I699" i="6"/>
  <c r="I687" i="6"/>
  <c r="I696" i="6"/>
  <c r="I212" i="6"/>
  <c r="I213" i="6"/>
  <c r="I214" i="6"/>
  <c r="I215" i="6"/>
  <c r="I2112" i="6"/>
  <c r="I2109" i="6"/>
  <c r="I2110" i="6"/>
  <c r="I2111" i="6"/>
  <c r="J2025" i="6"/>
  <c r="I2025" i="6"/>
  <c r="I631" i="6"/>
  <c r="I655" i="6"/>
  <c r="I638" i="6"/>
  <c r="I662" i="6"/>
  <c r="I645" i="6"/>
  <c r="I628" i="6"/>
  <c r="I625" i="6"/>
  <c r="I649" i="6"/>
  <c r="I646" i="6"/>
  <c r="I629" i="6"/>
  <c r="I653" i="6"/>
  <c r="I636" i="6"/>
  <c r="I660" i="6"/>
  <c r="I643" i="6"/>
  <c r="I630" i="6"/>
  <c r="I654" i="6"/>
  <c r="I637" i="6"/>
  <c r="I661" i="6"/>
  <c r="I644" i="6"/>
  <c r="I627" i="6"/>
  <c r="I651" i="6"/>
  <c r="I663" i="6"/>
  <c r="I652" i="6"/>
  <c r="I665" i="6"/>
  <c r="I642" i="6"/>
  <c r="I634" i="6"/>
  <c r="I659" i="6"/>
  <c r="I626" i="6"/>
  <c r="I647" i="6"/>
  <c r="I664" i="6"/>
  <c r="I639" i="6"/>
  <c r="I656" i="6"/>
  <c r="I635" i="6"/>
  <c r="I648" i="6"/>
  <c r="I632" i="6"/>
  <c r="I640" i="6"/>
  <c r="I657" i="6"/>
  <c r="I624" i="6"/>
  <c r="I633" i="6"/>
  <c r="I641" i="6"/>
  <c r="I658" i="6"/>
  <c r="I650" i="6"/>
  <c r="I2333" i="6"/>
  <c r="I2334" i="6"/>
  <c r="J1406" i="6"/>
  <c r="I1406" i="6"/>
  <c r="I2282" i="6"/>
  <c r="I2272" i="6"/>
  <c r="I2279" i="6"/>
  <c r="I2269" i="6"/>
  <c r="I2276" i="6"/>
  <c r="I2283" i="6"/>
  <c r="I2273" i="6"/>
  <c r="I2280" i="6"/>
  <c r="I2284" i="6"/>
  <c r="I2277" i="6"/>
  <c r="I2270" i="6"/>
  <c r="I2268" i="6"/>
  <c r="I2267" i="6"/>
  <c r="I2274" i="6"/>
  <c r="I2281" i="6"/>
  <c r="I2275" i="6"/>
  <c r="I2271" i="6"/>
  <c r="I2278" i="6"/>
  <c r="I146" i="6"/>
  <c r="I153" i="6"/>
  <c r="I136" i="6"/>
  <c r="I143" i="6"/>
  <c r="I150" i="6"/>
  <c r="I133" i="6"/>
  <c r="I140" i="6"/>
  <c r="I147" i="6"/>
  <c r="I130" i="6"/>
  <c r="I154" i="6"/>
  <c r="I137" i="6"/>
  <c r="I144" i="6"/>
  <c r="I151" i="6"/>
  <c r="I134" i="6"/>
  <c r="I141" i="6"/>
  <c r="I148" i="6"/>
  <c r="I131" i="6"/>
  <c r="I138" i="6"/>
  <c r="I145" i="6"/>
  <c r="I152" i="6"/>
  <c r="I135" i="6"/>
  <c r="I142" i="6"/>
  <c r="I149" i="6"/>
  <c r="I132" i="6"/>
  <c r="I139" i="6"/>
  <c r="J342" i="6"/>
  <c r="I342" i="6"/>
  <c r="I1962" i="6"/>
  <c r="I1963" i="6"/>
  <c r="I1646" i="6"/>
  <c r="I1645" i="6"/>
  <c r="I1644" i="6"/>
  <c r="I1642" i="6"/>
  <c r="I1643" i="6"/>
  <c r="I1362" i="6"/>
  <c r="I1364" i="6"/>
  <c r="I1365" i="6"/>
  <c r="I1366" i="6"/>
  <c r="I1363" i="6"/>
  <c r="I199" i="6"/>
  <c r="O199" i="6" s="1"/>
  <c r="I200" i="6"/>
  <c r="I1885" i="6"/>
  <c r="I1876" i="6"/>
  <c r="I1883" i="6"/>
  <c r="I1890" i="6"/>
  <c r="I1884" i="6"/>
  <c r="I1881" i="6"/>
  <c r="I1880" i="6"/>
  <c r="I1888" i="6"/>
  <c r="I1877" i="6"/>
  <c r="I1889" i="6"/>
  <c r="I1878" i="6"/>
  <c r="I1882" i="6"/>
  <c r="I1886" i="6"/>
  <c r="I1875" i="6"/>
  <c r="I1879" i="6"/>
  <c r="I1887" i="6"/>
  <c r="I1672" i="6"/>
  <c r="O1672" i="6" s="1"/>
  <c r="I1673" i="6"/>
  <c r="O1673" i="6" s="1"/>
  <c r="I1697" i="6"/>
  <c r="I1721" i="6"/>
  <c r="I1745" i="6"/>
  <c r="I1769" i="6"/>
  <c r="I1688" i="6"/>
  <c r="I1712" i="6"/>
  <c r="I1736" i="6"/>
  <c r="I1760" i="6"/>
  <c r="I1678" i="6"/>
  <c r="I1680" i="6"/>
  <c r="I1687" i="6"/>
  <c r="I1740" i="6"/>
  <c r="I1747" i="6"/>
  <c r="I1754" i="6"/>
  <c r="I1761" i="6"/>
  <c r="I1768" i="6"/>
  <c r="I1775" i="6"/>
  <c r="I1691" i="6"/>
  <c r="I1698" i="6"/>
  <c r="I1705" i="6"/>
  <c r="I1684" i="6"/>
  <c r="I1765" i="6"/>
  <c r="I1772" i="6"/>
  <c r="I1692" i="6"/>
  <c r="I1699" i="6"/>
  <c r="I1685" i="6"/>
  <c r="I1766" i="6"/>
  <c r="I1773" i="6"/>
  <c r="I1717" i="6"/>
  <c r="I1724" i="6"/>
  <c r="I1731" i="6"/>
  <c r="I1738" i="6"/>
  <c r="I1752" i="6"/>
  <c r="I1759" i="6"/>
  <c r="I1696" i="6"/>
  <c r="I1703" i="6"/>
  <c r="I1710" i="6"/>
  <c r="I1679" i="6"/>
  <c r="I1686" i="6"/>
  <c r="I1739" i="6"/>
  <c r="I1746" i="6"/>
  <c r="I1767" i="6"/>
  <c r="I1774" i="6"/>
  <c r="I1718" i="6"/>
  <c r="I1725" i="6"/>
  <c r="I1732" i="6"/>
  <c r="I1753" i="6"/>
  <c r="I1690" i="6"/>
  <c r="I1704" i="6"/>
  <c r="I1711" i="6"/>
  <c r="I1683" i="6"/>
  <c r="I1764" i="6"/>
  <c r="I1771" i="6"/>
  <c r="I1778" i="6"/>
  <c r="I1676" i="6"/>
  <c r="I1715" i="6"/>
  <c r="I1722" i="6"/>
  <c r="I1743" i="6"/>
  <c r="I1750" i="6"/>
  <c r="I1682" i="6"/>
  <c r="I1674" i="6"/>
  <c r="I1695" i="6"/>
  <c r="I1748" i="6"/>
  <c r="I1728" i="6"/>
  <c r="I1744" i="6"/>
  <c r="I1776" i="6"/>
  <c r="I1720" i="6"/>
  <c r="I1756" i="6"/>
  <c r="I1700" i="6"/>
  <c r="I1708" i="6"/>
  <c r="I1716" i="6"/>
  <c r="I1675" i="6"/>
  <c r="I1741" i="6"/>
  <c r="I1733" i="6"/>
  <c r="I1737" i="6"/>
  <c r="I1729" i="6"/>
  <c r="I1749" i="6"/>
  <c r="I1777" i="6"/>
  <c r="I1701" i="6"/>
  <c r="I1713" i="6"/>
  <c r="I1757" i="6"/>
  <c r="I1693" i="6"/>
  <c r="I1709" i="6"/>
  <c r="I1734" i="6"/>
  <c r="I1742" i="6"/>
  <c r="I1689" i="6"/>
  <c r="I1726" i="6"/>
  <c r="I1730" i="6"/>
  <c r="I1770" i="6"/>
  <c r="I1706" i="6"/>
  <c r="I1714" i="6"/>
  <c r="I1762" i="6"/>
  <c r="I1763" i="6"/>
  <c r="I1681" i="6"/>
  <c r="I1694" i="6"/>
  <c r="I1702" i="6"/>
  <c r="I1758" i="6"/>
  <c r="I1719" i="6"/>
  <c r="I1751" i="6"/>
  <c r="I1723" i="6"/>
  <c r="I1707" i="6"/>
  <c r="I1677" i="6"/>
  <c r="I1735" i="6"/>
  <c r="I1727" i="6"/>
  <c r="I1755" i="6"/>
  <c r="I548" i="6"/>
  <c r="I549" i="6"/>
  <c r="I545" i="6"/>
  <c r="O545" i="6" s="1"/>
  <c r="I546" i="6"/>
  <c r="I547" i="6"/>
  <c r="I550" i="6"/>
  <c r="I551" i="6"/>
  <c r="I833" i="6"/>
  <c r="I840" i="6"/>
  <c r="I831" i="6"/>
  <c r="I838" i="6"/>
  <c r="I828" i="6"/>
  <c r="O828" i="6" s="1"/>
  <c r="I836" i="6"/>
  <c r="I837" i="6"/>
  <c r="I829" i="6"/>
  <c r="I834" i="6"/>
  <c r="I830" i="6"/>
  <c r="I839" i="6"/>
  <c r="I835" i="6"/>
  <c r="I832" i="6"/>
  <c r="I253" i="6"/>
  <c r="I251" i="6"/>
  <c r="I252" i="6"/>
  <c r="I250" i="6"/>
  <c r="I248" i="6"/>
  <c r="I249" i="6"/>
  <c r="I247" i="6"/>
  <c r="I461" i="6"/>
  <c r="I459" i="6"/>
  <c r="I460" i="6"/>
  <c r="I462" i="6"/>
  <c r="I463" i="6"/>
  <c r="J261" i="6"/>
  <c r="I261" i="6"/>
  <c r="J1397" i="6"/>
  <c r="I1397" i="6"/>
  <c r="I1475" i="6"/>
  <c r="I1466" i="6"/>
  <c r="I1474" i="6"/>
  <c r="I1465" i="6"/>
  <c r="I1469" i="6"/>
  <c r="I1462" i="6"/>
  <c r="I1470" i="6"/>
  <c r="I1463" i="6"/>
  <c r="I1471" i="6"/>
  <c r="I1464" i="6"/>
  <c r="I1468" i="6"/>
  <c r="I1461" i="6"/>
  <c r="I1473" i="6"/>
  <c r="I1467" i="6"/>
  <c r="I1476" i="6"/>
  <c r="I1472" i="6"/>
  <c r="I1477" i="6"/>
  <c r="I1202" i="6"/>
  <c r="I1193" i="6"/>
  <c r="I1194" i="6"/>
  <c r="I1201" i="6"/>
  <c r="I1208" i="6"/>
  <c r="I1198" i="6"/>
  <c r="I1205" i="6"/>
  <c r="I1212" i="6"/>
  <c r="I1195" i="6"/>
  <c r="I1209" i="6"/>
  <c r="I1199" i="6"/>
  <c r="I1206" i="6"/>
  <c r="I1213" i="6"/>
  <c r="I1210" i="6"/>
  <c r="I1191" i="6"/>
  <c r="I1203" i="6"/>
  <c r="I1211" i="6"/>
  <c r="I1207" i="6"/>
  <c r="I1196" i="6"/>
  <c r="I1192" i="6"/>
  <c r="I1200" i="6"/>
  <c r="I1204" i="6"/>
  <c r="I1197" i="6"/>
  <c r="I1386" i="6"/>
  <c r="I1393" i="6"/>
  <c r="I1391" i="6"/>
  <c r="I1390" i="6"/>
  <c r="I1387" i="6"/>
  <c r="I1388" i="6"/>
  <c r="I1392" i="6"/>
  <c r="I1389" i="6"/>
  <c r="I2335" i="6"/>
  <c r="I2336" i="6"/>
  <c r="I2337" i="6"/>
  <c r="I270" i="6"/>
  <c r="I277" i="6"/>
  <c r="I267" i="6"/>
  <c r="I264" i="6"/>
  <c r="I268" i="6"/>
  <c r="I275" i="6"/>
  <c r="I269" i="6"/>
  <c r="I276" i="6"/>
  <c r="I278" i="6"/>
  <c r="I266" i="6"/>
  <c r="I274" i="6"/>
  <c r="I265" i="6"/>
  <c r="I273" i="6"/>
  <c r="I281" i="6"/>
  <c r="I279" i="6"/>
  <c r="I271" i="6"/>
  <c r="I280" i="6"/>
  <c r="I263" i="6"/>
  <c r="I272" i="6"/>
  <c r="I1495" i="6"/>
  <c r="I1493" i="6"/>
  <c r="I1494" i="6"/>
  <c r="I1496" i="6"/>
  <c r="I1154" i="6"/>
  <c r="I1145" i="6"/>
  <c r="I1147" i="6"/>
  <c r="I1161" i="6"/>
  <c r="I1151" i="6"/>
  <c r="I1158" i="6"/>
  <c r="I1152" i="6"/>
  <c r="I1159" i="6"/>
  <c r="I1146" i="6"/>
  <c r="I1153" i="6"/>
  <c r="I1160" i="6"/>
  <c r="I1150" i="6"/>
  <c r="I1157" i="6"/>
  <c r="I1156" i="6"/>
  <c r="I1148" i="6"/>
  <c r="I1144" i="6"/>
  <c r="I1149" i="6"/>
  <c r="I1162" i="6"/>
  <c r="I1155" i="6"/>
  <c r="I2345" i="6"/>
  <c r="I2342" i="6"/>
  <c r="I2346" i="6"/>
  <c r="I2343" i="6"/>
  <c r="I2340" i="6"/>
  <c r="I2344" i="6"/>
  <c r="I2341" i="6"/>
  <c r="I254" i="6"/>
  <c r="I256" i="6"/>
  <c r="I255" i="6"/>
  <c r="I1009" i="6"/>
  <c r="I1007" i="6"/>
  <c r="I1008" i="6"/>
  <c r="I1010" i="6"/>
  <c r="I1011" i="6"/>
  <c r="I1347" i="6"/>
  <c r="I1348" i="6"/>
  <c r="J789" i="6"/>
  <c r="I789" i="6"/>
  <c r="J788" i="6"/>
  <c r="I788" i="6"/>
  <c r="J1573" i="6"/>
  <c r="I1573" i="6"/>
  <c r="I948" i="6"/>
  <c r="I940" i="6"/>
  <c r="O940" i="6" s="1"/>
  <c r="I942" i="6"/>
  <c r="I952" i="6"/>
  <c r="I950" i="6"/>
  <c r="I947" i="6"/>
  <c r="I951" i="6"/>
  <c r="I941" i="6"/>
  <c r="I946" i="6"/>
  <c r="I949" i="6"/>
  <c r="I945" i="6"/>
  <c r="I943" i="6"/>
  <c r="I944" i="6"/>
  <c r="I1409" i="6"/>
  <c r="O1409" i="6" s="1"/>
  <c r="I1413" i="6"/>
  <c r="I1411" i="6"/>
  <c r="I1412" i="6"/>
  <c r="I1410" i="6"/>
  <c r="I1221" i="6"/>
  <c r="I1222" i="6"/>
  <c r="I21" i="6"/>
  <c r="I22" i="6"/>
  <c r="I1252" i="6"/>
  <c r="I1256" i="6"/>
  <c r="I1263" i="6"/>
  <c r="I1260" i="6"/>
  <c r="I1257" i="6"/>
  <c r="I1254" i="6"/>
  <c r="I1258" i="6"/>
  <c r="I1262" i="6"/>
  <c r="I1255" i="6"/>
  <c r="I1259" i="6"/>
  <c r="I1264" i="6"/>
  <c r="I1253" i="6"/>
  <c r="I1261" i="6"/>
  <c r="I1265" i="6"/>
  <c r="I346" i="6"/>
  <c r="I345" i="6"/>
  <c r="I343" i="6"/>
  <c r="I344" i="6"/>
  <c r="I1662" i="6"/>
  <c r="I1664" i="6"/>
  <c r="I1665" i="6"/>
  <c r="I1663" i="6"/>
  <c r="I825" i="6"/>
  <c r="I824" i="6"/>
  <c r="I826" i="6"/>
  <c r="I938" i="6"/>
  <c r="I935" i="6"/>
  <c r="I936" i="6"/>
  <c r="I937" i="6"/>
  <c r="I934" i="6"/>
  <c r="I1036" i="6"/>
  <c r="I1035" i="6"/>
  <c r="I401" i="6"/>
  <c r="I400" i="6"/>
  <c r="I399" i="6"/>
  <c r="I396" i="6"/>
  <c r="I394" i="6"/>
  <c r="I395" i="6"/>
  <c r="I393" i="6"/>
  <c r="I485" i="6"/>
  <c r="I509" i="6"/>
  <c r="I492" i="6"/>
  <c r="I516" i="6"/>
  <c r="I499" i="6"/>
  <c r="I506" i="6"/>
  <c r="I503" i="6"/>
  <c r="I500" i="6"/>
  <c r="I483" i="6"/>
  <c r="I507" i="6"/>
  <c r="I490" i="6"/>
  <c r="I514" i="6"/>
  <c r="I497" i="6"/>
  <c r="I484" i="6"/>
  <c r="I508" i="6"/>
  <c r="I491" i="6"/>
  <c r="I515" i="6"/>
  <c r="I498" i="6"/>
  <c r="I493" i="6"/>
  <c r="I501" i="6"/>
  <c r="I517" i="6"/>
  <c r="I505" i="6"/>
  <c r="I489" i="6"/>
  <c r="I513" i="6"/>
  <c r="I496" i="6"/>
  <c r="I487" i="6"/>
  <c r="I518" i="6"/>
  <c r="I510" i="6"/>
  <c r="I488" i="6"/>
  <c r="I502" i="6"/>
  <c r="I511" i="6"/>
  <c r="I494" i="6"/>
  <c r="I486" i="6"/>
  <c r="I512" i="6"/>
  <c r="I504" i="6"/>
  <c r="I495" i="6"/>
  <c r="I444" i="6"/>
  <c r="I442" i="6"/>
  <c r="I443" i="6"/>
  <c r="I445" i="6"/>
  <c r="I441" i="6"/>
  <c r="I439" i="6"/>
  <c r="O439" i="6" s="1"/>
  <c r="I440" i="6"/>
  <c r="O440" i="6" s="1"/>
  <c r="I2211" i="6"/>
  <c r="I2212" i="6"/>
  <c r="J1985" i="6"/>
  <c r="I1985" i="6"/>
  <c r="I559" i="6"/>
  <c r="I583" i="6"/>
  <c r="I566" i="6"/>
  <c r="I573" i="6"/>
  <c r="I556" i="6"/>
  <c r="I580" i="6"/>
  <c r="I577" i="6"/>
  <c r="I574" i="6"/>
  <c r="I557" i="6"/>
  <c r="I581" i="6"/>
  <c r="I564" i="6"/>
  <c r="I571" i="6"/>
  <c r="I558" i="6"/>
  <c r="I582" i="6"/>
  <c r="I565" i="6"/>
  <c r="I553" i="6"/>
  <c r="I572" i="6"/>
  <c r="I567" i="6"/>
  <c r="I575" i="6"/>
  <c r="I555" i="6"/>
  <c r="I579" i="6"/>
  <c r="I570" i="6"/>
  <c r="I562" i="6"/>
  <c r="I554" i="6"/>
  <c r="I584" i="6"/>
  <c r="I576" i="6"/>
  <c r="I563" i="6"/>
  <c r="I568" i="6"/>
  <c r="I560" i="6"/>
  <c r="I569" i="6"/>
  <c r="I561" i="6"/>
  <c r="I578" i="6"/>
  <c r="I448" i="6"/>
  <c r="I447" i="6"/>
  <c r="I446" i="6"/>
  <c r="J780" i="6"/>
  <c r="I780" i="6"/>
  <c r="I1143" i="6"/>
  <c r="I1142" i="6"/>
  <c r="I75" i="6"/>
  <c r="I72" i="6"/>
  <c r="I79" i="6"/>
  <c r="I76" i="6"/>
  <c r="I73" i="6"/>
  <c r="I70" i="6"/>
  <c r="I77" i="6"/>
  <c r="I74" i="6"/>
  <c r="I71" i="6"/>
  <c r="I78" i="6"/>
  <c r="I1552" i="6"/>
  <c r="I1551" i="6"/>
  <c r="I1870" i="6"/>
  <c r="I1871" i="6"/>
  <c r="I260" i="6"/>
  <c r="I258" i="6"/>
  <c r="I259" i="6"/>
  <c r="I257" i="6"/>
  <c r="I533" i="6"/>
  <c r="I534" i="6"/>
  <c r="J1999" i="6"/>
  <c r="I1999" i="6"/>
  <c r="I339" i="6"/>
  <c r="I340" i="6"/>
  <c r="I341" i="6"/>
  <c r="I338" i="6"/>
  <c r="J1661" i="6"/>
  <c r="I1661" i="6"/>
  <c r="J532" i="6"/>
  <c r="I532" i="6"/>
  <c r="I366" i="6"/>
  <c r="I390" i="6"/>
  <c r="I373" i="6"/>
  <c r="I380" i="6"/>
  <c r="I363" i="6"/>
  <c r="I387" i="6"/>
  <c r="I384" i="6"/>
  <c r="I381" i="6"/>
  <c r="I364" i="6"/>
  <c r="I388" i="6"/>
  <c r="I371" i="6"/>
  <c r="I378" i="6"/>
  <c r="I365" i="6"/>
  <c r="I389" i="6"/>
  <c r="I372" i="6"/>
  <c r="I379" i="6"/>
  <c r="I374" i="6"/>
  <c r="I382" i="6"/>
  <c r="I362" i="6"/>
  <c r="O362" i="6" s="1"/>
  <c r="I386" i="6"/>
  <c r="I370" i="6"/>
  <c r="I361" i="6"/>
  <c r="I385" i="6"/>
  <c r="I369" i="6"/>
  <c r="I377" i="6"/>
  <c r="I383" i="6"/>
  <c r="I375" i="6"/>
  <c r="I367" i="6"/>
  <c r="I376" i="6"/>
  <c r="I368" i="6"/>
  <c r="I2290" i="6"/>
  <c r="I2297" i="6"/>
  <c r="I2294" i="6"/>
  <c r="I2287" i="6"/>
  <c r="I2291" i="6"/>
  <c r="I2288" i="6"/>
  <c r="I2295" i="6"/>
  <c r="I2292" i="6"/>
  <c r="I2289" i="6"/>
  <c r="I2286" i="6"/>
  <c r="I2293" i="6"/>
  <c r="I2296" i="6"/>
  <c r="J2210" i="6"/>
  <c r="I2210" i="6"/>
  <c r="J1998" i="6"/>
  <c r="I1998" i="6"/>
  <c r="I2106" i="6"/>
  <c r="I2105" i="6"/>
  <c r="I2107" i="6"/>
  <c r="I2104" i="6"/>
  <c r="I1986" i="6"/>
  <c r="O1986" i="6" s="1"/>
  <c r="I1988" i="6"/>
  <c r="I1989" i="6"/>
  <c r="I1990" i="6"/>
  <c r="I1987" i="6"/>
  <c r="I1266" i="6"/>
  <c r="O1266" i="6" s="1"/>
  <c r="I1268" i="6"/>
  <c r="I1271" i="6"/>
  <c r="I1272" i="6"/>
  <c r="I1267" i="6"/>
  <c r="I1269" i="6"/>
  <c r="I1270" i="6"/>
  <c r="I205" i="6"/>
  <c r="I203" i="6"/>
  <c r="I210" i="6"/>
  <c r="I204" i="6"/>
  <c r="I211" i="6"/>
  <c r="I206" i="6"/>
  <c r="I202" i="6"/>
  <c r="I208" i="6"/>
  <c r="I201" i="6"/>
  <c r="I209" i="6"/>
  <c r="I207" i="6"/>
  <c r="I2127" i="6"/>
  <c r="I2128" i="6"/>
  <c r="J787" i="6"/>
  <c r="I787" i="6"/>
  <c r="J2328" i="6"/>
  <c r="I2328" i="6"/>
  <c r="I2222" i="6"/>
  <c r="I2223" i="6"/>
  <c r="O2223" i="6" s="1"/>
  <c r="I2231" i="6"/>
  <c r="I2225" i="6"/>
  <c r="I2229" i="6"/>
  <c r="I2236" i="6"/>
  <c r="I2233" i="6"/>
  <c r="I2226" i="6"/>
  <c r="I2230" i="6"/>
  <c r="I2227" i="6"/>
  <c r="I2234" i="6"/>
  <c r="I2224" i="6"/>
  <c r="I2228" i="6"/>
  <c r="I2235" i="6"/>
  <c r="I2232" i="6"/>
  <c r="J449" i="6"/>
  <c r="I449" i="6"/>
  <c r="J397" i="6"/>
  <c r="I397" i="6"/>
  <c r="J1569" i="6"/>
  <c r="I1569" i="6"/>
  <c r="I1014" i="6"/>
  <c r="I1013" i="6"/>
  <c r="I703" i="6"/>
  <c r="I704" i="6"/>
  <c r="I705" i="6"/>
  <c r="I451" i="6"/>
  <c r="I458" i="6"/>
  <c r="I455" i="6"/>
  <c r="I452" i="6"/>
  <c r="I450" i="6"/>
  <c r="I453" i="6"/>
  <c r="I457" i="6"/>
  <c r="I456" i="6"/>
  <c r="I454" i="6"/>
  <c r="I2009" i="6"/>
  <c r="I2005" i="6"/>
  <c r="I2012" i="6"/>
  <c r="I2002" i="6"/>
  <c r="I2006" i="6"/>
  <c r="I2013" i="6"/>
  <c r="I2003" i="6"/>
  <c r="I2010" i="6"/>
  <c r="I2007" i="6"/>
  <c r="I2014" i="6"/>
  <c r="I2004" i="6"/>
  <c r="I2011" i="6"/>
  <c r="I2008" i="6"/>
  <c r="I2015" i="6"/>
  <c r="I1165" i="6"/>
  <c r="I1164" i="6"/>
  <c r="I1163" i="6"/>
  <c r="J220" i="6"/>
  <c r="I220" i="6"/>
  <c r="I413" i="6"/>
  <c r="I412" i="6"/>
  <c r="J1978" i="6"/>
  <c r="I1978" i="6"/>
  <c r="J2000" i="6"/>
  <c r="I2000" i="6"/>
  <c r="I1425" i="6"/>
  <c r="I1424" i="6"/>
  <c r="I1426" i="6"/>
  <c r="I1657" i="6"/>
  <c r="I1658" i="6"/>
  <c r="I1655" i="6"/>
  <c r="I1654" i="6"/>
  <c r="I1656" i="6"/>
  <c r="I332" i="6"/>
  <c r="I336" i="6"/>
  <c r="I333" i="6"/>
  <c r="I330" i="6"/>
  <c r="I331" i="6"/>
  <c r="I326" i="6"/>
  <c r="O326" i="6" s="1"/>
  <c r="I334" i="6"/>
  <c r="I337" i="6"/>
  <c r="I329" i="6"/>
  <c r="I335" i="6"/>
  <c r="I327" i="6"/>
  <c r="I328" i="6"/>
  <c r="I1126" i="6"/>
  <c r="I1125" i="6"/>
  <c r="I2154" i="6"/>
  <c r="I2150" i="6"/>
  <c r="I2157" i="6"/>
  <c r="I2151" i="6"/>
  <c r="I2155" i="6"/>
  <c r="I2152" i="6"/>
  <c r="I2156" i="6"/>
  <c r="I2153" i="6"/>
  <c r="I1480" i="6"/>
  <c r="I1479" i="6"/>
  <c r="J552" i="6"/>
  <c r="I552" i="6"/>
  <c r="J1190" i="6"/>
  <c r="I1190" i="6"/>
  <c r="J1550" i="6"/>
  <c r="I1550" i="6"/>
  <c r="I2250" i="6"/>
  <c r="I2248" i="6"/>
  <c r="I2249" i="6"/>
  <c r="I1033" i="6"/>
  <c r="I1024" i="6"/>
  <c r="I1031" i="6"/>
  <c r="I1025" i="6"/>
  <c r="I1021" i="6"/>
  <c r="I1032" i="6"/>
  <c r="I1026" i="6"/>
  <c r="I1019" i="6"/>
  <c r="I1030" i="6"/>
  <c r="I1020" i="6"/>
  <c r="I1028" i="6"/>
  <c r="I1023" i="6"/>
  <c r="I1029" i="6"/>
  <c r="I1034" i="6"/>
  <c r="I1022" i="6"/>
  <c r="I1027" i="6"/>
  <c r="I1018" i="6"/>
  <c r="I1057" i="6"/>
  <c r="I1056" i="6"/>
  <c r="I1058" i="6"/>
  <c r="J1007" i="6" l="1"/>
  <c r="J1008" i="6"/>
  <c r="J1009" i="6"/>
  <c r="J1010" i="6"/>
  <c r="J1011" i="6"/>
  <c r="J406" i="6"/>
  <c r="J403" i="6"/>
  <c r="J404" i="6"/>
  <c r="J405" i="6"/>
  <c r="J402" i="6"/>
  <c r="U402" i="6" s="1"/>
  <c r="V402" i="6" s="1"/>
  <c r="W402" i="6" s="1"/>
  <c r="J407" i="6"/>
  <c r="J1166" i="6"/>
  <c r="J1167" i="6"/>
  <c r="J1168" i="6"/>
  <c r="J600" i="6"/>
  <c r="J607" i="6"/>
  <c r="J590" i="6"/>
  <c r="J614" i="6"/>
  <c r="J597" i="6"/>
  <c r="J621" i="6"/>
  <c r="J594" i="6"/>
  <c r="J618" i="6"/>
  <c r="J591" i="6"/>
  <c r="J615" i="6"/>
  <c r="J598" i="6"/>
  <c r="J622" i="6"/>
  <c r="J605" i="6"/>
  <c r="J588" i="6"/>
  <c r="J612" i="6"/>
  <c r="J599" i="6"/>
  <c r="J606" i="6"/>
  <c r="J589" i="6"/>
  <c r="J613" i="6"/>
  <c r="J596" i="6"/>
  <c r="J604" i="6"/>
  <c r="J620" i="6"/>
  <c r="J593" i="6"/>
  <c r="J617" i="6"/>
  <c r="J586" i="6"/>
  <c r="J610" i="6"/>
  <c r="J587" i="6"/>
  <c r="J592" i="6"/>
  <c r="J609" i="6"/>
  <c r="J601" i="6"/>
  <c r="J585" i="6"/>
  <c r="J602" i="6"/>
  <c r="J619" i="6"/>
  <c r="J611" i="6"/>
  <c r="J603" i="6"/>
  <c r="J616" i="6"/>
  <c r="J608" i="6"/>
  <c r="J595" i="6"/>
  <c r="J1355" i="6"/>
  <c r="J1356" i="6"/>
  <c r="J1353" i="6"/>
  <c r="J1354" i="6"/>
  <c r="J1352" i="6"/>
  <c r="J2321" i="6"/>
  <c r="J2318" i="6"/>
  <c r="J2315" i="6"/>
  <c r="J2322" i="6"/>
  <c r="J2319" i="6"/>
  <c r="J2316" i="6"/>
  <c r="J2317" i="6"/>
  <c r="J2320" i="6"/>
  <c r="J916" i="6"/>
  <c r="J915" i="6"/>
  <c r="J918" i="6"/>
  <c r="J917" i="6"/>
  <c r="J2133" i="6"/>
  <c r="J2134" i="6"/>
  <c r="J2131" i="6"/>
  <c r="J2135" i="6"/>
  <c r="J2132" i="6"/>
  <c r="J1968" i="6"/>
  <c r="J1969" i="6"/>
  <c r="J1966" i="6"/>
  <c r="J1973" i="6"/>
  <c r="J1970" i="6"/>
  <c r="J1974" i="6"/>
  <c r="J1965" i="6"/>
  <c r="J1967" i="6"/>
  <c r="J1964" i="6"/>
  <c r="J1971" i="6"/>
  <c r="J1972" i="6"/>
  <c r="J1869" i="6"/>
  <c r="J1859" i="6"/>
  <c r="J1866" i="6"/>
  <c r="J1860" i="6"/>
  <c r="J1867" i="6"/>
  <c r="J1861" i="6"/>
  <c r="J1857" i="6"/>
  <c r="J1865" i="6"/>
  <c r="J1862" i="6"/>
  <c r="J1858" i="6"/>
  <c r="J1868" i="6"/>
  <c r="J1863" i="6"/>
  <c r="J1864" i="6"/>
  <c r="J1343" i="6"/>
  <c r="J1341" i="6"/>
  <c r="J1338" i="6"/>
  <c r="J1342" i="6"/>
  <c r="J1346" i="6"/>
  <c r="J1339" i="6"/>
  <c r="J1336" i="6"/>
  <c r="J1340" i="6"/>
  <c r="J1344" i="6"/>
  <c r="J1337" i="6"/>
  <c r="J1345" i="6"/>
  <c r="J2105" i="6"/>
  <c r="J2106" i="6"/>
  <c r="J2104" i="6"/>
  <c r="J2107" i="6"/>
  <c r="J1053" i="6"/>
  <c r="J1054" i="6"/>
  <c r="J1052" i="6"/>
  <c r="J2383" i="6"/>
  <c r="J2384" i="6"/>
  <c r="J2385" i="6"/>
  <c r="J2386" i="6"/>
  <c r="J433" i="6"/>
  <c r="J434" i="6"/>
  <c r="J431" i="6"/>
  <c r="J432" i="6"/>
  <c r="J1977" i="6"/>
  <c r="J1976" i="6"/>
  <c r="J1140" i="6"/>
  <c r="J1139" i="6"/>
  <c r="J1141" i="6"/>
  <c r="J222" i="6"/>
  <c r="J227" i="6"/>
  <c r="J221" i="6"/>
  <c r="J228" i="6"/>
  <c r="J226" i="6"/>
  <c r="J224" i="6"/>
  <c r="J225" i="6"/>
  <c r="J223" i="6"/>
  <c r="J1480" i="6"/>
  <c r="J1479" i="6"/>
  <c r="J254" i="6"/>
  <c r="J255" i="6"/>
  <c r="J256" i="6"/>
  <c r="J1644" i="6"/>
  <c r="J1645" i="6"/>
  <c r="J1642" i="6"/>
  <c r="J1646" i="6"/>
  <c r="J1643" i="6"/>
  <c r="J20" i="6"/>
  <c r="J17" i="6"/>
  <c r="J14" i="6"/>
  <c r="J11" i="6"/>
  <c r="J18" i="6"/>
  <c r="J15" i="6"/>
  <c r="J12" i="6"/>
  <c r="J19" i="6"/>
  <c r="J16" i="6"/>
  <c r="J13" i="6"/>
  <c r="J10" i="6"/>
  <c r="J744" i="6"/>
  <c r="J768" i="6"/>
  <c r="J751" i="6"/>
  <c r="J775" i="6"/>
  <c r="J758" i="6"/>
  <c r="J762" i="6"/>
  <c r="J759" i="6"/>
  <c r="J749" i="6"/>
  <c r="J773" i="6"/>
  <c r="J756" i="6"/>
  <c r="J743" i="6"/>
  <c r="J767" i="6"/>
  <c r="J757" i="6"/>
  <c r="J771" i="6"/>
  <c r="J742" i="6"/>
  <c r="J761" i="6"/>
  <c r="J765" i="6"/>
  <c r="J769" i="6"/>
  <c r="J746" i="6"/>
  <c r="J754" i="6"/>
  <c r="J766" i="6"/>
  <c r="J747" i="6"/>
  <c r="J748" i="6"/>
  <c r="J770" i="6"/>
  <c r="J753" i="6"/>
  <c r="J774" i="6"/>
  <c r="J745" i="6"/>
  <c r="J741" i="6"/>
  <c r="J750" i="6"/>
  <c r="J763" i="6"/>
  <c r="J772" i="6"/>
  <c r="J776" i="6"/>
  <c r="J755" i="6"/>
  <c r="J764" i="6"/>
  <c r="J760" i="6"/>
  <c r="J752" i="6"/>
  <c r="J1215" i="6"/>
  <c r="J1216" i="6"/>
  <c r="J1214" i="6"/>
  <c r="J1498" i="6"/>
  <c r="J1499" i="6"/>
  <c r="J1497" i="6"/>
  <c r="J1418" i="6"/>
  <c r="J1417" i="6"/>
  <c r="J1420" i="6"/>
  <c r="J1421" i="6"/>
  <c r="J1414" i="6"/>
  <c r="J1422" i="6"/>
  <c r="J1415" i="6"/>
  <c r="J1419" i="6"/>
  <c r="J1416" i="6"/>
  <c r="J423" i="6"/>
  <c r="J422" i="6"/>
  <c r="J1874" i="6"/>
  <c r="J1872" i="6"/>
  <c r="J1873" i="6"/>
  <c r="J1652" i="6"/>
  <c r="J1653" i="6"/>
  <c r="J1647" i="6"/>
  <c r="J1651" i="6"/>
  <c r="J1649" i="6"/>
  <c r="J1650" i="6"/>
  <c r="J1648" i="6"/>
  <c r="J2129" i="6"/>
  <c r="J2130" i="6"/>
  <c r="J1566" i="6"/>
  <c r="J1565" i="6"/>
  <c r="J1568" i="6"/>
  <c r="J1561" i="6"/>
  <c r="J1562" i="6"/>
  <c r="J1563" i="6"/>
  <c r="J1567" i="6"/>
  <c r="J1560" i="6"/>
  <c r="J1564" i="6"/>
  <c r="J1578" i="6"/>
  <c r="J1576" i="6"/>
  <c r="J1577" i="6"/>
  <c r="J2163" i="6"/>
  <c r="U2163" i="6" s="1"/>
  <c r="V2163" i="6" s="1"/>
  <c r="W2163" i="6" s="1"/>
  <c r="J2161" i="6"/>
  <c r="U2161" i="6" s="1"/>
  <c r="V2161" i="6" s="1"/>
  <c r="W2161" i="6" s="1"/>
  <c r="J2162" i="6"/>
  <c r="J2174" i="6"/>
  <c r="J2198" i="6"/>
  <c r="J2165" i="6"/>
  <c r="J2189" i="6"/>
  <c r="J2181" i="6"/>
  <c r="J2202" i="6"/>
  <c r="J2167" i="6"/>
  <c r="J2188" i="6"/>
  <c r="J2195" i="6"/>
  <c r="J2178" i="6"/>
  <c r="J2164" i="6"/>
  <c r="J2199" i="6"/>
  <c r="J2185" i="6"/>
  <c r="J2192" i="6"/>
  <c r="J2171" i="6"/>
  <c r="J2175" i="6"/>
  <c r="J2182" i="6"/>
  <c r="J2196" i="6"/>
  <c r="J2203" i="6"/>
  <c r="J2168" i="6"/>
  <c r="J2200" i="6"/>
  <c r="J2176" i="6"/>
  <c r="J2190" i="6"/>
  <c r="J2170" i="6"/>
  <c r="J2172" i="6"/>
  <c r="J2179" i="6"/>
  <c r="J2186" i="6"/>
  <c r="J2193" i="6"/>
  <c r="J2183" i="6"/>
  <c r="J2197" i="6"/>
  <c r="J2204" i="6"/>
  <c r="J2169" i="6"/>
  <c r="J2201" i="6"/>
  <c r="J2166" i="6"/>
  <c r="J2173" i="6"/>
  <c r="J2180" i="6"/>
  <c r="J2187" i="6"/>
  <c r="J2194" i="6"/>
  <c r="J2177" i="6"/>
  <c r="J2184" i="6"/>
  <c r="J2191" i="6"/>
  <c r="J2017" i="6"/>
  <c r="J2019" i="6"/>
  <c r="J2016" i="6"/>
  <c r="J2023" i="6"/>
  <c r="J2020" i="6"/>
  <c r="J2024" i="6"/>
  <c r="J2021" i="6"/>
  <c r="J2018" i="6"/>
  <c r="J2022" i="6"/>
  <c r="J1802" i="6"/>
  <c r="J1801" i="6"/>
  <c r="J1800" i="6"/>
  <c r="J461" i="6"/>
  <c r="J459" i="6"/>
  <c r="J460" i="6"/>
  <c r="J462" i="6"/>
  <c r="J463" i="6"/>
  <c r="J1579" i="6"/>
  <c r="U1579" i="6" s="1"/>
  <c r="V1579" i="6" s="1"/>
  <c r="W1579" i="6" s="1"/>
  <c r="J1591" i="6"/>
  <c r="J1582" i="6"/>
  <c r="J1606" i="6"/>
  <c r="J1596" i="6"/>
  <c r="J1590" i="6"/>
  <c r="J1594" i="6"/>
  <c r="J1598" i="6"/>
  <c r="J1605" i="6"/>
  <c r="J1580" i="6"/>
  <c r="J1587" i="6"/>
  <c r="J1599" i="6"/>
  <c r="J1581" i="6"/>
  <c r="J1588" i="6"/>
  <c r="J1592" i="6"/>
  <c r="J1603" i="6"/>
  <c r="J1585" i="6"/>
  <c r="J1589" i="6"/>
  <c r="J1600" i="6"/>
  <c r="J1593" i="6"/>
  <c r="J1604" i="6"/>
  <c r="J1586" i="6"/>
  <c r="J1597" i="6"/>
  <c r="J1602" i="6"/>
  <c r="J1607" i="6"/>
  <c r="J1595" i="6"/>
  <c r="J1583" i="6"/>
  <c r="J1601" i="6"/>
  <c r="J1584" i="6"/>
  <c r="J335" i="6"/>
  <c r="J332" i="6"/>
  <c r="J329" i="6"/>
  <c r="J326" i="6"/>
  <c r="U326" i="6" s="1"/>
  <c r="V326" i="6" s="1"/>
  <c r="W326" i="6" s="1"/>
  <c r="J333" i="6"/>
  <c r="J334" i="6"/>
  <c r="J330" i="6"/>
  <c r="J331" i="6"/>
  <c r="J328" i="6"/>
  <c r="J337" i="6"/>
  <c r="J327" i="6"/>
  <c r="J336" i="6"/>
  <c r="J454" i="6"/>
  <c r="J451" i="6"/>
  <c r="J452" i="6"/>
  <c r="J453" i="6"/>
  <c r="J457" i="6"/>
  <c r="J450" i="6"/>
  <c r="J458" i="6"/>
  <c r="J456" i="6"/>
  <c r="J455" i="6"/>
  <c r="J205" i="6"/>
  <c r="J209" i="6"/>
  <c r="J206" i="6"/>
  <c r="J203" i="6"/>
  <c r="J204" i="6"/>
  <c r="J210" i="6"/>
  <c r="J202" i="6"/>
  <c r="J207" i="6"/>
  <c r="J211" i="6"/>
  <c r="J208" i="6"/>
  <c r="J201" i="6"/>
  <c r="J478" i="6"/>
  <c r="J476" i="6"/>
  <c r="J477" i="6"/>
  <c r="J481" i="6"/>
  <c r="J482" i="6"/>
  <c r="J479" i="6"/>
  <c r="J480" i="6"/>
  <c r="J923" i="6"/>
  <c r="J922" i="6"/>
  <c r="J1837" i="6"/>
  <c r="J1838" i="6"/>
  <c r="J1060" i="6"/>
  <c r="J1059" i="6"/>
  <c r="J1508" i="6"/>
  <c r="J1513" i="6"/>
  <c r="J1511" i="6"/>
  <c r="J1512" i="6"/>
  <c r="J1509" i="6"/>
  <c r="J1510" i="6"/>
  <c r="J930" i="6"/>
  <c r="J931" i="6"/>
  <c r="J929" i="6"/>
  <c r="J2026" i="6"/>
  <c r="U2026" i="6" s="1"/>
  <c r="V2026" i="6" s="1"/>
  <c r="W2026" i="6" s="1"/>
  <c r="J2027" i="6"/>
  <c r="J2051" i="6"/>
  <c r="J2075" i="6"/>
  <c r="J2042" i="6"/>
  <c r="J2066" i="6"/>
  <c r="J2034" i="6"/>
  <c r="J2055" i="6"/>
  <c r="J2062" i="6"/>
  <c r="J2069" i="6"/>
  <c r="J2041" i="6"/>
  <c r="J2048" i="6"/>
  <c r="J2052" i="6"/>
  <c r="J2059" i="6"/>
  <c r="J2073" i="6"/>
  <c r="J2080" i="6"/>
  <c r="J2087" i="6"/>
  <c r="J2031" i="6"/>
  <c r="J2038" i="6"/>
  <c r="J2045" i="6"/>
  <c r="J2077" i="6"/>
  <c r="J2084" i="6"/>
  <c r="J2028" i="6"/>
  <c r="J2035" i="6"/>
  <c r="J2049" i="6"/>
  <c r="J2056" i="6"/>
  <c r="J2063" i="6"/>
  <c r="J2070" i="6"/>
  <c r="J2036" i="6"/>
  <c r="J2067" i="6"/>
  <c r="J2074" i="6"/>
  <c r="J2088" i="6"/>
  <c r="J2064" i="6"/>
  <c r="J2053" i="6"/>
  <c r="J2060" i="6"/>
  <c r="J2081" i="6"/>
  <c r="J2032" i="6"/>
  <c r="J2039" i="6"/>
  <c r="J2046" i="6"/>
  <c r="J2078" i="6"/>
  <c r="J2057" i="6"/>
  <c r="J2076" i="6"/>
  <c r="J2085" i="6"/>
  <c r="J2029" i="6"/>
  <c r="J2071" i="6"/>
  <c r="J2043" i="6"/>
  <c r="J2050" i="6"/>
  <c r="J2082" i="6"/>
  <c r="J2054" i="6"/>
  <c r="J2061" i="6"/>
  <c r="J2068" i="6"/>
  <c r="J2089" i="6"/>
  <c r="J2033" i="6"/>
  <c r="J2040" i="6"/>
  <c r="J2047" i="6"/>
  <c r="J2083" i="6"/>
  <c r="J2058" i="6"/>
  <c r="J2079" i="6"/>
  <c r="J2086" i="6"/>
  <c r="J2030" i="6"/>
  <c r="J2037" i="6"/>
  <c r="J2044" i="6"/>
  <c r="J2065" i="6"/>
  <c r="J2072" i="6"/>
  <c r="J686" i="6"/>
  <c r="J684" i="6"/>
  <c r="J685" i="6"/>
  <c r="J1223" i="6"/>
  <c r="J1227" i="6"/>
  <c r="J1224" i="6"/>
  <c r="J1226" i="6"/>
  <c r="J1225" i="6"/>
  <c r="J934" i="6"/>
  <c r="J938" i="6"/>
  <c r="J936" i="6"/>
  <c r="J937" i="6"/>
  <c r="J935" i="6"/>
  <c r="J1164" i="6"/>
  <c r="J1165" i="6"/>
  <c r="J1163" i="6"/>
  <c r="J553" i="6"/>
  <c r="J576" i="6"/>
  <c r="J559" i="6"/>
  <c r="J583" i="6"/>
  <c r="J566" i="6"/>
  <c r="J573" i="6"/>
  <c r="J570" i="6"/>
  <c r="J567" i="6"/>
  <c r="J574" i="6"/>
  <c r="J557" i="6"/>
  <c r="J581" i="6"/>
  <c r="J564" i="6"/>
  <c r="J575" i="6"/>
  <c r="J558" i="6"/>
  <c r="J582" i="6"/>
  <c r="J565" i="6"/>
  <c r="J556" i="6"/>
  <c r="J572" i="6"/>
  <c r="J580" i="6"/>
  <c r="J569" i="6"/>
  <c r="J562" i="6"/>
  <c r="J579" i="6"/>
  <c r="J554" i="6"/>
  <c r="J571" i="6"/>
  <c r="J584" i="6"/>
  <c r="J563" i="6"/>
  <c r="J555" i="6"/>
  <c r="J568" i="6"/>
  <c r="J560" i="6"/>
  <c r="J577" i="6"/>
  <c r="J561" i="6"/>
  <c r="J578" i="6"/>
  <c r="J825" i="6"/>
  <c r="J826" i="6"/>
  <c r="J824" i="6"/>
  <c r="J2275" i="6"/>
  <c r="J2282" i="6"/>
  <c r="J2269" i="6"/>
  <c r="J2272" i="6"/>
  <c r="J2279" i="6"/>
  <c r="J2276" i="6"/>
  <c r="J2283" i="6"/>
  <c r="J2273" i="6"/>
  <c r="J2280" i="6"/>
  <c r="J2277" i="6"/>
  <c r="J2270" i="6"/>
  <c r="J2284" i="6"/>
  <c r="J2268" i="6"/>
  <c r="J2267" i="6"/>
  <c r="J2274" i="6"/>
  <c r="J2281" i="6"/>
  <c r="J2278" i="6"/>
  <c r="J2271" i="6"/>
  <c r="J624" i="6"/>
  <c r="J648" i="6"/>
  <c r="J631" i="6"/>
  <c r="J655" i="6"/>
  <c r="J638" i="6"/>
  <c r="J662" i="6"/>
  <c r="J645" i="6"/>
  <c r="J642" i="6"/>
  <c r="J639" i="6"/>
  <c r="J663" i="6"/>
  <c r="J646" i="6"/>
  <c r="J629" i="6"/>
  <c r="J653" i="6"/>
  <c r="J636" i="6"/>
  <c r="J660" i="6"/>
  <c r="J647" i="6"/>
  <c r="J630" i="6"/>
  <c r="J654" i="6"/>
  <c r="J637" i="6"/>
  <c r="J661" i="6"/>
  <c r="J628" i="6"/>
  <c r="J644" i="6"/>
  <c r="J664" i="6"/>
  <c r="J652" i="6"/>
  <c r="J641" i="6"/>
  <c r="J657" i="6"/>
  <c r="J665" i="6"/>
  <c r="J634" i="6"/>
  <c r="J659" i="6"/>
  <c r="J626" i="6"/>
  <c r="J651" i="6"/>
  <c r="J643" i="6"/>
  <c r="J656" i="6"/>
  <c r="J635" i="6"/>
  <c r="J627" i="6"/>
  <c r="J632" i="6"/>
  <c r="J640" i="6"/>
  <c r="J649" i="6"/>
  <c r="J633" i="6"/>
  <c r="J658" i="6"/>
  <c r="J650" i="6"/>
  <c r="J625" i="6"/>
  <c r="J2348" i="6"/>
  <c r="U2348" i="6" s="1"/>
  <c r="V2348" i="6" s="1"/>
  <c r="W2348" i="6" s="1"/>
  <c r="J2349" i="6"/>
  <c r="J2356" i="6"/>
  <c r="J2359" i="6"/>
  <c r="J2363" i="6"/>
  <c r="J2360" i="6"/>
  <c r="J2370" i="6"/>
  <c r="J2353" i="6"/>
  <c r="J2367" i="6"/>
  <c r="J2350" i="6"/>
  <c r="J2357" i="6"/>
  <c r="J2364" i="6"/>
  <c r="J2371" i="6"/>
  <c r="J2354" i="6"/>
  <c r="J2351" i="6"/>
  <c r="J2361" i="6"/>
  <c r="J2368" i="6"/>
  <c r="J2365" i="6"/>
  <c r="J2358" i="6"/>
  <c r="J2372" i="6"/>
  <c r="J2362" i="6"/>
  <c r="J2355" i="6"/>
  <c r="J2366" i="6"/>
  <c r="J2369" i="6"/>
  <c r="J2352" i="6"/>
  <c r="J932" i="6"/>
  <c r="J933" i="6"/>
  <c r="J2251" i="6"/>
  <c r="J2258" i="6"/>
  <c r="J2255" i="6"/>
  <c r="J2252" i="6"/>
  <c r="J2259" i="6"/>
  <c r="J2256" i="6"/>
  <c r="J2253" i="6"/>
  <c r="J2257" i="6"/>
  <c r="J2254" i="6"/>
  <c r="J1962" i="6"/>
  <c r="J1963" i="6"/>
  <c r="J1074" i="6"/>
  <c r="J1065" i="6"/>
  <c r="J1072" i="6"/>
  <c r="J1066" i="6"/>
  <c r="J1068" i="6"/>
  <c r="J1079" i="6"/>
  <c r="J1086" i="6"/>
  <c r="J1069" i="6"/>
  <c r="J1080" i="6"/>
  <c r="J1073" i="6"/>
  <c r="J1084" i="6"/>
  <c r="J1081" i="6"/>
  <c r="J1070" i="6"/>
  <c r="J1067" i="6"/>
  <c r="J1085" i="6"/>
  <c r="J1078" i="6"/>
  <c r="J1083" i="6"/>
  <c r="J1075" i="6"/>
  <c r="J1071" i="6"/>
  <c r="J1076" i="6"/>
  <c r="J1077" i="6"/>
  <c r="J1082" i="6"/>
  <c r="J392" i="6"/>
  <c r="J391" i="6"/>
  <c r="J1993" i="6"/>
  <c r="J1991" i="6"/>
  <c r="J1995" i="6"/>
  <c r="J1992" i="6"/>
  <c r="J1996" i="6"/>
  <c r="J1997" i="6"/>
  <c r="J1994" i="6"/>
  <c r="J1428" i="6"/>
  <c r="J1444" i="6"/>
  <c r="J1435" i="6"/>
  <c r="J1449" i="6"/>
  <c r="J1443" i="6"/>
  <c r="J1447" i="6"/>
  <c r="J1451" i="6"/>
  <c r="J1433" i="6"/>
  <c r="J1440" i="6"/>
  <c r="J1448" i="6"/>
  <c r="J1452" i="6"/>
  <c r="J1434" i="6"/>
  <c r="J1441" i="6"/>
  <c r="J1445" i="6"/>
  <c r="J1438" i="6"/>
  <c r="J1442" i="6"/>
  <c r="J1453" i="6"/>
  <c r="J1446" i="6"/>
  <c r="J1432" i="6"/>
  <c r="J1439" i="6"/>
  <c r="J1450" i="6"/>
  <c r="J1429" i="6"/>
  <c r="J1430" i="6"/>
  <c r="J1455" i="6"/>
  <c r="J1431" i="6"/>
  <c r="J1436" i="6"/>
  <c r="J1454" i="6"/>
  <c r="J1437" i="6"/>
  <c r="J437" i="6"/>
  <c r="J435" i="6"/>
  <c r="J436" i="6"/>
  <c r="J438" i="6"/>
  <c r="J1106" i="6"/>
  <c r="J1105" i="6"/>
  <c r="J1107" i="6"/>
  <c r="J1108" i="6"/>
  <c r="J1517" i="6"/>
  <c r="J1541" i="6"/>
  <c r="J1532" i="6"/>
  <c r="J1522" i="6"/>
  <c r="J1546" i="6"/>
  <c r="J1516" i="6"/>
  <c r="J1540" i="6"/>
  <c r="J1520" i="6"/>
  <c r="J1549" i="6"/>
  <c r="J1524" i="6"/>
  <c r="J1531" i="6"/>
  <c r="J1538" i="6"/>
  <c r="J1542" i="6"/>
  <c r="J1525" i="6"/>
  <c r="J1514" i="6"/>
  <c r="J1543" i="6"/>
  <c r="J1518" i="6"/>
  <c r="J1529" i="6"/>
  <c r="J1536" i="6"/>
  <c r="J1547" i="6"/>
  <c r="J1515" i="6"/>
  <c r="J1526" i="6"/>
  <c r="J1544" i="6"/>
  <c r="J1519" i="6"/>
  <c r="J1548" i="6"/>
  <c r="J1530" i="6"/>
  <c r="J1537" i="6"/>
  <c r="J1523" i="6"/>
  <c r="J1534" i="6"/>
  <c r="J1535" i="6"/>
  <c r="J1527" i="6"/>
  <c r="J1545" i="6"/>
  <c r="J1528" i="6"/>
  <c r="J1533" i="6"/>
  <c r="J1539" i="6"/>
  <c r="J1521" i="6"/>
  <c r="J2285" i="6"/>
  <c r="U2285" i="6" s="1"/>
  <c r="V2285" i="6" s="1"/>
  <c r="W2285" i="6" s="1"/>
  <c r="J2300" i="6"/>
  <c r="J2307" i="6"/>
  <c r="J2311" i="6"/>
  <c r="J2304" i="6"/>
  <c r="J2301" i="6"/>
  <c r="J2308" i="6"/>
  <c r="J2298" i="6"/>
  <c r="J2305" i="6"/>
  <c r="J2302" i="6"/>
  <c r="J2309" i="6"/>
  <c r="J2299" i="6"/>
  <c r="J2306" i="6"/>
  <c r="J2303" i="6"/>
  <c r="J2310" i="6"/>
  <c r="J1147" i="6"/>
  <c r="J1162" i="6"/>
  <c r="J1154" i="6"/>
  <c r="J1145" i="6"/>
  <c r="J1152" i="6"/>
  <c r="J1159" i="6"/>
  <c r="J1146" i="6"/>
  <c r="J1153" i="6"/>
  <c r="J1160" i="6"/>
  <c r="J1150" i="6"/>
  <c r="J1157" i="6"/>
  <c r="J1156" i="6"/>
  <c r="J1148" i="6"/>
  <c r="J1144" i="6"/>
  <c r="J1161" i="6"/>
  <c r="J1149" i="6"/>
  <c r="J1158" i="6"/>
  <c r="J1155" i="6"/>
  <c r="J1151" i="6"/>
  <c r="J551" i="6"/>
  <c r="J548" i="6"/>
  <c r="J549" i="6"/>
  <c r="J545" i="6"/>
  <c r="U545" i="6" s="1"/>
  <c r="V545" i="6" s="1"/>
  <c r="W545" i="6" s="1"/>
  <c r="J550" i="6"/>
  <c r="J547" i="6"/>
  <c r="J546" i="6"/>
  <c r="J696" i="6"/>
  <c r="J690" i="6"/>
  <c r="J687" i="6"/>
  <c r="J694" i="6"/>
  <c r="J695" i="6"/>
  <c r="J698" i="6"/>
  <c r="J699" i="6"/>
  <c r="J697" i="6"/>
  <c r="J693" i="6"/>
  <c r="J689" i="6"/>
  <c r="J691" i="6"/>
  <c r="J688" i="6"/>
  <c r="J692" i="6"/>
  <c r="J167" i="6"/>
  <c r="J174" i="6"/>
  <c r="J157" i="6"/>
  <c r="J181" i="6"/>
  <c r="J164" i="6"/>
  <c r="J188" i="6"/>
  <c r="J161" i="6"/>
  <c r="J185" i="6"/>
  <c r="J158" i="6"/>
  <c r="J182" i="6"/>
  <c r="J165" i="6"/>
  <c r="J189" i="6"/>
  <c r="J172" i="6"/>
  <c r="J179" i="6"/>
  <c r="J159" i="6"/>
  <c r="J166" i="6"/>
  <c r="J190" i="6"/>
  <c r="J173" i="6"/>
  <c r="J156" i="6"/>
  <c r="U156" i="6" s="1"/>
  <c r="V156" i="6" s="1"/>
  <c r="W156" i="6" s="1"/>
  <c r="J180" i="6"/>
  <c r="J162" i="6"/>
  <c r="J170" i="6"/>
  <c r="J186" i="6"/>
  <c r="J178" i="6"/>
  <c r="J175" i="6"/>
  <c r="J183" i="6"/>
  <c r="J163" i="6"/>
  <c r="J171" i="6"/>
  <c r="J187" i="6"/>
  <c r="J168" i="6"/>
  <c r="J176" i="6"/>
  <c r="J160" i="6"/>
  <c r="J184" i="6"/>
  <c r="J169" i="6"/>
  <c r="J177" i="6"/>
  <c r="J468" i="6"/>
  <c r="J472" i="6"/>
  <c r="J469" i="6"/>
  <c r="J466" i="6"/>
  <c r="J467" i="6"/>
  <c r="J473" i="6"/>
  <c r="J465" i="6"/>
  <c r="J471" i="6"/>
  <c r="J464" i="6"/>
  <c r="J470" i="6"/>
  <c r="J523" i="6"/>
  <c r="J520" i="6"/>
  <c r="J524" i="6"/>
  <c r="J525" i="6"/>
  <c r="J521" i="6"/>
  <c r="J522" i="6"/>
  <c r="J519" i="6"/>
  <c r="J1790" i="6"/>
  <c r="J1797" i="6"/>
  <c r="J1795" i="6"/>
  <c r="J1796" i="6"/>
  <c r="J1793" i="6"/>
  <c r="J1798" i="6"/>
  <c r="J1794" i="6"/>
  <c r="J1791" i="6"/>
  <c r="J1799" i="6"/>
  <c r="J1792" i="6"/>
  <c r="J1039" i="6"/>
  <c r="J1037" i="6"/>
  <c r="J1038" i="6"/>
  <c r="J1064" i="6"/>
  <c r="J1061" i="6"/>
  <c r="J1062" i="6"/>
  <c r="J1063" i="6"/>
  <c r="J1610" i="6"/>
  <c r="J1611" i="6"/>
  <c r="J1608" i="6"/>
  <c r="J1609" i="6"/>
  <c r="J1300" i="6"/>
  <c r="J1298" i="6"/>
  <c r="J1299" i="6"/>
  <c r="J735" i="6"/>
  <c r="J736" i="6"/>
  <c r="J1228" i="6"/>
  <c r="U1228" i="6" s="1"/>
  <c r="V1228" i="6" s="1"/>
  <c r="W1228" i="6" s="1"/>
  <c r="J1231" i="6"/>
  <c r="J1232" i="6"/>
  <c r="J1229" i="6"/>
  <c r="J1233" i="6"/>
  <c r="J1230" i="6"/>
  <c r="J502" i="6"/>
  <c r="J485" i="6"/>
  <c r="J509" i="6"/>
  <c r="J492" i="6"/>
  <c r="J516" i="6"/>
  <c r="J499" i="6"/>
  <c r="J496" i="6"/>
  <c r="J493" i="6"/>
  <c r="J517" i="6"/>
  <c r="J500" i="6"/>
  <c r="J483" i="6"/>
  <c r="J507" i="6"/>
  <c r="J490" i="6"/>
  <c r="J514" i="6"/>
  <c r="J501" i="6"/>
  <c r="J484" i="6"/>
  <c r="J508" i="6"/>
  <c r="J491" i="6"/>
  <c r="J515" i="6"/>
  <c r="J497" i="6"/>
  <c r="J505" i="6"/>
  <c r="J489" i="6"/>
  <c r="J498" i="6"/>
  <c r="J506" i="6"/>
  <c r="J495" i="6"/>
  <c r="J488" i="6"/>
  <c r="J512" i="6"/>
  <c r="J504" i="6"/>
  <c r="J487" i="6"/>
  <c r="J513" i="6"/>
  <c r="J518" i="6"/>
  <c r="J510" i="6"/>
  <c r="J511" i="6"/>
  <c r="J494" i="6"/>
  <c r="J503" i="6"/>
  <c r="J486" i="6"/>
  <c r="J703" i="6"/>
  <c r="J704" i="6"/>
  <c r="J705" i="6"/>
  <c r="J1050" i="6"/>
  <c r="J1048" i="6"/>
  <c r="J1046" i="6"/>
  <c r="J1045" i="6"/>
  <c r="J1049" i="6"/>
  <c r="J1051" i="6"/>
  <c r="J1047" i="6"/>
  <c r="J1639" i="6"/>
  <c r="J1641" i="6"/>
  <c r="J1640" i="6"/>
  <c r="J420" i="6"/>
  <c r="J421" i="6"/>
  <c r="J239" i="6"/>
  <c r="J229" i="6"/>
  <c r="J236" i="6"/>
  <c r="J233" i="6"/>
  <c r="J230" i="6"/>
  <c r="J237" i="6"/>
  <c r="J238" i="6"/>
  <c r="J234" i="6"/>
  <c r="J242" i="6"/>
  <c r="J231" i="6"/>
  <c r="J235" i="6"/>
  <c r="J240" i="6"/>
  <c r="J232" i="6"/>
  <c r="J241" i="6"/>
  <c r="J701" i="6"/>
  <c r="J700" i="6"/>
  <c r="J702" i="6"/>
  <c r="J2209" i="6"/>
  <c r="J2206" i="6"/>
  <c r="J2207" i="6"/>
  <c r="J2208" i="6"/>
  <c r="J2205" i="6"/>
  <c r="J263" i="6"/>
  <c r="J270" i="6"/>
  <c r="J277" i="6"/>
  <c r="J281" i="6"/>
  <c r="J278" i="6"/>
  <c r="J268" i="6"/>
  <c r="J275" i="6"/>
  <c r="J269" i="6"/>
  <c r="J276" i="6"/>
  <c r="J266" i="6"/>
  <c r="J274" i="6"/>
  <c r="J279" i="6"/>
  <c r="J267" i="6"/>
  <c r="J272" i="6"/>
  <c r="J280" i="6"/>
  <c r="J265" i="6"/>
  <c r="J273" i="6"/>
  <c r="J271" i="6"/>
  <c r="J264" i="6"/>
  <c r="J253" i="6"/>
  <c r="J251" i="6"/>
  <c r="J252" i="6"/>
  <c r="J250" i="6"/>
  <c r="J248" i="6"/>
  <c r="J249" i="6"/>
  <c r="J247" i="6"/>
  <c r="J540" i="6"/>
  <c r="J544" i="6"/>
  <c r="J541" i="6"/>
  <c r="J538" i="6"/>
  <c r="J539" i="6"/>
  <c r="J543" i="6"/>
  <c r="J536" i="6"/>
  <c r="J535" i="6"/>
  <c r="J537" i="6"/>
  <c r="J542" i="6"/>
  <c r="J359" i="6"/>
  <c r="J357" i="6"/>
  <c r="J358" i="6"/>
  <c r="J360" i="6"/>
  <c r="J1219" i="6"/>
  <c r="J1220" i="6"/>
  <c r="J1217" i="6"/>
  <c r="J1218" i="6"/>
  <c r="J91" i="6"/>
  <c r="J98" i="6"/>
  <c r="J81" i="6"/>
  <c r="J88" i="6"/>
  <c r="J95" i="6"/>
  <c r="J85" i="6"/>
  <c r="J92" i="6"/>
  <c r="J99" i="6"/>
  <c r="J82" i="6"/>
  <c r="J89" i="6"/>
  <c r="J96" i="6"/>
  <c r="J86" i="6"/>
  <c r="J93" i="6"/>
  <c r="J83" i="6"/>
  <c r="J90" i="6"/>
  <c r="J97" i="6"/>
  <c r="J80" i="6"/>
  <c r="J87" i="6"/>
  <c r="J94" i="6"/>
  <c r="J84" i="6"/>
  <c r="J1819" i="6"/>
  <c r="U1819" i="6" s="1"/>
  <c r="V1819" i="6" s="1"/>
  <c r="W1819" i="6" s="1"/>
  <c r="J1829" i="6"/>
  <c r="J1820" i="6"/>
  <c r="J1827" i="6"/>
  <c r="J1834" i="6"/>
  <c r="J1828" i="6"/>
  <c r="J1835" i="6"/>
  <c r="J1825" i="6"/>
  <c r="J1821" i="6"/>
  <c r="J1833" i="6"/>
  <c r="J1822" i="6"/>
  <c r="J1826" i="6"/>
  <c r="J1830" i="6"/>
  <c r="J1823" i="6"/>
  <c r="J1831" i="6"/>
  <c r="J1824" i="6"/>
  <c r="J1832" i="6"/>
  <c r="J965" i="6"/>
  <c r="J959" i="6"/>
  <c r="J983" i="6"/>
  <c r="J956" i="6"/>
  <c r="J980" i="6"/>
  <c r="J970" i="6"/>
  <c r="J953" i="6"/>
  <c r="J977" i="6"/>
  <c r="J963" i="6"/>
  <c r="J981" i="6"/>
  <c r="J1002" i="6"/>
  <c r="J957" i="6"/>
  <c r="J968" i="6"/>
  <c r="J975" i="6"/>
  <c r="J986" i="6"/>
  <c r="J993" i="6"/>
  <c r="J1000" i="6"/>
  <c r="J958" i="6"/>
  <c r="J969" i="6"/>
  <c r="J976" i="6"/>
  <c r="J994" i="6"/>
  <c r="J962" i="6"/>
  <c r="J966" i="6"/>
  <c r="J992" i="6"/>
  <c r="J985" i="6"/>
  <c r="J996" i="6"/>
  <c r="J989" i="6"/>
  <c r="J971" i="6"/>
  <c r="J997" i="6"/>
  <c r="J990" i="6"/>
  <c r="J1001" i="6"/>
  <c r="J960" i="6"/>
  <c r="J979" i="6"/>
  <c r="J964" i="6"/>
  <c r="J972" i="6"/>
  <c r="J998" i="6"/>
  <c r="J961" i="6"/>
  <c r="J991" i="6"/>
  <c r="J984" i="6"/>
  <c r="J995" i="6"/>
  <c r="J988" i="6"/>
  <c r="J1006" i="6"/>
  <c r="J1005" i="6"/>
  <c r="J954" i="6"/>
  <c r="J967" i="6"/>
  <c r="J955" i="6"/>
  <c r="J1003" i="6"/>
  <c r="J999" i="6"/>
  <c r="J973" i="6"/>
  <c r="J982" i="6"/>
  <c r="J1004" i="6"/>
  <c r="J978" i="6"/>
  <c r="J974" i="6"/>
  <c r="J987" i="6"/>
  <c r="J1260" i="6"/>
  <c r="J1259" i="6"/>
  <c r="J1256" i="6"/>
  <c r="J1253" i="6"/>
  <c r="J1254" i="6"/>
  <c r="J1258" i="6"/>
  <c r="J1262" i="6"/>
  <c r="J1255" i="6"/>
  <c r="J1263" i="6"/>
  <c r="J1252" i="6"/>
  <c r="J1264" i="6"/>
  <c r="J1257" i="6"/>
  <c r="J1261" i="6"/>
  <c r="J1265" i="6"/>
  <c r="J21" i="6"/>
  <c r="J22" i="6"/>
  <c r="J1654" i="6"/>
  <c r="J1657" i="6"/>
  <c r="J1658" i="6"/>
  <c r="J1655" i="6"/>
  <c r="J1656" i="6"/>
  <c r="J2211" i="6"/>
  <c r="J2212" i="6"/>
  <c r="J1664" i="6"/>
  <c r="J1663" i="6"/>
  <c r="J1665" i="6"/>
  <c r="J1662" i="6"/>
  <c r="J139" i="6"/>
  <c r="J146" i="6"/>
  <c r="J153" i="6"/>
  <c r="J136" i="6"/>
  <c r="J143" i="6"/>
  <c r="J150" i="6"/>
  <c r="J133" i="6"/>
  <c r="J140" i="6"/>
  <c r="J147" i="6"/>
  <c r="J130" i="6"/>
  <c r="J154" i="6"/>
  <c r="J137" i="6"/>
  <c r="J144" i="6"/>
  <c r="J151" i="6"/>
  <c r="J134" i="6"/>
  <c r="J141" i="6"/>
  <c r="J148" i="6"/>
  <c r="J131" i="6"/>
  <c r="J138" i="6"/>
  <c r="J145" i="6"/>
  <c r="J152" i="6"/>
  <c r="J135" i="6"/>
  <c r="J142" i="6"/>
  <c r="J149" i="6"/>
  <c r="J132" i="6"/>
  <c r="J2333" i="6"/>
  <c r="J2334" i="6"/>
  <c r="J1113" i="6"/>
  <c r="J1111" i="6"/>
  <c r="J1112" i="6"/>
  <c r="J1109" i="6"/>
  <c r="J1110" i="6"/>
  <c r="J1114" i="6"/>
  <c r="J244" i="6"/>
  <c r="J245" i="6"/>
  <c r="J243" i="6"/>
  <c r="J2314" i="6"/>
  <c r="J2313" i="6"/>
  <c r="J526" i="6"/>
  <c r="J531" i="6"/>
  <c r="J530" i="6"/>
  <c r="J527" i="6"/>
  <c r="J528" i="6"/>
  <c r="J529" i="6"/>
  <c r="J430" i="6"/>
  <c r="J429" i="6"/>
  <c r="J1360" i="6"/>
  <c r="J1361" i="6"/>
  <c r="J707" i="6"/>
  <c r="J706" i="6"/>
  <c r="J2329" i="6"/>
  <c r="J2330" i="6"/>
  <c r="J843" i="6"/>
  <c r="J867" i="6"/>
  <c r="J850" i="6"/>
  <c r="J857" i="6"/>
  <c r="J861" i="6"/>
  <c r="J858" i="6"/>
  <c r="J848" i="6"/>
  <c r="J855" i="6"/>
  <c r="J842" i="6"/>
  <c r="J853" i="6"/>
  <c r="J847" i="6"/>
  <c r="J851" i="6"/>
  <c r="J866" i="6"/>
  <c r="J863" i="6"/>
  <c r="J844" i="6"/>
  <c r="J852" i="6"/>
  <c r="J868" i="6"/>
  <c r="J860" i="6"/>
  <c r="J864" i="6"/>
  <c r="J841" i="6"/>
  <c r="J845" i="6"/>
  <c r="J869" i="6"/>
  <c r="J849" i="6"/>
  <c r="J865" i="6"/>
  <c r="J854" i="6"/>
  <c r="J846" i="6"/>
  <c r="J862" i="6"/>
  <c r="J870" i="6"/>
  <c r="J856" i="6"/>
  <c r="J859" i="6"/>
  <c r="J1245" i="6"/>
  <c r="J1249" i="6"/>
  <c r="J1246" i="6"/>
  <c r="J1247" i="6"/>
  <c r="J1251" i="6"/>
  <c r="J1244" i="6"/>
  <c r="J1248" i="6"/>
  <c r="J1250" i="6"/>
  <c r="J2373" i="6"/>
  <c r="J2380" i="6"/>
  <c r="J2377" i="6"/>
  <c r="J2374" i="6"/>
  <c r="J2381" i="6"/>
  <c r="J2378" i="6"/>
  <c r="J2382" i="6"/>
  <c r="J2375" i="6"/>
  <c r="J2379" i="6"/>
  <c r="J2376" i="6"/>
  <c r="J2239" i="6"/>
  <c r="J2247" i="6"/>
  <c r="J2243" i="6"/>
  <c r="J2240" i="6"/>
  <c r="J2237" i="6"/>
  <c r="J2246" i="6"/>
  <c r="J2244" i="6"/>
  <c r="J2241" i="6"/>
  <c r="J2238" i="6"/>
  <c r="J2245" i="6"/>
  <c r="J2242" i="6"/>
  <c r="J340" i="6"/>
  <c r="J341" i="6"/>
  <c r="J338" i="6"/>
  <c r="J339" i="6"/>
  <c r="J941" i="6"/>
  <c r="J940" i="6"/>
  <c r="U940" i="6" s="1"/>
  <c r="V940" i="6" s="1"/>
  <c r="W940" i="6" s="1"/>
  <c r="J946" i="6"/>
  <c r="J947" i="6"/>
  <c r="J943" i="6"/>
  <c r="J948" i="6"/>
  <c r="J952" i="6"/>
  <c r="J949" i="6"/>
  <c r="J942" i="6"/>
  <c r="J950" i="6"/>
  <c r="J945" i="6"/>
  <c r="J951" i="6"/>
  <c r="J944" i="6"/>
  <c r="J2222" i="6"/>
  <c r="J2223" i="6"/>
  <c r="J2224" i="6"/>
  <c r="J2229" i="6"/>
  <c r="J2236" i="6"/>
  <c r="J2226" i="6"/>
  <c r="J2233" i="6"/>
  <c r="J2230" i="6"/>
  <c r="J2227" i="6"/>
  <c r="J2234" i="6"/>
  <c r="J2225" i="6"/>
  <c r="J2231" i="6"/>
  <c r="J2232" i="6"/>
  <c r="J2228" i="6"/>
  <c r="J2235" i="6"/>
  <c r="J1014" i="6"/>
  <c r="J1013" i="6"/>
  <c r="J75" i="6"/>
  <c r="J72" i="6"/>
  <c r="J79" i="6"/>
  <c r="J76" i="6"/>
  <c r="J73" i="6"/>
  <c r="J70" i="6"/>
  <c r="J77" i="6"/>
  <c r="J74" i="6"/>
  <c r="J71" i="6"/>
  <c r="J78" i="6"/>
  <c r="J2345" i="6"/>
  <c r="J2342" i="6"/>
  <c r="J2340" i="6"/>
  <c r="J2346" i="6"/>
  <c r="J2343" i="6"/>
  <c r="J2341" i="6"/>
  <c r="J2344" i="6"/>
  <c r="J2264" i="6"/>
  <c r="J2265" i="6"/>
  <c r="J2266" i="6"/>
  <c r="J2263" i="6"/>
  <c r="J325" i="6"/>
  <c r="J323" i="6"/>
  <c r="J324" i="6"/>
  <c r="J322" i="6"/>
  <c r="J321" i="6"/>
  <c r="J1779" i="6"/>
  <c r="J1787" i="6"/>
  <c r="J1788" i="6"/>
  <c r="J1781" i="6"/>
  <c r="J1789" i="6"/>
  <c r="J1782" i="6"/>
  <c r="J1785" i="6"/>
  <c r="J1786" i="6"/>
  <c r="J1783" i="6"/>
  <c r="J1780" i="6"/>
  <c r="J1784" i="6"/>
  <c r="J1017" i="6"/>
  <c r="J1015" i="6"/>
  <c r="J1016" i="6"/>
  <c r="J2331" i="6"/>
  <c r="J2332" i="6"/>
  <c r="J1506" i="6"/>
  <c r="J1501" i="6"/>
  <c r="J1505" i="6"/>
  <c r="J1502" i="6"/>
  <c r="J1504" i="6"/>
  <c r="J1503" i="6"/>
  <c r="J1638" i="6"/>
  <c r="J1634" i="6"/>
  <c r="J1635" i="6"/>
  <c r="J1636" i="6"/>
  <c r="J1633" i="6"/>
  <c r="J1637" i="6"/>
  <c r="J1367" i="6"/>
  <c r="J1371" i="6"/>
  <c r="J1378" i="6"/>
  <c r="J1383" i="6"/>
  <c r="J1370" i="6"/>
  <c r="J1377" i="6"/>
  <c r="J1382" i="6"/>
  <c r="J1379" i="6"/>
  <c r="J1368" i="6"/>
  <c r="J1372" i="6"/>
  <c r="J1376" i="6"/>
  <c r="J1380" i="6"/>
  <c r="J1369" i="6"/>
  <c r="J1384" i="6"/>
  <c r="J1373" i="6"/>
  <c r="J1381" i="6"/>
  <c r="J1385" i="6"/>
  <c r="J1375" i="6"/>
  <c r="J1374" i="6"/>
  <c r="J2335" i="6"/>
  <c r="J2336" i="6"/>
  <c r="J2337" i="6"/>
  <c r="J1960" i="6"/>
  <c r="J1961" i="6"/>
  <c r="J44" i="6"/>
  <c r="J68" i="6"/>
  <c r="J51" i="6"/>
  <c r="J58" i="6"/>
  <c r="J65" i="6"/>
  <c r="J48" i="6"/>
  <c r="J55" i="6"/>
  <c r="J62" i="6"/>
  <c r="J45" i="6"/>
  <c r="U45" i="6" s="1"/>
  <c r="V45" i="6" s="1"/>
  <c r="W45" i="6" s="1"/>
  <c r="J69" i="6"/>
  <c r="J52" i="6"/>
  <c r="J59" i="6"/>
  <c r="J66" i="6"/>
  <c r="J49" i="6"/>
  <c r="J56" i="6"/>
  <c r="J63" i="6"/>
  <c r="J46" i="6"/>
  <c r="J53" i="6"/>
  <c r="J60" i="6"/>
  <c r="J67" i="6"/>
  <c r="J50" i="6"/>
  <c r="J57" i="6"/>
  <c r="J64" i="6"/>
  <c r="J47" i="6"/>
  <c r="J54" i="6"/>
  <c r="J61" i="6"/>
  <c r="J1294" i="6"/>
  <c r="J1288" i="6"/>
  <c r="J1295" i="6"/>
  <c r="J1278" i="6"/>
  <c r="J1289" i="6"/>
  <c r="J1282" i="6"/>
  <c r="J1293" i="6"/>
  <c r="J1286" i="6"/>
  <c r="J1275" i="6"/>
  <c r="J1279" i="6"/>
  <c r="J1297" i="6"/>
  <c r="J1290" i="6"/>
  <c r="J1283" i="6"/>
  <c r="J1280" i="6"/>
  <c r="J1287" i="6"/>
  <c r="J1276" i="6"/>
  <c r="J1291" i="6"/>
  <c r="J1284" i="6"/>
  <c r="J1277" i="6"/>
  <c r="J1281" i="6"/>
  <c r="J1292" i="6"/>
  <c r="J1296" i="6"/>
  <c r="J1274" i="6"/>
  <c r="J1285" i="6"/>
  <c r="J427" i="6"/>
  <c r="J424" i="6"/>
  <c r="J425" i="6"/>
  <c r="J426" i="6"/>
  <c r="J921" i="6"/>
  <c r="J920" i="6"/>
  <c r="J919" i="6"/>
  <c r="J2150" i="6"/>
  <c r="J2157" i="6"/>
  <c r="J2154" i="6"/>
  <c r="J2151" i="6"/>
  <c r="J2155" i="6"/>
  <c r="J2152" i="6"/>
  <c r="J2156" i="6"/>
  <c r="J2153" i="6"/>
  <c r="J396" i="6"/>
  <c r="J394" i="6"/>
  <c r="J395" i="6"/>
  <c r="J393" i="6"/>
  <c r="J1493" i="6"/>
  <c r="J1495" i="6"/>
  <c r="J1496" i="6"/>
  <c r="J1494" i="6"/>
  <c r="J1878" i="6"/>
  <c r="J1876" i="6"/>
  <c r="J1883" i="6"/>
  <c r="J1890" i="6"/>
  <c r="J1877" i="6"/>
  <c r="J1880" i="6"/>
  <c r="J1884" i="6"/>
  <c r="J1888" i="6"/>
  <c r="J1881" i="6"/>
  <c r="J1885" i="6"/>
  <c r="J1889" i="6"/>
  <c r="J1887" i="6"/>
  <c r="J1882" i="6"/>
  <c r="J1886" i="6"/>
  <c r="J1875" i="6"/>
  <c r="J1879" i="6"/>
  <c r="J2112" i="6"/>
  <c r="J2109" i="6"/>
  <c r="J2111" i="6"/>
  <c r="J2110" i="6"/>
  <c r="J533" i="6"/>
  <c r="J534" i="6"/>
  <c r="J1483" i="6"/>
  <c r="U1483" i="6" s="1"/>
  <c r="V1483" i="6" s="1"/>
  <c r="W1483" i="6" s="1"/>
  <c r="J1484" i="6"/>
  <c r="J1492" i="6"/>
  <c r="J1488" i="6"/>
  <c r="J1489" i="6"/>
  <c r="J1490" i="6"/>
  <c r="J1487" i="6"/>
  <c r="J1485" i="6"/>
  <c r="J1491" i="6"/>
  <c r="J1486" i="6"/>
  <c r="J418" i="6"/>
  <c r="J419" i="6"/>
  <c r="J475" i="6"/>
  <c r="J474" i="6"/>
  <c r="J1408" i="6"/>
  <c r="J1407" i="6"/>
  <c r="J318" i="6"/>
  <c r="J316" i="6"/>
  <c r="J317" i="6"/>
  <c r="J314" i="6"/>
  <c r="J315" i="6"/>
  <c r="J313" i="6"/>
  <c r="J320" i="6"/>
  <c r="J319" i="6"/>
  <c r="J928" i="6"/>
  <c r="J927" i="6"/>
  <c r="J926" i="6"/>
  <c r="J925" i="6"/>
  <c r="J1615" i="6"/>
  <c r="J1630" i="6"/>
  <c r="J1620" i="6"/>
  <c r="J1614" i="6"/>
  <c r="J1623" i="6"/>
  <c r="J1612" i="6"/>
  <c r="J1616" i="6"/>
  <c r="J1627" i="6"/>
  <c r="J1617" i="6"/>
  <c r="J1628" i="6"/>
  <c r="J1621" i="6"/>
  <c r="J1618" i="6"/>
  <c r="J1622" i="6"/>
  <c r="J1629" i="6"/>
  <c r="J1626" i="6"/>
  <c r="J1632" i="6"/>
  <c r="J1624" i="6"/>
  <c r="J1625" i="6"/>
  <c r="J1613" i="6"/>
  <c r="J1619" i="6"/>
  <c r="J1631" i="6"/>
  <c r="J1266" i="6"/>
  <c r="U1266" i="6" s="1"/>
  <c r="V1266" i="6" s="1"/>
  <c r="W1266" i="6" s="1"/>
  <c r="J1270" i="6"/>
  <c r="J1267" i="6"/>
  <c r="J1271" i="6"/>
  <c r="J1268" i="6"/>
  <c r="J1272" i="6"/>
  <c r="J1269" i="6"/>
  <c r="J1221" i="6"/>
  <c r="J1222" i="6"/>
  <c r="J1026" i="6"/>
  <c r="J1024" i="6"/>
  <c r="J1018" i="6"/>
  <c r="J1021" i="6"/>
  <c r="J1032" i="6"/>
  <c r="J1025" i="6"/>
  <c r="J1022" i="6"/>
  <c r="J1019" i="6"/>
  <c r="J1030" i="6"/>
  <c r="J1023" i="6"/>
  <c r="J1027" i="6"/>
  <c r="J1020" i="6"/>
  <c r="J1031" i="6"/>
  <c r="J1028" i="6"/>
  <c r="J1033" i="6"/>
  <c r="J1029" i="6"/>
  <c r="J1034" i="6"/>
  <c r="J1424" i="6"/>
  <c r="J1425" i="6"/>
  <c r="J1426" i="6"/>
  <c r="J1142" i="6"/>
  <c r="J1143" i="6"/>
  <c r="J782" i="6"/>
  <c r="J786" i="6"/>
  <c r="J783" i="6"/>
  <c r="J781" i="6"/>
  <c r="J784" i="6"/>
  <c r="J785" i="6"/>
  <c r="J1554" i="6"/>
  <c r="J1557" i="6"/>
  <c r="J1555" i="6"/>
  <c r="J1556" i="6"/>
  <c r="J1558" i="6"/>
  <c r="J1559" i="6"/>
  <c r="J409" i="6"/>
  <c r="J408" i="6"/>
  <c r="J1115" i="6"/>
  <c r="U1115" i="6" s="1"/>
  <c r="V1115" i="6" s="1"/>
  <c r="W1115" i="6" s="1"/>
  <c r="J1119" i="6"/>
  <c r="J1120" i="6"/>
  <c r="J1117" i="6"/>
  <c r="J1118" i="6"/>
  <c r="J1116" i="6"/>
  <c r="J1357" i="6"/>
  <c r="J1358" i="6"/>
  <c r="J1359" i="6"/>
  <c r="J710" i="6"/>
  <c r="J711" i="6"/>
  <c r="J708" i="6"/>
  <c r="J709" i="6"/>
  <c r="J1481" i="6"/>
  <c r="J1482" i="6"/>
  <c r="J2102" i="6"/>
  <c r="J2103" i="6"/>
  <c r="J1138" i="6"/>
  <c r="J1133" i="6"/>
  <c r="J1131" i="6"/>
  <c r="J1128" i="6"/>
  <c r="J1135" i="6"/>
  <c r="J1132" i="6"/>
  <c r="J1127" i="6"/>
  <c r="J1136" i="6"/>
  <c r="J1137" i="6"/>
  <c r="J1129" i="6"/>
  <c r="J1134" i="6"/>
  <c r="J1130" i="6"/>
  <c r="J1574" i="6"/>
  <c r="J1575" i="6"/>
  <c r="J777" i="6"/>
  <c r="J778" i="6"/>
  <c r="J779" i="6"/>
  <c r="J1669" i="6"/>
  <c r="J1667" i="6"/>
  <c r="J1666" i="6"/>
  <c r="J1670" i="6"/>
  <c r="J1668" i="6"/>
  <c r="J738" i="6"/>
  <c r="J739" i="6"/>
  <c r="J740" i="6"/>
  <c r="J737" i="6"/>
  <c r="J287" i="6"/>
  <c r="J311" i="6"/>
  <c r="J294" i="6"/>
  <c r="J301" i="6"/>
  <c r="J284" i="6"/>
  <c r="J308" i="6"/>
  <c r="J305" i="6"/>
  <c r="J302" i="6"/>
  <c r="J285" i="6"/>
  <c r="J309" i="6"/>
  <c r="J292" i="6"/>
  <c r="J299" i="6"/>
  <c r="J286" i="6"/>
  <c r="J310" i="6"/>
  <c r="J293" i="6"/>
  <c r="J300" i="6"/>
  <c r="J282" i="6"/>
  <c r="J290" i="6"/>
  <c r="J306" i="6"/>
  <c r="J298" i="6"/>
  <c r="J303" i="6"/>
  <c r="J283" i="6"/>
  <c r="J291" i="6"/>
  <c r="J307" i="6"/>
  <c r="J304" i="6"/>
  <c r="J289" i="6"/>
  <c r="J297" i="6"/>
  <c r="J288" i="6"/>
  <c r="J312" i="6"/>
  <c r="J295" i="6"/>
  <c r="J296" i="6"/>
  <c r="J1349" i="6"/>
  <c r="J1350" i="6"/>
  <c r="J1351" i="6"/>
  <c r="J2324" i="6"/>
  <c r="J2325" i="6"/>
  <c r="J2326" i="6"/>
  <c r="J2323" i="6"/>
  <c r="J2327" i="6"/>
  <c r="J1098" i="6"/>
  <c r="J1089" i="6"/>
  <c r="J1096" i="6"/>
  <c r="J1090" i="6"/>
  <c r="J1093" i="6"/>
  <c r="J1097" i="6"/>
  <c r="J1104" i="6"/>
  <c r="J1091" i="6"/>
  <c r="J1102" i="6"/>
  <c r="J1095" i="6"/>
  <c r="J1099" i="6"/>
  <c r="J1088" i="6"/>
  <c r="J1092" i="6"/>
  <c r="J1103" i="6"/>
  <c r="J1101" i="6"/>
  <c r="J1094" i="6"/>
  <c r="J1100" i="6"/>
  <c r="J1394" i="6"/>
  <c r="J1395" i="6"/>
  <c r="J1396" i="6"/>
  <c r="J1839" i="6"/>
  <c r="J1854" i="6"/>
  <c r="J1845" i="6"/>
  <c r="J1852" i="6"/>
  <c r="J1842" i="6"/>
  <c r="J1853" i="6"/>
  <c r="J1843" i="6"/>
  <c r="J1850" i="6"/>
  <c r="J1841" i="6"/>
  <c r="J1849" i="6"/>
  <c r="J1846" i="6"/>
  <c r="J1847" i="6"/>
  <c r="J1851" i="6"/>
  <c r="J1855" i="6"/>
  <c r="J1840" i="6"/>
  <c r="J1844" i="6"/>
  <c r="J1848" i="6"/>
  <c r="J1856" i="6"/>
  <c r="J720" i="6"/>
  <c r="J718" i="6"/>
  <c r="J719" i="6"/>
  <c r="J717" i="6"/>
  <c r="J715" i="6"/>
  <c r="J716" i="6"/>
  <c r="J721" i="6"/>
  <c r="J1301" i="6"/>
  <c r="U1301" i="6" s="1"/>
  <c r="V1301" i="6" s="1"/>
  <c r="W1301" i="6" s="1"/>
  <c r="J1319" i="6"/>
  <c r="J1312" i="6"/>
  <c r="J1326" i="6"/>
  <c r="J1303" i="6"/>
  <c r="J1310" i="6"/>
  <c r="J1317" i="6"/>
  <c r="J1324" i="6"/>
  <c r="J1331" i="6"/>
  <c r="J1311" i="6"/>
  <c r="J1327" i="6"/>
  <c r="J1308" i="6"/>
  <c r="J1323" i="6"/>
  <c r="J1305" i="6"/>
  <c r="J1320" i="6"/>
  <c r="J1335" i="6"/>
  <c r="J1316" i="6"/>
  <c r="J1328" i="6"/>
  <c r="J1302" i="6"/>
  <c r="J1309" i="6"/>
  <c r="J1313" i="6"/>
  <c r="J1332" i="6"/>
  <c r="J1306" i="6"/>
  <c r="J1321" i="6"/>
  <c r="J1325" i="6"/>
  <c r="J1329" i="6"/>
  <c r="J1333" i="6"/>
  <c r="J1314" i="6"/>
  <c r="J1318" i="6"/>
  <c r="J1307" i="6"/>
  <c r="J1322" i="6"/>
  <c r="J1315" i="6"/>
  <c r="J1334" i="6"/>
  <c r="J1330" i="6"/>
  <c r="J1304" i="6"/>
  <c r="J723" i="6"/>
  <c r="J724" i="6"/>
  <c r="J722" i="6"/>
  <c r="J1816" i="6"/>
  <c r="J1810" i="6"/>
  <c r="J1817" i="6"/>
  <c r="J1813" i="6"/>
  <c r="J1814" i="6"/>
  <c r="J1818" i="6"/>
  <c r="J1811" i="6"/>
  <c r="J1815" i="6"/>
  <c r="J1812" i="6"/>
  <c r="J417" i="6"/>
  <c r="J416" i="6"/>
  <c r="J414" i="6"/>
  <c r="J415" i="6"/>
  <c r="J2099" i="6"/>
  <c r="J2101" i="6"/>
  <c r="J2094" i="6"/>
  <c r="J2098" i="6"/>
  <c r="J2095" i="6"/>
  <c r="J2092" i="6"/>
  <c r="J2097" i="6"/>
  <c r="J2096" i="6"/>
  <c r="J2100" i="6"/>
  <c r="J2093" i="6"/>
  <c r="J793" i="6"/>
  <c r="J792" i="6"/>
  <c r="J791" i="6"/>
  <c r="J1236" i="6"/>
  <c r="J1238" i="6"/>
  <c r="J1239" i="6"/>
  <c r="J1235" i="6"/>
  <c r="J1237" i="6"/>
  <c r="J1234" i="6"/>
  <c r="J1171" i="6"/>
  <c r="J1172" i="6"/>
  <c r="J1173" i="6"/>
  <c r="J1174" i="6"/>
  <c r="J1169" i="6"/>
  <c r="J1170" i="6"/>
  <c r="J2213" i="6"/>
  <c r="J2216" i="6"/>
  <c r="J2217" i="6"/>
  <c r="J2214" i="6"/>
  <c r="J2218" i="6"/>
  <c r="J2215" i="6"/>
  <c r="J200" i="6"/>
  <c r="J199" i="6"/>
  <c r="U199" i="6" s="1"/>
  <c r="V199" i="6" s="1"/>
  <c r="W199" i="6" s="1"/>
  <c r="J1348" i="6"/>
  <c r="J1347" i="6"/>
  <c r="J1983" i="6"/>
  <c r="J1980" i="6"/>
  <c r="J1984" i="6"/>
  <c r="J1981" i="6"/>
  <c r="J1982" i="6"/>
  <c r="J1979" i="6"/>
  <c r="J1126" i="6"/>
  <c r="J1125" i="6"/>
  <c r="J346" i="6"/>
  <c r="J345" i="6"/>
  <c r="J343" i="6"/>
  <c r="J344" i="6"/>
  <c r="J1243" i="6"/>
  <c r="J1240" i="6"/>
  <c r="J1241" i="6"/>
  <c r="J1242" i="6"/>
  <c r="J2262" i="6"/>
  <c r="J2261" i="6"/>
  <c r="J260" i="6"/>
  <c r="J257" i="6"/>
  <c r="J258" i="6"/>
  <c r="J259" i="6"/>
  <c r="J1035" i="6"/>
  <c r="J1036" i="6"/>
  <c r="J1673" i="6"/>
  <c r="U1673" i="6" s="1"/>
  <c r="V1673" i="6" s="1"/>
  <c r="W1673" i="6" s="1"/>
  <c r="J1672" i="6"/>
  <c r="U1672" i="6" s="1"/>
  <c r="V1672" i="6" s="1"/>
  <c r="W1672" i="6" s="1"/>
  <c r="J1690" i="6"/>
  <c r="J1714" i="6"/>
  <c r="J1738" i="6"/>
  <c r="J1762" i="6"/>
  <c r="J1681" i="6"/>
  <c r="J1705" i="6"/>
  <c r="J1729" i="6"/>
  <c r="J1753" i="6"/>
  <c r="J1777" i="6"/>
  <c r="J1689" i="6"/>
  <c r="J1680" i="6"/>
  <c r="J1687" i="6"/>
  <c r="J1691" i="6"/>
  <c r="J1698" i="6"/>
  <c r="J1712" i="6"/>
  <c r="J1719" i="6"/>
  <c r="J1726" i="6"/>
  <c r="J1733" i="6"/>
  <c r="J1674" i="6"/>
  <c r="J1692" i="6"/>
  <c r="J1699" i="6"/>
  <c r="J1706" i="6"/>
  <c r="J1713" i="6"/>
  <c r="J1720" i="6"/>
  <c r="J1727" i="6"/>
  <c r="J1734" i="6"/>
  <c r="J1678" i="6"/>
  <c r="J1685" i="6"/>
  <c r="J1745" i="6"/>
  <c r="J1766" i="6"/>
  <c r="J1773" i="6"/>
  <c r="J1717" i="6"/>
  <c r="J1724" i="6"/>
  <c r="J1731" i="6"/>
  <c r="J1752" i="6"/>
  <c r="J1759" i="6"/>
  <c r="J1693" i="6"/>
  <c r="J1700" i="6"/>
  <c r="J1707" i="6"/>
  <c r="J1728" i="6"/>
  <c r="J1735" i="6"/>
  <c r="J1679" i="6"/>
  <c r="J1686" i="6"/>
  <c r="J1739" i="6"/>
  <c r="J1746" i="6"/>
  <c r="J1760" i="6"/>
  <c r="J1767" i="6"/>
  <c r="J1774" i="6"/>
  <c r="J1697" i="6"/>
  <c r="J1718" i="6"/>
  <c r="J1725" i="6"/>
  <c r="J1732" i="6"/>
  <c r="J1704" i="6"/>
  <c r="J1711" i="6"/>
  <c r="J1683" i="6"/>
  <c r="J1763" i="6"/>
  <c r="J1682" i="6"/>
  <c r="J1703" i="6"/>
  <c r="J1740" i="6"/>
  <c r="J1695" i="6"/>
  <c r="J1736" i="6"/>
  <c r="J1748" i="6"/>
  <c r="J1744" i="6"/>
  <c r="J1768" i="6"/>
  <c r="J1776" i="6"/>
  <c r="J1756" i="6"/>
  <c r="J1772" i="6"/>
  <c r="J1708" i="6"/>
  <c r="J1716" i="6"/>
  <c r="J1764" i="6"/>
  <c r="J1675" i="6"/>
  <c r="J1696" i="6"/>
  <c r="J1741" i="6"/>
  <c r="J1688" i="6"/>
  <c r="J1737" i="6"/>
  <c r="J1721" i="6"/>
  <c r="J1749" i="6"/>
  <c r="J1769" i="6"/>
  <c r="J1761" i="6"/>
  <c r="J1684" i="6"/>
  <c r="J1701" i="6"/>
  <c r="J1757" i="6"/>
  <c r="J1765" i="6"/>
  <c r="J1751" i="6"/>
  <c r="J1709" i="6"/>
  <c r="J1676" i="6"/>
  <c r="J1742" i="6"/>
  <c r="J1754" i="6"/>
  <c r="J1723" i="6"/>
  <c r="J1722" i="6"/>
  <c r="J1730" i="6"/>
  <c r="J1750" i="6"/>
  <c r="J1778" i="6"/>
  <c r="J1770" i="6"/>
  <c r="J1694" i="6"/>
  <c r="J1702" i="6"/>
  <c r="J1710" i="6"/>
  <c r="J1758" i="6"/>
  <c r="J1755" i="6"/>
  <c r="J1747" i="6"/>
  <c r="J1715" i="6"/>
  <c r="J1677" i="6"/>
  <c r="J1743" i="6"/>
  <c r="J1775" i="6"/>
  <c r="J1771" i="6"/>
  <c r="J1458" i="6"/>
  <c r="J1456" i="6"/>
  <c r="J1457" i="6"/>
  <c r="J2160" i="6"/>
  <c r="J2158" i="6"/>
  <c r="J2159" i="6"/>
  <c r="P402" i="6"/>
  <c r="T402" i="6" s="1"/>
  <c r="J1898" i="6"/>
  <c r="U1898" i="6" s="1"/>
  <c r="V1898" i="6" s="1"/>
  <c r="W1898" i="6" s="1"/>
  <c r="J1899" i="6"/>
  <c r="J1905" i="6"/>
  <c r="J1929" i="6"/>
  <c r="J1953" i="6"/>
  <c r="J1920" i="6"/>
  <c r="J1944" i="6"/>
  <c r="J1903" i="6"/>
  <c r="J1917" i="6"/>
  <c r="J1901" i="6"/>
  <c r="J1925" i="6"/>
  <c r="J1923" i="6"/>
  <c r="J1916" i="6"/>
  <c r="J1955" i="6"/>
  <c r="J1909" i="6"/>
  <c r="J1927" i="6"/>
  <c r="J1934" i="6"/>
  <c r="J1941" i="6"/>
  <c r="J1948" i="6"/>
  <c r="J1913" i="6"/>
  <c r="J1902" i="6"/>
  <c r="J1931" i="6"/>
  <c r="J1938" i="6"/>
  <c r="J1945" i="6"/>
  <c r="J1952" i="6"/>
  <c r="J1959" i="6"/>
  <c r="J1906" i="6"/>
  <c r="J1924" i="6"/>
  <c r="J1910" i="6"/>
  <c r="J1956" i="6"/>
  <c r="J1928" i="6"/>
  <c r="J1935" i="6"/>
  <c r="J1942" i="6"/>
  <c r="J1949" i="6"/>
  <c r="J1921" i="6"/>
  <c r="J1939" i="6"/>
  <c r="J1914" i="6"/>
  <c r="J1932" i="6"/>
  <c r="J1946" i="6"/>
  <c r="J1907" i="6"/>
  <c r="J1918" i="6"/>
  <c r="J1951" i="6"/>
  <c r="J1911" i="6"/>
  <c r="J1936" i="6"/>
  <c r="J1957" i="6"/>
  <c r="J1900" i="6"/>
  <c r="J1943" i="6"/>
  <c r="J1950" i="6"/>
  <c r="J1937" i="6"/>
  <c r="J1904" i="6"/>
  <c r="J1922" i="6"/>
  <c r="J1915" i="6"/>
  <c r="J1954" i="6"/>
  <c r="J1919" i="6"/>
  <c r="J1930" i="6"/>
  <c r="J1908" i="6"/>
  <c r="J1933" i="6"/>
  <c r="J1940" i="6"/>
  <c r="J1947" i="6"/>
  <c r="J1958" i="6"/>
  <c r="J1926" i="6"/>
  <c r="J1912" i="6"/>
  <c r="J42" i="6"/>
  <c r="J43" i="6"/>
  <c r="J818" i="6"/>
  <c r="J801" i="6"/>
  <c r="J808" i="6"/>
  <c r="J812" i="6"/>
  <c r="J809" i="6"/>
  <c r="J795" i="6"/>
  <c r="U795" i="6" s="1"/>
  <c r="V795" i="6" s="1"/>
  <c r="W795" i="6" s="1"/>
  <c r="J799" i="6"/>
  <c r="J806" i="6"/>
  <c r="J796" i="6"/>
  <c r="J811" i="6"/>
  <c r="J820" i="6"/>
  <c r="J821" i="6"/>
  <c r="J803" i="6"/>
  <c r="J815" i="6"/>
  <c r="J807" i="6"/>
  <c r="J819" i="6"/>
  <c r="J800" i="6"/>
  <c r="J816" i="6"/>
  <c r="J804" i="6"/>
  <c r="J797" i="6"/>
  <c r="J805" i="6"/>
  <c r="J817" i="6"/>
  <c r="J798" i="6"/>
  <c r="J802" i="6"/>
  <c r="J810" i="6"/>
  <c r="J814" i="6"/>
  <c r="J822" i="6"/>
  <c r="J813" i="6"/>
  <c r="J833" i="6"/>
  <c r="J837" i="6"/>
  <c r="J834" i="6"/>
  <c r="J831" i="6"/>
  <c r="J828" i="6"/>
  <c r="U828" i="6" s="1"/>
  <c r="V828" i="6" s="1"/>
  <c r="W828" i="6" s="1"/>
  <c r="J832" i="6"/>
  <c r="J836" i="6"/>
  <c r="J840" i="6"/>
  <c r="J829" i="6"/>
  <c r="J838" i="6"/>
  <c r="J830" i="6"/>
  <c r="J839" i="6"/>
  <c r="J835" i="6"/>
  <c r="J2123" i="6"/>
  <c r="J2122" i="6"/>
  <c r="J2119" i="6"/>
  <c r="J2120" i="6"/>
  <c r="J2124" i="6"/>
  <c r="J2125" i="6"/>
  <c r="J2121" i="6"/>
  <c r="J2118" i="6"/>
  <c r="J1468" i="6"/>
  <c r="J1473" i="6"/>
  <c r="J1467" i="6"/>
  <c r="J1476" i="6"/>
  <c r="J1465" i="6"/>
  <c r="J1469" i="6"/>
  <c r="J1466" i="6"/>
  <c r="J1470" i="6"/>
  <c r="J1463" i="6"/>
  <c r="J1474" i="6"/>
  <c r="J1471" i="6"/>
  <c r="J1475" i="6"/>
  <c r="J1464" i="6"/>
  <c r="J1461" i="6"/>
  <c r="J1462" i="6"/>
  <c r="J1472" i="6"/>
  <c r="J1477" i="6"/>
  <c r="J2290" i="6"/>
  <c r="J2297" i="6"/>
  <c r="J2287" i="6"/>
  <c r="J2294" i="6"/>
  <c r="J2291" i="6"/>
  <c r="J2295" i="6"/>
  <c r="J2288" i="6"/>
  <c r="J2292" i="6"/>
  <c r="J2289" i="6"/>
  <c r="J2296" i="6"/>
  <c r="J2286" i="6"/>
  <c r="J2293" i="6"/>
  <c r="J115" i="6"/>
  <c r="J122" i="6"/>
  <c r="J105" i="6"/>
  <c r="J129" i="6"/>
  <c r="J112" i="6"/>
  <c r="J119" i="6"/>
  <c r="J102" i="6"/>
  <c r="J126" i="6"/>
  <c r="J109" i="6"/>
  <c r="J116" i="6"/>
  <c r="J123" i="6"/>
  <c r="J106" i="6"/>
  <c r="J113" i="6"/>
  <c r="J120" i="6"/>
  <c r="J103" i="6"/>
  <c r="J127" i="6"/>
  <c r="J110" i="6"/>
  <c r="J117" i="6"/>
  <c r="J100" i="6"/>
  <c r="U100" i="6" s="1"/>
  <c r="V100" i="6" s="1"/>
  <c r="W100" i="6" s="1"/>
  <c r="J124" i="6"/>
  <c r="J107" i="6"/>
  <c r="J114" i="6"/>
  <c r="J121" i="6"/>
  <c r="J104" i="6"/>
  <c r="J128" i="6"/>
  <c r="J111" i="6"/>
  <c r="J118" i="6"/>
  <c r="J101" i="6"/>
  <c r="J125" i="6"/>
  <c r="J108" i="6"/>
  <c r="J2248" i="6"/>
  <c r="J2250" i="6"/>
  <c r="J2249" i="6"/>
  <c r="J1986" i="6"/>
  <c r="U1986" i="6" s="1"/>
  <c r="V1986" i="6" s="1"/>
  <c r="W1986" i="6" s="1"/>
  <c r="J1988" i="6"/>
  <c r="J1989" i="6"/>
  <c r="J1987" i="6"/>
  <c r="J1990" i="6"/>
  <c r="J1409" i="6"/>
  <c r="U1409" i="6" s="1"/>
  <c r="V1409" i="6" s="1"/>
  <c r="W1409" i="6" s="1"/>
  <c r="J1413" i="6"/>
  <c r="J1412" i="6"/>
  <c r="J1410" i="6"/>
  <c r="J1411" i="6"/>
  <c r="J448" i="6"/>
  <c r="J447" i="6"/>
  <c r="J446" i="6"/>
  <c r="J1123" i="6"/>
  <c r="J1124" i="6"/>
  <c r="J1121" i="6"/>
  <c r="J1122" i="6"/>
  <c r="J1804" i="6"/>
  <c r="J1803" i="6"/>
  <c r="J1805" i="6"/>
  <c r="J1806" i="6"/>
  <c r="J1807" i="6"/>
  <c r="J1808" i="6"/>
  <c r="J672" i="6"/>
  <c r="J666" i="6"/>
  <c r="J670" i="6"/>
  <c r="J671" i="6"/>
  <c r="J668" i="6"/>
  <c r="J676" i="6"/>
  <c r="J673" i="6"/>
  <c r="J669" i="6"/>
  <c r="J674" i="6"/>
  <c r="J675" i="6"/>
  <c r="J667" i="6"/>
  <c r="J198" i="6"/>
  <c r="J196" i="6"/>
  <c r="J197" i="6"/>
  <c r="J194" i="6"/>
  <c r="J195" i="6"/>
  <c r="J192" i="6"/>
  <c r="J193" i="6"/>
  <c r="J2090" i="6"/>
  <c r="J2091" i="6"/>
  <c r="J349" i="6"/>
  <c r="J356" i="6"/>
  <c r="J353" i="6"/>
  <c r="J350" i="6"/>
  <c r="J347" i="6"/>
  <c r="J348" i="6"/>
  <c r="J354" i="6"/>
  <c r="J355" i="6"/>
  <c r="J352" i="6"/>
  <c r="J351" i="6"/>
  <c r="J2147" i="6"/>
  <c r="J2138" i="6"/>
  <c r="J2136" i="6"/>
  <c r="J2143" i="6"/>
  <c r="J2140" i="6"/>
  <c r="J2137" i="6"/>
  <c r="J2144" i="6"/>
  <c r="J2148" i="6"/>
  <c r="J2141" i="6"/>
  <c r="J2145" i="6"/>
  <c r="J2146" i="6"/>
  <c r="J2142" i="6"/>
  <c r="J2139" i="6"/>
  <c r="J400" i="6"/>
  <c r="J401" i="6"/>
  <c r="J399" i="6"/>
  <c r="J215" i="6"/>
  <c r="J212" i="6"/>
  <c r="J213" i="6"/>
  <c r="J214" i="6"/>
  <c r="J2114" i="6"/>
  <c r="J2115" i="6"/>
  <c r="J2116" i="6"/>
  <c r="J2113" i="6"/>
  <c r="J2117" i="6"/>
  <c r="J2002" i="6"/>
  <c r="J2005" i="6"/>
  <c r="J2012" i="6"/>
  <c r="J2009" i="6"/>
  <c r="J2006" i="6"/>
  <c r="J2013" i="6"/>
  <c r="J2003" i="6"/>
  <c r="J2010" i="6"/>
  <c r="J2007" i="6"/>
  <c r="J2014" i="6"/>
  <c r="J2004" i="6"/>
  <c r="J2011" i="6"/>
  <c r="J2015" i="6"/>
  <c r="J2008" i="6"/>
  <c r="J34" i="6"/>
  <c r="J41" i="6"/>
  <c r="J38" i="6"/>
  <c r="J35" i="6"/>
  <c r="J32" i="6"/>
  <c r="J39" i="6"/>
  <c r="J36" i="6"/>
  <c r="J33" i="6"/>
  <c r="J40" i="6"/>
  <c r="J37" i="6"/>
  <c r="J413" i="6"/>
  <c r="J412" i="6"/>
  <c r="J1870" i="6"/>
  <c r="J1871" i="6"/>
  <c r="J1195" i="6"/>
  <c r="J1210" i="6"/>
  <c r="J1194" i="6"/>
  <c r="J1201" i="6"/>
  <c r="J1208" i="6"/>
  <c r="J1202" i="6"/>
  <c r="J1209" i="6"/>
  <c r="J1192" i="6"/>
  <c r="J1193" i="6"/>
  <c r="J1197" i="6"/>
  <c r="J1205" i="6"/>
  <c r="J1213" i="6"/>
  <c r="J1198" i="6"/>
  <c r="J1206" i="6"/>
  <c r="J1191" i="6"/>
  <c r="J1199" i="6"/>
  <c r="J1203" i="6"/>
  <c r="J1211" i="6"/>
  <c r="J1207" i="6"/>
  <c r="J1196" i="6"/>
  <c r="J1200" i="6"/>
  <c r="J1204" i="6"/>
  <c r="J1212" i="6"/>
  <c r="J679" i="6"/>
  <c r="J677" i="6"/>
  <c r="J680" i="6"/>
  <c r="J681" i="6"/>
  <c r="J682" i="6"/>
  <c r="J678" i="6"/>
  <c r="J683" i="6"/>
  <c r="J871" i="6"/>
  <c r="J892" i="6"/>
  <c r="J875" i="6"/>
  <c r="J899" i="6"/>
  <c r="J882" i="6"/>
  <c r="J906" i="6"/>
  <c r="J886" i="6"/>
  <c r="J910" i="6"/>
  <c r="J883" i="6"/>
  <c r="J907" i="6"/>
  <c r="J873" i="6"/>
  <c r="J897" i="6"/>
  <c r="J880" i="6"/>
  <c r="J904" i="6"/>
  <c r="J908" i="6"/>
  <c r="J878" i="6"/>
  <c r="J894" i="6"/>
  <c r="J905" i="6"/>
  <c r="J909" i="6"/>
  <c r="J911" i="6"/>
  <c r="J872" i="6"/>
  <c r="J884" i="6"/>
  <c r="J876" i="6"/>
  <c r="J888" i="6"/>
  <c r="J903" i="6"/>
  <c r="J900" i="6"/>
  <c r="J881" i="6"/>
  <c r="J885" i="6"/>
  <c r="J889" i="6"/>
  <c r="J877" i="6"/>
  <c r="J893" i="6"/>
  <c r="J913" i="6"/>
  <c r="J874" i="6"/>
  <c r="J898" i="6"/>
  <c r="J914" i="6"/>
  <c r="J879" i="6"/>
  <c r="J887" i="6"/>
  <c r="J902" i="6"/>
  <c r="J891" i="6"/>
  <c r="J912" i="6"/>
  <c r="J890" i="6"/>
  <c r="J895" i="6"/>
  <c r="J896" i="6"/>
  <c r="J901" i="6"/>
  <c r="J1042" i="6"/>
  <c r="J1043" i="6"/>
  <c r="J1044" i="6"/>
  <c r="J27" i="6"/>
  <c r="J24" i="6"/>
  <c r="U24" i="6" s="1"/>
  <c r="V24" i="6" s="1"/>
  <c r="W24" i="6" s="1"/>
  <c r="J31" i="6"/>
  <c r="J28" i="6"/>
  <c r="J25" i="6"/>
  <c r="J29" i="6"/>
  <c r="J26" i="6"/>
  <c r="J30" i="6"/>
  <c r="J1571" i="6"/>
  <c r="J1572" i="6"/>
  <c r="J1570" i="6"/>
  <c r="J1186" i="6"/>
  <c r="J1182" i="6"/>
  <c r="J1189" i="6"/>
  <c r="J1179" i="6"/>
  <c r="J1180" i="6"/>
  <c r="J1187" i="6"/>
  <c r="J1181" i="6"/>
  <c r="J1188" i="6"/>
  <c r="J1178" i="6"/>
  <c r="J1185" i="6"/>
  <c r="J1177" i="6"/>
  <c r="J1183" i="6"/>
  <c r="J1176" i="6"/>
  <c r="J1184" i="6"/>
  <c r="J383" i="6"/>
  <c r="J366" i="6"/>
  <c r="J390" i="6"/>
  <c r="J373" i="6"/>
  <c r="J380" i="6"/>
  <c r="J377" i="6"/>
  <c r="J374" i="6"/>
  <c r="J381" i="6"/>
  <c r="J364" i="6"/>
  <c r="J388" i="6"/>
  <c r="J371" i="6"/>
  <c r="J382" i="6"/>
  <c r="J365" i="6"/>
  <c r="J389" i="6"/>
  <c r="J372" i="6"/>
  <c r="J362" i="6"/>
  <c r="J378" i="6"/>
  <c r="J386" i="6"/>
  <c r="J370" i="6"/>
  <c r="J363" i="6"/>
  <c r="J379" i="6"/>
  <c r="J387" i="6"/>
  <c r="J376" i="6"/>
  <c r="J361" i="6"/>
  <c r="J385" i="6"/>
  <c r="J369" i="6"/>
  <c r="J375" i="6"/>
  <c r="J384" i="6"/>
  <c r="J367" i="6"/>
  <c r="J368" i="6"/>
  <c r="J2220" i="6"/>
  <c r="J2221" i="6"/>
  <c r="J2219" i="6"/>
  <c r="J1552" i="6"/>
  <c r="J1551" i="6"/>
  <c r="J2127" i="6"/>
  <c r="J2128" i="6"/>
  <c r="J444" i="6"/>
  <c r="J445" i="6"/>
  <c r="J442" i="6"/>
  <c r="J443" i="6"/>
  <c r="J441" i="6"/>
  <c r="J440" i="6"/>
  <c r="U440" i="6" s="1"/>
  <c r="V440" i="6" s="1"/>
  <c r="W440" i="6" s="1"/>
  <c r="J439" i="6"/>
  <c r="U439" i="6" s="1"/>
  <c r="V439" i="6" s="1"/>
  <c r="W439" i="6" s="1"/>
  <c r="J218" i="6"/>
  <c r="J219" i="6"/>
  <c r="J216" i="6"/>
  <c r="J217" i="6"/>
  <c r="J1056" i="6"/>
  <c r="J1058" i="6"/>
  <c r="J1057" i="6"/>
  <c r="J1386" i="6"/>
  <c r="J1392" i="6"/>
  <c r="J1390" i="6"/>
  <c r="J1387" i="6"/>
  <c r="J1391" i="6"/>
  <c r="J1388" i="6"/>
  <c r="J1389" i="6"/>
  <c r="J1393" i="6"/>
  <c r="J1364" i="6"/>
  <c r="J1363" i="6"/>
  <c r="J1365" i="6"/>
  <c r="J1362" i="6"/>
  <c r="J1366" i="6"/>
  <c r="P326" i="6"/>
  <c r="T326" i="6" s="1"/>
  <c r="J714" i="6"/>
  <c r="J713" i="6"/>
  <c r="J712" i="6"/>
  <c r="J1401" i="6"/>
  <c r="J1402" i="6"/>
  <c r="J1399" i="6"/>
  <c r="J1403" i="6"/>
  <c r="J1400" i="6"/>
  <c r="J1398" i="6"/>
  <c r="J727" i="6"/>
  <c r="J725" i="6"/>
  <c r="J729" i="6"/>
  <c r="J730" i="6"/>
  <c r="J728" i="6"/>
  <c r="J726" i="6"/>
  <c r="J1891" i="6"/>
  <c r="J1894" i="6"/>
  <c r="J1892" i="6"/>
  <c r="J1893" i="6"/>
  <c r="J1895" i="6"/>
  <c r="E378" i="11"/>
  <c r="H1" i="17"/>
  <c r="P2163" i="6" l="1"/>
  <c r="T2163" i="6" s="1"/>
  <c r="X2163" i="6" s="1"/>
  <c r="P828" i="6"/>
  <c r="T828" i="6" s="1"/>
  <c r="X828" i="6" s="1"/>
  <c r="P1483" i="6"/>
  <c r="T1483" i="6" s="1"/>
  <c r="X1483" i="6" s="1"/>
  <c r="P1986" i="6"/>
  <c r="T1986" i="6" s="1"/>
  <c r="X1986" i="6" s="1"/>
  <c r="P940" i="6"/>
  <c r="T940" i="6" s="1"/>
  <c r="X940" i="6" s="1"/>
  <c r="P1819" i="6"/>
  <c r="T1819" i="6" s="1"/>
  <c r="X1819" i="6" s="1"/>
  <c r="P1301" i="6"/>
  <c r="T1301" i="6" s="1"/>
  <c r="X1301" i="6" s="1"/>
  <c r="P545" i="6"/>
  <c r="T545" i="6" s="1"/>
  <c r="X545" i="6" s="1"/>
  <c r="P1409" i="6"/>
  <c r="T1409" i="6" s="1"/>
  <c r="X1409" i="6" s="1"/>
  <c r="P1266" i="6"/>
  <c r="T1266" i="6" s="1"/>
  <c r="X1266" i="6" s="1"/>
  <c r="P24" i="6"/>
  <c r="T24" i="6" s="1"/>
  <c r="X24" i="6" s="1"/>
  <c r="P1228" i="6"/>
  <c r="T1228" i="6" s="1"/>
  <c r="X1228" i="6" s="1"/>
  <c r="X402" i="6"/>
  <c r="X326" i="6"/>
  <c r="P795" i="6"/>
  <c r="T795" i="6" s="1"/>
  <c r="X795" i="6" s="1"/>
  <c r="P156" i="6"/>
  <c r="T156" i="6" s="1"/>
  <c r="X156" i="6" s="1"/>
  <c r="P2285" i="6"/>
  <c r="T2285" i="6" s="1"/>
  <c r="X2285" i="6" s="1"/>
  <c r="U2162" i="6"/>
  <c r="V2162" i="6" s="1"/>
  <c r="W2162" i="6" s="1"/>
  <c r="P2162" i="6"/>
  <c r="T2162" i="6" s="1"/>
  <c r="P2161" i="6"/>
  <c r="T2161" i="6" s="1"/>
  <c r="X2161" i="6" s="1"/>
  <c r="P199" i="6"/>
  <c r="T199" i="6" s="1"/>
  <c r="X199" i="6" s="1"/>
  <c r="P1579" i="6"/>
  <c r="T1579" i="6" s="1"/>
  <c r="X1579" i="6" s="1"/>
  <c r="P2026" i="6"/>
  <c r="T2026" i="6" s="1"/>
  <c r="X2026" i="6" s="1"/>
  <c r="U80" i="6"/>
  <c r="V80" i="6" s="1"/>
  <c r="W80" i="6" s="1"/>
  <c r="P80" i="6"/>
  <c r="T80" i="6" s="1"/>
  <c r="P1115" i="6"/>
  <c r="T1115" i="6" s="1"/>
  <c r="X1115" i="6" s="1"/>
  <c r="P1672" i="6"/>
  <c r="T1672" i="6" s="1"/>
  <c r="X1672" i="6" s="1"/>
  <c r="P1898" i="6"/>
  <c r="T1898" i="6" s="1"/>
  <c r="X1898" i="6" s="1"/>
  <c r="P440" i="6"/>
  <c r="T440" i="6" s="1"/>
  <c r="X440" i="6" s="1"/>
  <c r="P100" i="6"/>
  <c r="T100" i="6" s="1"/>
  <c r="X100" i="6" s="1"/>
  <c r="U2251" i="6"/>
  <c r="V2251" i="6" s="1"/>
  <c r="W2251" i="6" s="1"/>
  <c r="P2251" i="6"/>
  <c r="T2251" i="6" s="1"/>
  <c r="U1899" i="6"/>
  <c r="V1899" i="6" s="1"/>
  <c r="W1899" i="6" s="1"/>
  <c r="P1899" i="6"/>
  <c r="T1899" i="6" s="1"/>
  <c r="U44" i="6"/>
  <c r="V44" i="6" s="1"/>
  <c r="W44" i="6" s="1"/>
  <c r="P44" i="6"/>
  <c r="T44" i="6" s="1"/>
  <c r="U2223" i="6"/>
  <c r="V2223" i="6" s="1"/>
  <c r="W2223" i="6" s="1"/>
  <c r="P2223" i="6"/>
  <c r="T2223" i="6" s="1"/>
  <c r="P45" i="6"/>
  <c r="T45" i="6" s="1"/>
  <c r="X45" i="6" s="1"/>
  <c r="P2348" i="6"/>
  <c r="T2348" i="6" s="1"/>
  <c r="X2348" i="6" s="1"/>
  <c r="U362" i="6"/>
  <c r="V362" i="6" s="1"/>
  <c r="W362" i="6" s="1"/>
  <c r="P362" i="6"/>
  <c r="T362" i="6" s="1"/>
  <c r="U1891" i="6"/>
  <c r="V1891" i="6" s="1"/>
  <c r="W1891" i="6" s="1"/>
  <c r="P1891" i="6"/>
  <c r="T1891" i="6" s="1"/>
  <c r="P1673" i="6"/>
  <c r="T1673" i="6" s="1"/>
  <c r="X1673" i="6" s="1"/>
  <c r="P439" i="6"/>
  <c r="T439" i="6" s="1"/>
  <c r="X439" i="6" s="1"/>
  <c r="H1554" i="6"/>
  <c r="H1428" i="6"/>
  <c r="H1779" i="6"/>
  <c r="H713" i="6"/>
  <c r="H1217" i="6"/>
  <c r="H1241" i="6"/>
  <c r="H1337" i="6"/>
  <c r="H1361" i="6"/>
  <c r="H1434" i="6"/>
  <c r="H1457" i="6"/>
  <c r="H1505" i="6"/>
  <c r="H1553" i="6"/>
  <c r="H1600" i="6"/>
  <c r="H1622" i="6"/>
  <c r="H1646" i="6"/>
  <c r="H1695" i="6"/>
  <c r="H1743" i="6"/>
  <c r="H1790" i="6"/>
  <c r="H1814" i="6"/>
  <c r="H1838" i="6"/>
  <c r="H1913" i="6"/>
  <c r="H1959" i="6"/>
  <c r="H2031" i="6"/>
  <c r="H2055" i="6"/>
  <c r="H2078" i="6"/>
  <c r="H2102" i="6"/>
  <c r="H2126" i="6"/>
  <c r="H2176" i="6"/>
  <c r="H2224" i="6"/>
  <c r="H2246" i="6"/>
  <c r="H2270" i="6"/>
  <c r="H2367" i="6"/>
  <c r="H260" i="6"/>
  <c r="H284" i="6"/>
  <c r="H333" i="6"/>
  <c r="H403" i="6"/>
  <c r="H451" i="6"/>
  <c r="H547" i="6"/>
  <c r="H595" i="6"/>
  <c r="H619" i="6"/>
  <c r="H643" i="6"/>
  <c r="H667" i="6"/>
  <c r="H691" i="6"/>
  <c r="H715" i="6"/>
  <c r="H739" i="6"/>
  <c r="H763" i="6"/>
  <c r="H836" i="6"/>
  <c r="H883" i="6"/>
  <c r="H1026" i="6"/>
  <c r="H1074" i="6"/>
  <c r="H1122" i="6"/>
  <c r="H1146" i="6"/>
  <c r="H1194" i="6"/>
  <c r="H1242" i="6"/>
  <c r="H1267" i="6"/>
  <c r="H1290" i="6"/>
  <c r="H1362" i="6"/>
  <c r="H1387" i="6"/>
  <c r="H1435" i="6"/>
  <c r="H1458" i="6"/>
  <c r="H1482" i="6"/>
  <c r="H1506" i="6"/>
  <c r="H1555" i="6"/>
  <c r="H1601" i="6"/>
  <c r="H1671" i="6"/>
  <c r="H1791" i="6"/>
  <c r="H1815" i="6"/>
  <c r="H1937" i="6"/>
  <c r="H2032" i="6"/>
  <c r="H2056" i="6"/>
  <c r="H2079" i="6"/>
  <c r="H2103" i="6"/>
  <c r="H2177" i="6"/>
  <c r="H2225" i="6"/>
  <c r="H2247" i="6"/>
  <c r="H2271" i="6"/>
  <c r="H2368" i="6"/>
  <c r="H884" i="6"/>
  <c r="H908" i="6"/>
  <c r="H932" i="6"/>
  <c r="H1027" i="6"/>
  <c r="H1147" i="6"/>
  <c r="H1171" i="6"/>
  <c r="H1219" i="6"/>
  <c r="H1243" i="6"/>
  <c r="H1268" i="6"/>
  <c r="H1363" i="6"/>
  <c r="H1436" i="6"/>
  <c r="H1459" i="6"/>
  <c r="H1484" i="6"/>
  <c r="H1556" i="6"/>
  <c r="H1624" i="6"/>
  <c r="H1697" i="6"/>
  <c r="H1745" i="6"/>
  <c r="H1792" i="6"/>
  <c r="H1816" i="6"/>
  <c r="H1915" i="6"/>
  <c r="H1938" i="6"/>
  <c r="H1960" i="6"/>
  <c r="H2033" i="6"/>
  <c r="H2057" i="6"/>
  <c r="H2080" i="6"/>
  <c r="H2104" i="6"/>
  <c r="H2178" i="6"/>
  <c r="H2226" i="6"/>
  <c r="H2248" i="6"/>
  <c r="H2272" i="6"/>
  <c r="H2297" i="6"/>
  <c r="H2369" i="6"/>
  <c r="H569" i="6"/>
  <c r="H785" i="6"/>
  <c r="H642" i="6"/>
  <c r="H786" i="6"/>
  <c r="H334" i="6"/>
  <c r="H548" i="6"/>
  <c r="H716" i="6"/>
  <c r="H717" i="6"/>
  <c r="H861" i="6"/>
  <c r="H1340" i="6"/>
  <c r="H1364" i="6"/>
  <c r="H1388" i="6"/>
  <c r="H1437" i="6"/>
  <c r="H1460" i="6"/>
  <c r="H1485" i="6"/>
  <c r="H1509" i="6"/>
  <c r="H1557" i="6"/>
  <c r="H1675" i="6"/>
  <c r="H1793" i="6"/>
  <c r="H1817" i="6"/>
  <c r="H1916" i="6"/>
  <c r="H1939" i="6"/>
  <c r="H1961" i="6"/>
  <c r="H2009" i="6"/>
  <c r="H2081" i="6"/>
  <c r="H2105" i="6"/>
  <c r="H2179" i="6"/>
  <c r="H2227" i="6"/>
  <c r="H2249" i="6"/>
  <c r="H2273" i="6"/>
  <c r="H2298" i="6"/>
  <c r="H2321" i="6"/>
  <c r="H2370" i="6"/>
  <c r="H19" i="6"/>
  <c r="H210" i="6"/>
  <c r="H401" i="6"/>
  <c r="H521" i="6"/>
  <c r="H47" i="6"/>
  <c r="H573" i="6"/>
  <c r="H788" i="6"/>
  <c r="H838" i="6"/>
  <c r="H1052" i="6"/>
  <c r="H1029" i="6"/>
  <c r="H1053" i="6"/>
  <c r="H1077" i="6"/>
  <c r="H1125" i="6"/>
  <c r="H1149" i="6"/>
  <c r="H1173" i="6"/>
  <c r="H1197" i="6"/>
  <c r="H1222" i="6"/>
  <c r="H1245" i="6"/>
  <c r="H1293" i="6"/>
  <c r="H1365" i="6"/>
  <c r="H1389" i="6"/>
  <c r="H1438" i="6"/>
  <c r="H1486" i="6"/>
  <c r="H1558" i="6"/>
  <c r="H1581" i="6"/>
  <c r="H1626" i="6"/>
  <c r="H1699" i="6"/>
  <c r="H1917" i="6"/>
  <c r="H1940" i="6"/>
  <c r="H1987" i="6"/>
  <c r="H2059" i="6"/>
  <c r="H2180" i="6"/>
  <c r="H2202" i="6"/>
  <c r="H2250" i="6"/>
  <c r="H2274" i="6"/>
  <c r="H2371" i="6"/>
  <c r="H282" i="6"/>
  <c r="H666" i="6"/>
  <c r="H166" i="6"/>
  <c r="H837" i="6"/>
  <c r="H645" i="6"/>
  <c r="H454" i="6"/>
  <c r="H526" i="6"/>
  <c r="H670" i="6"/>
  <c r="H363" i="6"/>
  <c r="K363" i="6" s="1"/>
  <c r="L363" i="6" s="1"/>
  <c r="U363" i="6" s="1"/>
  <c r="V363" i="6" s="1"/>
  <c r="W363" i="6" s="1"/>
  <c r="H407" i="6"/>
  <c r="H527" i="6"/>
  <c r="H551" i="6"/>
  <c r="H599" i="6"/>
  <c r="H623" i="6"/>
  <c r="H647" i="6"/>
  <c r="H719" i="6"/>
  <c r="H743" i="6"/>
  <c r="H935" i="6"/>
  <c r="H1246" i="6"/>
  <c r="H1366" i="6"/>
  <c r="H1390" i="6"/>
  <c r="H1414" i="6"/>
  <c r="H1439" i="6"/>
  <c r="H1487" i="6"/>
  <c r="H1582" i="6"/>
  <c r="H1724" i="6"/>
  <c r="H1771" i="6"/>
  <c r="H1892" i="6"/>
  <c r="H1918" i="6"/>
  <c r="H1941" i="6"/>
  <c r="H1963" i="6"/>
  <c r="H2060" i="6"/>
  <c r="H2107" i="6"/>
  <c r="H2131" i="6"/>
  <c r="H2181" i="6"/>
  <c r="H2203" i="6"/>
  <c r="H2275" i="6"/>
  <c r="H2372" i="6"/>
  <c r="H187" i="6"/>
  <c r="H641" i="6"/>
  <c r="H213" i="6"/>
  <c r="H452" i="6"/>
  <c r="H1269" i="6"/>
  <c r="H431" i="6"/>
  <c r="H455" i="6"/>
  <c r="H695" i="6"/>
  <c r="H767" i="6"/>
  <c r="H791" i="6"/>
  <c r="H1030" i="6"/>
  <c r="H1054" i="6"/>
  <c r="H1078" i="6"/>
  <c r="H1150" i="6"/>
  <c r="H27" i="6"/>
  <c r="H170" i="6"/>
  <c r="H217" i="6"/>
  <c r="H313" i="6"/>
  <c r="H364" i="6"/>
  <c r="H408" i="6"/>
  <c r="H432" i="6"/>
  <c r="H456" i="6"/>
  <c r="H528" i="6"/>
  <c r="H552" i="6"/>
  <c r="H624" i="6"/>
  <c r="H648" i="6"/>
  <c r="H672" i="6"/>
  <c r="H696" i="6"/>
  <c r="H720" i="6"/>
  <c r="H744" i="6"/>
  <c r="H768" i="6"/>
  <c r="H792" i="6"/>
  <c r="H840" i="6"/>
  <c r="H864" i="6"/>
  <c r="H888" i="6"/>
  <c r="H912" i="6"/>
  <c r="H936" i="6"/>
  <c r="H1031" i="6"/>
  <c r="H1055" i="6"/>
  <c r="H1079" i="6"/>
  <c r="H1103" i="6"/>
  <c r="H1151" i="6"/>
  <c r="H1199" i="6"/>
  <c r="H1223" i="6"/>
  <c r="H1391" i="6"/>
  <c r="H1415" i="6"/>
  <c r="H1440" i="6"/>
  <c r="H1463" i="6"/>
  <c r="H1488" i="6"/>
  <c r="H1535" i="6"/>
  <c r="H1559" i="6"/>
  <c r="H1583" i="6"/>
  <c r="H1606" i="6"/>
  <c r="H1796" i="6"/>
  <c r="H1988" i="6"/>
  <c r="H2037" i="6"/>
  <c r="H2061" i="6"/>
  <c r="H2084" i="6"/>
  <c r="H2132" i="6"/>
  <c r="H2182" i="6"/>
  <c r="H2204" i="6"/>
  <c r="H2228" i="6"/>
  <c r="H2276" i="6"/>
  <c r="H2301" i="6"/>
  <c r="H2349" i="6"/>
  <c r="H380" i="6"/>
  <c r="H1028" i="6"/>
  <c r="H1244" i="6"/>
  <c r="H192" i="6"/>
  <c r="H216" i="6"/>
  <c r="H218" i="6"/>
  <c r="H290" i="6"/>
  <c r="H314" i="6"/>
  <c r="H338" i="6"/>
  <c r="H409" i="6"/>
  <c r="H457" i="6"/>
  <c r="H481" i="6"/>
  <c r="H529" i="6"/>
  <c r="H554" i="6"/>
  <c r="H577" i="6"/>
  <c r="H601" i="6"/>
  <c r="H625" i="6"/>
  <c r="H649" i="6"/>
  <c r="H673" i="6"/>
  <c r="H697" i="6"/>
  <c r="H721" i="6"/>
  <c r="H745" i="6"/>
  <c r="H793" i="6"/>
  <c r="H841" i="6"/>
  <c r="H865" i="6"/>
  <c r="H1032" i="6"/>
  <c r="H1056" i="6"/>
  <c r="H1128" i="6"/>
  <c r="H1152" i="6"/>
  <c r="H1176" i="6"/>
  <c r="H1224" i="6"/>
  <c r="H1248" i="6"/>
  <c r="H1272" i="6"/>
  <c r="H1392" i="6"/>
  <c r="H1416" i="6"/>
  <c r="H1441" i="6"/>
  <c r="H1489" i="6"/>
  <c r="H1536" i="6"/>
  <c r="H939" i="6"/>
  <c r="H1584" i="6"/>
  <c r="H1607" i="6"/>
  <c r="H1629" i="6"/>
  <c r="H1679" i="6"/>
  <c r="H1773" i="6"/>
  <c r="H1797" i="6"/>
  <c r="H1920" i="6"/>
  <c r="H1943" i="6"/>
  <c r="H1989" i="6"/>
  <c r="H2085" i="6"/>
  <c r="H2109" i="6"/>
  <c r="H2133" i="6"/>
  <c r="H2229" i="6"/>
  <c r="H2277" i="6"/>
  <c r="H2302" i="6"/>
  <c r="H2350" i="6"/>
  <c r="H2373" i="6"/>
  <c r="H354" i="6"/>
  <c r="H761" i="6"/>
  <c r="H426" i="6"/>
  <c r="H474" i="6"/>
  <c r="H476" i="6"/>
  <c r="H596" i="6"/>
  <c r="H597" i="6"/>
  <c r="H550" i="6"/>
  <c r="H646" i="6"/>
  <c r="H650" i="6"/>
  <c r="H746" i="6"/>
  <c r="H1057" i="6"/>
  <c r="H1105" i="6"/>
  <c r="H1225" i="6"/>
  <c r="H1273" i="6"/>
  <c r="H1393" i="6"/>
  <c r="H1417" i="6"/>
  <c r="H1442" i="6"/>
  <c r="H1490" i="6"/>
  <c r="H1560" i="6"/>
  <c r="H1585" i="6"/>
  <c r="H1654" i="6"/>
  <c r="H1727" i="6"/>
  <c r="H1751" i="6"/>
  <c r="H1798" i="6"/>
  <c r="H1870" i="6"/>
  <c r="H1944" i="6"/>
  <c r="H1966" i="6"/>
  <c r="H1990" i="6"/>
  <c r="H2039" i="6"/>
  <c r="H2063" i="6"/>
  <c r="H2110" i="6"/>
  <c r="H2134" i="6"/>
  <c r="H2351" i="6"/>
  <c r="H355" i="6"/>
  <c r="H764" i="6"/>
  <c r="H383" i="6"/>
  <c r="H429" i="6"/>
  <c r="H148" i="6"/>
  <c r="H196" i="6"/>
  <c r="H220" i="6"/>
  <c r="H244" i="6"/>
  <c r="H268" i="6"/>
  <c r="H316" i="6"/>
  <c r="H340" i="6"/>
  <c r="H361" i="6"/>
  <c r="K361" i="6" s="1"/>
  <c r="L361" i="6" s="1"/>
  <c r="U361" i="6" s="1"/>
  <c r="V361" i="6" s="1"/>
  <c r="W361" i="6" s="1"/>
  <c r="H388" i="6"/>
  <c r="H411" i="6"/>
  <c r="H435" i="6"/>
  <c r="H459" i="6"/>
  <c r="H483" i="6"/>
  <c r="H531" i="6"/>
  <c r="H579" i="6"/>
  <c r="H603" i="6"/>
  <c r="H627" i="6"/>
  <c r="H651" i="6"/>
  <c r="H675" i="6"/>
  <c r="H699" i="6"/>
  <c r="H723" i="6"/>
  <c r="H843" i="6"/>
  <c r="H1034" i="6"/>
  <c r="H1058" i="6"/>
  <c r="H1082" i="6"/>
  <c r="H1154" i="6"/>
  <c r="H1178" i="6"/>
  <c r="H1202" i="6"/>
  <c r="H1226" i="6"/>
  <c r="H1250" i="6"/>
  <c r="H1298" i="6"/>
  <c r="H1346" i="6"/>
  <c r="H1394" i="6"/>
  <c r="H1418" i="6"/>
  <c r="H1443" i="6"/>
  <c r="H1491" i="6"/>
  <c r="H1561" i="6"/>
  <c r="H1655" i="6"/>
  <c r="H1681" i="6"/>
  <c r="H1704" i="6"/>
  <c r="H1752" i="6"/>
  <c r="H1799" i="6"/>
  <c r="H1871" i="6"/>
  <c r="H1945" i="6"/>
  <c r="H1991" i="6"/>
  <c r="H2087" i="6"/>
  <c r="H2135" i="6"/>
  <c r="H2159" i="6"/>
  <c r="H2185" i="6"/>
  <c r="H2256" i="6"/>
  <c r="H2304" i="6"/>
  <c r="H2327" i="6"/>
  <c r="H2352" i="6"/>
  <c r="H379" i="6"/>
  <c r="H724" i="6"/>
  <c r="H748" i="6"/>
  <c r="H772" i="6"/>
  <c r="H844" i="6"/>
  <c r="H868" i="6"/>
  <c r="H916" i="6"/>
  <c r="H1035" i="6"/>
  <c r="H1059" i="6"/>
  <c r="H1131" i="6"/>
  <c r="H1155" i="6"/>
  <c r="H1179" i="6"/>
  <c r="H1227" i="6"/>
  <c r="H1251" i="6"/>
  <c r="H1275" i="6"/>
  <c r="H1299" i="6"/>
  <c r="H1371" i="6"/>
  <c r="H1395" i="6"/>
  <c r="H1419" i="6"/>
  <c r="H1562" i="6"/>
  <c r="H1608" i="6"/>
  <c r="H1753" i="6"/>
  <c r="H1800" i="6"/>
  <c r="H1872" i="6"/>
  <c r="H1946" i="6"/>
  <c r="H2016" i="6"/>
  <c r="H2041" i="6"/>
  <c r="H2065" i="6"/>
  <c r="H2112" i="6"/>
  <c r="H2160" i="6"/>
  <c r="H2186" i="6"/>
  <c r="H2208" i="6"/>
  <c r="H2232" i="6"/>
  <c r="H2305" i="6"/>
  <c r="H2328" i="6"/>
  <c r="H2353" i="6"/>
  <c r="H115" i="6"/>
  <c r="H738" i="6"/>
  <c r="H214" i="6"/>
  <c r="H1172" i="6"/>
  <c r="H215" i="6"/>
  <c r="H311" i="6"/>
  <c r="H406" i="6"/>
  <c r="H54" i="6"/>
  <c r="H315" i="6"/>
  <c r="H367" i="6"/>
  <c r="H342" i="6"/>
  <c r="H725" i="6"/>
  <c r="H749" i="6"/>
  <c r="H773" i="6"/>
  <c r="H845" i="6"/>
  <c r="H869" i="6"/>
  <c r="H917" i="6"/>
  <c r="H1012" i="6"/>
  <c r="H1084" i="6"/>
  <c r="H1156" i="6"/>
  <c r="H1180" i="6"/>
  <c r="H1204" i="6"/>
  <c r="H1252" i="6"/>
  <c r="H1396" i="6"/>
  <c r="H1420" i="6"/>
  <c r="H1444" i="6"/>
  <c r="H1492" i="6"/>
  <c r="H1563" i="6"/>
  <c r="H1609" i="6"/>
  <c r="H1657" i="6"/>
  <c r="H1683" i="6"/>
  <c r="H1801" i="6"/>
  <c r="H1900" i="6"/>
  <c r="H1947" i="6"/>
  <c r="H2017" i="6"/>
  <c r="H2042" i="6"/>
  <c r="H2066" i="6"/>
  <c r="H2113" i="6"/>
  <c r="H2187" i="6"/>
  <c r="H2233" i="6"/>
  <c r="H2281" i="6"/>
  <c r="H2306" i="6"/>
  <c r="H2354" i="6"/>
  <c r="H1196" i="6"/>
  <c r="H123" i="6"/>
  <c r="H197" i="6"/>
  <c r="H57" i="6"/>
  <c r="H368" i="6"/>
  <c r="H558" i="6"/>
  <c r="H870" i="6"/>
  <c r="H894" i="6"/>
  <c r="H918" i="6"/>
  <c r="H1061" i="6"/>
  <c r="H1277" i="6"/>
  <c r="H1349" i="6"/>
  <c r="H1397" i="6"/>
  <c r="H1421" i="6"/>
  <c r="H1445" i="6"/>
  <c r="H1564" i="6"/>
  <c r="H1589" i="6"/>
  <c r="H1658" i="6"/>
  <c r="H1778" i="6"/>
  <c r="H1802" i="6"/>
  <c r="H1874" i="6"/>
  <c r="H1901" i="6"/>
  <c r="H1994" i="6"/>
  <c r="H2018" i="6"/>
  <c r="H2043" i="6"/>
  <c r="H2067" i="6"/>
  <c r="H2090" i="6"/>
  <c r="H2114" i="6"/>
  <c r="H2188" i="6"/>
  <c r="H2210" i="6"/>
  <c r="H2234" i="6"/>
  <c r="H2282" i="6"/>
  <c r="H2355" i="6"/>
  <c r="H765" i="6"/>
  <c r="H359" i="6"/>
  <c r="H243" i="6"/>
  <c r="H458" i="6"/>
  <c r="H530" i="6"/>
  <c r="H676" i="6"/>
  <c r="H1157" i="6"/>
  <c r="H1181" i="6"/>
  <c r="H1205" i="6"/>
  <c r="H1253" i="6"/>
  <c r="H33" i="6"/>
  <c r="H59" i="6"/>
  <c r="H177" i="6"/>
  <c r="H224" i="6"/>
  <c r="H272" i="6"/>
  <c r="H296" i="6"/>
  <c r="H320" i="6"/>
  <c r="H344" i="6"/>
  <c r="H370" i="6"/>
  <c r="H441" i="6"/>
  <c r="H463" i="6"/>
  <c r="H487" i="6"/>
  <c r="H607" i="6"/>
  <c r="H631" i="6"/>
  <c r="H655" i="6"/>
  <c r="H679" i="6"/>
  <c r="H703" i="6"/>
  <c r="H775" i="6"/>
  <c r="H823" i="6"/>
  <c r="H919" i="6"/>
  <c r="H1062" i="6"/>
  <c r="H1086" i="6"/>
  <c r="H1158" i="6"/>
  <c r="H1182" i="6"/>
  <c r="H1206" i="6"/>
  <c r="H1350" i="6"/>
  <c r="H1374" i="6"/>
  <c r="H1422" i="6"/>
  <c r="H1446" i="6"/>
  <c r="H1494" i="6"/>
  <c r="H1565" i="6"/>
  <c r="H1611" i="6"/>
  <c r="H1756" i="6"/>
  <c r="H1803" i="6"/>
  <c r="H1926" i="6"/>
  <c r="H1995" i="6"/>
  <c r="H2019" i="6"/>
  <c r="H2044" i="6"/>
  <c r="H2068" i="6"/>
  <c r="H2091" i="6"/>
  <c r="H2115" i="6"/>
  <c r="H2189" i="6"/>
  <c r="H2211" i="6"/>
  <c r="H2235" i="6"/>
  <c r="H2356" i="6"/>
  <c r="H2379" i="6"/>
  <c r="H189" i="6"/>
  <c r="H48" i="6"/>
  <c r="H692" i="6"/>
  <c r="H335" i="6"/>
  <c r="H694" i="6"/>
  <c r="H317" i="6"/>
  <c r="H343" i="6"/>
  <c r="H559" i="6"/>
  <c r="H178" i="6"/>
  <c r="H201" i="6"/>
  <c r="H297" i="6"/>
  <c r="H371" i="6"/>
  <c r="H464" i="6"/>
  <c r="H488" i="6"/>
  <c r="H560" i="6"/>
  <c r="H608" i="6"/>
  <c r="H656" i="6"/>
  <c r="H704" i="6"/>
  <c r="H728" i="6"/>
  <c r="H752" i="6"/>
  <c r="H776" i="6"/>
  <c r="H848" i="6"/>
  <c r="H896" i="6"/>
  <c r="H920" i="6"/>
  <c r="H1015" i="6"/>
  <c r="H1039" i="6"/>
  <c r="H1063" i="6"/>
  <c r="H1087" i="6"/>
  <c r="H1183" i="6"/>
  <c r="H1351" i="6"/>
  <c r="H1423" i="6"/>
  <c r="H1447" i="6"/>
  <c r="H1543" i="6"/>
  <c r="H1566" i="6"/>
  <c r="H1590" i="6"/>
  <c r="H1733" i="6"/>
  <c r="H1781" i="6"/>
  <c r="H1903" i="6"/>
  <c r="H1927" i="6"/>
  <c r="H1996" i="6"/>
  <c r="H2020" i="6"/>
  <c r="H2045" i="6"/>
  <c r="H2116" i="6"/>
  <c r="H2190" i="6"/>
  <c r="H2212" i="6"/>
  <c r="H2236" i="6"/>
  <c r="H2260" i="6"/>
  <c r="H2284" i="6"/>
  <c r="H2357" i="6"/>
  <c r="H1009" i="6"/>
  <c r="H200" i="6"/>
  <c r="H319" i="6"/>
  <c r="H438" i="6"/>
  <c r="H462" i="6"/>
  <c r="H606" i="6"/>
  <c r="H130" i="6"/>
  <c r="H202" i="6"/>
  <c r="H585" i="6"/>
  <c r="H729" i="6"/>
  <c r="H1064" i="6"/>
  <c r="H1448" i="6"/>
  <c r="H1496" i="6"/>
  <c r="H1544" i="6"/>
  <c r="H1567" i="6"/>
  <c r="H1613" i="6"/>
  <c r="H1661" i="6"/>
  <c r="H1710" i="6"/>
  <c r="H1782" i="6"/>
  <c r="H1805" i="6"/>
  <c r="H1877" i="6"/>
  <c r="H1904" i="6"/>
  <c r="H1928" i="6"/>
  <c r="H2021" i="6"/>
  <c r="H2046" i="6"/>
  <c r="H2070" i="6"/>
  <c r="H2117" i="6"/>
  <c r="H2168" i="6"/>
  <c r="H2191" i="6"/>
  <c r="H2213" i="6"/>
  <c r="H2237" i="6"/>
  <c r="H2261" i="6"/>
  <c r="H2286" i="6"/>
  <c r="H2309" i="6"/>
  <c r="H2333" i="6"/>
  <c r="H2358" i="6"/>
  <c r="H570" i="6"/>
  <c r="H1073" i="6"/>
  <c r="H261" i="6"/>
  <c r="H549" i="6"/>
  <c r="H336" i="6"/>
  <c r="H574" i="6"/>
  <c r="H910" i="6"/>
  <c r="H1201" i="6"/>
  <c r="H389" i="6"/>
  <c r="H628" i="6"/>
  <c r="H534" i="6"/>
  <c r="H11" i="6"/>
  <c r="H12" i="6"/>
  <c r="H62" i="6"/>
  <c r="H227" i="6"/>
  <c r="H323" i="6"/>
  <c r="H393" i="6"/>
  <c r="K393" i="6" s="1"/>
  <c r="L393" i="6" s="1"/>
  <c r="O393" i="6" s="1"/>
  <c r="P393" i="6" s="1"/>
  <c r="T393" i="6" s="1"/>
  <c r="H418" i="6"/>
  <c r="H442" i="6"/>
  <c r="H466" i="6"/>
  <c r="H490" i="6"/>
  <c r="H562" i="6"/>
  <c r="H586" i="6"/>
  <c r="H634" i="6"/>
  <c r="H658" i="6"/>
  <c r="H682" i="6"/>
  <c r="H706" i="6"/>
  <c r="H850" i="6"/>
  <c r="H1017" i="6"/>
  <c r="H1041" i="6"/>
  <c r="H1161" i="6"/>
  <c r="H1185" i="6"/>
  <c r="H1353" i="6"/>
  <c r="H1449" i="6"/>
  <c r="H1497" i="6"/>
  <c r="H1545" i="6"/>
  <c r="H1568" i="6"/>
  <c r="H1592" i="6"/>
  <c r="H1614" i="6"/>
  <c r="H1662" i="6"/>
  <c r="H1878" i="6"/>
  <c r="H1929" i="6"/>
  <c r="H1951" i="6"/>
  <c r="H2022" i="6"/>
  <c r="H2071" i="6"/>
  <c r="H2118" i="6"/>
  <c r="H2192" i="6"/>
  <c r="H2214" i="6"/>
  <c r="H2238" i="6"/>
  <c r="H2262" i="6"/>
  <c r="H2287" i="6"/>
  <c r="H2334" i="6"/>
  <c r="H2359" i="6"/>
  <c r="H689" i="6"/>
  <c r="H283" i="6"/>
  <c r="H618" i="6"/>
  <c r="H762" i="6"/>
  <c r="H524" i="6"/>
  <c r="H644" i="6"/>
  <c r="H740" i="6"/>
  <c r="H405" i="6"/>
  <c r="H453" i="6"/>
  <c r="H741" i="6"/>
  <c r="H718" i="6"/>
  <c r="H886" i="6"/>
  <c r="H219" i="6"/>
  <c r="H698" i="6"/>
  <c r="H245" i="6"/>
  <c r="H318" i="6"/>
  <c r="H223" i="6"/>
  <c r="H295" i="6"/>
  <c r="H849" i="6"/>
  <c r="H921" i="6"/>
  <c r="H1040" i="6"/>
  <c r="H1160" i="6"/>
  <c r="H635" i="6"/>
  <c r="H659" i="6"/>
  <c r="H683" i="6"/>
  <c r="H827" i="6"/>
  <c r="H851" i="6"/>
  <c r="H875" i="6"/>
  <c r="H899" i="6"/>
  <c r="H923" i="6"/>
  <c r="H1042" i="6"/>
  <c r="H1090" i="6"/>
  <c r="H1186" i="6"/>
  <c r="H1234" i="6"/>
  <c r="H1282" i="6"/>
  <c r="H1354" i="6"/>
  <c r="H1498" i="6"/>
  <c r="H1546" i="6"/>
  <c r="H1593" i="6"/>
  <c r="H1663" i="6"/>
  <c r="H1688" i="6"/>
  <c r="H1712" i="6"/>
  <c r="H1760" i="6"/>
  <c r="H1784" i="6"/>
  <c r="H1906" i="6"/>
  <c r="H1930" i="6"/>
  <c r="H1952" i="6"/>
  <c r="H1999" i="6"/>
  <c r="H2023" i="6"/>
  <c r="H2119" i="6"/>
  <c r="H2215" i="6"/>
  <c r="H2239" i="6"/>
  <c r="H2263" i="6"/>
  <c r="H2311" i="6"/>
  <c r="H2335" i="6"/>
  <c r="H2360" i="6"/>
  <c r="H2383" i="6"/>
  <c r="H68" i="6"/>
  <c r="H617" i="6"/>
  <c r="H46" i="6"/>
  <c r="H188" i="6"/>
  <c r="H1169" i="6"/>
  <c r="H404" i="6"/>
  <c r="H668" i="6"/>
  <c r="H860" i="6"/>
  <c r="H49" i="6"/>
  <c r="H1220" i="6"/>
  <c r="H789" i="6"/>
  <c r="H934" i="6"/>
  <c r="H674" i="6"/>
  <c r="H890" i="6"/>
  <c r="H938" i="6"/>
  <c r="H1153" i="6"/>
  <c r="H55" i="6"/>
  <c r="H221" i="6"/>
  <c r="H436" i="6"/>
  <c r="H604" i="6"/>
  <c r="H437" i="6"/>
  <c r="H533" i="6"/>
  <c r="H897" i="6"/>
  <c r="H1208" i="6"/>
  <c r="H1352" i="6"/>
  <c r="H204" i="6"/>
  <c r="H300" i="6"/>
  <c r="H324" i="6"/>
  <c r="H373" i="6"/>
  <c r="H395" i="6"/>
  <c r="H467" i="6"/>
  <c r="H491" i="6"/>
  <c r="H587" i="6"/>
  <c r="H64" i="6"/>
  <c r="H349" i="6"/>
  <c r="H374" i="6"/>
  <c r="H396" i="6"/>
  <c r="H588" i="6"/>
  <c r="H612" i="6"/>
  <c r="H636" i="6"/>
  <c r="H660" i="6"/>
  <c r="H684" i="6"/>
  <c r="H708" i="6"/>
  <c r="H756" i="6"/>
  <c r="H780" i="6"/>
  <c r="H829" i="6"/>
  <c r="H852" i="6"/>
  <c r="H900" i="6"/>
  <c r="H1019" i="6"/>
  <c r="H1043" i="6"/>
  <c r="H1067" i="6"/>
  <c r="H1116" i="6"/>
  <c r="H1163" i="6"/>
  <c r="H1235" i="6"/>
  <c r="H1355" i="6"/>
  <c r="H1499" i="6"/>
  <c r="H1523" i="6"/>
  <c r="H1547" i="6"/>
  <c r="H1640" i="6"/>
  <c r="H1664" i="6"/>
  <c r="H1689" i="6"/>
  <c r="H1713" i="6"/>
  <c r="H1907" i="6"/>
  <c r="H1931" i="6"/>
  <c r="H1976" i="6"/>
  <c r="H2024" i="6"/>
  <c r="H2049" i="6"/>
  <c r="H2073" i="6"/>
  <c r="H2120" i="6"/>
  <c r="H2216" i="6"/>
  <c r="H2240" i="6"/>
  <c r="H2264" i="6"/>
  <c r="H2289" i="6"/>
  <c r="H2336" i="6"/>
  <c r="H2361" i="6"/>
  <c r="H2384" i="6"/>
  <c r="H665" i="6"/>
  <c r="H737" i="6"/>
  <c r="H546" i="6"/>
  <c r="H690" i="6"/>
  <c r="H906" i="6"/>
  <c r="H626" i="6"/>
  <c r="H722" i="6"/>
  <c r="H1177" i="6"/>
  <c r="H341" i="6"/>
  <c r="H532" i="6"/>
  <c r="H652" i="6"/>
  <c r="H653" i="6"/>
  <c r="H372" i="6"/>
  <c r="H394" i="6"/>
  <c r="H465" i="6"/>
  <c r="H609" i="6"/>
  <c r="H681" i="6"/>
  <c r="H420" i="6"/>
  <c r="H468" i="6"/>
  <c r="H516" i="6"/>
  <c r="H15" i="6"/>
  <c r="H327" i="6"/>
  <c r="H350" i="6"/>
  <c r="H375" i="6"/>
  <c r="H445" i="6"/>
  <c r="H469" i="6"/>
  <c r="H589" i="6"/>
  <c r="H637" i="6"/>
  <c r="H661" i="6"/>
  <c r="H685" i="6"/>
  <c r="H709" i="6"/>
  <c r="H757" i="6"/>
  <c r="H781" i="6"/>
  <c r="H830" i="6"/>
  <c r="H853" i="6"/>
  <c r="H877" i="6"/>
  <c r="H901" i="6"/>
  <c r="H929" i="6"/>
  <c r="H1020" i="6"/>
  <c r="H1044" i="6"/>
  <c r="H1068" i="6"/>
  <c r="H1164" i="6"/>
  <c r="H1236" i="6"/>
  <c r="H1284" i="6"/>
  <c r="H1356" i="6"/>
  <c r="H1429" i="6"/>
  <c r="H1452" i="6"/>
  <c r="H1476" i="6"/>
  <c r="H1500" i="6"/>
  <c r="H1665" i="6"/>
  <c r="H1690" i="6"/>
  <c r="H1738" i="6"/>
  <c r="H1761" i="6"/>
  <c r="H1954" i="6"/>
  <c r="H2001" i="6"/>
  <c r="H2025" i="6"/>
  <c r="H2050" i="6"/>
  <c r="H2121" i="6"/>
  <c r="H2171" i="6"/>
  <c r="H2217" i="6"/>
  <c r="H2241" i="6"/>
  <c r="H2265" i="6"/>
  <c r="H2290" i="6"/>
  <c r="H2313" i="6"/>
  <c r="H2337" i="6"/>
  <c r="H2362" i="6"/>
  <c r="H2385" i="6"/>
  <c r="H425" i="6"/>
  <c r="H593" i="6"/>
  <c r="H787" i="6"/>
  <c r="H1148" i="6"/>
  <c r="H53" i="6"/>
  <c r="H267" i="6"/>
  <c r="H339" i="6"/>
  <c r="H387" i="6"/>
  <c r="H866" i="6"/>
  <c r="H914" i="6"/>
  <c r="H390" i="6"/>
  <c r="H629" i="6"/>
  <c r="H271" i="6"/>
  <c r="H369" i="6"/>
  <c r="H630" i="6"/>
  <c r="H678" i="6"/>
  <c r="H298" i="6"/>
  <c r="H346" i="6"/>
  <c r="H513" i="6"/>
  <c r="H753" i="6"/>
  <c r="H873" i="6"/>
  <c r="H1016" i="6"/>
  <c r="H1184" i="6"/>
  <c r="H13" i="6"/>
  <c r="H63" i="6"/>
  <c r="H157" i="6"/>
  <c r="H228" i="6"/>
  <c r="H252" i="6"/>
  <c r="H611" i="6"/>
  <c r="H14" i="6"/>
  <c r="H133" i="6"/>
  <c r="H564" i="6"/>
  <c r="H65" i="6"/>
  <c r="H134" i="6"/>
  <c r="H206" i="6"/>
  <c r="H16" i="6"/>
  <c r="H66" i="6"/>
  <c r="H87" i="6"/>
  <c r="H111" i="6"/>
  <c r="H160" i="6"/>
  <c r="H207" i="6"/>
  <c r="H303" i="6"/>
  <c r="H351" i="6"/>
  <c r="H398" i="6"/>
  <c r="H422" i="6"/>
  <c r="H470" i="6"/>
  <c r="H638" i="6"/>
  <c r="H662" i="6"/>
  <c r="H686" i="6"/>
  <c r="H710" i="6"/>
  <c r="H758" i="6"/>
  <c r="H782" i="6"/>
  <c r="H854" i="6"/>
  <c r="H878" i="6"/>
  <c r="H902" i="6"/>
  <c r="H930" i="6"/>
  <c r="H1021" i="6"/>
  <c r="H1165" i="6"/>
  <c r="H1189" i="6"/>
  <c r="H1213" i="6"/>
  <c r="H1237" i="6"/>
  <c r="H1357" i="6"/>
  <c r="H1405" i="6"/>
  <c r="H1430" i="6"/>
  <c r="H1453" i="6"/>
  <c r="H1501" i="6"/>
  <c r="H1569" i="6"/>
  <c r="H1596" i="6"/>
  <c r="H1618" i="6"/>
  <c r="H1762" i="6"/>
  <c r="H1786" i="6"/>
  <c r="H1810" i="6"/>
  <c r="H1909" i="6"/>
  <c r="H1955" i="6"/>
  <c r="H2051" i="6"/>
  <c r="H2075" i="6"/>
  <c r="H2172" i="6"/>
  <c r="H2195" i="6"/>
  <c r="H2218" i="6"/>
  <c r="H2266" i="6"/>
  <c r="H2314" i="6"/>
  <c r="H2338" i="6"/>
  <c r="H2363" i="6"/>
  <c r="H2386" i="6"/>
  <c r="H163" i="6"/>
  <c r="H449" i="6"/>
  <c r="H259" i="6"/>
  <c r="H835" i="6"/>
  <c r="H858" i="6"/>
  <c r="H382" i="6"/>
  <c r="H286" i="6"/>
  <c r="H621" i="6"/>
  <c r="H693" i="6"/>
  <c r="H1249" i="6"/>
  <c r="H460" i="6"/>
  <c r="H247" i="6"/>
  <c r="H414" i="6"/>
  <c r="H654" i="6"/>
  <c r="H17" i="6"/>
  <c r="H161" i="6"/>
  <c r="H185" i="6"/>
  <c r="H208" i="6"/>
  <c r="H256" i="6"/>
  <c r="H329" i="6"/>
  <c r="H377" i="6"/>
  <c r="H399" i="6"/>
  <c r="H471" i="6"/>
  <c r="H567" i="6"/>
  <c r="H591" i="6"/>
  <c r="H639" i="6"/>
  <c r="H663" i="6"/>
  <c r="H687" i="6"/>
  <c r="H735" i="6"/>
  <c r="H783" i="6"/>
  <c r="H832" i="6"/>
  <c r="H931" i="6"/>
  <c r="H1022" i="6"/>
  <c r="H1070" i="6"/>
  <c r="H1142" i="6"/>
  <c r="H1166" i="6"/>
  <c r="H1190" i="6"/>
  <c r="H1214" i="6"/>
  <c r="H1238" i="6"/>
  <c r="H1286" i="6"/>
  <c r="H1358" i="6"/>
  <c r="H1406" i="6"/>
  <c r="H1431" i="6"/>
  <c r="H1454" i="6"/>
  <c r="H1502" i="6"/>
  <c r="H1550" i="6"/>
  <c r="H1573" i="6"/>
  <c r="H1597" i="6"/>
  <c r="H1619" i="6"/>
  <c r="H1643" i="6"/>
  <c r="H1692" i="6"/>
  <c r="H1716" i="6"/>
  <c r="H1763" i="6"/>
  <c r="H1811" i="6"/>
  <c r="H1883" i="6"/>
  <c r="H1910" i="6"/>
  <c r="H1934" i="6"/>
  <c r="H1956" i="6"/>
  <c r="H1979" i="6"/>
  <c r="H2028" i="6"/>
  <c r="H2123" i="6"/>
  <c r="H2173" i="6"/>
  <c r="H2219" i="6"/>
  <c r="H2243" i="6"/>
  <c r="H2267" i="6"/>
  <c r="H2292" i="6"/>
  <c r="H2339" i="6"/>
  <c r="H2364" i="6"/>
  <c r="H473" i="6"/>
  <c r="H91" i="6"/>
  <c r="H164" i="6"/>
  <c r="H714" i="6"/>
  <c r="H1025" i="6"/>
  <c r="H165" i="6"/>
  <c r="H212" i="6"/>
  <c r="H742" i="6"/>
  <c r="H51" i="6"/>
  <c r="H144" i="6"/>
  <c r="H557" i="6"/>
  <c r="H461" i="6"/>
  <c r="H510" i="6"/>
  <c r="H750" i="6"/>
  <c r="H226" i="6"/>
  <c r="H18" i="6"/>
  <c r="H67" i="6"/>
  <c r="H137" i="6"/>
  <c r="H162" i="6"/>
  <c r="H186" i="6"/>
  <c r="H209" i="6"/>
  <c r="H257" i="6"/>
  <c r="H281" i="6"/>
  <c r="H330" i="6"/>
  <c r="H353" i="6"/>
  <c r="H378" i="6"/>
  <c r="H400" i="6"/>
  <c r="H424" i="6"/>
  <c r="H472" i="6"/>
  <c r="H520" i="6"/>
  <c r="H592" i="6"/>
  <c r="H640" i="6"/>
  <c r="H664" i="6"/>
  <c r="H688" i="6"/>
  <c r="H712" i="6"/>
  <c r="H736" i="6"/>
  <c r="H784" i="6"/>
  <c r="H833" i="6"/>
  <c r="H856" i="6"/>
  <c r="H880" i="6"/>
  <c r="H904" i="6"/>
  <c r="H1023" i="6"/>
  <c r="H1071" i="6"/>
  <c r="H1143" i="6"/>
  <c r="H1167" i="6"/>
  <c r="H1191" i="6"/>
  <c r="H1215" i="6"/>
  <c r="H1239" i="6"/>
  <c r="H1287" i="6"/>
  <c r="H1359" i="6"/>
  <c r="H1407" i="6"/>
  <c r="H1432" i="6"/>
  <c r="H1455" i="6"/>
  <c r="H1479" i="6"/>
  <c r="H1503" i="6"/>
  <c r="H1574" i="6"/>
  <c r="H1644" i="6"/>
  <c r="H1693" i="6"/>
  <c r="H1812" i="6"/>
  <c r="H1836" i="6"/>
  <c r="H1935" i="6"/>
  <c r="H2029" i="6"/>
  <c r="H2053" i="6"/>
  <c r="H2124" i="6"/>
  <c r="H2174" i="6"/>
  <c r="H2197" i="6"/>
  <c r="H2220" i="6"/>
  <c r="H2244" i="6"/>
  <c r="H2293" i="6"/>
  <c r="H2340" i="6"/>
  <c r="H2365" i="6"/>
  <c r="H834" i="6"/>
  <c r="H857" i="6"/>
  <c r="H881" i="6"/>
  <c r="H905" i="6"/>
  <c r="H1024" i="6"/>
  <c r="H1072" i="6"/>
  <c r="H1144" i="6"/>
  <c r="H1168" i="6"/>
  <c r="H1192" i="6"/>
  <c r="H1216" i="6"/>
  <c r="H1240" i="6"/>
  <c r="H1360" i="6"/>
  <c r="H1408" i="6"/>
  <c r="H1433" i="6"/>
  <c r="H1480" i="6"/>
  <c r="H1504" i="6"/>
  <c r="H1528" i="6"/>
  <c r="H1552" i="6"/>
  <c r="H1575" i="6"/>
  <c r="H1599" i="6"/>
  <c r="H1621" i="6"/>
  <c r="H1789" i="6"/>
  <c r="H1813" i="6"/>
  <c r="H1837" i="6"/>
  <c r="H1912" i="6"/>
  <c r="H1936" i="6"/>
  <c r="H2005" i="6"/>
  <c r="H2030" i="6"/>
  <c r="H2077" i="6"/>
  <c r="H2125" i="6"/>
  <c r="H2149" i="6"/>
  <c r="H2175" i="6"/>
  <c r="H2245" i="6"/>
  <c r="H2269" i="6"/>
  <c r="H2294" i="6"/>
  <c r="H2366" i="6"/>
  <c r="X1891" i="6" l="1"/>
  <c r="X2223" i="6"/>
  <c r="X80" i="6"/>
  <c r="X362" i="6"/>
  <c r="X44" i="6"/>
  <c r="X2162" i="6"/>
  <c r="X1899" i="6"/>
  <c r="X2251" i="6"/>
  <c r="O363" i="6"/>
  <c r="P363" i="6" s="1"/>
  <c r="T363" i="6" s="1"/>
  <c r="X363" i="6" s="1"/>
  <c r="U393" i="6"/>
  <c r="V393" i="6" s="1"/>
  <c r="W393" i="6" s="1"/>
  <c r="X393" i="6" s="1"/>
  <c r="O361" i="6"/>
  <c r="P361" i="6" s="1"/>
  <c r="T361" i="6" s="1"/>
  <c r="X361" i="6" s="1"/>
  <c r="G182" i="11" l="1"/>
  <c r="K6" i="10"/>
  <c r="L6" i="10"/>
  <c r="K7" i="10"/>
  <c r="L7" i="10"/>
  <c r="K8" i="10"/>
  <c r="L8" i="10"/>
  <c r="K9" i="10"/>
  <c r="L9" i="10"/>
  <c r="K10" i="10"/>
  <c r="L10" i="10"/>
  <c r="K11" i="10"/>
  <c r="L11" i="10"/>
  <c r="K12" i="10"/>
  <c r="L12" i="10"/>
  <c r="K13" i="10"/>
  <c r="L13" i="10"/>
  <c r="K14" i="10"/>
  <c r="L14" i="10"/>
  <c r="K15" i="10"/>
  <c r="L15" i="10"/>
  <c r="K16" i="10"/>
  <c r="L16" i="10"/>
  <c r="K17" i="10"/>
  <c r="L17" i="10"/>
  <c r="K18" i="10"/>
  <c r="L18" i="10"/>
  <c r="K19" i="10"/>
  <c r="L19" i="10"/>
  <c r="K20" i="10"/>
  <c r="L20" i="10"/>
  <c r="K21" i="10"/>
  <c r="L21" i="10"/>
  <c r="K22" i="10"/>
  <c r="L22" i="10"/>
  <c r="K23" i="10"/>
  <c r="L23" i="10"/>
  <c r="K24" i="10"/>
  <c r="L24" i="10"/>
  <c r="K25" i="10"/>
  <c r="L25" i="10"/>
  <c r="K26" i="10"/>
  <c r="L26" i="10"/>
  <c r="K27" i="10"/>
  <c r="L27" i="10"/>
  <c r="K28" i="10"/>
  <c r="L28" i="10"/>
  <c r="K29" i="10"/>
  <c r="L29" i="10"/>
  <c r="K30" i="10"/>
  <c r="L30" i="10"/>
  <c r="K31" i="10"/>
  <c r="L31" i="10"/>
  <c r="K32" i="10"/>
  <c r="L32" i="10"/>
  <c r="K33" i="10"/>
  <c r="L33" i="10"/>
  <c r="K34" i="10"/>
  <c r="L34" i="10"/>
  <c r="K35" i="10"/>
  <c r="L35" i="10"/>
  <c r="K36" i="10"/>
  <c r="L36" i="10"/>
  <c r="K37" i="10"/>
  <c r="L37" i="10"/>
  <c r="K38" i="10"/>
  <c r="L38" i="10"/>
  <c r="K39" i="10"/>
  <c r="L39" i="10"/>
  <c r="K40" i="10"/>
  <c r="L40" i="10"/>
  <c r="K41" i="10"/>
  <c r="L41" i="10"/>
  <c r="K42" i="10"/>
  <c r="L42" i="10"/>
  <c r="K43" i="10"/>
  <c r="L43" i="10"/>
  <c r="K44" i="10"/>
  <c r="L44" i="10"/>
  <c r="K45" i="10"/>
  <c r="L45" i="10"/>
  <c r="K46" i="10"/>
  <c r="L46" i="10"/>
  <c r="K47" i="10"/>
  <c r="L47" i="10"/>
  <c r="K48" i="10"/>
  <c r="L48" i="10"/>
  <c r="K49" i="10"/>
  <c r="L49" i="10"/>
  <c r="K50" i="10"/>
  <c r="L50" i="10"/>
  <c r="K51" i="10"/>
  <c r="L51" i="10"/>
  <c r="K52" i="10"/>
  <c r="L52" i="10"/>
  <c r="K53" i="10"/>
  <c r="L53" i="10"/>
  <c r="K54" i="10"/>
  <c r="L54" i="10"/>
  <c r="K55" i="10"/>
  <c r="L55" i="10"/>
  <c r="K56" i="10"/>
  <c r="L56" i="10"/>
  <c r="K57" i="10"/>
  <c r="L57" i="10"/>
  <c r="K58" i="10"/>
  <c r="L58" i="10"/>
  <c r="K59" i="10"/>
  <c r="L59" i="10"/>
  <c r="K60" i="10"/>
  <c r="L60" i="10"/>
  <c r="K61" i="10"/>
  <c r="L61" i="10"/>
  <c r="K62" i="10"/>
  <c r="L62" i="10"/>
  <c r="K63" i="10"/>
  <c r="L63" i="10"/>
  <c r="K64" i="10"/>
  <c r="L64" i="10"/>
  <c r="K65" i="10"/>
  <c r="L65" i="10"/>
  <c r="K66" i="10"/>
  <c r="L66" i="10"/>
  <c r="K67" i="10"/>
  <c r="L67" i="10"/>
  <c r="K68" i="10"/>
  <c r="L68" i="10"/>
  <c r="K69" i="10"/>
  <c r="L69" i="10"/>
  <c r="K70" i="10"/>
  <c r="L70" i="10"/>
  <c r="K71" i="10"/>
  <c r="L71" i="10"/>
  <c r="K72" i="10"/>
  <c r="L72" i="10"/>
  <c r="K73" i="10"/>
  <c r="L73" i="10"/>
  <c r="K74" i="10"/>
  <c r="L74" i="10"/>
  <c r="K75" i="10"/>
  <c r="L75" i="10"/>
  <c r="K76" i="10"/>
  <c r="L76" i="10"/>
  <c r="K77" i="10"/>
  <c r="L77" i="10"/>
  <c r="K78" i="10"/>
  <c r="L78" i="10"/>
  <c r="K79" i="10"/>
  <c r="L79" i="10"/>
  <c r="K80" i="10"/>
  <c r="L80" i="10"/>
  <c r="K81" i="10"/>
  <c r="L81" i="10"/>
  <c r="K82" i="10"/>
  <c r="L82" i="10"/>
  <c r="K83" i="10"/>
  <c r="L83" i="10"/>
  <c r="K84" i="10"/>
  <c r="L84" i="10"/>
  <c r="K85" i="10"/>
  <c r="L85" i="10"/>
  <c r="K86" i="10"/>
  <c r="L86" i="10"/>
  <c r="K87" i="10"/>
  <c r="L87" i="10"/>
  <c r="K88" i="10"/>
  <c r="L88" i="10"/>
  <c r="K89" i="10"/>
  <c r="L89" i="10"/>
  <c r="K90" i="10"/>
  <c r="L90" i="10"/>
  <c r="K91" i="10"/>
  <c r="L91" i="10"/>
  <c r="K92" i="10"/>
  <c r="L92" i="10"/>
  <c r="K93" i="10"/>
  <c r="L93" i="10"/>
  <c r="K94" i="10"/>
  <c r="L94" i="10"/>
  <c r="K95" i="10"/>
  <c r="L95" i="10"/>
  <c r="K96" i="10"/>
  <c r="L96" i="10"/>
  <c r="K97" i="10"/>
  <c r="L97" i="10"/>
  <c r="K98" i="10"/>
  <c r="L98" i="10"/>
  <c r="K99" i="10"/>
  <c r="L99" i="10"/>
  <c r="K100" i="10"/>
  <c r="L100" i="10"/>
  <c r="K101" i="10"/>
  <c r="L101" i="10"/>
  <c r="K102" i="10"/>
  <c r="L102" i="10"/>
  <c r="K103" i="10"/>
  <c r="L103" i="10"/>
  <c r="K104" i="10"/>
  <c r="L104" i="10"/>
  <c r="K105" i="10"/>
  <c r="L105" i="10"/>
  <c r="K106" i="10"/>
  <c r="L106" i="10"/>
  <c r="K107" i="10"/>
  <c r="L107" i="10"/>
  <c r="K108" i="10"/>
  <c r="L108" i="10"/>
  <c r="K109" i="10"/>
  <c r="L109" i="10"/>
  <c r="K110" i="10"/>
  <c r="L110" i="10"/>
  <c r="K111" i="10"/>
  <c r="L111" i="10"/>
  <c r="K112" i="10"/>
  <c r="L112" i="10"/>
  <c r="K113" i="10"/>
  <c r="L113" i="10"/>
  <c r="K114" i="10"/>
  <c r="L114" i="10"/>
  <c r="K115" i="10"/>
  <c r="L115" i="10"/>
  <c r="K116" i="10"/>
  <c r="L116" i="10"/>
  <c r="K117" i="10"/>
  <c r="L117" i="10"/>
  <c r="K118" i="10"/>
  <c r="L118" i="10"/>
  <c r="K119" i="10"/>
  <c r="L119" i="10"/>
  <c r="K120" i="10"/>
  <c r="L120" i="10"/>
  <c r="K121" i="10"/>
  <c r="L121" i="10"/>
  <c r="K122" i="10"/>
  <c r="L122" i="10"/>
  <c r="K123" i="10"/>
  <c r="L123" i="10"/>
  <c r="K124" i="10"/>
  <c r="L124" i="10"/>
  <c r="K125" i="10"/>
  <c r="L125" i="10"/>
  <c r="K126" i="10"/>
  <c r="L126" i="10"/>
  <c r="K127" i="10"/>
  <c r="L127" i="10"/>
  <c r="K128" i="10"/>
  <c r="L128" i="10"/>
  <c r="K129" i="10"/>
  <c r="L129" i="10"/>
  <c r="K130" i="10"/>
  <c r="L130" i="10"/>
  <c r="K131" i="10"/>
  <c r="L131" i="10"/>
  <c r="K132" i="10"/>
  <c r="L132" i="10"/>
  <c r="K133" i="10"/>
  <c r="L133" i="10"/>
  <c r="K134" i="10"/>
  <c r="L134" i="10"/>
  <c r="K135" i="10"/>
  <c r="L135" i="10"/>
  <c r="K136" i="10"/>
  <c r="L136" i="10"/>
  <c r="K137" i="10"/>
  <c r="L137" i="10"/>
  <c r="K138" i="10"/>
  <c r="L138" i="10"/>
  <c r="K139" i="10"/>
  <c r="L139" i="10"/>
  <c r="K140" i="10"/>
  <c r="L140" i="10"/>
  <c r="K141" i="10"/>
  <c r="L141" i="10"/>
  <c r="K142" i="10"/>
  <c r="L142" i="10"/>
  <c r="K143" i="10"/>
  <c r="L143" i="10"/>
  <c r="K144" i="10"/>
  <c r="L144" i="10"/>
  <c r="K145" i="10"/>
  <c r="L145" i="10"/>
  <c r="K146" i="10"/>
  <c r="L146" i="10"/>
  <c r="K147" i="10"/>
  <c r="L147" i="10"/>
  <c r="K148" i="10"/>
  <c r="L148" i="10"/>
  <c r="K149" i="10"/>
  <c r="L149" i="10"/>
  <c r="K150" i="10"/>
  <c r="L150" i="10"/>
  <c r="K151" i="10"/>
  <c r="L151" i="10"/>
  <c r="K152" i="10"/>
  <c r="L152" i="10"/>
  <c r="K153" i="10"/>
  <c r="L153" i="10"/>
  <c r="K154" i="10"/>
  <c r="L154" i="10"/>
  <c r="K155" i="10"/>
  <c r="L155" i="10"/>
  <c r="K156" i="10"/>
  <c r="L156" i="10"/>
  <c r="K157" i="10"/>
  <c r="L157" i="10"/>
  <c r="K158" i="10"/>
  <c r="L158" i="10"/>
  <c r="K159" i="10"/>
  <c r="L159" i="10"/>
  <c r="K160" i="10"/>
  <c r="L160" i="10"/>
  <c r="K161" i="10"/>
  <c r="L161" i="10"/>
  <c r="K162" i="10"/>
  <c r="L162" i="10"/>
  <c r="K163" i="10"/>
  <c r="L163" i="10"/>
  <c r="K164" i="10"/>
  <c r="L164" i="10"/>
  <c r="K165" i="10"/>
  <c r="L165" i="10"/>
  <c r="K166" i="10"/>
  <c r="L166" i="10"/>
  <c r="K167" i="10"/>
  <c r="L167" i="10"/>
  <c r="K168" i="10"/>
  <c r="L168" i="10"/>
  <c r="K169" i="10"/>
  <c r="L169" i="10"/>
  <c r="K170" i="10"/>
  <c r="L170" i="10"/>
  <c r="K171" i="10"/>
  <c r="L171" i="10"/>
  <c r="K172" i="10"/>
  <c r="L172" i="10"/>
  <c r="K173" i="10"/>
  <c r="L173" i="10"/>
  <c r="K174" i="10"/>
  <c r="L174" i="10"/>
  <c r="K175" i="10"/>
  <c r="L175" i="10"/>
  <c r="K176" i="10"/>
  <c r="L176" i="10"/>
  <c r="K177" i="10"/>
  <c r="L177" i="10"/>
  <c r="K178" i="10"/>
  <c r="L178" i="10"/>
  <c r="K179" i="10"/>
  <c r="L179" i="10"/>
  <c r="K180" i="10"/>
  <c r="L180" i="10"/>
  <c r="K181" i="10"/>
  <c r="L181" i="10"/>
  <c r="K182" i="10"/>
  <c r="L182" i="10"/>
  <c r="K183" i="10"/>
  <c r="L183" i="10"/>
  <c r="K184" i="10"/>
  <c r="L184" i="10"/>
  <c r="K185" i="10"/>
  <c r="L185" i="10"/>
  <c r="K186" i="10"/>
  <c r="L186" i="10"/>
  <c r="K187" i="10"/>
  <c r="L187" i="10"/>
  <c r="K188" i="10"/>
  <c r="L188" i="10"/>
  <c r="K189" i="10"/>
  <c r="L189" i="10"/>
  <c r="K190" i="10"/>
  <c r="L190" i="10"/>
  <c r="K191" i="10"/>
  <c r="L191" i="10"/>
  <c r="K192" i="10"/>
  <c r="L192" i="10"/>
  <c r="K193" i="10"/>
  <c r="L193" i="10"/>
  <c r="K194" i="10"/>
  <c r="L194" i="10"/>
  <c r="K195" i="10"/>
  <c r="L195" i="10"/>
  <c r="K196" i="10"/>
  <c r="L196" i="10"/>
  <c r="K197" i="10"/>
  <c r="L197" i="10"/>
  <c r="K198" i="10"/>
  <c r="L198" i="10"/>
  <c r="K199" i="10"/>
  <c r="L199" i="10"/>
  <c r="K200" i="10"/>
  <c r="L200" i="10"/>
  <c r="K201" i="10"/>
  <c r="L201" i="10"/>
  <c r="K202" i="10"/>
  <c r="L202" i="10"/>
  <c r="K203" i="10"/>
  <c r="L203" i="10"/>
  <c r="K204" i="10"/>
  <c r="L204" i="10"/>
  <c r="K205" i="10"/>
  <c r="L205" i="10"/>
  <c r="K206" i="10"/>
  <c r="L206" i="10"/>
  <c r="K207" i="10"/>
  <c r="L207" i="10"/>
  <c r="K208" i="10"/>
  <c r="L208" i="10"/>
  <c r="K209" i="10"/>
  <c r="L209" i="10"/>
  <c r="K210" i="10"/>
  <c r="L210" i="10"/>
  <c r="K211" i="10"/>
  <c r="L211" i="10"/>
  <c r="K212" i="10"/>
  <c r="L212" i="10"/>
  <c r="K213" i="10"/>
  <c r="L213" i="10"/>
  <c r="K214" i="10"/>
  <c r="L214" i="10"/>
  <c r="K215" i="10"/>
  <c r="L215" i="10"/>
  <c r="K216" i="10"/>
  <c r="L216" i="10"/>
  <c r="K217" i="10"/>
  <c r="L217" i="10"/>
  <c r="K218" i="10"/>
  <c r="L218" i="10"/>
  <c r="K219" i="10"/>
  <c r="L219" i="10"/>
  <c r="K220" i="10"/>
  <c r="L220" i="10"/>
  <c r="K221" i="10"/>
  <c r="L221" i="10"/>
  <c r="K222" i="10"/>
  <c r="L222" i="10"/>
  <c r="K223" i="10"/>
  <c r="L223" i="10"/>
  <c r="K224" i="10"/>
  <c r="L224" i="10"/>
  <c r="K225" i="10"/>
  <c r="L225" i="10"/>
  <c r="K226" i="10"/>
  <c r="L226" i="10"/>
  <c r="K227" i="10"/>
  <c r="L227" i="10"/>
  <c r="K228" i="10"/>
  <c r="L228" i="10"/>
  <c r="K229" i="10"/>
  <c r="L229" i="10"/>
  <c r="K230" i="10"/>
  <c r="L230" i="10"/>
  <c r="K231" i="10"/>
  <c r="L231" i="10"/>
  <c r="K232" i="10"/>
  <c r="L232" i="10"/>
  <c r="K233" i="10"/>
  <c r="L233" i="10"/>
  <c r="K234" i="10"/>
  <c r="L234" i="10"/>
  <c r="K235" i="10"/>
  <c r="L235" i="10"/>
  <c r="K236" i="10"/>
  <c r="L236" i="10"/>
  <c r="K237" i="10"/>
  <c r="L237" i="10"/>
  <c r="K238" i="10"/>
  <c r="L238" i="10"/>
  <c r="K239" i="10"/>
  <c r="L239" i="10"/>
  <c r="K240" i="10"/>
  <c r="L240" i="10"/>
  <c r="K241" i="10"/>
  <c r="L241" i="10"/>
  <c r="K242" i="10"/>
  <c r="L242" i="10"/>
  <c r="K243" i="10"/>
  <c r="L243" i="10"/>
  <c r="K244" i="10"/>
  <c r="L244" i="10"/>
  <c r="K245" i="10"/>
  <c r="L245" i="10"/>
  <c r="K246" i="10"/>
  <c r="L246" i="10"/>
  <c r="K247" i="10"/>
  <c r="L247" i="10"/>
  <c r="K248" i="10"/>
  <c r="L248" i="10"/>
  <c r="K249" i="10"/>
  <c r="L249" i="10"/>
  <c r="K250" i="10"/>
  <c r="L250" i="10"/>
  <c r="K251" i="10"/>
  <c r="L251" i="10"/>
  <c r="K252" i="10"/>
  <c r="L252" i="10"/>
  <c r="K253" i="10"/>
  <c r="L253" i="10"/>
  <c r="K254" i="10"/>
  <c r="L254" i="10"/>
  <c r="K255" i="10"/>
  <c r="L255" i="10"/>
  <c r="K256" i="10"/>
  <c r="L256" i="10"/>
  <c r="K257" i="10"/>
  <c r="L257" i="10"/>
  <c r="K258" i="10"/>
  <c r="L258" i="10"/>
  <c r="K259" i="10"/>
  <c r="L259" i="10"/>
  <c r="K260" i="10"/>
  <c r="L260" i="10"/>
  <c r="K261" i="10"/>
  <c r="L261" i="10"/>
  <c r="K262" i="10"/>
  <c r="L262" i="10"/>
  <c r="K263" i="10"/>
  <c r="L263" i="10"/>
  <c r="K264" i="10"/>
  <c r="L264" i="10"/>
  <c r="K265" i="10"/>
  <c r="L265" i="10"/>
  <c r="K266" i="10"/>
  <c r="L266" i="10"/>
  <c r="K267" i="10"/>
  <c r="L267" i="10"/>
  <c r="K268" i="10"/>
  <c r="L268" i="10"/>
  <c r="K269" i="10"/>
  <c r="L269" i="10"/>
  <c r="K270" i="10"/>
  <c r="L270" i="10"/>
  <c r="K271" i="10"/>
  <c r="L271" i="10"/>
  <c r="K272" i="10"/>
  <c r="L272" i="10"/>
  <c r="K273" i="10"/>
  <c r="L273" i="10"/>
  <c r="K274" i="10"/>
  <c r="L274" i="10"/>
  <c r="K275" i="10"/>
  <c r="L275" i="10"/>
  <c r="K276" i="10"/>
  <c r="L276" i="10"/>
  <c r="K277" i="10"/>
  <c r="L277" i="10"/>
  <c r="K278" i="10"/>
  <c r="L278" i="10"/>
  <c r="K279" i="10"/>
  <c r="L279" i="10"/>
  <c r="K280" i="10"/>
  <c r="L280" i="10"/>
  <c r="K281" i="10"/>
  <c r="L281" i="10"/>
  <c r="K282" i="10"/>
  <c r="L282" i="10"/>
  <c r="K283" i="10"/>
  <c r="L283" i="10"/>
  <c r="K284" i="10"/>
  <c r="L284" i="10"/>
  <c r="K285" i="10"/>
  <c r="L285" i="10"/>
  <c r="K286" i="10"/>
  <c r="L286" i="10"/>
  <c r="K287" i="10"/>
  <c r="L287" i="10"/>
  <c r="K288" i="10"/>
  <c r="L288" i="10"/>
  <c r="K289" i="10"/>
  <c r="L289" i="10"/>
  <c r="K290" i="10"/>
  <c r="L290" i="10"/>
  <c r="K291" i="10"/>
  <c r="L291" i="10"/>
  <c r="K292" i="10"/>
  <c r="L292" i="10"/>
  <c r="K293" i="10"/>
  <c r="L293" i="10"/>
  <c r="K294" i="10"/>
  <c r="L294" i="10"/>
  <c r="K295" i="10"/>
  <c r="L295" i="10"/>
  <c r="K296" i="10"/>
  <c r="L296" i="10"/>
  <c r="K297" i="10"/>
  <c r="L297" i="10"/>
  <c r="K298" i="10"/>
  <c r="L298" i="10"/>
  <c r="K299" i="10"/>
  <c r="L299" i="10"/>
  <c r="K300" i="10"/>
  <c r="L300" i="10"/>
  <c r="K301" i="10"/>
  <c r="L301" i="10"/>
  <c r="K302" i="10"/>
  <c r="L302" i="10"/>
  <c r="K303" i="10"/>
  <c r="L303" i="10"/>
  <c r="K304" i="10"/>
  <c r="L304" i="10"/>
  <c r="K305" i="10"/>
  <c r="L305" i="10"/>
  <c r="K306" i="10"/>
  <c r="L306" i="10"/>
  <c r="K307" i="10"/>
  <c r="L307" i="10"/>
  <c r="K308" i="10"/>
  <c r="L308" i="10"/>
  <c r="K309" i="10"/>
  <c r="L309" i="10"/>
  <c r="K310" i="10"/>
  <c r="L310" i="10"/>
  <c r="K311" i="10"/>
  <c r="L311" i="10"/>
  <c r="K312" i="10"/>
  <c r="L312" i="10"/>
  <c r="K313" i="10"/>
  <c r="L313" i="10"/>
  <c r="K314" i="10"/>
  <c r="L314" i="10"/>
  <c r="K315" i="10"/>
  <c r="L315" i="10"/>
  <c r="K316" i="10"/>
  <c r="L316" i="10"/>
  <c r="K317" i="10"/>
  <c r="L317" i="10"/>
  <c r="K318" i="10"/>
  <c r="L318" i="10"/>
  <c r="K319" i="10"/>
  <c r="L319" i="10"/>
  <c r="K320" i="10"/>
  <c r="L320" i="10"/>
  <c r="K321" i="10"/>
  <c r="L321" i="10"/>
  <c r="K322" i="10"/>
  <c r="L322" i="10"/>
  <c r="K323" i="10"/>
  <c r="L323" i="10"/>
  <c r="K324" i="10"/>
  <c r="L324" i="10"/>
  <c r="K325" i="10"/>
  <c r="L325" i="10"/>
  <c r="L5" i="10"/>
  <c r="K5" i="10"/>
  <c r="E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R1" i="11" l="1"/>
  <c r="G4" i="10"/>
  <c r="F4" i="10"/>
  <c r="E4" i="10"/>
  <c r="J9" i="6"/>
  <c r="I9" i="6"/>
  <c r="N1" i="10"/>
  <c r="O1" i="10"/>
  <c r="P1" i="10"/>
  <c r="Q1" i="10"/>
  <c r="R1" i="10"/>
  <c r="S1" i="10"/>
  <c r="T1" i="10"/>
  <c r="U1" i="10"/>
  <c r="V1" i="10"/>
  <c r="E6" i="10"/>
  <c r="F6" i="10"/>
  <c r="G6" i="10"/>
  <c r="O6" i="10"/>
  <c r="P6" i="10"/>
  <c r="Q6" i="10"/>
  <c r="E7" i="10"/>
  <c r="F7" i="10"/>
  <c r="G7" i="10"/>
  <c r="O7" i="10"/>
  <c r="P7" i="10"/>
  <c r="Q7" i="10"/>
  <c r="E8" i="10"/>
  <c r="F8" i="10"/>
  <c r="G8" i="10"/>
  <c r="O8" i="10"/>
  <c r="P8" i="10"/>
  <c r="Q8" i="10"/>
  <c r="E9" i="10"/>
  <c r="F9" i="10"/>
  <c r="G9" i="10"/>
  <c r="O9" i="10"/>
  <c r="P9" i="10"/>
  <c r="Q9" i="10"/>
  <c r="E10" i="10"/>
  <c r="F10" i="10"/>
  <c r="G10" i="10"/>
  <c r="O10" i="10"/>
  <c r="P10" i="10"/>
  <c r="Q10" i="10"/>
  <c r="E11" i="10"/>
  <c r="F11" i="10"/>
  <c r="G11" i="10"/>
  <c r="O11" i="10"/>
  <c r="P11" i="10"/>
  <c r="Q11" i="10"/>
  <c r="E12" i="10"/>
  <c r="F12" i="10"/>
  <c r="G12" i="10"/>
  <c r="O12" i="10"/>
  <c r="P12" i="10"/>
  <c r="Q12" i="10"/>
  <c r="E13" i="10"/>
  <c r="F13" i="10"/>
  <c r="G13" i="10"/>
  <c r="O13" i="10"/>
  <c r="P13" i="10"/>
  <c r="Q13" i="10"/>
  <c r="E14" i="10"/>
  <c r="F14" i="10"/>
  <c r="G14" i="10"/>
  <c r="O14" i="10"/>
  <c r="P14" i="10"/>
  <c r="Q14" i="10"/>
  <c r="E15" i="10"/>
  <c r="F15" i="10"/>
  <c r="G15" i="10"/>
  <c r="O15" i="10"/>
  <c r="P15" i="10"/>
  <c r="Q15" i="10"/>
  <c r="E16" i="10"/>
  <c r="F16" i="10"/>
  <c r="G16" i="10"/>
  <c r="O16" i="10"/>
  <c r="P16" i="10"/>
  <c r="Q16" i="10"/>
  <c r="E17" i="10"/>
  <c r="F17" i="10"/>
  <c r="G17" i="10"/>
  <c r="O17" i="10"/>
  <c r="P17" i="10"/>
  <c r="Q17" i="10"/>
  <c r="E18" i="10"/>
  <c r="F18" i="10"/>
  <c r="G18" i="10"/>
  <c r="O18" i="10"/>
  <c r="P18" i="10"/>
  <c r="Q18" i="10"/>
  <c r="E19" i="10"/>
  <c r="F19" i="10"/>
  <c r="G19" i="10"/>
  <c r="O19" i="10"/>
  <c r="P19" i="10"/>
  <c r="Q19" i="10"/>
  <c r="E20" i="10"/>
  <c r="F20" i="10"/>
  <c r="G20" i="10"/>
  <c r="O20" i="10"/>
  <c r="P20" i="10"/>
  <c r="Q20" i="10"/>
  <c r="E21" i="10"/>
  <c r="F21" i="10"/>
  <c r="G21" i="10"/>
  <c r="O21" i="10"/>
  <c r="P21" i="10"/>
  <c r="Q21" i="10"/>
  <c r="E22" i="10"/>
  <c r="F22" i="10"/>
  <c r="G22" i="10"/>
  <c r="O22" i="10"/>
  <c r="P22" i="10"/>
  <c r="Q22" i="10"/>
  <c r="E23" i="10"/>
  <c r="F23" i="10"/>
  <c r="G23" i="10"/>
  <c r="O23" i="10"/>
  <c r="P23" i="10"/>
  <c r="Q23" i="10"/>
  <c r="E24" i="10"/>
  <c r="F24" i="10"/>
  <c r="G24" i="10"/>
  <c r="O24" i="10"/>
  <c r="P24" i="10"/>
  <c r="Q24" i="10"/>
  <c r="E25" i="10"/>
  <c r="F25" i="10"/>
  <c r="G25" i="10"/>
  <c r="O25" i="10"/>
  <c r="P25" i="10"/>
  <c r="Q25" i="10"/>
  <c r="E26" i="10"/>
  <c r="F26" i="10"/>
  <c r="G26" i="10"/>
  <c r="O26" i="10"/>
  <c r="P26" i="10"/>
  <c r="Q26" i="10"/>
  <c r="E27" i="10"/>
  <c r="F27" i="10"/>
  <c r="G27" i="10"/>
  <c r="O27" i="10"/>
  <c r="P27" i="10"/>
  <c r="Q27" i="10"/>
  <c r="E28" i="10"/>
  <c r="F28" i="10"/>
  <c r="G28" i="10"/>
  <c r="O28" i="10"/>
  <c r="P28" i="10"/>
  <c r="Q28" i="10"/>
  <c r="E29" i="10"/>
  <c r="F29" i="10"/>
  <c r="G29" i="10"/>
  <c r="O29" i="10"/>
  <c r="P29" i="10"/>
  <c r="Q29" i="10"/>
  <c r="E30" i="10"/>
  <c r="F30" i="10"/>
  <c r="G30" i="10"/>
  <c r="O30" i="10"/>
  <c r="P30" i="10"/>
  <c r="Q30" i="10"/>
  <c r="E31" i="10"/>
  <c r="F31" i="10"/>
  <c r="G31" i="10"/>
  <c r="O31" i="10"/>
  <c r="P31" i="10"/>
  <c r="Q31" i="10"/>
  <c r="E32" i="10"/>
  <c r="F32" i="10"/>
  <c r="G32" i="10"/>
  <c r="O32" i="10"/>
  <c r="P32" i="10"/>
  <c r="Q32" i="10"/>
  <c r="E33" i="10"/>
  <c r="F33" i="10"/>
  <c r="G33" i="10"/>
  <c r="O33" i="10"/>
  <c r="P33" i="10"/>
  <c r="Q33" i="10"/>
  <c r="E34" i="10"/>
  <c r="F34" i="10"/>
  <c r="G34" i="10"/>
  <c r="O34" i="10"/>
  <c r="P34" i="10"/>
  <c r="Q34" i="10"/>
  <c r="E35" i="10"/>
  <c r="F35" i="10"/>
  <c r="G35" i="10"/>
  <c r="O35" i="10"/>
  <c r="P35" i="10"/>
  <c r="Q35" i="10"/>
  <c r="E36" i="10"/>
  <c r="F36" i="10"/>
  <c r="G36" i="10"/>
  <c r="O36" i="10"/>
  <c r="P36" i="10"/>
  <c r="Q36" i="10"/>
  <c r="E37" i="10"/>
  <c r="F37" i="10"/>
  <c r="G37" i="10"/>
  <c r="O37" i="10"/>
  <c r="P37" i="10"/>
  <c r="Q37" i="10"/>
  <c r="E38" i="10"/>
  <c r="F38" i="10"/>
  <c r="G38" i="10"/>
  <c r="O38" i="10"/>
  <c r="P38" i="10"/>
  <c r="Q38" i="10"/>
  <c r="E39" i="10"/>
  <c r="F39" i="10"/>
  <c r="G39" i="10"/>
  <c r="O39" i="10"/>
  <c r="P39" i="10"/>
  <c r="Q39" i="10"/>
  <c r="E40" i="10"/>
  <c r="F40" i="10"/>
  <c r="G40" i="10"/>
  <c r="O40" i="10"/>
  <c r="P40" i="10"/>
  <c r="Q40" i="10"/>
  <c r="E41" i="10"/>
  <c r="F41" i="10"/>
  <c r="G41" i="10"/>
  <c r="O41" i="10"/>
  <c r="P41" i="10"/>
  <c r="Q41" i="10"/>
  <c r="E42" i="10"/>
  <c r="F42" i="10"/>
  <c r="G42" i="10"/>
  <c r="O42" i="10"/>
  <c r="P42" i="10"/>
  <c r="Q42" i="10"/>
  <c r="E43" i="10"/>
  <c r="F43" i="10"/>
  <c r="G43" i="10"/>
  <c r="O43" i="10"/>
  <c r="P43" i="10"/>
  <c r="Q43" i="10"/>
  <c r="E44" i="10"/>
  <c r="F44" i="10"/>
  <c r="G44" i="10"/>
  <c r="O44" i="10"/>
  <c r="P44" i="10"/>
  <c r="Q44" i="10"/>
  <c r="E45" i="10"/>
  <c r="F45" i="10"/>
  <c r="G45" i="10"/>
  <c r="O45" i="10"/>
  <c r="P45" i="10"/>
  <c r="Q45" i="10"/>
  <c r="E46" i="10"/>
  <c r="F46" i="10"/>
  <c r="G46" i="10"/>
  <c r="O46" i="10"/>
  <c r="P46" i="10"/>
  <c r="Q46" i="10"/>
  <c r="E47" i="10"/>
  <c r="F47" i="10"/>
  <c r="G47" i="10"/>
  <c r="O47" i="10"/>
  <c r="P47" i="10"/>
  <c r="Q47" i="10"/>
  <c r="E48" i="10"/>
  <c r="F48" i="10"/>
  <c r="G48" i="10"/>
  <c r="O48" i="10"/>
  <c r="P48" i="10"/>
  <c r="Q48" i="10"/>
  <c r="E49" i="10"/>
  <c r="F49" i="10"/>
  <c r="G49" i="10"/>
  <c r="O49" i="10"/>
  <c r="P49" i="10"/>
  <c r="Q49" i="10"/>
  <c r="E50" i="10"/>
  <c r="F50" i="10"/>
  <c r="G50" i="10"/>
  <c r="O50" i="10"/>
  <c r="P50" i="10"/>
  <c r="Q50" i="10"/>
  <c r="E51" i="10"/>
  <c r="F51" i="10"/>
  <c r="G51" i="10"/>
  <c r="O51" i="10"/>
  <c r="P51" i="10"/>
  <c r="Q51" i="10"/>
  <c r="E52" i="10"/>
  <c r="F52" i="10"/>
  <c r="G52" i="10"/>
  <c r="O52" i="10"/>
  <c r="P52" i="10"/>
  <c r="Q52" i="10"/>
  <c r="E53" i="10"/>
  <c r="F53" i="10"/>
  <c r="G53" i="10"/>
  <c r="O53" i="10"/>
  <c r="P53" i="10"/>
  <c r="Q53" i="10"/>
  <c r="E54" i="10"/>
  <c r="F54" i="10"/>
  <c r="G54" i="10"/>
  <c r="O54" i="10"/>
  <c r="P54" i="10"/>
  <c r="Q54" i="10"/>
  <c r="E55" i="10"/>
  <c r="F55" i="10"/>
  <c r="G55" i="10"/>
  <c r="O55" i="10"/>
  <c r="P55" i="10"/>
  <c r="Q55" i="10"/>
  <c r="E56" i="10"/>
  <c r="F56" i="10"/>
  <c r="G56" i="10"/>
  <c r="O56" i="10"/>
  <c r="P56" i="10"/>
  <c r="Q56" i="10"/>
  <c r="E57" i="10"/>
  <c r="F57" i="10"/>
  <c r="G57" i="10"/>
  <c r="O57" i="10"/>
  <c r="P57" i="10"/>
  <c r="Q57" i="10"/>
  <c r="E58" i="10"/>
  <c r="F58" i="10"/>
  <c r="G58" i="10"/>
  <c r="O58" i="10"/>
  <c r="P58" i="10"/>
  <c r="Q58" i="10"/>
  <c r="E59" i="10"/>
  <c r="F59" i="10"/>
  <c r="G59" i="10"/>
  <c r="O59" i="10"/>
  <c r="P59" i="10"/>
  <c r="Q59" i="10"/>
  <c r="E60" i="10"/>
  <c r="F60" i="10"/>
  <c r="G60" i="10"/>
  <c r="O60" i="10"/>
  <c r="P60" i="10"/>
  <c r="Q60" i="10"/>
  <c r="E61" i="10"/>
  <c r="F61" i="10"/>
  <c r="G61" i="10"/>
  <c r="O61" i="10"/>
  <c r="P61" i="10"/>
  <c r="Q61" i="10"/>
  <c r="E62" i="10"/>
  <c r="F62" i="10"/>
  <c r="G62" i="10"/>
  <c r="O62" i="10"/>
  <c r="P62" i="10"/>
  <c r="Q62" i="10"/>
  <c r="E63" i="10"/>
  <c r="F63" i="10"/>
  <c r="G63" i="10"/>
  <c r="O63" i="10"/>
  <c r="P63" i="10"/>
  <c r="Q63" i="10"/>
  <c r="E64" i="10"/>
  <c r="F64" i="10"/>
  <c r="G64" i="10"/>
  <c r="O64" i="10"/>
  <c r="P64" i="10"/>
  <c r="Q64" i="10"/>
  <c r="E65" i="10"/>
  <c r="F65" i="10"/>
  <c r="G65" i="10"/>
  <c r="O65" i="10"/>
  <c r="P65" i="10"/>
  <c r="Q65" i="10"/>
  <c r="E66" i="10"/>
  <c r="F66" i="10"/>
  <c r="G66" i="10"/>
  <c r="O66" i="10"/>
  <c r="P66" i="10"/>
  <c r="Q66" i="10"/>
  <c r="E67" i="10"/>
  <c r="F67" i="10"/>
  <c r="G67" i="10"/>
  <c r="O67" i="10"/>
  <c r="P67" i="10"/>
  <c r="Q67" i="10"/>
  <c r="E68" i="10"/>
  <c r="F68" i="10"/>
  <c r="G68" i="10"/>
  <c r="O68" i="10"/>
  <c r="P68" i="10"/>
  <c r="Q68" i="10"/>
  <c r="E69" i="10"/>
  <c r="F69" i="10"/>
  <c r="G69" i="10"/>
  <c r="O69" i="10"/>
  <c r="P69" i="10"/>
  <c r="Q69" i="10"/>
  <c r="E70" i="10"/>
  <c r="F70" i="10"/>
  <c r="G70" i="10"/>
  <c r="O70" i="10"/>
  <c r="P70" i="10"/>
  <c r="Q70" i="10"/>
  <c r="E71" i="10"/>
  <c r="F71" i="10"/>
  <c r="G71" i="10"/>
  <c r="O71" i="10"/>
  <c r="P71" i="10"/>
  <c r="Q71" i="10"/>
  <c r="E72" i="10"/>
  <c r="F72" i="10"/>
  <c r="G72" i="10"/>
  <c r="O72" i="10"/>
  <c r="P72" i="10"/>
  <c r="Q72" i="10"/>
  <c r="E73" i="10"/>
  <c r="F73" i="10"/>
  <c r="G73" i="10"/>
  <c r="O73" i="10"/>
  <c r="P73" i="10"/>
  <c r="Q73" i="10"/>
  <c r="E74" i="10"/>
  <c r="F74" i="10"/>
  <c r="G74" i="10"/>
  <c r="O74" i="10"/>
  <c r="P74" i="10"/>
  <c r="Q74" i="10"/>
  <c r="E75" i="10"/>
  <c r="F75" i="10"/>
  <c r="G75" i="10"/>
  <c r="O75" i="10"/>
  <c r="P75" i="10"/>
  <c r="Q75" i="10"/>
  <c r="E76" i="10"/>
  <c r="F76" i="10"/>
  <c r="G76" i="10"/>
  <c r="O76" i="10"/>
  <c r="P76" i="10"/>
  <c r="Q76" i="10"/>
  <c r="E77" i="10"/>
  <c r="F77" i="10"/>
  <c r="G77" i="10"/>
  <c r="O77" i="10"/>
  <c r="P77" i="10"/>
  <c r="Q77" i="10"/>
  <c r="E78" i="10"/>
  <c r="F78" i="10"/>
  <c r="G78" i="10"/>
  <c r="O78" i="10"/>
  <c r="P78" i="10"/>
  <c r="Q78" i="10"/>
  <c r="E79" i="10"/>
  <c r="F79" i="10"/>
  <c r="G79" i="10"/>
  <c r="O79" i="10"/>
  <c r="P79" i="10"/>
  <c r="Q79" i="10"/>
  <c r="E80" i="10"/>
  <c r="F80" i="10"/>
  <c r="G80" i="10"/>
  <c r="O80" i="10"/>
  <c r="P80" i="10"/>
  <c r="Q80" i="10"/>
  <c r="E81" i="10"/>
  <c r="F81" i="10"/>
  <c r="G81" i="10"/>
  <c r="O81" i="10"/>
  <c r="P81" i="10"/>
  <c r="Q81" i="10"/>
  <c r="E82" i="10"/>
  <c r="F82" i="10"/>
  <c r="G82" i="10"/>
  <c r="O82" i="10"/>
  <c r="P82" i="10"/>
  <c r="Q82" i="10"/>
  <c r="E83" i="10"/>
  <c r="F83" i="10"/>
  <c r="G83" i="10"/>
  <c r="O83" i="10"/>
  <c r="P83" i="10"/>
  <c r="Q83" i="10"/>
  <c r="E84" i="10"/>
  <c r="F84" i="10"/>
  <c r="G84" i="10"/>
  <c r="O84" i="10"/>
  <c r="P84" i="10"/>
  <c r="Q84" i="10"/>
  <c r="E85" i="10"/>
  <c r="F85" i="10"/>
  <c r="G85" i="10"/>
  <c r="O85" i="10"/>
  <c r="P85" i="10"/>
  <c r="Q85" i="10"/>
  <c r="E86" i="10"/>
  <c r="F86" i="10"/>
  <c r="G86" i="10"/>
  <c r="O86" i="10"/>
  <c r="P86" i="10"/>
  <c r="Q86" i="10"/>
  <c r="E87" i="10"/>
  <c r="F87" i="10"/>
  <c r="G87" i="10"/>
  <c r="O87" i="10"/>
  <c r="P87" i="10"/>
  <c r="Q87" i="10"/>
  <c r="E88" i="10"/>
  <c r="F88" i="10"/>
  <c r="G88" i="10"/>
  <c r="O88" i="10"/>
  <c r="P88" i="10"/>
  <c r="Q88" i="10"/>
  <c r="E89" i="10"/>
  <c r="F89" i="10"/>
  <c r="G89" i="10"/>
  <c r="O89" i="10"/>
  <c r="P89" i="10"/>
  <c r="Q89" i="10"/>
  <c r="E90" i="10"/>
  <c r="F90" i="10"/>
  <c r="G90" i="10"/>
  <c r="O90" i="10"/>
  <c r="P90" i="10"/>
  <c r="Q90" i="10"/>
  <c r="E91" i="10"/>
  <c r="F91" i="10"/>
  <c r="G91" i="10"/>
  <c r="O91" i="10"/>
  <c r="P91" i="10"/>
  <c r="Q91" i="10"/>
  <c r="E92" i="10"/>
  <c r="F92" i="10"/>
  <c r="G92" i="10"/>
  <c r="O92" i="10"/>
  <c r="P92" i="10"/>
  <c r="Q92" i="10"/>
  <c r="E93" i="10"/>
  <c r="F93" i="10"/>
  <c r="G93" i="10"/>
  <c r="O93" i="10"/>
  <c r="P93" i="10"/>
  <c r="Q93" i="10"/>
  <c r="E94" i="10"/>
  <c r="F94" i="10"/>
  <c r="G94" i="10"/>
  <c r="O94" i="10"/>
  <c r="P94" i="10"/>
  <c r="Q94" i="10"/>
  <c r="E95" i="10"/>
  <c r="F95" i="10"/>
  <c r="G95" i="10"/>
  <c r="O95" i="10"/>
  <c r="P95" i="10"/>
  <c r="Q95" i="10"/>
  <c r="E96" i="10"/>
  <c r="F96" i="10"/>
  <c r="G96" i="10"/>
  <c r="O96" i="10"/>
  <c r="P96" i="10"/>
  <c r="Q96" i="10"/>
  <c r="E97" i="10"/>
  <c r="F97" i="10"/>
  <c r="G97" i="10"/>
  <c r="O97" i="10"/>
  <c r="P97" i="10"/>
  <c r="Q97" i="10"/>
  <c r="E98" i="10"/>
  <c r="F98" i="10"/>
  <c r="G98" i="10"/>
  <c r="O98" i="10"/>
  <c r="P98" i="10"/>
  <c r="Q98" i="10"/>
  <c r="E99" i="10"/>
  <c r="F99" i="10"/>
  <c r="G99" i="10"/>
  <c r="O99" i="10"/>
  <c r="P99" i="10"/>
  <c r="Q99" i="10"/>
  <c r="E100" i="10"/>
  <c r="F100" i="10"/>
  <c r="G100" i="10"/>
  <c r="O100" i="10"/>
  <c r="P100" i="10"/>
  <c r="Q100" i="10"/>
  <c r="E101" i="10"/>
  <c r="F101" i="10"/>
  <c r="G101" i="10"/>
  <c r="O101" i="10"/>
  <c r="P101" i="10"/>
  <c r="Q101" i="10"/>
  <c r="E102" i="10"/>
  <c r="F102" i="10"/>
  <c r="G102" i="10"/>
  <c r="O102" i="10"/>
  <c r="P102" i="10"/>
  <c r="Q102" i="10"/>
  <c r="E103" i="10"/>
  <c r="F103" i="10"/>
  <c r="G103" i="10"/>
  <c r="O103" i="10"/>
  <c r="P103" i="10"/>
  <c r="Q103" i="10"/>
  <c r="E104" i="10"/>
  <c r="F104" i="10"/>
  <c r="G104" i="10"/>
  <c r="O104" i="10"/>
  <c r="P104" i="10"/>
  <c r="Q104" i="10"/>
  <c r="E105" i="10"/>
  <c r="F105" i="10"/>
  <c r="G105" i="10"/>
  <c r="O105" i="10"/>
  <c r="P105" i="10"/>
  <c r="Q105" i="10"/>
  <c r="E107" i="10"/>
  <c r="F107" i="10"/>
  <c r="G107" i="10"/>
  <c r="O107" i="10"/>
  <c r="P107" i="10"/>
  <c r="Q107" i="10"/>
  <c r="E108" i="10"/>
  <c r="F108" i="10"/>
  <c r="G108" i="10"/>
  <c r="O108" i="10"/>
  <c r="P108" i="10"/>
  <c r="Q108" i="10"/>
  <c r="E106" i="10"/>
  <c r="F106" i="10"/>
  <c r="G106" i="10"/>
  <c r="O106" i="10"/>
  <c r="P106" i="10"/>
  <c r="Q106" i="10"/>
  <c r="E110" i="10"/>
  <c r="F110" i="10"/>
  <c r="G110" i="10"/>
  <c r="O110" i="10"/>
  <c r="P110" i="10"/>
  <c r="Q110" i="10"/>
  <c r="E111" i="10"/>
  <c r="F111" i="10"/>
  <c r="G111" i="10"/>
  <c r="O111" i="10"/>
  <c r="P111" i="10"/>
  <c r="Q111" i="10"/>
  <c r="E112" i="10"/>
  <c r="F112" i="10"/>
  <c r="G112" i="10"/>
  <c r="O112" i="10"/>
  <c r="P112" i="10"/>
  <c r="Q112" i="10"/>
  <c r="E113" i="10"/>
  <c r="F113" i="10"/>
  <c r="G113" i="10"/>
  <c r="O113" i="10"/>
  <c r="P113" i="10"/>
  <c r="Q113" i="10"/>
  <c r="E114" i="10"/>
  <c r="F114" i="10"/>
  <c r="G114" i="10"/>
  <c r="O114" i="10"/>
  <c r="P114" i="10"/>
  <c r="Q114" i="10"/>
  <c r="E115" i="10"/>
  <c r="F115" i="10"/>
  <c r="G115" i="10"/>
  <c r="O115" i="10"/>
  <c r="P115" i="10"/>
  <c r="Q115" i="10"/>
  <c r="E116" i="10"/>
  <c r="F116" i="10"/>
  <c r="G116" i="10"/>
  <c r="O116" i="10"/>
  <c r="P116" i="10"/>
  <c r="Q116" i="10"/>
  <c r="E117" i="10"/>
  <c r="F117" i="10"/>
  <c r="G117" i="10"/>
  <c r="O117" i="10"/>
  <c r="P117" i="10"/>
  <c r="Q117" i="10"/>
  <c r="E118" i="10"/>
  <c r="F118" i="10"/>
  <c r="G118" i="10"/>
  <c r="O118" i="10"/>
  <c r="P118" i="10"/>
  <c r="Q118" i="10"/>
  <c r="E119" i="10"/>
  <c r="F119" i="10"/>
  <c r="G119" i="10"/>
  <c r="O119" i="10"/>
  <c r="P119" i="10"/>
  <c r="Q119" i="10"/>
  <c r="E120" i="10"/>
  <c r="F120" i="10"/>
  <c r="G120" i="10"/>
  <c r="O120" i="10"/>
  <c r="P120" i="10"/>
  <c r="Q120" i="10"/>
  <c r="E121" i="10"/>
  <c r="F121" i="10"/>
  <c r="G121" i="10"/>
  <c r="O121" i="10"/>
  <c r="P121" i="10"/>
  <c r="Q121" i="10"/>
  <c r="E122" i="10"/>
  <c r="F122" i="10"/>
  <c r="G122" i="10"/>
  <c r="O122" i="10"/>
  <c r="P122" i="10"/>
  <c r="Q122" i="10"/>
  <c r="E123" i="10"/>
  <c r="F123" i="10"/>
  <c r="G123" i="10"/>
  <c r="O123" i="10"/>
  <c r="P123" i="10"/>
  <c r="Q123" i="10"/>
  <c r="E124" i="10"/>
  <c r="F124" i="10"/>
  <c r="G124" i="10"/>
  <c r="O124" i="10"/>
  <c r="P124" i="10"/>
  <c r="Q124" i="10"/>
  <c r="E125" i="10"/>
  <c r="F125" i="10"/>
  <c r="G125" i="10"/>
  <c r="O125" i="10"/>
  <c r="P125" i="10"/>
  <c r="Q125" i="10"/>
  <c r="E126" i="10"/>
  <c r="F126" i="10"/>
  <c r="G126" i="10"/>
  <c r="O126" i="10"/>
  <c r="P126" i="10"/>
  <c r="Q126" i="10"/>
  <c r="E127" i="10"/>
  <c r="F127" i="10"/>
  <c r="G127" i="10"/>
  <c r="O127" i="10"/>
  <c r="P127" i="10"/>
  <c r="Q127" i="10"/>
  <c r="E128" i="10"/>
  <c r="F128" i="10"/>
  <c r="G128" i="10"/>
  <c r="O128" i="10"/>
  <c r="P128" i="10"/>
  <c r="Q128" i="10"/>
  <c r="E129" i="10"/>
  <c r="F129" i="10"/>
  <c r="G129" i="10"/>
  <c r="O129" i="10"/>
  <c r="P129" i="10"/>
  <c r="Q129" i="10"/>
  <c r="E130" i="10"/>
  <c r="F130" i="10"/>
  <c r="G130" i="10"/>
  <c r="O130" i="10"/>
  <c r="P130" i="10"/>
  <c r="Q130" i="10"/>
  <c r="E131" i="10"/>
  <c r="F131" i="10"/>
  <c r="G131" i="10"/>
  <c r="O131" i="10"/>
  <c r="P131" i="10"/>
  <c r="Q131" i="10"/>
  <c r="E132" i="10"/>
  <c r="F132" i="10"/>
  <c r="G132" i="10"/>
  <c r="O132" i="10"/>
  <c r="P132" i="10"/>
  <c r="Q132" i="10"/>
  <c r="E133" i="10"/>
  <c r="F133" i="10"/>
  <c r="G133" i="10"/>
  <c r="O133" i="10"/>
  <c r="P133" i="10"/>
  <c r="Q133" i="10"/>
  <c r="E134" i="10"/>
  <c r="F134" i="10"/>
  <c r="G134" i="10"/>
  <c r="O134" i="10"/>
  <c r="P134" i="10"/>
  <c r="Q134" i="10"/>
  <c r="E135" i="10"/>
  <c r="F135" i="10"/>
  <c r="G135" i="10"/>
  <c r="O135" i="10"/>
  <c r="P135" i="10"/>
  <c r="Q135" i="10"/>
  <c r="E136" i="10"/>
  <c r="F136" i="10"/>
  <c r="G136" i="10"/>
  <c r="O136" i="10"/>
  <c r="P136" i="10"/>
  <c r="Q136" i="10"/>
  <c r="E137" i="10"/>
  <c r="F137" i="10"/>
  <c r="G137" i="10"/>
  <c r="O137" i="10"/>
  <c r="P137" i="10"/>
  <c r="Q137" i="10"/>
  <c r="E138" i="10"/>
  <c r="F138" i="10"/>
  <c r="G138" i="10"/>
  <c r="O138" i="10"/>
  <c r="P138" i="10"/>
  <c r="Q138" i="10"/>
  <c r="E139" i="10"/>
  <c r="F139" i="10"/>
  <c r="G139" i="10"/>
  <c r="O139" i="10"/>
  <c r="P139" i="10"/>
  <c r="Q139" i="10"/>
  <c r="E140" i="10"/>
  <c r="F140" i="10"/>
  <c r="G140" i="10"/>
  <c r="O140" i="10"/>
  <c r="P140" i="10"/>
  <c r="Q140" i="10"/>
  <c r="E141" i="10"/>
  <c r="F141" i="10"/>
  <c r="G141" i="10"/>
  <c r="O141" i="10"/>
  <c r="P141" i="10"/>
  <c r="Q141" i="10"/>
  <c r="E142" i="10"/>
  <c r="F142" i="10"/>
  <c r="G142" i="10"/>
  <c r="O142" i="10"/>
  <c r="P142" i="10"/>
  <c r="Q142" i="10"/>
  <c r="E143" i="10"/>
  <c r="F143" i="10"/>
  <c r="G143" i="10"/>
  <c r="O143" i="10"/>
  <c r="P143" i="10"/>
  <c r="Q143" i="10"/>
  <c r="E144" i="10"/>
  <c r="F144" i="10"/>
  <c r="G144" i="10"/>
  <c r="O144" i="10"/>
  <c r="P144" i="10"/>
  <c r="Q144" i="10"/>
  <c r="E145" i="10"/>
  <c r="F145" i="10"/>
  <c r="G145" i="10"/>
  <c r="O145" i="10"/>
  <c r="P145" i="10"/>
  <c r="Q145" i="10"/>
  <c r="E146" i="10"/>
  <c r="F146" i="10"/>
  <c r="G146" i="10"/>
  <c r="O146" i="10"/>
  <c r="P146" i="10"/>
  <c r="Q146" i="10"/>
  <c r="E147" i="10"/>
  <c r="F147" i="10"/>
  <c r="G147" i="10"/>
  <c r="O147" i="10"/>
  <c r="P147" i="10"/>
  <c r="Q147" i="10"/>
  <c r="E148" i="10"/>
  <c r="F148" i="10"/>
  <c r="G148" i="10"/>
  <c r="O148" i="10"/>
  <c r="P148" i="10"/>
  <c r="Q148" i="10"/>
  <c r="E149" i="10"/>
  <c r="F149" i="10"/>
  <c r="G149" i="10"/>
  <c r="O149" i="10"/>
  <c r="P149" i="10"/>
  <c r="Q149" i="10"/>
  <c r="E150" i="10"/>
  <c r="F150" i="10"/>
  <c r="G150" i="10"/>
  <c r="O150" i="10"/>
  <c r="P150" i="10"/>
  <c r="Q150" i="10"/>
  <c r="E151" i="10"/>
  <c r="F151" i="10"/>
  <c r="G151" i="10"/>
  <c r="O151" i="10"/>
  <c r="P151" i="10"/>
  <c r="Q151" i="10"/>
  <c r="E152" i="10"/>
  <c r="F152" i="10"/>
  <c r="G152" i="10"/>
  <c r="O152" i="10"/>
  <c r="P152" i="10"/>
  <c r="Q152" i="10"/>
  <c r="E153" i="10"/>
  <c r="F153" i="10"/>
  <c r="G153" i="10"/>
  <c r="O153" i="10"/>
  <c r="P153" i="10"/>
  <c r="Q153" i="10"/>
  <c r="E154" i="10"/>
  <c r="F154" i="10"/>
  <c r="G154" i="10"/>
  <c r="O154" i="10"/>
  <c r="P154" i="10"/>
  <c r="Q154" i="10"/>
  <c r="E155" i="10"/>
  <c r="F155" i="10"/>
  <c r="G155" i="10"/>
  <c r="O155" i="10"/>
  <c r="P155" i="10"/>
  <c r="Q155" i="10"/>
  <c r="E156" i="10"/>
  <c r="F156" i="10"/>
  <c r="G156" i="10"/>
  <c r="O156" i="10"/>
  <c r="P156" i="10"/>
  <c r="Q156" i="10"/>
  <c r="E157" i="10"/>
  <c r="F157" i="10"/>
  <c r="G157" i="10"/>
  <c r="O157" i="10"/>
  <c r="P157" i="10"/>
  <c r="Q157" i="10"/>
  <c r="E158" i="10"/>
  <c r="F158" i="10"/>
  <c r="G158" i="10"/>
  <c r="O158" i="10"/>
  <c r="P158" i="10"/>
  <c r="Q158" i="10"/>
  <c r="E159" i="10"/>
  <c r="F159" i="10"/>
  <c r="G159" i="10"/>
  <c r="O159" i="10"/>
  <c r="P159" i="10"/>
  <c r="Q159" i="10"/>
  <c r="E160" i="10"/>
  <c r="F160" i="10"/>
  <c r="G160" i="10"/>
  <c r="O160" i="10"/>
  <c r="P160" i="10"/>
  <c r="Q160" i="10"/>
  <c r="E161" i="10"/>
  <c r="F161" i="10"/>
  <c r="G161" i="10"/>
  <c r="O161" i="10"/>
  <c r="P161" i="10"/>
  <c r="Q161" i="10"/>
  <c r="E162" i="10"/>
  <c r="F162" i="10"/>
  <c r="G162" i="10"/>
  <c r="O162" i="10"/>
  <c r="P162" i="10"/>
  <c r="Q162" i="10"/>
  <c r="E163" i="10"/>
  <c r="F163" i="10"/>
  <c r="G163" i="10"/>
  <c r="O163" i="10"/>
  <c r="P163" i="10"/>
  <c r="Q163" i="10"/>
  <c r="E164" i="10"/>
  <c r="F164" i="10"/>
  <c r="G164" i="10"/>
  <c r="O164" i="10"/>
  <c r="P164" i="10"/>
  <c r="Q164" i="10"/>
  <c r="E165" i="10"/>
  <c r="F165" i="10"/>
  <c r="G165" i="10"/>
  <c r="O165" i="10"/>
  <c r="P165" i="10"/>
  <c r="Q165" i="10"/>
  <c r="E166" i="10"/>
  <c r="F166" i="10"/>
  <c r="G166" i="10"/>
  <c r="O166" i="10"/>
  <c r="P166" i="10"/>
  <c r="Q166" i="10"/>
  <c r="E167" i="10"/>
  <c r="F167" i="10"/>
  <c r="G167" i="10"/>
  <c r="O167" i="10"/>
  <c r="P167" i="10"/>
  <c r="Q167" i="10"/>
  <c r="E168" i="10"/>
  <c r="F168" i="10"/>
  <c r="G168" i="10"/>
  <c r="O168" i="10"/>
  <c r="P168" i="10"/>
  <c r="Q168" i="10"/>
  <c r="E169" i="10"/>
  <c r="F169" i="10"/>
  <c r="G169" i="10"/>
  <c r="O169" i="10"/>
  <c r="P169" i="10"/>
  <c r="Q169" i="10"/>
  <c r="E170" i="10"/>
  <c r="F170" i="10"/>
  <c r="G170" i="10"/>
  <c r="O170" i="10"/>
  <c r="P170" i="10"/>
  <c r="Q170" i="10"/>
  <c r="E171" i="10"/>
  <c r="F171" i="10"/>
  <c r="G171" i="10"/>
  <c r="O171" i="10"/>
  <c r="P171" i="10"/>
  <c r="Q171" i="10"/>
  <c r="E172" i="10"/>
  <c r="F172" i="10"/>
  <c r="G172" i="10"/>
  <c r="O172" i="10"/>
  <c r="P172" i="10"/>
  <c r="Q172" i="10"/>
  <c r="E173" i="10"/>
  <c r="F173" i="10"/>
  <c r="G173" i="10"/>
  <c r="O173" i="10"/>
  <c r="P173" i="10"/>
  <c r="Q173" i="10"/>
  <c r="E174" i="10"/>
  <c r="F174" i="10"/>
  <c r="G174" i="10"/>
  <c r="O174" i="10"/>
  <c r="P174" i="10"/>
  <c r="Q174" i="10"/>
  <c r="E175" i="10"/>
  <c r="F175" i="10"/>
  <c r="G175" i="10"/>
  <c r="O175" i="10"/>
  <c r="P175" i="10"/>
  <c r="Q175" i="10"/>
  <c r="E176" i="10"/>
  <c r="F176" i="10"/>
  <c r="G176" i="10"/>
  <c r="O176" i="10"/>
  <c r="P176" i="10"/>
  <c r="Q176" i="10"/>
  <c r="E177" i="10"/>
  <c r="F177" i="10"/>
  <c r="G177" i="10"/>
  <c r="O177" i="10"/>
  <c r="P177" i="10"/>
  <c r="Q177" i="10"/>
  <c r="E178" i="10"/>
  <c r="F178" i="10"/>
  <c r="G178" i="10"/>
  <c r="O178" i="10"/>
  <c r="P178" i="10"/>
  <c r="Q178" i="10"/>
  <c r="E179" i="10"/>
  <c r="F179" i="10"/>
  <c r="G179" i="10"/>
  <c r="O179" i="10"/>
  <c r="P179" i="10"/>
  <c r="Q179" i="10"/>
  <c r="E180" i="10"/>
  <c r="F180" i="10"/>
  <c r="G180" i="10"/>
  <c r="O180" i="10"/>
  <c r="P180" i="10"/>
  <c r="Q180" i="10"/>
  <c r="E181" i="10"/>
  <c r="F181" i="10"/>
  <c r="G181" i="10"/>
  <c r="O181" i="10"/>
  <c r="P181" i="10"/>
  <c r="Q181" i="10"/>
  <c r="E182" i="10"/>
  <c r="F182" i="10"/>
  <c r="G182" i="10"/>
  <c r="O182" i="10"/>
  <c r="P182" i="10"/>
  <c r="Q182" i="10"/>
  <c r="E183" i="10"/>
  <c r="F183" i="10"/>
  <c r="G183" i="10"/>
  <c r="O183" i="10"/>
  <c r="P183" i="10"/>
  <c r="Q183" i="10"/>
  <c r="E184" i="10"/>
  <c r="F184" i="10"/>
  <c r="G184" i="10"/>
  <c r="O184" i="10"/>
  <c r="P184" i="10"/>
  <c r="Q184" i="10"/>
  <c r="E185" i="10"/>
  <c r="F185" i="10"/>
  <c r="G185" i="10"/>
  <c r="O185" i="10"/>
  <c r="P185" i="10"/>
  <c r="Q185" i="10"/>
  <c r="E186" i="10"/>
  <c r="F186" i="10"/>
  <c r="G186" i="10"/>
  <c r="O186" i="10"/>
  <c r="P186" i="10"/>
  <c r="Q186" i="10"/>
  <c r="E187" i="10"/>
  <c r="F187" i="10"/>
  <c r="G187" i="10"/>
  <c r="O187" i="10"/>
  <c r="P187" i="10"/>
  <c r="Q187" i="10"/>
  <c r="E188" i="10"/>
  <c r="F188" i="10"/>
  <c r="G188" i="10"/>
  <c r="O188" i="10"/>
  <c r="P188" i="10"/>
  <c r="Q188" i="10"/>
  <c r="E189" i="10"/>
  <c r="F189" i="10"/>
  <c r="G189" i="10"/>
  <c r="O189" i="10"/>
  <c r="P189" i="10"/>
  <c r="Q189" i="10"/>
  <c r="E190" i="10"/>
  <c r="F190" i="10"/>
  <c r="G190" i="10"/>
  <c r="O190" i="10"/>
  <c r="P190" i="10"/>
  <c r="Q190" i="10"/>
  <c r="E191" i="10"/>
  <c r="F191" i="10"/>
  <c r="G191" i="10"/>
  <c r="O191" i="10"/>
  <c r="P191" i="10"/>
  <c r="Q191" i="10"/>
  <c r="E192" i="10"/>
  <c r="F192" i="10"/>
  <c r="G192" i="10"/>
  <c r="O192" i="10"/>
  <c r="P192" i="10"/>
  <c r="Q192" i="10"/>
  <c r="E193" i="10"/>
  <c r="F193" i="10"/>
  <c r="G193" i="10"/>
  <c r="O193" i="10"/>
  <c r="P193" i="10"/>
  <c r="Q193" i="10"/>
  <c r="E194" i="10"/>
  <c r="F194" i="10"/>
  <c r="G194" i="10"/>
  <c r="O194" i="10"/>
  <c r="P194" i="10"/>
  <c r="Q194" i="10"/>
  <c r="E195" i="10"/>
  <c r="F195" i="10"/>
  <c r="G195" i="10"/>
  <c r="O195" i="10"/>
  <c r="P195" i="10"/>
  <c r="Q195" i="10"/>
  <c r="E196" i="10"/>
  <c r="F196" i="10"/>
  <c r="G196" i="10"/>
  <c r="O196" i="10"/>
  <c r="P196" i="10"/>
  <c r="Q196" i="10"/>
  <c r="E197" i="10"/>
  <c r="F197" i="10"/>
  <c r="G197" i="10"/>
  <c r="O197" i="10"/>
  <c r="P197" i="10"/>
  <c r="Q197" i="10"/>
  <c r="E198" i="10"/>
  <c r="F198" i="10"/>
  <c r="G198" i="10"/>
  <c r="O198" i="10"/>
  <c r="P198" i="10"/>
  <c r="Q198" i="10"/>
  <c r="E199" i="10"/>
  <c r="F199" i="10"/>
  <c r="G199" i="10"/>
  <c r="O199" i="10"/>
  <c r="P199" i="10"/>
  <c r="Q199" i="10"/>
  <c r="E201" i="10"/>
  <c r="F201" i="10"/>
  <c r="G201" i="10"/>
  <c r="O201" i="10"/>
  <c r="P201" i="10"/>
  <c r="Q201" i="10"/>
  <c r="E202" i="10"/>
  <c r="F202" i="10"/>
  <c r="G202" i="10"/>
  <c r="O202" i="10"/>
  <c r="P202" i="10"/>
  <c r="Q202" i="10"/>
  <c r="E203" i="10"/>
  <c r="F203" i="10"/>
  <c r="G203" i="10"/>
  <c r="O203" i="10"/>
  <c r="P203" i="10"/>
  <c r="Q203" i="10"/>
  <c r="E204" i="10"/>
  <c r="F204" i="10"/>
  <c r="G204" i="10"/>
  <c r="O204" i="10"/>
  <c r="P204" i="10"/>
  <c r="Q204" i="10"/>
  <c r="E205" i="10"/>
  <c r="F205" i="10"/>
  <c r="G205" i="10"/>
  <c r="O205" i="10"/>
  <c r="P205" i="10"/>
  <c r="Q205" i="10"/>
  <c r="E206" i="10"/>
  <c r="F206" i="10"/>
  <c r="G206" i="10"/>
  <c r="O206" i="10"/>
  <c r="P206" i="10"/>
  <c r="Q206" i="10"/>
  <c r="E207" i="10"/>
  <c r="F207" i="10"/>
  <c r="G207" i="10"/>
  <c r="O207" i="10"/>
  <c r="P207" i="10"/>
  <c r="Q207" i="10"/>
  <c r="E208" i="10"/>
  <c r="F208" i="10"/>
  <c r="G208" i="10"/>
  <c r="O208" i="10"/>
  <c r="P208" i="10"/>
  <c r="Q208" i="10"/>
  <c r="E209" i="10"/>
  <c r="F209" i="10"/>
  <c r="G209" i="10"/>
  <c r="O209" i="10"/>
  <c r="P209" i="10"/>
  <c r="Q209" i="10"/>
  <c r="E210" i="10"/>
  <c r="F210" i="10"/>
  <c r="G210" i="10"/>
  <c r="O210" i="10"/>
  <c r="P210" i="10"/>
  <c r="Q210" i="10"/>
  <c r="E211" i="10"/>
  <c r="F211" i="10"/>
  <c r="G211" i="10"/>
  <c r="O211" i="10"/>
  <c r="P211" i="10"/>
  <c r="Q211" i="10"/>
  <c r="E212" i="10"/>
  <c r="F212" i="10"/>
  <c r="G212" i="10"/>
  <c r="O212" i="10"/>
  <c r="P212" i="10"/>
  <c r="Q212" i="10"/>
  <c r="E213" i="10"/>
  <c r="F213" i="10"/>
  <c r="G213" i="10"/>
  <c r="O213" i="10"/>
  <c r="P213" i="10"/>
  <c r="Q213" i="10"/>
  <c r="E214" i="10"/>
  <c r="F214" i="10"/>
  <c r="G214" i="10"/>
  <c r="O214" i="10"/>
  <c r="P214" i="10"/>
  <c r="Q214" i="10"/>
  <c r="E215" i="10"/>
  <c r="F215" i="10"/>
  <c r="G215" i="10"/>
  <c r="O215" i="10"/>
  <c r="P215" i="10"/>
  <c r="Q215" i="10"/>
  <c r="E216" i="10"/>
  <c r="F216" i="10"/>
  <c r="G216" i="10"/>
  <c r="O216" i="10"/>
  <c r="P216" i="10"/>
  <c r="Q216" i="10"/>
  <c r="E217" i="10"/>
  <c r="F217" i="10"/>
  <c r="G217" i="10"/>
  <c r="O217" i="10"/>
  <c r="P217" i="10"/>
  <c r="Q217" i="10"/>
  <c r="E218" i="10"/>
  <c r="F218" i="10"/>
  <c r="G218" i="10"/>
  <c r="O218" i="10"/>
  <c r="P218" i="10"/>
  <c r="Q218" i="10"/>
  <c r="E219" i="10"/>
  <c r="F219" i="10"/>
  <c r="G219" i="10"/>
  <c r="O219" i="10"/>
  <c r="P219" i="10"/>
  <c r="Q219" i="10"/>
  <c r="E220" i="10"/>
  <c r="F220" i="10"/>
  <c r="G220" i="10"/>
  <c r="O220" i="10"/>
  <c r="P220" i="10"/>
  <c r="Q220" i="10"/>
  <c r="E221" i="10"/>
  <c r="F221" i="10"/>
  <c r="G221" i="10"/>
  <c r="O221" i="10"/>
  <c r="P221" i="10"/>
  <c r="Q221" i="10"/>
  <c r="E222" i="10"/>
  <c r="F222" i="10"/>
  <c r="G222" i="10"/>
  <c r="O222" i="10"/>
  <c r="P222" i="10"/>
  <c r="Q222" i="10"/>
  <c r="E223" i="10"/>
  <c r="F223" i="10"/>
  <c r="G223" i="10"/>
  <c r="O223" i="10"/>
  <c r="P223" i="10"/>
  <c r="Q223" i="10"/>
  <c r="E224" i="10"/>
  <c r="F224" i="10"/>
  <c r="G224" i="10"/>
  <c r="O224" i="10"/>
  <c r="P224" i="10"/>
  <c r="Q224" i="10"/>
  <c r="E225" i="10"/>
  <c r="F225" i="10"/>
  <c r="G225" i="10"/>
  <c r="O225" i="10"/>
  <c r="P225" i="10"/>
  <c r="Q225" i="10"/>
  <c r="E226" i="10"/>
  <c r="F226" i="10"/>
  <c r="G226" i="10"/>
  <c r="O226" i="10"/>
  <c r="P226" i="10"/>
  <c r="Q226" i="10"/>
  <c r="E227" i="10"/>
  <c r="F227" i="10"/>
  <c r="G227" i="10"/>
  <c r="O227" i="10"/>
  <c r="P227" i="10"/>
  <c r="Q227" i="10"/>
  <c r="E228" i="10"/>
  <c r="F228" i="10"/>
  <c r="G228" i="10"/>
  <c r="O228" i="10"/>
  <c r="P228" i="10"/>
  <c r="Q228" i="10"/>
  <c r="E229" i="10"/>
  <c r="F229" i="10"/>
  <c r="G229" i="10"/>
  <c r="O229" i="10"/>
  <c r="P229" i="10"/>
  <c r="Q229" i="10"/>
  <c r="E230" i="10"/>
  <c r="F230" i="10"/>
  <c r="G230" i="10"/>
  <c r="O230" i="10"/>
  <c r="P230" i="10"/>
  <c r="Q230" i="10"/>
  <c r="E231" i="10"/>
  <c r="F231" i="10"/>
  <c r="G231" i="10"/>
  <c r="O231" i="10"/>
  <c r="P231" i="10"/>
  <c r="Q231" i="10"/>
  <c r="E232" i="10"/>
  <c r="F232" i="10"/>
  <c r="G232" i="10"/>
  <c r="O232" i="10"/>
  <c r="P232" i="10"/>
  <c r="Q232" i="10"/>
  <c r="E233" i="10"/>
  <c r="F233" i="10"/>
  <c r="G233" i="10"/>
  <c r="O233" i="10"/>
  <c r="P233" i="10"/>
  <c r="Q233" i="10"/>
  <c r="E234" i="10"/>
  <c r="F234" i="10"/>
  <c r="G234" i="10"/>
  <c r="O234" i="10"/>
  <c r="P234" i="10"/>
  <c r="Q234" i="10"/>
  <c r="E235" i="10"/>
  <c r="F235" i="10"/>
  <c r="G235" i="10"/>
  <c r="O235" i="10"/>
  <c r="P235" i="10"/>
  <c r="Q235" i="10"/>
  <c r="E237" i="10"/>
  <c r="F237" i="10"/>
  <c r="G237" i="10"/>
  <c r="O237" i="10"/>
  <c r="P237" i="10"/>
  <c r="Q237" i="10"/>
  <c r="E238" i="10"/>
  <c r="F238" i="10"/>
  <c r="G238" i="10"/>
  <c r="O238" i="10"/>
  <c r="P238" i="10"/>
  <c r="Q238" i="10"/>
  <c r="E239" i="10"/>
  <c r="F239" i="10"/>
  <c r="G239" i="10"/>
  <c r="O239" i="10"/>
  <c r="P239" i="10"/>
  <c r="Q239" i="10"/>
  <c r="E240" i="10"/>
  <c r="F240" i="10"/>
  <c r="G240" i="10"/>
  <c r="O240" i="10"/>
  <c r="P240" i="10"/>
  <c r="Q240" i="10"/>
  <c r="E241" i="10"/>
  <c r="F241" i="10"/>
  <c r="G241" i="10"/>
  <c r="O241" i="10"/>
  <c r="P241" i="10"/>
  <c r="Q241" i="10"/>
  <c r="E242" i="10"/>
  <c r="F242" i="10"/>
  <c r="G242" i="10"/>
  <c r="O242" i="10"/>
  <c r="P242" i="10"/>
  <c r="Q242" i="10"/>
  <c r="E243" i="10"/>
  <c r="F243" i="10"/>
  <c r="G243" i="10"/>
  <c r="O243" i="10"/>
  <c r="P243" i="10"/>
  <c r="Q243" i="10"/>
  <c r="E244" i="10"/>
  <c r="F244" i="10"/>
  <c r="G244" i="10"/>
  <c r="O244" i="10"/>
  <c r="P244" i="10"/>
  <c r="Q244" i="10"/>
  <c r="E245" i="10"/>
  <c r="F245" i="10"/>
  <c r="G245" i="10"/>
  <c r="O245" i="10"/>
  <c r="P245" i="10"/>
  <c r="Q245" i="10"/>
  <c r="E246" i="10"/>
  <c r="F246" i="10"/>
  <c r="G246" i="10"/>
  <c r="O246" i="10"/>
  <c r="P246" i="10"/>
  <c r="Q246" i="10"/>
  <c r="E247" i="10"/>
  <c r="F247" i="10"/>
  <c r="G247" i="10"/>
  <c r="O247" i="10"/>
  <c r="P247" i="10"/>
  <c r="Q247" i="10"/>
  <c r="E248" i="10"/>
  <c r="F248" i="10"/>
  <c r="G248" i="10"/>
  <c r="O248" i="10"/>
  <c r="P248" i="10"/>
  <c r="Q248" i="10"/>
  <c r="E249" i="10"/>
  <c r="F249" i="10"/>
  <c r="G249" i="10"/>
  <c r="O249" i="10"/>
  <c r="P249" i="10"/>
  <c r="Q249" i="10"/>
  <c r="E250" i="10"/>
  <c r="F250" i="10"/>
  <c r="G250" i="10"/>
  <c r="O250" i="10"/>
  <c r="P250" i="10"/>
  <c r="Q250" i="10"/>
  <c r="E251" i="10"/>
  <c r="F251" i="10"/>
  <c r="G251" i="10"/>
  <c r="O251" i="10"/>
  <c r="P251" i="10"/>
  <c r="Q251" i="10"/>
  <c r="E252" i="10"/>
  <c r="F252" i="10"/>
  <c r="G252" i="10"/>
  <c r="O252" i="10"/>
  <c r="P252" i="10"/>
  <c r="Q252" i="10"/>
  <c r="E253" i="10"/>
  <c r="F253" i="10"/>
  <c r="G253" i="10"/>
  <c r="O253" i="10"/>
  <c r="P253" i="10"/>
  <c r="Q253" i="10"/>
  <c r="E254" i="10"/>
  <c r="F254" i="10"/>
  <c r="G254" i="10"/>
  <c r="O254" i="10"/>
  <c r="P254" i="10"/>
  <c r="Q254" i="10"/>
  <c r="E255" i="10"/>
  <c r="F255" i="10"/>
  <c r="G255" i="10"/>
  <c r="O255" i="10"/>
  <c r="P255" i="10"/>
  <c r="Q255" i="10"/>
  <c r="E256" i="10"/>
  <c r="F256" i="10"/>
  <c r="G256" i="10"/>
  <c r="O256" i="10"/>
  <c r="P256" i="10"/>
  <c r="Q256" i="10"/>
  <c r="E257" i="10"/>
  <c r="F257" i="10"/>
  <c r="G257" i="10"/>
  <c r="O257" i="10"/>
  <c r="P257" i="10"/>
  <c r="Q257" i="10"/>
  <c r="E258" i="10"/>
  <c r="F258" i="10"/>
  <c r="G258" i="10"/>
  <c r="O258" i="10"/>
  <c r="P258" i="10"/>
  <c r="Q258" i="10"/>
  <c r="E259" i="10"/>
  <c r="F259" i="10"/>
  <c r="G259" i="10"/>
  <c r="O259" i="10"/>
  <c r="P259" i="10"/>
  <c r="Q259" i="10"/>
  <c r="E260" i="10"/>
  <c r="F260" i="10"/>
  <c r="G260" i="10"/>
  <c r="O260" i="10"/>
  <c r="P260" i="10"/>
  <c r="Q260" i="10"/>
  <c r="E261" i="10"/>
  <c r="F261" i="10"/>
  <c r="G261" i="10"/>
  <c r="O261" i="10"/>
  <c r="P261" i="10"/>
  <c r="Q261" i="10"/>
  <c r="E262" i="10"/>
  <c r="F262" i="10"/>
  <c r="G262" i="10"/>
  <c r="O262" i="10"/>
  <c r="P262" i="10"/>
  <c r="Q262" i="10"/>
  <c r="E263" i="10"/>
  <c r="F263" i="10"/>
  <c r="G263" i="10"/>
  <c r="O263" i="10"/>
  <c r="P263" i="10"/>
  <c r="Q263" i="10"/>
  <c r="E264" i="10"/>
  <c r="F264" i="10"/>
  <c r="G264" i="10"/>
  <c r="O264" i="10"/>
  <c r="P264" i="10"/>
  <c r="Q264" i="10"/>
  <c r="E265" i="10"/>
  <c r="F265" i="10"/>
  <c r="G265" i="10"/>
  <c r="O265" i="10"/>
  <c r="P265" i="10"/>
  <c r="Q265" i="10"/>
  <c r="E266" i="10"/>
  <c r="F266" i="10"/>
  <c r="G266" i="10"/>
  <c r="O266" i="10"/>
  <c r="P266" i="10"/>
  <c r="Q266" i="10"/>
  <c r="E267" i="10"/>
  <c r="F267" i="10"/>
  <c r="G267" i="10"/>
  <c r="O267" i="10"/>
  <c r="P267" i="10"/>
  <c r="Q267" i="10"/>
  <c r="E268" i="10"/>
  <c r="F268" i="10"/>
  <c r="G268" i="10"/>
  <c r="O268" i="10"/>
  <c r="P268" i="10"/>
  <c r="Q268" i="10"/>
  <c r="E269" i="10"/>
  <c r="F269" i="10"/>
  <c r="G269" i="10"/>
  <c r="O269" i="10"/>
  <c r="P269" i="10"/>
  <c r="Q269" i="10"/>
  <c r="E270" i="10"/>
  <c r="F270" i="10"/>
  <c r="G270" i="10"/>
  <c r="O270" i="10"/>
  <c r="P270" i="10"/>
  <c r="Q270" i="10"/>
  <c r="E271" i="10"/>
  <c r="F271" i="10"/>
  <c r="G271" i="10"/>
  <c r="O271" i="10"/>
  <c r="P271" i="10"/>
  <c r="Q271" i="10"/>
  <c r="E272" i="10"/>
  <c r="F272" i="10"/>
  <c r="G272" i="10"/>
  <c r="O272" i="10"/>
  <c r="P272" i="10"/>
  <c r="Q272" i="10"/>
  <c r="E273" i="10"/>
  <c r="F273" i="10"/>
  <c r="G273" i="10"/>
  <c r="O273" i="10"/>
  <c r="P273" i="10"/>
  <c r="Q273" i="10"/>
  <c r="E274" i="10"/>
  <c r="F274" i="10"/>
  <c r="G274" i="10"/>
  <c r="O274" i="10"/>
  <c r="P274" i="10"/>
  <c r="Q274" i="10"/>
  <c r="E275" i="10"/>
  <c r="F275" i="10"/>
  <c r="G275" i="10"/>
  <c r="O275" i="10"/>
  <c r="P275" i="10"/>
  <c r="Q275" i="10"/>
  <c r="E276" i="10"/>
  <c r="F276" i="10"/>
  <c r="G276" i="10"/>
  <c r="O276" i="10"/>
  <c r="P276" i="10"/>
  <c r="Q276" i="10"/>
  <c r="E277" i="10"/>
  <c r="F277" i="10"/>
  <c r="G277" i="10"/>
  <c r="O277" i="10"/>
  <c r="P277" i="10"/>
  <c r="Q277" i="10"/>
  <c r="E278" i="10"/>
  <c r="F278" i="10"/>
  <c r="G278" i="10"/>
  <c r="O278" i="10"/>
  <c r="P278" i="10"/>
  <c r="Q278" i="10"/>
  <c r="E279" i="10"/>
  <c r="F279" i="10"/>
  <c r="G279" i="10"/>
  <c r="O279" i="10"/>
  <c r="P279" i="10"/>
  <c r="Q279" i="10"/>
  <c r="E280" i="10"/>
  <c r="F280" i="10"/>
  <c r="G280" i="10"/>
  <c r="O280" i="10"/>
  <c r="P280" i="10"/>
  <c r="Q280" i="10"/>
  <c r="E281" i="10"/>
  <c r="F281" i="10"/>
  <c r="G281" i="10"/>
  <c r="O281" i="10"/>
  <c r="P281" i="10"/>
  <c r="Q281" i="10"/>
  <c r="E282" i="10"/>
  <c r="F282" i="10"/>
  <c r="G282" i="10"/>
  <c r="O282" i="10"/>
  <c r="P282" i="10"/>
  <c r="Q282" i="10"/>
  <c r="E283" i="10"/>
  <c r="F283" i="10"/>
  <c r="G283" i="10"/>
  <c r="O283" i="10"/>
  <c r="P283" i="10"/>
  <c r="Q283" i="10"/>
  <c r="E284" i="10"/>
  <c r="F284" i="10"/>
  <c r="G284" i="10"/>
  <c r="O284" i="10"/>
  <c r="P284" i="10"/>
  <c r="Q284" i="10"/>
  <c r="E285" i="10"/>
  <c r="F285" i="10"/>
  <c r="G285" i="10"/>
  <c r="O285" i="10"/>
  <c r="P285" i="10"/>
  <c r="Q285" i="10"/>
  <c r="E286" i="10"/>
  <c r="F286" i="10"/>
  <c r="G286" i="10"/>
  <c r="O286" i="10"/>
  <c r="P286" i="10"/>
  <c r="Q286" i="10"/>
  <c r="E287" i="10"/>
  <c r="F287" i="10"/>
  <c r="G287" i="10"/>
  <c r="O287" i="10"/>
  <c r="P287" i="10"/>
  <c r="Q287" i="10"/>
  <c r="E288" i="10"/>
  <c r="F288" i="10"/>
  <c r="G288" i="10"/>
  <c r="O288" i="10"/>
  <c r="P288" i="10"/>
  <c r="Q288" i="10"/>
  <c r="E289" i="10"/>
  <c r="F289" i="10"/>
  <c r="G289" i="10"/>
  <c r="O289" i="10"/>
  <c r="P289" i="10"/>
  <c r="Q289" i="10"/>
  <c r="E290" i="10"/>
  <c r="F290" i="10"/>
  <c r="G290" i="10"/>
  <c r="O290" i="10"/>
  <c r="P290" i="10"/>
  <c r="Q290" i="10"/>
  <c r="E291" i="10"/>
  <c r="F291" i="10"/>
  <c r="G291" i="10"/>
  <c r="O291" i="10"/>
  <c r="P291" i="10"/>
  <c r="Q291" i="10"/>
  <c r="E292" i="10"/>
  <c r="F292" i="10"/>
  <c r="G292" i="10"/>
  <c r="O292" i="10"/>
  <c r="P292" i="10"/>
  <c r="Q292" i="10"/>
  <c r="E293" i="10"/>
  <c r="F293" i="10"/>
  <c r="G293" i="10"/>
  <c r="O293" i="10"/>
  <c r="P293" i="10"/>
  <c r="Q293" i="10"/>
  <c r="E294" i="10"/>
  <c r="F294" i="10"/>
  <c r="G294" i="10"/>
  <c r="O294" i="10"/>
  <c r="P294" i="10"/>
  <c r="Q294" i="10"/>
  <c r="E295" i="10"/>
  <c r="F295" i="10"/>
  <c r="G295" i="10"/>
  <c r="O295" i="10"/>
  <c r="P295" i="10"/>
  <c r="Q295" i="10"/>
  <c r="E296" i="10"/>
  <c r="F296" i="10"/>
  <c r="G296" i="10"/>
  <c r="O296" i="10"/>
  <c r="P296" i="10"/>
  <c r="Q296" i="10"/>
  <c r="E297" i="10"/>
  <c r="F297" i="10"/>
  <c r="G297" i="10"/>
  <c r="O297" i="10"/>
  <c r="P297" i="10"/>
  <c r="Q297" i="10"/>
  <c r="E298" i="10"/>
  <c r="F298" i="10"/>
  <c r="G298" i="10"/>
  <c r="O298" i="10"/>
  <c r="P298" i="10"/>
  <c r="Q298" i="10"/>
  <c r="E299" i="10"/>
  <c r="F299" i="10"/>
  <c r="G299" i="10"/>
  <c r="O299" i="10"/>
  <c r="P299" i="10"/>
  <c r="Q299" i="10"/>
  <c r="E300" i="10"/>
  <c r="F300" i="10"/>
  <c r="G300" i="10"/>
  <c r="O300" i="10"/>
  <c r="P300" i="10"/>
  <c r="Q300" i="10"/>
  <c r="E301" i="10"/>
  <c r="F301" i="10"/>
  <c r="G301" i="10"/>
  <c r="O301" i="10"/>
  <c r="P301" i="10"/>
  <c r="Q301" i="10"/>
  <c r="E302" i="10"/>
  <c r="F302" i="10"/>
  <c r="G302" i="10"/>
  <c r="O302" i="10"/>
  <c r="P302" i="10"/>
  <c r="Q302" i="10"/>
  <c r="E303" i="10"/>
  <c r="F303" i="10"/>
  <c r="G303" i="10"/>
  <c r="O303" i="10"/>
  <c r="P303" i="10"/>
  <c r="Q303" i="10"/>
  <c r="E304" i="10"/>
  <c r="F304" i="10"/>
  <c r="G304" i="10"/>
  <c r="O304" i="10"/>
  <c r="P304" i="10"/>
  <c r="Q304" i="10"/>
  <c r="E305" i="10"/>
  <c r="F305" i="10"/>
  <c r="G305" i="10"/>
  <c r="O305" i="10"/>
  <c r="P305" i="10"/>
  <c r="Q305" i="10"/>
  <c r="E306" i="10"/>
  <c r="F306" i="10"/>
  <c r="G306" i="10"/>
  <c r="O306" i="10"/>
  <c r="P306" i="10"/>
  <c r="Q306" i="10"/>
  <c r="E307" i="10"/>
  <c r="F307" i="10"/>
  <c r="G307" i="10"/>
  <c r="O307" i="10"/>
  <c r="P307" i="10"/>
  <c r="Q307" i="10"/>
  <c r="E308" i="10"/>
  <c r="F308" i="10"/>
  <c r="G308" i="10"/>
  <c r="O308" i="10"/>
  <c r="P308" i="10"/>
  <c r="Q308" i="10"/>
  <c r="E309" i="10"/>
  <c r="F309" i="10"/>
  <c r="G309" i="10"/>
  <c r="O309" i="10"/>
  <c r="P309" i="10"/>
  <c r="Q309" i="10"/>
  <c r="E310" i="10"/>
  <c r="F310" i="10"/>
  <c r="G310" i="10"/>
  <c r="O310" i="10"/>
  <c r="P310" i="10"/>
  <c r="Q310" i="10"/>
  <c r="E311" i="10"/>
  <c r="F311" i="10"/>
  <c r="G311" i="10"/>
  <c r="O311" i="10"/>
  <c r="P311" i="10"/>
  <c r="Q311" i="10"/>
  <c r="E312" i="10"/>
  <c r="F312" i="10"/>
  <c r="G312" i="10"/>
  <c r="O312" i="10"/>
  <c r="P312" i="10"/>
  <c r="Q312" i="10"/>
  <c r="E313" i="10"/>
  <c r="F313" i="10"/>
  <c r="G313" i="10"/>
  <c r="O313" i="10"/>
  <c r="P313" i="10"/>
  <c r="Q313" i="10"/>
  <c r="E314" i="10"/>
  <c r="F314" i="10"/>
  <c r="G314" i="10"/>
  <c r="O314" i="10"/>
  <c r="P314" i="10"/>
  <c r="Q314" i="10"/>
  <c r="E315" i="10"/>
  <c r="F315" i="10"/>
  <c r="G315" i="10"/>
  <c r="O315" i="10"/>
  <c r="P315" i="10"/>
  <c r="Q315" i="10"/>
  <c r="E316" i="10"/>
  <c r="F316" i="10"/>
  <c r="G316" i="10"/>
  <c r="O316" i="10"/>
  <c r="P316" i="10"/>
  <c r="Q316" i="10"/>
  <c r="E317" i="10"/>
  <c r="F317" i="10"/>
  <c r="G317" i="10"/>
  <c r="O317" i="10"/>
  <c r="P317" i="10"/>
  <c r="Q317" i="10"/>
  <c r="E318" i="10"/>
  <c r="F318" i="10"/>
  <c r="G318" i="10"/>
  <c r="O318" i="10"/>
  <c r="P318" i="10"/>
  <c r="Q318" i="10"/>
  <c r="E319" i="10"/>
  <c r="F319" i="10"/>
  <c r="G319" i="10"/>
  <c r="O319" i="10"/>
  <c r="P319" i="10"/>
  <c r="Q319" i="10"/>
  <c r="E320" i="10"/>
  <c r="F320" i="10"/>
  <c r="G320" i="10"/>
  <c r="O320" i="10"/>
  <c r="P320" i="10"/>
  <c r="Q320" i="10"/>
  <c r="E321" i="10"/>
  <c r="F321" i="10"/>
  <c r="G321" i="10"/>
  <c r="O321" i="10"/>
  <c r="P321" i="10"/>
  <c r="Q321" i="10"/>
  <c r="E322" i="10"/>
  <c r="F322" i="10"/>
  <c r="G322" i="10"/>
  <c r="O322" i="10"/>
  <c r="P322" i="10"/>
  <c r="Q322" i="10"/>
  <c r="E323" i="10"/>
  <c r="F323" i="10"/>
  <c r="G323" i="10"/>
  <c r="O323" i="10"/>
  <c r="P323" i="10"/>
  <c r="Q323" i="10"/>
  <c r="E324" i="10"/>
  <c r="F324" i="10"/>
  <c r="G324" i="10"/>
  <c r="O324" i="10"/>
  <c r="P324" i="10"/>
  <c r="Q324" i="10"/>
  <c r="E325" i="10"/>
  <c r="F325" i="10"/>
  <c r="G325" i="10"/>
  <c r="O325" i="10"/>
  <c r="P325" i="10"/>
  <c r="Q325" i="10"/>
  <c r="E109" i="10"/>
  <c r="F109" i="10"/>
  <c r="G109" i="10"/>
  <c r="O109" i="10"/>
  <c r="P109" i="10"/>
  <c r="Q109" i="10"/>
  <c r="E236" i="10"/>
  <c r="F236" i="10"/>
  <c r="G236" i="10"/>
  <c r="O236" i="10"/>
  <c r="P236" i="10"/>
  <c r="Q236" i="10"/>
  <c r="E200" i="10"/>
  <c r="F200" i="10"/>
  <c r="G200" i="10"/>
  <c r="O200" i="10"/>
  <c r="P200" i="10"/>
  <c r="Q200" i="10"/>
  <c r="D4" i="10"/>
  <c r="D236" i="10"/>
  <c r="D200" i="10"/>
  <c r="H9" i="6" l="1"/>
  <c r="G9" i="6"/>
  <c r="C4" i="10" s="1"/>
  <c r="G2382" i="6" l="1"/>
  <c r="K2382" i="6" s="1"/>
  <c r="L2382" i="6" s="1"/>
  <c r="G2381" i="6"/>
  <c r="K2381" i="6" s="1"/>
  <c r="L2381" i="6" s="1"/>
  <c r="G2380" i="6"/>
  <c r="K2380" i="6" s="1"/>
  <c r="L2380" i="6" s="1"/>
  <c r="G2378" i="6"/>
  <c r="K2378" i="6" s="1"/>
  <c r="L2378" i="6" s="1"/>
  <c r="G2377" i="6"/>
  <c r="K2377" i="6" s="1"/>
  <c r="L2377" i="6" s="1"/>
  <c r="G2376" i="6"/>
  <c r="K2376" i="6" s="1"/>
  <c r="L2376" i="6" s="1"/>
  <c r="G2375" i="6"/>
  <c r="K2375" i="6" s="1"/>
  <c r="L2375" i="6" s="1"/>
  <c r="G2374" i="6"/>
  <c r="K2374" i="6" s="1"/>
  <c r="L2374" i="6" s="1"/>
  <c r="E1" i="17"/>
  <c r="F1" i="17"/>
  <c r="G1" i="17"/>
  <c r="D1" i="17"/>
  <c r="C1" i="12"/>
  <c r="O2374" i="6" l="1"/>
  <c r="U2374" i="6"/>
  <c r="O2375" i="6"/>
  <c r="P2375" i="6" s="1"/>
  <c r="U2375" i="6"/>
  <c r="U2376" i="6"/>
  <c r="O2376" i="6"/>
  <c r="P2376" i="6" s="1"/>
  <c r="O2377" i="6"/>
  <c r="P2377" i="6" s="1"/>
  <c r="U2377" i="6"/>
  <c r="U2378" i="6"/>
  <c r="O2378" i="6"/>
  <c r="O2380" i="6"/>
  <c r="P2380" i="6" s="1"/>
  <c r="U2380" i="6"/>
  <c r="U2381" i="6"/>
  <c r="O2381" i="6"/>
  <c r="P2381" i="6" s="1"/>
  <c r="O2382" i="6"/>
  <c r="P2382" i="6" s="1"/>
  <c r="U2382" i="6"/>
  <c r="B1" i="12"/>
  <c r="T2382" i="6" l="1"/>
  <c r="V2381" i="6"/>
  <c r="W2381" i="6" s="1"/>
  <c r="V2378" i="6"/>
  <c r="W2378" i="6" s="1"/>
  <c r="V2377" i="6"/>
  <c r="W2377" i="6" s="1"/>
  <c r="T2375" i="6"/>
  <c r="T2381" i="6"/>
  <c r="P2378" i="6"/>
  <c r="T2378" i="6" s="1"/>
  <c r="V2376" i="6"/>
  <c r="W2376" i="6" s="1"/>
  <c r="V2374" i="6"/>
  <c r="W2374" i="6" s="1"/>
  <c r="T2380" i="6"/>
  <c r="T2376" i="6"/>
  <c r="V2382" i="6"/>
  <c r="W2382" i="6" s="1"/>
  <c r="V2380" i="6"/>
  <c r="W2380" i="6" s="1"/>
  <c r="T2377" i="6"/>
  <c r="V2375" i="6"/>
  <c r="W2375" i="6" s="1"/>
  <c r="P2374" i="6"/>
  <c r="T2374" i="6" s="1"/>
  <c r="E14" i="13"/>
  <c r="F9" i="6" s="1"/>
  <c r="C9" i="13"/>
  <c r="X2378" i="6" l="1"/>
  <c r="X2374" i="6"/>
  <c r="X2377" i="6"/>
  <c r="X2376" i="6"/>
  <c r="X2381" i="6"/>
  <c r="X2380" i="6"/>
  <c r="X2375" i="6"/>
  <c r="X2382" i="6"/>
  <c r="G122" i="11" l="1"/>
  <c r="G39" i="11"/>
  <c r="D324" i="10" l="1"/>
  <c r="D325" i="10"/>
  <c r="D109" i="10"/>
  <c r="Q5" i="10"/>
  <c r="P5" i="10"/>
  <c r="G5" i="10"/>
  <c r="F5" i="10"/>
  <c r="E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7" i="10"/>
  <c r="D108" i="10"/>
  <c r="D106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O5" i="10" l="1"/>
  <c r="G322" i="11" l="1"/>
  <c r="G323" i="11"/>
  <c r="G290" i="11" l="1"/>
  <c r="G120" i="11"/>
  <c r="G121" i="11"/>
  <c r="H10" i="6" l="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6" i="11"/>
  <c r="G155" i="11"/>
  <c r="G154" i="11"/>
  <c r="G153" i="11"/>
  <c r="G152" i="11"/>
  <c r="G151" i="11"/>
  <c r="G150" i="11"/>
  <c r="G149" i="11"/>
  <c r="G148" i="11"/>
  <c r="G147" i="11"/>
  <c r="G146" i="11"/>
  <c r="G157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D9" i="13" l="1"/>
  <c r="B121" i="13" a="1"/>
  <c r="B121" i="13" s="1"/>
  <c r="B120" i="13" a="1"/>
  <c r="B120" i="13" s="1"/>
  <c r="B119" i="13" a="1"/>
  <c r="B119" i="13" s="1"/>
  <c r="B118" i="13" a="1"/>
  <c r="B118" i="13" s="1"/>
  <c r="B117" i="13" a="1"/>
  <c r="B117" i="13" s="1"/>
  <c r="B116" i="13" a="1"/>
  <c r="B116" i="13" s="1"/>
  <c r="B115" i="13" a="1"/>
  <c r="B115" i="13" s="1"/>
  <c r="B114" i="13" a="1"/>
  <c r="B114" i="13" s="1"/>
  <c r="B113" i="13" a="1"/>
  <c r="B113" i="13" s="1"/>
  <c r="B112" i="13" a="1"/>
  <c r="B112" i="13" s="1"/>
  <c r="B111" i="13" a="1"/>
  <c r="B111" i="13" s="1"/>
  <c r="B110" i="13" a="1"/>
  <c r="B110" i="13" s="1"/>
  <c r="B109" i="13" a="1"/>
  <c r="B109" i="13" s="1"/>
  <c r="B108" i="13" a="1"/>
  <c r="B108" i="13" s="1"/>
  <c r="B107" i="13" a="1"/>
  <c r="B107" i="13" s="1"/>
  <c r="G2326" i="6"/>
  <c r="K2326" i="6" s="1"/>
  <c r="L2326" i="6" s="1"/>
  <c r="G2322" i="6"/>
  <c r="K2322" i="6" s="1"/>
  <c r="L2322" i="6" s="1"/>
  <c r="G2325" i="6"/>
  <c r="K2325" i="6" s="1"/>
  <c r="L2325" i="6" s="1"/>
  <c r="G2324" i="6"/>
  <c r="K2324" i="6" s="1"/>
  <c r="L2324" i="6" s="1"/>
  <c r="C200" i="10" l="1"/>
  <c r="H200" i="10" s="1"/>
  <c r="I200" i="10" s="1"/>
  <c r="J200" i="10" s="1"/>
  <c r="S200" i="10" s="1"/>
  <c r="C236" i="10"/>
  <c r="H236" i="10" s="1"/>
  <c r="I236" i="10" s="1"/>
  <c r="J236" i="10" s="1"/>
  <c r="S236" i="10" s="1"/>
  <c r="B17" i="13" a="1"/>
  <c r="B17" i="13" s="1"/>
  <c r="C17" i="13" s="1"/>
  <c r="B41" i="13" a="1"/>
  <c r="B41" i="13" s="1"/>
  <c r="B65" i="13" a="1"/>
  <c r="B65" i="13" s="1"/>
  <c r="B89" i="13" a="1"/>
  <c r="B89" i="13" s="1"/>
  <c r="B24" i="13" a="1"/>
  <c r="B24" i="13" s="1"/>
  <c r="B18" i="13" a="1"/>
  <c r="B18" i="13" s="1"/>
  <c r="B42" i="13" a="1"/>
  <c r="B42" i="13" s="1"/>
  <c r="B66" i="13" a="1"/>
  <c r="B66" i="13" s="1"/>
  <c r="B90" i="13" a="1"/>
  <c r="B90" i="13" s="1"/>
  <c r="B25" i="13" a="1"/>
  <c r="B25" i="13" s="1"/>
  <c r="B19" i="13" a="1"/>
  <c r="B19" i="13" s="1"/>
  <c r="B43" i="13" a="1"/>
  <c r="B43" i="13" s="1"/>
  <c r="B67" i="13" a="1"/>
  <c r="B67" i="13" s="1"/>
  <c r="B91" i="13" a="1"/>
  <c r="B91" i="13" s="1"/>
  <c r="B72" i="13" a="1"/>
  <c r="B72" i="13" s="1"/>
  <c r="B20" i="13" a="1"/>
  <c r="B20" i="13" s="1"/>
  <c r="B44" i="13" a="1"/>
  <c r="B44" i="13" s="1"/>
  <c r="B68" i="13" a="1"/>
  <c r="B68" i="13" s="1"/>
  <c r="B92" i="13" a="1"/>
  <c r="B92" i="13" s="1"/>
  <c r="B21" i="13" a="1"/>
  <c r="B21" i="13" s="1"/>
  <c r="D21" i="13" s="1"/>
  <c r="B45" i="13" a="1"/>
  <c r="B45" i="13" s="1"/>
  <c r="B69" i="13" a="1"/>
  <c r="B69" i="13" s="1"/>
  <c r="B93" i="13" a="1"/>
  <c r="B93" i="13" s="1"/>
  <c r="B48" i="13" a="1"/>
  <c r="B48" i="13" s="1"/>
  <c r="B22" i="13" a="1"/>
  <c r="B22" i="13" s="1"/>
  <c r="B46" i="13" a="1"/>
  <c r="B46" i="13" s="1"/>
  <c r="B70" i="13" a="1"/>
  <c r="B70" i="13" s="1"/>
  <c r="B94" i="13" a="1"/>
  <c r="B94" i="13" s="1"/>
  <c r="B23" i="13" a="1"/>
  <c r="B23" i="13" s="1"/>
  <c r="B47" i="13" a="1"/>
  <c r="B47" i="13" s="1"/>
  <c r="B71" i="13" a="1"/>
  <c r="B71" i="13" s="1"/>
  <c r="B95" i="13" a="1"/>
  <c r="B95" i="13" s="1"/>
  <c r="B96" i="13" a="1"/>
  <c r="B96" i="13" s="1"/>
  <c r="B26" i="13" a="1"/>
  <c r="B26" i="13" s="1"/>
  <c r="B50" i="13" a="1"/>
  <c r="B50" i="13" s="1"/>
  <c r="B74" i="13" a="1"/>
  <c r="B74" i="13" s="1"/>
  <c r="B98" i="13" a="1"/>
  <c r="B98" i="13" s="1"/>
  <c r="B27" i="13" a="1"/>
  <c r="B27" i="13" s="1"/>
  <c r="B51" i="13" a="1"/>
  <c r="B51" i="13" s="1"/>
  <c r="B75" i="13" a="1"/>
  <c r="B75" i="13" s="1"/>
  <c r="B99" i="13" a="1"/>
  <c r="B99" i="13" s="1"/>
  <c r="B49" i="13" a="1"/>
  <c r="B49" i="13" s="1"/>
  <c r="B28" i="13" a="1"/>
  <c r="B28" i="13" s="1"/>
  <c r="B52" i="13" a="1"/>
  <c r="B52" i="13" s="1"/>
  <c r="B76" i="13" a="1"/>
  <c r="B76" i="13" s="1"/>
  <c r="B100" i="13" a="1"/>
  <c r="B100" i="13" s="1"/>
  <c r="B101" i="13" a="1"/>
  <c r="B101" i="13" s="1"/>
  <c r="B29" i="13" a="1"/>
  <c r="B29" i="13" s="1"/>
  <c r="B53" i="13" a="1"/>
  <c r="B53" i="13" s="1"/>
  <c r="B77" i="13" a="1"/>
  <c r="B77" i="13" s="1"/>
  <c r="B30" i="13" a="1"/>
  <c r="B30" i="13" s="1"/>
  <c r="B54" i="13" a="1"/>
  <c r="B54" i="13" s="1"/>
  <c r="B78" i="13" a="1"/>
  <c r="B78" i="13" s="1"/>
  <c r="B102" i="13" a="1"/>
  <c r="B102" i="13" s="1"/>
  <c r="B103" i="13" a="1"/>
  <c r="B103" i="13" s="1"/>
  <c r="B31" i="13" a="1"/>
  <c r="B31" i="13" s="1"/>
  <c r="B55" i="13" a="1"/>
  <c r="B55" i="13" s="1"/>
  <c r="B79" i="13" a="1"/>
  <c r="B79" i="13" s="1"/>
  <c r="B97" i="13" a="1"/>
  <c r="B97" i="13" s="1"/>
  <c r="B32" i="13" a="1"/>
  <c r="B32" i="13" s="1"/>
  <c r="B56" i="13" a="1"/>
  <c r="B56" i="13" s="1"/>
  <c r="B80" i="13" a="1"/>
  <c r="B80" i="13" s="1"/>
  <c r="B104" i="13" a="1"/>
  <c r="B104" i="13" s="1"/>
  <c r="B33" i="13" a="1"/>
  <c r="B33" i="13" s="1"/>
  <c r="B57" i="13" a="1"/>
  <c r="B57" i="13" s="1"/>
  <c r="B81" i="13" a="1"/>
  <c r="B81" i="13" s="1"/>
  <c r="B105" i="13" a="1"/>
  <c r="B105" i="13" s="1"/>
  <c r="B34" i="13" a="1"/>
  <c r="B34" i="13" s="1"/>
  <c r="B58" i="13" a="1"/>
  <c r="B58" i="13" s="1"/>
  <c r="B82" i="13" a="1"/>
  <c r="B82" i="13" s="1"/>
  <c r="B106" i="13" a="1"/>
  <c r="B106" i="13" s="1"/>
  <c r="B35" i="13" a="1"/>
  <c r="B35" i="13" s="1"/>
  <c r="B59" i="13" a="1"/>
  <c r="B59" i="13" s="1"/>
  <c r="B83" i="13" a="1"/>
  <c r="B83" i="13" s="1"/>
  <c r="B36" i="13" a="1"/>
  <c r="B36" i="13" s="1"/>
  <c r="B60" i="13" a="1"/>
  <c r="B60" i="13" s="1"/>
  <c r="B84" i="13" a="1"/>
  <c r="B84" i="13" s="1"/>
  <c r="B37" i="13" a="1"/>
  <c r="B37" i="13" s="1"/>
  <c r="B61" i="13" a="1"/>
  <c r="B61" i="13" s="1"/>
  <c r="B85" i="13" a="1"/>
  <c r="B85" i="13" s="1"/>
  <c r="B73" i="13" a="1"/>
  <c r="B73" i="13" s="1"/>
  <c r="B38" i="13" a="1"/>
  <c r="B38" i="13" s="1"/>
  <c r="B62" i="13" a="1"/>
  <c r="B62" i="13" s="1"/>
  <c r="B86" i="13" a="1"/>
  <c r="B86" i="13" s="1"/>
  <c r="B39" i="13" a="1"/>
  <c r="B39" i="13" s="1"/>
  <c r="B63" i="13" a="1"/>
  <c r="B63" i="13" s="1"/>
  <c r="B87" i="13" a="1"/>
  <c r="B87" i="13" s="1"/>
  <c r="B40" i="13" a="1"/>
  <c r="B40" i="13" s="1"/>
  <c r="B64" i="13" a="1"/>
  <c r="B64" i="13" s="1"/>
  <c r="B88" i="13" a="1"/>
  <c r="B88" i="13" s="1"/>
  <c r="E9" i="13"/>
  <c r="B16" i="13" a="1"/>
  <c r="B16" i="13" s="1"/>
  <c r="D16" i="13" s="1"/>
  <c r="U2325" i="6"/>
  <c r="O2325" i="6"/>
  <c r="O2322" i="6"/>
  <c r="U2322" i="6"/>
  <c r="O2324" i="6"/>
  <c r="P2324" i="6" s="1"/>
  <c r="U2324" i="6"/>
  <c r="O2326" i="6"/>
  <c r="U2326" i="6"/>
  <c r="C16" i="13" l="1" a="1"/>
  <c r="C16" i="13" s="1"/>
  <c r="G2222" i="6"/>
  <c r="K2222" i="6" s="1"/>
  <c r="L2222" i="6" s="1"/>
  <c r="G1660" i="6"/>
  <c r="K1660" i="6" s="1"/>
  <c r="L1660" i="6" s="1"/>
  <c r="G1839" i="6"/>
  <c r="K1839" i="6" s="1"/>
  <c r="L1839" i="6" s="1"/>
  <c r="G553" i="6"/>
  <c r="K553" i="6" s="1"/>
  <c r="L553" i="6" s="1"/>
  <c r="G790" i="6"/>
  <c r="K790" i="6" s="1"/>
  <c r="L790" i="6" s="1"/>
  <c r="G1386" i="6"/>
  <c r="K1386" i="6" s="1"/>
  <c r="L1386" i="6" s="1"/>
  <c r="G871" i="6"/>
  <c r="K871" i="6" s="1"/>
  <c r="L871" i="6" s="1"/>
  <c r="G1427" i="6"/>
  <c r="K1427" i="6" s="1"/>
  <c r="L1427" i="6" s="1"/>
  <c r="G1221" i="6"/>
  <c r="K1221" i="6" s="1"/>
  <c r="L1221" i="6" s="1"/>
  <c r="M236" i="10"/>
  <c r="N236" i="10" s="1"/>
  <c r="R236" i="10" s="1"/>
  <c r="M200" i="10"/>
  <c r="N200" i="10" s="1"/>
  <c r="R200" i="10" s="1"/>
  <c r="V2324" i="6"/>
  <c r="W2324" i="6" s="1"/>
  <c r="P2326" i="6"/>
  <c r="T2326" i="6" s="1"/>
  <c r="T2324" i="6"/>
  <c r="V2325" i="6"/>
  <c r="W2325" i="6" s="1"/>
  <c r="V2326" i="6"/>
  <c r="W2326" i="6" s="1"/>
  <c r="V2322" i="6"/>
  <c r="W2322" i="6" s="1"/>
  <c r="P2322" i="6"/>
  <c r="T2322" i="6" s="1"/>
  <c r="P2325" i="6"/>
  <c r="T2325" i="6" s="1"/>
  <c r="T236" i="10"/>
  <c r="U236" i="10" s="1"/>
  <c r="T200" i="10"/>
  <c r="U200" i="10" s="1"/>
  <c r="O1427" i="6" l="1"/>
  <c r="P1427" i="6" s="1"/>
  <c r="T1427" i="6" s="1"/>
  <c r="U1427" i="6"/>
  <c r="V1427" i="6" s="1"/>
  <c r="W1427" i="6" s="1"/>
  <c r="O1221" i="6"/>
  <c r="P1221" i="6" s="1"/>
  <c r="T1221" i="6" s="1"/>
  <c r="U1221" i="6"/>
  <c r="V1221" i="6" s="1"/>
  <c r="W1221" i="6" s="1"/>
  <c r="O871" i="6"/>
  <c r="P871" i="6" s="1"/>
  <c r="T871" i="6" s="1"/>
  <c r="U871" i="6"/>
  <c r="V871" i="6" s="1"/>
  <c r="W871" i="6" s="1"/>
  <c r="O1386" i="6"/>
  <c r="P1386" i="6" s="1"/>
  <c r="T1386" i="6" s="1"/>
  <c r="U1386" i="6"/>
  <c r="V1386" i="6" s="1"/>
  <c r="W1386" i="6" s="1"/>
  <c r="U790" i="6"/>
  <c r="V790" i="6" s="1"/>
  <c r="W790" i="6" s="1"/>
  <c r="O790" i="6"/>
  <c r="P790" i="6" s="1"/>
  <c r="T790" i="6" s="1"/>
  <c r="O553" i="6"/>
  <c r="P553" i="6" s="1"/>
  <c r="T553" i="6" s="1"/>
  <c r="U553" i="6"/>
  <c r="V553" i="6" s="1"/>
  <c r="W553" i="6" s="1"/>
  <c r="O1839" i="6"/>
  <c r="P1839" i="6" s="1"/>
  <c r="T1839" i="6" s="1"/>
  <c r="U1839" i="6"/>
  <c r="V1839" i="6" s="1"/>
  <c r="W1839" i="6" s="1"/>
  <c r="O1660" i="6"/>
  <c r="P1660" i="6" s="1"/>
  <c r="T1660" i="6" s="1"/>
  <c r="U1660" i="6"/>
  <c r="V1660" i="6" s="1"/>
  <c r="W1660" i="6" s="1"/>
  <c r="O2222" i="6"/>
  <c r="P2222" i="6" s="1"/>
  <c r="T2222" i="6" s="1"/>
  <c r="U2222" i="6"/>
  <c r="V2222" i="6" s="1"/>
  <c r="W2222" i="6" s="1"/>
  <c r="X2322" i="6"/>
  <c r="X2325" i="6"/>
  <c r="X2324" i="6"/>
  <c r="X2326" i="6"/>
  <c r="V200" i="10"/>
  <c r="V236" i="10"/>
  <c r="X1427" i="6" l="1"/>
  <c r="X871" i="6"/>
  <c r="X1386" i="6"/>
  <c r="X790" i="6"/>
  <c r="X1221" i="6"/>
  <c r="X1660" i="6"/>
  <c r="X553" i="6"/>
  <c r="X1839" i="6"/>
  <c r="X2222" i="6"/>
  <c r="B1" i="13"/>
  <c r="G1779" i="6" l="1"/>
  <c r="K1779" i="6" s="1"/>
  <c r="L1779" i="6" s="1"/>
  <c r="G2372" i="6"/>
  <c r="K2372" i="6" s="1"/>
  <c r="L2372" i="6" s="1"/>
  <c r="G1428" i="6"/>
  <c r="K1428" i="6" s="1"/>
  <c r="L1428" i="6" s="1"/>
  <c r="G1554" i="6"/>
  <c r="K1554" i="6" s="1"/>
  <c r="L1554" i="6" s="1"/>
  <c r="G2305" i="6"/>
  <c r="K2305" i="6" s="1"/>
  <c r="L2305" i="6" s="1"/>
  <c r="G488" i="6"/>
  <c r="K488" i="6" s="1"/>
  <c r="L488" i="6" s="1"/>
  <c r="G10" i="6"/>
  <c r="K10" i="6" s="1"/>
  <c r="L10" i="6" s="1"/>
  <c r="F1" i="10"/>
  <c r="U10" i="6" l="1"/>
  <c r="V10" i="6" s="1"/>
  <c r="W10" i="6" s="1"/>
  <c r="O10" i="6"/>
  <c r="P10" i="6" s="1"/>
  <c r="T10" i="6" s="1"/>
  <c r="O488" i="6"/>
  <c r="U488" i="6"/>
  <c r="V488" i="6" s="1"/>
  <c r="W488" i="6" s="1"/>
  <c r="O2305" i="6"/>
  <c r="U2305" i="6"/>
  <c r="V2305" i="6" s="1"/>
  <c r="W2305" i="6" s="1"/>
  <c r="U1554" i="6"/>
  <c r="V1554" i="6" s="1"/>
  <c r="W1554" i="6" s="1"/>
  <c r="O1554" i="6"/>
  <c r="U1428" i="6"/>
  <c r="V1428" i="6" s="1"/>
  <c r="W1428" i="6" s="1"/>
  <c r="O1428" i="6"/>
  <c r="O2372" i="6"/>
  <c r="U2372" i="6"/>
  <c r="V2372" i="6" s="1"/>
  <c r="W2372" i="6" s="1"/>
  <c r="U1779" i="6"/>
  <c r="V1779" i="6" s="1"/>
  <c r="W1779" i="6" s="1"/>
  <c r="O1779" i="6"/>
  <c r="G150" i="6"/>
  <c r="K150" i="6" s="1"/>
  <c r="L150" i="6" s="1"/>
  <c r="G43" i="6"/>
  <c r="K43" i="6" s="1"/>
  <c r="L43" i="6" s="1"/>
  <c r="G1707" i="6"/>
  <c r="K1707" i="6" s="1"/>
  <c r="L1707" i="6" s="1"/>
  <c r="G952" i="6"/>
  <c r="K952" i="6" s="1"/>
  <c r="L952" i="6" s="1"/>
  <c r="G957" i="6"/>
  <c r="K957" i="6" s="1"/>
  <c r="L957" i="6" s="1"/>
  <c r="G35" i="6"/>
  <c r="K35" i="6" s="1"/>
  <c r="L35" i="6" s="1"/>
  <c r="G1089" i="6"/>
  <c r="K1089" i="6" s="1"/>
  <c r="L1089" i="6" s="1"/>
  <c r="G1513" i="6"/>
  <c r="K1513" i="6" s="1"/>
  <c r="L1513" i="6" s="1"/>
  <c r="G71" i="6"/>
  <c r="K71" i="6" s="1"/>
  <c r="L71" i="6" s="1"/>
  <c r="G1668" i="6"/>
  <c r="K1668" i="6" s="1"/>
  <c r="L1668" i="6" s="1"/>
  <c r="G2048" i="6"/>
  <c r="K2048" i="6" s="1"/>
  <c r="L2048" i="6" s="1"/>
  <c r="G250" i="6"/>
  <c r="K250" i="6" s="1"/>
  <c r="L250" i="6" s="1"/>
  <c r="G232" i="6"/>
  <c r="K232" i="6" s="1"/>
  <c r="L232" i="6" s="1"/>
  <c r="G941" i="6"/>
  <c r="K941" i="6" s="1"/>
  <c r="L941" i="6" s="1"/>
  <c r="G958" i="6"/>
  <c r="K958" i="6" s="1"/>
  <c r="L958" i="6" s="1"/>
  <c r="G1879" i="6"/>
  <c r="K1879" i="6" s="1"/>
  <c r="L1879" i="6" s="1"/>
  <c r="G78" i="6"/>
  <c r="K78" i="6" s="1"/>
  <c r="L78" i="6" s="1"/>
  <c r="G1667" i="6"/>
  <c r="K1667" i="6" s="1"/>
  <c r="L1667" i="6" s="1"/>
  <c r="G949" i="6"/>
  <c r="K949" i="6" s="1"/>
  <c r="L949" i="6" s="1"/>
  <c r="X10" i="6" l="1"/>
  <c r="P1779" i="6"/>
  <c r="T1779" i="6" s="1"/>
  <c r="X1779" i="6" s="1"/>
  <c r="P2305" i="6"/>
  <c r="T2305" i="6" s="1"/>
  <c r="X2305" i="6" s="1"/>
  <c r="P2372" i="6"/>
  <c r="T2372" i="6" s="1"/>
  <c r="X2372" i="6" s="1"/>
  <c r="P488" i="6"/>
  <c r="T488" i="6" s="1"/>
  <c r="X488" i="6" s="1"/>
  <c r="P1428" i="6"/>
  <c r="T1428" i="6" s="1"/>
  <c r="X1428" i="6" s="1"/>
  <c r="P1554" i="6"/>
  <c r="T1554" i="6" s="1"/>
  <c r="X1554" i="6" s="1"/>
  <c r="O949" i="6"/>
  <c r="U949" i="6"/>
  <c r="O958" i="6"/>
  <c r="P958" i="6" s="1"/>
  <c r="U958" i="6"/>
  <c r="O250" i="6"/>
  <c r="P250" i="6" s="1"/>
  <c r="U250" i="6"/>
  <c r="O71" i="6"/>
  <c r="P71" i="6" s="1"/>
  <c r="U71" i="6"/>
  <c r="O1668" i="6"/>
  <c r="P1668" i="6" s="1"/>
  <c r="U1668" i="6"/>
  <c r="O1879" i="6"/>
  <c r="P1879" i="6" s="1"/>
  <c r="U1879" i="6"/>
  <c r="U957" i="6"/>
  <c r="O957" i="6"/>
  <c r="U1667" i="6"/>
  <c r="O1667" i="6"/>
  <c r="P1667" i="6" s="1"/>
  <c r="U35" i="6"/>
  <c r="O35" i="6"/>
  <c r="U941" i="6"/>
  <c r="O941" i="6"/>
  <c r="P941" i="6" s="1"/>
  <c r="O1513" i="6"/>
  <c r="P1513" i="6" s="1"/>
  <c r="U1513" i="6"/>
  <c r="O43" i="6"/>
  <c r="P43" i="6" s="1"/>
  <c r="U43" i="6"/>
  <c r="U78" i="6"/>
  <c r="O78" i="6"/>
  <c r="O232" i="6"/>
  <c r="P232" i="6" s="1"/>
  <c r="U232" i="6"/>
  <c r="U2048" i="6"/>
  <c r="O2048" i="6"/>
  <c r="U1089" i="6"/>
  <c r="O1089" i="6"/>
  <c r="U952" i="6"/>
  <c r="O952" i="6"/>
  <c r="O1707" i="6"/>
  <c r="P1707" i="6" s="1"/>
  <c r="U1707" i="6"/>
  <c r="U150" i="6"/>
  <c r="O150" i="6"/>
  <c r="G38" i="6"/>
  <c r="K38" i="6" s="1"/>
  <c r="L38" i="6" s="1"/>
  <c r="G42" i="6"/>
  <c r="K42" i="6" s="1"/>
  <c r="L42" i="6" s="1"/>
  <c r="G486" i="6"/>
  <c r="K486" i="6" s="1"/>
  <c r="L486" i="6" s="1"/>
  <c r="G118" i="6"/>
  <c r="K118" i="6" s="1"/>
  <c r="L118" i="6" s="1"/>
  <c r="G1338" i="6"/>
  <c r="K1338" i="6" s="1"/>
  <c r="L1338" i="6" s="1"/>
  <c r="G106" i="6"/>
  <c r="K106" i="6" s="1"/>
  <c r="L106" i="6" s="1"/>
  <c r="G948" i="6"/>
  <c r="K948" i="6" s="1"/>
  <c r="L948" i="6" s="1"/>
  <c r="G98" i="6"/>
  <c r="K98" i="6" s="1"/>
  <c r="L98" i="6" s="1"/>
  <c r="G1464" i="6"/>
  <c r="K1464" i="6" s="1"/>
  <c r="L1464" i="6" s="1"/>
  <c r="G73" i="6"/>
  <c r="K73" i="6" s="1"/>
  <c r="L73" i="6" s="1"/>
  <c r="G1722" i="6"/>
  <c r="K1722" i="6" s="1"/>
  <c r="L1722" i="6" s="1"/>
  <c r="G32" i="6"/>
  <c r="K32" i="6" s="1"/>
  <c r="L32" i="6" s="1"/>
  <c r="G149" i="6"/>
  <c r="K149" i="6" s="1"/>
  <c r="L149" i="6" s="1"/>
  <c r="G104" i="6"/>
  <c r="K104" i="6" s="1"/>
  <c r="L104" i="6" s="1"/>
  <c r="G988" i="6"/>
  <c r="K988" i="6" s="1"/>
  <c r="L988" i="6" s="1"/>
  <c r="G1091" i="6"/>
  <c r="K1091" i="6" s="1"/>
  <c r="L1091" i="6" s="1"/>
  <c r="G927" i="6"/>
  <c r="K927" i="6" s="1"/>
  <c r="L927" i="6" s="1"/>
  <c r="G1463" i="6"/>
  <c r="K1463" i="6" s="1"/>
  <c r="L1463" i="6" s="1"/>
  <c r="G76" i="6"/>
  <c r="K76" i="6" s="1"/>
  <c r="L76" i="6" s="1"/>
  <c r="G512" i="6"/>
  <c r="K512" i="6" s="1"/>
  <c r="L512" i="6" s="1"/>
  <c r="G2027" i="6"/>
  <c r="K2027" i="6" s="1"/>
  <c r="L2027" i="6" s="1"/>
  <c r="G968" i="6"/>
  <c r="K968" i="6" s="1"/>
  <c r="L968" i="6" s="1"/>
  <c r="G960" i="6"/>
  <c r="K960" i="6" s="1"/>
  <c r="L960" i="6" s="1"/>
  <c r="G92" i="6"/>
  <c r="K92" i="6" s="1"/>
  <c r="L92" i="6" s="1"/>
  <c r="G294" i="6"/>
  <c r="K294" i="6" s="1"/>
  <c r="L294" i="6" s="1"/>
  <c r="G79" i="6"/>
  <c r="K79" i="6" s="1"/>
  <c r="L79" i="6" s="1"/>
  <c r="G1842" i="6"/>
  <c r="K1842" i="6" s="1"/>
  <c r="L1842" i="6" s="1"/>
  <c r="G1085" i="6"/>
  <c r="K1085" i="6" s="1"/>
  <c r="L1085" i="6" s="1"/>
  <c r="G494" i="6"/>
  <c r="K494" i="6" s="1"/>
  <c r="L494" i="6" s="1"/>
  <c r="G1578" i="6"/>
  <c r="K1578" i="6" s="1"/>
  <c r="L1578" i="6" s="1"/>
  <c r="G1911" i="6"/>
  <c r="K1911" i="6" s="1"/>
  <c r="L1911" i="6" s="1"/>
  <c r="G1465" i="6"/>
  <c r="K1465" i="6" s="1"/>
  <c r="L1465" i="6" s="1"/>
  <c r="G231" i="6"/>
  <c r="K231" i="6" s="1"/>
  <c r="L231" i="6" s="1"/>
  <c r="G171" i="6"/>
  <c r="K171" i="6" s="1"/>
  <c r="L171" i="6" s="1"/>
  <c r="G72" i="6"/>
  <c r="K72" i="6" s="1"/>
  <c r="L72" i="6" s="1"/>
  <c r="G955" i="6"/>
  <c r="K955" i="6" s="1"/>
  <c r="L955" i="6" s="1"/>
  <c r="G942" i="6"/>
  <c r="K942" i="6" s="1"/>
  <c r="L942" i="6" s="1"/>
  <c r="G229" i="6"/>
  <c r="K229" i="6" s="1"/>
  <c r="L229" i="6" s="1"/>
  <c r="G1468" i="6"/>
  <c r="K1468" i="6" s="1"/>
  <c r="L1468" i="6" s="1"/>
  <c r="G1270" i="6"/>
  <c r="K1270" i="6" s="1"/>
  <c r="L1270" i="6" s="1"/>
  <c r="G1630" i="6"/>
  <c r="K1630" i="6" s="1"/>
  <c r="L1630" i="6" s="1"/>
  <c r="G2279" i="6"/>
  <c r="K2279" i="6" s="1"/>
  <c r="L2279" i="6" s="1"/>
  <c r="G933" i="6"/>
  <c r="K933" i="6" s="1"/>
  <c r="L933" i="6" s="1"/>
  <c r="G23" i="6"/>
  <c r="K23" i="6" s="1"/>
  <c r="L23" i="6" s="1"/>
  <c r="G966" i="6"/>
  <c r="K966" i="6" s="1"/>
  <c r="L966" i="6" s="1"/>
  <c r="G1258" i="6"/>
  <c r="K1258" i="6" s="1"/>
  <c r="L1258" i="6" s="1"/>
  <c r="G84" i="6"/>
  <c r="K84" i="6" s="1"/>
  <c r="L84" i="6" s="1"/>
  <c r="G2082" i="6"/>
  <c r="K2082" i="6" s="1"/>
  <c r="L2082" i="6" s="1"/>
  <c r="G28" i="6"/>
  <c r="K28" i="6" s="1"/>
  <c r="L28" i="6" s="1"/>
  <c r="G1754" i="6"/>
  <c r="K1754" i="6" s="1"/>
  <c r="L1754" i="6" s="1"/>
  <c r="G116" i="6"/>
  <c r="K116" i="6" s="1"/>
  <c r="L116" i="6" s="1"/>
  <c r="G93" i="6"/>
  <c r="K93" i="6" s="1"/>
  <c r="L93" i="6" s="1"/>
  <c r="G1735" i="6"/>
  <c r="K1735" i="6" s="1"/>
  <c r="L1735" i="6" s="1"/>
  <c r="G1304" i="6"/>
  <c r="K1304" i="6" s="1"/>
  <c r="L1304" i="6" s="1"/>
  <c r="G69" i="6"/>
  <c r="K69" i="6" s="1"/>
  <c r="L69" i="6" s="1"/>
  <c r="G1652" i="6"/>
  <c r="K1652" i="6" s="1"/>
  <c r="L1652" i="6" s="1"/>
  <c r="G1616" i="6"/>
  <c r="K1616" i="6" s="1"/>
  <c r="L1616" i="6" s="1"/>
  <c r="G1731" i="6"/>
  <c r="K1731" i="6" s="1"/>
  <c r="L1731" i="6" s="1"/>
  <c r="G1844" i="6"/>
  <c r="K1844" i="6" s="1"/>
  <c r="L1844" i="6" s="1"/>
  <c r="G1700" i="6"/>
  <c r="K1700" i="6" s="1"/>
  <c r="L1700" i="6" s="1"/>
  <c r="G230" i="6"/>
  <c r="K230" i="6" s="1"/>
  <c r="L230" i="6" s="1"/>
  <c r="G967" i="6"/>
  <c r="K967" i="6" s="1"/>
  <c r="L967" i="6" s="1"/>
  <c r="G1983" i="6"/>
  <c r="K1983" i="6" s="1"/>
  <c r="L1983" i="6" s="1"/>
  <c r="G1868" i="6"/>
  <c r="K1868" i="6" s="1"/>
  <c r="L1868" i="6" s="1"/>
  <c r="G1088" i="6"/>
  <c r="K1088" i="6" s="1"/>
  <c r="L1088" i="6" s="1"/>
  <c r="G1393" i="6"/>
  <c r="K1393" i="6" s="1"/>
  <c r="L1393" i="6" s="1"/>
  <c r="G74" i="6"/>
  <c r="K74" i="6" s="1"/>
  <c r="L74" i="6" s="1"/>
  <c r="G963" i="6"/>
  <c r="K963" i="6" s="1"/>
  <c r="L963" i="6" s="1"/>
  <c r="G984" i="6"/>
  <c r="K984" i="6" s="1"/>
  <c r="L984" i="6" s="1"/>
  <c r="G86" i="6"/>
  <c r="K86" i="6" s="1"/>
  <c r="L86" i="6" s="1"/>
  <c r="G1711" i="6"/>
  <c r="K1711" i="6" s="1"/>
  <c r="L1711" i="6" s="1"/>
  <c r="G1617" i="6"/>
  <c r="K1617" i="6" s="1"/>
  <c r="L1617" i="6" s="1"/>
  <c r="G22" i="6"/>
  <c r="K22" i="6" s="1"/>
  <c r="L22" i="6" s="1"/>
  <c r="G1742" i="6"/>
  <c r="K1742" i="6" s="1"/>
  <c r="L1742" i="6" s="1"/>
  <c r="G411" i="6"/>
  <c r="K411" i="6" s="1"/>
  <c r="L411" i="6" s="1"/>
  <c r="G155" i="6"/>
  <c r="K155" i="6" s="1"/>
  <c r="L155" i="6" s="1"/>
  <c r="G25" i="6"/>
  <c r="K25" i="6" s="1"/>
  <c r="L25" i="6" s="1"/>
  <c r="G75" i="6"/>
  <c r="K75" i="6" s="1"/>
  <c r="L75" i="6" s="1"/>
  <c r="G1254" i="6"/>
  <c r="K1254" i="6" s="1"/>
  <c r="L1254" i="6" s="1"/>
  <c r="G947" i="6"/>
  <c r="K947" i="6" s="1"/>
  <c r="L947" i="6" s="1"/>
  <c r="G154" i="6"/>
  <c r="K154" i="6" s="1"/>
  <c r="L154" i="6" s="1"/>
  <c r="G954" i="6"/>
  <c r="K954" i="6" s="1"/>
  <c r="L954" i="6" s="1"/>
  <c r="G1684" i="6"/>
  <c r="K1684" i="6" s="1"/>
  <c r="L1684" i="6" s="1"/>
  <c r="G1080" i="6"/>
  <c r="K1080" i="6" s="1"/>
  <c r="L1080" i="6" s="1"/>
  <c r="G501" i="6"/>
  <c r="K501" i="6" s="1"/>
  <c r="L501" i="6" s="1"/>
  <c r="G922" i="6"/>
  <c r="K922" i="6" s="1"/>
  <c r="L922" i="6" s="1"/>
  <c r="G1303" i="6"/>
  <c r="K1303" i="6" s="1"/>
  <c r="L1303" i="6" s="1"/>
  <c r="G36" i="6"/>
  <c r="K36" i="6" s="1"/>
  <c r="L36" i="6" s="1"/>
  <c r="G951" i="6"/>
  <c r="K951" i="6" s="1"/>
  <c r="L951" i="6" s="1"/>
  <c r="G946" i="6"/>
  <c r="K946" i="6" s="1"/>
  <c r="L946" i="6" s="1"/>
  <c r="G965" i="6"/>
  <c r="K965" i="6" s="1"/>
  <c r="L965" i="6" s="1"/>
  <c r="G962" i="6"/>
  <c r="K962" i="6" s="1"/>
  <c r="L962" i="6" s="1"/>
  <c r="G95" i="6"/>
  <c r="K95" i="6" s="1"/>
  <c r="L95" i="6" s="1"/>
  <c r="G90" i="6"/>
  <c r="K90" i="6" s="1"/>
  <c r="L90" i="6" s="1"/>
  <c r="G39" i="6"/>
  <c r="K39" i="6" s="1"/>
  <c r="L39" i="6" s="1"/>
  <c r="G103" i="6"/>
  <c r="K103" i="6" s="1"/>
  <c r="L103" i="6" s="1"/>
  <c r="U1080" i="6" l="1"/>
  <c r="O1080" i="6"/>
  <c r="P1080" i="6" s="1"/>
  <c r="O967" i="6"/>
  <c r="P967" i="6" s="1"/>
  <c r="U967" i="6"/>
  <c r="U229" i="6"/>
  <c r="O229" i="6"/>
  <c r="P229" i="6" s="1"/>
  <c r="O104" i="6"/>
  <c r="P104" i="6" s="1"/>
  <c r="U104" i="6"/>
  <c r="V1089" i="6"/>
  <c r="W1089" i="6" s="1"/>
  <c r="V1667" i="6"/>
  <c r="W1667" i="6" s="1"/>
  <c r="U149" i="6"/>
  <c r="O149" i="6"/>
  <c r="U1468" i="6"/>
  <c r="O1468" i="6"/>
  <c r="P1468" i="6" s="1"/>
  <c r="O1700" i="6"/>
  <c r="U1700" i="6"/>
  <c r="O955" i="6"/>
  <c r="P955" i="6" s="1"/>
  <c r="U955" i="6"/>
  <c r="U32" i="6"/>
  <c r="O32" i="6"/>
  <c r="P32" i="6" s="1"/>
  <c r="O154" i="6"/>
  <c r="P154" i="6" s="1"/>
  <c r="U154" i="6"/>
  <c r="U1844" i="6"/>
  <c r="O1844" i="6"/>
  <c r="O72" i="6"/>
  <c r="P72" i="6" s="1"/>
  <c r="U72" i="6"/>
  <c r="O1722" i="6"/>
  <c r="P1722" i="6" s="1"/>
  <c r="U1722" i="6"/>
  <c r="V2048" i="6"/>
  <c r="W2048" i="6" s="1"/>
  <c r="P957" i="6"/>
  <c r="T957" i="6" s="1"/>
  <c r="U954" i="6"/>
  <c r="O954" i="6"/>
  <c r="O947" i="6"/>
  <c r="P947" i="6" s="1"/>
  <c r="U947" i="6"/>
  <c r="O1731" i="6"/>
  <c r="P1731" i="6" s="1"/>
  <c r="U1731" i="6"/>
  <c r="O171" i="6"/>
  <c r="P171" i="6" s="1"/>
  <c r="U171" i="6"/>
  <c r="U73" i="6"/>
  <c r="O73" i="6"/>
  <c r="P2048" i="6"/>
  <c r="T2048" i="6" s="1"/>
  <c r="V957" i="6"/>
  <c r="W957" i="6" s="1"/>
  <c r="O988" i="6"/>
  <c r="P988" i="6" s="1"/>
  <c r="U988" i="6"/>
  <c r="O1254" i="6"/>
  <c r="U1254" i="6"/>
  <c r="U1616" i="6"/>
  <c r="O1616" i="6"/>
  <c r="O231" i="6"/>
  <c r="P231" i="6" s="1"/>
  <c r="U231" i="6"/>
  <c r="O1464" i="6"/>
  <c r="P1464" i="6" s="1"/>
  <c r="U1464" i="6"/>
  <c r="V232" i="6"/>
  <c r="W232" i="6" s="1"/>
  <c r="V1879" i="6"/>
  <c r="W1879" i="6" s="1"/>
  <c r="U75" i="6"/>
  <c r="O75" i="6"/>
  <c r="P75" i="6" s="1"/>
  <c r="O1465" i="6"/>
  <c r="P1465" i="6" s="1"/>
  <c r="U1465" i="6"/>
  <c r="U98" i="6"/>
  <c r="O98" i="6"/>
  <c r="P98" i="6" s="1"/>
  <c r="P1089" i="6"/>
  <c r="T1089" i="6" s="1"/>
  <c r="U25" i="6"/>
  <c r="O25" i="6"/>
  <c r="O69" i="6"/>
  <c r="P69" i="6" s="1"/>
  <c r="U69" i="6"/>
  <c r="O1911" i="6"/>
  <c r="P1911" i="6" s="1"/>
  <c r="U1911" i="6"/>
  <c r="U948" i="6"/>
  <c r="O948" i="6"/>
  <c r="T232" i="6"/>
  <c r="T1879" i="6"/>
  <c r="O1983" i="6"/>
  <c r="U1983" i="6"/>
  <c r="O1304" i="6"/>
  <c r="U1304" i="6"/>
  <c r="O1578" i="6"/>
  <c r="U1578" i="6"/>
  <c r="O106" i="6"/>
  <c r="P106" i="6" s="1"/>
  <c r="U106" i="6"/>
  <c r="V1668" i="6"/>
  <c r="W1668" i="6" s="1"/>
  <c r="O411" i="6"/>
  <c r="P411" i="6" s="1"/>
  <c r="U411" i="6"/>
  <c r="O93" i="6"/>
  <c r="P93" i="6" s="1"/>
  <c r="U93" i="6"/>
  <c r="O1085" i="6"/>
  <c r="P1085" i="6" s="1"/>
  <c r="U1085" i="6"/>
  <c r="U118" i="6"/>
  <c r="O118" i="6"/>
  <c r="P78" i="6"/>
  <c r="T78" i="6" s="1"/>
  <c r="T1668" i="6"/>
  <c r="O1735" i="6"/>
  <c r="P1735" i="6" s="1"/>
  <c r="U1735" i="6"/>
  <c r="O1742" i="6"/>
  <c r="P1742" i="6" s="1"/>
  <c r="U1742" i="6"/>
  <c r="O116" i="6"/>
  <c r="U116" i="6"/>
  <c r="U1842" i="6"/>
  <c r="O1842" i="6"/>
  <c r="P1842" i="6" s="1"/>
  <c r="O486" i="6"/>
  <c r="P486" i="6" s="1"/>
  <c r="U486" i="6"/>
  <c r="V71" i="6"/>
  <c r="W71" i="6" s="1"/>
  <c r="O494" i="6"/>
  <c r="P494" i="6" s="1"/>
  <c r="U494" i="6"/>
  <c r="O103" i="6"/>
  <c r="P103" i="6" s="1"/>
  <c r="U103" i="6"/>
  <c r="O22" i="6"/>
  <c r="P22" i="6" s="1"/>
  <c r="U22" i="6"/>
  <c r="O1754" i="6"/>
  <c r="P1754" i="6" s="1"/>
  <c r="U1754" i="6"/>
  <c r="O79" i="6"/>
  <c r="U79" i="6"/>
  <c r="O42" i="6"/>
  <c r="P42" i="6" s="1"/>
  <c r="U42" i="6"/>
  <c r="V43" i="6"/>
  <c r="W43" i="6" s="1"/>
  <c r="U230" i="6"/>
  <c r="O230" i="6"/>
  <c r="V78" i="6"/>
  <c r="W78" i="6" s="1"/>
  <c r="U39" i="6"/>
  <c r="O39" i="6"/>
  <c r="O1617" i="6"/>
  <c r="P1617" i="6" s="1"/>
  <c r="U1617" i="6"/>
  <c r="O28" i="6"/>
  <c r="U28" i="6"/>
  <c r="U294" i="6"/>
  <c r="O294" i="6"/>
  <c r="O38" i="6"/>
  <c r="U38" i="6"/>
  <c r="T43" i="6"/>
  <c r="T71" i="6"/>
  <c r="U501" i="6"/>
  <c r="O501" i="6"/>
  <c r="O95" i="6"/>
  <c r="P95" i="6" s="1"/>
  <c r="U95" i="6"/>
  <c r="O86" i="6"/>
  <c r="P86" i="6" s="1"/>
  <c r="U86" i="6"/>
  <c r="O84" i="6"/>
  <c r="P84" i="6" s="1"/>
  <c r="U84" i="6"/>
  <c r="U960" i="6"/>
  <c r="O960" i="6"/>
  <c r="P960" i="6" s="1"/>
  <c r="V150" i="6"/>
  <c r="W150" i="6" s="1"/>
  <c r="V1513" i="6"/>
  <c r="W1513" i="6" s="1"/>
  <c r="V250" i="6"/>
  <c r="W250" i="6" s="1"/>
  <c r="O942" i="6"/>
  <c r="P942" i="6" s="1"/>
  <c r="U942" i="6"/>
  <c r="O2082" i="6"/>
  <c r="P2082" i="6" s="1"/>
  <c r="U2082" i="6"/>
  <c r="U962" i="6"/>
  <c r="O962" i="6"/>
  <c r="U984" i="6"/>
  <c r="O984" i="6"/>
  <c r="O1258" i="6"/>
  <c r="P1258" i="6" s="1"/>
  <c r="U1258" i="6"/>
  <c r="O968" i="6"/>
  <c r="P968" i="6" s="1"/>
  <c r="U968" i="6"/>
  <c r="P150" i="6"/>
  <c r="T150" i="6" s="1"/>
  <c r="T1513" i="6"/>
  <c r="T250" i="6"/>
  <c r="U1652" i="6"/>
  <c r="O1652" i="6"/>
  <c r="O1711" i="6"/>
  <c r="P1711" i="6" s="1"/>
  <c r="U1711" i="6"/>
  <c r="O965" i="6"/>
  <c r="P965" i="6" s="1"/>
  <c r="U965" i="6"/>
  <c r="O963" i="6"/>
  <c r="P963" i="6" s="1"/>
  <c r="U963" i="6"/>
  <c r="U966" i="6"/>
  <c r="O966" i="6"/>
  <c r="O2027" i="6"/>
  <c r="P2027" i="6" s="1"/>
  <c r="U2027" i="6"/>
  <c r="V1707" i="6"/>
  <c r="W1707" i="6" s="1"/>
  <c r="V958" i="6"/>
  <c r="W958" i="6" s="1"/>
  <c r="O946" i="6"/>
  <c r="P946" i="6" s="1"/>
  <c r="U946" i="6"/>
  <c r="O74" i="6"/>
  <c r="U74" i="6"/>
  <c r="O23" i="6"/>
  <c r="P23" i="6" s="1"/>
  <c r="U23" i="6"/>
  <c r="O512" i="6"/>
  <c r="P512" i="6" s="1"/>
  <c r="U512" i="6"/>
  <c r="T941" i="6"/>
  <c r="U155" i="6"/>
  <c r="O155" i="6"/>
  <c r="U1393" i="6"/>
  <c r="O1393" i="6"/>
  <c r="O933" i="6"/>
  <c r="P933" i="6" s="1"/>
  <c r="U933" i="6"/>
  <c r="U76" i="6"/>
  <c r="O76" i="6"/>
  <c r="T1707" i="6"/>
  <c r="V941" i="6"/>
  <c r="W941" i="6" s="1"/>
  <c r="T958" i="6"/>
  <c r="T1667" i="6"/>
  <c r="O92" i="6"/>
  <c r="P92" i="6" s="1"/>
  <c r="U92" i="6"/>
  <c r="O36" i="6"/>
  <c r="P36" i="6" s="1"/>
  <c r="U36" i="6"/>
  <c r="U2279" i="6"/>
  <c r="O2279" i="6"/>
  <c r="O1463" i="6"/>
  <c r="P1463" i="6" s="1"/>
  <c r="U1463" i="6"/>
  <c r="V949" i="6"/>
  <c r="W949" i="6" s="1"/>
  <c r="U1338" i="6"/>
  <c r="O1338" i="6"/>
  <c r="U90" i="6"/>
  <c r="O90" i="6"/>
  <c r="P90" i="6" s="1"/>
  <c r="U951" i="6"/>
  <c r="O951" i="6"/>
  <c r="P951" i="6" s="1"/>
  <c r="U1303" i="6"/>
  <c r="O1303" i="6"/>
  <c r="U1868" i="6"/>
  <c r="O1868" i="6"/>
  <c r="P1868" i="6" s="1"/>
  <c r="U1630" i="6"/>
  <c r="O1630" i="6"/>
  <c r="P1630" i="6" s="1"/>
  <c r="O927" i="6"/>
  <c r="P927" i="6" s="1"/>
  <c r="U927" i="6"/>
  <c r="V952" i="6"/>
  <c r="W952" i="6" s="1"/>
  <c r="V35" i="6"/>
  <c r="W35" i="6" s="1"/>
  <c r="U1684" i="6"/>
  <c r="O1684" i="6"/>
  <c r="P1684" i="6" s="1"/>
  <c r="U1088" i="6"/>
  <c r="O1088" i="6"/>
  <c r="P1088" i="6" s="1"/>
  <c r="U922" i="6"/>
  <c r="O922" i="6"/>
  <c r="P922" i="6" s="1"/>
  <c r="U1270" i="6"/>
  <c r="O1270" i="6"/>
  <c r="P1270" i="6" s="1"/>
  <c r="U1091" i="6"/>
  <c r="O1091" i="6"/>
  <c r="P1091" i="6" s="1"/>
  <c r="P952" i="6"/>
  <c r="T952" i="6" s="1"/>
  <c r="P35" i="6"/>
  <c r="T35" i="6" s="1"/>
  <c r="P949" i="6"/>
  <c r="T949" i="6" s="1"/>
  <c r="G760" i="6"/>
  <c r="K760" i="6" s="1"/>
  <c r="L760" i="6" s="1"/>
  <c r="G489" i="6"/>
  <c r="K489" i="6" s="1"/>
  <c r="L489" i="6" s="1"/>
  <c r="G1908" i="6"/>
  <c r="K1908" i="6" s="1"/>
  <c r="L1908" i="6" s="1"/>
  <c r="G985" i="6"/>
  <c r="K985" i="6" s="1"/>
  <c r="L985" i="6" s="1"/>
  <c r="G1720" i="6"/>
  <c r="K1720" i="6" s="1"/>
  <c r="L1720" i="6" s="1"/>
  <c r="G1962" i="6"/>
  <c r="K1962" i="6" s="1"/>
  <c r="L1962" i="6" s="1"/>
  <c r="G1537" i="6"/>
  <c r="K1537" i="6" s="1"/>
  <c r="L1537" i="6" s="1"/>
  <c r="G276" i="6"/>
  <c r="K276" i="6" s="1"/>
  <c r="L276" i="6" s="1"/>
  <c r="G70" i="6"/>
  <c r="K70" i="6" s="1"/>
  <c r="L70" i="6" s="1"/>
  <c r="G961" i="6"/>
  <c r="K961" i="6" s="1"/>
  <c r="L961" i="6" s="1"/>
  <c r="G937" i="6"/>
  <c r="K937" i="6" s="1"/>
  <c r="L937" i="6" s="1"/>
  <c r="G1315" i="6"/>
  <c r="K1315" i="6" s="1"/>
  <c r="L1315" i="6" s="1"/>
  <c r="G1788" i="6"/>
  <c r="K1788" i="6" s="1"/>
  <c r="L1788" i="6" s="1"/>
  <c r="G122" i="6"/>
  <c r="K122" i="6" s="1"/>
  <c r="L122" i="6" s="1"/>
  <c r="G1633" i="6"/>
  <c r="K1633" i="6" s="1"/>
  <c r="L1633" i="6" s="1"/>
  <c r="G950" i="6"/>
  <c r="K950" i="6" s="1"/>
  <c r="L950" i="6" s="1"/>
  <c r="G492" i="6"/>
  <c r="K492" i="6" s="1"/>
  <c r="L492" i="6" s="1"/>
  <c r="G959" i="6"/>
  <c r="K959" i="6" s="1"/>
  <c r="L959" i="6" s="1"/>
  <c r="G2261" i="6"/>
  <c r="K2261" i="6" s="1"/>
  <c r="L2261" i="6" s="1"/>
  <c r="G943" i="6"/>
  <c r="K943" i="6" s="1"/>
  <c r="L943" i="6" s="1"/>
  <c r="G1530" i="6"/>
  <c r="K1530" i="6" s="1"/>
  <c r="L1530" i="6" s="1"/>
  <c r="G926" i="6"/>
  <c r="K926" i="6" s="1"/>
  <c r="L926" i="6" s="1"/>
  <c r="G77" i="6"/>
  <c r="K77" i="6" s="1"/>
  <c r="L77" i="6" s="1"/>
  <c r="G1200" i="6"/>
  <c r="K1200" i="6" s="1"/>
  <c r="L1200" i="6" s="1"/>
  <c r="G91" i="6"/>
  <c r="K91" i="6" s="1"/>
  <c r="L91" i="6" s="1"/>
  <c r="G964" i="6"/>
  <c r="K964" i="6" s="1"/>
  <c r="L964" i="6" s="1"/>
  <c r="G125" i="6"/>
  <c r="K125" i="6" s="1"/>
  <c r="L125" i="6" s="1"/>
  <c r="G969" i="6"/>
  <c r="K969" i="6" s="1"/>
  <c r="L969" i="6" s="1"/>
  <c r="G2259" i="6"/>
  <c r="K2259" i="6" s="1"/>
  <c r="L2259" i="6" s="1"/>
  <c r="G1725" i="6"/>
  <c r="K1725" i="6" s="1"/>
  <c r="L1725" i="6" s="1"/>
  <c r="G944" i="6"/>
  <c r="K944" i="6" s="1"/>
  <c r="L944" i="6" s="1"/>
  <c r="G978" i="6"/>
  <c r="K978" i="6" s="1"/>
  <c r="L978" i="6" s="1"/>
  <c r="G1259" i="6"/>
  <c r="K1259" i="6" s="1"/>
  <c r="L1259" i="6" s="1"/>
  <c r="G1764" i="6"/>
  <c r="K1764" i="6" s="1"/>
  <c r="L1764" i="6" s="1"/>
  <c r="G953" i="6"/>
  <c r="K953" i="6" s="1"/>
  <c r="L953" i="6" s="1"/>
  <c r="G2308" i="6"/>
  <c r="K2308" i="6" s="1"/>
  <c r="L2308" i="6" s="1"/>
  <c r="G572" i="6"/>
  <c r="K572" i="6" s="1"/>
  <c r="L572" i="6" s="1"/>
  <c r="G956" i="6"/>
  <c r="K956" i="6" s="1"/>
  <c r="L956" i="6" s="1"/>
  <c r="G1090" i="6"/>
  <c r="K1090" i="6" s="1"/>
  <c r="L1090" i="6" s="1"/>
  <c r="G1198" i="6"/>
  <c r="K1198" i="6" s="1"/>
  <c r="L1198" i="6" s="1"/>
  <c r="G2278" i="6"/>
  <c r="K2278" i="6" s="1"/>
  <c r="L2278" i="6" s="1"/>
  <c r="G945" i="6"/>
  <c r="K945" i="6" s="1"/>
  <c r="L945" i="6" s="1"/>
  <c r="G265" i="6"/>
  <c r="K265" i="6" s="1"/>
  <c r="L265" i="6" s="1"/>
  <c r="G239" i="6"/>
  <c r="K239" i="6" s="1"/>
  <c r="L239" i="6" s="1"/>
  <c r="G87" i="6"/>
  <c r="K87" i="6" s="1"/>
  <c r="L87" i="6" s="1"/>
  <c r="G85" i="6"/>
  <c r="K85" i="6" s="1"/>
  <c r="L85" i="6" s="1"/>
  <c r="G1466" i="6"/>
  <c r="K1466" i="6" s="1"/>
  <c r="L1466" i="6" s="1"/>
  <c r="G544" i="6"/>
  <c r="K544" i="6" s="1"/>
  <c r="L544" i="6" s="1"/>
  <c r="G1105" i="6"/>
  <c r="K1105" i="6" s="1"/>
  <c r="L1105" i="6" s="1"/>
  <c r="G34" i="6"/>
  <c r="K34" i="6" s="1"/>
  <c r="L34" i="6" s="1"/>
  <c r="X250" i="6" l="1"/>
  <c r="X949" i="6"/>
  <c r="X952" i="6"/>
  <c r="X1089" i="6"/>
  <c r="X35" i="6"/>
  <c r="X958" i="6"/>
  <c r="X1668" i="6"/>
  <c r="X1879" i="6"/>
  <c r="X78" i="6"/>
  <c r="X71" i="6"/>
  <c r="V22" i="6"/>
  <c r="W22" i="6" s="1"/>
  <c r="U1466" i="6"/>
  <c r="O1466" i="6"/>
  <c r="P1466" i="6" s="1"/>
  <c r="U77" i="6"/>
  <c r="O77" i="6"/>
  <c r="V1258" i="6"/>
  <c r="W1258" i="6" s="1"/>
  <c r="V84" i="6"/>
  <c r="W84" i="6" s="1"/>
  <c r="V1617" i="6"/>
  <c r="W1617" i="6" s="1"/>
  <c r="V988" i="6"/>
  <c r="W988" i="6" s="1"/>
  <c r="V1722" i="6"/>
  <c r="W1722" i="6" s="1"/>
  <c r="T1735" i="6"/>
  <c r="O926" i="6"/>
  <c r="P926" i="6" s="1"/>
  <c r="U926" i="6"/>
  <c r="V2027" i="6"/>
  <c r="W2027" i="6" s="1"/>
  <c r="P1304" i="6"/>
  <c r="T1304" i="6" s="1"/>
  <c r="V98" i="6"/>
  <c r="W98" i="6" s="1"/>
  <c r="V1468" i="6"/>
  <c r="W1468" i="6" s="1"/>
  <c r="V1463" i="6"/>
  <c r="W1463" i="6" s="1"/>
  <c r="V1393" i="6"/>
  <c r="W1393" i="6" s="1"/>
  <c r="T2027" i="6"/>
  <c r="T1258" i="6"/>
  <c r="T84" i="6"/>
  <c r="T1617" i="6"/>
  <c r="V103" i="6"/>
  <c r="W103" i="6" s="1"/>
  <c r="T988" i="6"/>
  <c r="T1722" i="6"/>
  <c r="U544" i="6"/>
  <c r="O544" i="6"/>
  <c r="P544" i="6" s="1"/>
  <c r="T22" i="6"/>
  <c r="V1091" i="6"/>
  <c r="W1091" i="6" s="1"/>
  <c r="T927" i="6"/>
  <c r="P1393" i="6"/>
  <c r="T1393" i="6" s="1"/>
  <c r="T103" i="6"/>
  <c r="P118" i="6"/>
  <c r="T118" i="6" s="1"/>
  <c r="V1465" i="6"/>
  <c r="W1465" i="6" s="1"/>
  <c r="P149" i="6"/>
  <c r="T149" i="6" s="1"/>
  <c r="O2261" i="6"/>
  <c r="P2261" i="6" s="1"/>
  <c r="U2261" i="6"/>
  <c r="T1630" i="6"/>
  <c r="T1463" i="6"/>
  <c r="P966" i="6"/>
  <c r="T966" i="6" s="1"/>
  <c r="V984" i="6"/>
  <c r="W984" i="6" s="1"/>
  <c r="V86" i="6"/>
  <c r="W86" i="6" s="1"/>
  <c r="V39" i="6"/>
  <c r="W39" i="6" s="1"/>
  <c r="V494" i="6"/>
  <c r="W494" i="6" s="1"/>
  <c r="V118" i="6"/>
  <c r="W118" i="6" s="1"/>
  <c r="T1465" i="6"/>
  <c r="V72" i="6"/>
  <c r="W72" i="6" s="1"/>
  <c r="V149" i="6"/>
  <c r="W149" i="6" s="1"/>
  <c r="O959" i="6"/>
  <c r="U959" i="6"/>
  <c r="V155" i="6"/>
  <c r="W155" i="6" s="1"/>
  <c r="V966" i="6"/>
  <c r="W966" i="6" s="1"/>
  <c r="P984" i="6"/>
  <c r="T984" i="6" s="1"/>
  <c r="T86" i="6"/>
  <c r="P39" i="6"/>
  <c r="T39" i="6" s="1"/>
  <c r="V1085" i="6"/>
  <c r="W1085" i="6" s="1"/>
  <c r="V1983" i="6"/>
  <c r="W1983" i="6" s="1"/>
  <c r="T72" i="6"/>
  <c r="P1254" i="6"/>
  <c r="T1254" i="6" s="1"/>
  <c r="O943" i="6"/>
  <c r="P943" i="6" s="1"/>
  <c r="U943" i="6"/>
  <c r="O492" i="6"/>
  <c r="P492" i="6" s="1"/>
  <c r="U492" i="6"/>
  <c r="V1630" i="6"/>
  <c r="W1630" i="6" s="1"/>
  <c r="V2279" i="6"/>
  <c r="W2279" i="6" s="1"/>
  <c r="P155" i="6"/>
  <c r="T155" i="6" s="1"/>
  <c r="T494" i="6"/>
  <c r="T75" i="6"/>
  <c r="U1090" i="6"/>
  <c r="O1090" i="6"/>
  <c r="O950" i="6"/>
  <c r="P950" i="6" s="1"/>
  <c r="U950" i="6"/>
  <c r="V1270" i="6"/>
  <c r="W1270" i="6" s="1"/>
  <c r="P2279" i="6"/>
  <c r="T2279" i="6" s="1"/>
  <c r="X941" i="6"/>
  <c r="V963" i="6"/>
  <c r="W963" i="6" s="1"/>
  <c r="V962" i="6"/>
  <c r="W962" i="6" s="1"/>
  <c r="V95" i="6"/>
  <c r="W95" i="6" s="1"/>
  <c r="T1085" i="6"/>
  <c r="P1983" i="6"/>
  <c r="T1983" i="6" s="1"/>
  <c r="V75" i="6"/>
  <c r="W75" i="6" s="1"/>
  <c r="P73" i="6"/>
  <c r="T73" i="6" s="1"/>
  <c r="P1844" i="6"/>
  <c r="T1844" i="6" s="1"/>
  <c r="O956" i="6"/>
  <c r="U956" i="6"/>
  <c r="T1868" i="6"/>
  <c r="V36" i="6"/>
  <c r="W36" i="6" s="1"/>
  <c r="T963" i="6"/>
  <c r="P962" i="6"/>
  <c r="T962" i="6" s="1"/>
  <c r="T95" i="6"/>
  <c r="V93" i="6"/>
  <c r="W93" i="6" s="1"/>
  <c r="V73" i="6"/>
  <c r="W73" i="6" s="1"/>
  <c r="V1844" i="6"/>
  <c r="W1844" i="6" s="1"/>
  <c r="U91" i="6"/>
  <c r="O91" i="6"/>
  <c r="P91" i="6" s="1"/>
  <c r="T933" i="6"/>
  <c r="V927" i="6"/>
  <c r="W927" i="6" s="1"/>
  <c r="U122" i="6"/>
  <c r="O122" i="6"/>
  <c r="V1868" i="6"/>
  <c r="W1868" i="6" s="1"/>
  <c r="V512" i="6"/>
  <c r="W512" i="6" s="1"/>
  <c r="V2082" i="6"/>
  <c r="W2082" i="6" s="1"/>
  <c r="X150" i="6"/>
  <c r="P230" i="6"/>
  <c r="T230" i="6" s="1"/>
  <c r="V486" i="6"/>
  <c r="W486" i="6" s="1"/>
  <c r="X232" i="6"/>
  <c r="V171" i="6"/>
  <c r="W171" i="6" s="1"/>
  <c r="V154" i="6"/>
  <c r="W154" i="6" s="1"/>
  <c r="V104" i="6"/>
  <c r="W104" i="6" s="1"/>
  <c r="U1530" i="6"/>
  <c r="O1530" i="6"/>
  <c r="P1530" i="6" s="1"/>
  <c r="T1270" i="6"/>
  <c r="U572" i="6"/>
  <c r="O572" i="6"/>
  <c r="U1788" i="6"/>
  <c r="O1788" i="6"/>
  <c r="P1788" i="6" s="1"/>
  <c r="T36" i="6"/>
  <c r="T512" i="6"/>
  <c r="V965" i="6"/>
  <c r="W965" i="6" s="1"/>
  <c r="V230" i="6"/>
  <c r="W230" i="6" s="1"/>
  <c r="T93" i="6"/>
  <c r="O87" i="6"/>
  <c r="P87" i="6" s="1"/>
  <c r="U87" i="6"/>
  <c r="O945" i="6"/>
  <c r="P945" i="6" s="1"/>
  <c r="U945" i="6"/>
  <c r="O1198" i="6"/>
  <c r="P1198" i="6" s="1"/>
  <c r="U1198" i="6"/>
  <c r="U2308" i="6"/>
  <c r="O2308" i="6"/>
  <c r="P2308" i="6" s="1"/>
  <c r="O1315" i="6"/>
  <c r="P1315" i="6" s="1"/>
  <c r="U1315" i="6"/>
  <c r="T922" i="6"/>
  <c r="P1303" i="6"/>
  <c r="T1303" i="6" s="1"/>
  <c r="V92" i="6"/>
  <c r="W92" i="6" s="1"/>
  <c r="V23" i="6"/>
  <c r="W23" i="6" s="1"/>
  <c r="T965" i="6"/>
  <c r="T2082" i="6"/>
  <c r="P501" i="6"/>
  <c r="T501" i="6" s="1"/>
  <c r="T486" i="6"/>
  <c r="V411" i="6"/>
  <c r="W411" i="6" s="1"/>
  <c r="P948" i="6"/>
  <c r="T948" i="6" s="1"/>
  <c r="T171" i="6"/>
  <c r="T154" i="6"/>
  <c r="T104" i="6"/>
  <c r="V933" i="6"/>
  <c r="W933" i="6" s="1"/>
  <c r="T968" i="6"/>
  <c r="T1091" i="6"/>
  <c r="O2278" i="6"/>
  <c r="P2278" i="6" s="1"/>
  <c r="U2278" i="6"/>
  <c r="U1633" i="6"/>
  <c r="O1633" i="6"/>
  <c r="U953" i="6"/>
  <c r="O953" i="6"/>
  <c r="U937" i="6"/>
  <c r="O937" i="6"/>
  <c r="P937" i="6" s="1"/>
  <c r="V922" i="6"/>
  <c r="W922" i="6" s="1"/>
  <c r="V1303" i="6"/>
  <c r="W1303" i="6" s="1"/>
  <c r="T23" i="6"/>
  <c r="V501" i="6"/>
  <c r="W501" i="6" s="1"/>
  <c r="T1842" i="6"/>
  <c r="T411" i="6"/>
  <c r="V948" i="6"/>
  <c r="W948" i="6" s="1"/>
  <c r="V1731" i="6"/>
  <c r="W1731" i="6" s="1"/>
  <c r="X957" i="6"/>
  <c r="V960" i="6"/>
  <c r="W960" i="6" s="1"/>
  <c r="O1200" i="6"/>
  <c r="P1200" i="6" s="1"/>
  <c r="U1200" i="6"/>
  <c r="T92" i="6"/>
  <c r="V1464" i="6"/>
  <c r="W1464" i="6" s="1"/>
  <c r="X2048" i="6"/>
  <c r="T229" i="6"/>
  <c r="O760" i="6"/>
  <c r="P760" i="6" s="1"/>
  <c r="U760" i="6"/>
  <c r="O239" i="6"/>
  <c r="U239" i="6"/>
  <c r="O961" i="6"/>
  <c r="P961" i="6" s="1"/>
  <c r="U961" i="6"/>
  <c r="O70" i="6"/>
  <c r="P70" i="6" s="1"/>
  <c r="U70" i="6"/>
  <c r="X1667" i="6"/>
  <c r="V74" i="6"/>
  <c r="W74" i="6" s="1"/>
  <c r="T1711" i="6"/>
  <c r="T942" i="6"/>
  <c r="X43" i="6"/>
  <c r="V42" i="6"/>
  <c r="W42" i="6" s="1"/>
  <c r="V1842" i="6"/>
  <c r="W1842" i="6" s="1"/>
  <c r="T1464" i="6"/>
  <c r="T1731" i="6"/>
  <c r="V229" i="6"/>
  <c r="W229" i="6" s="1"/>
  <c r="T98" i="6"/>
  <c r="O1764" i="6"/>
  <c r="U1764" i="6"/>
  <c r="V1711" i="6"/>
  <c r="W1711" i="6" s="1"/>
  <c r="O1259" i="6"/>
  <c r="P1259" i="6" s="1"/>
  <c r="U1259" i="6"/>
  <c r="U276" i="6"/>
  <c r="O276" i="6"/>
  <c r="P276" i="6" s="1"/>
  <c r="V1088" i="6"/>
  <c r="W1088" i="6" s="1"/>
  <c r="V951" i="6"/>
  <c r="W951" i="6" s="1"/>
  <c r="V38" i="6"/>
  <c r="W38" i="6" s="1"/>
  <c r="T42" i="6"/>
  <c r="V116" i="6"/>
  <c r="W116" i="6" s="1"/>
  <c r="T1911" i="6"/>
  <c r="V231" i="6"/>
  <c r="W231" i="6" s="1"/>
  <c r="T32" i="6"/>
  <c r="P28" i="6"/>
  <c r="T28" i="6" s="1"/>
  <c r="O944" i="6"/>
  <c r="P944" i="6" s="1"/>
  <c r="U944" i="6"/>
  <c r="O1537" i="6"/>
  <c r="P1537" i="6" s="1"/>
  <c r="U1537" i="6"/>
  <c r="T90" i="6"/>
  <c r="P74" i="6"/>
  <c r="T74" i="6" s="1"/>
  <c r="P1652" i="6"/>
  <c r="T1652" i="6" s="1"/>
  <c r="V79" i="6"/>
  <c r="W79" i="6" s="1"/>
  <c r="V947" i="6"/>
  <c r="W947" i="6" s="1"/>
  <c r="V32" i="6"/>
  <c r="W32" i="6" s="1"/>
  <c r="V967" i="6"/>
  <c r="W967" i="6" s="1"/>
  <c r="V1911" i="6"/>
  <c r="W1911" i="6" s="1"/>
  <c r="U1962" i="6"/>
  <c r="O1962" i="6"/>
  <c r="T1684" i="6"/>
  <c r="V90" i="6"/>
  <c r="W90" i="6" s="1"/>
  <c r="V946" i="6"/>
  <c r="W946" i="6" s="1"/>
  <c r="V1652" i="6"/>
  <c r="W1652" i="6" s="1"/>
  <c r="P38" i="6"/>
  <c r="T38" i="6" s="1"/>
  <c r="P116" i="6"/>
  <c r="T116" i="6" s="1"/>
  <c r="V106" i="6"/>
  <c r="W106" i="6" s="1"/>
  <c r="V69" i="6"/>
  <c r="W69" i="6" s="1"/>
  <c r="T231" i="6"/>
  <c r="T947" i="6"/>
  <c r="V955" i="6"/>
  <c r="W955" i="6" s="1"/>
  <c r="T967" i="6"/>
  <c r="U1720" i="6"/>
  <c r="O1720" i="6"/>
  <c r="P1720" i="6" s="1"/>
  <c r="X1707" i="6"/>
  <c r="P79" i="6"/>
  <c r="T79" i="6" s="1"/>
  <c r="T69" i="6"/>
  <c r="O85" i="6"/>
  <c r="P85" i="6" s="1"/>
  <c r="U85" i="6"/>
  <c r="U985" i="6"/>
  <c r="O985" i="6"/>
  <c r="P985" i="6" s="1"/>
  <c r="T946" i="6"/>
  <c r="X1513" i="6"/>
  <c r="V294" i="6"/>
  <c r="W294" i="6" s="1"/>
  <c r="V1742" i="6"/>
  <c r="W1742" i="6" s="1"/>
  <c r="T106" i="6"/>
  <c r="P1616" i="6"/>
  <c r="T1616" i="6" s="1"/>
  <c r="P954" i="6"/>
  <c r="T954" i="6" s="1"/>
  <c r="T955" i="6"/>
  <c r="T1080" i="6"/>
  <c r="T1468" i="6"/>
  <c r="V942" i="6"/>
  <c r="W942" i="6" s="1"/>
  <c r="T1088" i="6"/>
  <c r="U978" i="6"/>
  <c r="O978" i="6"/>
  <c r="P978" i="6" s="1"/>
  <c r="O2259" i="6"/>
  <c r="P2259" i="6" s="1"/>
  <c r="U2259" i="6"/>
  <c r="O969" i="6"/>
  <c r="P969" i="6" s="1"/>
  <c r="U969" i="6"/>
  <c r="V1684" i="6"/>
  <c r="W1684" i="6" s="1"/>
  <c r="O34" i="6"/>
  <c r="P34" i="6" s="1"/>
  <c r="U34" i="6"/>
  <c r="U125" i="6"/>
  <c r="O125" i="6"/>
  <c r="U1908" i="6"/>
  <c r="O1908" i="6"/>
  <c r="V1338" i="6"/>
  <c r="W1338" i="6" s="1"/>
  <c r="P76" i="6"/>
  <c r="T76" i="6" s="1"/>
  <c r="P294" i="6"/>
  <c r="T294" i="6" s="1"/>
  <c r="V1754" i="6"/>
  <c r="W1754" i="6" s="1"/>
  <c r="T1742" i="6"/>
  <c r="P1578" i="6"/>
  <c r="T1578" i="6" s="1"/>
  <c r="P25" i="6"/>
  <c r="T25" i="6" s="1"/>
  <c r="V1616" i="6"/>
  <c r="W1616" i="6" s="1"/>
  <c r="V954" i="6"/>
  <c r="W954" i="6" s="1"/>
  <c r="P1700" i="6"/>
  <c r="T1700" i="6" s="1"/>
  <c r="V1080" i="6"/>
  <c r="W1080" i="6" s="1"/>
  <c r="V1304" i="6"/>
  <c r="W1304" i="6" s="1"/>
  <c r="O265" i="6"/>
  <c r="U265" i="6"/>
  <c r="T951" i="6"/>
  <c r="O1725" i="6"/>
  <c r="P1725" i="6" s="1"/>
  <c r="U1725" i="6"/>
  <c r="U1105" i="6"/>
  <c r="O1105" i="6"/>
  <c r="P1105" i="6" s="1"/>
  <c r="O964" i="6"/>
  <c r="U964" i="6"/>
  <c r="O489" i="6"/>
  <c r="P489" i="6" s="1"/>
  <c r="U489" i="6"/>
  <c r="P1338" i="6"/>
  <c r="T1338" i="6" s="1"/>
  <c r="V76" i="6"/>
  <c r="W76" i="6" s="1"/>
  <c r="V968" i="6"/>
  <c r="W968" i="6" s="1"/>
  <c r="T960" i="6"/>
  <c r="V28" i="6"/>
  <c r="W28" i="6" s="1"/>
  <c r="T1754" i="6"/>
  <c r="V1735" i="6"/>
  <c r="W1735" i="6" s="1"/>
  <c r="V1578" i="6"/>
  <c r="W1578" i="6" s="1"/>
  <c r="V25" i="6"/>
  <c r="W25" i="6" s="1"/>
  <c r="V1254" i="6"/>
  <c r="W1254" i="6" s="1"/>
  <c r="V1700" i="6"/>
  <c r="W1700" i="6" s="1"/>
  <c r="G3" i="11"/>
  <c r="X79" i="6" l="1"/>
  <c r="X28" i="6"/>
  <c r="X294" i="6"/>
  <c r="X1722" i="6"/>
  <c r="X962" i="6"/>
  <c r="X1088" i="6"/>
  <c r="X229" i="6"/>
  <c r="X984" i="6"/>
  <c r="X42" i="6"/>
  <c r="X1338" i="6"/>
  <c r="X501" i="6"/>
  <c r="X1578" i="6"/>
  <c r="X22" i="6"/>
  <c r="X960" i="6"/>
  <c r="X230" i="6"/>
  <c r="X486" i="6"/>
  <c r="X155" i="6"/>
  <c r="X967" i="6"/>
  <c r="X965" i="6"/>
  <c r="X1844" i="6"/>
  <c r="X1464" i="6"/>
  <c r="X1652" i="6"/>
  <c r="X1616" i="6"/>
  <c r="X25" i="6"/>
  <c r="X1983" i="6"/>
  <c r="X988" i="6"/>
  <c r="X92" i="6"/>
  <c r="X966" i="6"/>
  <c r="X1617" i="6"/>
  <c r="X933" i="6"/>
  <c r="X1303" i="6"/>
  <c r="X116" i="6"/>
  <c r="X38" i="6"/>
  <c r="X1254" i="6"/>
  <c r="X106" i="6"/>
  <c r="X1700" i="6"/>
  <c r="X98" i="6"/>
  <c r="V760" i="6"/>
  <c r="W760" i="6" s="1"/>
  <c r="X75" i="6"/>
  <c r="V544" i="6"/>
  <c r="W544" i="6" s="1"/>
  <c r="V926" i="6"/>
  <c r="W926" i="6" s="1"/>
  <c r="X1911" i="6"/>
  <c r="T87" i="6"/>
  <c r="X149" i="6"/>
  <c r="V87" i="6"/>
  <c r="W87" i="6" s="1"/>
  <c r="V125" i="6"/>
  <c r="W125" i="6" s="1"/>
  <c r="T760" i="6"/>
  <c r="X948" i="6"/>
  <c r="X494" i="6"/>
  <c r="T926" i="6"/>
  <c r="V1720" i="6"/>
  <c r="W1720" i="6" s="1"/>
  <c r="X1731" i="6"/>
  <c r="X2082" i="6"/>
  <c r="X93" i="6"/>
  <c r="X1463" i="6"/>
  <c r="X1735" i="6"/>
  <c r="T937" i="6"/>
  <c r="X2279" i="6"/>
  <c r="X1630" i="6"/>
  <c r="X118" i="6"/>
  <c r="V34" i="6"/>
  <c r="W34" i="6" s="1"/>
  <c r="V937" i="6"/>
  <c r="W937" i="6" s="1"/>
  <c r="T91" i="6"/>
  <c r="X1085" i="6"/>
  <c r="V959" i="6"/>
  <c r="W959" i="6" s="1"/>
  <c r="X946" i="6"/>
  <c r="V91" i="6"/>
  <c r="W91" i="6" s="1"/>
  <c r="V2261" i="6"/>
  <c r="W2261" i="6" s="1"/>
  <c r="V265" i="6"/>
  <c r="W265" i="6" s="1"/>
  <c r="X1754" i="6"/>
  <c r="V969" i="6"/>
  <c r="W969" i="6" s="1"/>
  <c r="X76" i="6"/>
  <c r="V953" i="6"/>
  <c r="W953" i="6" s="1"/>
  <c r="P959" i="6"/>
  <c r="T959" i="6" s="1"/>
  <c r="T2261" i="6"/>
  <c r="X231" i="6"/>
  <c r="T969" i="6"/>
  <c r="X74" i="6"/>
  <c r="V1200" i="6"/>
  <c r="W1200" i="6" s="1"/>
  <c r="P953" i="6"/>
  <c r="T953" i="6" s="1"/>
  <c r="X84" i="6"/>
  <c r="X1304" i="6"/>
  <c r="T34" i="6"/>
  <c r="V2259" i="6"/>
  <c r="W2259" i="6" s="1"/>
  <c r="X512" i="6"/>
  <c r="X1258" i="6"/>
  <c r="X947" i="6"/>
  <c r="T985" i="6"/>
  <c r="X942" i="6"/>
  <c r="T1200" i="6"/>
  <c r="P1633" i="6"/>
  <c r="T1633" i="6" s="1"/>
  <c r="X922" i="6"/>
  <c r="X36" i="6"/>
  <c r="V492" i="6"/>
  <c r="W492" i="6" s="1"/>
  <c r="X2027" i="6"/>
  <c r="X1393" i="6"/>
  <c r="T2259" i="6"/>
  <c r="V985" i="6"/>
  <c r="W985" i="6" s="1"/>
  <c r="X1711" i="6"/>
  <c r="V1633" i="6"/>
  <c r="W1633" i="6" s="1"/>
  <c r="V1315" i="6"/>
  <c r="W1315" i="6" s="1"/>
  <c r="T492" i="6"/>
  <c r="X73" i="6"/>
  <c r="V489" i="6"/>
  <c r="W489" i="6" s="1"/>
  <c r="T489" i="6"/>
  <c r="V964" i="6"/>
  <c r="W964" i="6" s="1"/>
  <c r="X1742" i="6"/>
  <c r="V2278" i="6"/>
  <c r="W2278" i="6" s="1"/>
  <c r="V943" i="6"/>
  <c r="W943" i="6" s="1"/>
  <c r="X1465" i="6"/>
  <c r="P964" i="6"/>
  <c r="T964" i="6" s="1"/>
  <c r="T978" i="6"/>
  <c r="V85" i="6"/>
  <c r="W85" i="6" s="1"/>
  <c r="X90" i="6"/>
  <c r="T1315" i="6"/>
  <c r="T943" i="6"/>
  <c r="X103" i="6"/>
  <c r="X954" i="6"/>
  <c r="V276" i="6"/>
  <c r="W276" i="6" s="1"/>
  <c r="V70" i="6"/>
  <c r="W70" i="6" s="1"/>
  <c r="X1091" i="6"/>
  <c r="V1788" i="6"/>
  <c r="W1788" i="6" s="1"/>
  <c r="T1105" i="6"/>
  <c r="T1537" i="6"/>
  <c r="X968" i="6"/>
  <c r="V2308" i="6"/>
  <c r="W2308" i="6" s="1"/>
  <c r="X963" i="6"/>
  <c r="X72" i="6"/>
  <c r="P77" i="6"/>
  <c r="T77" i="6" s="1"/>
  <c r="X39" i="6"/>
  <c r="V1105" i="6"/>
  <c r="W1105" i="6" s="1"/>
  <c r="X69" i="6"/>
  <c r="V944" i="6"/>
  <c r="W944" i="6" s="1"/>
  <c r="V1259" i="6"/>
  <c r="W1259" i="6" s="1"/>
  <c r="T70" i="6"/>
  <c r="V1198" i="6"/>
  <c r="W1198" i="6" s="1"/>
  <c r="V950" i="6"/>
  <c r="W950" i="6" s="1"/>
  <c r="V77" i="6"/>
  <c r="W77" i="6" s="1"/>
  <c r="T276" i="6"/>
  <c r="T2308" i="6"/>
  <c r="T1788" i="6"/>
  <c r="V1725" i="6"/>
  <c r="W1725" i="6" s="1"/>
  <c r="X1684" i="6"/>
  <c r="T1259" i="6"/>
  <c r="V961" i="6"/>
  <c r="W961" i="6" s="1"/>
  <c r="X411" i="6"/>
  <c r="V572" i="6"/>
  <c r="W572" i="6" s="1"/>
  <c r="T950" i="6"/>
  <c r="X927" i="6"/>
  <c r="V978" i="6"/>
  <c r="W978" i="6" s="1"/>
  <c r="X1080" i="6"/>
  <c r="T944" i="6"/>
  <c r="X1842" i="6"/>
  <c r="X104" i="6"/>
  <c r="T1198" i="6"/>
  <c r="P572" i="6"/>
  <c r="T572" i="6" s="1"/>
  <c r="X1868" i="6"/>
  <c r="T1466" i="6"/>
  <c r="V1537" i="6"/>
  <c r="W1537" i="6" s="1"/>
  <c r="T2278" i="6"/>
  <c r="X95" i="6"/>
  <c r="X1468" i="6"/>
  <c r="T1725" i="6"/>
  <c r="P1908" i="6"/>
  <c r="T1908" i="6" s="1"/>
  <c r="X955" i="6"/>
  <c r="P1962" i="6"/>
  <c r="T1962" i="6" s="1"/>
  <c r="T961" i="6"/>
  <c r="X154" i="6"/>
  <c r="X1270" i="6"/>
  <c r="V122" i="6"/>
  <c r="W122" i="6" s="1"/>
  <c r="V1090" i="6"/>
  <c r="W1090" i="6" s="1"/>
  <c r="V1466" i="6"/>
  <c r="W1466" i="6" s="1"/>
  <c r="T85" i="6"/>
  <c r="X951" i="6"/>
  <c r="V1908" i="6"/>
  <c r="W1908" i="6" s="1"/>
  <c r="V1962" i="6"/>
  <c r="W1962" i="6" s="1"/>
  <c r="V1764" i="6"/>
  <c r="W1764" i="6" s="1"/>
  <c r="V239" i="6"/>
  <c r="W239" i="6" s="1"/>
  <c r="X171" i="6"/>
  <c r="V945" i="6"/>
  <c r="W945" i="6" s="1"/>
  <c r="T1530" i="6"/>
  <c r="P122" i="6"/>
  <c r="T122" i="6" s="1"/>
  <c r="V956" i="6"/>
  <c r="W956" i="6" s="1"/>
  <c r="P1090" i="6"/>
  <c r="T1090" i="6" s="1"/>
  <c r="P265" i="6"/>
  <c r="T265" i="6" s="1"/>
  <c r="P125" i="6"/>
  <c r="T125" i="6" s="1"/>
  <c r="T1720" i="6"/>
  <c r="X32" i="6"/>
  <c r="P1764" i="6"/>
  <c r="T1764" i="6" s="1"/>
  <c r="P239" i="6"/>
  <c r="T239" i="6" s="1"/>
  <c r="X23" i="6"/>
  <c r="T945" i="6"/>
  <c r="V1530" i="6"/>
  <c r="W1530" i="6" s="1"/>
  <c r="P956" i="6"/>
  <c r="T956" i="6" s="1"/>
  <c r="X86" i="6"/>
  <c r="T544" i="6"/>
  <c r="B4" i="7"/>
  <c r="C4" i="7" s="1"/>
  <c r="D4" i="7" s="1"/>
  <c r="E4" i="7" s="1"/>
  <c r="F4" i="7" s="1"/>
  <c r="G4" i="7" s="1"/>
  <c r="H4" i="7" s="1"/>
  <c r="I4" i="7" s="1"/>
  <c r="M1" i="10"/>
  <c r="L1" i="10"/>
  <c r="K1" i="10"/>
  <c r="J1" i="10"/>
  <c r="I1" i="10"/>
  <c r="H1" i="10"/>
  <c r="G1" i="10"/>
  <c r="E1" i="10"/>
  <c r="D1" i="10"/>
  <c r="C1" i="10"/>
  <c r="B1" i="10"/>
  <c r="A1" i="10"/>
  <c r="D1" i="6"/>
  <c r="C1" i="6"/>
  <c r="X77" i="6" l="1"/>
  <c r="X1962" i="6"/>
  <c r="X1259" i="6"/>
  <c r="X276" i="6"/>
  <c r="X2278" i="6"/>
  <c r="X122" i="6"/>
  <c r="X544" i="6"/>
  <c r="X956" i="6"/>
  <c r="X1315" i="6"/>
  <c r="X1198" i="6"/>
  <c r="X1633" i="6"/>
  <c r="X1725" i="6"/>
  <c r="X572" i="6"/>
  <c r="X964" i="6"/>
  <c r="X239" i="6"/>
  <c r="X1764" i="6"/>
  <c r="X1908" i="6"/>
  <c r="X125" i="6"/>
  <c r="X959" i="6"/>
  <c r="X2259" i="6"/>
  <c r="X969" i="6"/>
  <c r="X950" i="6"/>
  <c r="X91" i="6"/>
  <c r="X2261" i="6"/>
  <c r="X87" i="6"/>
  <c r="X760" i="6"/>
  <c r="X1090" i="6"/>
  <c r="X1788" i="6"/>
  <c r="X1200" i="6"/>
  <c r="X978" i="6"/>
  <c r="X2308" i="6"/>
  <c r="X1537" i="6"/>
  <c r="X1105" i="6"/>
  <c r="X985" i="6"/>
  <c r="X937" i="6"/>
  <c r="X265" i="6"/>
  <c r="X85" i="6"/>
  <c r="X489" i="6"/>
  <c r="X1466" i="6"/>
  <c r="X944" i="6"/>
  <c r="X492" i="6"/>
  <c r="X945" i="6"/>
  <c r="X34" i="6"/>
  <c r="X70" i="6"/>
  <c r="X926" i="6"/>
  <c r="X1530" i="6"/>
  <c r="X1720" i="6"/>
  <c r="X953" i="6"/>
  <c r="X961" i="6"/>
  <c r="X943" i="6"/>
  <c r="C324" i="10"/>
  <c r="H324" i="10" s="1"/>
  <c r="I324" i="10" s="1"/>
  <c r="J324" i="10" s="1"/>
  <c r="S324" i="10" s="1"/>
  <c r="C109" i="10"/>
  <c r="H109" i="10" s="1"/>
  <c r="I109" i="10" s="1"/>
  <c r="J109" i="10" s="1"/>
  <c r="S109" i="10" s="1"/>
  <c r="C325" i="10"/>
  <c r="H325" i="10" s="1"/>
  <c r="I325" i="10" s="1"/>
  <c r="J325" i="10" s="1"/>
  <c r="S325" i="10" s="1"/>
  <c r="D25" i="13"/>
  <c r="D29" i="13"/>
  <c r="D33" i="13"/>
  <c r="D37" i="13"/>
  <c r="D45" i="13"/>
  <c r="D49" i="13"/>
  <c r="D53" i="13"/>
  <c r="D57" i="13"/>
  <c r="D61" i="13"/>
  <c r="D65" i="13"/>
  <c r="D69" i="13"/>
  <c r="D73" i="13"/>
  <c r="D77" i="13"/>
  <c r="D81" i="13"/>
  <c r="D85" i="13"/>
  <c r="D89" i="13"/>
  <c r="D93" i="13"/>
  <c r="D97" i="13"/>
  <c r="D101" i="13"/>
  <c r="D105" i="13"/>
  <c r="D109" i="13"/>
  <c r="D113" i="13"/>
  <c r="D117" i="13"/>
  <c r="D121" i="13"/>
  <c r="D36" i="13"/>
  <c r="D44" i="13"/>
  <c r="D60" i="13"/>
  <c r="D80" i="13"/>
  <c r="D96" i="13"/>
  <c r="D108" i="13"/>
  <c r="D120" i="13"/>
  <c r="D18" i="13"/>
  <c r="D22" i="13"/>
  <c r="D26" i="13"/>
  <c r="D30" i="13"/>
  <c r="D34" i="13"/>
  <c r="D38" i="13"/>
  <c r="D42" i="13"/>
  <c r="D46" i="13"/>
  <c r="D50" i="13"/>
  <c r="D54" i="13"/>
  <c r="D58" i="13"/>
  <c r="D62" i="13"/>
  <c r="D66" i="13"/>
  <c r="D70" i="13"/>
  <c r="D74" i="13"/>
  <c r="D78" i="13"/>
  <c r="D82" i="13"/>
  <c r="D86" i="13"/>
  <c r="D90" i="13"/>
  <c r="D94" i="13"/>
  <c r="D98" i="13"/>
  <c r="D102" i="13"/>
  <c r="D106" i="13"/>
  <c r="D110" i="13"/>
  <c r="D114" i="13"/>
  <c r="D118" i="13"/>
  <c r="D32" i="13"/>
  <c r="D48" i="13"/>
  <c r="D56" i="13"/>
  <c r="D68" i="13"/>
  <c r="D84" i="13"/>
  <c r="D92" i="13"/>
  <c r="D104" i="13"/>
  <c r="D116" i="13"/>
  <c r="D19" i="13"/>
  <c r="D23" i="13"/>
  <c r="D27" i="13"/>
  <c r="D31" i="13"/>
  <c r="D35" i="13"/>
  <c r="D51" i="13"/>
  <c r="D59" i="13"/>
  <c r="D63" i="13"/>
  <c r="D67" i="13"/>
  <c r="D71" i="13"/>
  <c r="D75" i="13"/>
  <c r="D79" i="13"/>
  <c r="D83" i="13"/>
  <c r="D87" i="13"/>
  <c r="D91" i="13"/>
  <c r="D95" i="13"/>
  <c r="D99" i="13"/>
  <c r="D103" i="13"/>
  <c r="D107" i="13"/>
  <c r="D111" i="13"/>
  <c r="D115" i="13"/>
  <c r="D119" i="13"/>
  <c r="D24" i="13"/>
  <c r="D28" i="13"/>
  <c r="D40" i="13"/>
  <c r="D64" i="13"/>
  <c r="D76" i="13"/>
  <c r="D88" i="13"/>
  <c r="D100" i="13"/>
  <c r="D112" i="13"/>
  <c r="E21" i="13"/>
  <c r="C73" i="13"/>
  <c r="C29" i="10"/>
  <c r="H29" i="10" s="1"/>
  <c r="I29" i="10" s="1"/>
  <c r="J29" i="10" s="1"/>
  <c r="S29" i="10" s="1"/>
  <c r="C33" i="10"/>
  <c r="H33" i="10" s="1"/>
  <c r="I33" i="10" s="1"/>
  <c r="J33" i="10" s="1"/>
  <c r="S33" i="10" s="1"/>
  <c r="C110" i="10"/>
  <c r="H110" i="10" s="1"/>
  <c r="I110" i="10" s="1"/>
  <c r="J110" i="10" s="1"/>
  <c r="S110" i="10" s="1"/>
  <c r="C34" i="10"/>
  <c r="H34" i="10" s="1"/>
  <c r="I34" i="10" s="1"/>
  <c r="J34" i="10" s="1"/>
  <c r="S34" i="10" s="1"/>
  <c r="C138" i="10"/>
  <c r="H138" i="10" s="1"/>
  <c r="I138" i="10" s="1"/>
  <c r="J138" i="10" s="1"/>
  <c r="S138" i="10" s="1"/>
  <c r="C308" i="10"/>
  <c r="H308" i="10" s="1"/>
  <c r="I308" i="10" s="1"/>
  <c r="J308" i="10" s="1"/>
  <c r="S308" i="10" s="1"/>
  <c r="C5" i="10"/>
  <c r="H5" i="10" s="1"/>
  <c r="I5" i="10" s="1"/>
  <c r="J5" i="10" s="1"/>
  <c r="C37" i="13"/>
  <c r="C320" i="10"/>
  <c r="H320" i="10" s="1"/>
  <c r="I320" i="10" s="1"/>
  <c r="J320" i="10" s="1"/>
  <c r="S320" i="10" s="1"/>
  <c r="C41" i="10"/>
  <c r="H41" i="10" s="1"/>
  <c r="I41" i="10" s="1"/>
  <c r="J41" i="10" s="1"/>
  <c r="S41" i="10" s="1"/>
  <c r="C294" i="10"/>
  <c r="H294" i="10" s="1"/>
  <c r="I294" i="10" s="1"/>
  <c r="J294" i="10" s="1"/>
  <c r="S294" i="10" s="1"/>
  <c r="C21" i="10"/>
  <c r="H21" i="10" s="1"/>
  <c r="I21" i="10" s="1"/>
  <c r="J21" i="10" s="1"/>
  <c r="S21" i="10" s="1"/>
  <c r="C39" i="10"/>
  <c r="H39" i="10" s="1"/>
  <c r="I39" i="10" s="1"/>
  <c r="J39" i="10" s="1"/>
  <c r="S39" i="10" s="1"/>
  <c r="C56" i="10"/>
  <c r="H56" i="10" s="1"/>
  <c r="I56" i="10" s="1"/>
  <c r="J56" i="10" s="1"/>
  <c r="S56" i="10" s="1"/>
  <c r="C72" i="10"/>
  <c r="H72" i="10" s="1"/>
  <c r="I72" i="10" s="1"/>
  <c r="J72" i="10" s="1"/>
  <c r="S72" i="10" s="1"/>
  <c r="C87" i="10"/>
  <c r="H87" i="10" s="1"/>
  <c r="I87" i="10" s="1"/>
  <c r="J87" i="10" s="1"/>
  <c r="S87" i="10" s="1"/>
  <c r="C102" i="10"/>
  <c r="H102" i="10" s="1"/>
  <c r="I102" i="10" s="1"/>
  <c r="J102" i="10" s="1"/>
  <c r="S102" i="10" s="1"/>
  <c r="C120" i="10"/>
  <c r="H120" i="10" s="1"/>
  <c r="I120" i="10" s="1"/>
  <c r="J120" i="10" s="1"/>
  <c r="S120" i="10" s="1"/>
  <c r="C136" i="10"/>
  <c r="H136" i="10" s="1"/>
  <c r="I136" i="10" s="1"/>
  <c r="J136" i="10" s="1"/>
  <c r="S136" i="10" s="1"/>
  <c r="C153" i="10"/>
  <c r="H153" i="10" s="1"/>
  <c r="I153" i="10" s="1"/>
  <c r="J153" i="10" s="1"/>
  <c r="S153" i="10" s="1"/>
  <c r="C169" i="10"/>
  <c r="H169" i="10" s="1"/>
  <c r="I169" i="10" s="1"/>
  <c r="J169" i="10" s="1"/>
  <c r="S169" i="10" s="1"/>
  <c r="C185" i="10"/>
  <c r="H185" i="10" s="1"/>
  <c r="I185" i="10" s="1"/>
  <c r="J185" i="10" s="1"/>
  <c r="S185" i="10" s="1"/>
  <c r="C202" i="10"/>
  <c r="H202" i="10" s="1"/>
  <c r="I202" i="10" s="1"/>
  <c r="J202" i="10" s="1"/>
  <c r="S202" i="10" s="1"/>
  <c r="C218" i="10"/>
  <c r="H218" i="10" s="1"/>
  <c r="I218" i="10" s="1"/>
  <c r="J218" i="10" s="1"/>
  <c r="S218" i="10" s="1"/>
  <c r="C234" i="10"/>
  <c r="H234" i="10" s="1"/>
  <c r="I234" i="10" s="1"/>
  <c r="J234" i="10" s="1"/>
  <c r="S234" i="10" s="1"/>
  <c r="C251" i="10"/>
  <c r="H251" i="10" s="1"/>
  <c r="I251" i="10" s="1"/>
  <c r="J251" i="10" s="1"/>
  <c r="S251" i="10" s="1"/>
  <c r="C266" i="10"/>
  <c r="H266" i="10" s="1"/>
  <c r="I266" i="10" s="1"/>
  <c r="J266" i="10" s="1"/>
  <c r="S266" i="10" s="1"/>
  <c r="C282" i="10"/>
  <c r="H282" i="10" s="1"/>
  <c r="I282" i="10" s="1"/>
  <c r="J282" i="10" s="1"/>
  <c r="S282" i="10" s="1"/>
  <c r="C299" i="10"/>
  <c r="H299" i="10" s="1"/>
  <c r="I299" i="10" s="1"/>
  <c r="J299" i="10" s="1"/>
  <c r="S299" i="10" s="1"/>
  <c r="C316" i="10"/>
  <c r="H316" i="10" s="1"/>
  <c r="I316" i="10" s="1"/>
  <c r="J316" i="10" s="1"/>
  <c r="S316" i="10" s="1"/>
  <c r="C6" i="10"/>
  <c r="H6" i="10" s="1"/>
  <c r="I6" i="10" s="1"/>
  <c r="J6" i="10" s="1"/>
  <c r="S6" i="10" s="1"/>
  <c r="C22" i="10"/>
  <c r="H22" i="10" s="1"/>
  <c r="I22" i="10" s="1"/>
  <c r="J22" i="10" s="1"/>
  <c r="S22" i="10" s="1"/>
  <c r="C40" i="10"/>
  <c r="H40" i="10" s="1"/>
  <c r="I40" i="10" s="1"/>
  <c r="J40" i="10" s="1"/>
  <c r="S40" i="10" s="1"/>
  <c r="C57" i="10"/>
  <c r="H57" i="10" s="1"/>
  <c r="I57" i="10" s="1"/>
  <c r="J57" i="10" s="1"/>
  <c r="S57" i="10" s="1"/>
  <c r="C73" i="10"/>
  <c r="H73" i="10" s="1"/>
  <c r="I73" i="10" s="1"/>
  <c r="J73" i="10" s="1"/>
  <c r="S73" i="10" s="1"/>
  <c r="C88" i="10"/>
  <c r="H88" i="10" s="1"/>
  <c r="I88" i="10" s="1"/>
  <c r="J88" i="10" s="1"/>
  <c r="S88" i="10" s="1"/>
  <c r="C103" i="10"/>
  <c r="H103" i="10" s="1"/>
  <c r="I103" i="10" s="1"/>
  <c r="J103" i="10" s="1"/>
  <c r="S103" i="10" s="1"/>
  <c r="C121" i="10"/>
  <c r="H121" i="10" s="1"/>
  <c r="I121" i="10" s="1"/>
  <c r="J121" i="10" s="1"/>
  <c r="S121" i="10" s="1"/>
  <c r="C137" i="10"/>
  <c r="H137" i="10" s="1"/>
  <c r="I137" i="10" s="1"/>
  <c r="J137" i="10" s="1"/>
  <c r="S137" i="10" s="1"/>
  <c r="C154" i="10"/>
  <c r="H154" i="10" s="1"/>
  <c r="I154" i="10" s="1"/>
  <c r="J154" i="10" s="1"/>
  <c r="S154" i="10" s="1"/>
  <c r="C170" i="10"/>
  <c r="H170" i="10" s="1"/>
  <c r="I170" i="10" s="1"/>
  <c r="J170" i="10" s="1"/>
  <c r="S170" i="10" s="1"/>
  <c r="C186" i="10"/>
  <c r="H186" i="10" s="1"/>
  <c r="I186" i="10" s="1"/>
  <c r="J186" i="10" s="1"/>
  <c r="S186" i="10" s="1"/>
  <c r="C203" i="10"/>
  <c r="H203" i="10" s="1"/>
  <c r="I203" i="10" s="1"/>
  <c r="J203" i="10" s="1"/>
  <c r="S203" i="10" s="1"/>
  <c r="C219" i="10"/>
  <c r="H219" i="10" s="1"/>
  <c r="I219" i="10" s="1"/>
  <c r="J219" i="10" s="1"/>
  <c r="S219" i="10" s="1"/>
  <c r="C235" i="10"/>
  <c r="H235" i="10" s="1"/>
  <c r="I235" i="10" s="1"/>
  <c r="J235" i="10" s="1"/>
  <c r="S235" i="10" s="1"/>
  <c r="C267" i="10"/>
  <c r="H267" i="10" s="1"/>
  <c r="I267" i="10" s="1"/>
  <c r="J267" i="10" s="1"/>
  <c r="S267" i="10" s="1"/>
  <c r="C283" i="10"/>
  <c r="H283" i="10" s="1"/>
  <c r="I283" i="10" s="1"/>
  <c r="J283" i="10" s="1"/>
  <c r="S283" i="10" s="1"/>
  <c r="C300" i="10"/>
  <c r="H300" i="10" s="1"/>
  <c r="I300" i="10" s="1"/>
  <c r="J300" i="10" s="1"/>
  <c r="S300" i="10" s="1"/>
  <c r="C317" i="10"/>
  <c r="H317" i="10" s="1"/>
  <c r="I317" i="10" s="1"/>
  <c r="J317" i="10" s="1"/>
  <c r="S317" i="10" s="1"/>
  <c r="C38" i="10"/>
  <c r="H38" i="10" s="1"/>
  <c r="I38" i="10" s="1"/>
  <c r="J38" i="10" s="1"/>
  <c r="S38" i="10" s="1"/>
  <c r="C7" i="10"/>
  <c r="H7" i="10" s="1"/>
  <c r="I7" i="10" s="1"/>
  <c r="J7" i="10" s="1"/>
  <c r="S7" i="10" s="1"/>
  <c r="C23" i="10"/>
  <c r="H23" i="10" s="1"/>
  <c r="I23" i="10" s="1"/>
  <c r="J23" i="10" s="1"/>
  <c r="S23" i="10" s="1"/>
  <c r="C42" i="10"/>
  <c r="H42" i="10" s="1"/>
  <c r="I42" i="10" s="1"/>
  <c r="J42" i="10" s="1"/>
  <c r="S42" i="10" s="1"/>
  <c r="C58" i="10"/>
  <c r="H58" i="10" s="1"/>
  <c r="I58" i="10" s="1"/>
  <c r="J58" i="10" s="1"/>
  <c r="S58" i="10" s="1"/>
  <c r="C74" i="10"/>
  <c r="H74" i="10" s="1"/>
  <c r="I74" i="10" s="1"/>
  <c r="J74" i="10" s="1"/>
  <c r="S74" i="10" s="1"/>
  <c r="C89" i="10"/>
  <c r="H89" i="10" s="1"/>
  <c r="I89" i="10" s="1"/>
  <c r="J89" i="10" s="1"/>
  <c r="S89" i="10" s="1"/>
  <c r="C104" i="10"/>
  <c r="H104" i="10" s="1"/>
  <c r="I104" i="10" s="1"/>
  <c r="J104" i="10" s="1"/>
  <c r="S104" i="10" s="1"/>
  <c r="C122" i="10"/>
  <c r="H122" i="10" s="1"/>
  <c r="I122" i="10" s="1"/>
  <c r="J122" i="10" s="1"/>
  <c r="S122" i="10" s="1"/>
  <c r="C139" i="10"/>
  <c r="H139" i="10" s="1"/>
  <c r="I139" i="10" s="1"/>
  <c r="J139" i="10" s="1"/>
  <c r="S139" i="10" s="1"/>
  <c r="C155" i="10"/>
  <c r="H155" i="10" s="1"/>
  <c r="I155" i="10" s="1"/>
  <c r="J155" i="10" s="1"/>
  <c r="S155" i="10" s="1"/>
  <c r="C171" i="10"/>
  <c r="H171" i="10" s="1"/>
  <c r="I171" i="10" s="1"/>
  <c r="J171" i="10" s="1"/>
  <c r="S171" i="10" s="1"/>
  <c r="C187" i="10"/>
  <c r="H187" i="10" s="1"/>
  <c r="I187" i="10" s="1"/>
  <c r="J187" i="10" s="1"/>
  <c r="S187" i="10" s="1"/>
  <c r="C204" i="10"/>
  <c r="H204" i="10" s="1"/>
  <c r="I204" i="10" s="1"/>
  <c r="J204" i="10" s="1"/>
  <c r="S204" i="10" s="1"/>
  <c r="C220" i="10"/>
  <c r="H220" i="10" s="1"/>
  <c r="I220" i="10" s="1"/>
  <c r="J220" i="10" s="1"/>
  <c r="S220" i="10" s="1"/>
  <c r="C237" i="10"/>
  <c r="H237" i="10" s="1"/>
  <c r="I237" i="10" s="1"/>
  <c r="J237" i="10" s="1"/>
  <c r="S237" i="10" s="1"/>
  <c r="C252" i="10"/>
  <c r="H252" i="10" s="1"/>
  <c r="I252" i="10" s="1"/>
  <c r="J252" i="10" s="1"/>
  <c r="S252" i="10" s="1"/>
  <c r="C268" i="10"/>
  <c r="H268" i="10" s="1"/>
  <c r="I268" i="10" s="1"/>
  <c r="J268" i="10" s="1"/>
  <c r="S268" i="10" s="1"/>
  <c r="C284" i="10"/>
  <c r="H284" i="10" s="1"/>
  <c r="I284" i="10" s="1"/>
  <c r="J284" i="10" s="1"/>
  <c r="S284" i="10" s="1"/>
  <c r="C25" i="10"/>
  <c r="H25" i="10" s="1"/>
  <c r="I25" i="10" s="1"/>
  <c r="J25" i="10" s="1"/>
  <c r="S25" i="10" s="1"/>
  <c r="C48" i="10"/>
  <c r="H48" i="10" s="1"/>
  <c r="I48" i="10" s="1"/>
  <c r="J48" i="10" s="1"/>
  <c r="S48" i="10" s="1"/>
  <c r="C68" i="10"/>
  <c r="H68" i="10" s="1"/>
  <c r="I68" i="10" s="1"/>
  <c r="J68" i="10" s="1"/>
  <c r="S68" i="10" s="1"/>
  <c r="C91" i="10"/>
  <c r="H91" i="10" s="1"/>
  <c r="I91" i="10" s="1"/>
  <c r="J91" i="10" s="1"/>
  <c r="S91" i="10" s="1"/>
  <c r="C112" i="10"/>
  <c r="H112" i="10" s="1"/>
  <c r="I112" i="10" s="1"/>
  <c r="J112" i="10" s="1"/>
  <c r="S112" i="10" s="1"/>
  <c r="C132" i="10"/>
  <c r="H132" i="10" s="1"/>
  <c r="I132" i="10" s="1"/>
  <c r="J132" i="10" s="1"/>
  <c r="S132" i="10" s="1"/>
  <c r="C157" i="10"/>
  <c r="H157" i="10" s="1"/>
  <c r="I157" i="10" s="1"/>
  <c r="J157" i="10" s="1"/>
  <c r="S157" i="10" s="1"/>
  <c r="C177" i="10"/>
  <c r="H177" i="10" s="1"/>
  <c r="I177" i="10" s="1"/>
  <c r="J177" i="10" s="1"/>
  <c r="S177" i="10" s="1"/>
  <c r="C197" i="10"/>
  <c r="H197" i="10" s="1"/>
  <c r="I197" i="10" s="1"/>
  <c r="J197" i="10" s="1"/>
  <c r="S197" i="10" s="1"/>
  <c r="C222" i="10"/>
  <c r="H222" i="10" s="1"/>
  <c r="I222" i="10" s="1"/>
  <c r="J222" i="10" s="1"/>
  <c r="S222" i="10" s="1"/>
  <c r="C243" i="10"/>
  <c r="H243" i="10" s="1"/>
  <c r="I243" i="10" s="1"/>
  <c r="J243" i="10" s="1"/>
  <c r="S243" i="10" s="1"/>
  <c r="C262" i="10"/>
  <c r="H262" i="10" s="1"/>
  <c r="I262" i="10" s="1"/>
  <c r="J262" i="10" s="1"/>
  <c r="S262" i="10" s="1"/>
  <c r="C286" i="10"/>
  <c r="H286" i="10" s="1"/>
  <c r="I286" i="10" s="1"/>
  <c r="J286" i="10" s="1"/>
  <c r="S286" i="10" s="1"/>
  <c r="C307" i="10"/>
  <c r="H307" i="10" s="1"/>
  <c r="I307" i="10" s="1"/>
  <c r="J307" i="10" s="1"/>
  <c r="S307" i="10" s="1"/>
  <c r="C63" i="10"/>
  <c r="H63" i="10" s="1"/>
  <c r="I63" i="10" s="1"/>
  <c r="J63" i="10" s="1"/>
  <c r="S63" i="10" s="1"/>
  <c r="C26" i="10"/>
  <c r="H26" i="10" s="1"/>
  <c r="I26" i="10" s="1"/>
  <c r="J26" i="10" s="1"/>
  <c r="S26" i="10" s="1"/>
  <c r="C49" i="10"/>
  <c r="H49" i="10" s="1"/>
  <c r="I49" i="10" s="1"/>
  <c r="J49" i="10" s="1"/>
  <c r="S49" i="10" s="1"/>
  <c r="C69" i="10"/>
  <c r="H69" i="10" s="1"/>
  <c r="I69" i="10" s="1"/>
  <c r="J69" i="10" s="1"/>
  <c r="S69" i="10" s="1"/>
  <c r="C92" i="10"/>
  <c r="H92" i="10" s="1"/>
  <c r="I92" i="10" s="1"/>
  <c r="J92" i="10" s="1"/>
  <c r="S92" i="10" s="1"/>
  <c r="C113" i="10"/>
  <c r="H113" i="10" s="1"/>
  <c r="I113" i="10" s="1"/>
  <c r="J113" i="10" s="1"/>
  <c r="S113" i="10" s="1"/>
  <c r="C133" i="10"/>
  <c r="H133" i="10" s="1"/>
  <c r="I133" i="10" s="1"/>
  <c r="J133" i="10" s="1"/>
  <c r="S133" i="10" s="1"/>
  <c r="C158" i="10"/>
  <c r="H158" i="10" s="1"/>
  <c r="I158" i="10" s="1"/>
  <c r="J158" i="10" s="1"/>
  <c r="S158" i="10" s="1"/>
  <c r="C178" i="10"/>
  <c r="H178" i="10" s="1"/>
  <c r="I178" i="10" s="1"/>
  <c r="J178" i="10" s="1"/>
  <c r="S178" i="10" s="1"/>
  <c r="C198" i="10"/>
  <c r="H198" i="10" s="1"/>
  <c r="I198" i="10" s="1"/>
  <c r="J198" i="10" s="1"/>
  <c r="S198" i="10" s="1"/>
  <c r="C223" i="10"/>
  <c r="H223" i="10" s="1"/>
  <c r="I223" i="10" s="1"/>
  <c r="J223" i="10" s="1"/>
  <c r="S223" i="10" s="1"/>
  <c r="C244" i="10"/>
  <c r="H244" i="10" s="1"/>
  <c r="I244" i="10" s="1"/>
  <c r="J244" i="10" s="1"/>
  <c r="S244" i="10" s="1"/>
  <c r="C263" i="10"/>
  <c r="H263" i="10" s="1"/>
  <c r="I263" i="10" s="1"/>
  <c r="J263" i="10" s="1"/>
  <c r="S263" i="10" s="1"/>
  <c r="C287" i="10"/>
  <c r="H287" i="10" s="1"/>
  <c r="I287" i="10" s="1"/>
  <c r="J287" i="10" s="1"/>
  <c r="S287" i="10" s="1"/>
  <c r="C309" i="10"/>
  <c r="H309" i="10" s="1"/>
  <c r="I309" i="10" s="1"/>
  <c r="J309" i="10" s="1"/>
  <c r="S309" i="10" s="1"/>
  <c r="C28" i="10"/>
  <c r="H28" i="10" s="1"/>
  <c r="I28" i="10" s="1"/>
  <c r="J28" i="10" s="1"/>
  <c r="S28" i="10" s="1"/>
  <c r="C11" i="10"/>
  <c r="H11" i="10" s="1"/>
  <c r="I11" i="10" s="1"/>
  <c r="J11" i="10" s="1"/>
  <c r="S11" i="10" s="1"/>
  <c r="C32" i="10"/>
  <c r="H32" i="10" s="1"/>
  <c r="I32" i="10" s="1"/>
  <c r="J32" i="10" s="1"/>
  <c r="S32" i="10" s="1"/>
  <c r="C54" i="10"/>
  <c r="H54" i="10" s="1"/>
  <c r="I54" i="10" s="1"/>
  <c r="J54" i="10" s="1"/>
  <c r="S54" i="10" s="1"/>
  <c r="C78" i="10"/>
  <c r="H78" i="10" s="1"/>
  <c r="I78" i="10" s="1"/>
  <c r="J78" i="10" s="1"/>
  <c r="S78" i="10" s="1"/>
  <c r="C97" i="10"/>
  <c r="H97" i="10" s="1"/>
  <c r="I97" i="10" s="1"/>
  <c r="J97" i="10" s="1"/>
  <c r="S97" i="10" s="1"/>
  <c r="C118" i="10"/>
  <c r="H118" i="10" s="1"/>
  <c r="I118" i="10" s="1"/>
  <c r="J118" i="10" s="1"/>
  <c r="S118" i="10" s="1"/>
  <c r="C143" i="10"/>
  <c r="H143" i="10" s="1"/>
  <c r="I143" i="10" s="1"/>
  <c r="J143" i="10" s="1"/>
  <c r="S143" i="10" s="1"/>
  <c r="C163" i="10"/>
  <c r="H163" i="10" s="1"/>
  <c r="I163" i="10" s="1"/>
  <c r="J163" i="10" s="1"/>
  <c r="S163" i="10" s="1"/>
  <c r="C183" i="10"/>
  <c r="H183" i="10" s="1"/>
  <c r="I183" i="10" s="1"/>
  <c r="J183" i="10" s="1"/>
  <c r="S183" i="10" s="1"/>
  <c r="C208" i="10"/>
  <c r="H208" i="10" s="1"/>
  <c r="I208" i="10" s="1"/>
  <c r="J208" i="10" s="1"/>
  <c r="S208" i="10" s="1"/>
  <c r="C228" i="10"/>
  <c r="H228" i="10" s="1"/>
  <c r="I228" i="10" s="1"/>
  <c r="J228" i="10" s="1"/>
  <c r="S228" i="10" s="1"/>
  <c r="C249" i="10"/>
  <c r="H249" i="10" s="1"/>
  <c r="I249" i="10" s="1"/>
  <c r="J249" i="10" s="1"/>
  <c r="S249" i="10" s="1"/>
  <c r="C272" i="10"/>
  <c r="H272" i="10" s="1"/>
  <c r="I272" i="10" s="1"/>
  <c r="J272" i="10" s="1"/>
  <c r="S272" i="10" s="1"/>
  <c r="C292" i="10"/>
  <c r="H292" i="10" s="1"/>
  <c r="I292" i="10" s="1"/>
  <c r="J292" i="10" s="1"/>
  <c r="S292" i="10" s="1"/>
  <c r="C310" i="10"/>
  <c r="H310" i="10" s="1"/>
  <c r="I310" i="10" s="1"/>
  <c r="J310" i="10" s="1"/>
  <c r="S310" i="10" s="1"/>
  <c r="C8" i="10"/>
  <c r="H8" i="10" s="1"/>
  <c r="I8" i="10" s="1"/>
  <c r="J8" i="10" s="1"/>
  <c r="S8" i="10" s="1"/>
  <c r="C43" i="10"/>
  <c r="H43" i="10" s="1"/>
  <c r="I43" i="10" s="1"/>
  <c r="J43" i="10" s="1"/>
  <c r="S43" i="10" s="1"/>
  <c r="C86" i="10"/>
  <c r="H86" i="10" s="1"/>
  <c r="I86" i="10" s="1"/>
  <c r="J86" i="10" s="1"/>
  <c r="S86" i="10" s="1"/>
  <c r="C152" i="10"/>
  <c r="H152" i="10" s="1"/>
  <c r="I152" i="10" s="1"/>
  <c r="J152" i="10" s="1"/>
  <c r="S152" i="10" s="1"/>
  <c r="C217" i="10"/>
  <c r="H217" i="10" s="1"/>
  <c r="I217" i="10" s="1"/>
  <c r="J217" i="10" s="1"/>
  <c r="S217" i="10" s="1"/>
  <c r="C281" i="10"/>
  <c r="H281" i="10" s="1"/>
  <c r="I281" i="10" s="1"/>
  <c r="J281" i="10" s="1"/>
  <c r="S281" i="10" s="1"/>
  <c r="C238" i="10"/>
  <c r="H238" i="10" s="1"/>
  <c r="I238" i="10" s="1"/>
  <c r="J238" i="10" s="1"/>
  <c r="S238" i="10" s="1"/>
  <c r="C83" i="10"/>
  <c r="H83" i="10" s="1"/>
  <c r="I83" i="10" s="1"/>
  <c r="J83" i="10" s="1"/>
  <c r="S83" i="10" s="1"/>
  <c r="C246" i="10"/>
  <c r="H246" i="10" s="1"/>
  <c r="I246" i="10" s="1"/>
  <c r="J246" i="10" s="1"/>
  <c r="S246" i="10" s="1"/>
  <c r="C105" i="10"/>
  <c r="H105" i="10" s="1"/>
  <c r="I105" i="10" s="1"/>
  <c r="J105" i="10" s="1"/>
  <c r="S105" i="10" s="1"/>
  <c r="C172" i="10"/>
  <c r="H172" i="10" s="1"/>
  <c r="I172" i="10" s="1"/>
  <c r="J172" i="10" s="1"/>
  <c r="S172" i="10" s="1"/>
  <c r="C285" i="10"/>
  <c r="H285" i="10" s="1"/>
  <c r="I285" i="10" s="1"/>
  <c r="J285" i="10" s="1"/>
  <c r="S285" i="10" s="1"/>
  <c r="C229" i="10"/>
  <c r="H229" i="10" s="1"/>
  <c r="I229" i="10" s="1"/>
  <c r="J229" i="10" s="1"/>
  <c r="S229" i="10" s="1"/>
  <c r="C111" i="10"/>
  <c r="H111" i="10" s="1"/>
  <c r="I111" i="10" s="1"/>
  <c r="J111" i="10" s="1"/>
  <c r="S111" i="10" s="1"/>
  <c r="C176" i="10"/>
  <c r="H176" i="10" s="1"/>
  <c r="I176" i="10" s="1"/>
  <c r="J176" i="10" s="1"/>
  <c r="S176" i="10" s="1"/>
  <c r="C242" i="10"/>
  <c r="H242" i="10" s="1"/>
  <c r="I242" i="10" s="1"/>
  <c r="J242" i="10" s="1"/>
  <c r="S242" i="10" s="1"/>
  <c r="C306" i="10"/>
  <c r="H306" i="10" s="1"/>
  <c r="I306" i="10" s="1"/>
  <c r="J306" i="10" s="1"/>
  <c r="S306" i="10" s="1"/>
  <c r="C277" i="10"/>
  <c r="H277" i="10" s="1"/>
  <c r="I277" i="10" s="1"/>
  <c r="J277" i="10" s="1"/>
  <c r="S277" i="10" s="1"/>
  <c r="C193" i="10"/>
  <c r="H193" i="10" s="1"/>
  <c r="I193" i="10" s="1"/>
  <c r="J193" i="10" s="1"/>
  <c r="S193" i="10" s="1"/>
  <c r="C258" i="10"/>
  <c r="H258" i="10" s="1"/>
  <c r="I258" i="10" s="1"/>
  <c r="J258" i="10" s="1"/>
  <c r="S258" i="10" s="1"/>
  <c r="C24" i="10"/>
  <c r="H24" i="10" s="1"/>
  <c r="I24" i="10" s="1"/>
  <c r="J24" i="10" s="1"/>
  <c r="S24" i="10" s="1"/>
  <c r="C45" i="10"/>
  <c r="H45" i="10" s="1"/>
  <c r="I45" i="10" s="1"/>
  <c r="J45" i="10" s="1"/>
  <c r="S45" i="10" s="1"/>
  <c r="C84" i="10"/>
  <c r="H84" i="10" s="1"/>
  <c r="I84" i="10" s="1"/>
  <c r="J84" i="10" s="1"/>
  <c r="S84" i="10" s="1"/>
  <c r="C129" i="10"/>
  <c r="H129" i="10" s="1"/>
  <c r="I129" i="10" s="1"/>
  <c r="J129" i="10" s="1"/>
  <c r="S129" i="10" s="1"/>
  <c r="C9" i="10"/>
  <c r="H9" i="10" s="1"/>
  <c r="I9" i="10" s="1"/>
  <c r="J9" i="10" s="1"/>
  <c r="S9" i="10" s="1"/>
  <c r="C30" i="10"/>
  <c r="H30" i="10" s="1"/>
  <c r="I30" i="10" s="1"/>
  <c r="J30" i="10" s="1"/>
  <c r="S30" i="10" s="1"/>
  <c r="C52" i="10"/>
  <c r="H52" i="10" s="1"/>
  <c r="I52" i="10" s="1"/>
  <c r="J52" i="10" s="1"/>
  <c r="S52" i="10" s="1"/>
  <c r="C76" i="10"/>
  <c r="H76" i="10" s="1"/>
  <c r="I76" i="10" s="1"/>
  <c r="J76" i="10" s="1"/>
  <c r="S76" i="10" s="1"/>
  <c r="C95" i="10"/>
  <c r="H95" i="10" s="1"/>
  <c r="I95" i="10" s="1"/>
  <c r="J95" i="10" s="1"/>
  <c r="S95" i="10" s="1"/>
  <c r="C116" i="10"/>
  <c r="H116" i="10" s="1"/>
  <c r="I116" i="10" s="1"/>
  <c r="J116" i="10" s="1"/>
  <c r="S116" i="10" s="1"/>
  <c r="C141" i="10"/>
  <c r="H141" i="10" s="1"/>
  <c r="I141" i="10" s="1"/>
  <c r="J141" i="10" s="1"/>
  <c r="S141" i="10" s="1"/>
  <c r="C161" i="10"/>
  <c r="H161" i="10" s="1"/>
  <c r="I161" i="10" s="1"/>
  <c r="J161" i="10" s="1"/>
  <c r="S161" i="10" s="1"/>
  <c r="C181" i="10"/>
  <c r="H181" i="10" s="1"/>
  <c r="I181" i="10" s="1"/>
  <c r="J181" i="10" s="1"/>
  <c r="S181" i="10" s="1"/>
  <c r="C206" i="10"/>
  <c r="H206" i="10" s="1"/>
  <c r="I206" i="10" s="1"/>
  <c r="J206" i="10" s="1"/>
  <c r="S206" i="10" s="1"/>
  <c r="C226" i="10"/>
  <c r="H226" i="10" s="1"/>
  <c r="I226" i="10" s="1"/>
  <c r="J226" i="10" s="1"/>
  <c r="S226" i="10" s="1"/>
  <c r="C247" i="10"/>
  <c r="H247" i="10" s="1"/>
  <c r="I247" i="10" s="1"/>
  <c r="J247" i="10" s="1"/>
  <c r="S247" i="10" s="1"/>
  <c r="C270" i="10"/>
  <c r="H270" i="10" s="1"/>
  <c r="I270" i="10" s="1"/>
  <c r="J270" i="10" s="1"/>
  <c r="S270" i="10" s="1"/>
  <c r="C290" i="10"/>
  <c r="H290" i="10" s="1"/>
  <c r="I290" i="10" s="1"/>
  <c r="J290" i="10" s="1"/>
  <c r="S290" i="10" s="1"/>
  <c r="C312" i="10"/>
  <c r="H312" i="10" s="1"/>
  <c r="I312" i="10" s="1"/>
  <c r="J312" i="10" s="1"/>
  <c r="S312" i="10" s="1"/>
  <c r="C10" i="10"/>
  <c r="H10" i="10" s="1"/>
  <c r="I10" i="10" s="1"/>
  <c r="J10" i="10" s="1"/>
  <c r="S10" i="10" s="1"/>
  <c r="C31" i="10"/>
  <c r="H31" i="10" s="1"/>
  <c r="I31" i="10" s="1"/>
  <c r="J31" i="10" s="1"/>
  <c r="S31" i="10" s="1"/>
  <c r="C53" i="10"/>
  <c r="H53" i="10" s="1"/>
  <c r="I53" i="10" s="1"/>
  <c r="J53" i="10" s="1"/>
  <c r="S53" i="10" s="1"/>
  <c r="C77" i="10"/>
  <c r="H77" i="10" s="1"/>
  <c r="I77" i="10" s="1"/>
  <c r="J77" i="10" s="1"/>
  <c r="S77" i="10" s="1"/>
  <c r="C96" i="10"/>
  <c r="H96" i="10" s="1"/>
  <c r="I96" i="10" s="1"/>
  <c r="J96" i="10" s="1"/>
  <c r="S96" i="10" s="1"/>
  <c r="C117" i="10"/>
  <c r="H117" i="10" s="1"/>
  <c r="I117" i="10" s="1"/>
  <c r="J117" i="10" s="1"/>
  <c r="S117" i="10" s="1"/>
  <c r="C142" i="10"/>
  <c r="H142" i="10" s="1"/>
  <c r="I142" i="10" s="1"/>
  <c r="J142" i="10" s="1"/>
  <c r="S142" i="10" s="1"/>
  <c r="C162" i="10"/>
  <c r="H162" i="10" s="1"/>
  <c r="I162" i="10" s="1"/>
  <c r="J162" i="10" s="1"/>
  <c r="S162" i="10" s="1"/>
  <c r="C182" i="10"/>
  <c r="H182" i="10" s="1"/>
  <c r="I182" i="10" s="1"/>
  <c r="J182" i="10" s="1"/>
  <c r="S182" i="10" s="1"/>
  <c r="C207" i="10"/>
  <c r="H207" i="10" s="1"/>
  <c r="I207" i="10" s="1"/>
  <c r="J207" i="10" s="1"/>
  <c r="S207" i="10" s="1"/>
  <c r="C227" i="10"/>
  <c r="H227" i="10" s="1"/>
  <c r="I227" i="10" s="1"/>
  <c r="J227" i="10" s="1"/>
  <c r="S227" i="10" s="1"/>
  <c r="C248" i="10"/>
  <c r="H248" i="10" s="1"/>
  <c r="I248" i="10" s="1"/>
  <c r="J248" i="10" s="1"/>
  <c r="S248" i="10" s="1"/>
  <c r="C271" i="10"/>
  <c r="H271" i="10" s="1"/>
  <c r="I271" i="10" s="1"/>
  <c r="J271" i="10" s="1"/>
  <c r="S271" i="10" s="1"/>
  <c r="C291" i="10"/>
  <c r="H291" i="10" s="1"/>
  <c r="I291" i="10" s="1"/>
  <c r="J291" i="10" s="1"/>
  <c r="S291" i="10" s="1"/>
  <c r="C313" i="10"/>
  <c r="H313" i="10" s="1"/>
  <c r="I313" i="10" s="1"/>
  <c r="J313" i="10" s="1"/>
  <c r="S313" i="10" s="1"/>
  <c r="C47" i="10"/>
  <c r="H47" i="10" s="1"/>
  <c r="I47" i="10" s="1"/>
  <c r="J47" i="10" s="1"/>
  <c r="S47" i="10" s="1"/>
  <c r="C15" i="10"/>
  <c r="H15" i="10" s="1"/>
  <c r="I15" i="10" s="1"/>
  <c r="J15" i="10" s="1"/>
  <c r="S15" i="10" s="1"/>
  <c r="C37" i="10"/>
  <c r="H37" i="10" s="1"/>
  <c r="I37" i="10" s="1"/>
  <c r="J37" i="10" s="1"/>
  <c r="S37" i="10" s="1"/>
  <c r="C62" i="10"/>
  <c r="H62" i="10" s="1"/>
  <c r="I62" i="10" s="1"/>
  <c r="J62" i="10" s="1"/>
  <c r="S62" i="10" s="1"/>
  <c r="C82" i="10"/>
  <c r="H82" i="10" s="1"/>
  <c r="I82" i="10" s="1"/>
  <c r="J82" i="10" s="1"/>
  <c r="S82" i="10" s="1"/>
  <c r="C100" i="10"/>
  <c r="H100" i="10" s="1"/>
  <c r="I100" i="10" s="1"/>
  <c r="J100" i="10" s="1"/>
  <c r="S100" i="10" s="1"/>
  <c r="C126" i="10"/>
  <c r="H126" i="10" s="1"/>
  <c r="I126" i="10" s="1"/>
  <c r="J126" i="10" s="1"/>
  <c r="S126" i="10" s="1"/>
  <c r="C147" i="10"/>
  <c r="H147" i="10" s="1"/>
  <c r="I147" i="10" s="1"/>
  <c r="J147" i="10" s="1"/>
  <c r="S147" i="10" s="1"/>
  <c r="C167" i="10"/>
  <c r="H167" i="10" s="1"/>
  <c r="I167" i="10" s="1"/>
  <c r="J167" i="10" s="1"/>
  <c r="S167" i="10" s="1"/>
  <c r="C191" i="10"/>
  <c r="H191" i="10" s="1"/>
  <c r="I191" i="10" s="1"/>
  <c r="J191" i="10" s="1"/>
  <c r="S191" i="10" s="1"/>
  <c r="C212" i="10"/>
  <c r="H212" i="10" s="1"/>
  <c r="I212" i="10" s="1"/>
  <c r="J212" i="10" s="1"/>
  <c r="S212" i="10" s="1"/>
  <c r="C232" i="10"/>
  <c r="H232" i="10" s="1"/>
  <c r="I232" i="10" s="1"/>
  <c r="J232" i="10" s="1"/>
  <c r="S232" i="10" s="1"/>
  <c r="C256" i="10"/>
  <c r="H256" i="10" s="1"/>
  <c r="I256" i="10" s="1"/>
  <c r="J256" i="10" s="1"/>
  <c r="S256" i="10" s="1"/>
  <c r="C276" i="10"/>
  <c r="H276" i="10" s="1"/>
  <c r="I276" i="10" s="1"/>
  <c r="J276" i="10" s="1"/>
  <c r="S276" i="10" s="1"/>
  <c r="C297" i="10"/>
  <c r="H297" i="10" s="1"/>
  <c r="I297" i="10" s="1"/>
  <c r="J297" i="10" s="1"/>
  <c r="S297" i="10" s="1"/>
  <c r="C314" i="10"/>
  <c r="H314" i="10" s="1"/>
  <c r="I314" i="10" s="1"/>
  <c r="J314" i="10" s="1"/>
  <c r="S314" i="10" s="1"/>
  <c r="C16" i="10"/>
  <c r="H16" i="10" s="1"/>
  <c r="I16" i="10" s="1"/>
  <c r="J16" i="10" s="1"/>
  <c r="S16" i="10" s="1"/>
  <c r="C51" i="10"/>
  <c r="H51" i="10" s="1"/>
  <c r="I51" i="10" s="1"/>
  <c r="J51" i="10" s="1"/>
  <c r="S51" i="10" s="1"/>
  <c r="C101" i="10"/>
  <c r="H101" i="10" s="1"/>
  <c r="I101" i="10" s="1"/>
  <c r="J101" i="10" s="1"/>
  <c r="S101" i="10" s="1"/>
  <c r="C168" i="10"/>
  <c r="H168" i="10" s="1"/>
  <c r="I168" i="10" s="1"/>
  <c r="J168" i="10" s="1"/>
  <c r="S168" i="10" s="1"/>
  <c r="C233" i="10"/>
  <c r="H233" i="10" s="1"/>
  <c r="I233" i="10" s="1"/>
  <c r="J233" i="10" s="1"/>
  <c r="S233" i="10" s="1"/>
  <c r="C298" i="10"/>
  <c r="H298" i="10" s="1"/>
  <c r="I298" i="10" s="1"/>
  <c r="J298" i="10" s="1"/>
  <c r="S298" i="10" s="1"/>
  <c r="C269" i="10"/>
  <c r="H269" i="10" s="1"/>
  <c r="I269" i="10" s="1"/>
  <c r="J269" i="10" s="1"/>
  <c r="S269" i="10" s="1"/>
  <c r="C131" i="10"/>
  <c r="H131" i="10" s="1"/>
  <c r="I131" i="10" s="1"/>
  <c r="J131" i="10" s="1"/>
  <c r="S131" i="10" s="1"/>
  <c r="C293" i="10"/>
  <c r="H293" i="10" s="1"/>
  <c r="I293" i="10" s="1"/>
  <c r="J293" i="10" s="1"/>
  <c r="S293" i="10" s="1"/>
  <c r="C123" i="10"/>
  <c r="H123" i="10" s="1"/>
  <c r="I123" i="10" s="1"/>
  <c r="J123" i="10" s="1"/>
  <c r="S123" i="10" s="1"/>
  <c r="C188" i="10"/>
  <c r="H188" i="10" s="1"/>
  <c r="I188" i="10" s="1"/>
  <c r="J188" i="10" s="1"/>
  <c r="S188" i="10" s="1"/>
  <c r="C98" i="10"/>
  <c r="H98" i="10" s="1"/>
  <c r="I98" i="10" s="1"/>
  <c r="J98" i="10" s="1"/>
  <c r="S98" i="10" s="1"/>
  <c r="C261" i="10"/>
  <c r="H261" i="10" s="1"/>
  <c r="I261" i="10" s="1"/>
  <c r="J261" i="10" s="1"/>
  <c r="S261" i="10" s="1"/>
  <c r="C127" i="10"/>
  <c r="H127" i="10" s="1"/>
  <c r="I127" i="10" s="1"/>
  <c r="J127" i="10" s="1"/>
  <c r="S127" i="10" s="1"/>
  <c r="C192" i="10"/>
  <c r="H192" i="10" s="1"/>
  <c r="I192" i="10" s="1"/>
  <c r="J192" i="10" s="1"/>
  <c r="S192" i="10" s="1"/>
  <c r="C257" i="10"/>
  <c r="H257" i="10" s="1"/>
  <c r="I257" i="10" s="1"/>
  <c r="J257" i="10" s="1"/>
  <c r="S257" i="10" s="1"/>
  <c r="C311" i="10"/>
  <c r="H311" i="10" s="1"/>
  <c r="I311" i="10" s="1"/>
  <c r="J311" i="10" s="1"/>
  <c r="S311" i="10" s="1"/>
  <c r="C13" i="10"/>
  <c r="H13" i="10" s="1"/>
  <c r="I13" i="10" s="1"/>
  <c r="J13" i="10" s="1"/>
  <c r="S13" i="10" s="1"/>
  <c r="C35" i="10"/>
  <c r="H35" i="10" s="1"/>
  <c r="I35" i="10" s="1"/>
  <c r="J35" i="10" s="1"/>
  <c r="S35" i="10" s="1"/>
  <c r="C60" i="10"/>
  <c r="H60" i="10" s="1"/>
  <c r="I60" i="10" s="1"/>
  <c r="J60" i="10" s="1"/>
  <c r="S60" i="10" s="1"/>
  <c r="C80" i="10"/>
  <c r="H80" i="10" s="1"/>
  <c r="I80" i="10" s="1"/>
  <c r="J80" i="10" s="1"/>
  <c r="S80" i="10" s="1"/>
  <c r="C99" i="10"/>
  <c r="H99" i="10" s="1"/>
  <c r="I99" i="10" s="1"/>
  <c r="J99" i="10" s="1"/>
  <c r="S99" i="10" s="1"/>
  <c r="C124" i="10"/>
  <c r="H124" i="10" s="1"/>
  <c r="I124" i="10" s="1"/>
  <c r="J124" i="10" s="1"/>
  <c r="S124" i="10" s="1"/>
  <c r="C145" i="10"/>
  <c r="H145" i="10" s="1"/>
  <c r="I145" i="10" s="1"/>
  <c r="J145" i="10" s="1"/>
  <c r="S145" i="10" s="1"/>
  <c r="C165" i="10"/>
  <c r="H165" i="10" s="1"/>
  <c r="I165" i="10" s="1"/>
  <c r="J165" i="10" s="1"/>
  <c r="S165" i="10" s="1"/>
  <c r="C189" i="10"/>
  <c r="H189" i="10" s="1"/>
  <c r="I189" i="10" s="1"/>
  <c r="J189" i="10" s="1"/>
  <c r="S189" i="10" s="1"/>
  <c r="C210" i="10"/>
  <c r="H210" i="10" s="1"/>
  <c r="I210" i="10" s="1"/>
  <c r="J210" i="10" s="1"/>
  <c r="S210" i="10" s="1"/>
  <c r="C230" i="10"/>
  <c r="H230" i="10" s="1"/>
  <c r="I230" i="10" s="1"/>
  <c r="J230" i="10" s="1"/>
  <c r="S230" i="10" s="1"/>
  <c r="C254" i="10"/>
  <c r="H254" i="10" s="1"/>
  <c r="I254" i="10" s="1"/>
  <c r="J254" i="10" s="1"/>
  <c r="S254" i="10" s="1"/>
  <c r="C274" i="10"/>
  <c r="H274" i="10" s="1"/>
  <c r="I274" i="10" s="1"/>
  <c r="J274" i="10" s="1"/>
  <c r="S274" i="10" s="1"/>
  <c r="C295" i="10"/>
  <c r="H295" i="10" s="1"/>
  <c r="I295" i="10" s="1"/>
  <c r="J295" i="10" s="1"/>
  <c r="S295" i="10" s="1"/>
  <c r="C321" i="10"/>
  <c r="H321" i="10" s="1"/>
  <c r="I321" i="10" s="1"/>
  <c r="J321" i="10" s="1"/>
  <c r="S321" i="10" s="1"/>
  <c r="C14" i="10"/>
  <c r="H14" i="10" s="1"/>
  <c r="I14" i="10" s="1"/>
  <c r="J14" i="10" s="1"/>
  <c r="S14" i="10" s="1"/>
  <c r="C36" i="10"/>
  <c r="H36" i="10" s="1"/>
  <c r="I36" i="10" s="1"/>
  <c r="J36" i="10" s="1"/>
  <c r="S36" i="10" s="1"/>
  <c r="C61" i="10"/>
  <c r="H61" i="10" s="1"/>
  <c r="I61" i="10" s="1"/>
  <c r="J61" i="10" s="1"/>
  <c r="S61" i="10" s="1"/>
  <c r="C81" i="10"/>
  <c r="H81" i="10" s="1"/>
  <c r="I81" i="10" s="1"/>
  <c r="J81" i="10" s="1"/>
  <c r="S81" i="10" s="1"/>
  <c r="C125" i="10"/>
  <c r="H125" i="10" s="1"/>
  <c r="I125" i="10" s="1"/>
  <c r="J125" i="10" s="1"/>
  <c r="S125" i="10" s="1"/>
  <c r="C146" i="10"/>
  <c r="H146" i="10" s="1"/>
  <c r="I146" i="10" s="1"/>
  <c r="J146" i="10" s="1"/>
  <c r="S146" i="10" s="1"/>
  <c r="C166" i="10"/>
  <c r="H166" i="10" s="1"/>
  <c r="I166" i="10" s="1"/>
  <c r="J166" i="10" s="1"/>
  <c r="S166" i="10" s="1"/>
  <c r="C190" i="10"/>
  <c r="H190" i="10" s="1"/>
  <c r="I190" i="10" s="1"/>
  <c r="J190" i="10" s="1"/>
  <c r="S190" i="10" s="1"/>
  <c r="C211" i="10"/>
  <c r="H211" i="10" s="1"/>
  <c r="I211" i="10" s="1"/>
  <c r="J211" i="10" s="1"/>
  <c r="S211" i="10" s="1"/>
  <c r="C231" i="10"/>
  <c r="H231" i="10" s="1"/>
  <c r="I231" i="10" s="1"/>
  <c r="J231" i="10" s="1"/>
  <c r="S231" i="10" s="1"/>
  <c r="C255" i="10"/>
  <c r="H255" i="10" s="1"/>
  <c r="I255" i="10" s="1"/>
  <c r="J255" i="10" s="1"/>
  <c r="S255" i="10" s="1"/>
  <c r="C275" i="10"/>
  <c r="H275" i="10" s="1"/>
  <c r="I275" i="10" s="1"/>
  <c r="J275" i="10" s="1"/>
  <c r="S275" i="10" s="1"/>
  <c r="C296" i="10"/>
  <c r="H296" i="10" s="1"/>
  <c r="I296" i="10" s="1"/>
  <c r="J296" i="10" s="1"/>
  <c r="S296" i="10" s="1"/>
  <c r="C322" i="10"/>
  <c r="H322" i="10" s="1"/>
  <c r="I322" i="10" s="1"/>
  <c r="J322" i="10" s="1"/>
  <c r="S322" i="10" s="1"/>
  <c r="C55" i="10"/>
  <c r="H55" i="10" s="1"/>
  <c r="I55" i="10" s="1"/>
  <c r="J55" i="10" s="1"/>
  <c r="S55" i="10" s="1"/>
  <c r="C19" i="10"/>
  <c r="H19" i="10" s="1"/>
  <c r="I19" i="10" s="1"/>
  <c r="J19" i="10" s="1"/>
  <c r="S19" i="10" s="1"/>
  <c r="C46" i="10"/>
  <c r="H46" i="10" s="1"/>
  <c r="I46" i="10" s="1"/>
  <c r="J46" i="10" s="1"/>
  <c r="S46" i="10" s="1"/>
  <c r="C66" i="10"/>
  <c r="H66" i="10" s="1"/>
  <c r="I66" i="10" s="1"/>
  <c r="J66" i="10" s="1"/>
  <c r="S66" i="10" s="1"/>
  <c r="C85" i="10"/>
  <c r="H85" i="10" s="1"/>
  <c r="I85" i="10" s="1"/>
  <c r="J85" i="10" s="1"/>
  <c r="S85" i="10" s="1"/>
  <c r="C106" i="10"/>
  <c r="H106" i="10" s="1"/>
  <c r="I106" i="10" s="1"/>
  <c r="J106" i="10" s="1"/>
  <c r="S106" i="10" s="1"/>
  <c r="C130" i="10"/>
  <c r="H130" i="10" s="1"/>
  <c r="I130" i="10" s="1"/>
  <c r="J130" i="10" s="1"/>
  <c r="S130" i="10" s="1"/>
  <c r="C151" i="10"/>
  <c r="H151" i="10" s="1"/>
  <c r="I151" i="10" s="1"/>
  <c r="J151" i="10" s="1"/>
  <c r="S151" i="10" s="1"/>
  <c r="C175" i="10"/>
  <c r="H175" i="10" s="1"/>
  <c r="I175" i="10" s="1"/>
  <c r="J175" i="10" s="1"/>
  <c r="S175" i="10" s="1"/>
  <c r="C195" i="10"/>
  <c r="H195" i="10" s="1"/>
  <c r="I195" i="10" s="1"/>
  <c r="J195" i="10" s="1"/>
  <c r="S195" i="10" s="1"/>
  <c r="C216" i="10"/>
  <c r="H216" i="10" s="1"/>
  <c r="I216" i="10" s="1"/>
  <c r="J216" i="10" s="1"/>
  <c r="S216" i="10" s="1"/>
  <c r="C241" i="10"/>
  <c r="H241" i="10" s="1"/>
  <c r="I241" i="10" s="1"/>
  <c r="J241" i="10" s="1"/>
  <c r="S241" i="10" s="1"/>
  <c r="C260" i="10"/>
  <c r="H260" i="10" s="1"/>
  <c r="I260" i="10" s="1"/>
  <c r="J260" i="10" s="1"/>
  <c r="S260" i="10" s="1"/>
  <c r="C280" i="10"/>
  <c r="H280" i="10" s="1"/>
  <c r="I280" i="10" s="1"/>
  <c r="J280" i="10" s="1"/>
  <c r="S280" i="10" s="1"/>
  <c r="C301" i="10"/>
  <c r="H301" i="10" s="1"/>
  <c r="I301" i="10" s="1"/>
  <c r="J301" i="10" s="1"/>
  <c r="S301" i="10" s="1"/>
  <c r="C318" i="10"/>
  <c r="H318" i="10" s="1"/>
  <c r="I318" i="10" s="1"/>
  <c r="J318" i="10" s="1"/>
  <c r="S318" i="10" s="1"/>
  <c r="C20" i="10"/>
  <c r="H20" i="10" s="1"/>
  <c r="I20" i="10" s="1"/>
  <c r="J20" i="10" s="1"/>
  <c r="S20" i="10" s="1"/>
  <c r="C59" i="10"/>
  <c r="H59" i="10" s="1"/>
  <c r="I59" i="10" s="1"/>
  <c r="J59" i="10" s="1"/>
  <c r="S59" i="10" s="1"/>
  <c r="C119" i="10"/>
  <c r="H119" i="10" s="1"/>
  <c r="I119" i="10" s="1"/>
  <c r="J119" i="10" s="1"/>
  <c r="S119" i="10" s="1"/>
  <c r="C184" i="10"/>
  <c r="H184" i="10" s="1"/>
  <c r="I184" i="10" s="1"/>
  <c r="J184" i="10" s="1"/>
  <c r="S184" i="10" s="1"/>
  <c r="C250" i="10"/>
  <c r="H250" i="10" s="1"/>
  <c r="I250" i="10" s="1"/>
  <c r="J250" i="10" s="1"/>
  <c r="S250" i="10" s="1"/>
  <c r="C315" i="10"/>
  <c r="H315" i="10" s="1"/>
  <c r="I315" i="10" s="1"/>
  <c r="J315" i="10" s="1"/>
  <c r="S315" i="10" s="1"/>
  <c r="C302" i="10"/>
  <c r="H302" i="10" s="1"/>
  <c r="I302" i="10" s="1"/>
  <c r="J302" i="10" s="1"/>
  <c r="S302" i="10" s="1"/>
  <c r="C180" i="10"/>
  <c r="H180" i="10" s="1"/>
  <c r="I180" i="10" s="1"/>
  <c r="J180" i="10" s="1"/>
  <c r="S180" i="10" s="1"/>
  <c r="C75" i="10"/>
  <c r="H75" i="10" s="1"/>
  <c r="I75" i="10" s="1"/>
  <c r="J75" i="10" s="1"/>
  <c r="S75" i="10" s="1"/>
  <c r="C140" i="10"/>
  <c r="H140" i="10" s="1"/>
  <c r="I140" i="10" s="1"/>
  <c r="J140" i="10" s="1"/>
  <c r="S140" i="10" s="1"/>
  <c r="C205" i="10"/>
  <c r="H205" i="10" s="1"/>
  <c r="I205" i="10" s="1"/>
  <c r="J205" i="10" s="1"/>
  <c r="S205" i="10" s="1"/>
  <c r="C115" i="10"/>
  <c r="H115" i="10" s="1"/>
  <c r="I115" i="10" s="1"/>
  <c r="J115" i="10" s="1"/>
  <c r="S115" i="10" s="1"/>
  <c r="C79" i="10"/>
  <c r="H79" i="10" s="1"/>
  <c r="I79" i="10" s="1"/>
  <c r="J79" i="10" s="1"/>
  <c r="S79" i="10" s="1"/>
  <c r="C144" i="10"/>
  <c r="H144" i="10" s="1"/>
  <c r="I144" i="10" s="1"/>
  <c r="J144" i="10" s="1"/>
  <c r="S144" i="10" s="1"/>
  <c r="C209" i="10"/>
  <c r="H209" i="10" s="1"/>
  <c r="I209" i="10" s="1"/>
  <c r="J209" i="10" s="1"/>
  <c r="S209" i="10" s="1"/>
  <c r="C273" i="10"/>
  <c r="H273" i="10" s="1"/>
  <c r="I273" i="10" s="1"/>
  <c r="J273" i="10" s="1"/>
  <c r="S273" i="10" s="1"/>
  <c r="C164" i="10"/>
  <c r="H164" i="10" s="1"/>
  <c r="I164" i="10" s="1"/>
  <c r="J164" i="10" s="1"/>
  <c r="S164" i="10" s="1"/>
  <c r="C17" i="10"/>
  <c r="H17" i="10" s="1"/>
  <c r="I17" i="10" s="1"/>
  <c r="J17" i="10" s="1"/>
  <c r="S17" i="10" s="1"/>
  <c r="C44" i="10"/>
  <c r="H44" i="10" s="1"/>
  <c r="I44" i="10" s="1"/>
  <c r="J44" i="10" s="1"/>
  <c r="S44" i="10" s="1"/>
  <c r="C64" i="10"/>
  <c r="H64" i="10" s="1"/>
  <c r="I64" i="10" s="1"/>
  <c r="J64" i="10" s="1"/>
  <c r="S64" i="10" s="1"/>
  <c r="C107" i="10"/>
  <c r="H107" i="10" s="1"/>
  <c r="I107" i="10" s="1"/>
  <c r="J107" i="10" s="1"/>
  <c r="S107" i="10" s="1"/>
  <c r="C128" i="10"/>
  <c r="H128" i="10" s="1"/>
  <c r="I128" i="10" s="1"/>
  <c r="J128" i="10" s="1"/>
  <c r="S128" i="10" s="1"/>
  <c r="C149" i="10"/>
  <c r="H149" i="10" s="1"/>
  <c r="I149" i="10" s="1"/>
  <c r="J149" i="10" s="1"/>
  <c r="S149" i="10" s="1"/>
  <c r="C173" i="10"/>
  <c r="H173" i="10" s="1"/>
  <c r="I173" i="10" s="1"/>
  <c r="J173" i="10" s="1"/>
  <c r="S173" i="10" s="1"/>
  <c r="C214" i="10"/>
  <c r="H214" i="10" s="1"/>
  <c r="I214" i="10" s="1"/>
  <c r="J214" i="10" s="1"/>
  <c r="S214" i="10" s="1"/>
  <c r="C239" i="10"/>
  <c r="H239" i="10" s="1"/>
  <c r="I239" i="10" s="1"/>
  <c r="J239" i="10" s="1"/>
  <c r="S239" i="10" s="1"/>
  <c r="C278" i="10"/>
  <c r="H278" i="10" s="1"/>
  <c r="I278" i="10" s="1"/>
  <c r="J278" i="10" s="1"/>
  <c r="S278" i="10" s="1"/>
  <c r="C303" i="10"/>
  <c r="H303" i="10" s="1"/>
  <c r="I303" i="10" s="1"/>
  <c r="J303" i="10" s="1"/>
  <c r="S303" i="10" s="1"/>
  <c r="C18" i="10"/>
  <c r="H18" i="10" s="1"/>
  <c r="I18" i="10" s="1"/>
  <c r="J18" i="10" s="1"/>
  <c r="S18" i="10" s="1"/>
  <c r="C65" i="10"/>
  <c r="H65" i="10" s="1"/>
  <c r="I65" i="10" s="1"/>
  <c r="J65" i="10" s="1"/>
  <c r="S65" i="10" s="1"/>
  <c r="C108" i="10"/>
  <c r="H108" i="10" s="1"/>
  <c r="I108" i="10" s="1"/>
  <c r="J108" i="10" s="1"/>
  <c r="S108" i="10" s="1"/>
  <c r="C150" i="10"/>
  <c r="H150" i="10" s="1"/>
  <c r="I150" i="10" s="1"/>
  <c r="J150" i="10" s="1"/>
  <c r="S150" i="10" s="1"/>
  <c r="C174" i="10"/>
  <c r="H174" i="10" s="1"/>
  <c r="I174" i="10" s="1"/>
  <c r="J174" i="10" s="1"/>
  <c r="S174" i="10" s="1"/>
  <c r="C259" i="10"/>
  <c r="H259" i="10" s="1"/>
  <c r="I259" i="10" s="1"/>
  <c r="J259" i="10" s="1"/>
  <c r="S259" i="10" s="1"/>
  <c r="C67" i="10"/>
  <c r="H67" i="10" s="1"/>
  <c r="I67" i="10" s="1"/>
  <c r="J67" i="10" s="1"/>
  <c r="S67" i="10" s="1"/>
  <c r="C93" i="10"/>
  <c r="H93" i="10" s="1"/>
  <c r="I93" i="10" s="1"/>
  <c r="J93" i="10" s="1"/>
  <c r="S93" i="10" s="1"/>
  <c r="C179" i="10"/>
  <c r="H179" i="10" s="1"/>
  <c r="I179" i="10" s="1"/>
  <c r="J179" i="10" s="1"/>
  <c r="S179" i="10" s="1"/>
  <c r="C264" i="10"/>
  <c r="H264" i="10" s="1"/>
  <c r="I264" i="10" s="1"/>
  <c r="J264" i="10" s="1"/>
  <c r="S264" i="10" s="1"/>
  <c r="C265" i="10"/>
  <c r="H265" i="10" s="1"/>
  <c r="I265" i="10" s="1"/>
  <c r="J265" i="10" s="1"/>
  <c r="S265" i="10" s="1"/>
  <c r="C90" i="10"/>
  <c r="H90" i="10" s="1"/>
  <c r="I90" i="10" s="1"/>
  <c r="J90" i="10" s="1"/>
  <c r="S90" i="10" s="1"/>
  <c r="C94" i="10"/>
  <c r="H94" i="10" s="1"/>
  <c r="I94" i="10" s="1"/>
  <c r="J94" i="10" s="1"/>
  <c r="S94" i="10" s="1"/>
  <c r="C213" i="10"/>
  <c r="H213" i="10" s="1"/>
  <c r="I213" i="10" s="1"/>
  <c r="J213" i="10" s="1"/>
  <c r="S213" i="10" s="1"/>
  <c r="C70" i="10"/>
  <c r="H70" i="10" s="1"/>
  <c r="I70" i="10" s="1"/>
  <c r="J70" i="10" s="1"/>
  <c r="S70" i="10" s="1"/>
  <c r="C194" i="10"/>
  <c r="H194" i="10" s="1"/>
  <c r="I194" i="10" s="1"/>
  <c r="J194" i="10" s="1"/>
  <c r="S194" i="10" s="1"/>
  <c r="C279" i="10"/>
  <c r="H279" i="10" s="1"/>
  <c r="I279" i="10" s="1"/>
  <c r="J279" i="10" s="1"/>
  <c r="S279" i="10" s="1"/>
  <c r="C27" i="10"/>
  <c r="H27" i="10" s="1"/>
  <c r="I27" i="10" s="1"/>
  <c r="J27" i="10" s="1"/>
  <c r="S27" i="10" s="1"/>
  <c r="C114" i="10"/>
  <c r="H114" i="10" s="1"/>
  <c r="I114" i="10" s="1"/>
  <c r="J114" i="10" s="1"/>
  <c r="S114" i="10" s="1"/>
  <c r="C199" i="10"/>
  <c r="H199" i="10" s="1"/>
  <c r="I199" i="10" s="1"/>
  <c r="J199" i="10" s="1"/>
  <c r="S199" i="10" s="1"/>
  <c r="C288" i="10"/>
  <c r="H288" i="10" s="1"/>
  <c r="I288" i="10" s="1"/>
  <c r="J288" i="10" s="1"/>
  <c r="S288" i="10" s="1"/>
  <c r="C71" i="10"/>
  <c r="H71" i="10" s="1"/>
  <c r="I71" i="10" s="1"/>
  <c r="J71" i="10" s="1"/>
  <c r="S71" i="10" s="1"/>
  <c r="C221" i="10"/>
  <c r="H221" i="10" s="1"/>
  <c r="I221" i="10" s="1"/>
  <c r="J221" i="10" s="1"/>
  <c r="S221" i="10" s="1"/>
  <c r="C156" i="10"/>
  <c r="H156" i="10" s="1"/>
  <c r="I156" i="10" s="1"/>
  <c r="J156" i="10" s="1"/>
  <c r="S156" i="10" s="1"/>
  <c r="C160" i="10"/>
  <c r="H160" i="10" s="1"/>
  <c r="I160" i="10" s="1"/>
  <c r="J160" i="10" s="1"/>
  <c r="S160" i="10" s="1"/>
  <c r="C240" i="10"/>
  <c r="H240" i="10" s="1"/>
  <c r="I240" i="10" s="1"/>
  <c r="J240" i="10" s="1"/>
  <c r="S240" i="10" s="1"/>
  <c r="C159" i="10"/>
  <c r="H159" i="10" s="1"/>
  <c r="I159" i="10" s="1"/>
  <c r="J159" i="10" s="1"/>
  <c r="S159" i="10" s="1"/>
  <c r="C245" i="10"/>
  <c r="H245" i="10" s="1"/>
  <c r="I245" i="10" s="1"/>
  <c r="J245" i="10" s="1"/>
  <c r="S245" i="10" s="1"/>
  <c r="C323" i="10"/>
  <c r="H323" i="10" s="1"/>
  <c r="I323" i="10" s="1"/>
  <c r="J323" i="10" s="1"/>
  <c r="S323" i="10" s="1"/>
  <c r="C201" i="10"/>
  <c r="H201" i="10" s="1"/>
  <c r="I201" i="10" s="1"/>
  <c r="J201" i="10" s="1"/>
  <c r="S201" i="10" s="1"/>
  <c r="C196" i="10"/>
  <c r="H196" i="10" s="1"/>
  <c r="I196" i="10" s="1"/>
  <c r="J196" i="10" s="1"/>
  <c r="S196" i="10" s="1"/>
  <c r="C148" i="10"/>
  <c r="H148" i="10" s="1"/>
  <c r="I148" i="10" s="1"/>
  <c r="J148" i="10" s="1"/>
  <c r="S148" i="10" s="1"/>
  <c r="C289" i="10"/>
  <c r="H289" i="10" s="1"/>
  <c r="I289" i="10" s="1"/>
  <c r="J289" i="10" s="1"/>
  <c r="S289" i="10" s="1"/>
  <c r="C215" i="10"/>
  <c r="H215" i="10" s="1"/>
  <c r="I215" i="10" s="1"/>
  <c r="J215" i="10" s="1"/>
  <c r="S215" i="10" s="1"/>
  <c r="C304" i="10"/>
  <c r="H304" i="10" s="1"/>
  <c r="I304" i="10" s="1"/>
  <c r="J304" i="10" s="1"/>
  <c r="S304" i="10" s="1"/>
  <c r="C50" i="10"/>
  <c r="H50" i="10" s="1"/>
  <c r="I50" i="10" s="1"/>
  <c r="J50" i="10" s="1"/>
  <c r="S50" i="10" s="1"/>
  <c r="C134" i="10"/>
  <c r="H134" i="10" s="1"/>
  <c r="I134" i="10" s="1"/>
  <c r="J134" i="10" s="1"/>
  <c r="S134" i="10" s="1"/>
  <c r="C224" i="10"/>
  <c r="H224" i="10" s="1"/>
  <c r="I224" i="10" s="1"/>
  <c r="J224" i="10" s="1"/>
  <c r="S224" i="10" s="1"/>
  <c r="C305" i="10"/>
  <c r="H305" i="10" s="1"/>
  <c r="I305" i="10" s="1"/>
  <c r="J305" i="10" s="1"/>
  <c r="S305" i="10" s="1"/>
  <c r="C135" i="10"/>
  <c r="H135" i="10" s="1"/>
  <c r="I135" i="10" s="1"/>
  <c r="J135" i="10" s="1"/>
  <c r="S135" i="10" s="1"/>
  <c r="C319" i="10"/>
  <c r="H319" i="10" s="1"/>
  <c r="I319" i="10" s="1"/>
  <c r="J319" i="10" s="1"/>
  <c r="S319" i="10" s="1"/>
  <c r="C253" i="10"/>
  <c r="H253" i="10" s="1"/>
  <c r="I253" i="10" s="1"/>
  <c r="J253" i="10" s="1"/>
  <c r="S253" i="10" s="1"/>
  <c r="C225" i="10"/>
  <c r="H225" i="10" s="1"/>
  <c r="I225" i="10" s="1"/>
  <c r="J225" i="10" s="1"/>
  <c r="S225" i="10" s="1"/>
  <c r="C12" i="10"/>
  <c r="H12" i="10" s="1"/>
  <c r="I12" i="10" s="1"/>
  <c r="J12" i="10" s="1"/>
  <c r="S12" i="10" s="1"/>
  <c r="S5" i="10" l="1"/>
  <c r="T5" i="10" s="1"/>
  <c r="M5" i="10"/>
  <c r="M12" i="10"/>
  <c r="N12" i="10" s="1"/>
  <c r="R12" i="10" s="1"/>
  <c r="M146" i="10"/>
  <c r="N146" i="10" s="1"/>
  <c r="R146" i="10" s="1"/>
  <c r="M285" i="10"/>
  <c r="N285" i="10" s="1"/>
  <c r="R285" i="10" s="1"/>
  <c r="T285" i="10"/>
  <c r="U285" i="10" s="1"/>
  <c r="T39" i="10"/>
  <c r="U39" i="10" s="1"/>
  <c r="M39" i="10"/>
  <c r="N39" i="10" s="1"/>
  <c r="M302" i="10"/>
  <c r="M82" i="10"/>
  <c r="N82" i="10" s="1"/>
  <c r="R82" i="10" s="1"/>
  <c r="T82" i="10"/>
  <c r="U82" i="10" s="1"/>
  <c r="M155" i="10"/>
  <c r="N155" i="10" s="1"/>
  <c r="T155" i="10"/>
  <c r="U155" i="10" s="1"/>
  <c r="M240" i="10"/>
  <c r="N240" i="10" s="1"/>
  <c r="R240" i="10" s="1"/>
  <c r="T106" i="10"/>
  <c r="U106" i="10" s="1"/>
  <c r="M106" i="10"/>
  <c r="N106" i="10" s="1"/>
  <c r="M53" i="10"/>
  <c r="N53" i="10" s="1"/>
  <c r="T53" i="10"/>
  <c r="U53" i="10" s="1"/>
  <c r="M139" i="10"/>
  <c r="N139" i="10" s="1"/>
  <c r="R139" i="10" s="1"/>
  <c r="M160" i="10"/>
  <c r="N160" i="10" s="1"/>
  <c r="R160" i="10" s="1"/>
  <c r="M61" i="10"/>
  <c r="N61" i="10" s="1"/>
  <c r="R61" i="10" s="1"/>
  <c r="T61" i="10"/>
  <c r="U61" i="10" s="1"/>
  <c r="T9" i="10"/>
  <c r="U9" i="10" s="1"/>
  <c r="M9" i="10"/>
  <c r="N9" i="10" s="1"/>
  <c r="T132" i="10"/>
  <c r="U132" i="10" s="1"/>
  <c r="M132" i="10"/>
  <c r="N132" i="10" s="1"/>
  <c r="M135" i="10"/>
  <c r="N135" i="10" s="1"/>
  <c r="M66" i="10"/>
  <c r="T15" i="10"/>
  <c r="U15" i="10" s="1"/>
  <c r="M15" i="10"/>
  <c r="M133" i="10"/>
  <c r="N133" i="10" s="1"/>
  <c r="T320" i="10"/>
  <c r="U320" i="10" s="1"/>
  <c r="M320" i="10"/>
  <c r="N320" i="10" s="1"/>
  <c r="T119" i="10"/>
  <c r="U119" i="10" s="1"/>
  <c r="M119" i="10"/>
  <c r="N119" i="10" s="1"/>
  <c r="R119" i="10" s="1"/>
  <c r="T311" i="10"/>
  <c r="U311" i="10" s="1"/>
  <c r="M311" i="10"/>
  <c r="M118" i="10"/>
  <c r="N118" i="10" s="1"/>
  <c r="M218" i="10"/>
  <c r="N218" i="10" s="1"/>
  <c r="R218" i="10" s="1"/>
  <c r="T218" i="10"/>
  <c r="U218" i="10" s="1"/>
  <c r="M59" i="10"/>
  <c r="M313" i="10"/>
  <c r="N313" i="10" s="1"/>
  <c r="M92" i="10"/>
  <c r="N92" i="10" s="1"/>
  <c r="R92" i="10" s="1"/>
  <c r="M70" i="10"/>
  <c r="N70" i="10" s="1"/>
  <c r="T216" i="10"/>
  <c r="U216" i="10" s="1"/>
  <c r="M216" i="10"/>
  <c r="N216" i="10" s="1"/>
  <c r="M293" i="10"/>
  <c r="N293" i="10" s="1"/>
  <c r="R293" i="10" s="1"/>
  <c r="M141" i="10"/>
  <c r="N141" i="10" s="1"/>
  <c r="R141" i="10" s="1"/>
  <c r="T141" i="10"/>
  <c r="U141" i="10" s="1"/>
  <c r="M292" i="10"/>
  <c r="N292" i="10" s="1"/>
  <c r="R292" i="10" s="1"/>
  <c r="M287" i="10"/>
  <c r="N287" i="10" s="1"/>
  <c r="R287" i="10" s="1"/>
  <c r="M262" i="10"/>
  <c r="N262" i="10" s="1"/>
  <c r="T262" i="10"/>
  <c r="U262" i="10" s="1"/>
  <c r="M220" i="10"/>
  <c r="M300" i="10"/>
  <c r="N300" i="10" s="1"/>
  <c r="T300" i="10"/>
  <c r="U300" i="10" s="1"/>
  <c r="M22" i="10"/>
  <c r="N22" i="10" s="1"/>
  <c r="T22" i="10"/>
  <c r="U22" i="10" s="1"/>
  <c r="M87" i="10"/>
  <c r="T87" i="10"/>
  <c r="U87" i="10" s="1"/>
  <c r="M29" i="10"/>
  <c r="N29" i="10" s="1"/>
  <c r="R29" i="10" s="1"/>
  <c r="M180" i="10"/>
  <c r="T96" i="10"/>
  <c r="U96" i="10" s="1"/>
  <c r="M96" i="10"/>
  <c r="N96" i="10" s="1"/>
  <c r="R96" i="10" s="1"/>
  <c r="M197" i="10"/>
  <c r="N197" i="10" s="1"/>
  <c r="T159" i="10"/>
  <c r="U159" i="10" s="1"/>
  <c r="M159" i="10"/>
  <c r="N159" i="10" s="1"/>
  <c r="R159" i="10" s="1"/>
  <c r="M80" i="10"/>
  <c r="N80" i="10" s="1"/>
  <c r="R80" i="10" s="1"/>
  <c r="M208" i="10"/>
  <c r="N208" i="10" s="1"/>
  <c r="R208" i="10" s="1"/>
  <c r="M282" i="10"/>
  <c r="N282" i="10" s="1"/>
  <c r="T282" i="10"/>
  <c r="U282" i="10" s="1"/>
  <c r="T315" i="10"/>
  <c r="U315" i="10" s="1"/>
  <c r="M315" i="10"/>
  <c r="M62" i="10"/>
  <c r="N62" i="10" s="1"/>
  <c r="M178" i="10"/>
  <c r="N178" i="10" s="1"/>
  <c r="T178" i="10"/>
  <c r="U178" i="10" s="1"/>
  <c r="T266" i="10"/>
  <c r="U266" i="10" s="1"/>
  <c r="M266" i="10"/>
  <c r="M250" i="10"/>
  <c r="N250" i="10" s="1"/>
  <c r="R250" i="10" s="1"/>
  <c r="M37" i="10"/>
  <c r="N37" i="10" s="1"/>
  <c r="R37" i="10" s="1"/>
  <c r="T37" i="10"/>
  <c r="U37" i="10" s="1"/>
  <c r="M158" i="10"/>
  <c r="N158" i="10" s="1"/>
  <c r="R158" i="10" s="1"/>
  <c r="T41" i="10"/>
  <c r="U41" i="10" s="1"/>
  <c r="M41" i="10"/>
  <c r="N41" i="10" s="1"/>
  <c r="M64" i="10"/>
  <c r="M51" i="10"/>
  <c r="N51" i="10" s="1"/>
  <c r="R51" i="10" s="1"/>
  <c r="M143" i="10"/>
  <c r="M234" i="10"/>
  <c r="N234" i="10" s="1"/>
  <c r="T44" i="10"/>
  <c r="U44" i="10" s="1"/>
  <c r="M44" i="10"/>
  <c r="N44" i="10" s="1"/>
  <c r="M47" i="10"/>
  <c r="N47" i="10" s="1"/>
  <c r="M113" i="10"/>
  <c r="M154" i="10"/>
  <c r="N154" i="10" s="1"/>
  <c r="M259" i="10"/>
  <c r="N259" i="10" s="1"/>
  <c r="M257" i="10"/>
  <c r="N257" i="10" s="1"/>
  <c r="R257" i="10" s="1"/>
  <c r="T257" i="10"/>
  <c r="U257" i="10" s="1"/>
  <c r="M281" i="10"/>
  <c r="T137" i="10"/>
  <c r="U137" i="10" s="1"/>
  <c r="M137" i="10"/>
  <c r="N137" i="10" s="1"/>
  <c r="R137" i="10" s="1"/>
  <c r="M278" i="10"/>
  <c r="M211" i="10"/>
  <c r="N211" i="10" s="1"/>
  <c r="R211" i="10" s="1"/>
  <c r="M167" i="10"/>
  <c r="N167" i="10" s="1"/>
  <c r="R167" i="10" s="1"/>
  <c r="M176" i="10"/>
  <c r="N176" i="10" s="1"/>
  <c r="R176" i="10" s="1"/>
  <c r="M239" i="10"/>
  <c r="T239" i="10"/>
  <c r="U239" i="10" s="1"/>
  <c r="T195" i="10"/>
  <c r="U195" i="10" s="1"/>
  <c r="M195" i="10"/>
  <c r="N195" i="10" s="1"/>
  <c r="R195" i="10" s="1"/>
  <c r="M145" i="10"/>
  <c r="N145" i="10" s="1"/>
  <c r="M142" i="10"/>
  <c r="N142" i="10" s="1"/>
  <c r="R142" i="10" s="1"/>
  <c r="M243" i="10"/>
  <c r="N243" i="10" s="1"/>
  <c r="M90" i="10"/>
  <c r="T99" i="10"/>
  <c r="U99" i="10" s="1"/>
  <c r="M99" i="10"/>
  <c r="N99" i="10" s="1"/>
  <c r="R99" i="10" s="1"/>
  <c r="M228" i="10"/>
  <c r="M299" i="10"/>
  <c r="T125" i="10"/>
  <c r="U125" i="10" s="1"/>
  <c r="M125" i="10"/>
  <c r="N125" i="10" s="1"/>
  <c r="R125" i="10" s="1"/>
  <c r="T52" i="10"/>
  <c r="U52" i="10" s="1"/>
  <c r="M52" i="10"/>
  <c r="M21" i="10"/>
  <c r="N21" i="10" s="1"/>
  <c r="R21" i="10" s="1"/>
  <c r="M128" i="10"/>
  <c r="N128" i="10" s="1"/>
  <c r="T128" i="10"/>
  <c r="U128" i="10" s="1"/>
  <c r="T60" i="10"/>
  <c r="U60" i="10" s="1"/>
  <c r="M60" i="10"/>
  <c r="N60" i="10" s="1"/>
  <c r="M105" i="10"/>
  <c r="N105" i="10" s="1"/>
  <c r="M203" i="10"/>
  <c r="N203" i="10" s="1"/>
  <c r="T179" i="10"/>
  <c r="U179" i="10" s="1"/>
  <c r="M179" i="10"/>
  <c r="N179" i="10" s="1"/>
  <c r="M35" i="10"/>
  <c r="N35" i="10" s="1"/>
  <c r="R35" i="10" s="1"/>
  <c r="T35" i="10"/>
  <c r="U35" i="10" s="1"/>
  <c r="M163" i="10"/>
  <c r="N163" i="10" s="1"/>
  <c r="T251" i="10"/>
  <c r="U251" i="10" s="1"/>
  <c r="M251" i="10"/>
  <c r="N251" i="10" s="1"/>
  <c r="R251" i="10" s="1"/>
  <c r="M184" i="10"/>
  <c r="N184" i="10" s="1"/>
  <c r="R184" i="10" s="1"/>
  <c r="M10" i="10"/>
  <c r="M170" i="10"/>
  <c r="N170" i="10" s="1"/>
  <c r="T170" i="10"/>
  <c r="U170" i="10" s="1"/>
  <c r="M67" i="10"/>
  <c r="N67" i="10" s="1"/>
  <c r="R67" i="10" s="1"/>
  <c r="T67" i="10"/>
  <c r="U67" i="10" s="1"/>
  <c r="M14" i="10"/>
  <c r="N14" i="10" s="1"/>
  <c r="R14" i="10" s="1"/>
  <c r="T84" i="10"/>
  <c r="U84" i="10" s="1"/>
  <c r="M84" i="10"/>
  <c r="M89" i="10"/>
  <c r="M224" i="10"/>
  <c r="N224" i="10" s="1"/>
  <c r="T19" i="10"/>
  <c r="U19" i="10" s="1"/>
  <c r="M19" i="10"/>
  <c r="N19" i="10" s="1"/>
  <c r="T290" i="10"/>
  <c r="U290" i="10" s="1"/>
  <c r="M290" i="10"/>
  <c r="T68" i="10"/>
  <c r="U68" i="10" s="1"/>
  <c r="M68" i="10"/>
  <c r="M196" i="10"/>
  <c r="N196" i="10" s="1"/>
  <c r="R196" i="10" s="1"/>
  <c r="M205" i="10"/>
  <c r="N205" i="10" s="1"/>
  <c r="T165" i="10"/>
  <c r="U165" i="10" s="1"/>
  <c r="M165" i="10"/>
  <c r="M162" i="10"/>
  <c r="T201" i="10"/>
  <c r="U201" i="10" s="1"/>
  <c r="M201" i="10"/>
  <c r="N201" i="10" s="1"/>
  <c r="M213" i="10"/>
  <c r="T140" i="10"/>
  <c r="U140" i="10" s="1"/>
  <c r="M140" i="10"/>
  <c r="M190" i="10"/>
  <c r="N190" i="10" s="1"/>
  <c r="R190" i="10" s="1"/>
  <c r="M131" i="10"/>
  <c r="N131" i="10" s="1"/>
  <c r="M147" i="10"/>
  <c r="N147" i="10" s="1"/>
  <c r="R147" i="10" s="1"/>
  <c r="M116" i="10"/>
  <c r="N116" i="10" s="1"/>
  <c r="T116" i="10"/>
  <c r="U116" i="10" s="1"/>
  <c r="M111" i="10"/>
  <c r="N111" i="10" s="1"/>
  <c r="T272" i="10"/>
  <c r="U272" i="10" s="1"/>
  <c r="M272" i="10"/>
  <c r="N272" i="10" s="1"/>
  <c r="M263" i="10"/>
  <c r="N263" i="10" s="1"/>
  <c r="M204" i="10"/>
  <c r="N204" i="10" s="1"/>
  <c r="R204" i="10" s="1"/>
  <c r="M283" i="10"/>
  <c r="N283" i="10" s="1"/>
  <c r="R283" i="10" s="1"/>
  <c r="T6" i="10"/>
  <c r="U6" i="10" s="1"/>
  <c r="M6" i="10"/>
  <c r="N6" i="10" s="1"/>
  <c r="R6" i="10" s="1"/>
  <c r="T72" i="10"/>
  <c r="U72" i="10" s="1"/>
  <c r="M72" i="10"/>
  <c r="N72" i="10" s="1"/>
  <c r="T323" i="10"/>
  <c r="U323" i="10" s="1"/>
  <c r="M323" i="10"/>
  <c r="N323" i="10" s="1"/>
  <c r="T94" i="10"/>
  <c r="U94" i="10" s="1"/>
  <c r="M94" i="10"/>
  <c r="N94" i="10" s="1"/>
  <c r="M214" i="10"/>
  <c r="N214" i="10" s="1"/>
  <c r="R214" i="10" s="1"/>
  <c r="M75" i="10"/>
  <c r="T75" i="10"/>
  <c r="U75" i="10" s="1"/>
  <c r="M175" i="10"/>
  <c r="N175" i="10" s="1"/>
  <c r="R175" i="10" s="1"/>
  <c r="M166" i="10"/>
  <c r="N166" i="10" s="1"/>
  <c r="T124" i="10"/>
  <c r="U124" i="10" s="1"/>
  <c r="M124" i="10"/>
  <c r="N124" i="10" s="1"/>
  <c r="M269" i="10"/>
  <c r="N269" i="10" s="1"/>
  <c r="R269" i="10" s="1"/>
  <c r="M126" i="10"/>
  <c r="M117" i="10"/>
  <c r="N117" i="10" s="1"/>
  <c r="T117" i="10"/>
  <c r="U117" i="10" s="1"/>
  <c r="M95" i="10"/>
  <c r="N95" i="10" s="1"/>
  <c r="M229" i="10"/>
  <c r="N229" i="10" s="1"/>
  <c r="M249" i="10"/>
  <c r="N249" i="10" s="1"/>
  <c r="M244" i="10"/>
  <c r="M222" i="10"/>
  <c r="N222" i="10" s="1"/>
  <c r="T222" i="10"/>
  <c r="U222" i="10" s="1"/>
  <c r="M187" i="10"/>
  <c r="M267" i="10"/>
  <c r="N267" i="10" s="1"/>
  <c r="R267" i="10" s="1"/>
  <c r="T316" i="10"/>
  <c r="U316" i="10" s="1"/>
  <c r="M316" i="10"/>
  <c r="M56" i="10"/>
  <c r="M151" i="10"/>
  <c r="T76" i="10"/>
  <c r="U76" i="10" s="1"/>
  <c r="M76" i="10"/>
  <c r="M171" i="10"/>
  <c r="N171" i="10" s="1"/>
  <c r="M265" i="10"/>
  <c r="T265" i="10"/>
  <c r="U265" i="10" s="1"/>
  <c r="M233" i="10"/>
  <c r="N233" i="10" s="1"/>
  <c r="T233" i="10"/>
  <c r="U233" i="10" s="1"/>
  <c r="M198" i="10"/>
  <c r="N198" i="10" s="1"/>
  <c r="R198" i="10" s="1"/>
  <c r="T198" i="10"/>
  <c r="U198" i="10" s="1"/>
  <c r="M219" i="10"/>
  <c r="M264" i="10"/>
  <c r="N264" i="10" s="1"/>
  <c r="R264" i="10" s="1"/>
  <c r="M168" i="10"/>
  <c r="N168" i="10" s="1"/>
  <c r="M183" i="10"/>
  <c r="N183" i="10" s="1"/>
  <c r="R183" i="10" s="1"/>
  <c r="M294" i="10"/>
  <c r="M107" i="10"/>
  <c r="M101" i="10"/>
  <c r="N101" i="10" s="1"/>
  <c r="R101" i="10" s="1"/>
  <c r="T101" i="10"/>
  <c r="U101" i="10" s="1"/>
  <c r="M246" i="10"/>
  <c r="N246" i="10" s="1"/>
  <c r="R246" i="10" s="1"/>
  <c r="T246" i="10"/>
  <c r="U246" i="10" s="1"/>
  <c r="M186" i="10"/>
  <c r="M93" i="10"/>
  <c r="N93" i="10" s="1"/>
  <c r="R93" i="10" s="1"/>
  <c r="M13" i="10"/>
  <c r="N13" i="10" s="1"/>
  <c r="T83" i="10"/>
  <c r="U83" i="10" s="1"/>
  <c r="M83" i="10"/>
  <c r="N83" i="10" s="1"/>
  <c r="R83" i="10" s="1"/>
  <c r="M104" i="10"/>
  <c r="M305" i="10"/>
  <c r="N305" i="10" s="1"/>
  <c r="M46" i="10"/>
  <c r="N46" i="10" s="1"/>
  <c r="M16" i="10"/>
  <c r="N16" i="10" s="1"/>
  <c r="R16" i="10" s="1"/>
  <c r="T238" i="10"/>
  <c r="U238" i="10" s="1"/>
  <c r="M238" i="10"/>
  <c r="T91" i="10"/>
  <c r="U91" i="10" s="1"/>
  <c r="M91" i="10"/>
  <c r="N91" i="10" s="1"/>
  <c r="T71" i="10"/>
  <c r="U71" i="10" s="1"/>
  <c r="M71" i="10"/>
  <c r="N71" i="10" s="1"/>
  <c r="M321" i="10"/>
  <c r="N321" i="10" s="1"/>
  <c r="M45" i="10"/>
  <c r="N45" i="10" s="1"/>
  <c r="T45" i="10"/>
  <c r="U45" i="10" s="1"/>
  <c r="M74" i="10"/>
  <c r="N74" i="10" s="1"/>
  <c r="M134" i="10"/>
  <c r="N134" i="10" s="1"/>
  <c r="R134" i="10" s="1"/>
  <c r="M164" i="10"/>
  <c r="N164" i="10" s="1"/>
  <c r="T164" i="10"/>
  <c r="U164" i="10" s="1"/>
  <c r="T295" i="10"/>
  <c r="U295" i="10" s="1"/>
  <c r="M295" i="10"/>
  <c r="N295" i="10" s="1"/>
  <c r="M297" i="10"/>
  <c r="N297" i="10" s="1"/>
  <c r="T24" i="10"/>
  <c r="U24" i="10" s="1"/>
  <c r="M24" i="10"/>
  <c r="N24" i="10" s="1"/>
  <c r="R24" i="10" s="1"/>
  <c r="M69" i="10"/>
  <c r="N69" i="10" s="1"/>
  <c r="R69" i="10" s="1"/>
  <c r="T121" i="10"/>
  <c r="U121" i="10" s="1"/>
  <c r="M121" i="10"/>
  <c r="N121" i="10" s="1"/>
  <c r="R121" i="10" s="1"/>
  <c r="M50" i="10"/>
  <c r="T50" i="10"/>
  <c r="U50" i="10" s="1"/>
  <c r="M273" i="10"/>
  <c r="M322" i="10"/>
  <c r="N322" i="10" s="1"/>
  <c r="T276" i="10"/>
  <c r="U276" i="10" s="1"/>
  <c r="M276" i="10"/>
  <c r="N276" i="10" s="1"/>
  <c r="M258" i="10"/>
  <c r="N258" i="10" s="1"/>
  <c r="R258" i="10" s="1"/>
  <c r="T258" i="10"/>
  <c r="U258" i="10" s="1"/>
  <c r="M49" i="10"/>
  <c r="N49" i="10" s="1"/>
  <c r="M103" i="10"/>
  <c r="N103" i="10" s="1"/>
  <c r="R103" i="10" s="1"/>
  <c r="T304" i="10"/>
  <c r="U304" i="10" s="1"/>
  <c r="M304" i="10"/>
  <c r="N304" i="10" s="1"/>
  <c r="T209" i="10"/>
  <c r="U209" i="10" s="1"/>
  <c r="M209" i="10"/>
  <c r="N209" i="10" s="1"/>
  <c r="R209" i="10" s="1"/>
  <c r="M254" i="10"/>
  <c r="N254" i="10" s="1"/>
  <c r="M248" i="10"/>
  <c r="N248" i="10" s="1"/>
  <c r="R248" i="10" s="1"/>
  <c r="M86" i="10"/>
  <c r="N86" i="10" s="1"/>
  <c r="R86" i="10" s="1"/>
  <c r="T284" i="10"/>
  <c r="U284" i="10" s="1"/>
  <c r="M284" i="10"/>
  <c r="N284" i="10" s="1"/>
  <c r="M153" i="10"/>
  <c r="N153" i="10" s="1"/>
  <c r="T65" i="10"/>
  <c r="U65" i="10" s="1"/>
  <c r="M65" i="10"/>
  <c r="M230" i="10"/>
  <c r="T230" i="10"/>
  <c r="U230" i="10" s="1"/>
  <c r="T206" i="10"/>
  <c r="U206" i="10" s="1"/>
  <c r="M206" i="10"/>
  <c r="N206" i="10" s="1"/>
  <c r="M11" i="10"/>
  <c r="N11" i="10" s="1"/>
  <c r="R11" i="10" s="1"/>
  <c r="M73" i="10"/>
  <c r="N73" i="10" s="1"/>
  <c r="M136" i="10"/>
  <c r="N136" i="10" s="1"/>
  <c r="R136" i="10" s="1"/>
  <c r="M325" i="10"/>
  <c r="N325" i="10" s="1"/>
  <c r="R325" i="10" s="1"/>
  <c r="T325" i="10"/>
  <c r="U325" i="10" s="1"/>
  <c r="M245" i="10"/>
  <c r="N245" i="10" s="1"/>
  <c r="R245" i="10" s="1"/>
  <c r="M298" i="10"/>
  <c r="T235" i="10"/>
  <c r="U235" i="10" s="1"/>
  <c r="M235" i="10"/>
  <c r="N235" i="10" s="1"/>
  <c r="M149" i="10"/>
  <c r="T149" i="10"/>
  <c r="U149" i="10" s="1"/>
  <c r="M172" i="10"/>
  <c r="T172" i="10"/>
  <c r="U172" i="10" s="1"/>
  <c r="M174" i="10"/>
  <c r="N174" i="10" s="1"/>
  <c r="T55" i="10"/>
  <c r="U55" i="10" s="1"/>
  <c r="M55" i="10"/>
  <c r="N55" i="10" s="1"/>
  <c r="M291" i="10"/>
  <c r="N291" i="10" s="1"/>
  <c r="T291" i="10"/>
  <c r="U291" i="10" s="1"/>
  <c r="T217" i="10"/>
  <c r="U217" i="10" s="1"/>
  <c r="M217" i="10"/>
  <c r="N217" i="10" s="1"/>
  <c r="T48" i="10"/>
  <c r="U48" i="10" s="1"/>
  <c r="M48" i="10"/>
  <c r="N48" i="10" s="1"/>
  <c r="M150" i="10"/>
  <c r="M274" i="10"/>
  <c r="M271" i="10"/>
  <c r="N271" i="10" s="1"/>
  <c r="R271" i="10" s="1"/>
  <c r="T271" i="10"/>
  <c r="U271" i="10" s="1"/>
  <c r="M152" i="10"/>
  <c r="N152" i="10" s="1"/>
  <c r="T152" i="10"/>
  <c r="U152" i="10" s="1"/>
  <c r="T25" i="10"/>
  <c r="U25" i="10" s="1"/>
  <c r="M25" i="10"/>
  <c r="N25" i="10" s="1"/>
  <c r="R25" i="10" s="1"/>
  <c r="M169" i="10"/>
  <c r="N169" i="10" s="1"/>
  <c r="M114" i="10"/>
  <c r="M301" i="10"/>
  <c r="N301" i="10" s="1"/>
  <c r="T301" i="10"/>
  <c r="U301" i="10" s="1"/>
  <c r="M261" i="10"/>
  <c r="N261" i="10" s="1"/>
  <c r="R261" i="10" s="1"/>
  <c r="M226" i="10"/>
  <c r="N226" i="10" s="1"/>
  <c r="T226" i="10"/>
  <c r="U226" i="10" s="1"/>
  <c r="M32" i="10"/>
  <c r="N32" i="10" s="1"/>
  <c r="M23" i="10"/>
  <c r="M138" i="10"/>
  <c r="N138" i="10" s="1"/>
  <c r="T138" i="10"/>
  <c r="U138" i="10" s="1"/>
  <c r="M27" i="10"/>
  <c r="T27" i="10"/>
  <c r="U27" i="10" s="1"/>
  <c r="M280" i="10"/>
  <c r="N280" i="10" s="1"/>
  <c r="R280" i="10" s="1"/>
  <c r="T98" i="10"/>
  <c r="U98" i="10" s="1"/>
  <c r="M98" i="10"/>
  <c r="M227" i="10"/>
  <c r="M43" i="10"/>
  <c r="N43" i="10" s="1"/>
  <c r="M63" i="10"/>
  <c r="T63" i="10"/>
  <c r="U63" i="10" s="1"/>
  <c r="T7" i="10"/>
  <c r="U7" i="10" s="1"/>
  <c r="M7" i="10"/>
  <c r="N7" i="10" s="1"/>
  <c r="M34" i="10"/>
  <c r="N34" i="10" s="1"/>
  <c r="T289" i="10"/>
  <c r="U289" i="10" s="1"/>
  <c r="M289" i="10"/>
  <c r="N289" i="10" s="1"/>
  <c r="R289" i="10" s="1"/>
  <c r="M279" i="10"/>
  <c r="N279" i="10" s="1"/>
  <c r="M18" i="10"/>
  <c r="N18" i="10" s="1"/>
  <c r="M79" i="10"/>
  <c r="M260" i="10"/>
  <c r="N260" i="10" s="1"/>
  <c r="R260" i="10" s="1"/>
  <c r="M255" i="10"/>
  <c r="N255" i="10" s="1"/>
  <c r="R255" i="10" s="1"/>
  <c r="M210" i="10"/>
  <c r="N210" i="10" s="1"/>
  <c r="R210" i="10" s="1"/>
  <c r="T210" i="10"/>
  <c r="U210" i="10" s="1"/>
  <c r="M188" i="10"/>
  <c r="T188" i="10"/>
  <c r="U188" i="10" s="1"/>
  <c r="M212" i="10"/>
  <c r="M207" i="10"/>
  <c r="M181" i="10"/>
  <c r="N181" i="10" s="1"/>
  <c r="T306" i="10"/>
  <c r="U306" i="10" s="1"/>
  <c r="M306" i="10"/>
  <c r="N306" i="10" s="1"/>
  <c r="R306" i="10" s="1"/>
  <c r="M8" i="10"/>
  <c r="N8" i="10" s="1"/>
  <c r="M28" i="10"/>
  <c r="N28" i="10" s="1"/>
  <c r="T307" i="10"/>
  <c r="U307" i="10" s="1"/>
  <c r="M307" i="10"/>
  <c r="N307" i="10" s="1"/>
  <c r="M252" i="10"/>
  <c r="N252" i="10" s="1"/>
  <c r="M38" i="10"/>
  <c r="N38" i="10" s="1"/>
  <c r="T57" i="10"/>
  <c r="U57" i="10" s="1"/>
  <c r="M57" i="10"/>
  <c r="N57" i="10" s="1"/>
  <c r="R57" i="10" s="1"/>
  <c r="T120" i="10"/>
  <c r="U120" i="10" s="1"/>
  <c r="M120" i="10"/>
  <c r="M110" i="10"/>
  <c r="N110" i="10" s="1"/>
  <c r="M109" i="10"/>
  <c r="N109" i="10" s="1"/>
  <c r="M173" i="10"/>
  <c r="M100" i="10"/>
  <c r="N100" i="10" s="1"/>
  <c r="M223" i="10"/>
  <c r="N223" i="10" s="1"/>
  <c r="T223" i="10"/>
  <c r="U223" i="10" s="1"/>
  <c r="T225" i="10"/>
  <c r="U225" i="10" s="1"/>
  <c r="M225" i="10"/>
  <c r="N225" i="10" s="1"/>
  <c r="T130" i="10"/>
  <c r="U130" i="10" s="1"/>
  <c r="M130" i="10"/>
  <c r="N130" i="10" s="1"/>
  <c r="M77" i="10"/>
  <c r="N77" i="10" s="1"/>
  <c r="R77" i="10" s="1"/>
  <c r="M177" i="10"/>
  <c r="N177" i="10" s="1"/>
  <c r="M253" i="10"/>
  <c r="N253" i="10" s="1"/>
  <c r="R253" i="10" s="1"/>
  <c r="T81" i="10"/>
  <c r="U81" i="10" s="1"/>
  <c r="M81" i="10"/>
  <c r="N81" i="10" s="1"/>
  <c r="R81" i="10" s="1"/>
  <c r="T30" i="10"/>
  <c r="U30" i="10" s="1"/>
  <c r="M30" i="10"/>
  <c r="N30" i="10" s="1"/>
  <c r="T157" i="10"/>
  <c r="U157" i="10" s="1"/>
  <c r="M157" i="10"/>
  <c r="N157" i="10" s="1"/>
  <c r="M319" i="10"/>
  <c r="M85" i="10"/>
  <c r="N85" i="10" s="1"/>
  <c r="R85" i="10" s="1"/>
  <c r="T85" i="10"/>
  <c r="U85" i="10" s="1"/>
  <c r="T31" i="10"/>
  <c r="U31" i="10" s="1"/>
  <c r="M31" i="10"/>
  <c r="N31" i="10" s="1"/>
  <c r="R31" i="10" s="1"/>
  <c r="T122" i="10"/>
  <c r="U122" i="10" s="1"/>
  <c r="M122" i="10"/>
  <c r="N122" i="10" s="1"/>
  <c r="R122" i="10" s="1"/>
  <c r="M156" i="10"/>
  <c r="N156" i="10" s="1"/>
  <c r="R156" i="10" s="1"/>
  <c r="M36" i="10"/>
  <c r="N36" i="10" s="1"/>
  <c r="R36" i="10" s="1"/>
  <c r="M129" i="10"/>
  <c r="M112" i="10"/>
  <c r="M221" i="10"/>
  <c r="N221" i="10" s="1"/>
  <c r="T221" i="10"/>
  <c r="U221" i="10" s="1"/>
  <c r="M312" i="10"/>
  <c r="T17" i="10"/>
  <c r="U17" i="10" s="1"/>
  <c r="M17" i="10"/>
  <c r="N17" i="10" s="1"/>
  <c r="R17" i="10" s="1"/>
  <c r="T314" i="10"/>
  <c r="U314" i="10" s="1"/>
  <c r="M314" i="10"/>
  <c r="N314" i="10" s="1"/>
  <c r="T97" i="10"/>
  <c r="U97" i="10" s="1"/>
  <c r="M97" i="10"/>
  <c r="M202" i="10"/>
  <c r="N202" i="10" s="1"/>
  <c r="M288" i="10"/>
  <c r="N288" i="10" s="1"/>
  <c r="T20" i="10"/>
  <c r="U20" i="10" s="1"/>
  <c r="M20" i="10"/>
  <c r="N20" i="10" s="1"/>
  <c r="M192" i="10"/>
  <c r="N192" i="10" s="1"/>
  <c r="M270" i="10"/>
  <c r="N270" i="10" s="1"/>
  <c r="R270" i="10" s="1"/>
  <c r="M78" i="10"/>
  <c r="M58" i="10"/>
  <c r="M185" i="10"/>
  <c r="N185" i="10" s="1"/>
  <c r="R185" i="10" s="1"/>
  <c r="T199" i="10"/>
  <c r="U199" i="10" s="1"/>
  <c r="M199" i="10"/>
  <c r="N199" i="10" s="1"/>
  <c r="T318" i="10"/>
  <c r="U318" i="10" s="1"/>
  <c r="M318" i="10"/>
  <c r="N318" i="10" s="1"/>
  <c r="M127" i="10"/>
  <c r="N127" i="10" s="1"/>
  <c r="M247" i="10"/>
  <c r="N247" i="10" s="1"/>
  <c r="M54" i="10"/>
  <c r="N54" i="10" s="1"/>
  <c r="M42" i="10"/>
  <c r="T42" i="10"/>
  <c r="U42" i="10" s="1"/>
  <c r="M308" i="10"/>
  <c r="N308" i="10" s="1"/>
  <c r="M108" i="10"/>
  <c r="M296" i="10"/>
  <c r="N296" i="10" s="1"/>
  <c r="T296" i="10"/>
  <c r="U296" i="10" s="1"/>
  <c r="M256" i="10"/>
  <c r="N256" i="10" s="1"/>
  <c r="T256" i="10"/>
  <c r="U256" i="10" s="1"/>
  <c r="T193" i="10"/>
  <c r="U193" i="10" s="1"/>
  <c r="M193" i="10"/>
  <c r="T26" i="10"/>
  <c r="U26" i="10" s="1"/>
  <c r="M26" i="10"/>
  <c r="N26" i="10" s="1"/>
  <c r="R26" i="10" s="1"/>
  <c r="M88" i="10"/>
  <c r="T88" i="10"/>
  <c r="U88" i="10" s="1"/>
  <c r="T215" i="10"/>
  <c r="U215" i="10" s="1"/>
  <c r="M215" i="10"/>
  <c r="M144" i="10"/>
  <c r="N144" i="10" s="1"/>
  <c r="M275" i="10"/>
  <c r="N275" i="10" s="1"/>
  <c r="R275" i="10" s="1"/>
  <c r="T275" i="10"/>
  <c r="U275" i="10" s="1"/>
  <c r="M232" i="10"/>
  <c r="N232" i="10" s="1"/>
  <c r="R232" i="10" s="1"/>
  <c r="M277" i="10"/>
  <c r="N277" i="10" s="1"/>
  <c r="R277" i="10" s="1"/>
  <c r="M268" i="10"/>
  <c r="N268" i="10" s="1"/>
  <c r="M148" i="10"/>
  <c r="N148" i="10" s="1"/>
  <c r="T148" i="10"/>
  <c r="U148" i="10" s="1"/>
  <c r="M194" i="10"/>
  <c r="N194" i="10" s="1"/>
  <c r="R194" i="10" s="1"/>
  <c r="T303" i="10"/>
  <c r="U303" i="10" s="1"/>
  <c r="M303" i="10"/>
  <c r="M115" i="10"/>
  <c r="N115" i="10" s="1"/>
  <c r="R115" i="10" s="1"/>
  <c r="M241" i="10"/>
  <c r="N241" i="10" s="1"/>
  <c r="M231" i="10"/>
  <c r="N231" i="10" s="1"/>
  <c r="T231" i="10"/>
  <c r="U231" i="10" s="1"/>
  <c r="M189" i="10"/>
  <c r="N189" i="10" s="1"/>
  <c r="T189" i="10"/>
  <c r="U189" i="10" s="1"/>
  <c r="M123" i="10"/>
  <c r="N123" i="10" s="1"/>
  <c r="R123" i="10" s="1"/>
  <c r="T191" i="10"/>
  <c r="U191" i="10" s="1"/>
  <c r="M191" i="10"/>
  <c r="N191" i="10" s="1"/>
  <c r="R191" i="10" s="1"/>
  <c r="M182" i="10"/>
  <c r="N182" i="10" s="1"/>
  <c r="T161" i="10"/>
  <c r="U161" i="10" s="1"/>
  <c r="M161" i="10"/>
  <c r="N161" i="10" s="1"/>
  <c r="R161" i="10" s="1"/>
  <c r="M242" i="10"/>
  <c r="N242" i="10" s="1"/>
  <c r="M310" i="10"/>
  <c r="N310" i="10" s="1"/>
  <c r="M309" i="10"/>
  <c r="N309" i="10" s="1"/>
  <c r="R309" i="10" s="1"/>
  <c r="M286" i="10"/>
  <c r="N286" i="10" s="1"/>
  <c r="R286" i="10" s="1"/>
  <c r="M237" i="10"/>
  <c r="N237" i="10" s="1"/>
  <c r="M317" i="10"/>
  <c r="N317" i="10" s="1"/>
  <c r="R317" i="10" s="1"/>
  <c r="T40" i="10"/>
  <c r="U40" i="10" s="1"/>
  <c r="M40" i="10"/>
  <c r="N40" i="10" s="1"/>
  <c r="R40" i="10" s="1"/>
  <c r="M102" i="10"/>
  <c r="M33" i="10"/>
  <c r="N33" i="10" s="1"/>
  <c r="T324" i="10"/>
  <c r="U324" i="10" s="1"/>
  <c r="M324" i="10"/>
  <c r="N324" i="10" s="1"/>
  <c r="E20" i="13"/>
  <c r="D20" i="13"/>
  <c r="C43" i="13"/>
  <c r="D43" i="13"/>
  <c r="E39" i="13"/>
  <c r="D39" i="13"/>
  <c r="C41" i="13"/>
  <c r="D41" i="13"/>
  <c r="C52" i="13"/>
  <c r="D52" i="13"/>
  <c r="D17" i="13"/>
  <c r="E55" i="13"/>
  <c r="D55" i="13"/>
  <c r="C72" i="13"/>
  <c r="D72" i="13"/>
  <c r="C47" i="13"/>
  <c r="D47" i="13"/>
  <c r="G2373" i="6"/>
  <c r="K2373" i="6" s="1"/>
  <c r="L2373" i="6" s="1"/>
  <c r="G2386" i="6"/>
  <c r="K2386" i="6" s="1"/>
  <c r="L2386" i="6" s="1"/>
  <c r="G2385" i="6"/>
  <c r="K2385" i="6" s="1"/>
  <c r="L2385" i="6" s="1"/>
  <c r="G2384" i="6"/>
  <c r="K2384" i="6" s="1"/>
  <c r="L2384" i="6" s="1"/>
  <c r="G2383" i="6"/>
  <c r="K2383" i="6" s="1"/>
  <c r="L2383" i="6" s="1"/>
  <c r="G2379" i="6"/>
  <c r="K2379" i="6" s="1"/>
  <c r="L2379" i="6" s="1"/>
  <c r="G2368" i="6"/>
  <c r="K2368" i="6" s="1"/>
  <c r="L2368" i="6" s="1"/>
  <c r="G2369" i="6"/>
  <c r="K2369" i="6" s="1"/>
  <c r="L2369" i="6" s="1"/>
  <c r="G2370" i="6"/>
  <c r="K2370" i="6" s="1"/>
  <c r="L2370" i="6" s="1"/>
  <c r="G2371" i="6"/>
  <c r="K2371" i="6" s="1"/>
  <c r="L2371" i="6" s="1"/>
  <c r="G2361" i="6"/>
  <c r="K2361" i="6" s="1"/>
  <c r="L2361" i="6" s="1"/>
  <c r="G2357" i="6"/>
  <c r="K2357" i="6" s="1"/>
  <c r="L2357" i="6" s="1"/>
  <c r="G2363" i="6"/>
  <c r="K2363" i="6" s="1"/>
  <c r="L2363" i="6" s="1"/>
  <c r="G2359" i="6"/>
  <c r="K2359" i="6" s="1"/>
  <c r="L2359" i="6" s="1"/>
  <c r="G2321" i="6"/>
  <c r="K2321" i="6" s="1"/>
  <c r="L2321" i="6" s="1"/>
  <c r="G2356" i="6"/>
  <c r="K2356" i="6" s="1"/>
  <c r="L2356" i="6" s="1"/>
  <c r="G2362" i="6"/>
  <c r="K2362" i="6" s="1"/>
  <c r="L2362" i="6" s="1"/>
  <c r="G2327" i="6"/>
  <c r="K2327" i="6" s="1"/>
  <c r="L2327" i="6" s="1"/>
  <c r="G2358" i="6"/>
  <c r="K2358" i="6" s="1"/>
  <c r="L2358" i="6" s="1"/>
  <c r="G2355" i="6"/>
  <c r="K2355" i="6" s="1"/>
  <c r="L2355" i="6" s="1"/>
  <c r="G1079" i="6"/>
  <c r="K1079" i="6" s="1"/>
  <c r="L1079" i="6" s="1"/>
  <c r="G1870" i="6"/>
  <c r="K1870" i="6" s="1"/>
  <c r="L1870" i="6" s="1"/>
  <c r="G791" i="6"/>
  <c r="K791" i="6" s="1"/>
  <c r="L791" i="6" s="1"/>
  <c r="G1959" i="6"/>
  <c r="K1959" i="6" s="1"/>
  <c r="L1959" i="6" s="1"/>
  <c r="G228" i="6"/>
  <c r="K228" i="6" s="1"/>
  <c r="L228" i="6" s="1"/>
  <c r="G319" i="6"/>
  <c r="K319" i="6" s="1"/>
  <c r="L319" i="6" s="1"/>
  <c r="G1813" i="6"/>
  <c r="K1813" i="6" s="1"/>
  <c r="L1813" i="6" s="1"/>
  <c r="G2189" i="6"/>
  <c r="K2189" i="6" s="1"/>
  <c r="L2189" i="6" s="1"/>
  <c r="G1082" i="6"/>
  <c r="K1082" i="6" s="1"/>
  <c r="L1082" i="6" s="1"/>
  <c r="G315" i="6"/>
  <c r="K315" i="6" s="1"/>
  <c r="L315" i="6" s="1"/>
  <c r="G1216" i="6"/>
  <c r="K1216" i="6" s="1"/>
  <c r="L1216" i="6" s="1"/>
  <c r="G2309" i="6"/>
  <c r="K2309" i="6" s="1"/>
  <c r="L2309" i="6" s="1"/>
  <c r="G2179" i="6"/>
  <c r="K2179" i="6" s="1"/>
  <c r="L2179" i="6" s="1"/>
  <c r="G905" i="6"/>
  <c r="K905" i="6" s="1"/>
  <c r="L905" i="6" s="1"/>
  <c r="G932" i="6"/>
  <c r="K932" i="6" s="1"/>
  <c r="L932" i="6" s="1"/>
  <c r="G1083" i="6"/>
  <c r="K1083" i="6" s="1"/>
  <c r="L1083" i="6" s="1"/>
  <c r="G1358" i="6"/>
  <c r="K1358" i="6" s="1"/>
  <c r="L1358" i="6" s="1"/>
  <c r="G647" i="6"/>
  <c r="K647" i="6" s="1"/>
  <c r="L647" i="6" s="1"/>
  <c r="G1955" i="6"/>
  <c r="K1955" i="6" s="1"/>
  <c r="L1955" i="6" s="1"/>
  <c r="G1041" i="6"/>
  <c r="K1041" i="6" s="1"/>
  <c r="L1041" i="6" s="1"/>
  <c r="G936" i="6"/>
  <c r="K936" i="6" s="1"/>
  <c r="L936" i="6" s="1"/>
  <c r="G1753" i="6"/>
  <c r="K1753" i="6" s="1"/>
  <c r="L1753" i="6" s="1"/>
  <c r="G2134" i="6"/>
  <c r="K2134" i="6" s="1"/>
  <c r="L2134" i="6" s="1"/>
  <c r="G1565" i="6"/>
  <c r="K1565" i="6" s="1"/>
  <c r="L1565" i="6" s="1"/>
  <c r="G1752" i="6"/>
  <c r="K1752" i="6" s="1"/>
  <c r="L1752" i="6" s="1"/>
  <c r="G1724" i="6"/>
  <c r="K1724" i="6" s="1"/>
  <c r="L1724" i="6" s="1"/>
  <c r="G783" i="6"/>
  <c r="K783" i="6" s="1"/>
  <c r="L783" i="6" s="1"/>
  <c r="G2191" i="6"/>
  <c r="K2191" i="6" s="1"/>
  <c r="L2191" i="6" s="1"/>
  <c r="G245" i="6"/>
  <c r="K245" i="6" s="1"/>
  <c r="L245" i="6" s="1"/>
  <c r="G1086" i="6"/>
  <c r="K1086" i="6" s="1"/>
  <c r="L1086" i="6" s="1"/>
  <c r="G1743" i="6"/>
  <c r="K1743" i="6" s="1"/>
  <c r="L1743" i="6" s="1"/>
  <c r="G1272" i="6"/>
  <c r="K1272" i="6" s="1"/>
  <c r="L1272" i="6" s="1"/>
  <c r="G417" i="6"/>
  <c r="K417" i="6" s="1"/>
  <c r="L417" i="6" s="1"/>
  <c r="G1733" i="6"/>
  <c r="K1733" i="6" s="1"/>
  <c r="L1733" i="6" s="1"/>
  <c r="G761" i="6"/>
  <c r="K761" i="6" s="1"/>
  <c r="L761" i="6" s="1"/>
  <c r="G1223" i="6"/>
  <c r="K1223" i="6" s="1"/>
  <c r="L1223" i="6" s="1"/>
  <c r="G1087" i="6"/>
  <c r="K1087" i="6" s="1"/>
  <c r="L1087" i="6" s="1"/>
  <c r="G2081" i="6"/>
  <c r="K2081" i="6" s="1"/>
  <c r="L2081" i="6" s="1"/>
  <c r="G473" i="6"/>
  <c r="K473" i="6" s="1"/>
  <c r="L473" i="6" s="1"/>
  <c r="G1067" i="6"/>
  <c r="K1067" i="6" s="1"/>
  <c r="L1067" i="6" s="1"/>
  <c r="G1224" i="6"/>
  <c r="K1224" i="6" s="1"/>
  <c r="L1224" i="6" s="1"/>
  <c r="G1073" i="6"/>
  <c r="K1073" i="6" s="1"/>
  <c r="L1073" i="6" s="1"/>
  <c r="G243" i="6"/>
  <c r="K243" i="6" s="1"/>
  <c r="L243" i="6" s="1"/>
  <c r="G849" i="6"/>
  <c r="K849" i="6" s="1"/>
  <c r="L849" i="6" s="1"/>
  <c r="G861" i="6"/>
  <c r="K861" i="6" s="1"/>
  <c r="L861" i="6" s="1"/>
  <c r="G1246" i="6"/>
  <c r="K1246" i="6" s="1"/>
  <c r="L1246" i="6" s="1"/>
  <c r="G1812" i="6"/>
  <c r="K1812" i="6" s="1"/>
  <c r="L1812" i="6" s="1"/>
  <c r="G283" i="6"/>
  <c r="K283" i="6" s="1"/>
  <c r="L283" i="6" s="1"/>
  <c r="G1337" i="6"/>
  <c r="K1337" i="6" s="1"/>
  <c r="L1337" i="6" s="1"/>
  <c r="G480" i="6"/>
  <c r="K480" i="6" s="1"/>
  <c r="L480" i="6" s="1"/>
  <c r="G1751" i="6"/>
  <c r="K1751" i="6" s="1"/>
  <c r="L1751" i="6" s="1"/>
  <c r="G1042" i="6"/>
  <c r="K1042" i="6" s="1"/>
  <c r="L1042" i="6" s="1"/>
  <c r="G252" i="6"/>
  <c r="K252" i="6" s="1"/>
  <c r="L252" i="6" s="1"/>
  <c r="G1072" i="6"/>
  <c r="K1072" i="6" s="1"/>
  <c r="L1072" i="6" s="1"/>
  <c r="G1727" i="6"/>
  <c r="K1727" i="6" s="1"/>
  <c r="L1727" i="6" s="1"/>
  <c r="G1249" i="6"/>
  <c r="K1249" i="6" s="1"/>
  <c r="L1249" i="6" s="1"/>
  <c r="G1299" i="6"/>
  <c r="K1299" i="6" s="1"/>
  <c r="L1299" i="6" s="1"/>
  <c r="G1582" i="6"/>
  <c r="K1582" i="6" s="1"/>
  <c r="L1582" i="6" s="1"/>
  <c r="G938" i="6"/>
  <c r="K938" i="6" s="1"/>
  <c r="L938" i="6" s="1"/>
  <c r="G1277" i="6"/>
  <c r="K1277" i="6" s="1"/>
  <c r="L1277" i="6" s="1"/>
  <c r="G934" i="6"/>
  <c r="K934" i="6" s="1"/>
  <c r="L934" i="6" s="1"/>
  <c r="G1593" i="6"/>
  <c r="K1593" i="6" s="1"/>
  <c r="L1593" i="6" s="1"/>
  <c r="G2276" i="6"/>
  <c r="K2276" i="6" s="1"/>
  <c r="L2276" i="6" s="1"/>
  <c r="G1068" i="6"/>
  <c r="K1068" i="6" s="1"/>
  <c r="L1068" i="6" s="1"/>
  <c r="G1953" i="6"/>
  <c r="K1953" i="6" s="1"/>
  <c r="L1953" i="6" s="1"/>
  <c r="G177" i="6"/>
  <c r="K177" i="6" s="1"/>
  <c r="L177" i="6" s="1"/>
  <c r="G923" i="6"/>
  <c r="K923" i="6" s="1"/>
  <c r="L923" i="6" s="1"/>
  <c r="G2133" i="6"/>
  <c r="K2133" i="6" s="1"/>
  <c r="L2133" i="6" s="1"/>
  <c r="G2024" i="6"/>
  <c r="K2024" i="6" s="1"/>
  <c r="L2024" i="6" s="1"/>
  <c r="G1794" i="6"/>
  <c r="K1794" i="6" s="1"/>
  <c r="L1794" i="6" s="1"/>
  <c r="G2080" i="6"/>
  <c r="K2080" i="6" s="1"/>
  <c r="L2080" i="6" s="1"/>
  <c r="G921" i="6"/>
  <c r="K921" i="6" s="1"/>
  <c r="L921" i="6" s="1"/>
  <c r="G1762" i="6"/>
  <c r="K1762" i="6" s="1"/>
  <c r="L1762" i="6" s="1"/>
  <c r="G929" i="6"/>
  <c r="K929" i="6" s="1"/>
  <c r="L929" i="6" s="1"/>
  <c r="G2260" i="6"/>
  <c r="K2260" i="6" s="1"/>
  <c r="L2260" i="6" s="1"/>
  <c r="G554" i="6"/>
  <c r="K554" i="6" s="1"/>
  <c r="L554" i="6" s="1"/>
  <c r="G1245" i="6"/>
  <c r="K1245" i="6" s="1"/>
  <c r="L1245" i="6" s="1"/>
  <c r="G59" i="6"/>
  <c r="K59" i="6" s="1"/>
  <c r="L59" i="6" s="1"/>
  <c r="G1900" i="6"/>
  <c r="K1900" i="6" s="1"/>
  <c r="L1900" i="6" s="1"/>
  <c r="G1282" i="6"/>
  <c r="K1282" i="6" s="1"/>
  <c r="L1282" i="6" s="1"/>
  <c r="G1536" i="6"/>
  <c r="K1536" i="6" s="1"/>
  <c r="L1536" i="6" s="1"/>
  <c r="G920" i="6"/>
  <c r="K920" i="6" s="1"/>
  <c r="L920" i="6" s="1"/>
  <c r="G223" i="6"/>
  <c r="K223" i="6" s="1"/>
  <c r="L223" i="6" s="1"/>
  <c r="G271" i="6"/>
  <c r="K271" i="6" s="1"/>
  <c r="L271" i="6" s="1"/>
  <c r="G1084" i="6"/>
  <c r="K1084" i="6" s="1"/>
  <c r="L1084" i="6" s="1"/>
  <c r="G1366" i="6"/>
  <c r="K1366" i="6" s="1"/>
  <c r="L1366" i="6" s="1"/>
  <c r="G881" i="6"/>
  <c r="K881" i="6" s="1"/>
  <c r="L881" i="6" s="1"/>
  <c r="G1793" i="6"/>
  <c r="K1793" i="6" s="1"/>
  <c r="L1793" i="6" s="1"/>
  <c r="G244" i="6"/>
  <c r="K244" i="6" s="1"/>
  <c r="L244" i="6" s="1"/>
  <c r="G935" i="6"/>
  <c r="K935" i="6" s="1"/>
  <c r="L935" i="6" s="1"/>
  <c r="G1780" i="6"/>
  <c r="K1780" i="6" s="1"/>
  <c r="L1780" i="6" s="1"/>
  <c r="G870" i="6"/>
  <c r="K870" i="6" s="1"/>
  <c r="L870" i="6" s="1"/>
  <c r="G1631" i="6"/>
  <c r="K1631" i="6" s="1"/>
  <c r="L1631" i="6" s="1"/>
  <c r="G924" i="6"/>
  <c r="K924" i="6" s="1"/>
  <c r="L924" i="6" s="1"/>
  <c r="G110" i="6"/>
  <c r="K110" i="6" s="1"/>
  <c r="L110" i="6" s="1"/>
  <c r="G918" i="6"/>
  <c r="K918" i="6" s="1"/>
  <c r="L918" i="6" s="1"/>
  <c r="G225" i="6"/>
  <c r="K225" i="6" s="1"/>
  <c r="L225" i="6" s="1"/>
  <c r="G2263" i="6"/>
  <c r="K2263" i="6" s="1"/>
  <c r="L2263" i="6" s="1"/>
  <c r="G759" i="6"/>
  <c r="K759" i="6" s="1"/>
  <c r="L759" i="6" s="1"/>
  <c r="G343" i="6"/>
  <c r="K343" i="6" s="1"/>
  <c r="L343" i="6" s="1"/>
  <c r="G1448" i="6"/>
  <c r="K1448" i="6" s="1"/>
  <c r="L1448" i="6" s="1"/>
  <c r="G2343" i="6"/>
  <c r="K2343" i="6" s="1"/>
  <c r="L2343" i="6" s="1"/>
  <c r="G2320" i="6"/>
  <c r="K2320" i="6" s="1"/>
  <c r="L2320" i="6" s="1"/>
  <c r="G2262" i="6"/>
  <c r="K2262" i="6" s="1"/>
  <c r="L2262" i="6" s="1"/>
  <c r="G1242" i="6"/>
  <c r="K1242" i="6" s="1"/>
  <c r="L1242" i="6" s="1"/>
  <c r="G1066" i="6"/>
  <c r="K1066" i="6" s="1"/>
  <c r="L1066" i="6" s="1"/>
  <c r="G1723" i="6"/>
  <c r="K1723" i="6" s="1"/>
  <c r="L1723" i="6" s="1"/>
  <c r="G2196" i="6"/>
  <c r="K2196" i="6" s="1"/>
  <c r="L2196" i="6" s="1"/>
  <c r="G1512" i="6"/>
  <c r="K1512" i="6" s="1"/>
  <c r="L1512" i="6" s="1"/>
  <c r="G1262" i="6"/>
  <c r="K1262" i="6" s="1"/>
  <c r="L1262" i="6" s="1"/>
  <c r="G902" i="6"/>
  <c r="K902" i="6" s="1"/>
  <c r="L902" i="6" s="1"/>
  <c r="G1055" i="6"/>
  <c r="K1055" i="6" s="1"/>
  <c r="L1055" i="6" s="1"/>
  <c r="G1345" i="6"/>
  <c r="K1345" i="6" s="1"/>
  <c r="L1345" i="6" s="1"/>
  <c r="G1255" i="6"/>
  <c r="K1255" i="6" s="1"/>
  <c r="L1255" i="6" s="1"/>
  <c r="G2250" i="6"/>
  <c r="K2250" i="6" s="1"/>
  <c r="L2250" i="6" s="1"/>
  <c r="G2188" i="6"/>
  <c r="K2188" i="6" s="1"/>
  <c r="L2188" i="6" s="1"/>
  <c r="G485" i="6"/>
  <c r="K485" i="6" s="1"/>
  <c r="L485" i="6" s="1"/>
  <c r="G1544" i="6"/>
  <c r="K1544" i="6" s="1"/>
  <c r="L1544" i="6" s="1"/>
  <c r="G1267" i="6"/>
  <c r="K1267" i="6" s="1"/>
  <c r="L1267" i="6" s="1"/>
  <c r="G1279" i="6"/>
  <c r="K1279" i="6" s="1"/>
  <c r="L1279" i="6" s="1"/>
  <c r="G2052" i="6"/>
  <c r="K2052" i="6" s="1"/>
  <c r="L2052" i="6" s="1"/>
  <c r="G1784" i="6"/>
  <c r="K1784" i="6" s="1"/>
  <c r="L1784" i="6" s="1"/>
  <c r="G1074" i="6"/>
  <c r="K1074" i="6" s="1"/>
  <c r="L1074" i="6" s="1"/>
  <c r="G2086" i="6"/>
  <c r="K2086" i="6" s="1"/>
  <c r="L2086" i="6" s="1"/>
  <c r="G68" i="6"/>
  <c r="K68" i="6" s="1"/>
  <c r="L68" i="6" s="1"/>
  <c r="G1022" i="6"/>
  <c r="K1022" i="6" s="1"/>
  <c r="L1022" i="6" s="1"/>
  <c r="G1335" i="6"/>
  <c r="K1335" i="6" s="1"/>
  <c r="L1335" i="6" s="1"/>
  <c r="G240" i="6"/>
  <c r="K240" i="6" s="1"/>
  <c r="L240" i="6" s="1"/>
  <c r="G1070" i="6"/>
  <c r="K1070" i="6" s="1"/>
  <c r="L1070" i="6" s="1"/>
  <c r="G290" i="6"/>
  <c r="K290" i="6" s="1"/>
  <c r="L290" i="6" s="1"/>
  <c r="G405" i="6"/>
  <c r="K405" i="6" s="1"/>
  <c r="L405" i="6" s="1"/>
  <c r="G907" i="6"/>
  <c r="K907" i="6" s="1"/>
  <c r="L907" i="6" s="1"/>
  <c r="G909" i="6"/>
  <c r="K909" i="6" s="1"/>
  <c r="L909" i="6" s="1"/>
  <c r="G186" i="6"/>
  <c r="K186" i="6" s="1"/>
  <c r="L186" i="6" s="1"/>
  <c r="G2071" i="6"/>
  <c r="K2071" i="6" s="1"/>
  <c r="L2071" i="6" s="1"/>
  <c r="G778" i="6"/>
  <c r="K778" i="6" s="1"/>
  <c r="L778" i="6" s="1"/>
  <c r="G1197" i="6"/>
  <c r="K1197" i="6" s="1"/>
  <c r="L1197" i="6" s="1"/>
  <c r="G824" i="6"/>
  <c r="K824" i="6" s="1"/>
  <c r="L824" i="6" s="1"/>
  <c r="G548" i="6"/>
  <c r="K548" i="6" s="1"/>
  <c r="L548" i="6" s="1"/>
  <c r="G114" i="6"/>
  <c r="K114" i="6" s="1"/>
  <c r="L114" i="6" s="1"/>
  <c r="G1562" i="6"/>
  <c r="K1562" i="6" s="1"/>
  <c r="L1562" i="6" s="1"/>
  <c r="G2353" i="6"/>
  <c r="K2353" i="6" s="1"/>
  <c r="L2353" i="6" s="1"/>
  <c r="G2334" i="6"/>
  <c r="K2334" i="6" s="1"/>
  <c r="L2334" i="6" s="1"/>
  <c r="G2333" i="6"/>
  <c r="K2333" i="6" s="1"/>
  <c r="L2333" i="6" s="1"/>
  <c r="G2347" i="6"/>
  <c r="K2347" i="6" s="1"/>
  <c r="L2347" i="6" s="1"/>
  <c r="G2338" i="6"/>
  <c r="K2338" i="6" s="1"/>
  <c r="L2338" i="6" s="1"/>
  <c r="G2329" i="6"/>
  <c r="K2329" i="6" s="1"/>
  <c r="L2329" i="6" s="1"/>
  <c r="G2349" i="6"/>
  <c r="K2349" i="6" s="1"/>
  <c r="L2349" i="6" s="1"/>
  <c r="G2352" i="6"/>
  <c r="K2352" i="6" s="1"/>
  <c r="L2352" i="6" s="1"/>
  <c r="G555" i="6"/>
  <c r="K555" i="6" s="1"/>
  <c r="L555" i="6" s="1"/>
  <c r="G464" i="6"/>
  <c r="K464" i="6" s="1"/>
  <c r="L464" i="6" s="1"/>
  <c r="G466" i="6"/>
  <c r="K466" i="6" s="1"/>
  <c r="L466" i="6" s="1"/>
  <c r="G380" i="6"/>
  <c r="K380" i="6" s="1"/>
  <c r="L380" i="6" s="1"/>
  <c r="G1766" i="6"/>
  <c r="K1766" i="6" s="1"/>
  <c r="L1766" i="6" s="1"/>
  <c r="G404" i="6"/>
  <c r="K404" i="6" s="1"/>
  <c r="L404" i="6" s="1"/>
  <c r="G143" i="6"/>
  <c r="K143" i="6" s="1"/>
  <c r="L143" i="6" s="1"/>
  <c r="G2017" i="6"/>
  <c r="K2017" i="6" s="1"/>
  <c r="L2017" i="6" s="1"/>
  <c r="G928" i="6"/>
  <c r="K928" i="6" s="1"/>
  <c r="L928" i="6" s="1"/>
  <c r="G591" i="6"/>
  <c r="K591" i="6" s="1"/>
  <c r="L591" i="6" s="1"/>
  <c r="G2247" i="6"/>
  <c r="K2247" i="6" s="1"/>
  <c r="L2247" i="6" s="1"/>
  <c r="G840" i="6"/>
  <c r="K840" i="6" s="1"/>
  <c r="L840" i="6" s="1"/>
  <c r="G2047" i="6"/>
  <c r="K2047" i="6" s="1"/>
  <c r="L2047" i="6" s="1"/>
  <c r="G1470" i="6"/>
  <c r="K1470" i="6" s="1"/>
  <c r="L1470" i="6" s="1"/>
  <c r="G1225" i="6"/>
  <c r="K1225" i="6" s="1"/>
  <c r="L1225" i="6" s="1"/>
  <c r="G1585" i="6"/>
  <c r="K1585" i="6" s="1"/>
  <c r="L1585" i="6" s="1"/>
  <c r="G175" i="6"/>
  <c r="K175" i="6" s="1"/>
  <c r="L175" i="6" s="1"/>
  <c r="G1069" i="6"/>
  <c r="K1069" i="6" s="1"/>
  <c r="L1069" i="6" s="1"/>
  <c r="G1175" i="6"/>
  <c r="K1175" i="6" s="1"/>
  <c r="L1175" i="6" s="1"/>
  <c r="G1222" i="6"/>
  <c r="K1222" i="6" s="1"/>
  <c r="L1222" i="6" s="1"/>
  <c r="G1229" i="6"/>
  <c r="K1229" i="6" s="1"/>
  <c r="L1229" i="6" s="1"/>
  <c r="G418" i="6"/>
  <c r="K418" i="6" s="1"/>
  <c r="L418" i="6" s="1"/>
  <c r="G1712" i="6"/>
  <c r="K1712" i="6" s="1"/>
  <c r="L1712" i="6" s="1"/>
  <c r="G1909" i="6"/>
  <c r="K1909" i="6" s="1"/>
  <c r="L1909" i="6" s="1"/>
  <c r="G1926" i="6"/>
  <c r="K1926" i="6" s="1"/>
  <c r="L1926" i="6" s="1"/>
  <c r="G586" i="6"/>
  <c r="K586" i="6" s="1"/>
  <c r="L586" i="6" s="1"/>
  <c r="G1231" i="6"/>
  <c r="K1231" i="6" s="1"/>
  <c r="L1231" i="6" s="1"/>
  <c r="G2273" i="6"/>
  <c r="K2273" i="6" s="1"/>
  <c r="L2273" i="6" s="1"/>
  <c r="G1056" i="6"/>
  <c r="K1056" i="6" s="1"/>
  <c r="L1056" i="6" s="1"/>
  <c r="G1823" i="6"/>
  <c r="K1823" i="6" s="1"/>
  <c r="L1823" i="6" s="1"/>
  <c r="G1563" i="6"/>
  <c r="K1563" i="6" s="1"/>
  <c r="L1563" i="6" s="1"/>
  <c r="G1495" i="6"/>
  <c r="K1495" i="6" s="1"/>
  <c r="L1495" i="6" s="1"/>
  <c r="G453" i="6"/>
  <c r="K453" i="6" s="1"/>
  <c r="L453" i="6" s="1"/>
  <c r="G1676" i="6"/>
  <c r="K1676" i="6" s="1"/>
  <c r="L1676" i="6" s="1"/>
  <c r="G1171" i="6"/>
  <c r="K1171" i="6" s="1"/>
  <c r="L1171" i="6" s="1"/>
  <c r="G825" i="6"/>
  <c r="K825" i="6" s="1"/>
  <c r="L825" i="6" s="1"/>
  <c r="G241" i="6"/>
  <c r="K241" i="6" s="1"/>
  <c r="L241" i="6" s="1"/>
  <c r="G542" i="6"/>
  <c r="K542" i="6" s="1"/>
  <c r="L542" i="6" s="1"/>
  <c r="G2344" i="6"/>
  <c r="K2344" i="6" s="1"/>
  <c r="L2344" i="6" s="1"/>
  <c r="G2367" i="6"/>
  <c r="K2367" i="6" s="1"/>
  <c r="L2367" i="6" s="1"/>
  <c r="G2340" i="6"/>
  <c r="K2340" i="6" s="1"/>
  <c r="L2340" i="6" s="1"/>
  <c r="G2366" i="6"/>
  <c r="K2366" i="6" s="1"/>
  <c r="L2366" i="6" s="1"/>
  <c r="G2330" i="6"/>
  <c r="K2330" i="6" s="1"/>
  <c r="L2330" i="6" s="1"/>
  <c r="G2354" i="6"/>
  <c r="K2354" i="6" s="1"/>
  <c r="L2354" i="6" s="1"/>
  <c r="G2339" i="6"/>
  <c r="K2339" i="6" s="1"/>
  <c r="L2339" i="6" s="1"/>
  <c r="G2336" i="6"/>
  <c r="K2336" i="6" s="1"/>
  <c r="L2336" i="6" s="1"/>
  <c r="G394" i="6"/>
  <c r="K394" i="6" s="1"/>
  <c r="L394" i="6" s="1"/>
  <c r="G2028" i="6"/>
  <c r="K2028" i="6" s="1"/>
  <c r="L2028" i="6" s="1"/>
  <c r="G2313" i="6"/>
  <c r="K2313" i="6" s="1"/>
  <c r="L2313" i="6" s="1"/>
  <c r="G1880" i="6"/>
  <c r="K1880" i="6" s="1"/>
  <c r="L1880" i="6" s="1"/>
  <c r="G1587" i="6"/>
  <c r="K1587" i="6" s="1"/>
  <c r="L1587" i="6" s="1"/>
  <c r="G226" i="6"/>
  <c r="K226" i="6" s="1"/>
  <c r="L226" i="6" s="1"/>
  <c r="G2277" i="6"/>
  <c r="K2277" i="6" s="1"/>
  <c r="L2277" i="6" s="1"/>
  <c r="G1230" i="6"/>
  <c r="K1230" i="6" s="1"/>
  <c r="L1230" i="6" s="1"/>
  <c r="G1377" i="6"/>
  <c r="K1377" i="6" s="1"/>
  <c r="L1377" i="6" s="1"/>
  <c r="G919" i="6"/>
  <c r="K919" i="6" s="1"/>
  <c r="L919" i="6" s="1"/>
  <c r="G360" i="6"/>
  <c r="K360" i="6" s="1"/>
  <c r="L360" i="6" s="1"/>
  <c r="G1340" i="6"/>
  <c r="K1340" i="6" s="1"/>
  <c r="L1340" i="6" s="1"/>
  <c r="G689" i="6"/>
  <c r="K689" i="6" s="1"/>
  <c r="L689" i="6" s="1"/>
  <c r="G169" i="6"/>
  <c r="K169" i="6" s="1"/>
  <c r="L169" i="6" s="1"/>
  <c r="G1552" i="6"/>
  <c r="K1552" i="6" s="1"/>
  <c r="L1552" i="6" s="1"/>
  <c r="G1076" i="6"/>
  <c r="K1076" i="6" s="1"/>
  <c r="L1076" i="6" s="1"/>
  <c r="G1078" i="6"/>
  <c r="K1078" i="6" s="1"/>
  <c r="L1078" i="6" s="1"/>
  <c r="G1239" i="6"/>
  <c r="K1239" i="6" s="1"/>
  <c r="L1239" i="6" s="1"/>
  <c r="G58" i="6"/>
  <c r="K58" i="6" s="1"/>
  <c r="L58" i="6" s="1"/>
  <c r="G1775" i="6"/>
  <c r="K1775" i="6" s="1"/>
  <c r="L1775" i="6" s="1"/>
  <c r="G1348" i="6"/>
  <c r="K1348" i="6" s="1"/>
  <c r="L1348" i="6" s="1"/>
  <c r="G2036" i="6"/>
  <c r="K2036" i="6" s="1"/>
  <c r="L2036" i="6" s="1"/>
  <c r="G916" i="6"/>
  <c r="K916" i="6" s="1"/>
  <c r="L916" i="6" s="1"/>
  <c r="G520" i="6"/>
  <c r="K520" i="6" s="1"/>
  <c r="L520" i="6" s="1"/>
  <c r="G1797" i="6"/>
  <c r="K1797" i="6" s="1"/>
  <c r="L1797" i="6" s="1"/>
  <c r="G925" i="6"/>
  <c r="K925" i="6" s="1"/>
  <c r="L925" i="6" s="1"/>
  <c r="G912" i="6"/>
  <c r="K912" i="6" s="1"/>
  <c r="L912" i="6" s="1"/>
  <c r="G1232" i="6"/>
  <c r="K1232" i="6" s="1"/>
  <c r="L1232" i="6" s="1"/>
  <c r="G268" i="6"/>
  <c r="K268" i="6" s="1"/>
  <c r="L268" i="6" s="1"/>
  <c r="G1144" i="6"/>
  <c r="K1144" i="6" s="1"/>
  <c r="L1144" i="6" s="1"/>
  <c r="G484" i="6"/>
  <c r="K484" i="6" s="1"/>
  <c r="L484" i="6" s="1"/>
  <c r="G1471" i="6"/>
  <c r="K1471" i="6" s="1"/>
  <c r="L1471" i="6" s="1"/>
  <c r="G474" i="6"/>
  <c r="K474" i="6" s="1"/>
  <c r="L474" i="6" s="1"/>
  <c r="G1589" i="6"/>
  <c r="K1589" i="6" s="1"/>
  <c r="L1589" i="6" s="1"/>
  <c r="G1584" i="6"/>
  <c r="K1584" i="6" s="1"/>
  <c r="L1584" i="6" s="1"/>
  <c r="G1476" i="6"/>
  <c r="K1476" i="6" s="1"/>
  <c r="L1476" i="6" s="1"/>
  <c r="G224" i="6"/>
  <c r="K224" i="6" s="1"/>
  <c r="L224" i="6" s="1"/>
  <c r="G931" i="6"/>
  <c r="K931" i="6" s="1"/>
  <c r="L931" i="6" s="1"/>
  <c r="G242" i="6"/>
  <c r="K242" i="6" s="1"/>
  <c r="L242" i="6" s="1"/>
  <c r="G2335" i="6"/>
  <c r="K2335" i="6" s="1"/>
  <c r="L2335" i="6" s="1"/>
  <c r="G2351" i="6"/>
  <c r="K2351" i="6" s="1"/>
  <c r="L2351" i="6" s="1"/>
  <c r="G2332" i="6"/>
  <c r="K2332" i="6" s="1"/>
  <c r="L2332" i="6" s="1"/>
  <c r="G2350" i="6"/>
  <c r="K2350" i="6" s="1"/>
  <c r="L2350" i="6" s="1"/>
  <c r="G2346" i="6"/>
  <c r="K2346" i="6" s="1"/>
  <c r="L2346" i="6" s="1"/>
  <c r="G2345" i="6"/>
  <c r="K2345" i="6" s="1"/>
  <c r="L2345" i="6" s="1"/>
  <c r="G2331" i="6"/>
  <c r="K2331" i="6" s="1"/>
  <c r="L2331" i="6" s="1"/>
  <c r="G2328" i="6"/>
  <c r="K2328" i="6" s="1"/>
  <c r="L2328" i="6" s="1"/>
  <c r="G1190" i="6"/>
  <c r="K1190" i="6" s="1"/>
  <c r="L1190" i="6" s="1"/>
  <c r="G2069" i="6"/>
  <c r="K2069" i="6" s="1"/>
  <c r="L2069" i="6" s="1"/>
  <c r="G1538" i="6"/>
  <c r="K1538" i="6" s="1"/>
  <c r="L1538" i="6" s="1"/>
  <c r="G773" i="6"/>
  <c r="K773" i="6" s="1"/>
  <c r="L773" i="6" s="1"/>
  <c r="G1629" i="6"/>
  <c r="K1629" i="6" s="1"/>
  <c r="L1629" i="6" s="1"/>
  <c r="G911" i="6"/>
  <c r="K911" i="6" s="1"/>
  <c r="L911" i="6" s="1"/>
  <c r="G136" i="6"/>
  <c r="K136" i="6" s="1"/>
  <c r="L136" i="6" s="1"/>
  <c r="G2274" i="6"/>
  <c r="K2274" i="6" s="1"/>
  <c r="L2274" i="6" s="1"/>
  <c r="G1388" i="6"/>
  <c r="K1388" i="6" s="1"/>
  <c r="L1388" i="6" s="1"/>
  <c r="G1434" i="6"/>
  <c r="K1434" i="6" s="1"/>
  <c r="L1434" i="6" s="1"/>
  <c r="G1929" i="6"/>
  <c r="K1929" i="6" s="1"/>
  <c r="L1929" i="6" s="1"/>
  <c r="G1747" i="6"/>
  <c r="K1747" i="6" s="1"/>
  <c r="L1747" i="6" s="1"/>
  <c r="G56" i="6"/>
  <c r="K56" i="6" s="1"/>
  <c r="L56" i="6" s="1"/>
  <c r="G1444" i="6"/>
  <c r="K1444" i="6" s="1"/>
  <c r="L1444" i="6" s="1"/>
  <c r="G910" i="6"/>
  <c r="K910" i="6" s="1"/>
  <c r="L910" i="6" s="1"/>
  <c r="G1021" i="6"/>
  <c r="K1021" i="6" s="1"/>
  <c r="L1021" i="6" s="1"/>
  <c r="G2315" i="6"/>
  <c r="K2315" i="6" s="1"/>
  <c r="L2315" i="6" s="1"/>
  <c r="G1489" i="6"/>
  <c r="K1489" i="6" s="1"/>
  <c r="L1489" i="6" s="1"/>
  <c r="G774" i="6"/>
  <c r="K774" i="6" s="1"/>
  <c r="L774" i="6" s="1"/>
  <c r="G1036" i="6"/>
  <c r="K1036" i="6" s="1"/>
  <c r="L1036" i="6" s="1"/>
  <c r="G550" i="6"/>
  <c r="K550" i="6" s="1"/>
  <c r="L550" i="6" s="1"/>
  <c r="G1378" i="6"/>
  <c r="K1378" i="6" s="1"/>
  <c r="L1378" i="6" s="1"/>
  <c r="G1556" i="6"/>
  <c r="K1556" i="6" s="1"/>
  <c r="L1556" i="6" s="1"/>
  <c r="G585" i="6"/>
  <c r="K585" i="6" s="1"/>
  <c r="L585" i="6" s="1"/>
  <c r="G1389" i="6"/>
  <c r="K1389" i="6" s="1"/>
  <c r="L1389" i="6" s="1"/>
  <c r="G547" i="6"/>
  <c r="K547" i="6" s="1"/>
  <c r="L547" i="6" s="1"/>
  <c r="G2187" i="6"/>
  <c r="K2187" i="6" s="1"/>
  <c r="L2187" i="6" s="1"/>
  <c r="G581" i="6"/>
  <c r="K581" i="6" s="1"/>
  <c r="L581" i="6" s="1"/>
  <c r="G1541" i="6"/>
  <c r="K1541" i="6" s="1"/>
  <c r="L1541" i="6" s="1"/>
  <c r="G558" i="6"/>
  <c r="K558" i="6" s="1"/>
  <c r="L558" i="6" s="1"/>
  <c r="G539" i="6"/>
  <c r="K539" i="6" s="1"/>
  <c r="L539" i="6" s="1"/>
  <c r="G1045" i="6"/>
  <c r="K1045" i="6" s="1"/>
  <c r="L1045" i="6" s="1"/>
  <c r="G1928" i="6"/>
  <c r="K1928" i="6" s="1"/>
  <c r="L1928" i="6" s="1"/>
  <c r="G2253" i="6"/>
  <c r="K2253" i="6" s="1"/>
  <c r="L2253" i="6" s="1"/>
  <c r="G431" i="6"/>
  <c r="K431" i="6" s="1"/>
  <c r="L431" i="6" s="1"/>
  <c r="G1730" i="6"/>
  <c r="K1730" i="6" s="1"/>
  <c r="L1730" i="6" s="1"/>
  <c r="G2037" i="6"/>
  <c r="K2037" i="6" s="1"/>
  <c r="L2037" i="6" s="1"/>
  <c r="G579" i="6"/>
  <c r="K579" i="6" s="1"/>
  <c r="L579" i="6" s="1"/>
  <c r="G219" i="6"/>
  <c r="K219" i="6" s="1"/>
  <c r="L219" i="6" s="1"/>
  <c r="G1329" i="6"/>
  <c r="K1329" i="6" s="1"/>
  <c r="L1329" i="6" s="1"/>
  <c r="G2342" i="6"/>
  <c r="K2342" i="6" s="1"/>
  <c r="L2342" i="6" s="1"/>
  <c r="G2341" i="6"/>
  <c r="K2341" i="6" s="1"/>
  <c r="L2341" i="6" s="1"/>
  <c r="G2364" i="6"/>
  <c r="K2364" i="6" s="1"/>
  <c r="L2364" i="6" s="1"/>
  <c r="G2323" i="6"/>
  <c r="K2323" i="6" s="1"/>
  <c r="L2323" i="6" s="1"/>
  <c r="G2337" i="6"/>
  <c r="K2337" i="6" s="1"/>
  <c r="L2337" i="6" s="1"/>
  <c r="G2365" i="6"/>
  <c r="K2365" i="6" s="1"/>
  <c r="L2365" i="6" s="1"/>
  <c r="G2360" i="6"/>
  <c r="K2360" i="6" s="1"/>
  <c r="L2360" i="6" s="1"/>
  <c r="G915" i="6"/>
  <c r="K915" i="6" s="1"/>
  <c r="L915" i="6" s="1"/>
  <c r="G756" i="6"/>
  <c r="K756" i="6" s="1"/>
  <c r="L756" i="6" s="1"/>
  <c r="G2244" i="6"/>
  <c r="K2244" i="6" s="1"/>
  <c r="L2244" i="6" s="1"/>
  <c r="G449" i="6"/>
  <c r="K449" i="6" s="1"/>
  <c r="L449" i="6" s="1"/>
  <c r="G514" i="6"/>
  <c r="K514" i="6" s="1"/>
  <c r="L514" i="6" s="1"/>
  <c r="G1535" i="6"/>
  <c r="K1535" i="6" s="1"/>
  <c r="L1535" i="6" s="1"/>
  <c r="G1162" i="6"/>
  <c r="K1162" i="6" s="1"/>
  <c r="L1162" i="6" s="1"/>
  <c r="G815" i="6"/>
  <c r="K815" i="6" s="1"/>
  <c r="L815" i="6" s="1"/>
  <c r="G2199" i="6"/>
  <c r="K2199" i="6" s="1"/>
  <c r="L2199" i="6" s="1"/>
  <c r="G1861" i="6"/>
  <c r="K1861" i="6" s="1"/>
  <c r="L1861" i="6" s="1"/>
  <c r="G1499" i="6"/>
  <c r="K1499" i="6" s="1"/>
  <c r="L1499" i="6" s="1"/>
  <c r="G739" i="6"/>
  <c r="K739" i="6" s="1"/>
  <c r="L739" i="6" s="1"/>
  <c r="G2270" i="6"/>
  <c r="K2270" i="6" s="1"/>
  <c r="L2270" i="6" s="1"/>
  <c r="G1135" i="6"/>
  <c r="K1135" i="6" s="1"/>
  <c r="L1135" i="6" s="1"/>
  <c r="G1761" i="6"/>
  <c r="K1761" i="6" s="1"/>
  <c r="L1761" i="6" s="1"/>
  <c r="G2306" i="6"/>
  <c r="K2306" i="6" s="1"/>
  <c r="L2306" i="6" s="1"/>
  <c r="G1710" i="6"/>
  <c r="K1710" i="6" s="1"/>
  <c r="L1710" i="6" s="1"/>
  <c r="G540" i="6"/>
  <c r="K540" i="6" s="1"/>
  <c r="L540" i="6" s="1"/>
  <c r="G1029" i="6"/>
  <c r="K1029" i="6" s="1"/>
  <c r="L1029" i="6" s="1"/>
  <c r="G2181" i="6"/>
  <c r="K2181" i="6" s="1"/>
  <c r="L2181" i="6" s="1"/>
  <c r="G251" i="6"/>
  <c r="K251" i="6" s="1"/>
  <c r="L251" i="6" s="1"/>
  <c r="G476" i="6"/>
  <c r="K476" i="6" s="1"/>
  <c r="L476" i="6" s="1"/>
  <c r="G1883" i="6"/>
  <c r="K1883" i="6" s="1"/>
  <c r="L1883" i="6" s="1"/>
  <c r="G1689" i="6"/>
  <c r="K1689" i="6" s="1"/>
  <c r="L1689" i="6" s="1"/>
  <c r="G1451" i="6"/>
  <c r="K1451" i="6" s="1"/>
  <c r="L1451" i="6" s="1"/>
  <c r="G1453" i="6"/>
  <c r="K1453" i="6" s="1"/>
  <c r="L1453" i="6" s="1"/>
  <c r="G1706" i="6"/>
  <c r="K1706" i="6" s="1"/>
  <c r="L1706" i="6" s="1"/>
  <c r="G533" i="6"/>
  <c r="K533" i="6" s="1"/>
  <c r="L533" i="6" s="1"/>
  <c r="G1726" i="6"/>
  <c r="K1726" i="6" s="1"/>
  <c r="L1726" i="6" s="1"/>
  <c r="G2203" i="6"/>
  <c r="K2203" i="6" s="1"/>
  <c r="L2203" i="6" s="1"/>
  <c r="G690" i="6"/>
  <c r="K690" i="6" s="1"/>
  <c r="L690" i="6" s="1"/>
  <c r="G1062" i="6"/>
  <c r="K1062" i="6" s="1"/>
  <c r="L1062" i="6" s="1"/>
  <c r="G1890" i="6"/>
  <c r="K1890" i="6" s="1"/>
  <c r="L1890" i="6" s="1"/>
  <c r="G2182" i="6"/>
  <c r="K2182" i="6" s="1"/>
  <c r="L2182" i="6" s="1"/>
  <c r="G1783" i="6"/>
  <c r="K1783" i="6" s="1"/>
  <c r="L1783" i="6" s="1"/>
  <c r="G1459" i="6"/>
  <c r="K1459" i="6" s="1"/>
  <c r="L1459" i="6" s="1"/>
  <c r="G766" i="6"/>
  <c r="K766" i="6" s="1"/>
  <c r="L766" i="6" s="1"/>
  <c r="G1018" i="6"/>
  <c r="K1018" i="6" s="1"/>
  <c r="L1018" i="6" s="1"/>
  <c r="G1044" i="6"/>
  <c r="K1044" i="6" s="1"/>
  <c r="L1044" i="6" s="1"/>
  <c r="G1510" i="6"/>
  <c r="K1510" i="6" s="1"/>
  <c r="L1510" i="6" s="1"/>
  <c r="G1218" i="6"/>
  <c r="K1218" i="6" s="1"/>
  <c r="L1218" i="6" s="1"/>
  <c r="G2289" i="6"/>
  <c r="K2289" i="6" s="1"/>
  <c r="L2289" i="6" s="1"/>
  <c r="G899" i="6"/>
  <c r="K899" i="6" s="1"/>
  <c r="L899" i="6" s="1"/>
  <c r="G1235" i="6"/>
  <c r="K1235" i="6" s="1"/>
  <c r="L1235" i="6" s="1"/>
  <c r="G1521" i="6"/>
  <c r="K1521" i="6" s="1"/>
  <c r="L1521" i="6" s="1"/>
  <c r="G838" i="6"/>
  <c r="K838" i="6" s="1"/>
  <c r="L838" i="6" s="1"/>
  <c r="G1698" i="6"/>
  <c r="K1698" i="6" s="1"/>
  <c r="L1698" i="6" s="1"/>
  <c r="G1399" i="6"/>
  <c r="K1399" i="6" s="1"/>
  <c r="L1399" i="6" s="1"/>
  <c r="G1139" i="6"/>
  <c r="K1139" i="6" s="1"/>
  <c r="L1139" i="6" s="1"/>
  <c r="G1680" i="6"/>
  <c r="K1680" i="6" s="1"/>
  <c r="L1680" i="6" s="1"/>
  <c r="G1533" i="6"/>
  <c r="K1533" i="6" s="1"/>
  <c r="L1533" i="6" s="1"/>
  <c r="G128" i="6"/>
  <c r="K128" i="6" s="1"/>
  <c r="L128" i="6" s="1"/>
  <c r="G2299" i="6"/>
  <c r="K2299" i="6" s="1"/>
  <c r="L2299" i="6" s="1"/>
  <c r="G2295" i="6"/>
  <c r="K2295" i="6" s="1"/>
  <c r="L2295" i="6" s="1"/>
  <c r="G763" i="6"/>
  <c r="K763" i="6" s="1"/>
  <c r="L763" i="6" s="1"/>
  <c r="G1750" i="6"/>
  <c r="K1750" i="6" s="1"/>
  <c r="L1750" i="6" s="1"/>
  <c r="G701" i="6"/>
  <c r="K701" i="6" s="1"/>
  <c r="L701" i="6" s="1"/>
  <c r="G1035" i="6"/>
  <c r="K1035" i="6" s="1"/>
  <c r="L1035" i="6" s="1"/>
  <c r="G1336" i="6"/>
  <c r="K1336" i="6" s="1"/>
  <c r="L1336" i="6" s="1"/>
  <c r="G1209" i="6"/>
  <c r="K1209" i="6" s="1"/>
  <c r="L1209" i="6" s="1"/>
  <c r="G1256" i="6"/>
  <c r="K1256" i="6" s="1"/>
  <c r="L1256" i="6" s="1"/>
  <c r="G201" i="6"/>
  <c r="K201" i="6" s="1"/>
  <c r="L201" i="6" s="1"/>
  <c r="G1414" i="6"/>
  <c r="K1414" i="6" s="1"/>
  <c r="L1414" i="6" s="1"/>
  <c r="G321" i="6"/>
  <c r="K321" i="6" s="1"/>
  <c r="L321" i="6" s="1"/>
  <c r="G462" i="6"/>
  <c r="K462" i="6" s="1"/>
  <c r="L462" i="6" s="1"/>
  <c r="G1193" i="6"/>
  <c r="K1193" i="6" s="1"/>
  <c r="L1193" i="6" s="1"/>
  <c r="G2317" i="6"/>
  <c r="K2317" i="6" s="1"/>
  <c r="L2317" i="6" s="1"/>
  <c r="G1141" i="6"/>
  <c r="K1141" i="6" s="1"/>
  <c r="L1141" i="6" s="1"/>
  <c r="G549" i="6"/>
  <c r="K549" i="6" s="1"/>
  <c r="L549" i="6" s="1"/>
  <c r="G892" i="6"/>
  <c r="K892" i="6" s="1"/>
  <c r="L892" i="6" s="1"/>
  <c r="G457" i="6"/>
  <c r="K457" i="6" s="1"/>
  <c r="L457" i="6" s="1"/>
  <c r="G327" i="6"/>
  <c r="K327" i="6" s="1"/>
  <c r="L327" i="6" s="1"/>
  <c r="G1856" i="6"/>
  <c r="K1856" i="6" s="1"/>
  <c r="L1856" i="6" s="1"/>
  <c r="G913" i="6"/>
  <c r="K913" i="6" s="1"/>
  <c r="L913" i="6" s="1"/>
  <c r="G643" i="6"/>
  <c r="K643" i="6" s="1"/>
  <c r="L643" i="6" s="1"/>
  <c r="G1540" i="6"/>
  <c r="K1540" i="6" s="1"/>
  <c r="L1540" i="6" s="1"/>
  <c r="G1173" i="6"/>
  <c r="K1173" i="6" s="1"/>
  <c r="L1173" i="6" s="1"/>
  <c r="G379" i="6"/>
  <c r="K379" i="6" s="1"/>
  <c r="L379" i="6" s="1"/>
  <c r="G1320" i="6"/>
  <c r="K1320" i="6" s="1"/>
  <c r="L1320" i="6" s="1"/>
  <c r="G1154" i="6"/>
  <c r="K1154" i="6" s="1"/>
  <c r="L1154" i="6" s="1"/>
  <c r="G1853" i="6"/>
  <c r="K1853" i="6" s="1"/>
  <c r="L1853" i="6" s="1"/>
  <c r="G1895" i="6"/>
  <c r="K1895" i="6" s="1"/>
  <c r="L1895" i="6" s="1"/>
  <c r="G338" i="6"/>
  <c r="K338" i="6" s="1"/>
  <c r="L338" i="6" s="1"/>
  <c r="G1250" i="6"/>
  <c r="K1250" i="6" s="1"/>
  <c r="L1250" i="6" s="1"/>
  <c r="G400" i="6"/>
  <c r="K400" i="6" s="1"/>
  <c r="L400" i="6" s="1"/>
  <c r="G337" i="6"/>
  <c r="K337" i="6" s="1"/>
  <c r="L337" i="6" s="1"/>
  <c r="G1990" i="6"/>
  <c r="K1990" i="6" s="1"/>
  <c r="L1990" i="6" s="1"/>
  <c r="G399" i="6"/>
  <c r="K399" i="6" s="1"/>
  <c r="L399" i="6" s="1"/>
  <c r="G914" i="6"/>
  <c r="K914" i="6" s="1"/>
  <c r="L914" i="6" s="1"/>
  <c r="G1656" i="6"/>
  <c r="K1656" i="6" s="1"/>
  <c r="L1656" i="6" s="1"/>
  <c r="G1004" i="6"/>
  <c r="K1004" i="6" s="1"/>
  <c r="L1004" i="6" s="1"/>
  <c r="G1852" i="6"/>
  <c r="K1852" i="6" s="1"/>
  <c r="L1852" i="6" s="1"/>
  <c r="G214" i="6"/>
  <c r="K214" i="6" s="1"/>
  <c r="L214" i="6" s="1"/>
  <c r="G180" i="6"/>
  <c r="K180" i="6" s="1"/>
  <c r="L180" i="6" s="1"/>
  <c r="G1534" i="6"/>
  <c r="K1534" i="6" s="1"/>
  <c r="L1534" i="6" s="1"/>
  <c r="G584" i="6"/>
  <c r="K584" i="6" s="1"/>
  <c r="L584" i="6" s="1"/>
  <c r="G1545" i="6"/>
  <c r="K1545" i="6" s="1"/>
  <c r="L1545" i="6" s="1"/>
  <c r="G1455" i="6"/>
  <c r="K1455" i="6" s="1"/>
  <c r="L1455" i="6" s="1"/>
  <c r="G1628" i="6"/>
  <c r="K1628" i="6" s="1"/>
  <c r="L1628" i="6" s="1"/>
  <c r="G1542" i="6"/>
  <c r="K1542" i="6" s="1"/>
  <c r="L1542" i="6" s="1"/>
  <c r="G1748" i="6"/>
  <c r="K1748" i="6" s="1"/>
  <c r="L1748" i="6" s="1"/>
  <c r="G762" i="6"/>
  <c r="K762" i="6" s="1"/>
  <c r="L762" i="6" s="1"/>
  <c r="G1020" i="6"/>
  <c r="K1020" i="6" s="1"/>
  <c r="L1020" i="6" s="1"/>
  <c r="G2066" i="6"/>
  <c r="K2066" i="6" s="1"/>
  <c r="L2066" i="6" s="1"/>
  <c r="G582" i="6"/>
  <c r="K582" i="6" s="1"/>
  <c r="L582" i="6" s="1"/>
  <c r="G575" i="6"/>
  <c r="K575" i="6" s="1"/>
  <c r="L575" i="6" s="1"/>
  <c r="G454" i="6"/>
  <c r="K454" i="6" s="1"/>
  <c r="L454" i="6" s="1"/>
  <c r="G1330" i="6"/>
  <c r="K1330" i="6" s="1"/>
  <c r="L1330" i="6" s="1"/>
  <c r="G1721" i="6"/>
  <c r="K1721" i="6" s="1"/>
  <c r="L1721" i="6" s="1"/>
  <c r="G1458" i="6"/>
  <c r="K1458" i="6" s="1"/>
  <c r="L1458" i="6" s="1"/>
  <c r="G588" i="6"/>
  <c r="K588" i="6" s="1"/>
  <c r="L588" i="6" s="1"/>
  <c r="G771" i="6"/>
  <c r="K771" i="6" s="1"/>
  <c r="L771" i="6" s="1"/>
  <c r="G528" i="6"/>
  <c r="K528" i="6" s="1"/>
  <c r="L528" i="6" s="1"/>
  <c r="G818" i="6"/>
  <c r="K818" i="6" s="1"/>
  <c r="L818" i="6" s="1"/>
  <c r="G1641" i="6"/>
  <c r="K1641" i="6" s="1"/>
  <c r="L1641" i="6" s="1"/>
  <c r="G1201" i="6"/>
  <c r="K1201" i="6" s="1"/>
  <c r="L1201" i="6" s="1"/>
  <c r="G1878" i="6"/>
  <c r="K1878" i="6" s="1"/>
  <c r="L1878" i="6" s="1"/>
  <c r="G286" i="6"/>
  <c r="K286" i="6" s="1"/>
  <c r="L286" i="6" s="1"/>
  <c r="G26" i="6"/>
  <c r="K26" i="6" s="1"/>
  <c r="L26" i="6" s="1"/>
  <c r="G1034" i="6"/>
  <c r="K1034" i="6" s="1"/>
  <c r="L1034" i="6" s="1"/>
  <c r="G284" i="6"/>
  <c r="K284" i="6" s="1"/>
  <c r="L284" i="6" s="1"/>
  <c r="G2183" i="6"/>
  <c r="K2183" i="6" s="1"/>
  <c r="L2183" i="6" s="1"/>
  <c r="G236" i="6"/>
  <c r="K236" i="6" s="1"/>
  <c r="L236" i="6" s="1"/>
  <c r="G1496" i="6"/>
  <c r="K1496" i="6" s="1"/>
  <c r="L1496" i="6" s="1"/>
  <c r="G696" i="6"/>
  <c r="K696" i="6" s="1"/>
  <c r="L696" i="6" s="1"/>
  <c r="G906" i="6"/>
  <c r="K906" i="6" s="1"/>
  <c r="L906" i="6" s="1"/>
  <c r="G1392" i="6"/>
  <c r="K1392" i="6" s="1"/>
  <c r="L1392" i="6" s="1"/>
  <c r="G2296" i="6"/>
  <c r="K2296" i="6" s="1"/>
  <c r="L2296" i="6" s="1"/>
  <c r="G2288" i="6"/>
  <c r="K2288" i="6" s="1"/>
  <c r="L2288" i="6" s="1"/>
  <c r="G692" i="6"/>
  <c r="K692" i="6" s="1"/>
  <c r="L692" i="6" s="1"/>
  <c r="G587" i="6"/>
  <c r="K587" i="6" s="1"/>
  <c r="L587" i="6" s="1"/>
  <c r="G1456" i="6"/>
  <c r="K1456" i="6" s="1"/>
  <c r="L1456" i="6" s="1"/>
  <c r="G1745" i="6"/>
  <c r="K1745" i="6" s="1"/>
  <c r="L1745" i="6" s="1"/>
  <c r="G904" i="6"/>
  <c r="K904" i="6" s="1"/>
  <c r="L904" i="6" s="1"/>
  <c r="G215" i="6"/>
  <c r="K215" i="6" s="1"/>
  <c r="L215" i="6" s="1"/>
  <c r="G181" i="6"/>
  <c r="K181" i="6" s="1"/>
  <c r="L181" i="6" s="1"/>
  <c r="G2178" i="6"/>
  <c r="K2178" i="6" s="1"/>
  <c r="L2178" i="6" s="1"/>
  <c r="G1781" i="6"/>
  <c r="K1781" i="6" s="1"/>
  <c r="L1781" i="6" s="1"/>
  <c r="G1194" i="6"/>
  <c r="K1194" i="6" s="1"/>
  <c r="L1194" i="6" s="1"/>
  <c r="G1394" i="6"/>
  <c r="K1394" i="6" s="1"/>
  <c r="L1394" i="6" s="1"/>
  <c r="G1610" i="6"/>
  <c r="K1610" i="6" s="1"/>
  <c r="L1610" i="6" s="1"/>
  <c r="G2286" i="6"/>
  <c r="K2286" i="6" s="1"/>
  <c r="L2286" i="6" s="1"/>
  <c r="G182" i="6"/>
  <c r="K182" i="6" s="1"/>
  <c r="L182" i="6" s="1"/>
  <c r="G364" i="6"/>
  <c r="K364" i="6" s="1"/>
  <c r="L364" i="6" s="1"/>
  <c r="G2132" i="6"/>
  <c r="K2132" i="6" s="1"/>
  <c r="L2132" i="6" s="1"/>
  <c r="G827" i="6"/>
  <c r="K827" i="6" s="1"/>
  <c r="L827" i="6" s="1"/>
  <c r="G325" i="6"/>
  <c r="K325" i="6" s="1"/>
  <c r="L325" i="6" s="1"/>
  <c r="G2149" i="6"/>
  <c r="K2149" i="6" s="1"/>
  <c r="L2149" i="6" s="1"/>
  <c r="G903" i="6"/>
  <c r="K903" i="6" s="1"/>
  <c r="L903" i="6" s="1"/>
  <c r="G2269" i="6"/>
  <c r="K2269" i="6" s="1"/>
  <c r="L2269" i="6" s="1"/>
  <c r="G1058" i="6"/>
  <c r="K1058" i="6" s="1"/>
  <c r="L1058" i="6" s="1"/>
  <c r="G1120" i="6"/>
  <c r="K1120" i="6" s="1"/>
  <c r="L1120" i="6" s="1"/>
  <c r="G1881" i="6"/>
  <c r="K1881" i="6" s="1"/>
  <c r="L1881" i="6" s="1"/>
  <c r="G2284" i="6"/>
  <c r="K2284" i="6" s="1"/>
  <c r="L2284" i="6" s="1"/>
  <c r="G2264" i="6"/>
  <c r="K2264" i="6" s="1"/>
  <c r="L2264" i="6" s="1"/>
  <c r="G1526" i="6"/>
  <c r="K1526" i="6" s="1"/>
  <c r="L1526" i="6" s="1"/>
  <c r="G2266" i="6"/>
  <c r="K2266" i="6" s="1"/>
  <c r="L2266" i="6" s="1"/>
  <c r="G673" i="6"/>
  <c r="K673" i="6" s="1"/>
  <c r="L673" i="6" s="1"/>
  <c r="G1243" i="6"/>
  <c r="K1243" i="6" s="1"/>
  <c r="L1243" i="6" s="1"/>
  <c r="G332" i="6"/>
  <c r="K332" i="6" s="1"/>
  <c r="L332" i="6" s="1"/>
  <c r="G189" i="6"/>
  <c r="K189" i="6" s="1"/>
  <c r="L189" i="6" s="1"/>
  <c r="G2065" i="6"/>
  <c r="K2065" i="6" s="1"/>
  <c r="L2065" i="6" s="1"/>
  <c r="G1046" i="6"/>
  <c r="K1046" i="6" s="1"/>
  <c r="L1046" i="6" s="1"/>
  <c r="G2265" i="6"/>
  <c r="K2265" i="6" s="1"/>
  <c r="L2265" i="6" s="1"/>
  <c r="G669" i="6"/>
  <c r="K669" i="6" s="1"/>
  <c r="L669" i="6" s="1"/>
  <c r="G2280" i="6"/>
  <c r="K2280" i="6" s="1"/>
  <c r="L2280" i="6" s="1"/>
  <c r="G2195" i="6"/>
  <c r="K2195" i="6" s="1"/>
  <c r="L2195" i="6" s="1"/>
  <c r="G1264" i="6"/>
  <c r="K1264" i="6" s="1"/>
  <c r="L1264" i="6" s="1"/>
  <c r="G2281" i="6"/>
  <c r="K2281" i="6" s="1"/>
  <c r="L2281" i="6" s="1"/>
  <c r="G1708" i="6"/>
  <c r="K1708" i="6" s="1"/>
  <c r="L1708" i="6" s="1"/>
  <c r="G1608" i="6"/>
  <c r="K1608" i="6" s="1"/>
  <c r="L1608" i="6" s="1"/>
  <c r="G754" i="6"/>
  <c r="K754" i="6" s="1"/>
  <c r="L754" i="6" s="1"/>
  <c r="G2184" i="6"/>
  <c r="K2184" i="6" s="1"/>
  <c r="L2184" i="6" s="1"/>
  <c r="G2304" i="6"/>
  <c r="K2304" i="6" s="1"/>
  <c r="L2304" i="6" s="1"/>
  <c r="G994" i="6"/>
  <c r="K994" i="6" s="1"/>
  <c r="L994" i="6" s="1"/>
  <c r="G541" i="6"/>
  <c r="K541" i="6" s="1"/>
  <c r="L541" i="6" s="1"/>
  <c r="G1452" i="6"/>
  <c r="K1452" i="6" s="1"/>
  <c r="L1452" i="6" s="1"/>
  <c r="G2292" i="6"/>
  <c r="K2292" i="6" s="1"/>
  <c r="L2292" i="6" s="1"/>
  <c r="G1866" i="6"/>
  <c r="K1866" i="6" s="1"/>
  <c r="L1866" i="6" s="1"/>
  <c r="G1001" i="6"/>
  <c r="K1001" i="6" s="1"/>
  <c r="L1001" i="6" s="1"/>
  <c r="G1442" i="6"/>
  <c r="K1442" i="6" s="1"/>
  <c r="L1442" i="6" s="1"/>
  <c r="G2016" i="6"/>
  <c r="K2016" i="6" s="1"/>
  <c r="L2016" i="6" s="1"/>
  <c r="G1744" i="6"/>
  <c r="K1744" i="6" s="1"/>
  <c r="L1744" i="6" s="1"/>
  <c r="G320" i="6"/>
  <c r="K320" i="6" s="1"/>
  <c r="L320" i="6" s="1"/>
  <c r="G2142" i="6"/>
  <c r="K2142" i="6" s="1"/>
  <c r="L2142" i="6" s="1"/>
  <c r="G1170" i="6"/>
  <c r="K1170" i="6" s="1"/>
  <c r="L1170" i="6" s="1"/>
  <c r="G66" i="6"/>
  <c r="K66" i="6" s="1"/>
  <c r="L66" i="6" s="1"/>
  <c r="G1049" i="6"/>
  <c r="K1049" i="6" s="1"/>
  <c r="L1049" i="6" s="1"/>
  <c r="G1661" i="6"/>
  <c r="K1661" i="6" s="1"/>
  <c r="L1661" i="6" s="1"/>
  <c r="G2165" i="6"/>
  <c r="K2165" i="6" s="1"/>
  <c r="L2165" i="6" s="1"/>
  <c r="G1339" i="6"/>
  <c r="K1339" i="6" s="1"/>
  <c r="L1339" i="6" s="1"/>
  <c r="G700" i="6"/>
  <c r="K700" i="6" s="1"/>
  <c r="L700" i="6" s="1"/>
  <c r="G1123" i="6"/>
  <c r="K1123" i="6" s="1"/>
  <c r="L1123" i="6" s="1"/>
  <c r="G1988" i="6"/>
  <c r="K1988" i="6" s="1"/>
  <c r="L1988" i="6" s="1"/>
  <c r="G1153" i="6"/>
  <c r="K1153" i="6" s="1"/>
  <c r="L1153" i="6" s="1"/>
  <c r="G991" i="6"/>
  <c r="K991" i="6" s="1"/>
  <c r="L991" i="6" s="1"/>
  <c r="G1191" i="6"/>
  <c r="K1191" i="6" s="1"/>
  <c r="L1191" i="6" s="1"/>
  <c r="G2180" i="6"/>
  <c r="K2180" i="6" s="1"/>
  <c r="L2180" i="6" s="1"/>
  <c r="G1734" i="6"/>
  <c r="K1734" i="6" s="1"/>
  <c r="L1734" i="6" s="1"/>
  <c r="G939" i="6"/>
  <c r="K939" i="6" s="1"/>
  <c r="L939" i="6" s="1"/>
  <c r="G1520" i="6"/>
  <c r="K1520" i="6" s="1"/>
  <c r="L1520" i="6" s="1"/>
  <c r="G1265" i="6"/>
  <c r="K1265" i="6" s="1"/>
  <c r="L1265" i="6" s="1"/>
  <c r="G2029" i="6"/>
  <c r="K2029" i="6" s="1"/>
  <c r="L2029" i="6" s="1"/>
  <c r="G2301" i="6"/>
  <c r="K2301" i="6" s="1"/>
  <c r="L2301" i="6" s="1"/>
  <c r="G1206" i="6"/>
  <c r="K1206" i="6" s="1"/>
  <c r="L1206" i="6" s="1"/>
  <c r="G1395" i="6"/>
  <c r="K1395" i="6" s="1"/>
  <c r="L1395" i="6" s="1"/>
  <c r="G1213" i="6"/>
  <c r="K1213" i="6" s="1"/>
  <c r="L1213" i="6" s="1"/>
  <c r="G1308" i="6"/>
  <c r="K1308" i="6" s="1"/>
  <c r="L1308" i="6" s="1"/>
  <c r="G1212" i="6"/>
  <c r="K1212" i="6" s="1"/>
  <c r="L1212" i="6" s="1"/>
  <c r="G517" i="6"/>
  <c r="K517" i="6" s="1"/>
  <c r="L517" i="6" s="1"/>
  <c r="G2131" i="6"/>
  <c r="K2131" i="6" s="1"/>
  <c r="L2131" i="6" s="1"/>
  <c r="G18" i="6"/>
  <c r="K18" i="6" s="1"/>
  <c r="L18" i="6" s="1"/>
  <c r="G2176" i="6"/>
  <c r="K2176" i="6" s="1"/>
  <c r="L2176" i="6" s="1"/>
  <c r="G2074" i="6"/>
  <c r="K2074" i="6" s="1"/>
  <c r="L2074" i="6" s="1"/>
  <c r="G461" i="6"/>
  <c r="K461" i="6" s="1"/>
  <c r="L461" i="6" s="1"/>
  <c r="G633" i="6"/>
  <c r="K633" i="6" s="1"/>
  <c r="L633" i="6" s="1"/>
  <c r="G2268" i="6"/>
  <c r="K2268" i="6" s="1"/>
  <c r="L2268" i="6" s="1"/>
  <c r="G2290" i="6"/>
  <c r="K2290" i="6" s="1"/>
  <c r="L2290" i="6" s="1"/>
  <c r="G2045" i="6"/>
  <c r="K2045" i="6" s="1"/>
  <c r="L2045" i="6" s="1"/>
  <c r="G848" i="6"/>
  <c r="K848" i="6" s="1"/>
  <c r="L848" i="6" s="1"/>
  <c r="G238" i="6"/>
  <c r="K238" i="6" s="1"/>
  <c r="L238" i="6" s="1"/>
  <c r="G1886" i="6"/>
  <c r="K1886" i="6" s="1"/>
  <c r="L1886" i="6" s="1"/>
  <c r="G1875" i="6"/>
  <c r="K1875" i="6" s="1"/>
  <c r="L1875" i="6" s="1"/>
  <c r="G1508" i="6"/>
  <c r="K1508" i="6" s="1"/>
  <c r="L1508" i="6" s="1"/>
  <c r="G1756" i="6"/>
  <c r="K1756" i="6" s="1"/>
  <c r="L1756" i="6" s="1"/>
  <c r="G2271" i="6"/>
  <c r="K2271" i="6" s="1"/>
  <c r="L2271" i="6" s="1"/>
  <c r="G847" i="6"/>
  <c r="K847" i="6" s="1"/>
  <c r="L847" i="6" s="1"/>
  <c r="G1874" i="6"/>
  <c r="K1874" i="6" s="1"/>
  <c r="L1874" i="6" s="1"/>
  <c r="G384" i="6"/>
  <c r="K384" i="6" s="1"/>
  <c r="L384" i="6" s="1"/>
  <c r="G1192" i="6"/>
  <c r="K1192" i="6" s="1"/>
  <c r="L1192" i="6" s="1"/>
  <c r="G1604" i="6"/>
  <c r="K1604" i="6" s="1"/>
  <c r="L1604" i="6" s="1"/>
  <c r="G2297" i="6"/>
  <c r="K2297" i="6" s="1"/>
  <c r="L2297" i="6" s="1"/>
  <c r="G1195" i="6"/>
  <c r="K1195" i="6" s="1"/>
  <c r="L1195" i="6" s="1"/>
  <c r="G769" i="6"/>
  <c r="K769" i="6" s="1"/>
  <c r="L769" i="6" s="1"/>
  <c r="G2272" i="6"/>
  <c r="K2272" i="6" s="1"/>
  <c r="L2272" i="6" s="1"/>
  <c r="G2312" i="6"/>
  <c r="K2312" i="6" s="1"/>
  <c r="L2312" i="6" s="1"/>
  <c r="G1328" i="6"/>
  <c r="K1328" i="6" s="1"/>
  <c r="L1328" i="6" s="1"/>
  <c r="G518" i="6"/>
  <c r="K518" i="6" s="1"/>
  <c r="L518" i="6" s="1"/>
  <c r="G578" i="6"/>
  <c r="K578" i="6" s="1"/>
  <c r="L578" i="6" s="1"/>
  <c r="G1172" i="6"/>
  <c r="K1172" i="6" s="1"/>
  <c r="L1172" i="6" s="1"/>
  <c r="G2298" i="6"/>
  <c r="K2298" i="6" s="1"/>
  <c r="L2298" i="6" s="1"/>
  <c r="G1903" i="6"/>
  <c r="K1903" i="6" s="1"/>
  <c r="L1903" i="6" s="1"/>
  <c r="G757" i="6"/>
  <c r="K757" i="6" s="1"/>
  <c r="L757" i="6" s="1"/>
  <c r="G2318" i="6"/>
  <c r="K2318" i="6" s="1"/>
  <c r="L2318" i="6" s="1"/>
  <c r="G2267" i="6"/>
  <c r="K2267" i="6" s="1"/>
  <c r="L2267" i="6" s="1"/>
  <c r="G63" i="6"/>
  <c r="K63" i="6" s="1"/>
  <c r="L63" i="6" s="1"/>
  <c r="G1028" i="6"/>
  <c r="K1028" i="6" s="1"/>
  <c r="L1028" i="6" s="1"/>
  <c r="G1514" i="6"/>
  <c r="K1514" i="6" s="1"/>
  <c r="L1514" i="6" s="1"/>
  <c r="G758" i="6"/>
  <c r="K758" i="6" s="1"/>
  <c r="L758" i="6" s="1"/>
  <c r="G1457" i="6"/>
  <c r="K1457" i="6" s="1"/>
  <c r="L1457" i="6" s="1"/>
  <c r="G900" i="6"/>
  <c r="K900" i="6" s="1"/>
  <c r="L900" i="6" s="1"/>
  <c r="G641" i="6"/>
  <c r="K641" i="6" s="1"/>
  <c r="L641" i="6" s="1"/>
  <c r="G590" i="6"/>
  <c r="K590" i="6" s="1"/>
  <c r="L590" i="6" s="1"/>
  <c r="G1572" i="6"/>
  <c r="K1572" i="6" s="1"/>
  <c r="L1572" i="6" s="1"/>
  <c r="G2154" i="6"/>
  <c r="K2154" i="6" s="1"/>
  <c r="L2154" i="6" s="1"/>
  <c r="G2302" i="6"/>
  <c r="K2302" i="6" s="1"/>
  <c r="L2302" i="6" s="1"/>
  <c r="G358" i="6"/>
  <c r="K358" i="6" s="1"/>
  <c r="L358" i="6" s="1"/>
  <c r="G237" i="6"/>
  <c r="K237" i="6" s="1"/>
  <c r="L237" i="6" s="1"/>
  <c r="G1884" i="6"/>
  <c r="K1884" i="6" s="1"/>
  <c r="L1884" i="6" s="1"/>
  <c r="G2168" i="6"/>
  <c r="K2168" i="6" s="1"/>
  <c r="L2168" i="6" s="1"/>
  <c r="G398" i="6"/>
  <c r="K398" i="6" s="1"/>
  <c r="L398" i="6" s="1"/>
  <c r="G2293" i="6"/>
  <c r="K2293" i="6" s="1"/>
  <c r="L2293" i="6" s="1"/>
  <c r="G1319" i="6"/>
  <c r="K1319" i="6" s="1"/>
  <c r="L1319" i="6" s="1"/>
  <c r="G1732" i="6"/>
  <c r="K1732" i="6" s="1"/>
  <c r="L1732" i="6" s="1"/>
  <c r="G1446" i="6"/>
  <c r="K1446" i="6" s="1"/>
  <c r="L1446" i="6" s="1"/>
  <c r="G513" i="6"/>
  <c r="K513" i="6" s="1"/>
  <c r="L513" i="6" s="1"/>
  <c r="G192" i="6"/>
  <c r="K192" i="6" s="1"/>
  <c r="L192" i="6" s="1"/>
  <c r="G1005" i="6"/>
  <c r="K1005" i="6" s="1"/>
  <c r="L1005" i="6" s="1"/>
  <c r="G1077" i="6"/>
  <c r="K1077" i="6" s="1"/>
  <c r="L1077" i="6" s="1"/>
  <c r="G1894" i="6"/>
  <c r="K1894" i="6" s="1"/>
  <c r="L1894" i="6" s="1"/>
  <c r="G2033" i="6"/>
  <c r="K2033" i="6" s="1"/>
  <c r="L2033" i="6" s="1"/>
  <c r="G1591" i="6"/>
  <c r="K1591" i="6" s="1"/>
  <c r="L1591" i="6" s="1"/>
  <c r="G2013" i="6"/>
  <c r="K2013" i="6" s="1"/>
  <c r="L2013" i="6" s="1"/>
  <c r="G1543" i="6"/>
  <c r="K1543" i="6" s="1"/>
  <c r="L1543" i="6" s="1"/>
  <c r="G2215" i="6"/>
  <c r="K2215" i="6" s="1"/>
  <c r="L2215" i="6" s="1"/>
  <c r="G1729" i="6"/>
  <c r="K1729" i="6" s="1"/>
  <c r="L1729" i="6" s="1"/>
  <c r="G387" i="6"/>
  <c r="K387" i="6" s="1"/>
  <c r="L387" i="6" s="1"/>
  <c r="G1053" i="6"/>
  <c r="K1053" i="6" s="1"/>
  <c r="L1053" i="6" s="1"/>
  <c r="G2282" i="6"/>
  <c r="K2282" i="6" s="1"/>
  <c r="L2282" i="6" s="1"/>
  <c r="G2303" i="6"/>
  <c r="K2303" i="6" s="1"/>
  <c r="L2303" i="6" s="1"/>
  <c r="G200" i="6"/>
  <c r="K200" i="6" s="1"/>
  <c r="L200" i="6" s="1"/>
  <c r="G1122" i="6"/>
  <c r="K1122" i="6" s="1"/>
  <c r="L1122" i="6" s="1"/>
  <c r="G306" i="6"/>
  <c r="K306" i="6" s="1"/>
  <c r="L306" i="6" s="1"/>
  <c r="G1397" i="6"/>
  <c r="K1397" i="6" s="1"/>
  <c r="L1397" i="6" s="1"/>
  <c r="G1203" i="6"/>
  <c r="K1203" i="6" s="1"/>
  <c r="L1203" i="6" s="1"/>
  <c r="G1039" i="6"/>
  <c r="K1039" i="6" s="1"/>
  <c r="L1039" i="6" s="1"/>
  <c r="G577" i="6"/>
  <c r="K577" i="6" s="1"/>
  <c r="L577" i="6" s="1"/>
  <c r="G515" i="6"/>
  <c r="K515" i="6" s="1"/>
  <c r="L515" i="6" s="1"/>
  <c r="G1202" i="6"/>
  <c r="K1202" i="6" s="1"/>
  <c r="L1202" i="6" s="1"/>
  <c r="G1858" i="6"/>
  <c r="K1858" i="6" s="1"/>
  <c r="L1858" i="6" s="1"/>
  <c r="G1728" i="6"/>
  <c r="K1728" i="6" s="1"/>
  <c r="L1728" i="6" s="1"/>
  <c r="G132" i="6"/>
  <c r="K132" i="6" s="1"/>
  <c r="L132" i="6" s="1"/>
  <c r="G2258" i="6"/>
  <c r="K2258" i="6" s="1"/>
  <c r="L2258" i="6" s="1"/>
  <c r="G1217" i="6"/>
  <c r="K1217" i="6" s="1"/>
  <c r="L1217" i="6" s="1"/>
  <c r="G1117" i="6"/>
  <c r="K1117" i="6" s="1"/>
  <c r="L1117" i="6" s="1"/>
  <c r="G770" i="6"/>
  <c r="K770" i="6" s="1"/>
  <c r="L770" i="6" s="1"/>
  <c r="G371" i="6"/>
  <c r="K371" i="6" s="1"/>
  <c r="L371" i="6" s="1"/>
  <c r="G479" i="6"/>
  <c r="K479" i="6" s="1"/>
  <c r="L479" i="6" s="1"/>
  <c r="G917" i="6"/>
  <c r="K917" i="6" s="1"/>
  <c r="L917" i="6" s="1"/>
  <c r="G1441" i="6"/>
  <c r="K1441" i="6" s="1"/>
  <c r="L1441" i="6" s="1"/>
  <c r="G2294" i="6"/>
  <c r="K2294" i="6" s="1"/>
  <c r="L2294" i="6" s="1"/>
  <c r="G2287" i="6"/>
  <c r="K2287" i="6" s="1"/>
  <c r="L2287" i="6" s="1"/>
  <c r="G2291" i="6"/>
  <c r="K2291" i="6" s="1"/>
  <c r="L2291" i="6" s="1"/>
  <c r="G2275" i="6"/>
  <c r="K2275" i="6" s="1"/>
  <c r="L2275" i="6" s="1"/>
  <c r="G2300" i="6"/>
  <c r="K2300" i="6" s="1"/>
  <c r="L2300" i="6" s="1"/>
  <c r="G2283" i="6"/>
  <c r="K2283" i="6" s="1"/>
  <c r="L2283" i="6" s="1"/>
  <c r="G2311" i="6"/>
  <c r="K2311" i="6" s="1"/>
  <c r="L2311" i="6" s="1"/>
  <c r="G2314" i="6"/>
  <c r="K2314" i="6" s="1"/>
  <c r="L2314" i="6" s="1"/>
  <c r="G2307" i="6"/>
  <c r="K2307" i="6" s="1"/>
  <c r="L2307" i="6" s="1"/>
  <c r="G2316" i="6"/>
  <c r="K2316" i="6" s="1"/>
  <c r="L2316" i="6" s="1"/>
  <c r="G2310" i="6"/>
  <c r="K2310" i="6" s="1"/>
  <c r="L2310" i="6" s="1"/>
  <c r="G31" i="6"/>
  <c r="K31" i="6" s="1"/>
  <c r="L31" i="6" s="1"/>
  <c r="G1033" i="6"/>
  <c r="K1033" i="6" s="1"/>
  <c r="L1033" i="6" s="1"/>
  <c r="G671" i="6"/>
  <c r="K671" i="6" s="1"/>
  <c r="L671" i="6" s="1"/>
  <c r="G1967" i="6"/>
  <c r="K1967" i="6" s="1"/>
  <c r="L1967" i="6" s="1"/>
  <c r="G2156" i="6"/>
  <c r="K2156" i="6" s="1"/>
  <c r="L2156" i="6" s="1"/>
  <c r="G1437" i="6"/>
  <c r="K1437" i="6" s="1"/>
  <c r="L1437" i="6" s="1"/>
  <c r="G1503" i="6"/>
  <c r="K1503" i="6" s="1"/>
  <c r="L1503" i="6" s="1"/>
  <c r="G1515" i="6"/>
  <c r="K1515" i="6" s="1"/>
  <c r="L1515" i="6" s="1"/>
  <c r="G1425" i="6"/>
  <c r="K1425" i="6" s="1"/>
  <c r="L1425" i="6" s="1"/>
  <c r="G2193" i="6"/>
  <c r="K2193" i="6" s="1"/>
  <c r="L2193" i="6" s="1"/>
  <c r="G1283" i="6"/>
  <c r="K1283" i="6" s="1"/>
  <c r="L1283" i="6" s="1"/>
  <c r="G1882" i="6"/>
  <c r="K1882" i="6" s="1"/>
  <c r="L1882" i="6" s="1"/>
  <c r="G1174" i="6"/>
  <c r="K1174" i="6" s="1"/>
  <c r="L1174" i="6" s="1"/>
  <c r="G2145" i="6"/>
  <c r="K2145" i="6" s="1"/>
  <c r="L2145" i="6" s="1"/>
  <c r="G786" i="6"/>
  <c r="K786" i="6" s="1"/>
  <c r="L786" i="6" s="1"/>
  <c r="G475" i="6"/>
  <c r="K475" i="6" s="1"/>
  <c r="L475" i="6" s="1"/>
  <c r="G183" i="6"/>
  <c r="K183" i="6" s="1"/>
  <c r="L183" i="6" s="1"/>
  <c r="G15" i="6"/>
  <c r="K15" i="6" s="1"/>
  <c r="L15" i="6" s="1"/>
  <c r="G826" i="6"/>
  <c r="K826" i="6" s="1"/>
  <c r="L826" i="6" s="1"/>
  <c r="G1699" i="6"/>
  <c r="K1699" i="6" s="1"/>
  <c r="L1699" i="6" s="1"/>
  <c r="E37" i="13"/>
  <c r="G2152" i="6"/>
  <c r="K2152" i="6" s="1"/>
  <c r="L2152" i="6" s="1"/>
  <c r="G799" i="6"/>
  <c r="K799" i="6" s="1"/>
  <c r="L799" i="6" s="1"/>
  <c r="G1922" i="6"/>
  <c r="K1922" i="6" s="1"/>
  <c r="L1922" i="6" s="1"/>
  <c r="G2009" i="6"/>
  <c r="K2009" i="6" s="1"/>
  <c r="L2009" i="6" s="1"/>
  <c r="G2012" i="6"/>
  <c r="K2012" i="6" s="1"/>
  <c r="L2012" i="6" s="1"/>
  <c r="G2125" i="6"/>
  <c r="K2125" i="6" s="1"/>
  <c r="L2125" i="6" s="1"/>
  <c r="G1116" i="6"/>
  <c r="K1116" i="6" s="1"/>
  <c r="L1116" i="6" s="1"/>
  <c r="G437" i="6"/>
  <c r="K437" i="6" s="1"/>
  <c r="L437" i="6" s="1"/>
  <c r="G681" i="6"/>
  <c r="K681" i="6" s="1"/>
  <c r="L681" i="6" s="1"/>
  <c r="G2254" i="6"/>
  <c r="K2254" i="6" s="1"/>
  <c r="L2254" i="6" s="1"/>
  <c r="G2256" i="6"/>
  <c r="K2256" i="6" s="1"/>
  <c r="L2256" i="6" s="1"/>
  <c r="G682" i="6"/>
  <c r="K682" i="6" s="1"/>
  <c r="L682" i="6" s="1"/>
  <c r="G1921" i="6"/>
  <c r="K1921" i="6" s="1"/>
  <c r="L1921" i="6" s="1"/>
  <c r="G705" i="6"/>
  <c r="K705" i="6" s="1"/>
  <c r="L705" i="6" s="1"/>
  <c r="G438" i="6"/>
  <c r="K438" i="6" s="1"/>
  <c r="L438" i="6" s="1"/>
  <c r="G2173" i="6"/>
  <c r="K2173" i="6" s="1"/>
  <c r="L2173" i="6" s="1"/>
  <c r="G2175" i="6"/>
  <c r="K2175" i="6" s="1"/>
  <c r="L2175" i="6" s="1"/>
  <c r="G2177" i="6"/>
  <c r="K2177" i="6" s="1"/>
  <c r="L2177" i="6" s="1"/>
  <c r="G686" i="6"/>
  <c r="K686" i="6" s="1"/>
  <c r="L686" i="6" s="1"/>
  <c r="G2008" i="6"/>
  <c r="K2008" i="6" s="1"/>
  <c r="L2008" i="6" s="1"/>
  <c r="G1920" i="6"/>
  <c r="K1920" i="6" s="1"/>
  <c r="L1920" i="6" s="1"/>
  <c r="G1006" i="6"/>
  <c r="K1006" i="6" s="1"/>
  <c r="L1006" i="6" s="1"/>
  <c r="G1918" i="6"/>
  <c r="K1918" i="6" s="1"/>
  <c r="L1918" i="6" s="1"/>
  <c r="G688" i="6"/>
  <c r="K688" i="6" s="1"/>
  <c r="L688" i="6" s="1"/>
  <c r="G2174" i="6"/>
  <c r="K2174" i="6" s="1"/>
  <c r="L2174" i="6" s="1"/>
  <c r="G2119" i="6"/>
  <c r="K2119" i="6" s="1"/>
  <c r="L2119" i="6" s="1"/>
  <c r="G685" i="6"/>
  <c r="K685" i="6" s="1"/>
  <c r="L685" i="6" s="1"/>
  <c r="G703" i="6"/>
  <c r="K703" i="6" s="1"/>
  <c r="L703" i="6" s="1"/>
  <c r="G2011" i="6"/>
  <c r="K2011" i="6" s="1"/>
  <c r="L2011" i="6" s="1"/>
  <c r="G2257" i="6"/>
  <c r="K2257" i="6" s="1"/>
  <c r="L2257" i="6" s="1"/>
  <c r="G702" i="6"/>
  <c r="K702" i="6" s="1"/>
  <c r="L702" i="6" s="1"/>
  <c r="G2010" i="6"/>
  <c r="K2010" i="6" s="1"/>
  <c r="L2010" i="6" s="1"/>
  <c r="G680" i="6"/>
  <c r="K680" i="6" s="1"/>
  <c r="L680" i="6" s="1"/>
  <c r="G2124" i="6"/>
  <c r="K2124" i="6" s="1"/>
  <c r="L2124" i="6" s="1"/>
  <c r="G1114" i="6"/>
  <c r="K1114" i="6" s="1"/>
  <c r="L1114" i="6" s="1"/>
  <c r="G1916" i="6"/>
  <c r="K1916" i="6" s="1"/>
  <c r="L1916" i="6" s="1"/>
  <c r="G1113" i="6"/>
  <c r="K1113" i="6" s="1"/>
  <c r="L1113" i="6" s="1"/>
  <c r="G1703" i="6"/>
  <c r="K1703" i="6" s="1"/>
  <c r="L1703" i="6" s="1"/>
  <c r="G687" i="6"/>
  <c r="K687" i="6" s="1"/>
  <c r="L687" i="6" s="1"/>
  <c r="G683" i="6"/>
  <c r="K683" i="6" s="1"/>
  <c r="L683" i="6" s="1"/>
  <c r="G704" i="6"/>
  <c r="K704" i="6" s="1"/>
  <c r="L704" i="6" s="1"/>
  <c r="G2120" i="6"/>
  <c r="K2120" i="6" s="1"/>
  <c r="L2120" i="6" s="1"/>
  <c r="G1919" i="6"/>
  <c r="K1919" i="6" s="1"/>
  <c r="L1919" i="6" s="1"/>
  <c r="G2123" i="6"/>
  <c r="K2123" i="6" s="1"/>
  <c r="L2123" i="6" s="1"/>
  <c r="G2255" i="6"/>
  <c r="K2255" i="6" s="1"/>
  <c r="L2255" i="6" s="1"/>
  <c r="G2006" i="6"/>
  <c r="K2006" i="6" s="1"/>
  <c r="L2006" i="6" s="1"/>
  <c r="G679" i="6"/>
  <c r="K679" i="6" s="1"/>
  <c r="L679" i="6" s="1"/>
  <c r="G2007" i="6"/>
  <c r="K2007" i="6" s="1"/>
  <c r="L2007" i="6" s="1"/>
  <c r="G1007" i="6"/>
  <c r="K1007" i="6" s="1"/>
  <c r="L1007" i="6" s="1"/>
  <c r="G684" i="6"/>
  <c r="K684" i="6" s="1"/>
  <c r="L684" i="6" s="1"/>
  <c r="G2122" i="6"/>
  <c r="K2122" i="6" s="1"/>
  <c r="L2122" i="6" s="1"/>
  <c r="G1923" i="6"/>
  <c r="K1923" i="6" s="1"/>
  <c r="L1923" i="6" s="1"/>
  <c r="G1701" i="6"/>
  <c r="K1701" i="6" s="1"/>
  <c r="L1701" i="6" s="1"/>
  <c r="G1917" i="6"/>
  <c r="K1917" i="6" s="1"/>
  <c r="L1917" i="6" s="1"/>
  <c r="G1915" i="6"/>
  <c r="K1915" i="6" s="1"/>
  <c r="L1915" i="6" s="1"/>
  <c r="G1702" i="6"/>
  <c r="K1702" i="6" s="1"/>
  <c r="L1702" i="6" s="1"/>
  <c r="G2121" i="6"/>
  <c r="K2121" i="6" s="1"/>
  <c r="L2121" i="6" s="1"/>
  <c r="G725" i="6"/>
  <c r="K725" i="6" s="1"/>
  <c r="L725" i="6" s="1"/>
  <c r="G60" i="6"/>
  <c r="K60" i="6" s="1"/>
  <c r="L60" i="6" s="1"/>
  <c r="G2209" i="6"/>
  <c r="K2209" i="6" s="1"/>
  <c r="L2209" i="6" s="1"/>
  <c r="G1531" i="6"/>
  <c r="K1531" i="6" s="1"/>
  <c r="L1531" i="6" s="1"/>
  <c r="G897" i="6"/>
  <c r="K897" i="6" s="1"/>
  <c r="L897" i="6" s="1"/>
  <c r="G1411" i="6"/>
  <c r="K1411" i="6" s="1"/>
  <c r="L1411" i="6" s="1"/>
  <c r="G565" i="6"/>
  <c r="K565" i="6" s="1"/>
  <c r="L565" i="6" s="1"/>
  <c r="G1480" i="6"/>
  <c r="K1480" i="6" s="1"/>
  <c r="L1480" i="6" s="1"/>
  <c r="G1108" i="6"/>
  <c r="K1108" i="6" s="1"/>
  <c r="L1108" i="6" s="1"/>
  <c r="G862" i="6"/>
  <c r="K862" i="6" s="1"/>
  <c r="L862" i="6" s="1"/>
  <c r="G194" i="6"/>
  <c r="K194" i="6" s="1"/>
  <c r="L194" i="6" s="1"/>
  <c r="G573" i="6"/>
  <c r="K573" i="6" s="1"/>
  <c r="L573" i="6" s="1"/>
  <c r="G2212" i="6"/>
  <c r="K2212" i="6" s="1"/>
  <c r="L2212" i="6" s="1"/>
  <c r="G2101" i="6"/>
  <c r="K2101" i="6" s="1"/>
  <c r="L2101" i="6" s="1"/>
  <c r="G521" i="6"/>
  <c r="K521" i="6" s="1"/>
  <c r="L521" i="6" s="1"/>
  <c r="G745" i="6"/>
  <c r="K745" i="6" s="1"/>
  <c r="L745" i="6" s="1"/>
  <c r="G1601" i="6"/>
  <c r="K1601" i="6" s="1"/>
  <c r="L1601" i="6" s="1"/>
  <c r="G619" i="6"/>
  <c r="K619" i="6" s="1"/>
  <c r="L619" i="6" s="1"/>
  <c r="G729" i="6"/>
  <c r="K729" i="6" s="1"/>
  <c r="L729" i="6" s="1"/>
  <c r="G1500" i="6"/>
  <c r="K1500" i="6" s="1"/>
  <c r="L1500" i="6" s="1"/>
  <c r="G105" i="6"/>
  <c r="K105" i="6" s="1"/>
  <c r="L105" i="6" s="1"/>
  <c r="G2019" i="6"/>
  <c r="K2019" i="6" s="1"/>
  <c r="L2019" i="6" s="1"/>
  <c r="G1384" i="6"/>
  <c r="K1384" i="6" s="1"/>
  <c r="L1384" i="6" s="1"/>
  <c r="G2075" i="6"/>
  <c r="K2075" i="6" s="1"/>
  <c r="L2075" i="6" s="1"/>
  <c r="G1360" i="6"/>
  <c r="K1360" i="6" s="1"/>
  <c r="L1360" i="6" s="1"/>
  <c r="G2102" i="6"/>
  <c r="K2102" i="6" s="1"/>
  <c r="L2102" i="6" s="1"/>
  <c r="G707" i="6"/>
  <c r="K707" i="6" s="1"/>
  <c r="L707" i="6" s="1"/>
  <c r="G837" i="6"/>
  <c r="K837" i="6" s="1"/>
  <c r="L837" i="6" s="1"/>
  <c r="G1009" i="6"/>
  <c r="K1009" i="6" s="1"/>
  <c r="L1009" i="6" s="1"/>
  <c r="G793" i="6"/>
  <c r="K793" i="6" s="1"/>
  <c r="L793" i="6" s="1"/>
  <c r="G17" i="6"/>
  <c r="K17" i="6" s="1"/>
  <c r="L17" i="6" s="1"/>
  <c r="G1294" i="6"/>
  <c r="K1294" i="6" s="1"/>
  <c r="L1294" i="6" s="1"/>
  <c r="G1588" i="6"/>
  <c r="K1588" i="6" s="1"/>
  <c r="L1588" i="6" s="1"/>
  <c r="G615" i="6"/>
  <c r="K615" i="6" s="1"/>
  <c r="L615" i="6" s="1"/>
  <c r="G610" i="6"/>
  <c r="K610" i="6" s="1"/>
  <c r="L610" i="6" s="1"/>
  <c r="G54" i="6"/>
  <c r="K54" i="6" s="1"/>
  <c r="L54" i="6" s="1"/>
  <c r="G977" i="6"/>
  <c r="K977" i="6" s="1"/>
  <c r="L977" i="6" s="1"/>
  <c r="G1507" i="6"/>
  <c r="K1507" i="6" s="1"/>
  <c r="L1507" i="6" s="1"/>
  <c r="G334" i="6"/>
  <c r="K334" i="6" s="1"/>
  <c r="L334" i="6" s="1"/>
  <c r="G651" i="6"/>
  <c r="K651" i="6" s="1"/>
  <c r="L651" i="6" s="1"/>
  <c r="G1422" i="6"/>
  <c r="K1422" i="6" s="1"/>
  <c r="L1422" i="6" s="1"/>
  <c r="G2155" i="6"/>
  <c r="K2155" i="6" s="1"/>
  <c r="L2155" i="6" s="1"/>
  <c r="G1406" i="6"/>
  <c r="K1406" i="6" s="1"/>
  <c r="L1406" i="6" s="1"/>
  <c r="G403" i="6"/>
  <c r="K403" i="6" s="1"/>
  <c r="L403" i="6" s="1"/>
  <c r="G2054" i="6"/>
  <c r="K2054" i="6" s="1"/>
  <c r="L2054" i="6" s="1"/>
  <c r="G2068" i="6"/>
  <c r="K2068" i="6" s="1"/>
  <c r="L2068" i="6" s="1"/>
  <c r="G568" i="6"/>
  <c r="K568" i="6" s="1"/>
  <c r="L568" i="6" s="1"/>
  <c r="G1302" i="6"/>
  <c r="K1302" i="6" s="1"/>
  <c r="L1302" i="6" s="1"/>
  <c r="G1454" i="6"/>
  <c r="K1454" i="6" s="1"/>
  <c r="L1454" i="6" s="1"/>
  <c r="G1932" i="6"/>
  <c r="K1932" i="6" s="1"/>
  <c r="L1932" i="6" s="1"/>
  <c r="G1943" i="6"/>
  <c r="K1943" i="6" s="1"/>
  <c r="L1943" i="6" s="1"/>
  <c r="G1156" i="6"/>
  <c r="K1156" i="6" s="1"/>
  <c r="L1156" i="6" s="1"/>
  <c r="G139" i="6"/>
  <c r="K139" i="6" s="1"/>
  <c r="L139" i="6" s="1"/>
  <c r="G1524" i="6"/>
  <c r="K1524" i="6" s="1"/>
  <c r="L1524" i="6" s="1"/>
  <c r="G2100" i="6"/>
  <c r="K2100" i="6" s="1"/>
  <c r="L2100" i="6" s="1"/>
  <c r="G678" i="6"/>
  <c r="K678" i="6" s="1"/>
  <c r="L678" i="6" s="1"/>
  <c r="G16" i="6"/>
  <c r="K16" i="6" s="1"/>
  <c r="L16" i="6" s="1"/>
  <c r="G1180" i="6"/>
  <c r="K1180" i="6" s="1"/>
  <c r="L1180" i="6" s="1"/>
  <c r="G503" i="6"/>
  <c r="K503" i="6" s="1"/>
  <c r="L503" i="6" s="1"/>
  <c r="G1662" i="6"/>
  <c r="K1662" i="6" s="1"/>
  <c r="L1662" i="6" s="1"/>
  <c r="G1659" i="6"/>
  <c r="K1659" i="6" s="1"/>
  <c r="L1659" i="6" s="1"/>
  <c r="G193" i="6"/>
  <c r="K193" i="6" s="1"/>
  <c r="L193" i="6" s="1"/>
  <c r="G524" i="6"/>
  <c r="K524" i="6" s="1"/>
  <c r="L524" i="6" s="1"/>
  <c r="G2186" i="6"/>
  <c r="K2186" i="6" s="1"/>
  <c r="L2186" i="6" s="1"/>
  <c r="G298" i="6"/>
  <c r="K298" i="6" s="1"/>
  <c r="L298" i="6" s="1"/>
  <c r="G302" i="6"/>
  <c r="K302" i="6" s="1"/>
  <c r="L302" i="6" s="1"/>
  <c r="G413" i="6"/>
  <c r="K413" i="6" s="1"/>
  <c r="L413" i="6" s="1"/>
  <c r="G1715" i="6"/>
  <c r="K1715" i="6" s="1"/>
  <c r="L1715" i="6" s="1"/>
  <c r="G1716" i="6"/>
  <c r="K1716" i="6" s="1"/>
  <c r="L1716" i="6" s="1"/>
  <c r="G1970" i="6"/>
  <c r="K1970" i="6" s="1"/>
  <c r="L1970" i="6" s="1"/>
  <c r="G368" i="6"/>
  <c r="K368" i="6" s="1"/>
  <c r="L368" i="6" s="1"/>
  <c r="G1885" i="6"/>
  <c r="K1885" i="6" s="1"/>
  <c r="L1885" i="6" s="1"/>
  <c r="G1893" i="6"/>
  <c r="K1893" i="6" s="1"/>
  <c r="L1893" i="6" s="1"/>
  <c r="G1570" i="6"/>
  <c r="K1570" i="6" s="1"/>
  <c r="L1570" i="6" s="1"/>
  <c r="G1408" i="6"/>
  <c r="K1408" i="6" s="1"/>
  <c r="L1408" i="6" s="1"/>
  <c r="G2051" i="6"/>
  <c r="K2051" i="6" s="1"/>
  <c r="L2051" i="6" s="1"/>
  <c r="G1424" i="6"/>
  <c r="K1424" i="6" s="1"/>
  <c r="L1424" i="6" s="1"/>
  <c r="G212" i="6"/>
  <c r="K212" i="6" s="1"/>
  <c r="L212" i="6" s="1"/>
  <c r="G1623" i="6"/>
  <c r="K1623" i="6" s="1"/>
  <c r="L1623" i="6" s="1"/>
  <c r="G1423" i="6"/>
  <c r="K1423" i="6" s="1"/>
  <c r="L1423" i="6" s="1"/>
  <c r="G1539" i="6"/>
  <c r="K1539" i="6" s="1"/>
  <c r="L1539" i="6" s="1"/>
  <c r="G13" i="6"/>
  <c r="K13" i="6" s="1"/>
  <c r="L13" i="6" s="1"/>
  <c r="G1354" i="6"/>
  <c r="K1354" i="6" s="1"/>
  <c r="L1354" i="6" s="1"/>
  <c r="G560" i="6"/>
  <c r="K560" i="6" s="1"/>
  <c r="L560" i="6" s="1"/>
  <c r="G1938" i="6"/>
  <c r="K1938" i="6" s="1"/>
  <c r="L1938" i="6" s="1"/>
  <c r="G347" i="6"/>
  <c r="K347" i="6" s="1"/>
  <c r="L347" i="6" s="1"/>
  <c r="G1146" i="6"/>
  <c r="K1146" i="6" s="1"/>
  <c r="L1146" i="6" s="1"/>
  <c r="G1150" i="6"/>
  <c r="K1150" i="6" s="1"/>
  <c r="L1150" i="6" s="1"/>
  <c r="G2140" i="6"/>
  <c r="K2140" i="6" s="1"/>
  <c r="L2140" i="6" s="1"/>
  <c r="G2241" i="6"/>
  <c r="K2241" i="6" s="1"/>
  <c r="L2241" i="6" s="1"/>
  <c r="G753" i="6"/>
  <c r="K753" i="6" s="1"/>
  <c r="L753" i="6" s="1"/>
  <c r="G19" i="6"/>
  <c r="K19" i="6" s="1"/>
  <c r="L19" i="6" s="1"/>
  <c r="G893" i="6"/>
  <c r="K893" i="6" s="1"/>
  <c r="L893" i="6" s="1"/>
  <c r="G987" i="6"/>
  <c r="K987" i="6" s="1"/>
  <c r="L987" i="6" s="1"/>
  <c r="G1519" i="6"/>
  <c r="K1519" i="6" s="1"/>
  <c r="L1519" i="6" s="1"/>
  <c r="G602" i="6"/>
  <c r="K602" i="6" s="1"/>
  <c r="L602" i="6" s="1"/>
  <c r="G877" i="6"/>
  <c r="K877" i="6" s="1"/>
  <c r="L877" i="6" s="1"/>
  <c r="G247" i="6"/>
  <c r="K247" i="6" s="1"/>
  <c r="L247" i="6" s="1"/>
  <c r="G832" i="6"/>
  <c r="K832" i="6" s="1"/>
  <c r="L832" i="6" s="1"/>
  <c r="G866" i="6"/>
  <c r="K866" i="6" s="1"/>
  <c r="L866" i="6" s="1"/>
  <c r="G1486" i="6"/>
  <c r="K1486" i="6" s="1"/>
  <c r="L1486" i="6" s="1"/>
  <c r="G1205" i="6"/>
  <c r="K1205" i="6" s="1"/>
  <c r="L1205" i="6" s="1"/>
  <c r="G374" i="6"/>
  <c r="K374" i="6" s="1"/>
  <c r="L374" i="6" s="1"/>
  <c r="G529" i="6"/>
  <c r="K529" i="6" s="1"/>
  <c r="L529" i="6" s="1"/>
  <c r="G546" i="6"/>
  <c r="K546" i="6" s="1"/>
  <c r="L546" i="6" s="1"/>
  <c r="G1835" i="6"/>
  <c r="K1835" i="6" s="1"/>
  <c r="L1835" i="6" s="1"/>
  <c r="G135" i="6"/>
  <c r="K135" i="6" s="1"/>
  <c r="L135" i="6" s="1"/>
  <c r="G2235" i="6"/>
  <c r="K2235" i="6" s="1"/>
  <c r="L2235" i="6" s="1"/>
  <c r="G2103" i="6"/>
  <c r="K2103" i="6" s="1"/>
  <c r="L2103" i="6" s="1"/>
  <c r="G747" i="6"/>
  <c r="K747" i="6" s="1"/>
  <c r="L747" i="6" s="1"/>
  <c r="G1517" i="6"/>
  <c r="K1517" i="6" s="1"/>
  <c r="L1517" i="6" s="1"/>
  <c r="G1518" i="6"/>
  <c r="K1518" i="6" s="1"/>
  <c r="L1518" i="6" s="1"/>
  <c r="G868" i="6"/>
  <c r="K868" i="6" s="1"/>
  <c r="L868" i="6" s="1"/>
  <c r="G1110" i="6"/>
  <c r="K1110" i="6" s="1"/>
  <c r="L1110" i="6" s="1"/>
  <c r="G353" i="6"/>
  <c r="K353" i="6" s="1"/>
  <c r="L353" i="6" s="1"/>
  <c r="G372" i="6"/>
  <c r="K372" i="6" s="1"/>
  <c r="L372" i="6" s="1"/>
  <c r="G160" i="6"/>
  <c r="K160" i="6" s="1"/>
  <c r="L160" i="6" s="1"/>
  <c r="G538" i="6"/>
  <c r="K538" i="6" s="1"/>
  <c r="L538" i="6" s="1"/>
  <c r="G495" i="6"/>
  <c r="K495" i="6" s="1"/>
  <c r="L495" i="6" s="1"/>
  <c r="G1829" i="6"/>
  <c r="K1829" i="6" s="1"/>
  <c r="L1829" i="6" s="1"/>
  <c r="G272" i="6"/>
  <c r="K272" i="6" s="1"/>
  <c r="L272" i="6" s="1"/>
  <c r="G2171" i="6"/>
  <c r="K2171" i="6" s="1"/>
  <c r="L2171" i="6" s="1"/>
  <c r="G2113" i="6"/>
  <c r="K2113" i="6" s="1"/>
  <c r="L2113" i="6" s="1"/>
  <c r="G634" i="6"/>
  <c r="K634" i="6" s="1"/>
  <c r="L634" i="6" s="1"/>
  <c r="G1177" i="6"/>
  <c r="K1177" i="6" s="1"/>
  <c r="L1177" i="6" s="1"/>
  <c r="G1993" i="6"/>
  <c r="K1993" i="6" s="1"/>
  <c r="L1993" i="6" s="1"/>
  <c r="G559" i="6"/>
  <c r="K559" i="6" s="1"/>
  <c r="L559" i="6" s="1"/>
  <c r="G592" i="6"/>
  <c r="K592" i="6" s="1"/>
  <c r="L592" i="6" s="1"/>
  <c r="G1602" i="6"/>
  <c r="K1602" i="6" s="1"/>
  <c r="L1602" i="6" s="1"/>
  <c r="G839" i="6"/>
  <c r="K839" i="6" s="1"/>
  <c r="L839" i="6" s="1"/>
  <c r="G1325" i="6"/>
  <c r="K1325" i="6" s="1"/>
  <c r="L1325" i="6" s="1"/>
  <c r="G204" i="6"/>
  <c r="K204" i="6" s="1"/>
  <c r="L204" i="6" s="1"/>
  <c r="G1774" i="6"/>
  <c r="K1774" i="6" s="1"/>
  <c r="L1774" i="6" s="1"/>
  <c r="G1443" i="6"/>
  <c r="K1443" i="6" s="1"/>
  <c r="L1443" i="6" s="1"/>
  <c r="G392" i="6"/>
  <c r="K392" i="6" s="1"/>
  <c r="L392" i="6" s="1"/>
  <c r="G1128" i="6"/>
  <c r="K1128" i="6" s="1"/>
  <c r="L1128" i="6" s="1"/>
  <c r="G377" i="6"/>
  <c r="K377" i="6" s="1"/>
  <c r="L377" i="6" s="1"/>
  <c r="G802" i="6"/>
  <c r="K802" i="6" s="1"/>
  <c r="L802" i="6" s="1"/>
  <c r="G2064" i="6"/>
  <c r="K2064" i="6" s="1"/>
  <c r="L2064" i="6" s="1"/>
  <c r="G1098" i="6"/>
  <c r="K1098" i="6" s="1"/>
  <c r="L1098" i="6" s="1"/>
  <c r="G1286" i="6"/>
  <c r="K1286" i="6" s="1"/>
  <c r="L1286" i="6" s="1"/>
  <c r="G1924" i="6"/>
  <c r="K1924" i="6" s="1"/>
  <c r="L1924" i="6" s="1"/>
  <c r="G1709" i="6"/>
  <c r="K1709" i="6" s="1"/>
  <c r="L1709" i="6" s="1"/>
  <c r="G1341" i="6"/>
  <c r="K1341" i="6" s="1"/>
  <c r="L1341" i="6" s="1"/>
  <c r="G1632" i="6"/>
  <c r="K1632" i="6" s="1"/>
  <c r="L1632" i="6" s="1"/>
  <c r="G1516" i="6"/>
  <c r="K1516" i="6" s="1"/>
  <c r="L1516" i="6" s="1"/>
  <c r="G509" i="6"/>
  <c r="K509" i="6" s="1"/>
  <c r="L509" i="6" s="1"/>
  <c r="G1404" i="6"/>
  <c r="K1404" i="6" s="1"/>
  <c r="L1404" i="6" s="1"/>
  <c r="G1435" i="6"/>
  <c r="K1435" i="6" s="1"/>
  <c r="L1435" i="6" s="1"/>
  <c r="G370" i="6"/>
  <c r="K370" i="6" s="1"/>
  <c r="L370" i="6" s="1"/>
  <c r="G2166" i="6"/>
  <c r="K2166" i="6" s="1"/>
  <c r="L2166" i="6" s="1"/>
  <c r="G50" i="6"/>
  <c r="K50" i="6" s="1"/>
  <c r="L50" i="6" s="1"/>
  <c r="G855" i="6"/>
  <c r="K855" i="6" s="1"/>
  <c r="L855" i="6" s="1"/>
  <c r="G369" i="6"/>
  <c r="K369" i="6" s="1"/>
  <c r="L369" i="6" s="1"/>
  <c r="G390" i="6"/>
  <c r="K390" i="6" s="1"/>
  <c r="L390" i="6" s="1"/>
  <c r="G213" i="6"/>
  <c r="K213" i="6" s="1"/>
  <c r="L213" i="6" s="1"/>
  <c r="G889" i="6"/>
  <c r="K889" i="6" s="1"/>
  <c r="L889" i="6" s="1"/>
  <c r="G1030" i="6"/>
  <c r="K1030" i="6" s="1"/>
  <c r="L1030" i="6" s="1"/>
  <c r="G1024" i="6"/>
  <c r="K1024" i="6" s="1"/>
  <c r="L1024" i="6" s="1"/>
  <c r="G1892" i="6"/>
  <c r="K1892" i="6" s="1"/>
  <c r="L1892" i="6" s="1"/>
  <c r="G1816" i="6"/>
  <c r="K1816" i="6" s="1"/>
  <c r="L1816" i="6" s="1"/>
  <c r="G532" i="6"/>
  <c r="K532" i="6" s="1"/>
  <c r="L532" i="6" s="1"/>
  <c r="G2234" i="6"/>
  <c r="K2234" i="6" s="1"/>
  <c r="L2234" i="6" s="1"/>
  <c r="G618" i="6"/>
  <c r="K618" i="6" s="1"/>
  <c r="L618" i="6" s="1"/>
  <c r="G719" i="6"/>
  <c r="K719" i="6" s="1"/>
  <c r="L719" i="6" s="1"/>
  <c r="G297" i="6"/>
  <c r="K297" i="6" s="1"/>
  <c r="L297" i="6" s="1"/>
  <c r="G1210" i="6"/>
  <c r="K1210" i="6" s="1"/>
  <c r="L1210" i="6" s="1"/>
  <c r="G1298" i="6"/>
  <c r="K1298" i="6" s="1"/>
  <c r="L1298" i="6" s="1"/>
  <c r="G1344" i="6"/>
  <c r="K1344" i="6" s="1"/>
  <c r="L1344" i="6" s="1"/>
  <c r="G1164" i="6"/>
  <c r="K1164" i="6" s="1"/>
  <c r="L1164" i="6" s="1"/>
  <c r="G1814" i="6"/>
  <c r="K1814" i="6" s="1"/>
  <c r="L1814" i="6" s="1"/>
  <c r="G389" i="6"/>
  <c r="K389" i="6" s="1"/>
  <c r="L389" i="6" s="1"/>
  <c r="G1567" i="6"/>
  <c r="K1567" i="6" s="1"/>
  <c r="L1567" i="6" s="1"/>
  <c r="G975" i="6"/>
  <c r="K975" i="6" s="1"/>
  <c r="L975" i="6" s="1"/>
  <c r="G333" i="6"/>
  <c r="K333" i="6" s="1"/>
  <c r="L333" i="6" s="1"/>
  <c r="G12" i="6"/>
  <c r="K12" i="6" s="1"/>
  <c r="L12" i="6" s="1"/>
  <c r="G1104" i="6"/>
  <c r="K1104" i="6" s="1"/>
  <c r="L1104" i="6" s="1"/>
  <c r="G748" i="6"/>
  <c r="K748" i="6" s="1"/>
  <c r="L748" i="6" s="1"/>
  <c r="G750" i="6"/>
  <c r="K750" i="6" s="1"/>
  <c r="L750" i="6" s="1"/>
  <c r="G1551" i="6"/>
  <c r="K1551" i="6" s="1"/>
  <c r="L1551" i="6" s="1"/>
  <c r="G576" i="6"/>
  <c r="K576" i="6" s="1"/>
  <c r="L576" i="6" s="1"/>
  <c r="G1362" i="6"/>
  <c r="K1362" i="6" s="1"/>
  <c r="L1362" i="6" s="1"/>
  <c r="G808" i="6"/>
  <c r="K808" i="6" s="1"/>
  <c r="L808" i="6" s="1"/>
  <c r="G166" i="6"/>
  <c r="K166" i="6" s="1"/>
  <c r="L166" i="6" s="1"/>
  <c r="G645" i="6"/>
  <c r="K645" i="6" s="1"/>
  <c r="L645" i="6" s="1"/>
  <c r="G534" i="6"/>
  <c r="K534" i="6" s="1"/>
  <c r="L534" i="6" s="1"/>
  <c r="G780" i="6"/>
  <c r="K780" i="6" s="1"/>
  <c r="L780" i="6" s="1"/>
  <c r="G1181" i="6"/>
  <c r="K1181" i="6" s="1"/>
  <c r="L1181" i="6" s="1"/>
  <c r="G1415" i="6"/>
  <c r="K1415" i="6" s="1"/>
  <c r="L1415" i="6" s="1"/>
  <c r="G1625" i="6"/>
  <c r="K1625" i="6" s="1"/>
  <c r="L1625" i="6" s="1"/>
  <c r="G1651" i="6"/>
  <c r="K1651" i="6" s="1"/>
  <c r="L1651" i="6" s="1"/>
  <c r="G609" i="6"/>
  <c r="K609" i="6" s="1"/>
  <c r="L609" i="6" s="1"/>
  <c r="G872" i="6"/>
  <c r="K872" i="6" s="1"/>
  <c r="L872" i="6" s="1"/>
  <c r="G202" i="6"/>
  <c r="K202" i="6" s="1"/>
  <c r="L202" i="6" s="1"/>
  <c r="G304" i="6"/>
  <c r="K304" i="6" s="1"/>
  <c r="L304" i="6" s="1"/>
  <c r="G1713" i="6"/>
  <c r="K1713" i="6" s="1"/>
  <c r="L1713" i="6" s="1"/>
  <c r="G744" i="6"/>
  <c r="K744" i="6" s="1"/>
  <c r="L744" i="6" s="1"/>
  <c r="G1323" i="6"/>
  <c r="K1323" i="6" s="1"/>
  <c r="L1323" i="6" s="1"/>
  <c r="G1297" i="6"/>
  <c r="K1297" i="6" s="1"/>
  <c r="L1297" i="6" s="1"/>
  <c r="G207" i="6"/>
  <c r="K207" i="6" s="1"/>
  <c r="L207" i="6" s="1"/>
  <c r="G1382" i="6"/>
  <c r="K1382" i="6" s="1"/>
  <c r="L1382" i="6" s="1"/>
  <c r="G2005" i="6"/>
  <c r="K2005" i="6" s="1"/>
  <c r="L2005" i="6" s="1"/>
  <c r="G1291" i="6"/>
  <c r="K1291" i="6" s="1"/>
  <c r="L1291" i="6" s="1"/>
  <c r="G1491" i="6"/>
  <c r="K1491" i="6" s="1"/>
  <c r="L1491" i="6" s="1"/>
  <c r="G1773" i="6"/>
  <c r="K1773" i="6" s="1"/>
  <c r="L1773" i="6" s="1"/>
  <c r="G408" i="6"/>
  <c r="K408" i="6" s="1"/>
  <c r="L408" i="6" s="1"/>
  <c r="G477" i="6"/>
  <c r="K477" i="6" s="1"/>
  <c r="L477" i="6" s="1"/>
  <c r="G185" i="6"/>
  <c r="K185" i="6" s="1"/>
  <c r="L185" i="6" s="1"/>
  <c r="G1118" i="6"/>
  <c r="K1118" i="6" s="1"/>
  <c r="L1118" i="6" s="1"/>
  <c r="G972" i="6"/>
  <c r="K972" i="6" s="1"/>
  <c r="L972" i="6" s="1"/>
  <c r="G562" i="6"/>
  <c r="K562" i="6" s="1"/>
  <c r="L562" i="6" s="1"/>
  <c r="G2067" i="6"/>
  <c r="K2067" i="6" s="1"/>
  <c r="L2067" i="6" s="1"/>
  <c r="G1183" i="6"/>
  <c r="K1183" i="6" s="1"/>
  <c r="L1183" i="6" s="1"/>
  <c r="G650" i="6"/>
  <c r="K650" i="6" s="1"/>
  <c r="L650" i="6" s="1"/>
  <c r="G613" i="6"/>
  <c r="K613" i="6" s="1"/>
  <c r="L613" i="6" s="1"/>
  <c r="G1324" i="6"/>
  <c r="K1324" i="6" s="1"/>
  <c r="L1324" i="6" s="1"/>
  <c r="G1071" i="6"/>
  <c r="K1071" i="6" s="1"/>
  <c r="L1071" i="6" s="1"/>
  <c r="G1292" i="6"/>
  <c r="K1292" i="6" s="1"/>
  <c r="L1292" i="6" s="1"/>
  <c r="G1888" i="6"/>
  <c r="K1888" i="6" s="1"/>
  <c r="L1888" i="6" s="1"/>
  <c r="G823" i="6"/>
  <c r="K823" i="6" s="1"/>
  <c r="L823" i="6" s="1"/>
  <c r="G878" i="6"/>
  <c r="K878" i="6" s="1"/>
  <c r="L878" i="6" s="1"/>
  <c r="G1482" i="6"/>
  <c r="K1482" i="6" s="1"/>
  <c r="L1482" i="6" s="1"/>
  <c r="G2205" i="6"/>
  <c r="K2205" i="6" s="1"/>
  <c r="L2205" i="6" s="1"/>
  <c r="G2208" i="6"/>
  <c r="K2208" i="6" s="1"/>
  <c r="L2208" i="6" s="1"/>
  <c r="G1196" i="6"/>
  <c r="K1196" i="6" s="1"/>
  <c r="L1196" i="6" s="1"/>
  <c r="G331" i="6"/>
  <c r="K331" i="6" s="1"/>
  <c r="L331" i="6" s="1"/>
  <c r="G365" i="6"/>
  <c r="K365" i="6" s="1"/>
  <c r="L365" i="6" s="1"/>
  <c r="G505" i="6"/>
  <c r="K505" i="6" s="1"/>
  <c r="L505" i="6" s="1"/>
  <c r="G997" i="6"/>
  <c r="K997" i="6" s="1"/>
  <c r="L997" i="6" s="1"/>
  <c r="G1966" i="6"/>
  <c r="K1966" i="6" s="1"/>
  <c r="L1966" i="6" s="1"/>
  <c r="G357" i="6"/>
  <c r="K357" i="6" s="1"/>
  <c r="L357" i="6" s="1"/>
  <c r="G167" i="6"/>
  <c r="K167" i="6" s="1"/>
  <c r="L167" i="6" s="1"/>
  <c r="G216" i="6"/>
  <c r="K216" i="6" s="1"/>
  <c r="L216" i="6" s="1"/>
  <c r="G1125" i="6"/>
  <c r="K1125" i="6" s="1"/>
  <c r="L1125" i="6" s="1"/>
  <c r="G1157" i="6"/>
  <c r="K1157" i="6" s="1"/>
  <c r="L1157" i="6" s="1"/>
  <c r="G1019" i="6"/>
  <c r="K1019" i="6" s="1"/>
  <c r="L1019" i="6" s="1"/>
  <c r="G1026" i="6"/>
  <c r="K1026" i="6" s="1"/>
  <c r="L1026" i="6" s="1"/>
  <c r="G639" i="6"/>
  <c r="K639" i="6" s="1"/>
  <c r="L639" i="6" s="1"/>
  <c r="G1037" i="6"/>
  <c r="K1037" i="6" s="1"/>
  <c r="L1037" i="6" s="1"/>
  <c r="G301" i="6"/>
  <c r="K301" i="6" s="1"/>
  <c r="L301" i="6" s="1"/>
  <c r="G355" i="6"/>
  <c r="K355" i="6" s="1"/>
  <c r="L355" i="6" s="1"/>
  <c r="G57" i="6"/>
  <c r="K57" i="6" s="1"/>
  <c r="L57" i="6" s="1"/>
  <c r="G2049" i="6"/>
  <c r="K2049" i="6" s="1"/>
  <c r="L2049" i="6" s="1"/>
  <c r="G2157" i="6"/>
  <c r="K2157" i="6" s="1"/>
  <c r="L2157" i="6" s="1"/>
  <c r="G974" i="6"/>
  <c r="K974" i="6" s="1"/>
  <c r="L974" i="6" s="1"/>
  <c r="G328" i="6"/>
  <c r="K328" i="6" s="1"/>
  <c r="L328" i="6" s="1"/>
  <c r="G1403" i="6"/>
  <c r="K1403" i="6" s="1"/>
  <c r="L1403" i="6" s="1"/>
  <c r="G557" i="6"/>
  <c r="K557" i="6" s="1"/>
  <c r="L557" i="6" s="1"/>
  <c r="G1622" i="6"/>
  <c r="K1622" i="6" s="1"/>
  <c r="L1622" i="6" s="1"/>
  <c r="G570" i="6"/>
  <c r="K570" i="6" s="1"/>
  <c r="L570" i="6" s="1"/>
  <c r="G2084" i="6"/>
  <c r="K2084" i="6" s="1"/>
  <c r="L2084" i="6" s="1"/>
  <c r="G976" i="6"/>
  <c r="K976" i="6" s="1"/>
  <c r="L976" i="6" s="1"/>
  <c r="G798" i="6"/>
  <c r="K798" i="6" s="1"/>
  <c r="L798" i="6" s="1"/>
  <c r="G1930" i="6"/>
  <c r="K1930" i="6" s="1"/>
  <c r="L1930" i="6" s="1"/>
  <c r="G235" i="6"/>
  <c r="K235" i="6" s="1"/>
  <c r="L235" i="6" s="1"/>
  <c r="G1837" i="6"/>
  <c r="K1837" i="6" s="1"/>
  <c r="L1837" i="6" s="1"/>
  <c r="G350" i="6"/>
  <c r="K350" i="6" s="1"/>
  <c r="L350" i="6" s="1"/>
  <c r="G1032" i="6"/>
  <c r="K1032" i="6" s="1"/>
  <c r="L1032" i="6" s="1"/>
  <c r="G419" i="6"/>
  <c r="K419" i="6" s="1"/>
  <c r="L419" i="6" s="1"/>
  <c r="G1166" i="6"/>
  <c r="K1166" i="6" s="1"/>
  <c r="L1166" i="6" s="1"/>
  <c r="G2210" i="6"/>
  <c r="K2210" i="6" s="1"/>
  <c r="L2210" i="6" s="1"/>
  <c r="G299" i="6"/>
  <c r="K299" i="6" s="1"/>
  <c r="L299" i="6" s="1"/>
  <c r="G677" i="6"/>
  <c r="K677" i="6" s="1"/>
  <c r="L677" i="6" s="1"/>
  <c r="G2147" i="6"/>
  <c r="K2147" i="6" s="1"/>
  <c r="L2147" i="6" s="1"/>
  <c r="G1334" i="6"/>
  <c r="K1334" i="6" s="1"/>
  <c r="L1334" i="6" s="1"/>
  <c r="G483" i="6"/>
  <c r="K483" i="6" s="1"/>
  <c r="L483" i="6" s="1"/>
  <c r="G1671" i="6"/>
  <c r="K1671" i="6" s="1"/>
  <c r="L1671" i="6" s="1"/>
  <c r="G52" i="6"/>
  <c r="K52" i="6" s="1"/>
  <c r="L52" i="6" s="1"/>
  <c r="G14" i="6"/>
  <c r="K14" i="6" s="1"/>
  <c r="L14" i="6" s="1"/>
  <c r="G1575" i="6"/>
  <c r="K1575" i="6" s="1"/>
  <c r="L1575" i="6" s="1"/>
  <c r="G446" i="6"/>
  <c r="K446" i="6" s="1"/>
  <c r="L446" i="6" s="1"/>
  <c r="G895" i="6"/>
  <c r="K895" i="6" s="1"/>
  <c r="L895" i="6" s="1"/>
  <c r="G1365" i="6"/>
  <c r="K1365" i="6" s="1"/>
  <c r="L1365" i="6" s="1"/>
  <c r="G1474" i="6"/>
  <c r="K1474" i="6" s="1"/>
  <c r="L1474" i="6" s="1"/>
  <c r="G2150" i="6"/>
  <c r="K2150" i="6" s="1"/>
  <c r="L2150" i="6" s="1"/>
  <c r="G1528" i="6"/>
  <c r="K1528" i="6" s="1"/>
  <c r="L1528" i="6" s="1"/>
  <c r="G2239" i="6"/>
  <c r="K2239" i="6" s="1"/>
  <c r="L2239" i="6" s="1"/>
  <c r="G2240" i="6"/>
  <c r="K2240" i="6" s="1"/>
  <c r="L2240" i="6" s="1"/>
  <c r="G159" i="6"/>
  <c r="K159" i="6" s="1"/>
  <c r="L159" i="6" s="1"/>
  <c r="G1400" i="6"/>
  <c r="K1400" i="6" s="1"/>
  <c r="L1400" i="6" s="1"/>
  <c r="G519" i="6"/>
  <c r="K519" i="6" s="1"/>
  <c r="L519" i="6" s="1"/>
  <c r="G1227" i="6"/>
  <c r="K1227" i="6" s="1"/>
  <c r="L1227" i="6" s="1"/>
  <c r="G2126" i="6"/>
  <c r="K2126" i="6" s="1"/>
  <c r="L2126" i="6" s="1"/>
  <c r="G1954" i="6"/>
  <c r="K1954" i="6" s="1"/>
  <c r="L1954" i="6" s="1"/>
  <c r="G345" i="6"/>
  <c r="K345" i="6" s="1"/>
  <c r="L345" i="6" s="1"/>
  <c r="G1119" i="6"/>
  <c r="K1119" i="6" s="1"/>
  <c r="L1119" i="6" s="1"/>
  <c r="G1126" i="6"/>
  <c r="K1126" i="6" s="1"/>
  <c r="L1126" i="6" s="1"/>
  <c r="G1081" i="6"/>
  <c r="K1081" i="6" s="1"/>
  <c r="L1081" i="6" s="1"/>
  <c r="G1215" i="6"/>
  <c r="K1215" i="6" s="1"/>
  <c r="L1215" i="6" s="1"/>
  <c r="G48" i="6"/>
  <c r="K48" i="6" s="1"/>
  <c r="L48" i="6" s="1"/>
  <c r="G2002" i="6"/>
  <c r="K2002" i="6" s="1"/>
  <c r="L2002" i="6" s="1"/>
  <c r="G1233" i="6"/>
  <c r="K1233" i="6" s="1"/>
  <c r="L1233" i="6" s="1"/>
  <c r="G205" i="6"/>
  <c r="K205" i="6" s="1"/>
  <c r="L205" i="6" s="1"/>
  <c r="G1312" i="6"/>
  <c r="K1312" i="6" s="1"/>
  <c r="L1312" i="6" s="1"/>
  <c r="G300" i="6"/>
  <c r="K300" i="6" s="1"/>
  <c r="L300" i="6" s="1"/>
  <c r="G313" i="6"/>
  <c r="K313" i="6" s="1"/>
  <c r="L313" i="6" s="1"/>
  <c r="G1850" i="6"/>
  <c r="K1850" i="6" s="1"/>
  <c r="L1850" i="6" s="1"/>
  <c r="G1532" i="6"/>
  <c r="K1532" i="6" s="1"/>
  <c r="L1532" i="6" s="1"/>
  <c r="G1438" i="6"/>
  <c r="K1438" i="6" s="1"/>
  <c r="L1438" i="6" s="1"/>
  <c r="G1506" i="6"/>
  <c r="K1506" i="6" s="1"/>
  <c r="L1506" i="6" s="1"/>
  <c r="G1010" i="6"/>
  <c r="K1010" i="6" s="1"/>
  <c r="L1010" i="6" s="1"/>
  <c r="G346" i="6"/>
  <c r="K346" i="6" s="1"/>
  <c r="L346" i="6" s="1"/>
  <c r="G574" i="6"/>
  <c r="K574" i="6" s="1"/>
  <c r="L574" i="6" s="1"/>
  <c r="G1420" i="6"/>
  <c r="K1420" i="6" s="1"/>
  <c r="L1420" i="6" s="1"/>
  <c r="G737" i="6"/>
  <c r="K737" i="6" s="1"/>
  <c r="L737" i="6" s="1"/>
  <c r="G1368" i="6"/>
  <c r="K1368" i="6" s="1"/>
  <c r="L1368" i="6" s="1"/>
  <c r="G1412" i="6"/>
  <c r="K1412" i="6" s="1"/>
  <c r="L1412" i="6" s="1"/>
  <c r="G1478" i="6"/>
  <c r="K1478" i="6" s="1"/>
  <c r="L1478" i="6" s="1"/>
  <c r="G869" i="6"/>
  <c r="K869" i="6" s="1"/>
  <c r="L869" i="6" s="1"/>
  <c r="G563" i="6"/>
  <c r="K563" i="6" s="1"/>
  <c r="L563" i="6" s="1"/>
  <c r="G1151" i="6"/>
  <c r="K1151" i="6" s="1"/>
  <c r="L1151" i="6" s="1"/>
  <c r="G152" i="6"/>
  <c r="K152" i="6" s="1"/>
  <c r="L152" i="6" s="1"/>
  <c r="G2185" i="6"/>
  <c r="K2185" i="6" s="1"/>
  <c r="L2185" i="6" s="1"/>
  <c r="G1040" i="6"/>
  <c r="K1040" i="6" s="1"/>
  <c r="L1040" i="6" s="1"/>
  <c r="G2197" i="6"/>
  <c r="K2197" i="6" s="1"/>
  <c r="L2197" i="6" s="1"/>
  <c r="G49" i="6"/>
  <c r="K49" i="6" s="1"/>
  <c r="L49" i="6" s="1"/>
  <c r="G1738" i="6"/>
  <c r="K1738" i="6" s="1"/>
  <c r="L1738" i="6" s="1"/>
  <c r="G989" i="6"/>
  <c r="K989" i="6" s="1"/>
  <c r="L989" i="6" s="1"/>
  <c r="G1933" i="6"/>
  <c r="K1933" i="6" s="1"/>
  <c r="L1933" i="6" s="1"/>
  <c r="G531" i="6"/>
  <c r="K531" i="6" s="1"/>
  <c r="L531" i="6" s="1"/>
  <c r="G1383" i="6"/>
  <c r="K1383" i="6" s="1"/>
  <c r="L1383" i="6" s="1"/>
  <c r="G598" i="6"/>
  <c r="K598" i="6" s="1"/>
  <c r="L598" i="6" s="1"/>
  <c r="G1638" i="6"/>
  <c r="K1638" i="6" s="1"/>
  <c r="L1638" i="6" s="1"/>
  <c r="G810" i="6"/>
  <c r="K810" i="6" s="1"/>
  <c r="L810" i="6" s="1"/>
  <c r="G1896" i="6"/>
  <c r="K1896" i="6" s="1"/>
  <c r="L1896" i="6" s="1"/>
  <c r="G55" i="6"/>
  <c r="K55" i="6" s="1"/>
  <c r="L55" i="6" s="1"/>
  <c r="G979" i="6"/>
  <c r="K979" i="6" s="1"/>
  <c r="L979" i="6" s="1"/>
  <c r="G819" i="6"/>
  <c r="K819" i="6" s="1"/>
  <c r="L819" i="6" s="1"/>
  <c r="G734" i="6"/>
  <c r="K734" i="6" s="1"/>
  <c r="L734" i="6" s="1"/>
  <c r="G1106" i="6"/>
  <c r="K1106" i="6" s="1"/>
  <c r="L1106" i="6" s="1"/>
  <c r="G1484" i="6"/>
  <c r="K1484" i="6" s="1"/>
  <c r="L1484" i="6" s="1"/>
  <c r="G1011" i="6"/>
  <c r="K1011" i="6" s="1"/>
  <c r="L1011" i="6" s="1"/>
  <c r="G2014" i="6"/>
  <c r="K2014" i="6" s="1"/>
  <c r="L2014" i="6" s="1"/>
  <c r="G344" i="6"/>
  <c r="K344" i="6" s="1"/>
  <c r="L344" i="6" s="1"/>
  <c r="G197" i="6"/>
  <c r="K197" i="6" s="1"/>
  <c r="L197" i="6" s="1"/>
  <c r="G1372" i="6"/>
  <c r="K1372" i="6" s="1"/>
  <c r="L1372" i="6" s="1"/>
  <c r="G875" i="6"/>
  <c r="K875" i="6" s="1"/>
  <c r="L875" i="6" s="1"/>
  <c r="G982" i="6"/>
  <c r="K982" i="6" s="1"/>
  <c r="L982" i="6" s="1"/>
  <c r="G2220" i="6"/>
  <c r="K2220" i="6" s="1"/>
  <c r="L2220" i="6" s="1"/>
  <c r="G1226" i="6"/>
  <c r="K1226" i="6" s="1"/>
  <c r="L1226" i="6" s="1"/>
  <c r="G2141" i="6"/>
  <c r="K2141" i="6" s="1"/>
  <c r="L2141" i="6" s="1"/>
  <c r="G373" i="6"/>
  <c r="K373" i="6" s="1"/>
  <c r="L373" i="6" s="1"/>
  <c r="G670" i="6"/>
  <c r="K670" i="6" s="1"/>
  <c r="L670" i="6" s="1"/>
  <c r="G1942" i="6"/>
  <c r="K1942" i="6" s="1"/>
  <c r="L1942" i="6" s="1"/>
  <c r="G1012" i="6"/>
  <c r="K1012" i="6" s="1"/>
  <c r="L1012" i="6" s="1"/>
  <c r="G566" i="6"/>
  <c r="K566" i="6" s="1"/>
  <c r="L566" i="6" s="1"/>
  <c r="G198" i="6"/>
  <c r="K198" i="6" s="1"/>
  <c r="L198" i="6" s="1"/>
  <c r="G1487" i="6"/>
  <c r="K1487" i="6" s="1"/>
  <c r="L1487" i="6" s="1"/>
  <c r="G1490" i="6"/>
  <c r="K1490" i="6" s="1"/>
  <c r="L1490" i="6" s="1"/>
  <c r="G1095" i="6"/>
  <c r="K1095" i="6" s="1"/>
  <c r="L1095" i="6" s="1"/>
  <c r="G2004" i="6"/>
  <c r="K2004" i="6" s="1"/>
  <c r="L2004" i="6" s="1"/>
  <c r="G1145" i="6"/>
  <c r="K1145" i="6" s="1"/>
  <c r="L1145" i="6" s="1"/>
  <c r="G712" i="6"/>
  <c r="K712" i="6" s="1"/>
  <c r="L712" i="6" s="1"/>
  <c r="G880" i="6"/>
  <c r="K880" i="6" s="1"/>
  <c r="L880" i="6" s="1"/>
  <c r="G890" i="6"/>
  <c r="K890" i="6" s="1"/>
  <c r="L890" i="6" s="1"/>
  <c r="G359" i="6"/>
  <c r="K359" i="6" s="1"/>
  <c r="L359" i="6" s="1"/>
  <c r="G580" i="6"/>
  <c r="K580" i="6" s="1"/>
  <c r="L580" i="6" s="1"/>
  <c r="G676" i="6"/>
  <c r="K676" i="6" s="1"/>
  <c r="L676" i="6" s="1"/>
  <c r="G2083" i="6"/>
  <c r="K2083" i="6" s="1"/>
  <c r="L2083" i="6" s="1"/>
  <c r="G710" i="6"/>
  <c r="K710" i="6" s="1"/>
  <c r="L710" i="6" s="1"/>
  <c r="G1824" i="6"/>
  <c r="K1824" i="6" s="1"/>
  <c r="L1824" i="6" s="1"/>
  <c r="G1290" i="6"/>
  <c r="K1290" i="6" s="1"/>
  <c r="L1290" i="6" s="1"/>
  <c r="G1136" i="6"/>
  <c r="K1136" i="6" s="1"/>
  <c r="L1136" i="6" s="1"/>
  <c r="G11" i="6"/>
  <c r="K11" i="6" s="1"/>
  <c r="L11" i="6" s="1"/>
  <c r="G191" i="6"/>
  <c r="K191" i="6" s="1"/>
  <c r="L191" i="6" s="1"/>
  <c r="G2148" i="6"/>
  <c r="K2148" i="6" s="1"/>
  <c r="L2148" i="6" s="1"/>
  <c r="G1527" i="6"/>
  <c r="K1527" i="6" s="1"/>
  <c r="L1527" i="6" s="1"/>
  <c r="G1529" i="6"/>
  <c r="K1529" i="6" s="1"/>
  <c r="L1529" i="6" s="1"/>
  <c r="G1494" i="6"/>
  <c r="K1494" i="6" s="1"/>
  <c r="L1494" i="6" s="1"/>
  <c r="G583" i="6"/>
  <c r="K583" i="6" s="1"/>
  <c r="L583" i="6" s="1"/>
  <c r="G1219" i="6"/>
  <c r="K1219" i="6" s="1"/>
  <c r="L1219" i="6" s="1"/>
  <c r="G1375" i="6"/>
  <c r="K1375" i="6" s="1"/>
  <c r="L1375" i="6" s="1"/>
  <c r="G349" i="6"/>
  <c r="K349" i="6" s="1"/>
  <c r="L349" i="6" s="1"/>
  <c r="G195" i="6"/>
  <c r="K195" i="6" s="1"/>
  <c r="L195" i="6" s="1"/>
  <c r="G412" i="6"/>
  <c r="K412" i="6" s="1"/>
  <c r="L412" i="6" s="1"/>
  <c r="G1138" i="6"/>
  <c r="K1138" i="6" s="1"/>
  <c r="L1138" i="6" s="1"/>
  <c r="G1498" i="6"/>
  <c r="K1498" i="6" s="1"/>
  <c r="L1498" i="6" s="1"/>
  <c r="G1364" i="6"/>
  <c r="K1364" i="6" s="1"/>
  <c r="L1364" i="6" s="1"/>
  <c r="G879" i="6"/>
  <c r="K879" i="6" s="1"/>
  <c r="L879" i="6" s="1"/>
  <c r="G335" i="6"/>
  <c r="K335" i="6" s="1"/>
  <c r="L335" i="6" s="1"/>
  <c r="G1371" i="6"/>
  <c r="K1371" i="6" s="1"/>
  <c r="L1371" i="6" s="1"/>
  <c r="G1481" i="6"/>
  <c r="K1481" i="6" s="1"/>
  <c r="L1481" i="6" s="1"/>
  <c r="G2144" i="6"/>
  <c r="K2144" i="6" s="1"/>
  <c r="L2144" i="6" s="1"/>
  <c r="G2057" i="6"/>
  <c r="K2057" i="6" s="1"/>
  <c r="L2057" i="6" s="1"/>
  <c r="G1860" i="6"/>
  <c r="K1860" i="6" s="1"/>
  <c r="L1860" i="6" s="1"/>
  <c r="G1965" i="6"/>
  <c r="K1965" i="6" s="1"/>
  <c r="L1965" i="6" s="1"/>
  <c r="G851" i="6"/>
  <c r="K851" i="6" s="1"/>
  <c r="L851" i="6" s="1"/>
  <c r="G448" i="6"/>
  <c r="K448" i="6" s="1"/>
  <c r="L448" i="6" s="1"/>
  <c r="G285" i="6"/>
  <c r="K285" i="6" s="1"/>
  <c r="L285" i="6" s="1"/>
  <c r="G1401" i="6"/>
  <c r="K1401" i="6" s="1"/>
  <c r="L1401" i="6" s="1"/>
  <c r="G1129" i="6"/>
  <c r="K1129" i="6" s="1"/>
  <c r="L1129" i="6" s="1"/>
  <c r="G1296" i="6"/>
  <c r="K1296" i="6" s="1"/>
  <c r="L1296" i="6" s="1"/>
  <c r="G2207" i="6"/>
  <c r="K2207" i="6" s="1"/>
  <c r="L2207" i="6" s="1"/>
  <c r="G432" i="6"/>
  <c r="K432" i="6" s="1"/>
  <c r="L432" i="6" s="1"/>
  <c r="G535" i="6"/>
  <c r="K535" i="6" s="1"/>
  <c r="L535" i="6" s="1"/>
  <c r="G1031" i="6"/>
  <c r="K1031" i="6" s="1"/>
  <c r="L1031" i="6" s="1"/>
  <c r="G656" i="6"/>
  <c r="K656" i="6" s="1"/>
  <c r="L656" i="6" s="1"/>
  <c r="G351" i="6"/>
  <c r="K351" i="6" s="1"/>
  <c r="L351" i="6" s="1"/>
  <c r="G611" i="6"/>
  <c r="K611" i="6" s="1"/>
  <c r="L611" i="6" s="1"/>
  <c r="G1801" i="6"/>
  <c r="K1801" i="6" s="1"/>
  <c r="L1801" i="6" s="1"/>
  <c r="G303" i="6"/>
  <c r="K303" i="6" s="1"/>
  <c r="L303" i="6" s="1"/>
  <c r="G675" i="6"/>
  <c r="K675" i="6" s="1"/>
  <c r="L675" i="6" s="1"/>
  <c r="G278" i="6"/>
  <c r="K278" i="6" s="1"/>
  <c r="L278" i="6" s="1"/>
  <c r="G1025" i="6"/>
  <c r="K1025" i="6" s="1"/>
  <c r="L1025" i="6" s="1"/>
  <c r="G151" i="6"/>
  <c r="K151" i="6" s="1"/>
  <c r="L151" i="6" s="1"/>
  <c r="G51" i="6"/>
  <c r="K51" i="6" s="1"/>
  <c r="L51" i="6" s="1"/>
  <c r="G813" i="6"/>
  <c r="K813" i="6" s="1"/>
  <c r="L813" i="6" s="1"/>
  <c r="G1719" i="6"/>
  <c r="K1719" i="6" s="1"/>
  <c r="L1719" i="6" s="1"/>
  <c r="G1804" i="6"/>
  <c r="K1804" i="6" s="1"/>
  <c r="L1804" i="6" s="1"/>
  <c r="G391" i="6"/>
  <c r="K391" i="6" s="1"/>
  <c r="L391" i="6" s="1"/>
  <c r="G30" i="6"/>
  <c r="K30" i="6" s="1"/>
  <c r="L30" i="6" s="1"/>
  <c r="G1912" i="6"/>
  <c r="K1912" i="6" s="1"/>
  <c r="L1912" i="6" s="1"/>
  <c r="G751" i="6"/>
  <c r="K751" i="6" s="1"/>
  <c r="L751" i="6" s="1"/>
  <c r="G746" i="6"/>
  <c r="K746" i="6" s="1"/>
  <c r="L746" i="6" s="1"/>
  <c r="G803" i="6"/>
  <c r="K803" i="6" s="1"/>
  <c r="L803" i="6" s="1"/>
  <c r="G2077" i="6"/>
  <c r="K2077" i="6" s="1"/>
  <c r="L2077" i="6" s="1"/>
  <c r="G894" i="6"/>
  <c r="K894" i="6" s="1"/>
  <c r="L894" i="6" s="1"/>
  <c r="G1664" i="6"/>
  <c r="K1664" i="6" s="1"/>
  <c r="L1664" i="6" s="1"/>
  <c r="G1121" i="6"/>
  <c r="K1121" i="6" s="1"/>
  <c r="L1121" i="6" s="1"/>
  <c r="G1688" i="6"/>
  <c r="K1688" i="6" s="1"/>
  <c r="L1688" i="6" s="1"/>
  <c r="G356" i="6"/>
  <c r="K356" i="6" s="1"/>
  <c r="L356" i="6" s="1"/>
  <c r="G2050" i="6"/>
  <c r="K2050" i="6" s="1"/>
  <c r="L2050" i="6" s="1"/>
  <c r="G1806" i="6"/>
  <c r="K1806" i="6" s="1"/>
  <c r="L1806" i="6" s="1"/>
  <c r="G599" i="6"/>
  <c r="K599" i="6" s="1"/>
  <c r="L599" i="6" s="1"/>
  <c r="G1103" i="6"/>
  <c r="K1103" i="6" s="1"/>
  <c r="L1103" i="6" s="1"/>
  <c r="G1934" i="6"/>
  <c r="K1934" i="6" s="1"/>
  <c r="L1934" i="6" s="1"/>
  <c r="G867" i="6"/>
  <c r="K867" i="6" s="1"/>
  <c r="L867" i="6" s="1"/>
  <c r="G1278" i="6"/>
  <c r="K1278" i="6" s="1"/>
  <c r="L1278" i="6" s="1"/>
  <c r="G273" i="6"/>
  <c r="K273" i="6" s="1"/>
  <c r="L273" i="6" s="1"/>
  <c r="G2108" i="6"/>
  <c r="K2108" i="6" s="1"/>
  <c r="L2108" i="6" s="1"/>
  <c r="G829" i="6"/>
  <c r="K829" i="6" s="1"/>
  <c r="L829" i="6" s="1"/>
  <c r="G652" i="6"/>
  <c r="K652" i="6" s="1"/>
  <c r="L652" i="6" s="1"/>
  <c r="G433" i="6"/>
  <c r="K433" i="6" s="1"/>
  <c r="L433" i="6" s="1"/>
  <c r="G697" i="6"/>
  <c r="K697" i="6" s="1"/>
  <c r="L697" i="6" s="1"/>
  <c r="G789" i="6"/>
  <c r="K789" i="6" s="1"/>
  <c r="L789" i="6" s="1"/>
  <c r="G339" i="6"/>
  <c r="K339" i="6" s="1"/>
  <c r="L339" i="6" s="1"/>
  <c r="G817" i="6"/>
  <c r="K817" i="6" s="1"/>
  <c r="L817" i="6" s="1"/>
  <c r="G1293" i="6"/>
  <c r="K1293" i="6" s="1"/>
  <c r="L1293" i="6" s="1"/>
  <c r="G510" i="6"/>
  <c r="K510" i="6" s="1"/>
  <c r="L510" i="6" s="1"/>
  <c r="G804" i="6"/>
  <c r="K804" i="6" s="1"/>
  <c r="L804" i="6" s="1"/>
  <c r="G1810" i="6"/>
  <c r="K1810" i="6" s="1"/>
  <c r="L1810" i="6" s="1"/>
  <c r="G1978" i="6"/>
  <c r="K1978" i="6" s="1"/>
  <c r="L1978" i="6" s="1"/>
  <c r="G1102" i="6"/>
  <c r="K1102" i="6" s="1"/>
  <c r="L1102" i="6" s="1"/>
  <c r="G1367" i="6"/>
  <c r="K1367" i="6" s="1"/>
  <c r="L1367" i="6" s="1"/>
  <c r="G693" i="6"/>
  <c r="K693" i="6" s="1"/>
  <c r="L693" i="6" s="1"/>
  <c r="G1820" i="6"/>
  <c r="K1820" i="6" s="1"/>
  <c r="L1820" i="6" s="1"/>
  <c r="G1690" i="6"/>
  <c r="K1690" i="6" s="1"/>
  <c r="L1690" i="6" s="1"/>
  <c r="G1343" i="6"/>
  <c r="K1343" i="6" s="1"/>
  <c r="L1343" i="6" s="1"/>
  <c r="G1992" i="6"/>
  <c r="K1992" i="6" s="1"/>
  <c r="L1992" i="6" s="1"/>
  <c r="G1015" i="6"/>
  <c r="K1015" i="6" s="1"/>
  <c r="L1015" i="6" s="1"/>
  <c r="G1568" i="6"/>
  <c r="K1568" i="6" s="1"/>
  <c r="L1568" i="6" s="1"/>
  <c r="G636" i="6"/>
  <c r="K636" i="6" s="1"/>
  <c r="L636" i="6" s="1"/>
  <c r="G1968" i="6"/>
  <c r="K1968" i="6" s="1"/>
  <c r="L1968" i="6" s="1"/>
  <c r="G1714" i="6"/>
  <c r="K1714" i="6" s="1"/>
  <c r="L1714" i="6" s="1"/>
  <c r="G1147" i="6"/>
  <c r="K1147" i="6" s="1"/>
  <c r="L1147" i="6" s="1"/>
  <c r="G308" i="6"/>
  <c r="K308" i="6" s="1"/>
  <c r="L308" i="6" s="1"/>
  <c r="G1327" i="6"/>
  <c r="K1327" i="6" s="1"/>
  <c r="L1327" i="6" s="1"/>
  <c r="G1971" i="6"/>
  <c r="K1971" i="6" s="1"/>
  <c r="L1971" i="6" s="1"/>
  <c r="G569" i="6"/>
  <c r="K569" i="6" s="1"/>
  <c r="L569" i="6" s="1"/>
  <c r="G137" i="6"/>
  <c r="K137" i="6" s="1"/>
  <c r="L137" i="6" s="1"/>
  <c r="G277" i="6"/>
  <c r="K277" i="6" s="1"/>
  <c r="L277" i="6" s="1"/>
  <c r="G1809" i="6"/>
  <c r="K1809" i="6" s="1"/>
  <c r="L1809" i="6" s="1"/>
  <c r="G348" i="6"/>
  <c r="K348" i="6" s="1"/>
  <c r="L348" i="6" s="1"/>
  <c r="G1447" i="6"/>
  <c r="K1447" i="6" s="1"/>
  <c r="L1447" i="6" s="1"/>
  <c r="G1509" i="6"/>
  <c r="K1509" i="6" s="1"/>
  <c r="L1509" i="6" s="1"/>
  <c r="G1176" i="6"/>
  <c r="K1176" i="6" s="1"/>
  <c r="L1176" i="6" s="1"/>
  <c r="G694" i="6"/>
  <c r="K694" i="6" s="1"/>
  <c r="L694" i="6" s="1"/>
  <c r="G2003" i="6"/>
  <c r="K2003" i="6" s="1"/>
  <c r="L2003" i="6" s="1"/>
  <c r="G1326" i="6"/>
  <c r="K1326" i="6" s="1"/>
  <c r="L1326" i="6" s="1"/>
  <c r="G2073" i="6"/>
  <c r="K2073" i="6" s="1"/>
  <c r="L2073" i="6" s="1"/>
  <c r="G336" i="6"/>
  <c r="K336" i="6" s="1"/>
  <c r="L336" i="6" s="1"/>
  <c r="G388" i="6"/>
  <c r="K388" i="6" s="1"/>
  <c r="L388" i="6" s="1"/>
  <c r="G354" i="6"/>
  <c r="K354" i="6" s="1"/>
  <c r="L354" i="6" s="1"/>
  <c r="G1960" i="6"/>
  <c r="K1960" i="6" s="1"/>
  <c r="L1960" i="6" s="1"/>
  <c r="G1501" i="6"/>
  <c r="K1501" i="6" s="1"/>
  <c r="L1501" i="6" s="1"/>
  <c r="G1828" i="6"/>
  <c r="K1828" i="6" s="1"/>
  <c r="L1828" i="6" s="1"/>
  <c r="G1889" i="6"/>
  <c r="K1889" i="6" s="1"/>
  <c r="L1889" i="6" s="1"/>
  <c r="G1132" i="6"/>
  <c r="K1132" i="6" s="1"/>
  <c r="L1132" i="6" s="1"/>
  <c r="G206" i="6"/>
  <c r="K206" i="6" s="1"/>
  <c r="L206" i="6" s="1"/>
  <c r="G743" i="6"/>
  <c r="K743" i="6" s="1"/>
  <c r="L743" i="6" s="1"/>
  <c r="G2242" i="6"/>
  <c r="K2242" i="6" s="1"/>
  <c r="L2242" i="6" s="1"/>
  <c r="G323" i="6"/>
  <c r="K323" i="6" s="1"/>
  <c r="L323" i="6" s="1"/>
  <c r="G1059" i="6"/>
  <c r="K1059" i="6" s="1"/>
  <c r="L1059" i="6" s="1"/>
  <c r="G1140" i="6"/>
  <c r="K1140" i="6" s="1"/>
  <c r="L1140" i="6" s="1"/>
  <c r="G1964" i="6"/>
  <c r="K1964" i="6" s="1"/>
  <c r="L1964" i="6" s="1"/>
  <c r="G1586" i="6"/>
  <c r="K1586" i="6" s="1"/>
  <c r="L1586" i="6" s="1"/>
  <c r="G1214" i="6"/>
  <c r="K1214" i="6" s="1"/>
  <c r="L1214" i="6" s="1"/>
  <c r="G1847" i="6"/>
  <c r="K1847" i="6" s="1"/>
  <c r="L1847" i="6" s="1"/>
  <c r="G478" i="6"/>
  <c r="K478" i="6" s="1"/>
  <c r="L478" i="6" s="1"/>
  <c r="G2225" i="6"/>
  <c r="K2225" i="6" s="1"/>
  <c r="L2225" i="6" s="1"/>
  <c r="G367" i="6"/>
  <c r="K367" i="6" s="1"/>
  <c r="L367" i="6" s="1"/>
  <c r="G1948" i="6"/>
  <c r="K1948" i="6" s="1"/>
  <c r="L1948" i="6" s="1"/>
  <c r="G1737" i="6"/>
  <c r="K1737" i="6" s="1"/>
  <c r="L1737" i="6" s="1"/>
  <c r="G996" i="6"/>
  <c r="K996" i="6" s="1"/>
  <c r="L996" i="6" s="1"/>
  <c r="G2110" i="6"/>
  <c r="K2110" i="6" s="1"/>
  <c r="L2110" i="6" s="1"/>
  <c r="G472" i="6"/>
  <c r="K472" i="6" s="1"/>
  <c r="L472" i="6" s="1"/>
  <c r="G218" i="6"/>
  <c r="K218" i="6" s="1"/>
  <c r="L218" i="6" s="1"/>
  <c r="G1289" i="6"/>
  <c r="K1289" i="6" s="1"/>
  <c r="L1289" i="6" s="1"/>
  <c r="G1300" i="6"/>
  <c r="K1300" i="6" s="1"/>
  <c r="L1300" i="6" s="1"/>
  <c r="G1421" i="6"/>
  <c r="K1421" i="6" s="1"/>
  <c r="L1421" i="6" s="1"/>
  <c r="G435" i="6"/>
  <c r="K435" i="6" s="1"/>
  <c r="L435" i="6" s="1"/>
  <c r="G811" i="6"/>
  <c r="K811" i="6" s="1"/>
  <c r="L811" i="6" s="1"/>
  <c r="G1410" i="6"/>
  <c r="K1410" i="6" s="1"/>
  <c r="L1410" i="6" s="1"/>
  <c r="G2061" i="6"/>
  <c r="K2061" i="6" s="1"/>
  <c r="L2061" i="6" s="1"/>
  <c r="G741" i="6"/>
  <c r="K741" i="6" s="1"/>
  <c r="L741" i="6" s="1"/>
  <c r="G221" i="6"/>
  <c r="K221" i="6" s="1"/>
  <c r="L221" i="6" s="1"/>
  <c r="G248" i="6"/>
  <c r="K248" i="6" s="1"/>
  <c r="L248" i="6" s="1"/>
  <c r="G788" i="6"/>
  <c r="K788" i="6" s="1"/>
  <c r="L788" i="6" s="1"/>
  <c r="G1008" i="6"/>
  <c r="K1008" i="6" s="1"/>
  <c r="L1008" i="6" s="1"/>
  <c r="G1380" i="6"/>
  <c r="K1380" i="6" s="1"/>
  <c r="L1380" i="6" s="1"/>
  <c r="G1873" i="6"/>
  <c r="K1873" i="6" s="1"/>
  <c r="L1873" i="6" s="1"/>
  <c r="G1576" i="6"/>
  <c r="K1576" i="6" s="1"/>
  <c r="L1576" i="6" s="1"/>
  <c r="G507" i="6"/>
  <c r="K507" i="6" s="1"/>
  <c r="L507" i="6" s="1"/>
  <c r="G1276" i="6"/>
  <c r="K1276" i="6" s="1"/>
  <c r="L1276" i="6" s="1"/>
  <c r="G1686" i="6"/>
  <c r="K1686" i="6" s="1"/>
  <c r="L1686" i="6" s="1"/>
  <c r="G1653" i="6"/>
  <c r="K1653" i="6" s="1"/>
  <c r="L1653" i="6" s="1"/>
  <c r="G1654" i="6"/>
  <c r="K1654" i="6" s="1"/>
  <c r="L1654" i="6" s="1"/>
  <c r="G1644" i="6"/>
  <c r="K1644" i="6" s="1"/>
  <c r="L1644" i="6" s="1"/>
  <c r="G1349" i="6"/>
  <c r="K1349" i="6" s="1"/>
  <c r="L1349" i="6" s="1"/>
  <c r="G1475" i="6"/>
  <c r="K1475" i="6" s="1"/>
  <c r="L1475" i="6" s="1"/>
  <c r="G2063" i="6"/>
  <c r="K2063" i="6" s="1"/>
  <c r="L2063" i="6" s="1"/>
  <c r="G2129" i="6"/>
  <c r="K2129" i="6" s="1"/>
  <c r="L2129" i="6" s="1"/>
  <c r="G89" i="6"/>
  <c r="K89" i="6" s="1"/>
  <c r="L89" i="6" s="1"/>
  <c r="G986" i="6"/>
  <c r="K986" i="6" s="1"/>
  <c r="L986" i="6" s="1"/>
  <c r="G782" i="6"/>
  <c r="K782" i="6" s="1"/>
  <c r="L782" i="6" s="1"/>
  <c r="G1342" i="6"/>
  <c r="K1342" i="6" s="1"/>
  <c r="L1342" i="6" s="1"/>
  <c r="G752" i="6"/>
  <c r="K752" i="6" s="1"/>
  <c r="L752" i="6" s="1"/>
  <c r="G1186" i="6"/>
  <c r="K1186" i="6" s="1"/>
  <c r="L1186" i="6" s="1"/>
  <c r="G1100" i="6"/>
  <c r="K1100" i="6" s="1"/>
  <c r="L1100" i="6" s="1"/>
  <c r="G1595" i="6"/>
  <c r="K1595" i="6" s="1"/>
  <c r="L1595" i="6" s="1"/>
  <c r="G1683" i="6"/>
  <c r="K1683" i="6" s="1"/>
  <c r="L1683" i="6" s="1"/>
  <c r="G1655" i="6"/>
  <c r="K1655" i="6" s="1"/>
  <c r="L1655" i="6" s="1"/>
  <c r="G1678" i="6"/>
  <c r="K1678" i="6" s="1"/>
  <c r="L1678" i="6" s="1"/>
  <c r="G594" i="6"/>
  <c r="K594" i="6" s="1"/>
  <c r="L594" i="6" s="1"/>
  <c r="G800" i="6"/>
  <c r="K800" i="6" s="1"/>
  <c r="L800" i="6" s="1"/>
  <c r="G1405" i="6"/>
  <c r="K1405" i="6" s="1"/>
  <c r="L1405" i="6" s="1"/>
  <c r="G2053" i="6"/>
  <c r="K2053" i="6" s="1"/>
  <c r="L2053" i="6" s="1"/>
  <c r="G227" i="6"/>
  <c r="K227" i="6" s="1"/>
  <c r="L227" i="6" s="1"/>
  <c r="G1549" i="6"/>
  <c r="K1549" i="6" s="1"/>
  <c r="L1549" i="6" s="1"/>
  <c r="G208" i="6"/>
  <c r="K208" i="6" s="1"/>
  <c r="L208" i="6" s="1"/>
  <c r="G2138" i="6"/>
  <c r="K2138" i="6" s="1"/>
  <c r="L2138" i="6" s="1"/>
  <c r="G1188" i="6"/>
  <c r="K1188" i="6" s="1"/>
  <c r="L1188" i="6" s="1"/>
  <c r="G1107" i="6"/>
  <c r="K1107" i="6" s="1"/>
  <c r="L1107" i="6" s="1"/>
  <c r="G504" i="6"/>
  <c r="K504" i="6" s="1"/>
  <c r="L504" i="6" s="1"/>
  <c r="G401" i="6"/>
  <c r="K401" i="6" s="1"/>
  <c r="L401" i="6" s="1"/>
  <c r="G1681" i="6"/>
  <c r="K1681" i="6" s="1"/>
  <c r="L1681" i="6" s="1"/>
  <c r="G1639" i="6"/>
  <c r="K1639" i="6" s="1"/>
  <c r="L1639" i="6" s="1"/>
  <c r="G1669" i="6"/>
  <c r="K1669" i="6" s="1"/>
  <c r="L1669" i="6" s="1"/>
  <c r="G1663" i="6"/>
  <c r="K1663" i="6" s="1"/>
  <c r="L1663" i="6" s="1"/>
  <c r="G1351" i="6"/>
  <c r="K1351" i="6" s="1"/>
  <c r="L1351" i="6" s="1"/>
  <c r="G816" i="6"/>
  <c r="K816" i="6" s="1"/>
  <c r="L816" i="6" s="1"/>
  <c r="G1473" i="6"/>
  <c r="K1473" i="6" s="1"/>
  <c r="L1473" i="6" s="1"/>
  <c r="G2087" i="6"/>
  <c r="K2087" i="6" s="1"/>
  <c r="L2087" i="6" s="1"/>
  <c r="G564" i="6"/>
  <c r="K564" i="6" s="1"/>
  <c r="L564" i="6" s="1"/>
  <c r="G2213" i="6"/>
  <c r="K2213" i="6" s="1"/>
  <c r="L2213" i="6" s="1"/>
  <c r="G445" i="6"/>
  <c r="K445" i="6" s="1"/>
  <c r="L445" i="6" s="1"/>
  <c r="G1363" i="6"/>
  <c r="K1363" i="6" s="1"/>
  <c r="L1363" i="6" s="1"/>
  <c r="G2098" i="6"/>
  <c r="K2098" i="6" s="1"/>
  <c r="L2098" i="6" s="1"/>
  <c r="G1771" i="6"/>
  <c r="K1771" i="6" s="1"/>
  <c r="L1771" i="6" s="1"/>
  <c r="G522" i="6"/>
  <c r="K522" i="6" s="1"/>
  <c r="L522" i="6" s="1"/>
  <c r="G1287" i="6"/>
  <c r="K1287" i="6" s="1"/>
  <c r="L1287" i="6" s="1"/>
  <c r="G1413" i="6"/>
  <c r="K1413" i="6" s="1"/>
  <c r="L1413" i="6" s="1"/>
  <c r="G1687" i="6"/>
  <c r="K1687" i="6" s="1"/>
  <c r="L1687" i="6" s="1"/>
  <c r="G1597" i="6"/>
  <c r="K1597" i="6" s="1"/>
  <c r="L1597" i="6" s="1"/>
  <c r="G1665" i="6"/>
  <c r="K1665" i="6" s="1"/>
  <c r="L1665" i="6" s="1"/>
  <c r="G1607" i="6"/>
  <c r="K1607" i="6" s="1"/>
  <c r="L1607" i="6" s="1"/>
  <c r="G623" i="6"/>
  <c r="K623" i="6" s="1"/>
  <c r="L623" i="6" s="1"/>
  <c r="G1063" i="6"/>
  <c r="K1063" i="6" s="1"/>
  <c r="L1063" i="6" s="1"/>
  <c r="G730" i="6"/>
  <c r="K730" i="6" s="1"/>
  <c r="L730" i="6" s="1"/>
  <c r="G2094" i="6"/>
  <c r="K2094" i="6" s="1"/>
  <c r="L2094" i="6" s="1"/>
  <c r="G119" i="6"/>
  <c r="K119" i="6" s="1"/>
  <c r="L119" i="6" s="1"/>
  <c r="G117" i="6"/>
  <c r="K117" i="6" s="1"/>
  <c r="L117" i="6" s="1"/>
  <c r="G1759" i="6"/>
  <c r="K1759" i="6" s="1"/>
  <c r="L1759" i="6" s="1"/>
  <c r="G767" i="6"/>
  <c r="K767" i="6" s="1"/>
  <c r="L767" i="6" s="1"/>
  <c r="G852" i="6"/>
  <c r="K852" i="6" s="1"/>
  <c r="L852" i="6" s="1"/>
  <c r="G857" i="6"/>
  <c r="K857" i="6" s="1"/>
  <c r="L857" i="6" s="1"/>
  <c r="G261" i="6"/>
  <c r="K261" i="6" s="1"/>
  <c r="L261" i="6" s="1"/>
  <c r="G1791" i="6"/>
  <c r="K1791" i="6" s="1"/>
  <c r="L1791" i="6" s="1"/>
  <c r="G249" i="6"/>
  <c r="K249" i="6" s="1"/>
  <c r="L249" i="6" s="1"/>
  <c r="G1972" i="6"/>
  <c r="K1972" i="6" s="1"/>
  <c r="L1972" i="6" s="1"/>
  <c r="G1398" i="6"/>
  <c r="K1398" i="6" s="1"/>
  <c r="L1398" i="6" s="1"/>
  <c r="G527" i="6"/>
  <c r="K527" i="6" s="1"/>
  <c r="L527" i="6" s="1"/>
  <c r="G668" i="6"/>
  <c r="K668" i="6" s="1"/>
  <c r="L668" i="6" s="1"/>
  <c r="G148" i="6"/>
  <c r="K148" i="6" s="1"/>
  <c r="L148" i="6" s="1"/>
  <c r="G617" i="6"/>
  <c r="K617" i="6" s="1"/>
  <c r="L617" i="6" s="1"/>
  <c r="G624" i="6"/>
  <c r="K624" i="6" s="1"/>
  <c r="L624" i="6" s="1"/>
  <c r="G726" i="6"/>
  <c r="K726" i="6" s="1"/>
  <c r="L726" i="6" s="1"/>
  <c r="G108" i="6"/>
  <c r="K108" i="6" s="1"/>
  <c r="L108" i="6" s="1"/>
  <c r="G99" i="6"/>
  <c r="K99" i="6" s="1"/>
  <c r="L99" i="6" s="1"/>
  <c r="G1559" i="6"/>
  <c r="K1559" i="6" s="1"/>
  <c r="L1559" i="6" s="1"/>
  <c r="G772" i="6"/>
  <c r="K772" i="6" s="1"/>
  <c r="L772" i="6" s="1"/>
  <c r="G864" i="6"/>
  <c r="K864" i="6" s="1"/>
  <c r="L864" i="6" s="1"/>
  <c r="G1257" i="6"/>
  <c r="K1257" i="6" s="1"/>
  <c r="L1257" i="6" s="1"/>
  <c r="G1240" i="6"/>
  <c r="K1240" i="6" s="1"/>
  <c r="L1240" i="6" s="1"/>
  <c r="G256" i="6"/>
  <c r="K256" i="6" s="1"/>
  <c r="L256" i="6" s="1"/>
  <c r="G1792" i="6"/>
  <c r="K1792" i="6" s="1"/>
  <c r="L1792" i="6" s="1"/>
  <c r="G882" i="6"/>
  <c r="K882" i="6" s="1"/>
  <c r="L882" i="6" s="1"/>
  <c r="G999" i="6"/>
  <c r="K999" i="6" s="1"/>
  <c r="L999" i="6" s="1"/>
  <c r="G2200" i="6"/>
  <c r="K2200" i="6" s="1"/>
  <c r="L2200" i="6" s="1"/>
  <c r="G1939" i="6"/>
  <c r="K1939" i="6" s="1"/>
  <c r="L1939" i="6" s="1"/>
  <c r="G217" i="6"/>
  <c r="K217" i="6" s="1"/>
  <c r="L217" i="6" s="1"/>
  <c r="G1849" i="6"/>
  <c r="K1849" i="6" s="1"/>
  <c r="L1849" i="6" s="1"/>
  <c r="G612" i="6"/>
  <c r="K612" i="6" s="1"/>
  <c r="L612" i="6" s="1"/>
  <c r="G717" i="6"/>
  <c r="K717" i="6" s="1"/>
  <c r="L717" i="6" s="1"/>
  <c r="G2093" i="6"/>
  <c r="K2093" i="6" s="1"/>
  <c r="L2093" i="6" s="1"/>
  <c r="G115" i="6"/>
  <c r="K115" i="6" s="1"/>
  <c r="L115" i="6" s="1"/>
  <c r="G1561" i="6"/>
  <c r="K1561" i="6" s="1"/>
  <c r="L1561" i="6" s="1"/>
  <c r="G1765" i="6"/>
  <c r="K1765" i="6" s="1"/>
  <c r="L1765" i="6" s="1"/>
  <c r="G843" i="6"/>
  <c r="K843" i="6" s="1"/>
  <c r="L843" i="6" s="1"/>
  <c r="G1241" i="6"/>
  <c r="K1241" i="6" s="1"/>
  <c r="L1241" i="6" s="1"/>
  <c r="G255" i="6"/>
  <c r="K255" i="6" s="1"/>
  <c r="L255" i="6" s="1"/>
  <c r="G1785" i="6"/>
  <c r="K1785" i="6" s="1"/>
  <c r="L1785" i="6" s="1"/>
  <c r="G502" i="6"/>
  <c r="K502" i="6" s="1"/>
  <c r="L502" i="6" s="1"/>
  <c r="G2194" i="6"/>
  <c r="K2194" i="6" s="1"/>
  <c r="L2194" i="6" s="1"/>
  <c r="G1956" i="6"/>
  <c r="K1956" i="6" s="1"/>
  <c r="L1956" i="6" s="1"/>
  <c r="G1390" i="6"/>
  <c r="K1390" i="6" s="1"/>
  <c r="L1390" i="6" s="1"/>
  <c r="G427" i="6"/>
  <c r="K427" i="6" s="1"/>
  <c r="L427" i="6" s="1"/>
  <c r="G1307" i="6"/>
  <c r="K1307" i="6" s="1"/>
  <c r="L1307" i="6" s="1"/>
  <c r="G1657" i="6"/>
  <c r="K1657" i="6" s="1"/>
  <c r="L1657" i="6" s="1"/>
  <c r="G627" i="6"/>
  <c r="K627" i="6" s="1"/>
  <c r="L627" i="6" s="1"/>
  <c r="G628" i="6"/>
  <c r="K628" i="6" s="1"/>
  <c r="L628" i="6" s="1"/>
  <c r="G706" i="6"/>
  <c r="K706" i="6" s="1"/>
  <c r="L706" i="6" s="1"/>
  <c r="G721" i="6"/>
  <c r="K721" i="6" s="1"/>
  <c r="L721" i="6" s="1"/>
  <c r="G1502" i="6"/>
  <c r="K1502" i="6" s="1"/>
  <c r="L1502" i="6" s="1"/>
  <c r="G47" i="6"/>
  <c r="K47" i="6" s="1"/>
  <c r="L47" i="6" s="1"/>
  <c r="G1985" i="6"/>
  <c r="K1985" i="6" s="1"/>
  <c r="L1985" i="6" s="1"/>
  <c r="G764" i="6"/>
  <c r="K764" i="6" s="1"/>
  <c r="L764" i="6" s="1"/>
  <c r="G859" i="6"/>
  <c r="K859" i="6" s="1"/>
  <c r="L859" i="6" s="1"/>
  <c r="G1248" i="6"/>
  <c r="K1248" i="6" s="1"/>
  <c r="L1248" i="6" s="1"/>
  <c r="G67" i="6"/>
  <c r="K67" i="6" s="1"/>
  <c r="L67" i="6" s="1"/>
  <c r="G267" i="6"/>
  <c r="K267" i="6" s="1"/>
  <c r="L267" i="6" s="1"/>
  <c r="G1163" i="6"/>
  <c r="K1163" i="6" s="1"/>
  <c r="L1163" i="6" s="1"/>
  <c r="G424" i="6"/>
  <c r="K424" i="6" s="1"/>
  <c r="L424" i="6" s="1"/>
  <c r="G525" i="6"/>
  <c r="K525" i="6" s="1"/>
  <c r="L525" i="6" s="1"/>
  <c r="G1802" i="6"/>
  <c r="K1802" i="6" s="1"/>
  <c r="L1802" i="6" s="1"/>
  <c r="G2167" i="6"/>
  <c r="K2167" i="6" s="1"/>
  <c r="L2167" i="6" s="1"/>
  <c r="G1092" i="6"/>
  <c r="K1092" i="6" s="1"/>
  <c r="L1092" i="6" s="1"/>
  <c r="G307" i="6"/>
  <c r="K307" i="6" s="1"/>
  <c r="L307" i="6" s="1"/>
  <c r="G1717" i="6"/>
  <c r="K1717" i="6" s="1"/>
  <c r="L1717" i="6" s="1"/>
  <c r="G1168" i="6"/>
  <c r="K1168" i="6" s="1"/>
  <c r="L1168" i="6" s="1"/>
  <c r="G1450" i="6"/>
  <c r="K1450" i="6" s="1"/>
  <c r="L1450" i="6" s="1"/>
  <c r="G1946" i="6"/>
  <c r="K1946" i="6" s="1"/>
  <c r="L1946" i="6" s="1"/>
  <c r="G1973" i="6"/>
  <c r="K1973" i="6" s="1"/>
  <c r="L1973" i="6" s="1"/>
  <c r="G1913" i="6"/>
  <c r="K1913" i="6" s="1"/>
  <c r="L1913" i="6" s="1"/>
  <c r="G1387" i="6"/>
  <c r="K1387" i="6" s="1"/>
  <c r="L1387" i="6" s="1"/>
  <c r="G664" i="6"/>
  <c r="K664" i="6" s="1"/>
  <c r="L664" i="6" s="1"/>
  <c r="G644" i="6"/>
  <c r="K644" i="6" s="1"/>
  <c r="L644" i="6" s="1"/>
  <c r="G888" i="6"/>
  <c r="K888" i="6" s="1"/>
  <c r="L888" i="6" s="1"/>
  <c r="G556" i="6"/>
  <c r="K556" i="6" s="1"/>
  <c r="L556" i="6" s="1"/>
  <c r="G469" i="6"/>
  <c r="K469" i="6" s="1"/>
  <c r="L469" i="6" s="1"/>
  <c r="G1872" i="6"/>
  <c r="K1872" i="6" s="1"/>
  <c r="L1872" i="6" s="1"/>
  <c r="G1857" i="6"/>
  <c r="K1857" i="6" s="1"/>
  <c r="L1857" i="6" s="1"/>
  <c r="G296" i="6"/>
  <c r="K296" i="6" s="1"/>
  <c r="L296" i="6" s="1"/>
  <c r="G801" i="6"/>
  <c r="K801" i="6" s="1"/>
  <c r="L801" i="6" s="1"/>
  <c r="G1472" i="6"/>
  <c r="K1472" i="6" s="1"/>
  <c r="L1472" i="6" s="1"/>
  <c r="G2079" i="6"/>
  <c r="K2079" i="6" s="1"/>
  <c r="L2079" i="6" s="1"/>
  <c r="G886" i="6"/>
  <c r="K886" i="6" s="1"/>
  <c r="L886" i="6" s="1"/>
  <c r="G88" i="6"/>
  <c r="K88" i="6" s="1"/>
  <c r="L88" i="6" s="1"/>
  <c r="G210" i="6"/>
  <c r="K210" i="6" s="1"/>
  <c r="L210" i="6" s="1"/>
  <c r="G407" i="6"/>
  <c r="K407" i="6" s="1"/>
  <c r="L407" i="6" s="1"/>
  <c r="G1369" i="6"/>
  <c r="K1369" i="6" s="1"/>
  <c r="L1369" i="6" s="1"/>
  <c r="G2099" i="6"/>
  <c r="K2099" i="6" s="1"/>
  <c r="L2099" i="6" s="1"/>
  <c r="G1094" i="6"/>
  <c r="K1094" i="6" s="1"/>
  <c r="L1094" i="6" s="1"/>
  <c r="G1982" i="6"/>
  <c r="K1982" i="6" s="1"/>
  <c r="L1982" i="6" s="1"/>
  <c r="G1796" i="6"/>
  <c r="K1796" i="6" s="1"/>
  <c r="L1796" i="6" s="1"/>
  <c r="G1611" i="6"/>
  <c r="K1611" i="6" s="1"/>
  <c r="L1611" i="6" s="1"/>
  <c r="G1603" i="6"/>
  <c r="K1603" i="6" s="1"/>
  <c r="L1603" i="6" s="1"/>
  <c r="G1640" i="6"/>
  <c r="K1640" i="6" s="1"/>
  <c r="L1640" i="6" s="1"/>
  <c r="G1596" i="6"/>
  <c r="K1596" i="6" s="1"/>
  <c r="L1596" i="6" s="1"/>
  <c r="G812" i="6"/>
  <c r="K812" i="6" s="1"/>
  <c r="L812" i="6" s="1"/>
  <c r="G896" i="6"/>
  <c r="K896" i="6" s="1"/>
  <c r="L896" i="6" s="1"/>
  <c r="G2076" i="6"/>
  <c r="K2076" i="6" s="1"/>
  <c r="L2076" i="6" s="1"/>
  <c r="G2088" i="6"/>
  <c r="K2088" i="6" s="1"/>
  <c r="L2088" i="6" s="1"/>
  <c r="G561" i="6"/>
  <c r="K561" i="6" s="1"/>
  <c r="L561" i="6" s="1"/>
  <c r="G83" i="6"/>
  <c r="K83" i="6" s="1"/>
  <c r="L83" i="6" s="1"/>
  <c r="G990" i="6"/>
  <c r="K990" i="6" s="1"/>
  <c r="L990" i="6" s="1"/>
  <c r="G2216" i="6"/>
  <c r="K2216" i="6" s="1"/>
  <c r="L2216" i="6" s="1"/>
  <c r="G211" i="6"/>
  <c r="K211" i="6" s="1"/>
  <c r="L211" i="6" s="1"/>
  <c r="G1525" i="6"/>
  <c r="K1525" i="6" s="1"/>
  <c r="L1525" i="6" s="1"/>
  <c r="G1101" i="6"/>
  <c r="K1101" i="6" s="1"/>
  <c r="L1101" i="6" s="1"/>
  <c r="G1795" i="6"/>
  <c r="K1795" i="6" s="1"/>
  <c r="L1795" i="6" s="1"/>
  <c r="G1646" i="6"/>
  <c r="K1646" i="6" s="1"/>
  <c r="L1646" i="6" s="1"/>
  <c r="G1609" i="6"/>
  <c r="K1609" i="6" s="1"/>
  <c r="L1609" i="6" s="1"/>
  <c r="G1645" i="6"/>
  <c r="K1645" i="6" s="1"/>
  <c r="L1645" i="6" s="1"/>
  <c r="G1685" i="6"/>
  <c r="K1685" i="6" s="1"/>
  <c r="L1685" i="6" s="1"/>
  <c r="G614" i="6"/>
  <c r="K614" i="6" s="1"/>
  <c r="L614" i="6" s="1"/>
  <c r="G822" i="6"/>
  <c r="K822" i="6" s="1"/>
  <c r="L822" i="6" s="1"/>
  <c r="G234" i="6"/>
  <c r="K234" i="6" s="1"/>
  <c r="L234" i="6" s="1"/>
  <c r="G2060" i="6"/>
  <c r="K2060" i="6" s="1"/>
  <c r="L2060" i="6" s="1"/>
  <c r="G885" i="6"/>
  <c r="K885" i="6" s="1"/>
  <c r="L885" i="6" s="1"/>
  <c r="G94" i="6"/>
  <c r="K94" i="6" s="1"/>
  <c r="L94" i="6" s="1"/>
  <c r="G415" i="6"/>
  <c r="K415" i="6" s="1"/>
  <c r="L415" i="6" s="1"/>
  <c r="G1356" i="6"/>
  <c r="K1356" i="6" s="1"/>
  <c r="L1356" i="6" s="1"/>
  <c r="G1523" i="6"/>
  <c r="K1523" i="6" s="1"/>
  <c r="L1523" i="6" s="1"/>
  <c r="G1184" i="6"/>
  <c r="K1184" i="6" s="1"/>
  <c r="L1184" i="6" s="1"/>
  <c r="G1096" i="6"/>
  <c r="K1096" i="6" s="1"/>
  <c r="L1096" i="6" s="1"/>
  <c r="G898" i="6"/>
  <c r="K898" i="6" s="1"/>
  <c r="L898" i="6" s="1"/>
  <c r="G329" i="6"/>
  <c r="K329" i="6" s="1"/>
  <c r="L329" i="6" s="1"/>
  <c r="G1627" i="6"/>
  <c r="K1627" i="6" s="1"/>
  <c r="L1627" i="6" s="1"/>
  <c r="G1594" i="6"/>
  <c r="K1594" i="6" s="1"/>
  <c r="L1594" i="6" s="1"/>
  <c r="G1650" i="6"/>
  <c r="K1650" i="6" s="1"/>
  <c r="L1650" i="6" s="1"/>
  <c r="G607" i="6"/>
  <c r="K607" i="6" s="1"/>
  <c r="L607" i="6" s="1"/>
  <c r="G1550" i="6"/>
  <c r="K1550" i="6" s="1"/>
  <c r="L1550" i="6" s="1"/>
  <c r="G806" i="6"/>
  <c r="K806" i="6" s="1"/>
  <c r="L806" i="6" s="1"/>
  <c r="G2070" i="6"/>
  <c r="K2070" i="6" s="1"/>
  <c r="L2070" i="6" s="1"/>
  <c r="G742" i="6"/>
  <c r="K742" i="6" s="1"/>
  <c r="L742" i="6" s="1"/>
  <c r="G82" i="6"/>
  <c r="K82" i="6" s="1"/>
  <c r="L82" i="6" s="1"/>
  <c r="G246" i="6"/>
  <c r="K246" i="6" s="1"/>
  <c r="L246" i="6" s="1"/>
  <c r="G792" i="6"/>
  <c r="K792" i="6" s="1"/>
  <c r="L792" i="6" s="1"/>
  <c r="G450" i="6"/>
  <c r="K450" i="6" s="1"/>
  <c r="L450" i="6" s="1"/>
  <c r="G1381" i="6"/>
  <c r="K1381" i="6" s="1"/>
  <c r="L1381" i="6" s="1"/>
  <c r="G1485" i="6"/>
  <c r="K1485" i="6" s="1"/>
  <c r="L1485" i="6" s="1"/>
  <c r="G1577" i="6"/>
  <c r="K1577" i="6" s="1"/>
  <c r="L1577" i="6" s="1"/>
  <c r="G2204" i="6"/>
  <c r="K2204" i="6" s="1"/>
  <c r="L2204" i="6" s="1"/>
  <c r="G1275" i="6"/>
  <c r="K1275" i="6" s="1"/>
  <c r="L1275" i="6" s="1"/>
  <c r="G1615" i="6"/>
  <c r="K1615" i="6" s="1"/>
  <c r="L1615" i="6" s="1"/>
  <c r="G1606" i="6"/>
  <c r="K1606" i="6" s="1"/>
  <c r="L1606" i="6" s="1"/>
  <c r="G1612" i="6"/>
  <c r="K1612" i="6" s="1"/>
  <c r="L1612" i="6" s="1"/>
  <c r="G1647" i="6"/>
  <c r="K1647" i="6" s="1"/>
  <c r="L1647" i="6" s="1"/>
  <c r="G620" i="6"/>
  <c r="K620" i="6" s="1"/>
  <c r="L620" i="6" s="1"/>
  <c r="G596" i="6"/>
  <c r="K596" i="6" s="1"/>
  <c r="L596" i="6" s="1"/>
  <c r="G1064" i="6"/>
  <c r="K1064" i="6" s="1"/>
  <c r="L1064" i="6" s="1"/>
  <c r="G731" i="6"/>
  <c r="K731" i="6" s="1"/>
  <c r="L731" i="6" s="1"/>
  <c r="G2092" i="6"/>
  <c r="K2092" i="6" s="1"/>
  <c r="L2092" i="6" s="1"/>
  <c r="G96" i="6"/>
  <c r="K96" i="6" s="1"/>
  <c r="L96" i="6" s="1"/>
  <c r="G1566" i="6"/>
  <c r="K1566" i="6" s="1"/>
  <c r="L1566" i="6" s="1"/>
  <c r="G1984" i="6"/>
  <c r="K1984" i="6" s="1"/>
  <c r="L1984" i="6" s="1"/>
  <c r="G1768" i="6"/>
  <c r="K1768" i="6" s="1"/>
  <c r="L1768" i="6" s="1"/>
  <c r="G777" i="6"/>
  <c r="K777" i="6" s="1"/>
  <c r="L777" i="6" s="1"/>
  <c r="G863" i="6"/>
  <c r="K863" i="6" s="1"/>
  <c r="L863" i="6" s="1"/>
  <c r="G1260" i="6"/>
  <c r="K1260" i="6" s="1"/>
  <c r="L1260" i="6" s="1"/>
  <c r="G1786" i="6"/>
  <c r="K1786" i="6" s="1"/>
  <c r="L1786" i="6" s="1"/>
  <c r="G1998" i="6"/>
  <c r="K1998" i="6" s="1"/>
  <c r="L1998" i="6" s="1"/>
  <c r="G2198" i="6"/>
  <c r="K2198" i="6" s="1"/>
  <c r="L2198" i="6" s="1"/>
  <c r="G1461" i="6"/>
  <c r="K1461" i="6" s="1"/>
  <c r="L1461" i="6" s="1"/>
  <c r="G1969" i="6"/>
  <c r="K1969" i="6" s="1"/>
  <c r="L1969" i="6" s="1"/>
  <c r="G662" i="6"/>
  <c r="K662" i="6" s="1"/>
  <c r="L662" i="6" s="1"/>
  <c r="G1155" i="6"/>
  <c r="K1155" i="6" s="1"/>
  <c r="L1155" i="6" s="1"/>
  <c r="G317" i="6"/>
  <c r="K317" i="6" s="1"/>
  <c r="L317" i="6" s="1"/>
  <c r="G146" i="6"/>
  <c r="K146" i="6" s="1"/>
  <c r="L146" i="6" s="1"/>
  <c r="G595" i="6"/>
  <c r="K595" i="6" s="1"/>
  <c r="L595" i="6" s="1"/>
  <c r="G622" i="6"/>
  <c r="K622" i="6" s="1"/>
  <c r="L622" i="6" s="1"/>
  <c r="G1060" i="6"/>
  <c r="K1060" i="6" s="1"/>
  <c r="L1060" i="6" s="1"/>
  <c r="G724" i="6"/>
  <c r="K724" i="6" s="1"/>
  <c r="L724" i="6" s="1"/>
  <c r="G2090" i="6"/>
  <c r="K2090" i="6" s="1"/>
  <c r="L2090" i="6" s="1"/>
  <c r="G124" i="6"/>
  <c r="K124" i="6" s="1"/>
  <c r="L124" i="6" s="1"/>
  <c r="G102" i="6"/>
  <c r="K102" i="6" s="1"/>
  <c r="L102" i="6" s="1"/>
  <c r="G1564" i="6"/>
  <c r="K1564" i="6" s="1"/>
  <c r="L1564" i="6" s="1"/>
  <c r="G1987" i="6"/>
  <c r="K1987" i="6" s="1"/>
  <c r="L1987" i="6" s="1"/>
  <c r="G841" i="6"/>
  <c r="K841" i="6" s="1"/>
  <c r="L841" i="6" s="1"/>
  <c r="G831" i="6"/>
  <c r="K831" i="6" s="1"/>
  <c r="L831" i="6" s="1"/>
  <c r="G1269" i="6"/>
  <c r="K1269" i="6" s="1"/>
  <c r="L1269" i="6" s="1"/>
  <c r="G1261" i="6"/>
  <c r="K1261" i="6" s="1"/>
  <c r="L1261" i="6" s="1"/>
  <c r="G266" i="6"/>
  <c r="K266" i="6" s="1"/>
  <c r="L266" i="6" s="1"/>
  <c r="G410" i="6"/>
  <c r="K410" i="6" s="1"/>
  <c r="L410" i="6" s="1"/>
  <c r="G2018" i="6"/>
  <c r="K2018" i="6" s="1"/>
  <c r="L2018" i="6" s="1"/>
  <c r="G1436" i="6"/>
  <c r="K1436" i="6" s="1"/>
  <c r="L1436" i="6" s="1"/>
  <c r="G1914" i="6"/>
  <c r="K1914" i="6" s="1"/>
  <c r="L1914" i="6" s="1"/>
  <c r="G1693" i="6"/>
  <c r="K1693" i="6" s="1"/>
  <c r="L1693" i="6" s="1"/>
  <c r="G421" i="6"/>
  <c r="K421" i="6" s="1"/>
  <c r="L421" i="6" s="1"/>
  <c r="G516" i="6"/>
  <c r="K516" i="6" s="1"/>
  <c r="L516" i="6" s="1"/>
  <c r="G738" i="6"/>
  <c r="K738" i="6" s="1"/>
  <c r="L738" i="6" s="1"/>
  <c r="G1497" i="6"/>
  <c r="K1497" i="6" s="1"/>
  <c r="L1497" i="6" s="1"/>
  <c r="G109" i="6"/>
  <c r="K109" i="6" s="1"/>
  <c r="L109" i="6" s="1"/>
  <c r="G1989" i="6"/>
  <c r="K1989" i="6" s="1"/>
  <c r="L1989" i="6" s="1"/>
  <c r="G779" i="6"/>
  <c r="K779" i="6" s="1"/>
  <c r="L779" i="6" s="1"/>
  <c r="G853" i="6"/>
  <c r="K853" i="6" s="1"/>
  <c r="L853" i="6" s="1"/>
  <c r="G844" i="6"/>
  <c r="K844" i="6" s="1"/>
  <c r="L844" i="6" s="1"/>
  <c r="G1271" i="6"/>
  <c r="K1271" i="6" s="1"/>
  <c r="L1271" i="6" s="1"/>
  <c r="G254" i="6"/>
  <c r="K254" i="6" s="1"/>
  <c r="L254" i="6" s="1"/>
  <c r="G1789" i="6"/>
  <c r="K1789" i="6" s="1"/>
  <c r="L1789" i="6" s="1"/>
  <c r="G341" i="6"/>
  <c r="K341" i="6" s="1"/>
  <c r="L341" i="6" s="1"/>
  <c r="G1112" i="6"/>
  <c r="K1112" i="6" s="1"/>
  <c r="L1112" i="6" s="1"/>
  <c r="G1927" i="6"/>
  <c r="K1927" i="6" s="1"/>
  <c r="L1927" i="6" s="1"/>
  <c r="G157" i="6"/>
  <c r="K157" i="6" s="1"/>
  <c r="L157" i="6" s="1"/>
  <c r="G434" i="6"/>
  <c r="K434" i="6" s="1"/>
  <c r="L434" i="6" s="1"/>
  <c r="G1997" i="6"/>
  <c r="K1997" i="6" s="1"/>
  <c r="L1997" i="6" s="1"/>
  <c r="G630" i="6"/>
  <c r="K630" i="6" s="1"/>
  <c r="L630" i="6" s="1"/>
  <c r="G631" i="6"/>
  <c r="K631" i="6" s="1"/>
  <c r="L631" i="6" s="1"/>
  <c r="G511" i="6"/>
  <c r="K511" i="6" s="1"/>
  <c r="L511" i="6" s="1"/>
  <c r="G713" i="6"/>
  <c r="K713" i="6" s="1"/>
  <c r="L713" i="6" s="1"/>
  <c r="G709" i="6"/>
  <c r="K709" i="6" s="1"/>
  <c r="L709" i="6" s="1"/>
  <c r="G120" i="6"/>
  <c r="K120" i="6" s="1"/>
  <c r="L120" i="6" s="1"/>
  <c r="G65" i="6"/>
  <c r="K65" i="6" s="1"/>
  <c r="L65" i="6" s="1"/>
  <c r="G1767" i="6"/>
  <c r="K1767" i="6" s="1"/>
  <c r="L1767" i="6" s="1"/>
  <c r="G775" i="6"/>
  <c r="K775" i="6" s="1"/>
  <c r="L775" i="6" s="1"/>
  <c r="G850" i="6"/>
  <c r="K850" i="6" s="1"/>
  <c r="L850" i="6" s="1"/>
  <c r="G1247" i="6"/>
  <c r="K1247" i="6" s="1"/>
  <c r="L1247" i="6" s="1"/>
  <c r="G260" i="6"/>
  <c r="K260" i="6" s="1"/>
  <c r="L260" i="6" s="1"/>
  <c r="G498" i="6"/>
  <c r="K498" i="6" s="1"/>
  <c r="L498" i="6" s="1"/>
  <c r="G2202" i="6"/>
  <c r="K2202" i="6" s="1"/>
  <c r="L2202" i="6" s="1"/>
  <c r="G658" i="6"/>
  <c r="K658" i="6" s="1"/>
  <c r="L658" i="6" s="1"/>
  <c r="G530" i="6"/>
  <c r="K530" i="6" s="1"/>
  <c r="L530" i="6" s="1"/>
  <c r="G1851" i="6"/>
  <c r="K1851" i="6" s="1"/>
  <c r="L1851" i="6" s="1"/>
  <c r="G2116" i="6"/>
  <c r="K2116" i="6" s="1"/>
  <c r="L2116" i="6" s="1"/>
  <c r="G2000" i="6"/>
  <c r="K2000" i="6" s="1"/>
  <c r="L2000" i="6" s="1"/>
  <c r="G1493" i="6"/>
  <c r="K1493" i="6" s="1"/>
  <c r="L1493" i="6" s="1"/>
  <c r="G1718" i="6"/>
  <c r="K1718" i="6" s="1"/>
  <c r="L1718" i="6" s="1"/>
  <c r="G1975" i="6"/>
  <c r="K1975" i="6" s="1"/>
  <c r="L1975" i="6" s="1"/>
  <c r="G1980" i="6"/>
  <c r="K1980" i="6" s="1"/>
  <c r="L1980" i="6" s="1"/>
  <c r="G1977" i="6"/>
  <c r="K1977" i="6" s="1"/>
  <c r="L1977" i="6" s="1"/>
  <c r="G1346" i="6"/>
  <c r="K1346" i="6" s="1"/>
  <c r="L1346" i="6" s="1"/>
  <c r="G659" i="6"/>
  <c r="K659" i="6" s="1"/>
  <c r="L659" i="6" s="1"/>
  <c r="G176" i="6"/>
  <c r="K176" i="6" s="1"/>
  <c r="L176" i="6" s="1"/>
  <c r="G1131" i="6"/>
  <c r="K1131" i="6" s="1"/>
  <c r="L1131" i="6" s="1"/>
  <c r="G551" i="6"/>
  <c r="K551" i="6" s="1"/>
  <c r="L551" i="6" s="1"/>
  <c r="G37" i="6"/>
  <c r="K37" i="6" s="1"/>
  <c r="L37" i="6" s="1"/>
  <c r="G1825" i="6"/>
  <c r="K1825" i="6" s="1"/>
  <c r="L1825" i="6" s="1"/>
  <c r="G1840" i="6"/>
  <c r="K1840" i="6" s="1"/>
  <c r="L1840" i="6" s="1"/>
  <c r="G2228" i="6"/>
  <c r="K2228" i="6" s="1"/>
  <c r="L2228" i="6" s="1"/>
  <c r="G1573" i="6"/>
  <c r="K1573" i="6" s="1"/>
  <c r="L1573" i="6" s="1"/>
  <c r="G188" i="6"/>
  <c r="K188" i="6" s="1"/>
  <c r="L188" i="6" s="1"/>
  <c r="G140" i="6"/>
  <c r="K140" i="6" s="1"/>
  <c r="L140" i="6" s="1"/>
  <c r="G1418" i="6"/>
  <c r="K1418" i="6" s="1"/>
  <c r="L1418" i="6" s="1"/>
  <c r="G2107" i="6"/>
  <c r="K2107" i="6" s="1"/>
  <c r="L2107" i="6" s="1"/>
  <c r="G1321" i="6"/>
  <c r="K1321" i="6" s="1"/>
  <c r="L1321" i="6" s="1"/>
  <c r="G2035" i="6"/>
  <c r="K2035" i="6" s="1"/>
  <c r="L2035" i="6" s="1"/>
  <c r="G1017" i="6"/>
  <c r="K1017" i="6" s="1"/>
  <c r="L1017" i="6" s="1"/>
  <c r="G1553" i="6"/>
  <c r="K1553" i="6" s="1"/>
  <c r="L1553" i="6" s="1"/>
  <c r="G429" i="6"/>
  <c r="K429" i="6" s="1"/>
  <c r="L429" i="6" s="1"/>
  <c r="G666" i="6"/>
  <c r="K666" i="6" s="1"/>
  <c r="L666" i="6" s="1"/>
  <c r="G289" i="6"/>
  <c r="K289" i="6" s="1"/>
  <c r="L289" i="6" s="1"/>
  <c r="G1843" i="6"/>
  <c r="K1843" i="6" s="1"/>
  <c r="L1843" i="6" s="1"/>
  <c r="G1832" i="6"/>
  <c r="K1832" i="6" s="1"/>
  <c r="L1832" i="6" s="1"/>
  <c r="G1864" i="6"/>
  <c r="K1864" i="6" s="1"/>
  <c r="L1864" i="6" s="1"/>
  <c r="G1741" i="6"/>
  <c r="K1741" i="6" s="1"/>
  <c r="L1741" i="6" s="1"/>
  <c r="G487" i="6"/>
  <c r="K487" i="6" s="1"/>
  <c r="L487" i="6" s="1"/>
  <c r="G2218" i="6"/>
  <c r="K2218" i="6" s="1"/>
  <c r="L2218" i="6" s="1"/>
  <c r="G508" i="6"/>
  <c r="K508" i="6" s="1"/>
  <c r="L508" i="6" s="1"/>
  <c r="G1179" i="6"/>
  <c r="K1179" i="6" s="1"/>
  <c r="L1179" i="6" s="1"/>
  <c r="G145" i="6"/>
  <c r="K145" i="6" s="1"/>
  <c r="L145" i="6" s="1"/>
  <c r="G2111" i="6"/>
  <c r="K2111" i="6" s="1"/>
  <c r="L2111" i="6" s="1"/>
  <c r="G1488" i="6"/>
  <c r="K1488" i="6" s="1"/>
  <c r="L1488" i="6" s="1"/>
  <c r="G2030" i="6"/>
  <c r="K2030" i="6" s="1"/>
  <c r="L2030" i="6" s="1"/>
  <c r="G422" i="6"/>
  <c r="K422" i="6" s="1"/>
  <c r="L422" i="6" s="1"/>
  <c r="G318" i="6"/>
  <c r="K318" i="6" s="1"/>
  <c r="L318" i="6" s="1"/>
  <c r="G287" i="6"/>
  <c r="K287" i="6" s="1"/>
  <c r="L287" i="6" s="1"/>
  <c r="G1808" i="6"/>
  <c r="K1808" i="6" s="1"/>
  <c r="L1808" i="6" s="1"/>
  <c r="G1800" i="6"/>
  <c r="K1800" i="6" s="1"/>
  <c r="L1800" i="6" s="1"/>
  <c r="G1749" i="6"/>
  <c r="K1749" i="6" s="1"/>
  <c r="L1749" i="6" s="1"/>
  <c r="G471" i="6"/>
  <c r="K471" i="6" s="1"/>
  <c r="L471" i="6" s="1"/>
  <c r="G1152" i="6"/>
  <c r="K1152" i="6" s="1"/>
  <c r="L1152" i="6" s="1"/>
  <c r="G1075" i="6"/>
  <c r="K1075" i="6" s="1"/>
  <c r="L1075" i="6" s="1"/>
  <c r="G993" i="6"/>
  <c r="K993" i="6" s="1"/>
  <c r="L993" i="6" s="1"/>
  <c r="G456" i="6"/>
  <c r="K456" i="6" s="1"/>
  <c r="L456" i="6" s="1"/>
  <c r="G174" i="6"/>
  <c r="K174" i="6" s="1"/>
  <c r="L174" i="6" s="1"/>
  <c r="G2237" i="6"/>
  <c r="K2237" i="6" s="1"/>
  <c r="L2237" i="6" s="1"/>
  <c r="G375" i="6"/>
  <c r="K375" i="6" s="1"/>
  <c r="L375" i="6" s="1"/>
  <c r="G376" i="6"/>
  <c r="K376" i="6" s="1"/>
  <c r="L376" i="6" s="1"/>
  <c r="G131" i="6"/>
  <c r="K131" i="6" s="1"/>
  <c r="L131" i="6" s="1"/>
  <c r="G2097" i="6"/>
  <c r="K2097" i="6" s="1"/>
  <c r="L2097" i="6" s="1"/>
  <c r="G1234" i="6"/>
  <c r="K1234" i="6" s="1"/>
  <c r="L1234" i="6" s="1"/>
  <c r="G386" i="6"/>
  <c r="K386" i="6" s="1"/>
  <c r="L386" i="6" s="1"/>
  <c r="G310" i="6"/>
  <c r="K310" i="6" s="1"/>
  <c r="L310" i="6" s="1"/>
  <c r="G1822" i="6"/>
  <c r="K1822" i="6" s="1"/>
  <c r="L1822" i="6" s="1"/>
  <c r="G496" i="6"/>
  <c r="K496" i="6" s="1"/>
  <c r="L496" i="6" s="1"/>
  <c r="G901" i="6"/>
  <c r="K901" i="6" s="1"/>
  <c r="L901" i="6" s="1"/>
  <c r="G1691" i="6"/>
  <c r="K1691" i="6" s="1"/>
  <c r="L1691" i="6" s="1"/>
  <c r="G153" i="6"/>
  <c r="K153" i="6" s="1"/>
  <c r="L153" i="6" s="1"/>
  <c r="G665" i="6"/>
  <c r="K665" i="6" s="1"/>
  <c r="L665" i="6" s="1"/>
  <c r="G1910" i="6"/>
  <c r="K1910" i="6" s="1"/>
  <c r="L1910" i="6" s="1"/>
  <c r="G1937" i="6"/>
  <c r="K1937" i="6" s="1"/>
  <c r="L1937" i="6" s="1"/>
  <c r="G1945" i="6"/>
  <c r="K1945" i="6" s="1"/>
  <c r="L1945" i="6" s="1"/>
  <c r="G1439" i="6"/>
  <c r="K1439" i="6" s="1"/>
  <c r="L1439" i="6" s="1"/>
  <c r="G1704" i="6"/>
  <c r="K1704" i="6" s="1"/>
  <c r="L1704" i="6" s="1"/>
  <c r="G20" i="6"/>
  <c r="K20" i="6" s="1"/>
  <c r="L20" i="6" s="1"/>
  <c r="G1003" i="6"/>
  <c r="K1003" i="6" s="1"/>
  <c r="L1003" i="6" s="1"/>
  <c r="G378" i="6"/>
  <c r="K378" i="6" s="1"/>
  <c r="L378" i="6" s="1"/>
  <c r="G1314" i="6"/>
  <c r="K1314" i="6" s="1"/>
  <c r="L1314" i="6" s="1"/>
  <c r="G2246" i="6"/>
  <c r="K2246" i="6" s="1"/>
  <c r="L2246" i="6" s="1"/>
  <c r="G2158" i="6"/>
  <c r="K2158" i="6" s="1"/>
  <c r="L2158" i="6" s="1"/>
  <c r="G1047" i="6"/>
  <c r="K1047" i="6" s="1"/>
  <c r="L1047" i="6" s="1"/>
  <c r="G1807" i="6"/>
  <c r="K1807" i="6" s="1"/>
  <c r="L1807" i="6" s="1"/>
  <c r="G691" i="6"/>
  <c r="K691" i="6" s="1"/>
  <c r="L691" i="6" s="1"/>
  <c r="G470" i="6"/>
  <c r="K470" i="6" s="1"/>
  <c r="L470" i="6" s="1"/>
  <c r="G1130" i="6"/>
  <c r="K1130" i="6" s="1"/>
  <c r="L1130" i="6" s="1"/>
  <c r="G2190" i="6"/>
  <c r="K2190" i="6" s="1"/>
  <c r="L2190" i="6" s="1"/>
  <c r="G179" i="6"/>
  <c r="K179" i="6" s="1"/>
  <c r="L179" i="6" s="1"/>
  <c r="G1391" i="6"/>
  <c r="K1391" i="6" s="1"/>
  <c r="L1391" i="6" s="1"/>
  <c r="G1958" i="6"/>
  <c r="K1958" i="6" s="1"/>
  <c r="L1958" i="6" s="1"/>
  <c r="G1957" i="6"/>
  <c r="K1957" i="6" s="1"/>
  <c r="L1957" i="6" s="1"/>
  <c r="G1013" i="6"/>
  <c r="K1013" i="6" s="1"/>
  <c r="L1013" i="6" s="1"/>
  <c r="G1331" i="6"/>
  <c r="K1331" i="6" s="1"/>
  <c r="L1331" i="6" s="1"/>
  <c r="G2219" i="6"/>
  <c r="K2219" i="6" s="1"/>
  <c r="L2219" i="6" s="1"/>
  <c r="G382" i="6"/>
  <c r="K382" i="6" s="1"/>
  <c r="L382" i="6" s="1"/>
  <c r="G1322" i="6"/>
  <c r="K1322" i="6" s="1"/>
  <c r="L1322" i="6" s="1"/>
  <c r="G1798" i="6"/>
  <c r="K1798" i="6" s="1"/>
  <c r="L1798" i="6" s="1"/>
  <c r="G1052" i="6"/>
  <c r="K1052" i="6" s="1"/>
  <c r="L1052" i="6" s="1"/>
  <c r="G1846" i="6"/>
  <c r="K1846" i="6" s="1"/>
  <c r="L1846" i="6" s="1"/>
  <c r="G2136" i="6"/>
  <c r="K2136" i="6" s="1"/>
  <c r="L2136" i="6" s="1"/>
  <c r="G2231" i="6"/>
  <c r="K2231" i="6" s="1"/>
  <c r="L2231" i="6" s="1"/>
  <c r="G1432" i="6"/>
  <c r="K1432" i="6" s="1"/>
  <c r="L1432" i="6" s="1"/>
  <c r="G638" i="6"/>
  <c r="K638" i="6" s="1"/>
  <c r="L638" i="6" s="1"/>
  <c r="G126" i="6"/>
  <c r="K126" i="6" s="1"/>
  <c r="L126" i="6" s="1"/>
  <c r="G2104" i="6"/>
  <c r="K2104" i="6" s="1"/>
  <c r="L2104" i="6" s="1"/>
  <c r="G2095" i="6"/>
  <c r="K2095" i="6" s="1"/>
  <c r="L2095" i="6" s="1"/>
  <c r="G1309" i="6"/>
  <c r="K1309" i="6" s="1"/>
  <c r="L1309" i="6" s="1"/>
  <c r="G2248" i="6"/>
  <c r="K2248" i="6" s="1"/>
  <c r="L2248" i="6" s="1"/>
  <c r="G385" i="6"/>
  <c r="K385" i="6" s="1"/>
  <c r="L385" i="6" s="1"/>
  <c r="G2169" i="6"/>
  <c r="K2169" i="6" s="1"/>
  <c r="L2169" i="6" s="1"/>
  <c r="G314" i="6"/>
  <c r="K314" i="6" s="1"/>
  <c r="L314" i="6" s="1"/>
  <c r="G288" i="6"/>
  <c r="K288" i="6" s="1"/>
  <c r="L288" i="6" s="1"/>
  <c r="G293" i="6"/>
  <c r="K293" i="6" s="1"/>
  <c r="L293" i="6" s="1"/>
  <c r="G1827" i="6"/>
  <c r="K1827" i="6" s="1"/>
  <c r="L1827" i="6" s="1"/>
  <c r="G1854" i="6"/>
  <c r="K1854" i="6" s="1"/>
  <c r="L1854" i="6" s="1"/>
  <c r="G1867" i="6"/>
  <c r="K1867" i="6" s="1"/>
  <c r="L1867" i="6" s="1"/>
  <c r="G33" i="6"/>
  <c r="K33" i="6" s="1"/>
  <c r="L33" i="6" s="1"/>
  <c r="G442" i="6"/>
  <c r="K442" i="6" s="1"/>
  <c r="L442" i="6" s="1"/>
  <c r="G2217" i="6"/>
  <c r="K2217" i="6" s="1"/>
  <c r="L2217" i="6" s="1"/>
  <c r="G1357" i="6"/>
  <c r="K1357" i="6" s="1"/>
  <c r="L1357" i="6" s="1"/>
  <c r="G184" i="6"/>
  <c r="K184" i="6" s="1"/>
  <c r="L184" i="6" s="1"/>
  <c r="G1417" i="6"/>
  <c r="K1417" i="6" s="1"/>
  <c r="L1417" i="6" s="1"/>
  <c r="G426" i="6"/>
  <c r="K426" i="6" s="1"/>
  <c r="L426" i="6" s="1"/>
  <c r="G1313" i="6"/>
  <c r="K1313" i="6" s="1"/>
  <c r="L1313" i="6" s="1"/>
  <c r="G2038" i="6"/>
  <c r="K2038" i="6" s="1"/>
  <c r="L2038" i="6" s="1"/>
  <c r="G873" i="6"/>
  <c r="K873" i="6" s="1"/>
  <c r="L873" i="6" s="1"/>
  <c r="G322" i="6"/>
  <c r="K322" i="6" s="1"/>
  <c r="L322" i="6" s="1"/>
  <c r="G2159" i="6"/>
  <c r="K2159" i="6" s="1"/>
  <c r="L2159" i="6" s="1"/>
  <c r="G667" i="6"/>
  <c r="K667" i="6" s="1"/>
  <c r="L667" i="6" s="1"/>
  <c r="G1048" i="6"/>
  <c r="K1048" i="6" s="1"/>
  <c r="L1048" i="6" s="1"/>
  <c r="G1845" i="6"/>
  <c r="K1845" i="6" s="1"/>
  <c r="L1845" i="6" s="1"/>
  <c r="G1833" i="6"/>
  <c r="K1833" i="6" s="1"/>
  <c r="L1833" i="6" s="1"/>
  <c r="G1755" i="6"/>
  <c r="K1755" i="6" s="1"/>
  <c r="L1755" i="6" s="1"/>
  <c r="G482" i="6"/>
  <c r="K482" i="6" s="1"/>
  <c r="L482" i="6" s="1"/>
  <c r="G1148" i="6"/>
  <c r="K1148" i="6" s="1"/>
  <c r="L1148" i="6" s="1"/>
  <c r="G1124" i="6"/>
  <c r="K1124" i="6" s="1"/>
  <c r="L1124" i="6" s="1"/>
  <c r="G646" i="6"/>
  <c r="K646" i="6" s="1"/>
  <c r="L646" i="6" s="1"/>
  <c r="G164" i="6"/>
  <c r="K164" i="6" s="1"/>
  <c r="L164" i="6" s="1"/>
  <c r="G170" i="6"/>
  <c r="K170" i="6" s="1"/>
  <c r="L170" i="6" s="1"/>
  <c r="G2221" i="6"/>
  <c r="K2221" i="6" s="1"/>
  <c r="L2221" i="6" s="1"/>
  <c r="G1431" i="6"/>
  <c r="K1431" i="6" s="1"/>
  <c r="L1431" i="6" s="1"/>
  <c r="G2236" i="6"/>
  <c r="K2236" i="6" s="1"/>
  <c r="L2236" i="6" s="1"/>
  <c r="G1002" i="6"/>
  <c r="K1002" i="6" s="1"/>
  <c r="L1002" i="6" s="1"/>
  <c r="G147" i="6"/>
  <c r="K147" i="6" s="1"/>
  <c r="L147" i="6" s="1"/>
  <c r="G1318" i="6"/>
  <c r="K1318" i="6" s="1"/>
  <c r="L1318" i="6" s="1"/>
  <c r="G874" i="6"/>
  <c r="K874" i="6" s="1"/>
  <c r="L874" i="6" s="1"/>
  <c r="G1557" i="6"/>
  <c r="K1557" i="6" s="1"/>
  <c r="L1557" i="6" s="1"/>
  <c r="G281" i="6"/>
  <c r="K281" i="6" s="1"/>
  <c r="L281" i="6" s="1"/>
  <c r="G1869" i="6"/>
  <c r="K1869" i="6" s="1"/>
  <c r="L1869" i="6" s="1"/>
  <c r="G1137" i="6"/>
  <c r="K1137" i="6" s="1"/>
  <c r="L1137" i="6" s="1"/>
  <c r="G537" i="6"/>
  <c r="K537" i="6" s="1"/>
  <c r="L537" i="6" s="1"/>
  <c r="G29" i="6"/>
  <c r="K29" i="6" s="1"/>
  <c r="L29" i="6" s="1"/>
  <c r="G1580" i="6"/>
  <c r="K1580" i="6" s="1"/>
  <c r="L1580" i="6" s="1"/>
  <c r="G173" i="6"/>
  <c r="K173" i="6" s="1"/>
  <c r="L173" i="6" s="1"/>
  <c r="G661" i="6"/>
  <c r="K661" i="6" s="1"/>
  <c r="L661" i="6" s="1"/>
  <c r="G2040" i="6"/>
  <c r="K2040" i="6" s="1"/>
  <c r="L2040" i="6" s="1"/>
  <c r="G1944" i="6"/>
  <c r="K1944" i="6" s="1"/>
  <c r="L1944" i="6" s="1"/>
  <c r="G1949" i="6"/>
  <c r="K1949" i="6" s="1"/>
  <c r="L1949" i="6" s="1"/>
  <c r="G1467" i="6"/>
  <c r="K1467" i="6" s="1"/>
  <c r="L1467" i="6" s="1"/>
  <c r="G409" i="6"/>
  <c r="K409" i="6" s="1"/>
  <c r="L409" i="6" s="1"/>
  <c r="G1288" i="6"/>
  <c r="K1288" i="6" s="1"/>
  <c r="L1288" i="6" s="1"/>
  <c r="G1333" i="6"/>
  <c r="K1333" i="6" s="1"/>
  <c r="L1333" i="6" s="1"/>
  <c r="G2226" i="6"/>
  <c r="K2226" i="6" s="1"/>
  <c r="L2226" i="6" s="1"/>
  <c r="G637" i="6"/>
  <c r="K637" i="6" s="1"/>
  <c r="L637" i="6" s="1"/>
  <c r="G2117" i="6"/>
  <c r="K2117" i="6" s="1"/>
  <c r="L2117" i="6" s="1"/>
  <c r="G1305" i="6"/>
  <c r="K1305" i="6" s="1"/>
  <c r="L1305" i="6" s="1"/>
  <c r="G1014" i="6"/>
  <c r="K1014" i="6" s="1"/>
  <c r="L1014" i="6" s="1"/>
  <c r="G312" i="6"/>
  <c r="K312" i="6" s="1"/>
  <c r="L312" i="6" s="1"/>
  <c r="G1057" i="6"/>
  <c r="K1057" i="6" s="1"/>
  <c r="L1057" i="6" s="1"/>
  <c r="G1818" i="6"/>
  <c r="K1818" i="6" s="1"/>
  <c r="L1818" i="6" s="1"/>
  <c r="G468" i="6"/>
  <c r="K468" i="6" s="1"/>
  <c r="L468" i="6" s="1"/>
  <c r="G465" i="6"/>
  <c r="K465" i="6" s="1"/>
  <c r="L465" i="6" s="1"/>
  <c r="G1127" i="6"/>
  <c r="K1127" i="6" s="1"/>
  <c r="L1127" i="6" s="1"/>
  <c r="G458" i="6"/>
  <c r="K458" i="6" s="1"/>
  <c r="L458" i="6" s="1"/>
  <c r="G654" i="6"/>
  <c r="K654" i="6" s="1"/>
  <c r="L654" i="6" s="1"/>
  <c r="G1347" i="6"/>
  <c r="K1347" i="6" s="1"/>
  <c r="L1347" i="6" s="1"/>
  <c r="G2044" i="6"/>
  <c r="K2044" i="6" s="1"/>
  <c r="L2044" i="6" s="1"/>
  <c r="G1941" i="6"/>
  <c r="K1941" i="6" s="1"/>
  <c r="L1941" i="6" s="1"/>
  <c r="G1460" i="6"/>
  <c r="K1460" i="6" s="1"/>
  <c r="L1460" i="6" s="1"/>
  <c r="G1169" i="6"/>
  <c r="K1169" i="6" s="1"/>
  <c r="L1169" i="6" s="1"/>
  <c r="G1295" i="6"/>
  <c r="K1295" i="6" s="1"/>
  <c r="L1295" i="6" s="1"/>
  <c r="G1999" i="6"/>
  <c r="K1999" i="6" s="1"/>
  <c r="L1999" i="6" s="1"/>
  <c r="G2039" i="6"/>
  <c r="K2039" i="6" s="1"/>
  <c r="L2039" i="6" s="1"/>
  <c r="G2118" i="6"/>
  <c r="K2118" i="6" s="1"/>
  <c r="L2118" i="6" s="1"/>
  <c r="G436" i="6"/>
  <c r="K436" i="6" s="1"/>
  <c r="L436" i="6" s="1"/>
  <c r="G1160" i="6"/>
  <c r="K1160" i="6" s="1"/>
  <c r="L1160" i="6" s="1"/>
  <c r="G1429" i="6"/>
  <c r="K1429" i="6" s="1"/>
  <c r="L1429" i="6" s="1"/>
  <c r="G635" i="6"/>
  <c r="K635" i="6" s="1"/>
  <c r="L635" i="6" s="1"/>
  <c r="G138" i="6"/>
  <c r="K138" i="6" s="1"/>
  <c r="L138" i="6" s="1"/>
  <c r="G383" i="6"/>
  <c r="K383" i="6" s="1"/>
  <c r="L383" i="6" s="1"/>
  <c r="G1994" i="6"/>
  <c r="K1994" i="6" s="1"/>
  <c r="L1994" i="6" s="1"/>
  <c r="G1311" i="6"/>
  <c r="K1311" i="6" s="1"/>
  <c r="L1311" i="6" s="1"/>
  <c r="G2252" i="6"/>
  <c r="K2252" i="6" s="1"/>
  <c r="L2252" i="6" s="1"/>
  <c r="G2139" i="6"/>
  <c r="K2139" i="6" s="1"/>
  <c r="L2139" i="6" s="1"/>
  <c r="G2170" i="6"/>
  <c r="K2170" i="6" s="1"/>
  <c r="L2170" i="6" s="1"/>
  <c r="G316" i="6"/>
  <c r="K316" i="6" s="1"/>
  <c r="L316" i="6" s="1"/>
  <c r="G269" i="6"/>
  <c r="K269" i="6" s="1"/>
  <c r="L269" i="6" s="1"/>
  <c r="G279" i="6"/>
  <c r="K279" i="6" s="1"/>
  <c r="L279" i="6" s="1"/>
  <c r="G1855" i="6"/>
  <c r="K1855" i="6" s="1"/>
  <c r="L1855" i="6" s="1"/>
  <c r="G1841" i="6"/>
  <c r="K1841" i="6" s="1"/>
  <c r="L1841" i="6" s="1"/>
  <c r="G971" i="6"/>
  <c r="K971" i="6" s="1"/>
  <c r="L971" i="6" s="1"/>
  <c r="G490" i="6"/>
  <c r="K490" i="6" s="1"/>
  <c r="L490" i="6" s="1"/>
  <c r="G2224" i="6"/>
  <c r="K2224" i="6" s="1"/>
  <c r="L2224" i="6" s="1"/>
  <c r="G1159" i="6"/>
  <c r="K1159" i="6" s="1"/>
  <c r="L1159" i="6" s="1"/>
  <c r="G1426" i="6"/>
  <c r="K1426" i="6" s="1"/>
  <c r="L1426" i="6" s="1"/>
  <c r="G134" i="6"/>
  <c r="K134" i="6" s="1"/>
  <c r="L134" i="6" s="1"/>
  <c r="G1996" i="6"/>
  <c r="K1996" i="6" s="1"/>
  <c r="L1996" i="6" s="1"/>
  <c r="G1310" i="6"/>
  <c r="K1310" i="6" s="1"/>
  <c r="L1310" i="6" s="1"/>
  <c r="G1220" i="6"/>
  <c r="K1220" i="6" s="1"/>
  <c r="L1220" i="6" s="1"/>
  <c r="G1236" i="6"/>
  <c r="K1236" i="6" s="1"/>
  <c r="L1236" i="6" s="1"/>
  <c r="G1558" i="6"/>
  <c r="K1558" i="6" s="1"/>
  <c r="L1558" i="6" s="1"/>
  <c r="G2172" i="6"/>
  <c r="K2172" i="6" s="1"/>
  <c r="L2172" i="6" s="1"/>
  <c r="G282" i="6"/>
  <c r="K282" i="6" s="1"/>
  <c r="L282" i="6" s="1"/>
  <c r="G1051" i="6"/>
  <c r="K1051" i="6" s="1"/>
  <c r="L1051" i="6" s="1"/>
  <c r="G1831" i="6"/>
  <c r="K1831" i="6" s="1"/>
  <c r="L1831" i="6" s="1"/>
  <c r="G1799" i="6"/>
  <c r="K1799" i="6" s="1"/>
  <c r="L1799" i="6" s="1"/>
  <c r="G1038" i="6"/>
  <c r="K1038" i="6" s="1"/>
  <c r="L1038" i="6" s="1"/>
  <c r="G493" i="6"/>
  <c r="K493" i="6" s="1"/>
  <c r="L493" i="6" s="1"/>
  <c r="G543" i="6"/>
  <c r="K543" i="6" s="1"/>
  <c r="L543" i="6" s="1"/>
  <c r="G1695" i="6"/>
  <c r="K1695" i="6" s="1"/>
  <c r="L1695" i="6" s="1"/>
  <c r="G2192" i="6"/>
  <c r="K2192" i="6" s="1"/>
  <c r="L2192" i="6" s="1"/>
  <c r="G178" i="6"/>
  <c r="K178" i="6" s="1"/>
  <c r="L178" i="6" s="1"/>
  <c r="G441" i="6"/>
  <c r="K441" i="6" s="1"/>
  <c r="L441" i="6" s="1"/>
  <c r="G2232" i="6"/>
  <c r="K2232" i="6" s="1"/>
  <c r="L2232" i="6" s="1"/>
  <c r="G1178" i="6"/>
  <c r="K1178" i="6" s="1"/>
  <c r="L1178" i="6" s="1"/>
  <c r="G2233" i="6"/>
  <c r="K2233" i="6" s="1"/>
  <c r="L2233" i="6" s="1"/>
  <c r="G642" i="6"/>
  <c r="K642" i="6" s="1"/>
  <c r="L642" i="6" s="1"/>
  <c r="G2105" i="6"/>
  <c r="K2105" i="6" s="1"/>
  <c r="L2105" i="6" s="1"/>
  <c r="G2031" i="6"/>
  <c r="K2031" i="6" s="1"/>
  <c r="L2031" i="6" s="1"/>
  <c r="G1016" i="6"/>
  <c r="K1016" i="6" s="1"/>
  <c r="L1016" i="6" s="1"/>
  <c r="G2160" i="6"/>
  <c r="K2160" i="6" s="1"/>
  <c r="L2160" i="6" s="1"/>
  <c r="G291" i="6"/>
  <c r="K291" i="6" s="1"/>
  <c r="L291" i="6" s="1"/>
  <c r="G1027" i="6"/>
  <c r="K1027" i="6" s="1"/>
  <c r="L1027" i="6" s="1"/>
  <c r="G1158" i="6"/>
  <c r="K1158" i="6" s="1"/>
  <c r="L1158" i="6" s="1"/>
  <c r="G1887" i="6"/>
  <c r="K1887" i="6" s="1"/>
  <c r="L1887" i="6" s="1"/>
  <c r="G27" i="6"/>
  <c r="K27" i="6" s="1"/>
  <c r="L27" i="6" s="1"/>
  <c r="G649" i="6"/>
  <c r="K649" i="6" s="1"/>
  <c r="L649" i="6" s="1"/>
  <c r="G158" i="6"/>
  <c r="K158" i="6" s="1"/>
  <c r="L158" i="6" s="1"/>
  <c r="G423" i="6"/>
  <c r="K423" i="6" s="1"/>
  <c r="L423" i="6" s="1"/>
  <c r="G2046" i="6"/>
  <c r="K2046" i="6" s="1"/>
  <c r="L2046" i="6" s="1"/>
  <c r="G1950" i="6"/>
  <c r="K1950" i="6" s="1"/>
  <c r="L1950" i="6" s="1"/>
  <c r="G1440" i="6"/>
  <c r="K1440" i="6" s="1"/>
  <c r="L1440" i="6" s="1"/>
  <c r="G1167" i="6"/>
  <c r="K1167" i="6" s="1"/>
  <c r="L1167" i="6" s="1"/>
  <c r="G695" i="6"/>
  <c r="K695" i="6" s="1"/>
  <c r="L695" i="6" s="1"/>
  <c r="G2001" i="6"/>
  <c r="K2001" i="6" s="1"/>
  <c r="L2001" i="6" s="1"/>
  <c r="G1430" i="6"/>
  <c r="K1430" i="6" s="1"/>
  <c r="L1430" i="6" s="1"/>
  <c r="G130" i="6"/>
  <c r="K130" i="6" s="1"/>
  <c r="L130" i="6" s="1"/>
  <c r="G2096" i="6"/>
  <c r="K2096" i="6" s="1"/>
  <c r="L2096" i="6" s="1"/>
  <c r="G2025" i="6"/>
  <c r="K2025" i="6" s="1"/>
  <c r="L2025" i="6" s="1"/>
  <c r="G1419" i="6"/>
  <c r="K1419" i="6" s="1"/>
  <c r="L1419" i="6" s="1"/>
  <c r="G275" i="6"/>
  <c r="K275" i="6" s="1"/>
  <c r="L275" i="6" s="1"/>
  <c r="G1834" i="6"/>
  <c r="K1834" i="6" s="1"/>
  <c r="L1834" i="6" s="1"/>
  <c r="G1805" i="6"/>
  <c r="K1805" i="6" s="1"/>
  <c r="L1805" i="6" s="1"/>
  <c r="G467" i="6"/>
  <c r="K467" i="6" s="1"/>
  <c r="L467" i="6" s="1"/>
  <c r="G1143" i="6"/>
  <c r="K1143" i="6" s="1"/>
  <c r="L1143" i="6" s="1"/>
  <c r="G1697" i="6"/>
  <c r="K1697" i="6" s="1"/>
  <c r="L1697" i="6" s="1"/>
  <c r="G161" i="6"/>
  <c r="K161" i="6" s="1"/>
  <c r="L161" i="6" s="1"/>
  <c r="G655" i="6"/>
  <c r="K655" i="6" s="1"/>
  <c r="L655" i="6" s="1"/>
  <c r="G425" i="6"/>
  <c r="K425" i="6" s="1"/>
  <c r="L425" i="6" s="1"/>
  <c r="G2043" i="6"/>
  <c r="K2043" i="6" s="1"/>
  <c r="L2043" i="6" s="1"/>
  <c r="G1952" i="6"/>
  <c r="K1952" i="6" s="1"/>
  <c r="L1952" i="6" s="1"/>
  <c r="G1445" i="6"/>
  <c r="K1445" i="6" s="1"/>
  <c r="L1445" i="6" s="1"/>
  <c r="G1211" i="6"/>
  <c r="K1211" i="6" s="1"/>
  <c r="L1211" i="6" s="1"/>
  <c r="G1492" i="6"/>
  <c r="K1492" i="6" s="1"/>
  <c r="L1492" i="6" s="1"/>
  <c r="G2206" i="6"/>
  <c r="K2206" i="6" s="1"/>
  <c r="L2206" i="6" s="1"/>
  <c r="G1359" i="6"/>
  <c r="K1359" i="6" s="1"/>
  <c r="L1359" i="6" s="1"/>
  <c r="G1995" i="6"/>
  <c r="K1995" i="6" s="1"/>
  <c r="L1995" i="6" s="1"/>
  <c r="G2243" i="6"/>
  <c r="K2243" i="6" s="1"/>
  <c r="L2243" i="6" s="1"/>
  <c r="G2230" i="6"/>
  <c r="K2230" i="6" s="1"/>
  <c r="L2230" i="6" s="1"/>
  <c r="G1284" i="6"/>
  <c r="K1284" i="6" s="1"/>
  <c r="L1284" i="6" s="1"/>
  <c r="G1000" i="6"/>
  <c r="K1000" i="6" s="1"/>
  <c r="L1000" i="6" s="1"/>
  <c r="G127" i="6"/>
  <c r="K127" i="6" s="1"/>
  <c r="L127" i="6" s="1"/>
  <c r="G133" i="6"/>
  <c r="K133" i="6" s="1"/>
  <c r="L133" i="6" s="1"/>
  <c r="G2109" i="6"/>
  <c r="K2109" i="6" s="1"/>
  <c r="L2109" i="6" s="1"/>
  <c r="G699" i="6"/>
  <c r="K699" i="6" s="1"/>
  <c r="L699" i="6" s="1"/>
  <c r="G1316" i="6"/>
  <c r="K1316" i="6" s="1"/>
  <c r="L1316" i="6" s="1"/>
  <c r="G1237" i="6"/>
  <c r="K1237" i="6" s="1"/>
  <c r="L1237" i="6" s="1"/>
  <c r="G324" i="6"/>
  <c r="K324" i="6" s="1"/>
  <c r="L324" i="6" s="1"/>
  <c r="G311" i="6"/>
  <c r="K311" i="6" s="1"/>
  <c r="L311" i="6" s="1"/>
  <c r="G274" i="6"/>
  <c r="K274" i="6" s="1"/>
  <c r="L274" i="6" s="1"/>
  <c r="G1811" i="6"/>
  <c r="K1811" i="6" s="1"/>
  <c r="L1811" i="6" s="1"/>
  <c r="G1830" i="6"/>
  <c r="K1830" i="6" s="1"/>
  <c r="L1830" i="6" s="1"/>
  <c r="G1817" i="6"/>
  <c r="K1817" i="6" s="1"/>
  <c r="L1817" i="6" s="1"/>
  <c r="G1739" i="6"/>
  <c r="K1739" i="6" s="1"/>
  <c r="L1739" i="6" s="1"/>
  <c r="G2238" i="6"/>
  <c r="K2238" i="6" s="1"/>
  <c r="L2238" i="6" s="1"/>
  <c r="G1285" i="6"/>
  <c r="K1285" i="6" s="1"/>
  <c r="L1285" i="6" s="1"/>
  <c r="G891" i="6"/>
  <c r="K891" i="6" s="1"/>
  <c r="L891" i="6" s="1"/>
  <c r="G142" i="6"/>
  <c r="K142" i="6" s="1"/>
  <c r="L142" i="6" s="1"/>
  <c r="G2112" i="6"/>
  <c r="K2112" i="6" s="1"/>
  <c r="L2112" i="6" s="1"/>
  <c r="G1306" i="6"/>
  <c r="K1306" i="6" s="1"/>
  <c r="L1306" i="6" s="1"/>
  <c r="G2245" i="6"/>
  <c r="K2245" i="6" s="1"/>
  <c r="L2245" i="6" s="1"/>
  <c r="G1901" i="6"/>
  <c r="K1901" i="6" s="1"/>
  <c r="L1901" i="6" s="1"/>
  <c r="G1555" i="6"/>
  <c r="K1555" i="6" s="1"/>
  <c r="L1555" i="6" s="1"/>
  <c r="G973" i="6"/>
  <c r="K973" i="6" s="1"/>
  <c r="L973" i="6" s="1"/>
  <c r="G280" i="6"/>
  <c r="K280" i="6" s="1"/>
  <c r="L280" i="6" s="1"/>
  <c r="G1848" i="6"/>
  <c r="K1848" i="6" s="1"/>
  <c r="L1848" i="6" s="1"/>
  <c r="G1865" i="6"/>
  <c r="K1865" i="6" s="1"/>
  <c r="L1865" i="6" s="1"/>
  <c r="G40" i="6"/>
  <c r="K40" i="6" s="1"/>
  <c r="L40" i="6" s="1"/>
  <c r="G1142" i="6"/>
  <c r="K1142" i="6" s="1"/>
  <c r="L1142" i="6" s="1"/>
  <c r="G526" i="6"/>
  <c r="K526" i="6" s="1"/>
  <c r="L526" i="6" s="1"/>
  <c r="G1696" i="6"/>
  <c r="K1696" i="6" s="1"/>
  <c r="L1696" i="6" s="1"/>
  <c r="G460" i="6"/>
  <c r="K460" i="6" s="1"/>
  <c r="L460" i="6" s="1"/>
  <c r="G172" i="6"/>
  <c r="K172" i="6" s="1"/>
  <c r="L172" i="6" s="1"/>
  <c r="G2229" i="6"/>
  <c r="K2229" i="6" s="1"/>
  <c r="L2229" i="6" s="1"/>
  <c r="G1161" i="6"/>
  <c r="K1161" i="6" s="1"/>
  <c r="L1161" i="6" s="1"/>
  <c r="G187" i="6"/>
  <c r="K187" i="6" s="1"/>
  <c r="L187" i="6" s="1"/>
  <c r="G1862" i="6"/>
  <c r="K1862" i="6" s="1"/>
  <c r="L1862" i="6" s="1"/>
  <c r="G144" i="6"/>
  <c r="K144" i="6" s="1"/>
  <c r="L144" i="6" s="1"/>
  <c r="G2114" i="6"/>
  <c r="K2114" i="6" s="1"/>
  <c r="L2114" i="6" s="1"/>
  <c r="G2034" i="6"/>
  <c r="K2034" i="6" s="1"/>
  <c r="L2034" i="6" s="1"/>
  <c r="G381" i="6"/>
  <c r="K381" i="6" s="1"/>
  <c r="L381" i="6" s="1"/>
  <c r="G428" i="6"/>
  <c r="K428" i="6" s="1"/>
  <c r="L428" i="6" s="1"/>
  <c r="G1826" i="6"/>
  <c r="K1826" i="6" s="1"/>
  <c r="L1826" i="6" s="1"/>
  <c r="G463" i="6"/>
  <c r="K463" i="6" s="1"/>
  <c r="L463" i="6" s="1"/>
  <c r="G1149" i="6"/>
  <c r="K1149" i="6" s="1"/>
  <c r="L1149" i="6" s="1"/>
  <c r="G1133" i="6"/>
  <c r="K1133" i="6" s="1"/>
  <c r="L1133" i="6" s="1"/>
  <c r="G1692" i="6"/>
  <c r="K1692" i="6" s="1"/>
  <c r="L1692" i="6" s="1"/>
  <c r="G459" i="6"/>
  <c r="K459" i="6" s="1"/>
  <c r="L459" i="6" s="1"/>
  <c r="G660" i="6"/>
  <c r="K660" i="6" s="1"/>
  <c r="L660" i="6" s="1"/>
  <c r="G1906" i="6"/>
  <c r="K1906" i="6" s="1"/>
  <c r="L1906" i="6" s="1"/>
  <c r="G1951" i="6"/>
  <c r="K1951" i="6" s="1"/>
  <c r="L1951" i="6" s="1"/>
  <c r="G1931" i="6"/>
  <c r="K1931" i="6" s="1"/>
  <c r="L1931" i="6" s="1"/>
  <c r="G1897" i="6"/>
  <c r="K1897" i="6" s="1"/>
  <c r="L1897" i="6" s="1"/>
  <c r="G1877" i="6"/>
  <c r="K1877" i="6" s="1"/>
  <c r="L1877" i="6" s="1"/>
  <c r="G1165" i="6"/>
  <c r="K1165" i="6" s="1"/>
  <c r="L1165" i="6" s="1"/>
  <c r="G305" i="6"/>
  <c r="K305" i="6" s="1"/>
  <c r="L305" i="6" s="1"/>
  <c r="G190" i="6"/>
  <c r="K190" i="6" s="1"/>
  <c r="L190" i="6" s="1"/>
  <c r="G2106" i="6"/>
  <c r="K2106" i="6" s="1"/>
  <c r="L2106" i="6" s="1"/>
  <c r="G1571" i="6"/>
  <c r="K1571" i="6" s="1"/>
  <c r="L1571" i="6" s="1"/>
  <c r="G2032" i="6"/>
  <c r="K2032" i="6" s="1"/>
  <c r="L2032" i="6" s="1"/>
  <c r="G420" i="6"/>
  <c r="K420" i="6" s="1"/>
  <c r="L420" i="6" s="1"/>
  <c r="G295" i="6"/>
  <c r="K295" i="6" s="1"/>
  <c r="L295" i="6" s="1"/>
  <c r="G1803" i="6"/>
  <c r="K1803" i="6" s="1"/>
  <c r="L1803" i="6" s="1"/>
  <c r="G1863" i="6"/>
  <c r="K1863" i="6" s="1"/>
  <c r="L1863" i="6" s="1"/>
  <c r="G481" i="6"/>
  <c r="K481" i="6" s="1"/>
  <c r="L481" i="6" s="1"/>
  <c r="G908" i="6"/>
  <c r="K908" i="6" s="1"/>
  <c r="L908" i="6" s="1"/>
  <c r="G648" i="6"/>
  <c r="K648" i="6" s="1"/>
  <c r="L648" i="6" s="1"/>
  <c r="G168" i="6"/>
  <c r="K168" i="6" s="1"/>
  <c r="L168" i="6" s="1"/>
  <c r="G1907" i="6"/>
  <c r="K1907" i="6" s="1"/>
  <c r="L1907" i="6" s="1"/>
  <c r="G1935" i="6"/>
  <c r="K1935" i="6" s="1"/>
  <c r="L1935" i="6" s="1"/>
  <c r="G1974" i="6"/>
  <c r="K1974" i="6" s="1"/>
  <c r="L1974" i="6" s="1"/>
  <c r="G1876" i="6"/>
  <c r="K1876" i="6" s="1"/>
  <c r="L1876" i="6" s="1"/>
  <c r="G1208" i="6"/>
  <c r="K1208" i="6" s="1"/>
  <c r="L1208" i="6" s="1"/>
  <c r="G309" i="6"/>
  <c r="K309" i="6" s="1"/>
  <c r="L309" i="6" s="1"/>
  <c r="G1093" i="6"/>
  <c r="K1093" i="6" s="1"/>
  <c r="L1093" i="6" s="1"/>
  <c r="G129" i="6"/>
  <c r="K129" i="6" s="1"/>
  <c r="L129" i="6" s="1"/>
  <c r="G1350" i="6"/>
  <c r="K1350" i="6" s="1"/>
  <c r="L1350" i="6" s="1"/>
  <c r="G2146" i="6"/>
  <c r="K2146" i="6" s="1"/>
  <c r="L2146" i="6" s="1"/>
  <c r="G2058" i="6"/>
  <c r="K2058" i="6" s="1"/>
  <c r="L2058" i="6" s="1"/>
  <c r="G2072" i="6"/>
  <c r="K2072" i="6" s="1"/>
  <c r="L2072" i="6" s="1"/>
  <c r="G2130" i="6"/>
  <c r="K2130" i="6" s="1"/>
  <c r="L2130" i="6" s="1"/>
  <c r="G1548" i="6"/>
  <c r="K1548" i="6" s="1"/>
  <c r="L1548" i="6" s="1"/>
  <c r="G451" i="6"/>
  <c r="K451" i="6" s="1"/>
  <c r="L451" i="6" s="1"/>
  <c r="G1522" i="6"/>
  <c r="K1522" i="6" s="1"/>
  <c r="L1522" i="6" s="1"/>
  <c r="G1189" i="6"/>
  <c r="K1189" i="6" s="1"/>
  <c r="L1189" i="6" s="1"/>
  <c r="G397" i="6"/>
  <c r="K397" i="6" s="1"/>
  <c r="L397" i="6" s="1"/>
  <c r="G1099" i="6"/>
  <c r="K1099" i="6" s="1"/>
  <c r="L1099" i="6" s="1"/>
  <c r="G1583" i="6"/>
  <c r="K1583" i="6" s="1"/>
  <c r="L1583" i="6" s="1"/>
  <c r="G330" i="6"/>
  <c r="K330" i="6" s="1"/>
  <c r="L330" i="6" s="1"/>
  <c r="G1598" i="6"/>
  <c r="K1598" i="6" s="1"/>
  <c r="L1598" i="6" s="1"/>
  <c r="G1675" i="6"/>
  <c r="K1675" i="6" s="1"/>
  <c r="L1675" i="6" s="1"/>
  <c r="G1600" i="6"/>
  <c r="K1600" i="6" s="1"/>
  <c r="L1600" i="6" s="1"/>
  <c r="G805" i="6"/>
  <c r="K805" i="6" s="1"/>
  <c r="L805" i="6" s="1"/>
  <c r="G2143" i="6"/>
  <c r="K2143" i="6" s="1"/>
  <c r="L2143" i="6" s="1"/>
  <c r="G2055" i="6"/>
  <c r="K2055" i="6" s="1"/>
  <c r="L2055" i="6" s="1"/>
  <c r="G740" i="6"/>
  <c r="K740" i="6" s="1"/>
  <c r="L740" i="6" s="1"/>
  <c r="G571" i="6"/>
  <c r="K571" i="6" s="1"/>
  <c r="L571" i="6" s="1"/>
  <c r="G1546" i="6"/>
  <c r="K1546" i="6" s="1"/>
  <c r="L1546" i="6" s="1"/>
  <c r="G980" i="6"/>
  <c r="K980" i="6" s="1"/>
  <c r="L980" i="6" s="1"/>
  <c r="G797" i="6"/>
  <c r="K797" i="6" s="1"/>
  <c r="L797" i="6" s="1"/>
  <c r="G2137" i="6"/>
  <c r="K2137" i="6" s="1"/>
  <c r="L2137" i="6" s="1"/>
  <c r="G1370" i="6"/>
  <c r="K1370" i="6" s="1"/>
  <c r="L1370" i="6" s="1"/>
  <c r="G396" i="6"/>
  <c r="K396" i="6" s="1"/>
  <c r="L396" i="6" s="1"/>
  <c r="G1634" i="6"/>
  <c r="K1634" i="6" s="1"/>
  <c r="L1634" i="6" s="1"/>
  <c r="G1636" i="6"/>
  <c r="K1636" i="6" s="1"/>
  <c r="L1636" i="6" s="1"/>
  <c r="G1648" i="6"/>
  <c r="K1648" i="6" s="1"/>
  <c r="L1648" i="6" s="1"/>
  <c r="G1590" i="6"/>
  <c r="K1590" i="6" s="1"/>
  <c r="L1590" i="6" s="1"/>
  <c r="G1352" i="6"/>
  <c r="K1352" i="6" s="1"/>
  <c r="L1352" i="6" s="1"/>
  <c r="G809" i="6"/>
  <c r="K809" i="6" s="1"/>
  <c r="L809" i="6" s="1"/>
  <c r="G1477" i="6"/>
  <c r="K1477" i="6" s="1"/>
  <c r="L1477" i="6" s="1"/>
  <c r="G2059" i="6"/>
  <c r="K2059" i="6" s="1"/>
  <c r="L2059" i="6" s="1"/>
  <c r="G2135" i="6"/>
  <c r="K2135" i="6" s="1"/>
  <c r="L2135" i="6" s="1"/>
  <c r="G983" i="6"/>
  <c r="K983" i="6" s="1"/>
  <c r="L983" i="6" s="1"/>
  <c r="G444" i="6"/>
  <c r="K444" i="6" s="1"/>
  <c r="L444" i="6" s="1"/>
  <c r="G1373" i="6"/>
  <c r="K1373" i="6" s="1"/>
  <c r="L1373" i="6" s="1"/>
  <c r="G2127" i="6"/>
  <c r="K2127" i="6" s="1"/>
  <c r="L2127" i="6" s="1"/>
  <c r="G523" i="6"/>
  <c r="K523" i="6" s="1"/>
  <c r="L523" i="6" s="1"/>
  <c r="G1281" i="6"/>
  <c r="K1281" i="6" s="1"/>
  <c r="L1281" i="6" s="1"/>
  <c r="G1416" i="6"/>
  <c r="K1416" i="6" s="1"/>
  <c r="L1416" i="6" s="1"/>
  <c r="G1621" i="6"/>
  <c r="K1621" i="6" s="1"/>
  <c r="L1621" i="6" s="1"/>
  <c r="G1677" i="6"/>
  <c r="K1677" i="6" s="1"/>
  <c r="L1677" i="6" s="1"/>
  <c r="G1620" i="6"/>
  <c r="K1620" i="6" s="1"/>
  <c r="L1620" i="6" s="1"/>
  <c r="G625" i="6"/>
  <c r="K625" i="6" s="1"/>
  <c r="L625" i="6" s="1"/>
  <c r="G820" i="6"/>
  <c r="K820" i="6" s="1"/>
  <c r="L820" i="6" s="1"/>
  <c r="G2153" i="6"/>
  <c r="K2153" i="6" s="1"/>
  <c r="L2153" i="6" s="1"/>
  <c r="G2056" i="6"/>
  <c r="K2056" i="6" s="1"/>
  <c r="L2056" i="6" s="1"/>
  <c r="G884" i="6"/>
  <c r="K884" i="6" s="1"/>
  <c r="L884" i="6" s="1"/>
  <c r="G781" i="6"/>
  <c r="K781" i="6" s="1"/>
  <c r="L781" i="6" s="1"/>
  <c r="G787" i="6"/>
  <c r="K787" i="6" s="1"/>
  <c r="L787" i="6" s="1"/>
  <c r="G784" i="6"/>
  <c r="K784" i="6" s="1"/>
  <c r="L784" i="6" s="1"/>
  <c r="G1185" i="6"/>
  <c r="K1185" i="6" s="1"/>
  <c r="L1185" i="6" s="1"/>
  <c r="G1479" i="6"/>
  <c r="K1479" i="6" s="1"/>
  <c r="L1479" i="6" s="1"/>
  <c r="G1109" i="6"/>
  <c r="K1109" i="6" s="1"/>
  <c r="L1109" i="6" s="1"/>
  <c r="G506" i="6"/>
  <c r="K506" i="6" s="1"/>
  <c r="L506" i="6" s="1"/>
  <c r="G1469" i="6"/>
  <c r="K1469" i="6" s="1"/>
  <c r="L1469" i="6" s="1"/>
  <c r="G1637" i="6"/>
  <c r="K1637" i="6" s="1"/>
  <c r="L1637" i="6" s="1"/>
  <c r="G1619" i="6"/>
  <c r="K1619" i="6" s="1"/>
  <c r="L1619" i="6" s="1"/>
  <c r="G1614" i="6"/>
  <c r="K1614" i="6" s="1"/>
  <c r="L1614" i="6" s="1"/>
  <c r="G1658" i="6"/>
  <c r="K1658" i="6" s="1"/>
  <c r="L1658" i="6" s="1"/>
  <c r="G593" i="6"/>
  <c r="K593" i="6" s="1"/>
  <c r="L593" i="6" s="1"/>
  <c r="G604" i="6"/>
  <c r="K604" i="6" s="1"/>
  <c r="L604" i="6" s="1"/>
  <c r="G727" i="6"/>
  <c r="K727" i="6" s="1"/>
  <c r="L727" i="6" s="1"/>
  <c r="G735" i="6"/>
  <c r="K735" i="6" s="1"/>
  <c r="L735" i="6" s="1"/>
  <c r="G1505" i="6"/>
  <c r="K1505" i="6" s="1"/>
  <c r="L1505" i="6" s="1"/>
  <c r="G113" i="6"/>
  <c r="K113" i="6" s="1"/>
  <c r="L113" i="6" s="1"/>
  <c r="G64" i="6"/>
  <c r="K64" i="6" s="1"/>
  <c r="L64" i="6" s="1"/>
  <c r="G765" i="6"/>
  <c r="K765" i="6" s="1"/>
  <c r="L765" i="6" s="1"/>
  <c r="G930" i="6"/>
  <c r="K930" i="6" s="1"/>
  <c r="L930" i="6" s="1"/>
  <c r="G846" i="6"/>
  <c r="K846" i="6" s="1"/>
  <c r="L846" i="6" s="1"/>
  <c r="G203" i="6"/>
  <c r="K203" i="6" s="1"/>
  <c r="L203" i="6" s="1"/>
  <c r="G1776" i="6"/>
  <c r="K1776" i="6" s="1"/>
  <c r="L1776" i="6" s="1"/>
  <c r="G497" i="6"/>
  <c r="K497" i="6" s="1"/>
  <c r="L497" i="6" s="1"/>
  <c r="G998" i="6"/>
  <c r="K998" i="6" s="1"/>
  <c r="L998" i="6" s="1"/>
  <c r="G1462" i="6"/>
  <c r="K1462" i="6" s="1"/>
  <c r="L1462" i="6" s="1"/>
  <c r="G1905" i="6"/>
  <c r="K1905" i="6" s="1"/>
  <c r="L1905" i="6" s="1"/>
  <c r="G162" i="6"/>
  <c r="K162" i="6" s="1"/>
  <c r="L162" i="6" s="1"/>
  <c r="G1871" i="6"/>
  <c r="K1871" i="6" s="1"/>
  <c r="L1871" i="6" s="1"/>
  <c r="G430" i="6"/>
  <c r="K430" i="6" s="1"/>
  <c r="L430" i="6" s="1"/>
  <c r="G1642" i="6"/>
  <c r="K1642" i="6" s="1"/>
  <c r="L1642" i="6" s="1"/>
  <c r="G632" i="6"/>
  <c r="K632" i="6" s="1"/>
  <c r="L632" i="6" s="1"/>
  <c r="G715" i="6"/>
  <c r="K715" i="6" s="1"/>
  <c r="L715" i="6" s="1"/>
  <c r="G708" i="6"/>
  <c r="K708" i="6" s="1"/>
  <c r="L708" i="6" s="1"/>
  <c r="G1511" i="6"/>
  <c r="K1511" i="6" s="1"/>
  <c r="L1511" i="6" s="1"/>
  <c r="G123" i="6"/>
  <c r="K123" i="6" s="1"/>
  <c r="L123" i="6" s="1"/>
  <c r="G2023" i="6"/>
  <c r="K2023" i="6" s="1"/>
  <c r="L2023" i="6" s="1"/>
  <c r="G61" i="6"/>
  <c r="K61" i="6" s="1"/>
  <c r="L61" i="6" s="1"/>
  <c r="G1991" i="6"/>
  <c r="K1991" i="6" s="1"/>
  <c r="L1991" i="6" s="1"/>
  <c r="G865" i="6"/>
  <c r="K865" i="6" s="1"/>
  <c r="L865" i="6" s="1"/>
  <c r="G830" i="6"/>
  <c r="K830" i="6" s="1"/>
  <c r="L830" i="6" s="1"/>
  <c r="G1251" i="6"/>
  <c r="K1251" i="6" s="1"/>
  <c r="L1251" i="6" s="1"/>
  <c r="G1199" i="6"/>
  <c r="K1199" i="6" s="1"/>
  <c r="L1199" i="6" s="1"/>
  <c r="G263" i="6"/>
  <c r="K263" i="6" s="1"/>
  <c r="L263" i="6" s="1"/>
  <c r="G499" i="6"/>
  <c r="K499" i="6" s="1"/>
  <c r="L499" i="6" s="1"/>
  <c r="G883" i="6"/>
  <c r="K883" i="6" s="1"/>
  <c r="L883" i="6" s="1"/>
  <c r="G1963" i="6"/>
  <c r="K1963" i="6" s="1"/>
  <c r="L1963" i="6" s="1"/>
  <c r="G653" i="6"/>
  <c r="K653" i="6" s="1"/>
  <c r="L653" i="6" s="1"/>
  <c r="G1023" i="6"/>
  <c r="K1023" i="6" s="1"/>
  <c r="L1023" i="6" s="1"/>
  <c r="G992" i="6"/>
  <c r="K992" i="6" s="1"/>
  <c r="L992" i="6" s="1"/>
  <c r="G1061" i="6"/>
  <c r="K1061" i="6" s="1"/>
  <c r="L1061" i="6" s="1"/>
  <c r="G714" i="6"/>
  <c r="K714" i="6" s="1"/>
  <c r="L714" i="6" s="1"/>
  <c r="G97" i="6"/>
  <c r="K97" i="6" s="1"/>
  <c r="L97" i="6" s="1"/>
  <c r="G2021" i="6"/>
  <c r="K2021" i="6" s="1"/>
  <c r="L2021" i="6" s="1"/>
  <c r="G1758" i="6"/>
  <c r="K1758" i="6" s="1"/>
  <c r="L1758" i="6" s="1"/>
  <c r="G755" i="6"/>
  <c r="K755" i="6" s="1"/>
  <c r="L755" i="6" s="1"/>
  <c r="G833" i="6"/>
  <c r="K833" i="6" s="1"/>
  <c r="L833" i="6" s="1"/>
  <c r="G1244" i="6"/>
  <c r="K1244" i="6" s="1"/>
  <c r="L1244" i="6" s="1"/>
  <c r="G196" i="6"/>
  <c r="K196" i="6" s="1"/>
  <c r="L196" i="6" s="1"/>
  <c r="G258" i="6"/>
  <c r="K258" i="6" s="1"/>
  <c r="L258" i="6" s="1"/>
  <c r="G1777" i="6"/>
  <c r="K1777" i="6" s="1"/>
  <c r="L1777" i="6" s="1"/>
  <c r="G2211" i="6"/>
  <c r="K2211" i="6" s="1"/>
  <c r="L2211" i="6" s="1"/>
  <c r="G21" i="6"/>
  <c r="K21" i="6" s="1"/>
  <c r="L21" i="6" s="1"/>
  <c r="G1904" i="6"/>
  <c r="K1904" i="6" s="1"/>
  <c r="L1904" i="6" s="1"/>
  <c r="G1821" i="6"/>
  <c r="K1821" i="6" s="1"/>
  <c r="L1821" i="6" s="1"/>
  <c r="G2164" i="6"/>
  <c r="K2164" i="6" s="1"/>
  <c r="L2164" i="6" s="1"/>
  <c r="G141" i="6"/>
  <c r="K141" i="6" s="1"/>
  <c r="L141" i="6" s="1"/>
  <c r="G597" i="6"/>
  <c r="K597" i="6" s="1"/>
  <c r="L597" i="6" s="1"/>
  <c r="G629" i="6"/>
  <c r="K629" i="6" s="1"/>
  <c r="L629" i="6" s="1"/>
  <c r="G1065" i="6"/>
  <c r="K1065" i="6" s="1"/>
  <c r="L1065" i="6" s="1"/>
  <c r="G728" i="6"/>
  <c r="K728" i="6" s="1"/>
  <c r="L728" i="6" s="1"/>
  <c r="G716" i="6"/>
  <c r="K716" i="6" s="1"/>
  <c r="L716" i="6" s="1"/>
  <c r="G107" i="6"/>
  <c r="K107" i="6" s="1"/>
  <c r="L107" i="6" s="1"/>
  <c r="G46" i="6"/>
  <c r="K46" i="6" s="1"/>
  <c r="L46" i="6" s="1"/>
  <c r="G1757" i="6"/>
  <c r="K1757" i="6" s="1"/>
  <c r="L1757" i="6" s="1"/>
  <c r="G854" i="6"/>
  <c r="K854" i="6" s="1"/>
  <c r="L854" i="6" s="1"/>
  <c r="G842" i="6"/>
  <c r="K842" i="6" s="1"/>
  <c r="L842" i="6" s="1"/>
  <c r="G1253" i="6"/>
  <c r="K1253" i="6" s="1"/>
  <c r="L1253" i="6" s="1"/>
  <c r="G262" i="6"/>
  <c r="K262" i="6" s="1"/>
  <c r="L262" i="6" s="1"/>
  <c r="G1778" i="6"/>
  <c r="K1778" i="6" s="1"/>
  <c r="L1778" i="6" s="1"/>
  <c r="G342" i="6"/>
  <c r="K342" i="6" s="1"/>
  <c r="L342" i="6" s="1"/>
  <c r="G1433" i="6"/>
  <c r="K1433" i="6" s="1"/>
  <c r="L1433" i="6" s="1"/>
  <c r="G1694" i="6"/>
  <c r="K1694" i="6" s="1"/>
  <c r="L1694" i="6" s="1"/>
  <c r="G491" i="6"/>
  <c r="K491" i="6" s="1"/>
  <c r="L491" i="6" s="1"/>
  <c r="G1043" i="6"/>
  <c r="K1043" i="6" s="1"/>
  <c r="L1043" i="6" s="1"/>
  <c r="G2115" i="6"/>
  <c r="K2115" i="6" s="1"/>
  <c r="L2115" i="6" s="1"/>
  <c r="G1332" i="6"/>
  <c r="K1332" i="6" s="1"/>
  <c r="L1332" i="6" s="1"/>
  <c r="G406" i="6"/>
  <c r="K406" i="6" s="1"/>
  <c r="L406" i="6" s="1"/>
  <c r="G1207" i="6"/>
  <c r="K1207" i="6" s="1"/>
  <c r="L1207" i="6" s="1"/>
  <c r="G1705" i="6"/>
  <c r="K1705" i="6" s="1"/>
  <c r="L1705" i="6" s="1"/>
  <c r="G1925" i="6"/>
  <c r="K1925" i="6" s="1"/>
  <c r="L1925" i="6" s="1"/>
  <c r="G1936" i="6"/>
  <c r="K1936" i="6" s="1"/>
  <c r="L1936" i="6" s="1"/>
  <c r="G2041" i="6"/>
  <c r="K2041" i="6" s="1"/>
  <c r="L2041" i="6" s="1"/>
  <c r="G352" i="6"/>
  <c r="K352" i="6" s="1"/>
  <c r="L352" i="6" s="1"/>
  <c r="G663" i="6"/>
  <c r="K663" i="6" s="1"/>
  <c r="L663" i="6" s="1"/>
  <c r="G163" i="6"/>
  <c r="K163" i="6" s="1"/>
  <c r="L163" i="6" s="1"/>
  <c r="G995" i="6"/>
  <c r="K995" i="6" s="1"/>
  <c r="L995" i="6" s="1"/>
  <c r="G1134" i="6"/>
  <c r="K1134" i="6" s="1"/>
  <c r="L1134" i="6" s="1"/>
  <c r="G536" i="6"/>
  <c r="K536" i="6" s="1"/>
  <c r="L536" i="6" s="1"/>
  <c r="G1746" i="6"/>
  <c r="K1746" i="6" s="1"/>
  <c r="L1746" i="6" s="1"/>
  <c r="G1815" i="6"/>
  <c r="K1815" i="6" s="1"/>
  <c r="L1815" i="6" s="1"/>
  <c r="G1054" i="6"/>
  <c r="K1054" i="6" s="1"/>
  <c r="L1054" i="6" s="1"/>
  <c r="G876" i="6"/>
  <c r="K876" i="6" s="1"/>
  <c r="L876" i="6" s="1"/>
  <c r="G1353" i="6"/>
  <c r="K1353" i="6" s="1"/>
  <c r="L1353" i="6" s="1"/>
  <c r="G2151" i="6"/>
  <c r="K2151" i="6" s="1"/>
  <c r="L2151" i="6" s="1"/>
  <c r="G2078" i="6"/>
  <c r="K2078" i="6" s="1"/>
  <c r="L2078" i="6" s="1"/>
  <c r="G2062" i="6"/>
  <c r="K2062" i="6" s="1"/>
  <c r="L2062" i="6" s="1"/>
  <c r="G567" i="6"/>
  <c r="K567" i="6" s="1"/>
  <c r="L567" i="6" s="1"/>
  <c r="G981" i="6"/>
  <c r="K981" i="6" s="1"/>
  <c r="L981" i="6" s="1"/>
  <c r="G796" i="6"/>
  <c r="K796" i="6" s="1"/>
  <c r="L796" i="6" s="1"/>
  <c r="G447" i="6"/>
  <c r="K447" i="6" s="1"/>
  <c r="L447" i="6" s="1"/>
  <c r="G1376" i="6"/>
  <c r="K1376" i="6" s="1"/>
  <c r="L1376" i="6" s="1"/>
  <c r="G1187" i="6"/>
  <c r="K1187" i="6" s="1"/>
  <c r="L1187" i="6" s="1"/>
  <c r="G1772" i="6"/>
  <c r="K1772" i="6" s="1"/>
  <c r="L1772" i="6" s="1"/>
  <c r="G1182" i="6"/>
  <c r="K1182" i="6" s="1"/>
  <c r="L1182" i="6" s="1"/>
  <c r="G1274" i="6"/>
  <c r="K1274" i="6" s="1"/>
  <c r="L1274" i="6" s="1"/>
  <c r="G1626" i="6"/>
  <c r="K1626" i="6" s="1"/>
  <c r="L1626" i="6" s="1"/>
  <c r="G1649" i="6"/>
  <c r="K1649" i="6" s="1"/>
  <c r="L1649" i="6" s="1"/>
  <c r="G1674" i="6"/>
  <c r="K1674" i="6" s="1"/>
  <c r="L1674" i="6" s="1"/>
  <c r="G626" i="6"/>
  <c r="K626" i="6" s="1"/>
  <c r="L626" i="6" s="1"/>
  <c r="G814" i="6"/>
  <c r="K814" i="6" s="1"/>
  <c r="L814" i="6" s="1"/>
  <c r="G233" i="6"/>
  <c r="K233" i="6" s="1"/>
  <c r="L233" i="6" s="1"/>
  <c r="G2089" i="6"/>
  <c r="K2089" i="6" s="1"/>
  <c r="L2089" i="6" s="1"/>
  <c r="G887" i="6"/>
  <c r="K887" i="6" s="1"/>
  <c r="L887" i="6" s="1"/>
  <c r="G222" i="6"/>
  <c r="K222" i="6" s="1"/>
  <c r="L222" i="6" s="1"/>
  <c r="G416" i="6"/>
  <c r="K416" i="6" s="1"/>
  <c r="L416" i="6" s="1"/>
  <c r="G2015" i="6"/>
  <c r="K2015" i="6" s="1"/>
  <c r="L2015" i="6" s="1"/>
  <c r="G794" i="6"/>
  <c r="K794" i="6" s="1"/>
  <c r="L794" i="6" s="1"/>
  <c r="G1374" i="6"/>
  <c r="K1374" i="6" s="1"/>
  <c r="L1374" i="6" s="1"/>
  <c r="G1574" i="6"/>
  <c r="K1574" i="6" s="1"/>
  <c r="L1574" i="6" s="1"/>
  <c r="G1981" i="6"/>
  <c r="K1981" i="6" s="1"/>
  <c r="L1981" i="6" s="1"/>
  <c r="G1635" i="6"/>
  <c r="K1635" i="6" s="1"/>
  <c r="L1635" i="6" s="1"/>
  <c r="G1599" i="6"/>
  <c r="K1599" i="6" s="1"/>
  <c r="L1599" i="6" s="1"/>
  <c r="G1666" i="6"/>
  <c r="K1666" i="6" s="1"/>
  <c r="L1666" i="6" s="1"/>
  <c r="G1618" i="6"/>
  <c r="K1618" i="6" s="1"/>
  <c r="L1618" i="6" s="1"/>
  <c r="G606" i="6"/>
  <c r="K606" i="6" s="1"/>
  <c r="L606" i="6" s="1"/>
  <c r="G807" i="6"/>
  <c r="K807" i="6" s="1"/>
  <c r="L807" i="6" s="1"/>
  <c r="G1407" i="6"/>
  <c r="K1407" i="6" s="1"/>
  <c r="L1407" i="6" s="1"/>
  <c r="G589" i="6"/>
  <c r="K589" i="6" s="1"/>
  <c r="L589" i="6" s="1"/>
  <c r="G81" i="6"/>
  <c r="K81" i="6" s="1"/>
  <c r="L81" i="6" s="1"/>
  <c r="G785" i="6"/>
  <c r="K785" i="6" s="1"/>
  <c r="L785" i="6" s="1"/>
  <c r="G443" i="6"/>
  <c r="K443" i="6" s="1"/>
  <c r="L443" i="6" s="1"/>
  <c r="G1361" i="6"/>
  <c r="K1361" i="6" s="1"/>
  <c r="L1361" i="6" s="1"/>
  <c r="G1770" i="6"/>
  <c r="K1770" i="6" s="1"/>
  <c r="L1770" i="6" s="1"/>
  <c r="G749" i="6"/>
  <c r="K749" i="6" s="1"/>
  <c r="L749" i="6" s="1"/>
  <c r="G1280" i="6"/>
  <c r="K1280" i="6" s="1"/>
  <c r="L1280" i="6" s="1"/>
  <c r="G1605" i="6"/>
  <c r="K1605" i="6" s="1"/>
  <c r="L1605" i="6" s="1"/>
  <c r="G1592" i="6"/>
  <c r="K1592" i="6" s="1"/>
  <c r="L1592" i="6" s="1"/>
  <c r="G1643" i="6"/>
  <c r="K1643" i="6" s="1"/>
  <c r="L1643" i="6" s="1"/>
  <c r="G1679" i="6"/>
  <c r="K1679" i="6" s="1"/>
  <c r="L1679" i="6" s="1"/>
  <c r="G1355" i="6"/>
  <c r="K1355" i="6" s="1"/>
  <c r="L1355" i="6" s="1"/>
  <c r="G821" i="6"/>
  <c r="K821" i="6" s="1"/>
  <c r="L821" i="6" s="1"/>
  <c r="G2085" i="6"/>
  <c r="K2085" i="6" s="1"/>
  <c r="L2085" i="6" s="1"/>
  <c r="G698" i="6"/>
  <c r="K698" i="6" s="1"/>
  <c r="L698" i="6" s="1"/>
  <c r="G1547" i="6"/>
  <c r="K1547" i="6" s="1"/>
  <c r="L1547" i="6" s="1"/>
  <c r="G2214" i="6"/>
  <c r="K2214" i="6" s="1"/>
  <c r="L2214" i="6" s="1"/>
  <c r="G209" i="6"/>
  <c r="K209" i="6" s="1"/>
  <c r="L209" i="6" s="1"/>
  <c r="G1379" i="6"/>
  <c r="K1379" i="6" s="1"/>
  <c r="L1379" i="6" s="1"/>
  <c r="G1402" i="6"/>
  <c r="K1402" i="6" s="1"/>
  <c r="L1402" i="6" s="1"/>
  <c r="G2128" i="6"/>
  <c r="K2128" i="6" s="1"/>
  <c r="L2128" i="6" s="1"/>
  <c r="G1097" i="6"/>
  <c r="K1097" i="6" s="1"/>
  <c r="L1097" i="6" s="1"/>
  <c r="G395" i="6"/>
  <c r="K395" i="6" s="1"/>
  <c r="L395" i="6" s="1"/>
  <c r="G1613" i="6"/>
  <c r="K1613" i="6" s="1"/>
  <c r="L1613" i="6" s="1"/>
  <c r="G1682" i="6"/>
  <c r="K1682" i="6" s="1"/>
  <c r="L1682" i="6" s="1"/>
  <c r="G1624" i="6"/>
  <c r="K1624" i="6" s="1"/>
  <c r="L1624" i="6" s="1"/>
  <c r="G1670" i="6"/>
  <c r="K1670" i="6" s="1"/>
  <c r="L1670" i="6" s="1"/>
  <c r="G605" i="6"/>
  <c r="K605" i="6" s="1"/>
  <c r="L605" i="6" s="1"/>
  <c r="G601" i="6"/>
  <c r="K601" i="6" s="1"/>
  <c r="L601" i="6" s="1"/>
  <c r="G711" i="6"/>
  <c r="K711" i="6" s="1"/>
  <c r="L711" i="6" s="1"/>
  <c r="G723" i="6"/>
  <c r="K723" i="6" s="1"/>
  <c r="L723" i="6" s="1"/>
  <c r="G121" i="6"/>
  <c r="K121" i="6" s="1"/>
  <c r="L121" i="6" s="1"/>
  <c r="G111" i="6"/>
  <c r="K111" i="6" s="1"/>
  <c r="L111" i="6" s="1"/>
  <c r="G53" i="6"/>
  <c r="K53" i="6" s="1"/>
  <c r="L53" i="6" s="1"/>
  <c r="G1763" i="6"/>
  <c r="K1763" i="6" s="1"/>
  <c r="L1763" i="6" s="1"/>
  <c r="G768" i="6"/>
  <c r="K768" i="6" s="1"/>
  <c r="L768" i="6" s="1"/>
  <c r="G858" i="6"/>
  <c r="K858" i="6" s="1"/>
  <c r="L858" i="6" s="1"/>
  <c r="G860" i="6"/>
  <c r="K860" i="6" s="1"/>
  <c r="L860" i="6" s="1"/>
  <c r="G253" i="6"/>
  <c r="K253" i="6" s="1"/>
  <c r="L253" i="6" s="1"/>
  <c r="G1782" i="6"/>
  <c r="K1782" i="6" s="1"/>
  <c r="L1782" i="6" s="1"/>
  <c r="G340" i="6"/>
  <c r="K340" i="6" s="1"/>
  <c r="L340" i="6" s="1"/>
  <c r="G1111" i="6"/>
  <c r="K1111" i="6" s="1"/>
  <c r="L1111" i="6" s="1"/>
  <c r="G1940" i="6"/>
  <c r="K1940" i="6" s="1"/>
  <c r="L1940" i="6" s="1"/>
  <c r="G1396" i="6"/>
  <c r="K1396" i="6" s="1"/>
  <c r="L1396" i="6" s="1"/>
  <c r="G455" i="6"/>
  <c r="K455" i="6" s="1"/>
  <c r="L455" i="6" s="1"/>
  <c r="G1836" i="6"/>
  <c r="K1836" i="6" s="1"/>
  <c r="L1836" i="6" s="1"/>
  <c r="G2249" i="6"/>
  <c r="K2249" i="6" s="1"/>
  <c r="L2249" i="6" s="1"/>
  <c r="G603" i="6"/>
  <c r="K603" i="6" s="1"/>
  <c r="L603" i="6" s="1"/>
  <c r="G616" i="6"/>
  <c r="K616" i="6" s="1"/>
  <c r="L616" i="6" s="1"/>
  <c r="G718" i="6"/>
  <c r="K718" i="6" s="1"/>
  <c r="L718" i="6" s="1"/>
  <c r="G732" i="6"/>
  <c r="K732" i="6" s="1"/>
  <c r="L732" i="6" s="1"/>
  <c r="G1504" i="6"/>
  <c r="K1504" i="6" s="1"/>
  <c r="L1504" i="6" s="1"/>
  <c r="G112" i="6"/>
  <c r="K112" i="6" s="1"/>
  <c r="L112" i="6" s="1"/>
  <c r="G1560" i="6"/>
  <c r="K1560" i="6" s="1"/>
  <c r="L1560" i="6" s="1"/>
  <c r="G62" i="6"/>
  <c r="K62" i="6" s="1"/>
  <c r="L62" i="6" s="1"/>
  <c r="G1769" i="6"/>
  <c r="K1769" i="6" s="1"/>
  <c r="L1769" i="6" s="1"/>
  <c r="G845" i="6"/>
  <c r="K845" i="6" s="1"/>
  <c r="L845" i="6" s="1"/>
  <c r="G836" i="6"/>
  <c r="K836" i="6" s="1"/>
  <c r="L836" i="6" s="1"/>
  <c r="G1273" i="6"/>
  <c r="K1273" i="6" s="1"/>
  <c r="L1273" i="6" s="1"/>
  <c r="G257" i="6"/>
  <c r="K257" i="6" s="1"/>
  <c r="L257" i="6" s="1"/>
  <c r="G1790" i="6"/>
  <c r="K1790" i="6" s="1"/>
  <c r="L1790" i="6" s="1"/>
  <c r="G500" i="6"/>
  <c r="K500" i="6" s="1"/>
  <c r="L500" i="6" s="1"/>
  <c r="G674" i="6"/>
  <c r="K674" i="6" s="1"/>
  <c r="L674" i="6" s="1"/>
  <c r="G1859" i="6"/>
  <c r="K1859" i="6" s="1"/>
  <c r="L1859" i="6" s="1"/>
  <c r="G1976" i="6"/>
  <c r="K1976" i="6" s="1"/>
  <c r="L1976" i="6" s="1"/>
  <c r="G1581" i="6"/>
  <c r="K1581" i="6" s="1"/>
  <c r="L1581" i="6" s="1"/>
  <c r="G1740" i="6"/>
  <c r="K1740" i="6" s="1"/>
  <c r="L1740" i="6" s="1"/>
  <c r="G600" i="6"/>
  <c r="K600" i="6" s="1"/>
  <c r="L600" i="6" s="1"/>
  <c r="G736" i="6"/>
  <c r="K736" i="6" s="1"/>
  <c r="L736" i="6" s="1"/>
  <c r="G733" i="6"/>
  <c r="K733" i="6" s="1"/>
  <c r="L733" i="6" s="1"/>
  <c r="G101" i="6"/>
  <c r="K101" i="6" s="1"/>
  <c r="L101" i="6" s="1"/>
  <c r="G2022" i="6"/>
  <c r="K2022" i="6" s="1"/>
  <c r="L2022" i="6" s="1"/>
  <c r="G1760" i="6"/>
  <c r="K1760" i="6" s="1"/>
  <c r="L1760" i="6" s="1"/>
  <c r="G835" i="6"/>
  <c r="K835" i="6" s="1"/>
  <c r="L835" i="6" s="1"/>
  <c r="G834" i="6"/>
  <c r="K834" i="6" s="1"/>
  <c r="L834" i="6" s="1"/>
  <c r="G1252" i="6"/>
  <c r="K1252" i="6" s="1"/>
  <c r="L1252" i="6" s="1"/>
  <c r="G1204" i="6"/>
  <c r="K1204" i="6" s="1"/>
  <c r="L1204" i="6" s="1"/>
  <c r="G259" i="6"/>
  <c r="K259" i="6" s="1"/>
  <c r="L259" i="6" s="1"/>
  <c r="G452" i="6"/>
  <c r="K452" i="6" s="1"/>
  <c r="L452" i="6" s="1"/>
  <c r="G1569" i="6"/>
  <c r="K1569" i="6" s="1"/>
  <c r="L1569" i="6" s="1"/>
  <c r="G1902" i="6"/>
  <c r="K1902" i="6" s="1"/>
  <c r="L1902" i="6" s="1"/>
  <c r="G1050" i="6"/>
  <c r="K1050" i="6" s="1"/>
  <c r="L1050" i="6" s="1"/>
  <c r="G1238" i="6"/>
  <c r="K1238" i="6" s="1"/>
  <c r="L1238" i="6" s="1"/>
  <c r="G640" i="6"/>
  <c r="K640" i="6" s="1"/>
  <c r="L640" i="6" s="1"/>
  <c r="G621" i="6"/>
  <c r="K621" i="6" s="1"/>
  <c r="L621" i="6" s="1"/>
  <c r="G608" i="6"/>
  <c r="K608" i="6" s="1"/>
  <c r="L608" i="6" s="1"/>
  <c r="G720" i="6"/>
  <c r="K720" i="6" s="1"/>
  <c r="L720" i="6" s="1"/>
  <c r="G722" i="6"/>
  <c r="K722" i="6" s="1"/>
  <c r="L722" i="6" s="1"/>
  <c r="G2091" i="6"/>
  <c r="K2091" i="6" s="1"/>
  <c r="L2091" i="6" s="1"/>
  <c r="G2020" i="6"/>
  <c r="K2020" i="6" s="1"/>
  <c r="L2020" i="6" s="1"/>
  <c r="G776" i="6"/>
  <c r="K776" i="6" s="1"/>
  <c r="L776" i="6" s="1"/>
  <c r="G856" i="6"/>
  <c r="K856" i="6" s="1"/>
  <c r="L856" i="6" s="1"/>
  <c r="G1263" i="6"/>
  <c r="K1263" i="6" s="1"/>
  <c r="L1263" i="6" s="1"/>
  <c r="G1268" i="6"/>
  <c r="K1268" i="6" s="1"/>
  <c r="L1268" i="6" s="1"/>
  <c r="G264" i="6"/>
  <c r="K264" i="6" s="1"/>
  <c r="L264" i="6" s="1"/>
  <c r="G1787" i="6"/>
  <c r="K1787" i="6" s="1"/>
  <c r="L1787" i="6" s="1"/>
  <c r="G672" i="6"/>
  <c r="K672" i="6" s="1"/>
  <c r="L672" i="6" s="1"/>
  <c r="G1979" i="6"/>
  <c r="K1979" i="6" s="1"/>
  <c r="L1979" i="6" s="1"/>
  <c r="G552" i="6"/>
  <c r="K552" i="6" s="1"/>
  <c r="L552" i="6" s="1"/>
  <c r="G41" i="6"/>
  <c r="K41" i="6" s="1"/>
  <c r="L41" i="6" s="1"/>
  <c r="G292" i="6"/>
  <c r="K292" i="6" s="1"/>
  <c r="L292" i="6" s="1"/>
  <c r="G2227" i="6"/>
  <c r="K2227" i="6" s="1"/>
  <c r="L2227" i="6" s="1"/>
  <c r="G1385" i="6"/>
  <c r="K1385" i="6" s="1"/>
  <c r="L1385" i="6" s="1"/>
  <c r="G414" i="6"/>
  <c r="K414" i="6" s="1"/>
  <c r="L414" i="6" s="1"/>
  <c r="G2201" i="6"/>
  <c r="K2201" i="6" s="1"/>
  <c r="L2201" i="6" s="1"/>
  <c r="G1449" i="6"/>
  <c r="K1449" i="6" s="1"/>
  <c r="L1449" i="6" s="1"/>
  <c r="G1947" i="6"/>
  <c r="K1947" i="6" s="1"/>
  <c r="L1947" i="6" s="1"/>
  <c r="G1961" i="6"/>
  <c r="K1961" i="6" s="1"/>
  <c r="L1961" i="6" s="1"/>
  <c r="G2042" i="6"/>
  <c r="K2042" i="6" s="1"/>
  <c r="L2042" i="6" s="1"/>
  <c r="G366" i="6"/>
  <c r="K366" i="6" s="1"/>
  <c r="L366" i="6" s="1"/>
  <c r="G657" i="6"/>
  <c r="K657" i="6" s="1"/>
  <c r="L657" i="6" s="1"/>
  <c r="G165" i="6"/>
  <c r="K165" i="6" s="1"/>
  <c r="L165" i="6" s="1"/>
  <c r="G220" i="6"/>
  <c r="K220" i="6" s="1"/>
  <c r="L220" i="6" s="1"/>
  <c r="G1736" i="6"/>
  <c r="K1736" i="6" s="1"/>
  <c r="L1736" i="6" s="1"/>
  <c r="G970" i="6"/>
  <c r="K970" i="6" s="1"/>
  <c r="L970" i="6" s="1"/>
  <c r="G1838" i="6"/>
  <c r="K1838" i="6" s="1"/>
  <c r="L1838" i="6" s="1"/>
  <c r="G270" i="6"/>
  <c r="K270" i="6" s="1"/>
  <c r="L270" i="6" s="1"/>
  <c r="G1317" i="6"/>
  <c r="K1317" i="6" s="1"/>
  <c r="L1317" i="6" s="1"/>
  <c r="C27" i="13"/>
  <c r="E41" i="13"/>
  <c r="E61" i="13"/>
  <c r="C55" i="13"/>
  <c r="E16" i="13"/>
  <c r="C23" i="13"/>
  <c r="E74" i="13"/>
  <c r="E24" i="13"/>
  <c r="C42" i="13"/>
  <c r="E26" i="13"/>
  <c r="E68" i="13"/>
  <c r="E52" i="13"/>
  <c r="C36" i="13"/>
  <c r="C20" i="13"/>
  <c r="C69" i="13"/>
  <c r="E27" i="13"/>
  <c r="C30" i="13"/>
  <c r="C63" i="13"/>
  <c r="E70" i="13"/>
  <c r="E54" i="13"/>
  <c r="C22" i="13"/>
  <c r="E64" i="13"/>
  <c r="E75" i="13"/>
  <c r="E67" i="13"/>
  <c r="C33" i="13"/>
  <c r="C51" i="13"/>
  <c r="E46" i="13"/>
  <c r="E56" i="13"/>
  <c r="C71" i="13"/>
  <c r="C49" i="13"/>
  <c r="C50" i="13"/>
  <c r="C44" i="13"/>
  <c r="E43" i="13"/>
  <c r="E47" i="13"/>
  <c r="C21" i="13"/>
  <c r="C31" i="13"/>
  <c r="C59" i="13"/>
  <c r="C101" i="13"/>
  <c r="E101" i="13"/>
  <c r="C111" i="13"/>
  <c r="E111" i="13"/>
  <c r="E103" i="13"/>
  <c r="C103" i="13"/>
  <c r="E98" i="13"/>
  <c r="C98" i="13"/>
  <c r="E104" i="13"/>
  <c r="C104" i="13"/>
  <c r="E121" i="13"/>
  <c r="C121" i="13"/>
  <c r="E110" i="13"/>
  <c r="C110" i="13"/>
  <c r="E94" i="13"/>
  <c r="C94" i="13"/>
  <c r="C115" i="13"/>
  <c r="E115" i="13"/>
  <c r="E100" i="13"/>
  <c r="C100" i="13"/>
  <c r="E116" i="13"/>
  <c r="C116" i="13"/>
  <c r="C97" i="13"/>
  <c r="E97" i="13"/>
  <c r="E72" i="13"/>
  <c r="C112" i="13"/>
  <c r="E112" i="13"/>
  <c r="C93" i="13"/>
  <c r="E93" i="13"/>
  <c r="E99" i="13"/>
  <c r="C99" i="13"/>
  <c r="E117" i="13"/>
  <c r="C117" i="13"/>
  <c r="C105" i="13"/>
  <c r="E105" i="13"/>
  <c r="C120" i="13"/>
  <c r="E120" i="13"/>
  <c r="E114" i="13"/>
  <c r="C114" i="13"/>
  <c r="E95" i="13"/>
  <c r="C95" i="13"/>
  <c r="E107" i="13"/>
  <c r="C107" i="13"/>
  <c r="E118" i="13"/>
  <c r="C118" i="13"/>
  <c r="C45" i="13"/>
  <c r="E106" i="13"/>
  <c r="C106" i="13"/>
  <c r="E109" i="13"/>
  <c r="C109" i="13"/>
  <c r="E96" i="13"/>
  <c r="C96" i="13"/>
  <c r="E113" i="13"/>
  <c r="C113" i="13"/>
  <c r="E102" i="13"/>
  <c r="C102" i="13"/>
  <c r="C119" i="13"/>
  <c r="E119" i="13"/>
  <c r="E108" i="13"/>
  <c r="C108" i="13"/>
  <c r="E92" i="13"/>
  <c r="C92" i="13"/>
  <c r="E44" i="13"/>
  <c r="E23" i="13"/>
  <c r="C35" i="13"/>
  <c r="E19" i="13"/>
  <c r="C29" i="13"/>
  <c r="E65" i="13"/>
  <c r="E57" i="13"/>
  <c r="E53" i="13"/>
  <c r="E60" i="13"/>
  <c r="C28" i="13"/>
  <c r="C25" i="13"/>
  <c r="E73" i="13"/>
  <c r="C65" i="13"/>
  <c r="C57" i="13"/>
  <c r="C53" i="13"/>
  <c r="E28" i="13"/>
  <c r="E25" i="13"/>
  <c r="C18" i="13"/>
  <c r="E51" i="13"/>
  <c r="E31" i="13"/>
  <c r="C75" i="13"/>
  <c r="E33" i="13"/>
  <c r="E29" i="13"/>
  <c r="C19" i="13"/>
  <c r="E22" i="13"/>
  <c r="E18" i="13"/>
  <c r="C26" i="13"/>
  <c r="C68" i="13"/>
  <c r="C38" i="13"/>
  <c r="C58" i="13"/>
  <c r="C46" i="13"/>
  <c r="E36" i="13"/>
  <c r="E69" i="13"/>
  <c r="C61" i="13"/>
  <c r="C39" i="13"/>
  <c r="E42" i="13"/>
  <c r="E58" i="13"/>
  <c r="E17" i="13"/>
  <c r="C74" i="13"/>
  <c r="E66" i="13"/>
  <c r="E62" i="13"/>
  <c r="C60" i="13"/>
  <c r="C56" i="13"/>
  <c r="E40" i="13"/>
  <c r="E34" i="13"/>
  <c r="C24" i="13"/>
  <c r="E49" i="13"/>
  <c r="E71" i="13"/>
  <c r="C66" i="13"/>
  <c r="C62" i="13"/>
  <c r="C40" i="13"/>
  <c r="E30" i="13"/>
  <c r="E63" i="13"/>
  <c r="E45" i="13"/>
  <c r="E35" i="13"/>
  <c r="C54" i="13"/>
  <c r="E32" i="13"/>
  <c r="C67" i="13"/>
  <c r="C70" i="13"/>
  <c r="E50" i="13"/>
  <c r="E48" i="13"/>
  <c r="E38" i="13"/>
  <c r="C34" i="13"/>
  <c r="C32" i="13"/>
  <c r="E59" i="13"/>
  <c r="C64" i="13"/>
  <c r="C48" i="13"/>
  <c r="E79" i="13"/>
  <c r="C79" i="13"/>
  <c r="E90" i="13"/>
  <c r="C90" i="13"/>
  <c r="E86" i="13"/>
  <c r="C86" i="13"/>
  <c r="E82" i="13"/>
  <c r="C82" i="13"/>
  <c r="E78" i="13"/>
  <c r="C78" i="13"/>
  <c r="G83" i="13"/>
  <c r="G99" i="13"/>
  <c r="E91" i="13"/>
  <c r="C91" i="13"/>
  <c r="E83" i="13"/>
  <c r="C83" i="13"/>
  <c r="E89" i="13"/>
  <c r="C89" i="13"/>
  <c r="E85" i="13"/>
  <c r="C85" i="13"/>
  <c r="E81" i="13"/>
  <c r="C81" i="13"/>
  <c r="E77" i="13"/>
  <c r="C77" i="13"/>
  <c r="G80" i="13"/>
  <c r="G96" i="13"/>
  <c r="G112" i="13"/>
  <c r="E87" i="13"/>
  <c r="C87" i="13"/>
  <c r="E88" i="13"/>
  <c r="C88" i="13"/>
  <c r="E84" i="13"/>
  <c r="C84" i="13"/>
  <c r="E80" i="13"/>
  <c r="C80" i="13"/>
  <c r="E76" i="13"/>
  <c r="C76" i="13"/>
  <c r="G97" i="13"/>
  <c r="F15" i="13" l="1"/>
  <c r="E15" i="13"/>
  <c r="U1996" i="6"/>
  <c r="O1996" i="6"/>
  <c r="P1996" i="6" s="1"/>
  <c r="O1407" i="6"/>
  <c r="P1407" i="6" s="1"/>
  <c r="U1407" i="6"/>
  <c r="U1999" i="6"/>
  <c r="O1999" i="6"/>
  <c r="P1999" i="6" s="1"/>
  <c r="O822" i="6"/>
  <c r="U822" i="6"/>
  <c r="U807" i="6"/>
  <c r="O807" i="6"/>
  <c r="P807" i="6" s="1"/>
  <c r="U970" i="6"/>
  <c r="O970" i="6"/>
  <c r="O830" i="6"/>
  <c r="U830" i="6"/>
  <c r="U1581" i="6"/>
  <c r="O1581" i="6"/>
  <c r="U571" i="6"/>
  <c r="O571" i="6"/>
  <c r="U691" i="6"/>
  <c r="O691" i="6"/>
  <c r="O502" i="6"/>
  <c r="P502" i="6" s="1"/>
  <c r="U502" i="6"/>
  <c r="U220" i="6"/>
  <c r="O220" i="6"/>
  <c r="P220" i="6" s="1"/>
  <c r="O1505" i="6"/>
  <c r="P1505" i="6" s="1"/>
  <c r="U1505" i="6"/>
  <c r="O2233" i="6"/>
  <c r="P2233" i="6" s="1"/>
  <c r="U2233" i="6"/>
  <c r="O1807" i="6"/>
  <c r="P1807" i="6" s="1"/>
  <c r="U1807" i="6"/>
  <c r="O407" i="6"/>
  <c r="P407" i="6" s="1"/>
  <c r="U407" i="6"/>
  <c r="U2050" i="6"/>
  <c r="O2050" i="6"/>
  <c r="U1145" i="6"/>
  <c r="O1145" i="6"/>
  <c r="U167" i="6"/>
  <c r="O167" i="6"/>
  <c r="O302" i="6"/>
  <c r="P302" i="6" s="1"/>
  <c r="U302" i="6"/>
  <c r="O722" i="6"/>
  <c r="P722" i="6" s="1"/>
  <c r="U722" i="6"/>
  <c r="O560" i="6"/>
  <c r="P560" i="6" s="1"/>
  <c r="U560" i="6"/>
  <c r="O883" i="6"/>
  <c r="P883" i="6" s="1"/>
  <c r="U883" i="6"/>
  <c r="U2204" i="6"/>
  <c r="O2204" i="6"/>
  <c r="P2204" i="6" s="1"/>
  <c r="U1268" i="6"/>
  <c r="O1268" i="6"/>
  <c r="U2137" i="6"/>
  <c r="O2137" i="6"/>
  <c r="P2137" i="6" s="1"/>
  <c r="O1263" i="6"/>
  <c r="P1263" i="6" s="1"/>
  <c r="U1263" i="6"/>
  <c r="O134" i="6"/>
  <c r="U134" i="6"/>
  <c r="U730" i="6"/>
  <c r="O730" i="6"/>
  <c r="P730" i="6" s="1"/>
  <c r="O1251" i="6"/>
  <c r="P1251" i="6" s="1"/>
  <c r="U1251" i="6"/>
  <c r="U709" i="6"/>
  <c r="O709" i="6"/>
  <c r="P709" i="6" s="1"/>
  <c r="U1951" i="6"/>
  <c r="O1951" i="6"/>
  <c r="P1951" i="6" s="1"/>
  <c r="U1107" i="6"/>
  <c r="O1107" i="6"/>
  <c r="U1666" i="6"/>
  <c r="O1666" i="6"/>
  <c r="O1906" i="6"/>
  <c r="P1906" i="6" s="1"/>
  <c r="U1906" i="6"/>
  <c r="O2095" i="6"/>
  <c r="P2095" i="6" s="1"/>
  <c r="U2095" i="6"/>
  <c r="U1665" i="6"/>
  <c r="O1665" i="6"/>
  <c r="P1665" i="6" s="1"/>
  <c r="O868" i="6"/>
  <c r="P868" i="6" s="1"/>
  <c r="U868" i="6"/>
  <c r="U165" i="6"/>
  <c r="O165" i="6"/>
  <c r="P165" i="6" s="1"/>
  <c r="U1599" i="6"/>
  <c r="O1599" i="6"/>
  <c r="U61" i="6"/>
  <c r="O61" i="6"/>
  <c r="O660" i="6"/>
  <c r="P660" i="6" s="1"/>
  <c r="U660" i="6"/>
  <c r="O971" i="6"/>
  <c r="P971" i="6" s="1"/>
  <c r="U971" i="6"/>
  <c r="U2104" i="6"/>
  <c r="O2104" i="6"/>
  <c r="P2104" i="6" s="1"/>
  <c r="O266" i="6"/>
  <c r="P266" i="6" s="1"/>
  <c r="U266" i="6"/>
  <c r="O1646" i="6"/>
  <c r="P1646" i="6" s="1"/>
  <c r="U1646" i="6"/>
  <c r="U1597" i="6"/>
  <c r="O1597" i="6"/>
  <c r="O351" i="6"/>
  <c r="P351" i="6" s="1"/>
  <c r="U351" i="6"/>
  <c r="O195" i="6"/>
  <c r="P195" i="6" s="1"/>
  <c r="U195" i="6"/>
  <c r="U159" i="6"/>
  <c r="O159" i="6"/>
  <c r="P159" i="6" s="1"/>
  <c r="O2272" i="6"/>
  <c r="P2272" i="6" s="1"/>
  <c r="U2272" i="6"/>
  <c r="O1787" i="6"/>
  <c r="P1787" i="6" s="1"/>
  <c r="U1787" i="6"/>
  <c r="U436" i="6"/>
  <c r="O436" i="6"/>
  <c r="P436" i="6" s="1"/>
  <c r="U1182" i="6"/>
  <c r="O1182" i="6"/>
  <c r="P1182" i="6" s="1"/>
  <c r="O1949" i="6"/>
  <c r="P1949" i="6" s="1"/>
  <c r="U1949" i="6"/>
  <c r="U1805" i="6"/>
  <c r="O1805" i="6"/>
  <c r="P1805" i="6" s="1"/>
  <c r="U1396" i="6"/>
  <c r="O1396" i="6"/>
  <c r="P1396" i="6" s="1"/>
  <c r="U1821" i="6"/>
  <c r="O1821" i="6"/>
  <c r="O1618" i="6"/>
  <c r="U1618" i="6"/>
  <c r="U642" i="6"/>
  <c r="O642" i="6"/>
  <c r="P642" i="6" s="1"/>
  <c r="O1369" i="6"/>
  <c r="P1369" i="6" s="1"/>
  <c r="U1369" i="6"/>
  <c r="O209" i="6"/>
  <c r="P209" i="6" s="1"/>
  <c r="U209" i="6"/>
  <c r="O21" i="6"/>
  <c r="P21" i="6" s="1"/>
  <c r="U21" i="6"/>
  <c r="O1848" i="6"/>
  <c r="P1848" i="6" s="1"/>
  <c r="U1848" i="6"/>
  <c r="U173" i="6"/>
  <c r="O173" i="6"/>
  <c r="P173" i="6" s="1"/>
  <c r="O1864" i="6"/>
  <c r="P1864" i="6" s="1"/>
  <c r="U1864" i="6"/>
  <c r="U82" i="6"/>
  <c r="O82" i="6"/>
  <c r="P82" i="6" s="1"/>
  <c r="U108" i="6"/>
  <c r="O108" i="6"/>
  <c r="P108" i="6" s="1"/>
  <c r="O1820" i="6"/>
  <c r="P1820" i="6" s="1"/>
  <c r="U1820" i="6"/>
  <c r="O819" i="6"/>
  <c r="P819" i="6" s="1"/>
  <c r="U819" i="6"/>
  <c r="O703" i="6"/>
  <c r="P703" i="6" s="1"/>
  <c r="U703" i="6"/>
  <c r="O2214" i="6"/>
  <c r="P2214" i="6" s="1"/>
  <c r="U2214" i="6"/>
  <c r="O735" i="6"/>
  <c r="P735" i="6" s="1"/>
  <c r="U735" i="6"/>
  <c r="U1876" i="6"/>
  <c r="O1876" i="6"/>
  <c r="O1178" i="6"/>
  <c r="P1178" i="6" s="1"/>
  <c r="U1178" i="6"/>
  <c r="U1580" i="6"/>
  <c r="O1580" i="6"/>
  <c r="P1580" i="6" s="1"/>
  <c r="O1047" i="6"/>
  <c r="P1047" i="6" s="1"/>
  <c r="U1047" i="6"/>
  <c r="U863" i="6"/>
  <c r="O863" i="6"/>
  <c r="P863" i="6" s="1"/>
  <c r="O1802" i="6"/>
  <c r="P1802" i="6" s="1"/>
  <c r="U1802" i="6"/>
  <c r="U726" i="6"/>
  <c r="O726" i="6"/>
  <c r="P726" i="6" s="1"/>
  <c r="U2138" i="6"/>
  <c r="O2138" i="6"/>
  <c r="U1737" i="6"/>
  <c r="O1737" i="6"/>
  <c r="U356" i="6"/>
  <c r="O356" i="6"/>
  <c r="P356" i="6" s="1"/>
  <c r="O2004" i="6"/>
  <c r="P2004" i="6" s="1"/>
  <c r="U2004" i="6"/>
  <c r="U13" i="6"/>
  <c r="O13" i="6"/>
  <c r="U352" i="6"/>
  <c r="O352" i="6"/>
  <c r="P352" i="6" s="1"/>
  <c r="U1936" i="6"/>
  <c r="O1936" i="6"/>
  <c r="P1936" i="6" s="1"/>
  <c r="O526" i="6"/>
  <c r="P526" i="6" s="1"/>
  <c r="U526" i="6"/>
  <c r="U1381" i="6"/>
  <c r="O1381" i="6"/>
  <c r="O2128" i="6"/>
  <c r="P2128" i="6" s="1"/>
  <c r="U2128" i="6"/>
  <c r="O1130" i="6"/>
  <c r="P1130" i="6" s="1"/>
  <c r="U1130" i="6"/>
  <c r="U113" i="6"/>
  <c r="O113" i="6"/>
  <c r="O16" i="6"/>
  <c r="P16" i="6" s="1"/>
  <c r="U16" i="6"/>
  <c r="O396" i="6"/>
  <c r="P396" i="6" s="1"/>
  <c r="U396" i="6"/>
  <c r="O2111" i="6"/>
  <c r="P2111" i="6" s="1"/>
  <c r="U2111" i="6"/>
  <c r="U1317" i="6"/>
  <c r="O1317" i="6"/>
  <c r="P1317" i="6" s="1"/>
  <c r="U1467" i="6"/>
  <c r="O1467" i="6"/>
  <c r="U270" i="6"/>
  <c r="O270" i="6"/>
  <c r="P270" i="6" s="1"/>
  <c r="U797" i="6"/>
  <c r="O797" i="6"/>
  <c r="P797" i="6" s="1"/>
  <c r="O120" i="6"/>
  <c r="P120" i="6" s="1"/>
  <c r="U120" i="6"/>
  <c r="O856" i="6"/>
  <c r="P856" i="6" s="1"/>
  <c r="U856" i="6"/>
  <c r="O1904" i="6"/>
  <c r="P1904" i="6" s="1"/>
  <c r="U1904" i="6"/>
  <c r="U99" i="6"/>
  <c r="O99" i="6"/>
  <c r="O1976" i="6"/>
  <c r="P1976" i="6" s="1"/>
  <c r="U1976" i="6"/>
  <c r="U1332" i="6"/>
  <c r="O1332" i="6"/>
  <c r="U1347" i="6"/>
  <c r="O1347" i="6"/>
  <c r="P1347" i="6" s="1"/>
  <c r="U1065" i="6"/>
  <c r="O1065" i="6"/>
  <c r="P1065" i="6" s="1"/>
  <c r="U274" i="6"/>
  <c r="O274" i="6"/>
  <c r="P274" i="6" s="1"/>
  <c r="O496" i="6"/>
  <c r="P496" i="6" s="1"/>
  <c r="U496" i="6"/>
  <c r="O930" i="6"/>
  <c r="P930" i="6" s="1"/>
  <c r="U930" i="6"/>
  <c r="O141" i="6"/>
  <c r="U141" i="6"/>
  <c r="O1461" i="6"/>
  <c r="P1461" i="6" s="1"/>
  <c r="U1461" i="6"/>
  <c r="U455" i="6"/>
  <c r="O455" i="6"/>
  <c r="U1755" i="6"/>
  <c r="O1755" i="6"/>
  <c r="P1755" i="6" s="1"/>
  <c r="U1677" i="6"/>
  <c r="O1677" i="6"/>
  <c r="P1677" i="6" s="1"/>
  <c r="O374" i="6"/>
  <c r="P374" i="6" s="1"/>
  <c r="U374" i="6"/>
  <c r="U395" i="6"/>
  <c r="O395" i="6"/>
  <c r="U2146" i="6"/>
  <c r="O2146" i="6"/>
  <c r="P2146" i="6" s="1"/>
  <c r="U1877" i="6"/>
  <c r="O1877" i="6"/>
  <c r="U1390" i="6"/>
  <c r="O1390" i="6"/>
  <c r="P1390" i="6" s="1"/>
  <c r="O2164" i="6"/>
  <c r="P2164" i="6" s="1"/>
  <c r="U2164" i="6"/>
  <c r="O1234" i="6"/>
  <c r="P1234" i="6" s="1"/>
  <c r="U1234" i="6"/>
  <c r="O606" i="6"/>
  <c r="P606" i="6" s="1"/>
  <c r="U606" i="6"/>
  <c r="U1243" i="6"/>
  <c r="O1243" i="6"/>
  <c r="O603" i="6"/>
  <c r="P603" i="6" s="1"/>
  <c r="U603" i="6"/>
  <c r="O172" i="6"/>
  <c r="P172" i="6" s="1"/>
  <c r="U172" i="6"/>
  <c r="U1825" i="6"/>
  <c r="O1825" i="6"/>
  <c r="P1825" i="6" s="1"/>
  <c r="O263" i="6"/>
  <c r="P263" i="6" s="1"/>
  <c r="U263" i="6"/>
  <c r="U1350" i="6"/>
  <c r="O1350" i="6"/>
  <c r="U1168" i="6"/>
  <c r="O1168" i="6"/>
  <c r="P1168" i="6" s="1"/>
  <c r="O1705" i="6"/>
  <c r="P1705" i="6" s="1"/>
  <c r="U1705" i="6"/>
  <c r="O2218" i="6"/>
  <c r="P2218" i="6" s="1"/>
  <c r="U2218" i="6"/>
  <c r="O1379" i="6"/>
  <c r="P1379" i="6" s="1"/>
  <c r="U1379" i="6"/>
  <c r="U699" i="6"/>
  <c r="O699" i="6"/>
  <c r="U1786" i="6"/>
  <c r="O1786" i="6"/>
  <c r="O740" i="6"/>
  <c r="P740" i="6" s="1"/>
  <c r="U740" i="6"/>
  <c r="O410" i="6"/>
  <c r="P410" i="6" s="1"/>
  <c r="U410" i="6"/>
  <c r="U387" i="6"/>
  <c r="O387" i="6"/>
  <c r="P387" i="6" s="1"/>
  <c r="U775" i="6"/>
  <c r="O775" i="6"/>
  <c r="P775" i="6" s="1"/>
  <c r="U2153" i="6"/>
  <c r="O2153" i="6"/>
  <c r="U467" i="6"/>
  <c r="O467" i="6"/>
  <c r="O864" i="6"/>
  <c r="P864" i="6" s="1"/>
  <c r="U864" i="6"/>
  <c r="U600" i="6"/>
  <c r="O600" i="6"/>
  <c r="O385" i="6"/>
  <c r="P385" i="6" s="1"/>
  <c r="U385" i="6"/>
  <c r="O1740" i="6"/>
  <c r="P1740" i="6" s="1"/>
  <c r="U1740" i="6"/>
  <c r="O1207" i="6"/>
  <c r="P1207" i="6" s="1"/>
  <c r="U1207" i="6"/>
  <c r="O1736" i="6"/>
  <c r="P1736" i="6" s="1"/>
  <c r="U1736" i="6"/>
  <c r="O1865" i="6"/>
  <c r="P1865" i="6" s="1"/>
  <c r="U1865" i="6"/>
  <c r="U1607" i="6"/>
  <c r="O1607" i="6"/>
  <c r="P1607" i="6" s="1"/>
  <c r="O447" i="6"/>
  <c r="P447" i="6" s="1"/>
  <c r="U447" i="6"/>
  <c r="U1419" i="6"/>
  <c r="O1419" i="6"/>
  <c r="O1977" i="6"/>
  <c r="P1977" i="6" s="1"/>
  <c r="U1977" i="6"/>
  <c r="U1188" i="6"/>
  <c r="O1188" i="6"/>
  <c r="U340" i="6"/>
  <c r="O340" i="6"/>
  <c r="P340" i="6" s="1"/>
  <c r="O1416" i="6"/>
  <c r="P1416" i="6" s="1"/>
  <c r="U1416" i="6"/>
  <c r="U2025" i="6"/>
  <c r="O2025" i="6"/>
  <c r="P2025" i="6" s="1"/>
  <c r="O667" i="6"/>
  <c r="P667" i="6" s="1"/>
  <c r="U667" i="6"/>
  <c r="U630" i="6"/>
  <c r="O630" i="6"/>
  <c r="P630" i="6" s="1"/>
  <c r="O210" i="6"/>
  <c r="P210" i="6" s="1"/>
  <c r="U210" i="6"/>
  <c r="O1654" i="6"/>
  <c r="P1654" i="6" s="1"/>
  <c r="U1654" i="6"/>
  <c r="O574" i="6"/>
  <c r="P574" i="6" s="1"/>
  <c r="U574" i="6"/>
  <c r="O1442" i="6"/>
  <c r="P1442" i="6" s="1"/>
  <c r="U1442" i="6"/>
  <c r="U1274" i="6"/>
  <c r="O1274" i="6"/>
  <c r="U1696" i="6"/>
  <c r="O1696" i="6"/>
  <c r="P1696" i="6" s="1"/>
  <c r="O1199" i="6"/>
  <c r="P1199" i="6" s="1"/>
  <c r="U1199" i="6"/>
  <c r="U1681" i="6"/>
  <c r="O1681" i="6"/>
  <c r="U2198" i="6"/>
  <c r="O2198" i="6"/>
  <c r="O865" i="6"/>
  <c r="P865" i="6" s="1"/>
  <c r="U865" i="6"/>
  <c r="U2224" i="6"/>
  <c r="O2224" i="6"/>
  <c r="P2224" i="6" s="1"/>
  <c r="O1309" i="6"/>
  <c r="P1309" i="6" s="1"/>
  <c r="U1309" i="6"/>
  <c r="U1645" i="6"/>
  <c r="O1645" i="6"/>
  <c r="U1111" i="6"/>
  <c r="O1111" i="6"/>
  <c r="P1111" i="6" s="1"/>
  <c r="O1208" i="6"/>
  <c r="P1208" i="6" s="1"/>
  <c r="U1208" i="6"/>
  <c r="O1941" i="6"/>
  <c r="P1941" i="6" s="1"/>
  <c r="U1941" i="6"/>
  <c r="O631" i="6"/>
  <c r="P631" i="6" s="1"/>
  <c r="U631" i="6"/>
  <c r="U1785" i="6"/>
  <c r="O1785" i="6"/>
  <c r="P1785" i="6" s="1"/>
  <c r="U611" i="6"/>
  <c r="O611" i="6"/>
  <c r="P611" i="6" s="1"/>
  <c r="U1400" i="6"/>
  <c r="O1400" i="6"/>
  <c r="U729" i="6"/>
  <c r="O729" i="6"/>
  <c r="U1859" i="6"/>
  <c r="O1859" i="6"/>
  <c r="P1859" i="6" s="1"/>
  <c r="O796" i="6"/>
  <c r="U796" i="6"/>
  <c r="U2055" i="6"/>
  <c r="O2055" i="6"/>
  <c r="O280" i="6"/>
  <c r="P280" i="6" s="1"/>
  <c r="U280" i="6"/>
  <c r="O2044" i="6"/>
  <c r="P2044" i="6" s="1"/>
  <c r="U2044" i="6"/>
  <c r="U375" i="6"/>
  <c r="O375" i="6"/>
  <c r="P375" i="6" s="1"/>
  <c r="U742" i="6"/>
  <c r="O742" i="6"/>
  <c r="U255" i="6"/>
  <c r="O255" i="6"/>
  <c r="P255" i="6" s="1"/>
  <c r="O693" i="6"/>
  <c r="P693" i="6" s="1"/>
  <c r="U693" i="6"/>
  <c r="U357" i="6"/>
  <c r="O357" i="6"/>
  <c r="P357" i="6" s="1"/>
  <c r="O2215" i="6"/>
  <c r="P2215" i="6" s="1"/>
  <c r="U2215" i="6"/>
  <c r="O81" i="6"/>
  <c r="P81" i="6" s="1"/>
  <c r="U81" i="6"/>
  <c r="O2160" i="6"/>
  <c r="P2160" i="6" s="1"/>
  <c r="U2160" i="6"/>
  <c r="U820" i="6"/>
  <c r="O820" i="6"/>
  <c r="P820" i="6" s="1"/>
  <c r="U2129" i="6"/>
  <c r="O2129" i="6"/>
  <c r="P2129" i="6" s="1"/>
  <c r="O129" i="6"/>
  <c r="P129" i="6" s="1"/>
  <c r="U129" i="6"/>
  <c r="U1376" i="6"/>
  <c r="O1376" i="6"/>
  <c r="P1376" i="6" s="1"/>
  <c r="U1460" i="6"/>
  <c r="O1460" i="6"/>
  <c r="U1092" i="6"/>
  <c r="O1092" i="6"/>
  <c r="P1092" i="6" s="1"/>
  <c r="O1991" i="6"/>
  <c r="P1991" i="6" s="1"/>
  <c r="U1991" i="6"/>
  <c r="O490" i="6"/>
  <c r="P490" i="6" s="1"/>
  <c r="U490" i="6"/>
  <c r="O376" i="6"/>
  <c r="P376" i="6" s="1"/>
  <c r="U376" i="6"/>
  <c r="U1609" i="6"/>
  <c r="O1609" i="6"/>
  <c r="P1609" i="6" s="1"/>
  <c r="O996" i="6"/>
  <c r="P996" i="6" s="1"/>
  <c r="U996" i="6"/>
  <c r="U1420" i="6"/>
  <c r="O1420" i="6"/>
  <c r="P1420" i="6" s="1"/>
  <c r="O1923" i="6"/>
  <c r="U1923" i="6"/>
  <c r="U2211" i="6"/>
  <c r="O2211" i="6"/>
  <c r="U133" i="6"/>
  <c r="O133" i="6"/>
  <c r="P133" i="6" s="1"/>
  <c r="O1832" i="6"/>
  <c r="P1832" i="6" s="1"/>
  <c r="U1832" i="6"/>
  <c r="U235" i="6"/>
  <c r="O235" i="6"/>
  <c r="P235" i="6" s="1"/>
  <c r="U657" i="6"/>
  <c r="O657" i="6"/>
  <c r="O720" i="6"/>
  <c r="P720" i="6" s="1"/>
  <c r="U720" i="6"/>
  <c r="U674" i="6"/>
  <c r="O674" i="6"/>
  <c r="P674" i="6" s="1"/>
  <c r="O1782" i="6"/>
  <c r="P1782" i="6" s="1"/>
  <c r="U1782" i="6"/>
  <c r="U1547" i="6"/>
  <c r="O1547" i="6"/>
  <c r="P1547" i="6" s="1"/>
  <c r="O1635" i="6"/>
  <c r="P1635" i="6" s="1"/>
  <c r="U1635" i="6"/>
  <c r="U981" i="6"/>
  <c r="O981" i="6"/>
  <c r="P981" i="6" s="1"/>
  <c r="O1043" i="6"/>
  <c r="P1043" i="6" s="1"/>
  <c r="U1043" i="6"/>
  <c r="O1777" i="6"/>
  <c r="P1777" i="6" s="1"/>
  <c r="U1777" i="6"/>
  <c r="U2023" i="6"/>
  <c r="O2023" i="6"/>
  <c r="O727" i="6"/>
  <c r="P727" i="6" s="1"/>
  <c r="U727" i="6"/>
  <c r="U1281" i="6"/>
  <c r="O1281" i="6"/>
  <c r="P1281" i="6" s="1"/>
  <c r="O2143" i="6"/>
  <c r="P2143" i="6" s="1"/>
  <c r="U2143" i="6"/>
  <c r="O1974" i="6"/>
  <c r="P1974" i="6" s="1"/>
  <c r="U1974" i="6"/>
  <c r="U459" i="6"/>
  <c r="O459" i="6"/>
  <c r="P459" i="6" s="1"/>
  <c r="O973" i="6"/>
  <c r="P973" i="6" s="1"/>
  <c r="U973" i="6"/>
  <c r="U127" i="6"/>
  <c r="O127" i="6"/>
  <c r="U2096" i="6"/>
  <c r="O2096" i="6"/>
  <c r="P2096" i="6" s="1"/>
  <c r="O2232" i="6"/>
  <c r="P2232" i="6" s="1"/>
  <c r="U2232" i="6"/>
  <c r="U1841" i="6"/>
  <c r="O1841" i="6"/>
  <c r="P1841" i="6" s="1"/>
  <c r="U1649" i="6"/>
  <c r="O1649" i="6"/>
  <c r="P1649" i="6" s="1"/>
  <c r="U190" i="6"/>
  <c r="O190" i="6"/>
  <c r="U1288" i="6"/>
  <c r="O1288" i="6"/>
  <c r="P1288" i="6" s="1"/>
  <c r="O1155" i="6"/>
  <c r="P1155" i="6" s="1"/>
  <c r="U1155" i="6"/>
  <c r="O885" i="6"/>
  <c r="P885" i="6" s="1"/>
  <c r="U885" i="6"/>
  <c r="O1603" i="6"/>
  <c r="P1603" i="6" s="1"/>
  <c r="U1603" i="6"/>
  <c r="U1973" i="6"/>
  <c r="O1973" i="6"/>
  <c r="P1973" i="6" s="1"/>
  <c r="O1657" i="6"/>
  <c r="P1657" i="6" s="1"/>
  <c r="U1657" i="6"/>
  <c r="U256" i="6"/>
  <c r="O256" i="6"/>
  <c r="P256" i="6" s="1"/>
  <c r="O117" i="6"/>
  <c r="P117" i="6" s="1"/>
  <c r="U117" i="6"/>
  <c r="U1663" i="6"/>
  <c r="O1663" i="6"/>
  <c r="P1663" i="6" s="1"/>
  <c r="O782" i="6"/>
  <c r="P782" i="6" s="1"/>
  <c r="U782" i="6"/>
  <c r="O435" i="6"/>
  <c r="P435" i="6" s="1"/>
  <c r="U435" i="6"/>
  <c r="U1889" i="6"/>
  <c r="O1889" i="6"/>
  <c r="O1968" i="6"/>
  <c r="P1968" i="6" s="1"/>
  <c r="U1968" i="6"/>
  <c r="U273" i="6"/>
  <c r="O273" i="6"/>
  <c r="O51" i="6"/>
  <c r="P51" i="6" s="1"/>
  <c r="U51" i="6"/>
  <c r="U1481" i="6"/>
  <c r="O1481" i="6"/>
  <c r="U2083" i="6"/>
  <c r="O2083" i="6"/>
  <c r="P2083" i="6" s="1"/>
  <c r="U197" i="6"/>
  <c r="O197" i="6"/>
  <c r="P197" i="6" s="1"/>
  <c r="U1151" i="6"/>
  <c r="O1151" i="6"/>
  <c r="O1126" i="6"/>
  <c r="P1126" i="6" s="1"/>
  <c r="U1126" i="6"/>
  <c r="O677" i="6"/>
  <c r="P677" i="6" s="1"/>
  <c r="U677" i="6"/>
  <c r="U1037" i="6"/>
  <c r="O1037" i="6"/>
  <c r="O613" i="6"/>
  <c r="P613" i="6" s="1"/>
  <c r="U613" i="6"/>
  <c r="O1651" i="6"/>
  <c r="P1651" i="6" s="1"/>
  <c r="U1651" i="6"/>
  <c r="O1210" i="6"/>
  <c r="P1210" i="6" s="1"/>
  <c r="U1210" i="6"/>
  <c r="O1709" i="6"/>
  <c r="P1709" i="6" s="1"/>
  <c r="U1709" i="6"/>
  <c r="O1829" i="6"/>
  <c r="P1829" i="6" s="1"/>
  <c r="U1829" i="6"/>
  <c r="U877" i="6"/>
  <c r="O877" i="6"/>
  <c r="O1893" i="6"/>
  <c r="P1893" i="6" s="1"/>
  <c r="U1893" i="6"/>
  <c r="U1454" i="6"/>
  <c r="O1454" i="6"/>
  <c r="O1360" i="6"/>
  <c r="P1360" i="6" s="1"/>
  <c r="U1360" i="6"/>
  <c r="O60" i="6"/>
  <c r="P60" i="6" s="1"/>
  <c r="U60" i="6"/>
  <c r="U1114" i="6"/>
  <c r="O1114" i="6"/>
  <c r="P1114" i="6" s="1"/>
  <c r="U2256" i="6"/>
  <c r="O2256" i="6"/>
  <c r="P2256" i="6" s="1"/>
  <c r="U1425" i="6"/>
  <c r="O1425" i="6"/>
  <c r="O371" i="6"/>
  <c r="P371" i="6" s="1"/>
  <c r="U371" i="6"/>
  <c r="O2013" i="6"/>
  <c r="P2013" i="6" s="1"/>
  <c r="U2013" i="6"/>
  <c r="O758" i="6"/>
  <c r="P758" i="6" s="1"/>
  <c r="U758" i="6"/>
  <c r="O1756" i="6"/>
  <c r="P1756" i="6" s="1"/>
  <c r="U1756" i="6"/>
  <c r="O1520" i="6"/>
  <c r="P1520" i="6" s="1"/>
  <c r="U1520" i="6"/>
  <c r="O2292" i="6"/>
  <c r="P2292" i="6" s="1"/>
  <c r="U2292" i="6"/>
  <c r="O2284" i="6"/>
  <c r="P2284" i="6" s="1"/>
  <c r="U2284" i="6"/>
  <c r="U692" i="6"/>
  <c r="O692" i="6"/>
  <c r="O575" i="6"/>
  <c r="P575" i="6" s="1"/>
  <c r="U575" i="6"/>
  <c r="O1895" i="6"/>
  <c r="P1895" i="6" s="1"/>
  <c r="U1895" i="6"/>
  <c r="O1035" i="6"/>
  <c r="P1035" i="6" s="1"/>
  <c r="U1035" i="6"/>
  <c r="O2072" i="6"/>
  <c r="P2072" i="6" s="1"/>
  <c r="U2072" i="6"/>
  <c r="O264" i="6"/>
  <c r="P264" i="6" s="1"/>
  <c r="U264" i="6"/>
  <c r="O101" i="6"/>
  <c r="P101" i="6" s="1"/>
  <c r="U101" i="6"/>
  <c r="U1613" i="6"/>
  <c r="O1613" i="6"/>
  <c r="O589" i="6"/>
  <c r="P589" i="6" s="1"/>
  <c r="U589" i="6"/>
  <c r="U1626" i="6"/>
  <c r="O1626" i="6"/>
  <c r="P1626" i="6" s="1"/>
  <c r="U2041" i="6"/>
  <c r="O2041" i="6"/>
  <c r="O629" i="6"/>
  <c r="P629" i="6" s="1"/>
  <c r="U629" i="6"/>
  <c r="O499" i="6"/>
  <c r="P499" i="6" s="1"/>
  <c r="U499" i="6"/>
  <c r="O846" i="6"/>
  <c r="P846" i="6" s="1"/>
  <c r="U846" i="6"/>
  <c r="O2056" i="6"/>
  <c r="P2056" i="6" s="1"/>
  <c r="U2056" i="6"/>
  <c r="O1370" i="6"/>
  <c r="P1370" i="6" s="1"/>
  <c r="U1370" i="6"/>
  <c r="O2058" i="6"/>
  <c r="P2058" i="6" s="1"/>
  <c r="U2058" i="6"/>
  <c r="U305" i="6"/>
  <c r="O305" i="6"/>
  <c r="U460" i="6"/>
  <c r="O460" i="6"/>
  <c r="U311" i="6"/>
  <c r="O311" i="6"/>
  <c r="P311" i="6" s="1"/>
  <c r="O1697" i="6"/>
  <c r="P1697" i="6" s="1"/>
  <c r="U1697" i="6"/>
  <c r="U291" i="6"/>
  <c r="O291" i="6"/>
  <c r="P291" i="6" s="1"/>
  <c r="O1310" i="6"/>
  <c r="P1310" i="6" s="1"/>
  <c r="U1310" i="6"/>
  <c r="U2118" i="6"/>
  <c r="O2118" i="6"/>
  <c r="P2118" i="6" s="1"/>
  <c r="U409" i="6"/>
  <c r="O409" i="6"/>
  <c r="P409" i="6" s="1"/>
  <c r="O1124" i="6"/>
  <c r="P1124" i="6" s="1"/>
  <c r="U1124" i="6"/>
  <c r="U288" i="6"/>
  <c r="O288" i="6"/>
  <c r="P288" i="6" s="1"/>
  <c r="U1391" i="6"/>
  <c r="O1391" i="6"/>
  <c r="P1391" i="6" s="1"/>
  <c r="U1822" i="6"/>
  <c r="O1822" i="6"/>
  <c r="O145" i="6"/>
  <c r="P145" i="6" s="1"/>
  <c r="U145" i="6"/>
  <c r="U37" i="6"/>
  <c r="O37" i="6"/>
  <c r="P37" i="6" s="1"/>
  <c r="O1767" i="6"/>
  <c r="P1767" i="6" s="1"/>
  <c r="U1767" i="6"/>
  <c r="O516" i="6"/>
  <c r="P516" i="6" s="1"/>
  <c r="U516" i="6"/>
  <c r="O662" i="6"/>
  <c r="P662" i="6" s="1"/>
  <c r="U662" i="6"/>
  <c r="U1577" i="6"/>
  <c r="O1577" i="6"/>
  <c r="P1577" i="6" s="1"/>
  <c r="O2060" i="6"/>
  <c r="P2060" i="6" s="1"/>
  <c r="U2060" i="6"/>
  <c r="O1611" i="6"/>
  <c r="P1611" i="6" s="1"/>
  <c r="U1611" i="6"/>
  <c r="O1946" i="6"/>
  <c r="P1946" i="6" s="1"/>
  <c r="U1946" i="6"/>
  <c r="O1307" i="6"/>
  <c r="P1307" i="6" s="1"/>
  <c r="U1307" i="6"/>
  <c r="O1240" i="6"/>
  <c r="P1240" i="6" s="1"/>
  <c r="U1240" i="6"/>
  <c r="U119" i="6"/>
  <c r="O119" i="6"/>
  <c r="U1669" i="6"/>
  <c r="O1669" i="6"/>
  <c r="P1669" i="6" s="1"/>
  <c r="O986" i="6"/>
  <c r="P986" i="6" s="1"/>
  <c r="U986" i="6"/>
  <c r="O1421" i="6"/>
  <c r="P1421" i="6" s="1"/>
  <c r="U1421" i="6"/>
  <c r="O1828" i="6"/>
  <c r="P1828" i="6" s="1"/>
  <c r="U1828" i="6"/>
  <c r="U636" i="6"/>
  <c r="O636" i="6"/>
  <c r="P636" i="6" s="1"/>
  <c r="U1278" i="6"/>
  <c r="O1278" i="6"/>
  <c r="P1278" i="6" s="1"/>
  <c r="U151" i="6"/>
  <c r="O151" i="6"/>
  <c r="O1371" i="6"/>
  <c r="P1371" i="6" s="1"/>
  <c r="U1371" i="6"/>
  <c r="O676" i="6"/>
  <c r="P676" i="6" s="1"/>
  <c r="U676" i="6"/>
  <c r="U344" i="6"/>
  <c r="O344" i="6"/>
  <c r="P344" i="6" s="1"/>
  <c r="O1682" i="6"/>
  <c r="P1682" i="6" s="1"/>
  <c r="U1682" i="6"/>
  <c r="O161" i="6"/>
  <c r="P161" i="6" s="1"/>
  <c r="U161" i="6"/>
  <c r="O293" i="6"/>
  <c r="P293" i="6" s="1"/>
  <c r="U293" i="6"/>
  <c r="U1143" i="6"/>
  <c r="O1143" i="6"/>
  <c r="U1148" i="6"/>
  <c r="O1148" i="6"/>
  <c r="P1148" i="6" s="1"/>
  <c r="O314" i="6"/>
  <c r="P314" i="6" s="1"/>
  <c r="U314" i="6"/>
  <c r="O179" i="6"/>
  <c r="P179" i="6" s="1"/>
  <c r="U179" i="6"/>
  <c r="U310" i="6"/>
  <c r="O310" i="6"/>
  <c r="P310" i="6" s="1"/>
  <c r="U1179" i="6"/>
  <c r="O1179" i="6"/>
  <c r="U551" i="6"/>
  <c r="O551" i="6"/>
  <c r="P551" i="6" s="1"/>
  <c r="O65" i="6"/>
  <c r="P65" i="6" s="1"/>
  <c r="U65" i="6"/>
  <c r="U421" i="6"/>
  <c r="O421" i="6"/>
  <c r="O1969" i="6"/>
  <c r="P1969" i="6" s="1"/>
  <c r="U1969" i="6"/>
  <c r="U1485" i="6"/>
  <c r="O1485" i="6"/>
  <c r="P1485" i="6" s="1"/>
  <c r="O234" i="6"/>
  <c r="P234" i="6" s="1"/>
  <c r="U234" i="6"/>
  <c r="O1796" i="6"/>
  <c r="P1796" i="6" s="1"/>
  <c r="U1796" i="6"/>
  <c r="U1450" i="6"/>
  <c r="O1450" i="6"/>
  <c r="P1450" i="6" s="1"/>
  <c r="U427" i="6"/>
  <c r="O427" i="6"/>
  <c r="P427" i="6" s="1"/>
  <c r="U1257" i="6"/>
  <c r="O1257" i="6"/>
  <c r="P1257" i="6" s="1"/>
  <c r="U2094" i="6"/>
  <c r="O2094" i="6"/>
  <c r="U1639" i="6"/>
  <c r="O1639" i="6"/>
  <c r="O89" i="6"/>
  <c r="P89" i="6" s="1"/>
  <c r="U89" i="6"/>
  <c r="U1300" i="6"/>
  <c r="O1300" i="6"/>
  <c r="P1300" i="6" s="1"/>
  <c r="U1501" i="6"/>
  <c r="O1501" i="6"/>
  <c r="P1501" i="6" s="1"/>
  <c r="U1568" i="6"/>
  <c r="O1568" i="6"/>
  <c r="O867" i="6"/>
  <c r="P867" i="6" s="1"/>
  <c r="U867" i="6"/>
  <c r="U1025" i="6"/>
  <c r="O1025" i="6"/>
  <c r="P1025" i="6" s="1"/>
  <c r="U335" i="6"/>
  <c r="O335" i="6"/>
  <c r="P335" i="6" s="1"/>
  <c r="U580" i="6"/>
  <c r="O580" i="6"/>
  <c r="P580" i="6" s="1"/>
  <c r="U2014" i="6"/>
  <c r="O2014" i="6"/>
  <c r="O869" i="6"/>
  <c r="P869" i="6" s="1"/>
  <c r="U869" i="6"/>
  <c r="U345" i="6"/>
  <c r="O345" i="6"/>
  <c r="U2210" i="6"/>
  <c r="O2210" i="6"/>
  <c r="U1026" i="6"/>
  <c r="O1026" i="6"/>
  <c r="P1026" i="6" s="1"/>
  <c r="O1183" i="6"/>
  <c r="P1183" i="6" s="1"/>
  <c r="U1183" i="6"/>
  <c r="U1415" i="6"/>
  <c r="O1415" i="6"/>
  <c r="U719" i="6"/>
  <c r="O719" i="6"/>
  <c r="U1286" i="6"/>
  <c r="O1286" i="6"/>
  <c r="U538" i="6"/>
  <c r="O538" i="6"/>
  <c r="O1519" i="6"/>
  <c r="P1519" i="6" s="1"/>
  <c r="U1519" i="6"/>
  <c r="U368" i="6"/>
  <c r="O368" i="6"/>
  <c r="P368" i="6" s="1"/>
  <c r="U568" i="6"/>
  <c r="O568" i="6"/>
  <c r="P568" i="6" s="1"/>
  <c r="U2075" i="6"/>
  <c r="O2075" i="6"/>
  <c r="P2075" i="6" s="1"/>
  <c r="O2121" i="6"/>
  <c r="P2121" i="6" s="1"/>
  <c r="U2121" i="6"/>
  <c r="O1165" i="6"/>
  <c r="P1165" i="6" s="1"/>
  <c r="U1165" i="6"/>
  <c r="O1836" i="6"/>
  <c r="P1836" i="6" s="1"/>
  <c r="U1836" i="6"/>
  <c r="O324" i="6"/>
  <c r="U324" i="6"/>
  <c r="O482" i="6"/>
  <c r="P482" i="6" s="1"/>
  <c r="U482" i="6"/>
  <c r="O1982" i="6"/>
  <c r="P1982" i="6" s="1"/>
  <c r="U1982" i="6"/>
  <c r="O1960" i="6"/>
  <c r="P1960" i="6" s="1"/>
  <c r="U1960" i="6"/>
  <c r="O1015" i="6"/>
  <c r="P1015" i="6" s="1"/>
  <c r="U1015" i="6"/>
  <c r="U1934" i="6"/>
  <c r="O1934" i="6"/>
  <c r="U278" i="6"/>
  <c r="O278" i="6"/>
  <c r="P278" i="6" s="1"/>
  <c r="U879" i="6"/>
  <c r="O879" i="6"/>
  <c r="P879" i="6" s="1"/>
  <c r="U359" i="6"/>
  <c r="O359" i="6"/>
  <c r="O1011" i="6"/>
  <c r="P1011" i="6" s="1"/>
  <c r="U1011" i="6"/>
  <c r="O1478" i="6"/>
  <c r="P1478" i="6" s="1"/>
  <c r="U1478" i="6"/>
  <c r="O1954" i="6"/>
  <c r="P1954" i="6" s="1"/>
  <c r="U1954" i="6"/>
  <c r="O1166" i="6"/>
  <c r="P1166" i="6" s="1"/>
  <c r="U1166" i="6"/>
  <c r="O1019" i="6"/>
  <c r="P1019" i="6" s="1"/>
  <c r="U1019" i="6"/>
  <c r="O2067" i="6"/>
  <c r="P2067" i="6" s="1"/>
  <c r="U2067" i="6"/>
  <c r="O1181" i="6"/>
  <c r="P1181" i="6" s="1"/>
  <c r="U1181" i="6"/>
  <c r="O618" i="6"/>
  <c r="U618" i="6"/>
  <c r="O1098" i="6"/>
  <c r="P1098" i="6" s="1"/>
  <c r="U1098" i="6"/>
  <c r="U160" i="6"/>
  <c r="O160" i="6"/>
  <c r="U987" i="6"/>
  <c r="O987" i="6"/>
  <c r="P987" i="6" s="1"/>
  <c r="U1970" i="6"/>
  <c r="O1970" i="6"/>
  <c r="P1970" i="6" s="1"/>
  <c r="O2068" i="6"/>
  <c r="P2068" i="6" s="1"/>
  <c r="U2068" i="6"/>
  <c r="O1384" i="6"/>
  <c r="P1384" i="6" s="1"/>
  <c r="U1384" i="6"/>
  <c r="O1702" i="6"/>
  <c r="P1702" i="6" s="1"/>
  <c r="U1702" i="6"/>
  <c r="O2010" i="6"/>
  <c r="P2010" i="6" s="1"/>
  <c r="U2010" i="6"/>
  <c r="O437" i="6"/>
  <c r="P437" i="6" s="1"/>
  <c r="U437" i="6"/>
  <c r="O1437" i="6"/>
  <c r="P1437" i="6" s="1"/>
  <c r="U1437" i="6"/>
  <c r="O1217" i="6"/>
  <c r="P1217" i="6" s="1"/>
  <c r="U1217" i="6"/>
  <c r="U1894" i="6"/>
  <c r="O1894" i="6"/>
  <c r="P1894" i="6" s="1"/>
  <c r="O63" i="6"/>
  <c r="P63" i="6" s="1"/>
  <c r="U63" i="6"/>
  <c r="O1886" i="6"/>
  <c r="P1886" i="6" s="1"/>
  <c r="U1886" i="6"/>
  <c r="U2180" i="6"/>
  <c r="O2180" i="6"/>
  <c r="P2180" i="6" s="1"/>
  <c r="U980" i="6"/>
  <c r="O980" i="6"/>
  <c r="O1944" i="6"/>
  <c r="P1944" i="6" s="1"/>
  <c r="U1944" i="6"/>
  <c r="O176" i="6"/>
  <c r="P176" i="6" s="1"/>
  <c r="U176" i="6"/>
  <c r="O450" i="6"/>
  <c r="P450" i="6" s="1"/>
  <c r="U450" i="6"/>
  <c r="O614" i="6"/>
  <c r="P614" i="6" s="1"/>
  <c r="U614" i="6"/>
  <c r="U1094" i="6"/>
  <c r="O1094" i="6"/>
  <c r="U1717" i="6"/>
  <c r="O1717" i="6"/>
  <c r="O1956" i="6"/>
  <c r="P1956" i="6" s="1"/>
  <c r="U1956" i="6"/>
  <c r="O772" i="6"/>
  <c r="P772" i="6" s="1"/>
  <c r="U772" i="6"/>
  <c r="O1063" i="6"/>
  <c r="P1063" i="6" s="1"/>
  <c r="U1063" i="6"/>
  <c r="U401" i="6"/>
  <c r="O401" i="6"/>
  <c r="U2063" i="6"/>
  <c r="O2063" i="6"/>
  <c r="P2063" i="6" s="1"/>
  <c r="O218" i="6"/>
  <c r="P218" i="6" s="1"/>
  <c r="U218" i="6"/>
  <c r="U354" i="6"/>
  <c r="O354" i="6"/>
  <c r="P354" i="6" s="1"/>
  <c r="U1992" i="6"/>
  <c r="O1992" i="6"/>
  <c r="P1992" i="6" s="1"/>
  <c r="O1103" i="6"/>
  <c r="P1103" i="6" s="1"/>
  <c r="U1103" i="6"/>
  <c r="O675" i="6"/>
  <c r="P675" i="6" s="1"/>
  <c r="U675" i="6"/>
  <c r="O1364" i="6"/>
  <c r="P1364" i="6" s="1"/>
  <c r="U1364" i="6"/>
  <c r="U890" i="6"/>
  <c r="O890" i="6"/>
  <c r="O1484" i="6"/>
  <c r="P1484" i="6" s="1"/>
  <c r="U1484" i="6"/>
  <c r="O1412" i="6"/>
  <c r="P1412" i="6" s="1"/>
  <c r="U1412" i="6"/>
  <c r="U2126" i="6"/>
  <c r="O2126" i="6"/>
  <c r="U419" i="6"/>
  <c r="O419" i="6"/>
  <c r="O1157" i="6"/>
  <c r="P1157" i="6" s="1"/>
  <c r="U1157" i="6"/>
  <c r="O562" i="6"/>
  <c r="P562" i="6" s="1"/>
  <c r="U562" i="6"/>
  <c r="U780" i="6"/>
  <c r="O780" i="6"/>
  <c r="P780" i="6" s="1"/>
  <c r="O2234" i="6"/>
  <c r="P2234" i="6" s="1"/>
  <c r="U2234" i="6"/>
  <c r="O2064" i="6"/>
  <c r="P2064" i="6" s="1"/>
  <c r="U2064" i="6"/>
  <c r="U372" i="6"/>
  <c r="O372" i="6"/>
  <c r="P372" i="6" s="1"/>
  <c r="U893" i="6"/>
  <c r="O893" i="6"/>
  <c r="U1716" i="6"/>
  <c r="O1716" i="6"/>
  <c r="P1716" i="6" s="1"/>
  <c r="O2054" i="6"/>
  <c r="P2054" i="6" s="1"/>
  <c r="U2054" i="6"/>
  <c r="O2019" i="6"/>
  <c r="P2019" i="6" s="1"/>
  <c r="U2019" i="6"/>
  <c r="U1915" i="6"/>
  <c r="O1915" i="6"/>
  <c r="P1915" i="6" s="1"/>
  <c r="U702" i="6"/>
  <c r="O702" i="6"/>
  <c r="O1116" i="6"/>
  <c r="P1116" i="6" s="1"/>
  <c r="U1116" i="6"/>
  <c r="U2156" i="6"/>
  <c r="O2156" i="6"/>
  <c r="P2156" i="6" s="1"/>
  <c r="U2258" i="6"/>
  <c r="O2258" i="6"/>
  <c r="U1077" i="6"/>
  <c r="O1077" i="6"/>
  <c r="O2267" i="6"/>
  <c r="P2267" i="6" s="1"/>
  <c r="U2267" i="6"/>
  <c r="U238" i="6"/>
  <c r="O238" i="6"/>
  <c r="P238" i="6" s="1"/>
  <c r="U1191" i="6"/>
  <c r="O1191" i="6"/>
  <c r="P1191" i="6" s="1"/>
  <c r="O2022" i="6"/>
  <c r="P2022" i="6" s="1"/>
  <c r="U2022" i="6"/>
  <c r="U1289" i="6"/>
  <c r="O1289" i="6"/>
  <c r="P1289" i="6" s="1"/>
  <c r="O1402" i="6"/>
  <c r="P1402" i="6" s="1"/>
  <c r="U1402" i="6"/>
  <c r="O1620" i="6"/>
  <c r="P1620" i="6" s="1"/>
  <c r="U1620" i="6"/>
  <c r="O1093" i="6"/>
  <c r="P1093" i="6" s="1"/>
  <c r="U1093" i="6"/>
  <c r="O1931" i="6"/>
  <c r="P1931" i="6" s="1"/>
  <c r="U1931" i="6"/>
  <c r="O40" i="6"/>
  <c r="P40" i="6" s="1"/>
  <c r="U40" i="6"/>
  <c r="U1316" i="6"/>
  <c r="O1316" i="6"/>
  <c r="P1316" i="6" s="1"/>
  <c r="O1834" i="6"/>
  <c r="P1834" i="6" s="1"/>
  <c r="U1834" i="6"/>
  <c r="U2105" i="6"/>
  <c r="O2105" i="6"/>
  <c r="P2105" i="6" s="1"/>
  <c r="O1159" i="6"/>
  <c r="P1159" i="6" s="1"/>
  <c r="U1159" i="6"/>
  <c r="U1169" i="6"/>
  <c r="O1169" i="6"/>
  <c r="P1169" i="6" s="1"/>
  <c r="U2040" i="6"/>
  <c r="O2040" i="6"/>
  <c r="P2040" i="6" s="1"/>
  <c r="U1833" i="6"/>
  <c r="O1833" i="6"/>
  <c r="P1833" i="6" s="1"/>
  <c r="U2248" i="6"/>
  <c r="O2248" i="6"/>
  <c r="U470" i="6"/>
  <c r="O470" i="6"/>
  <c r="P470" i="6" s="1"/>
  <c r="O2097" i="6"/>
  <c r="P2097" i="6" s="1"/>
  <c r="U2097" i="6"/>
  <c r="U487" i="6"/>
  <c r="O487" i="6"/>
  <c r="P487" i="6" s="1"/>
  <c r="U659" i="6"/>
  <c r="O659" i="6"/>
  <c r="P659" i="6" s="1"/>
  <c r="U713" i="6"/>
  <c r="O713" i="6"/>
  <c r="P713" i="6" s="1"/>
  <c r="O1436" i="6"/>
  <c r="P1436" i="6" s="1"/>
  <c r="U1436" i="6"/>
  <c r="U1998" i="6"/>
  <c r="O1998" i="6"/>
  <c r="P1998" i="6" s="1"/>
  <c r="U792" i="6"/>
  <c r="O792" i="6"/>
  <c r="O1685" i="6"/>
  <c r="P1685" i="6" s="1"/>
  <c r="U1685" i="6"/>
  <c r="U2099" i="6"/>
  <c r="O2099" i="6"/>
  <c r="O307" i="6"/>
  <c r="P307" i="6" s="1"/>
  <c r="U307" i="6"/>
  <c r="O2194" i="6"/>
  <c r="P2194" i="6" s="1"/>
  <c r="U2194" i="6"/>
  <c r="U1559" i="6"/>
  <c r="O1559" i="6"/>
  <c r="P1559" i="6" s="1"/>
  <c r="O623" i="6"/>
  <c r="P623" i="6" s="1"/>
  <c r="U623" i="6"/>
  <c r="U504" i="6"/>
  <c r="O504" i="6"/>
  <c r="O1475" i="6"/>
  <c r="P1475" i="6" s="1"/>
  <c r="U1475" i="6"/>
  <c r="O472" i="6"/>
  <c r="P472" i="6" s="1"/>
  <c r="U472" i="6"/>
  <c r="U388" i="6"/>
  <c r="O388" i="6"/>
  <c r="O1343" i="6"/>
  <c r="P1343" i="6" s="1"/>
  <c r="U1343" i="6"/>
  <c r="O599" i="6"/>
  <c r="P599" i="6" s="1"/>
  <c r="U599" i="6"/>
  <c r="O303" i="6"/>
  <c r="P303" i="6" s="1"/>
  <c r="U303" i="6"/>
  <c r="O1498" i="6"/>
  <c r="P1498" i="6" s="1"/>
  <c r="U1498" i="6"/>
  <c r="U880" i="6"/>
  <c r="O880" i="6"/>
  <c r="P880" i="6" s="1"/>
  <c r="O1106" i="6"/>
  <c r="P1106" i="6" s="1"/>
  <c r="U1106" i="6"/>
  <c r="O1368" i="6"/>
  <c r="P1368" i="6" s="1"/>
  <c r="U1368" i="6"/>
  <c r="U1227" i="6"/>
  <c r="O1227" i="6"/>
  <c r="P1227" i="6" s="1"/>
  <c r="O1032" i="6"/>
  <c r="P1032" i="6" s="1"/>
  <c r="U1032" i="6"/>
  <c r="U1125" i="6"/>
  <c r="O1125" i="6"/>
  <c r="P1125" i="6" s="1"/>
  <c r="O972" i="6"/>
  <c r="P972" i="6" s="1"/>
  <c r="U972" i="6"/>
  <c r="U534" i="6"/>
  <c r="O534" i="6"/>
  <c r="O532" i="6"/>
  <c r="P532" i="6" s="1"/>
  <c r="U532" i="6"/>
  <c r="O802" i="6"/>
  <c r="P802" i="6" s="1"/>
  <c r="U802" i="6"/>
  <c r="U353" i="6"/>
  <c r="O353" i="6"/>
  <c r="P353" i="6" s="1"/>
  <c r="U19" i="6"/>
  <c r="O19" i="6"/>
  <c r="P19" i="6" s="1"/>
  <c r="U1715" i="6"/>
  <c r="O1715" i="6"/>
  <c r="P1715" i="6" s="1"/>
  <c r="O403" i="6"/>
  <c r="P403" i="6" s="1"/>
  <c r="U403" i="6"/>
  <c r="O646" i="6"/>
  <c r="P646" i="6" s="1"/>
  <c r="U646" i="6"/>
  <c r="U2190" i="6"/>
  <c r="O2190" i="6"/>
  <c r="P2190" i="6" s="1"/>
  <c r="U1897" i="6"/>
  <c r="O1897" i="6"/>
  <c r="P1897" i="6" s="1"/>
  <c r="O2020" i="6"/>
  <c r="P2020" i="6" s="1"/>
  <c r="U2020" i="6"/>
  <c r="U309" i="6"/>
  <c r="O309" i="6"/>
  <c r="P309" i="6" s="1"/>
  <c r="O1845" i="6"/>
  <c r="P1845" i="6" s="1"/>
  <c r="U1845" i="6"/>
  <c r="U1741" i="6"/>
  <c r="O1741" i="6"/>
  <c r="P1741" i="6" s="1"/>
  <c r="O511" i="6"/>
  <c r="P511" i="6" s="1"/>
  <c r="U511" i="6"/>
  <c r="U246" i="6"/>
  <c r="O246" i="6"/>
  <c r="O1349" i="6"/>
  <c r="P1349" i="6" s="1"/>
  <c r="U1349" i="6"/>
  <c r="O2110" i="6"/>
  <c r="P2110" i="6" s="1"/>
  <c r="U2110" i="6"/>
  <c r="O336" i="6"/>
  <c r="P336" i="6" s="1"/>
  <c r="U336" i="6"/>
  <c r="O1690" i="6"/>
  <c r="P1690" i="6" s="1"/>
  <c r="U1690" i="6"/>
  <c r="O1806" i="6"/>
  <c r="P1806" i="6" s="1"/>
  <c r="U1806" i="6"/>
  <c r="U1801" i="6"/>
  <c r="O1801" i="6"/>
  <c r="P1801" i="6" s="1"/>
  <c r="U1138" i="6"/>
  <c r="O1138" i="6"/>
  <c r="P1138" i="6" s="1"/>
  <c r="U712" i="6"/>
  <c r="O712" i="6"/>
  <c r="O734" i="6"/>
  <c r="P734" i="6" s="1"/>
  <c r="U734" i="6"/>
  <c r="O737" i="6"/>
  <c r="P737" i="6" s="1"/>
  <c r="U737" i="6"/>
  <c r="U519" i="6"/>
  <c r="O519" i="6"/>
  <c r="U350" i="6"/>
  <c r="O350" i="6"/>
  <c r="O216" i="6"/>
  <c r="P216" i="6" s="1"/>
  <c r="U216" i="6"/>
  <c r="O1118" i="6"/>
  <c r="P1118" i="6" s="1"/>
  <c r="U1118" i="6"/>
  <c r="O645" i="6"/>
  <c r="P645" i="6" s="1"/>
  <c r="U645" i="6"/>
  <c r="U1816" i="6"/>
  <c r="O1816" i="6"/>
  <c r="U377" i="6"/>
  <c r="O377" i="6"/>
  <c r="U1110" i="6"/>
  <c r="O1110" i="6"/>
  <c r="P1110" i="6" s="1"/>
  <c r="U753" i="6"/>
  <c r="O753" i="6"/>
  <c r="U413" i="6"/>
  <c r="O413" i="6"/>
  <c r="U1406" i="6"/>
  <c r="O1406" i="6"/>
  <c r="O1500" i="6"/>
  <c r="P1500" i="6" s="1"/>
  <c r="U1500" i="6"/>
  <c r="O884" i="6"/>
  <c r="P884" i="6" s="1"/>
  <c r="U884" i="6"/>
  <c r="U386" i="6"/>
  <c r="O386" i="6"/>
  <c r="O1772" i="6"/>
  <c r="P1772" i="6" s="1"/>
  <c r="U1772" i="6"/>
  <c r="O1426" i="6"/>
  <c r="P1426" i="6" s="1"/>
  <c r="U1426" i="6"/>
  <c r="U1187" i="6"/>
  <c r="O1187" i="6"/>
  <c r="P1187" i="6" s="1"/>
  <c r="O1048" i="6"/>
  <c r="P1048" i="6" s="1"/>
  <c r="U1048" i="6"/>
  <c r="U2167" i="6"/>
  <c r="O2167" i="6"/>
  <c r="O412" i="6"/>
  <c r="P412" i="6" s="1"/>
  <c r="U412" i="6"/>
  <c r="U1837" i="6"/>
  <c r="O1837" i="6"/>
  <c r="P1837" i="6" s="1"/>
  <c r="O166" i="6"/>
  <c r="P166" i="6" s="1"/>
  <c r="U166" i="6"/>
  <c r="O1892" i="6"/>
  <c r="P1892" i="6" s="1"/>
  <c r="U1892" i="6"/>
  <c r="O2241" i="6"/>
  <c r="P2241" i="6" s="1"/>
  <c r="U2241" i="6"/>
  <c r="O2155" i="6"/>
  <c r="P2155" i="6" s="1"/>
  <c r="U2155" i="6"/>
  <c r="O2009" i="6"/>
  <c r="P2009" i="6" s="1"/>
  <c r="U2009" i="6"/>
  <c r="U1033" i="6"/>
  <c r="O1033" i="6"/>
  <c r="U1858" i="6"/>
  <c r="O1858" i="6"/>
  <c r="P1858" i="6" s="1"/>
  <c r="O513" i="6"/>
  <c r="P513" i="6" s="1"/>
  <c r="U513" i="6"/>
  <c r="U1903" i="6"/>
  <c r="O1903" i="6"/>
  <c r="U733" i="6"/>
  <c r="O733" i="6"/>
  <c r="U736" i="6"/>
  <c r="O736" i="6"/>
  <c r="P736" i="6" s="1"/>
  <c r="O2169" i="6"/>
  <c r="P2169" i="6" s="1"/>
  <c r="U2169" i="6"/>
  <c r="U1295" i="6"/>
  <c r="O1295" i="6"/>
  <c r="P1295" i="6" s="1"/>
  <c r="O1940" i="6"/>
  <c r="P1940" i="6" s="1"/>
  <c r="U1940" i="6"/>
  <c r="O1346" i="6"/>
  <c r="P1346" i="6" s="1"/>
  <c r="U1346" i="6"/>
  <c r="U2109" i="6"/>
  <c r="O2109" i="6"/>
  <c r="P2109" i="6" s="1"/>
  <c r="U185" i="6"/>
  <c r="O185" i="6"/>
  <c r="O2115" i="6"/>
  <c r="P2115" i="6" s="1"/>
  <c r="U2115" i="6"/>
  <c r="O1980" i="6"/>
  <c r="P1980" i="6" s="1"/>
  <c r="U1980" i="6"/>
  <c r="U1326" i="6"/>
  <c r="O1326" i="6"/>
  <c r="P1326" i="6" s="1"/>
  <c r="U979" i="6"/>
  <c r="O979" i="6"/>
  <c r="P979" i="6" s="1"/>
  <c r="O477" i="6"/>
  <c r="P477" i="6" s="1"/>
  <c r="U477" i="6"/>
  <c r="O808" i="6"/>
  <c r="P808" i="6" s="1"/>
  <c r="U808" i="6"/>
  <c r="U1024" i="6"/>
  <c r="O1024" i="6"/>
  <c r="P1024" i="6" s="1"/>
  <c r="U1128" i="6"/>
  <c r="O1128" i="6"/>
  <c r="U1518" i="6"/>
  <c r="O1518" i="6"/>
  <c r="U2140" i="6"/>
  <c r="O2140" i="6"/>
  <c r="P2140" i="6" s="1"/>
  <c r="O298" i="6"/>
  <c r="P298" i="6" s="1"/>
  <c r="U298" i="6"/>
  <c r="U1422" i="6"/>
  <c r="O1422" i="6"/>
  <c r="P1422" i="6" s="1"/>
  <c r="O619" i="6"/>
  <c r="P619" i="6" s="1"/>
  <c r="U619" i="6"/>
  <c r="O2122" i="6"/>
  <c r="P2122" i="6" s="1"/>
  <c r="U2122" i="6"/>
  <c r="O685" i="6"/>
  <c r="P685" i="6" s="1"/>
  <c r="U685" i="6"/>
  <c r="O1922" i="6"/>
  <c r="P1922" i="6" s="1"/>
  <c r="U1922" i="6"/>
  <c r="O1202" i="6"/>
  <c r="P1202" i="6" s="1"/>
  <c r="U1202" i="6"/>
  <c r="O1027" i="6"/>
  <c r="P1027" i="6" s="1"/>
  <c r="U1027" i="6"/>
  <c r="O2249" i="6"/>
  <c r="P2249" i="6" s="1"/>
  <c r="U2249" i="6"/>
  <c r="U1097" i="6"/>
  <c r="O1097" i="6"/>
  <c r="P1097" i="6" s="1"/>
  <c r="O1693" i="6"/>
  <c r="P1693" i="6" s="1"/>
  <c r="U1693" i="6"/>
  <c r="U1838" i="6"/>
  <c r="O1838" i="6"/>
  <c r="P1838" i="6" s="1"/>
  <c r="O2031" i="6"/>
  <c r="P2031" i="6" s="1"/>
  <c r="U2031" i="6"/>
  <c r="U1546" i="6"/>
  <c r="O1546" i="6"/>
  <c r="P1546" i="6" s="1"/>
  <c r="U2073" i="6"/>
  <c r="O2073" i="6"/>
  <c r="P2073" i="6" s="1"/>
  <c r="O284" i="6"/>
  <c r="P284" i="6" s="1"/>
  <c r="U284" i="6"/>
  <c r="O738" i="6"/>
  <c r="P738" i="6" s="1"/>
  <c r="U738" i="6"/>
  <c r="U1016" i="6"/>
  <c r="O1016" i="6"/>
  <c r="P1016" i="6" s="1"/>
  <c r="O1237" i="6"/>
  <c r="P1237" i="6" s="1"/>
  <c r="U1237" i="6"/>
  <c r="U661" i="6"/>
  <c r="O661" i="6"/>
  <c r="P661" i="6" s="1"/>
  <c r="U2091" i="6"/>
  <c r="O2091" i="6"/>
  <c r="P2091" i="6" s="1"/>
  <c r="O1644" i="6"/>
  <c r="P1644" i="6" s="1"/>
  <c r="U1644" i="6"/>
  <c r="O327" i="6"/>
  <c r="P327" i="6" s="1"/>
  <c r="U327" i="6"/>
  <c r="O1220" i="6"/>
  <c r="P1220" i="6" s="1"/>
  <c r="U1220" i="6"/>
  <c r="U597" i="6"/>
  <c r="O597" i="6"/>
  <c r="U1925" i="6"/>
  <c r="O1925" i="6"/>
  <c r="P1925" i="6" s="1"/>
  <c r="U508" i="6"/>
  <c r="O508" i="6"/>
  <c r="O625" i="6"/>
  <c r="P625" i="6" s="1"/>
  <c r="U625" i="6"/>
  <c r="O1914" i="6"/>
  <c r="P1914" i="6" s="1"/>
  <c r="U1914" i="6"/>
  <c r="O131" i="6"/>
  <c r="P131" i="6" s="1"/>
  <c r="U131" i="6"/>
  <c r="U2293" i="6"/>
  <c r="O2293" i="6"/>
  <c r="U203" i="6"/>
  <c r="O203" i="6"/>
  <c r="O2039" i="6"/>
  <c r="P2039" i="6" s="1"/>
  <c r="U2039" i="6"/>
  <c r="U765" i="6"/>
  <c r="O765" i="6"/>
  <c r="O1131" i="6"/>
  <c r="P1131" i="6" s="1"/>
  <c r="U1131" i="6"/>
  <c r="U1142" i="6"/>
  <c r="O1142" i="6"/>
  <c r="P1142" i="6" s="1"/>
  <c r="O776" i="6"/>
  <c r="P776" i="6" s="1"/>
  <c r="U776" i="6"/>
  <c r="O64" i="6"/>
  <c r="P64" i="6" s="1"/>
  <c r="U64" i="6"/>
  <c r="U406" i="6"/>
  <c r="O406" i="6"/>
  <c r="O275" i="6"/>
  <c r="P275" i="6" s="1"/>
  <c r="U275" i="6"/>
  <c r="O2018" i="6"/>
  <c r="U2018" i="6"/>
  <c r="U1621" i="6"/>
  <c r="O1621" i="6"/>
  <c r="P1621" i="6" s="1"/>
  <c r="O1260" i="6"/>
  <c r="P1260" i="6" s="1"/>
  <c r="U1260" i="6"/>
  <c r="O2286" i="6"/>
  <c r="P2286" i="6" s="1"/>
  <c r="U2286" i="6"/>
  <c r="U1662" i="6"/>
  <c r="O1662" i="6"/>
  <c r="P1662" i="6" s="1"/>
  <c r="U54" i="6"/>
  <c r="O54" i="6"/>
  <c r="P54" i="6" s="1"/>
  <c r="O2212" i="6"/>
  <c r="P2212" i="6" s="1"/>
  <c r="U2212" i="6"/>
  <c r="U2006" i="6"/>
  <c r="O2006" i="6"/>
  <c r="P2006" i="6" s="1"/>
  <c r="U1006" i="6"/>
  <c r="O1006" i="6"/>
  <c r="U826" i="6"/>
  <c r="O826" i="6"/>
  <c r="P826" i="6" s="1"/>
  <c r="U2314" i="6"/>
  <c r="O2314" i="6"/>
  <c r="P2314" i="6" s="1"/>
  <c r="U1397" i="6"/>
  <c r="O1397" i="6"/>
  <c r="P1397" i="6" s="1"/>
  <c r="U2168" i="6"/>
  <c r="O2168" i="6"/>
  <c r="P2168" i="6" s="1"/>
  <c r="U2312" i="6"/>
  <c r="O2312" i="6"/>
  <c r="P2312" i="6" s="1"/>
  <c r="U18" i="6"/>
  <c r="O18" i="6"/>
  <c r="P18" i="6" s="1"/>
  <c r="U1049" i="6"/>
  <c r="O1049" i="6"/>
  <c r="U669" i="6"/>
  <c r="O669" i="6"/>
  <c r="U1610" i="6"/>
  <c r="O1610" i="6"/>
  <c r="P1610" i="6" s="1"/>
  <c r="U1878" i="6"/>
  <c r="O1878" i="6"/>
  <c r="O214" i="6"/>
  <c r="P214" i="6" s="1"/>
  <c r="U214" i="6"/>
  <c r="U549" i="6"/>
  <c r="O549" i="6"/>
  <c r="P549" i="6" s="1"/>
  <c r="U1521" i="6"/>
  <c r="O1521" i="6"/>
  <c r="P1521" i="6" s="1"/>
  <c r="O251" i="6"/>
  <c r="P251" i="6" s="1"/>
  <c r="U251" i="6"/>
  <c r="O2365" i="6"/>
  <c r="P2365" i="6" s="1"/>
  <c r="U2365" i="6"/>
  <c r="U1378" i="6"/>
  <c r="O1378" i="6"/>
  <c r="P1378" i="6" s="1"/>
  <c r="O2345" i="6"/>
  <c r="P2345" i="6" s="1"/>
  <c r="U2345" i="6"/>
  <c r="U1348" i="6"/>
  <c r="O1348" i="6"/>
  <c r="P1348" i="6" s="1"/>
  <c r="U2330" i="6"/>
  <c r="O2330" i="6"/>
  <c r="P2330" i="6" s="1"/>
  <c r="O1175" i="6"/>
  <c r="P1175" i="6" s="1"/>
  <c r="U1175" i="6"/>
  <c r="O2347" i="6"/>
  <c r="P2347" i="6" s="1"/>
  <c r="U2347" i="6"/>
  <c r="O2052" i="6"/>
  <c r="P2052" i="6" s="1"/>
  <c r="U2052" i="6"/>
  <c r="O2263" i="6"/>
  <c r="P2263" i="6" s="1"/>
  <c r="U2263" i="6"/>
  <c r="U929" i="6"/>
  <c r="O929" i="6"/>
  <c r="P929" i="6" s="1"/>
  <c r="U480" i="6"/>
  <c r="O480" i="6"/>
  <c r="P480" i="6" s="1"/>
  <c r="O1724" i="6"/>
  <c r="P1724" i="6" s="1"/>
  <c r="U1724" i="6"/>
  <c r="U791" i="6"/>
  <c r="O791" i="6"/>
  <c r="P791" i="6" s="1"/>
  <c r="O2131" i="6"/>
  <c r="P2131" i="6" s="1"/>
  <c r="U2131" i="6"/>
  <c r="O66" i="6"/>
  <c r="P66" i="6" s="1"/>
  <c r="U66" i="6"/>
  <c r="U2265" i="6"/>
  <c r="O2265" i="6"/>
  <c r="P2265" i="6" s="1"/>
  <c r="O1394" i="6"/>
  <c r="P1394" i="6" s="1"/>
  <c r="U1394" i="6"/>
  <c r="U1201" i="6"/>
  <c r="O1201" i="6"/>
  <c r="U1852" i="6"/>
  <c r="O1852" i="6"/>
  <c r="O1141" i="6"/>
  <c r="P1141" i="6" s="1"/>
  <c r="U1141" i="6"/>
  <c r="U1235" i="6"/>
  <c r="O1235" i="6"/>
  <c r="P1235" i="6" s="1"/>
  <c r="O2181" i="6"/>
  <c r="P2181" i="6" s="1"/>
  <c r="U2181" i="6"/>
  <c r="O2337" i="6"/>
  <c r="P2337" i="6" s="1"/>
  <c r="U2337" i="6"/>
  <c r="O550" i="6"/>
  <c r="P550" i="6" s="1"/>
  <c r="U550" i="6"/>
  <c r="O2346" i="6"/>
  <c r="P2346" i="6" s="1"/>
  <c r="U2346" i="6"/>
  <c r="U1775" i="6"/>
  <c r="O1775" i="6"/>
  <c r="P1775" i="6" s="1"/>
  <c r="O2366" i="6"/>
  <c r="P2366" i="6" s="1"/>
  <c r="U2366" i="6"/>
  <c r="O1069" i="6"/>
  <c r="P1069" i="6" s="1"/>
  <c r="U1069" i="6"/>
  <c r="O2333" i="6"/>
  <c r="U2333" i="6"/>
  <c r="U1279" i="6"/>
  <c r="O1279" i="6"/>
  <c r="P1279" i="6" s="1"/>
  <c r="U225" i="6"/>
  <c r="O225" i="6"/>
  <c r="O1762" i="6"/>
  <c r="P1762" i="6" s="1"/>
  <c r="U1762" i="6"/>
  <c r="O1337" i="6"/>
  <c r="P1337" i="6" s="1"/>
  <c r="U1337" i="6"/>
  <c r="U1752" i="6"/>
  <c r="O1752" i="6"/>
  <c r="O1870" i="6"/>
  <c r="U1870" i="6"/>
  <c r="U1180" i="6"/>
  <c r="O1180" i="6"/>
  <c r="P1180" i="6" s="1"/>
  <c r="O615" i="6"/>
  <c r="U615" i="6"/>
  <c r="U194" i="6"/>
  <c r="O194" i="6"/>
  <c r="P194" i="6" s="1"/>
  <c r="O2123" i="6"/>
  <c r="P2123" i="6" s="1"/>
  <c r="U2123" i="6"/>
  <c r="O2008" i="6"/>
  <c r="P2008" i="6" s="1"/>
  <c r="U2008" i="6"/>
  <c r="O183" i="6"/>
  <c r="P183" i="6" s="1"/>
  <c r="U183" i="6"/>
  <c r="U2283" i="6"/>
  <c r="O2283" i="6"/>
  <c r="U1122" i="6"/>
  <c r="O1122" i="6"/>
  <c r="P1122" i="6" s="1"/>
  <c r="U237" i="6"/>
  <c r="O237" i="6"/>
  <c r="U769" i="6"/>
  <c r="O769" i="6"/>
  <c r="P769" i="6" s="1"/>
  <c r="U517" i="6"/>
  <c r="O517" i="6"/>
  <c r="P517" i="6" s="1"/>
  <c r="U1170" i="6"/>
  <c r="O1170" i="6"/>
  <c r="P1170" i="6" s="1"/>
  <c r="O1046" i="6"/>
  <c r="P1046" i="6" s="1"/>
  <c r="U1046" i="6"/>
  <c r="O1194" i="6"/>
  <c r="P1194" i="6" s="1"/>
  <c r="U1194" i="6"/>
  <c r="U1641" i="6"/>
  <c r="O1641" i="6"/>
  <c r="P1641" i="6" s="1"/>
  <c r="O1004" i="6"/>
  <c r="P1004" i="6" s="1"/>
  <c r="U1004" i="6"/>
  <c r="O2317" i="6"/>
  <c r="P2317" i="6" s="1"/>
  <c r="U2317" i="6"/>
  <c r="O899" i="6"/>
  <c r="U899" i="6"/>
  <c r="U1029" i="6"/>
  <c r="O1029" i="6"/>
  <c r="P1029" i="6" s="1"/>
  <c r="U2323" i="6"/>
  <c r="O2323" i="6"/>
  <c r="P2323" i="6" s="1"/>
  <c r="U1036" i="6"/>
  <c r="O1036" i="6"/>
  <c r="U2350" i="6"/>
  <c r="O2350" i="6"/>
  <c r="U58" i="6"/>
  <c r="O58" i="6"/>
  <c r="O2340" i="6"/>
  <c r="U2340" i="6"/>
  <c r="O175" i="6"/>
  <c r="P175" i="6" s="1"/>
  <c r="U175" i="6"/>
  <c r="O2334" i="6"/>
  <c r="U2334" i="6"/>
  <c r="U1267" i="6"/>
  <c r="O1267" i="6"/>
  <c r="P1267" i="6" s="1"/>
  <c r="O918" i="6"/>
  <c r="P918" i="6" s="1"/>
  <c r="U918" i="6"/>
  <c r="U921" i="6"/>
  <c r="O921" i="6"/>
  <c r="P921" i="6" s="1"/>
  <c r="O283" i="6"/>
  <c r="P283" i="6" s="1"/>
  <c r="U283" i="6"/>
  <c r="O1565" i="6"/>
  <c r="P1565" i="6" s="1"/>
  <c r="U1565" i="6"/>
  <c r="U1079" i="6"/>
  <c r="O1079" i="6"/>
  <c r="O1588" i="6"/>
  <c r="P1588" i="6" s="1"/>
  <c r="U1588" i="6"/>
  <c r="O862" i="6"/>
  <c r="U862" i="6"/>
  <c r="U1919" i="6"/>
  <c r="O1919" i="6"/>
  <c r="P1919" i="6" s="1"/>
  <c r="O686" i="6"/>
  <c r="P686" i="6" s="1"/>
  <c r="U686" i="6"/>
  <c r="O475" i="6"/>
  <c r="P475" i="6" s="1"/>
  <c r="U475" i="6"/>
  <c r="O2300" i="6"/>
  <c r="P2300" i="6" s="1"/>
  <c r="U2300" i="6"/>
  <c r="O200" i="6"/>
  <c r="P200" i="6" s="1"/>
  <c r="U200" i="6"/>
  <c r="U358" i="6"/>
  <c r="O358" i="6"/>
  <c r="P358" i="6" s="1"/>
  <c r="U1195" i="6"/>
  <c r="O1195" i="6"/>
  <c r="U1212" i="6"/>
  <c r="O1212" i="6"/>
  <c r="P1212" i="6" s="1"/>
  <c r="O2065" i="6"/>
  <c r="P2065" i="6" s="1"/>
  <c r="U2065" i="6"/>
  <c r="U1781" i="6"/>
  <c r="O1781" i="6"/>
  <c r="P1781" i="6" s="1"/>
  <c r="U818" i="6"/>
  <c r="O818" i="6"/>
  <c r="P818" i="6" s="1"/>
  <c r="U1656" i="6"/>
  <c r="O1656" i="6"/>
  <c r="P1656" i="6" s="1"/>
  <c r="O1193" i="6"/>
  <c r="U1193" i="6"/>
  <c r="U2289" i="6"/>
  <c r="O2289" i="6"/>
  <c r="P2289" i="6" s="1"/>
  <c r="O540" i="6"/>
  <c r="P540" i="6" s="1"/>
  <c r="U540" i="6"/>
  <c r="O2364" i="6"/>
  <c r="P2364" i="6" s="1"/>
  <c r="U2364" i="6"/>
  <c r="O774" i="6"/>
  <c r="P774" i="6" s="1"/>
  <c r="U774" i="6"/>
  <c r="O2332" i="6"/>
  <c r="P2332" i="6" s="1"/>
  <c r="U2332" i="6"/>
  <c r="O1239" i="6"/>
  <c r="P1239" i="6" s="1"/>
  <c r="U1239" i="6"/>
  <c r="U2367" i="6"/>
  <c r="O2367" i="6"/>
  <c r="U1585" i="6"/>
  <c r="O1585" i="6"/>
  <c r="U2353" i="6"/>
  <c r="O2353" i="6"/>
  <c r="P2353" i="6" s="1"/>
  <c r="O1544" i="6"/>
  <c r="U1544" i="6"/>
  <c r="U110" i="6"/>
  <c r="O110" i="6"/>
  <c r="P110" i="6" s="1"/>
  <c r="U2080" i="6"/>
  <c r="O2080" i="6"/>
  <c r="O1812" i="6"/>
  <c r="P1812" i="6" s="1"/>
  <c r="U1812" i="6"/>
  <c r="O2134" i="6"/>
  <c r="P2134" i="6" s="1"/>
  <c r="U2134" i="6"/>
  <c r="O2355" i="6"/>
  <c r="P2355" i="6" s="1"/>
  <c r="U2355" i="6"/>
  <c r="O2159" i="6"/>
  <c r="P2159" i="6" s="1"/>
  <c r="U2159" i="6"/>
  <c r="O2158" i="6"/>
  <c r="P2158" i="6" s="1"/>
  <c r="U2158" i="6"/>
  <c r="O1843" i="6"/>
  <c r="P1843" i="6" s="1"/>
  <c r="U1843" i="6"/>
  <c r="O1997" i="6"/>
  <c r="P1997" i="6" s="1"/>
  <c r="U1997" i="6"/>
  <c r="U2070" i="6"/>
  <c r="O2070" i="6"/>
  <c r="U88" i="6"/>
  <c r="O88" i="6"/>
  <c r="O1241" i="6"/>
  <c r="P1241" i="6" s="1"/>
  <c r="U1241" i="6"/>
  <c r="O208" i="6"/>
  <c r="U208" i="6"/>
  <c r="U2003" i="6"/>
  <c r="O2003" i="6"/>
  <c r="P2003" i="6" s="1"/>
  <c r="O1688" i="6"/>
  <c r="P1688" i="6" s="1"/>
  <c r="U1688" i="6"/>
  <c r="U349" i="6"/>
  <c r="O349" i="6"/>
  <c r="P349" i="6" s="1"/>
  <c r="U55" i="6"/>
  <c r="O55" i="6"/>
  <c r="P55" i="6" s="1"/>
  <c r="O2240" i="6"/>
  <c r="P2240" i="6" s="1"/>
  <c r="U2240" i="6"/>
  <c r="O1966" i="6"/>
  <c r="P1966" i="6" s="1"/>
  <c r="U1966" i="6"/>
  <c r="O1362" i="6"/>
  <c r="P1362" i="6" s="1"/>
  <c r="U1362" i="6"/>
  <c r="U392" i="6"/>
  <c r="O392" i="6"/>
  <c r="O1150" i="6"/>
  <c r="U1150" i="6"/>
  <c r="O651" i="6"/>
  <c r="P651" i="6" s="1"/>
  <c r="U651" i="6"/>
  <c r="O684" i="6"/>
  <c r="U684" i="6"/>
  <c r="U799" i="6"/>
  <c r="O799" i="6"/>
  <c r="P799" i="6" s="1"/>
  <c r="U515" i="6"/>
  <c r="O515" i="6"/>
  <c r="P515" i="6" s="1"/>
  <c r="U1172" i="6"/>
  <c r="O1172" i="6"/>
  <c r="P1172" i="6" s="1"/>
  <c r="U700" i="6"/>
  <c r="O700" i="6"/>
  <c r="P700" i="6" s="1"/>
  <c r="U2281" i="6"/>
  <c r="O2281" i="6"/>
  <c r="O366" i="6"/>
  <c r="U366" i="6"/>
  <c r="U500" i="6"/>
  <c r="O500" i="6"/>
  <c r="O698" i="6"/>
  <c r="P698" i="6" s="1"/>
  <c r="U698" i="6"/>
  <c r="O491" i="6"/>
  <c r="P491" i="6" s="1"/>
  <c r="U491" i="6"/>
  <c r="U604" i="6"/>
  <c r="O604" i="6"/>
  <c r="U1935" i="6"/>
  <c r="O1935" i="6"/>
  <c r="O1555" i="6"/>
  <c r="P1555" i="6" s="1"/>
  <c r="U1555" i="6"/>
  <c r="U130" i="6"/>
  <c r="O130" i="6"/>
  <c r="U654" i="6"/>
  <c r="O654" i="6"/>
  <c r="P654" i="6" s="1"/>
  <c r="O322" i="6"/>
  <c r="U322" i="6"/>
  <c r="U2246" i="6"/>
  <c r="O2246" i="6"/>
  <c r="P2246" i="6" s="1"/>
  <c r="U1269" i="6"/>
  <c r="O1269" i="6"/>
  <c r="U806" i="6"/>
  <c r="O806" i="6"/>
  <c r="P806" i="6" s="1"/>
  <c r="O886" i="6"/>
  <c r="P886" i="6" s="1"/>
  <c r="U886" i="6"/>
  <c r="O843" i="6"/>
  <c r="P843" i="6" s="1"/>
  <c r="U843" i="6"/>
  <c r="U1413" i="6"/>
  <c r="O1413" i="6"/>
  <c r="P1413" i="6" s="1"/>
  <c r="U1686" i="6"/>
  <c r="O1686" i="6"/>
  <c r="P1686" i="6" s="1"/>
  <c r="U694" i="6"/>
  <c r="O694" i="6"/>
  <c r="P694" i="6" s="1"/>
  <c r="U1121" i="6"/>
  <c r="O1121" i="6"/>
  <c r="P1121" i="6" s="1"/>
  <c r="O1490" i="6"/>
  <c r="P1490" i="6" s="1"/>
  <c r="U1490" i="6"/>
  <c r="O1010" i="6"/>
  <c r="P1010" i="6" s="1"/>
  <c r="U1010" i="6"/>
  <c r="O1773" i="6"/>
  <c r="P1773" i="6" s="1"/>
  <c r="U1773" i="6"/>
  <c r="U1443" i="6"/>
  <c r="O1443" i="6"/>
  <c r="U1146" i="6"/>
  <c r="O1146" i="6"/>
  <c r="U334" i="6"/>
  <c r="O334" i="6"/>
  <c r="P334" i="6" s="1"/>
  <c r="U2174" i="6"/>
  <c r="O2174" i="6"/>
  <c r="P2174" i="6" s="1"/>
  <c r="O2152" i="6"/>
  <c r="P2152" i="6" s="1"/>
  <c r="U2152" i="6"/>
  <c r="O577" i="6"/>
  <c r="P577" i="6" s="1"/>
  <c r="U577" i="6"/>
  <c r="O1319" i="6"/>
  <c r="P1319" i="6" s="1"/>
  <c r="U1319" i="6"/>
  <c r="O578" i="6"/>
  <c r="P578" i="6" s="1"/>
  <c r="U578" i="6"/>
  <c r="U461" i="6"/>
  <c r="O461" i="6"/>
  <c r="U1339" i="6"/>
  <c r="O1339" i="6"/>
  <c r="O1264" i="6"/>
  <c r="U1264" i="6"/>
  <c r="O364" i="6"/>
  <c r="U364" i="6"/>
  <c r="O1034" i="6"/>
  <c r="P1034" i="6" s="1"/>
  <c r="U1034" i="6"/>
  <c r="O621" i="6"/>
  <c r="P621" i="6" s="1"/>
  <c r="U621" i="6"/>
  <c r="O860" i="6"/>
  <c r="P860" i="6" s="1"/>
  <c r="U860" i="6"/>
  <c r="U1574" i="6"/>
  <c r="O1574" i="6"/>
  <c r="O1694" i="6"/>
  <c r="U1694" i="6"/>
  <c r="O593" i="6"/>
  <c r="U593" i="6"/>
  <c r="O1600" i="6"/>
  <c r="U1600" i="6"/>
  <c r="O1901" i="6"/>
  <c r="U1901" i="6"/>
  <c r="U1430" i="6"/>
  <c r="O1430" i="6"/>
  <c r="P1430" i="6" s="1"/>
  <c r="U458" i="6"/>
  <c r="O458" i="6"/>
  <c r="U1137" i="6"/>
  <c r="O1137" i="6"/>
  <c r="U1432" i="6"/>
  <c r="O1432" i="6"/>
  <c r="P1432" i="6" s="1"/>
  <c r="O456" i="6"/>
  <c r="P456" i="6" s="1"/>
  <c r="U456" i="6"/>
  <c r="U666" i="6"/>
  <c r="O666" i="6"/>
  <c r="U1718" i="6"/>
  <c r="O1718" i="6"/>
  <c r="P1718" i="6" s="1"/>
  <c r="O157" i="6"/>
  <c r="U157" i="6"/>
  <c r="O831" i="6"/>
  <c r="U831" i="6"/>
  <c r="U1550" i="6"/>
  <c r="O1550" i="6"/>
  <c r="U2079" i="6"/>
  <c r="O2079" i="6"/>
  <c r="P2079" i="6" s="1"/>
  <c r="O1163" i="6"/>
  <c r="U1163" i="6"/>
  <c r="O1765" i="6"/>
  <c r="P1765" i="6" s="1"/>
  <c r="U1765" i="6"/>
  <c r="O148" i="6"/>
  <c r="P148" i="6" s="1"/>
  <c r="U148" i="6"/>
  <c r="U1287" i="6"/>
  <c r="O1287" i="6"/>
  <c r="P1287" i="6" s="1"/>
  <c r="U227" i="6"/>
  <c r="O227" i="6"/>
  <c r="P227" i="6" s="1"/>
  <c r="O1276" i="6"/>
  <c r="P1276" i="6" s="1"/>
  <c r="U1276" i="6"/>
  <c r="O2225" i="6"/>
  <c r="P2225" i="6" s="1"/>
  <c r="U2225" i="6"/>
  <c r="O1176" i="6"/>
  <c r="P1176" i="6" s="1"/>
  <c r="U1176" i="6"/>
  <c r="U1978" i="6"/>
  <c r="O1978" i="6"/>
  <c r="U1664" i="6"/>
  <c r="O1664" i="6"/>
  <c r="P1664" i="6" s="1"/>
  <c r="U535" i="6"/>
  <c r="O535" i="6"/>
  <c r="P535" i="6" s="1"/>
  <c r="O1219" i="6"/>
  <c r="U1219" i="6"/>
  <c r="O1487" i="6"/>
  <c r="P1487" i="6" s="1"/>
  <c r="U1487" i="6"/>
  <c r="O810" i="6"/>
  <c r="P810" i="6" s="1"/>
  <c r="U810" i="6"/>
  <c r="O1506" i="6"/>
  <c r="U1506" i="6"/>
  <c r="U1528" i="6"/>
  <c r="O1528" i="6"/>
  <c r="U976" i="6"/>
  <c r="O976" i="6"/>
  <c r="O505" i="6"/>
  <c r="P505" i="6" s="1"/>
  <c r="U505" i="6"/>
  <c r="U1491" i="6"/>
  <c r="O1491" i="6"/>
  <c r="P1491" i="6" s="1"/>
  <c r="U1551" i="6"/>
  <c r="O1551" i="6"/>
  <c r="U213" i="6"/>
  <c r="O213" i="6"/>
  <c r="P213" i="6" s="1"/>
  <c r="O1774" i="6"/>
  <c r="P1774" i="6" s="1"/>
  <c r="U1774" i="6"/>
  <c r="U2103" i="6"/>
  <c r="O2103" i="6"/>
  <c r="O347" i="6"/>
  <c r="P347" i="6" s="1"/>
  <c r="U347" i="6"/>
  <c r="U193" i="6"/>
  <c r="O193" i="6"/>
  <c r="U1507" i="6"/>
  <c r="O1507" i="6"/>
  <c r="O521" i="6"/>
  <c r="P521" i="6" s="1"/>
  <c r="U521" i="6"/>
  <c r="O2007" i="6"/>
  <c r="U2007" i="6"/>
  <c r="U688" i="6"/>
  <c r="O688" i="6"/>
  <c r="P688" i="6" s="1"/>
  <c r="O2316" i="6"/>
  <c r="P2316" i="6" s="1"/>
  <c r="U2316" i="6"/>
  <c r="U1039" i="6"/>
  <c r="O1039" i="6"/>
  <c r="O1961" i="6"/>
  <c r="P1961" i="6" s="1"/>
  <c r="U1961" i="6"/>
  <c r="O640" i="6"/>
  <c r="P640" i="6" s="1"/>
  <c r="U640" i="6"/>
  <c r="O257" i="6"/>
  <c r="U257" i="6"/>
  <c r="O858" i="6"/>
  <c r="P858" i="6" s="1"/>
  <c r="U858" i="6"/>
  <c r="U821" i="6"/>
  <c r="O821" i="6"/>
  <c r="P821" i="6" s="1"/>
  <c r="O1374" i="6"/>
  <c r="P1374" i="6" s="1"/>
  <c r="U1374" i="6"/>
  <c r="O2078" i="6"/>
  <c r="P2078" i="6" s="1"/>
  <c r="U2078" i="6"/>
  <c r="O1433" i="6"/>
  <c r="P1433" i="6" s="1"/>
  <c r="U1433" i="6"/>
  <c r="O1244" i="6"/>
  <c r="P1244" i="6" s="1"/>
  <c r="U1244" i="6"/>
  <c r="U708" i="6"/>
  <c r="O708" i="6"/>
  <c r="U1658" i="6"/>
  <c r="O1658" i="6"/>
  <c r="O1373" i="6"/>
  <c r="P1373" i="6" s="1"/>
  <c r="U1373" i="6"/>
  <c r="U1675" i="6"/>
  <c r="O1675" i="6"/>
  <c r="P1675" i="6" s="1"/>
  <c r="O1149" i="6"/>
  <c r="P1149" i="6" s="1"/>
  <c r="U1149" i="6"/>
  <c r="O2245" i="6"/>
  <c r="U2245" i="6"/>
  <c r="O2230" i="6"/>
  <c r="P2230" i="6" s="1"/>
  <c r="U2230" i="6"/>
  <c r="U2001" i="6"/>
  <c r="O2001" i="6"/>
  <c r="P2001" i="6" s="1"/>
  <c r="U2192" i="6"/>
  <c r="O2192" i="6"/>
  <c r="P2192" i="6" s="1"/>
  <c r="O269" i="6"/>
  <c r="U269" i="6"/>
  <c r="U1127" i="6"/>
  <c r="O1127" i="6"/>
  <c r="P1127" i="6" s="1"/>
  <c r="O1869" i="6"/>
  <c r="P1869" i="6" s="1"/>
  <c r="U1869" i="6"/>
  <c r="O2038" i="6"/>
  <c r="P2038" i="6" s="1"/>
  <c r="U2038" i="6"/>
  <c r="U2231" i="6"/>
  <c r="O2231" i="6"/>
  <c r="P2231" i="6" s="1"/>
  <c r="U378" i="6"/>
  <c r="O378" i="6"/>
  <c r="P378" i="6" s="1"/>
  <c r="O993" i="6"/>
  <c r="P993" i="6" s="1"/>
  <c r="U993" i="6"/>
  <c r="U429" i="6"/>
  <c r="O429" i="6"/>
  <c r="P429" i="6" s="1"/>
  <c r="O1493" i="6"/>
  <c r="P1493" i="6" s="1"/>
  <c r="U1493" i="6"/>
  <c r="U1927" i="6"/>
  <c r="O1927" i="6"/>
  <c r="P1927" i="6" s="1"/>
  <c r="U841" i="6"/>
  <c r="O841" i="6"/>
  <c r="P841" i="6" s="1"/>
  <c r="O1566" i="6"/>
  <c r="P1566" i="6" s="1"/>
  <c r="U1566" i="6"/>
  <c r="U607" i="6"/>
  <c r="O607" i="6"/>
  <c r="O1525" i="6"/>
  <c r="P1525" i="6" s="1"/>
  <c r="U1525" i="6"/>
  <c r="O1472" i="6"/>
  <c r="P1472" i="6" s="1"/>
  <c r="U1472" i="6"/>
  <c r="O267" i="6"/>
  <c r="P267" i="6" s="1"/>
  <c r="U267" i="6"/>
  <c r="O1561" i="6"/>
  <c r="P1561" i="6" s="1"/>
  <c r="U1561" i="6"/>
  <c r="O668" i="6"/>
  <c r="U668" i="6"/>
  <c r="O522" i="6"/>
  <c r="U522" i="6"/>
  <c r="O2053" i="6"/>
  <c r="P2053" i="6" s="1"/>
  <c r="U2053" i="6"/>
  <c r="U507" i="6"/>
  <c r="O507" i="6"/>
  <c r="O478" i="6"/>
  <c r="P478" i="6" s="1"/>
  <c r="U478" i="6"/>
  <c r="U1509" i="6"/>
  <c r="O1509" i="6"/>
  <c r="O1810" i="6"/>
  <c r="P1810" i="6" s="1"/>
  <c r="U1810" i="6"/>
  <c r="U894" i="6"/>
  <c r="O894" i="6"/>
  <c r="O432" i="6"/>
  <c r="U432" i="6"/>
  <c r="U583" i="6"/>
  <c r="O583" i="6"/>
  <c r="P583" i="6" s="1"/>
  <c r="U198" i="6"/>
  <c r="O198" i="6"/>
  <c r="P198" i="6" s="1"/>
  <c r="O1638" i="6"/>
  <c r="P1638" i="6" s="1"/>
  <c r="U1638" i="6"/>
  <c r="U1438" i="6"/>
  <c r="O1438" i="6"/>
  <c r="U2150" i="6"/>
  <c r="O2150" i="6"/>
  <c r="P2150" i="6" s="1"/>
  <c r="O2084" i="6"/>
  <c r="U2084" i="6"/>
  <c r="U365" i="6"/>
  <c r="O365" i="6"/>
  <c r="P365" i="6" s="1"/>
  <c r="U1291" i="6"/>
  <c r="O1291" i="6"/>
  <c r="P1291" i="6" s="1"/>
  <c r="U750" i="6"/>
  <c r="O750" i="6"/>
  <c r="P750" i="6" s="1"/>
  <c r="O390" i="6"/>
  <c r="P390" i="6" s="1"/>
  <c r="U390" i="6"/>
  <c r="U204" i="6"/>
  <c r="O204" i="6"/>
  <c r="P204" i="6" s="1"/>
  <c r="U2235" i="6"/>
  <c r="O2235" i="6"/>
  <c r="P2235" i="6" s="1"/>
  <c r="O1938" i="6"/>
  <c r="P1938" i="6" s="1"/>
  <c r="U1938" i="6"/>
  <c r="O1659" i="6"/>
  <c r="P1659" i="6" s="1"/>
  <c r="U1659" i="6"/>
  <c r="O977" i="6"/>
  <c r="P977" i="6" s="1"/>
  <c r="U977" i="6"/>
  <c r="O2101" i="6"/>
  <c r="P2101" i="6" s="1"/>
  <c r="U2101" i="6"/>
  <c r="O679" i="6"/>
  <c r="U679" i="6"/>
  <c r="O1918" i="6"/>
  <c r="P1918" i="6" s="1"/>
  <c r="U1918" i="6"/>
  <c r="O1699" i="6"/>
  <c r="P1699" i="6" s="1"/>
  <c r="U1699" i="6"/>
  <c r="O2307" i="6"/>
  <c r="U2307" i="6"/>
  <c r="O1203" i="6"/>
  <c r="P1203" i="6" s="1"/>
  <c r="U1203" i="6"/>
  <c r="U398" i="6"/>
  <c r="O398" i="6"/>
  <c r="P398" i="6" s="1"/>
  <c r="O1328" i="6"/>
  <c r="U1328" i="6"/>
  <c r="O2176" i="6"/>
  <c r="U2176" i="6"/>
  <c r="O1661" i="6"/>
  <c r="U1661" i="6"/>
  <c r="U2280" i="6"/>
  <c r="O2280" i="6"/>
  <c r="O1947" i="6"/>
  <c r="U1947" i="6"/>
  <c r="O1238" i="6"/>
  <c r="U1238" i="6"/>
  <c r="U1273" i="6"/>
  <c r="O1273" i="6"/>
  <c r="O768" i="6"/>
  <c r="U768" i="6"/>
  <c r="O1355" i="6"/>
  <c r="U1355" i="6"/>
  <c r="U794" i="6"/>
  <c r="O794" i="6"/>
  <c r="P794" i="6" s="1"/>
  <c r="O2151" i="6"/>
  <c r="P2151" i="6" s="1"/>
  <c r="U2151" i="6"/>
  <c r="U342" i="6"/>
  <c r="O342" i="6"/>
  <c r="P342" i="6" s="1"/>
  <c r="O833" i="6"/>
  <c r="P833" i="6" s="1"/>
  <c r="U833" i="6"/>
  <c r="O715" i="6"/>
  <c r="U715" i="6"/>
  <c r="O1614" i="6"/>
  <c r="P1614" i="6" s="1"/>
  <c r="U1614" i="6"/>
  <c r="O444" i="6"/>
  <c r="P444" i="6" s="1"/>
  <c r="U444" i="6"/>
  <c r="O1598" i="6"/>
  <c r="U1598" i="6"/>
  <c r="U168" i="6"/>
  <c r="O168" i="6"/>
  <c r="P168" i="6" s="1"/>
  <c r="U463" i="6"/>
  <c r="O463" i="6"/>
  <c r="U1306" i="6"/>
  <c r="O1306" i="6"/>
  <c r="O2243" i="6"/>
  <c r="U2243" i="6"/>
  <c r="U695" i="6"/>
  <c r="O695" i="6"/>
  <c r="P695" i="6" s="1"/>
  <c r="U1695" i="6"/>
  <c r="O1695" i="6"/>
  <c r="O316" i="6"/>
  <c r="P316" i="6" s="1"/>
  <c r="U316" i="6"/>
  <c r="U465" i="6"/>
  <c r="O465" i="6"/>
  <c r="P465" i="6" s="1"/>
  <c r="O281" i="6"/>
  <c r="P281" i="6" s="1"/>
  <c r="U281" i="6"/>
  <c r="O1313" i="6"/>
  <c r="U1313" i="6"/>
  <c r="U2136" i="6"/>
  <c r="O2136" i="6"/>
  <c r="O1003" i="6"/>
  <c r="P1003" i="6" s="1"/>
  <c r="U1003" i="6"/>
  <c r="O1075" i="6"/>
  <c r="U1075" i="6"/>
  <c r="O1553" i="6"/>
  <c r="P1553" i="6" s="1"/>
  <c r="U1553" i="6"/>
  <c r="O2000" i="6"/>
  <c r="U2000" i="6"/>
  <c r="O1112" i="6"/>
  <c r="P1112" i="6" s="1"/>
  <c r="U1112" i="6"/>
  <c r="U1987" i="6"/>
  <c r="O1987" i="6"/>
  <c r="P1987" i="6" s="1"/>
  <c r="U96" i="6"/>
  <c r="O96" i="6"/>
  <c r="P96" i="6" s="1"/>
  <c r="O1650" i="6"/>
  <c r="P1650" i="6" s="1"/>
  <c r="U1650" i="6"/>
  <c r="U211" i="6"/>
  <c r="O211" i="6"/>
  <c r="O801" i="6"/>
  <c r="U801" i="6"/>
  <c r="O67" i="6"/>
  <c r="P67" i="6" s="1"/>
  <c r="U67" i="6"/>
  <c r="O115" i="6"/>
  <c r="U115" i="6"/>
  <c r="U527" i="6"/>
  <c r="O527" i="6"/>
  <c r="O1771" i="6"/>
  <c r="U1771" i="6"/>
  <c r="U1405" i="6"/>
  <c r="O1405" i="6"/>
  <c r="P1405" i="6" s="1"/>
  <c r="U1576" i="6"/>
  <c r="O1576" i="6"/>
  <c r="U1847" i="6"/>
  <c r="O1847" i="6"/>
  <c r="P1847" i="6" s="1"/>
  <c r="U1447" i="6"/>
  <c r="O1447" i="6"/>
  <c r="U804" i="6"/>
  <c r="O804" i="6"/>
  <c r="O2077" i="6"/>
  <c r="P2077" i="6" s="1"/>
  <c r="U2077" i="6"/>
  <c r="U2207" i="6"/>
  <c r="O2207" i="6"/>
  <c r="P2207" i="6" s="1"/>
  <c r="O1494" i="6"/>
  <c r="P1494" i="6" s="1"/>
  <c r="U1494" i="6"/>
  <c r="U566" i="6"/>
  <c r="O566" i="6"/>
  <c r="P566" i="6" s="1"/>
  <c r="O598" i="6"/>
  <c r="P598" i="6" s="1"/>
  <c r="U598" i="6"/>
  <c r="O1532" i="6"/>
  <c r="U1532" i="6"/>
  <c r="U1474" i="6"/>
  <c r="O1474" i="6"/>
  <c r="O570" i="6"/>
  <c r="P570" i="6" s="1"/>
  <c r="U570" i="6"/>
  <c r="O331" i="6"/>
  <c r="P331" i="6" s="1"/>
  <c r="U331" i="6"/>
  <c r="U2005" i="6"/>
  <c r="O2005" i="6"/>
  <c r="P2005" i="6" s="1"/>
  <c r="U748" i="6"/>
  <c r="O748" i="6"/>
  <c r="P748" i="6" s="1"/>
  <c r="U369" i="6"/>
  <c r="O369" i="6"/>
  <c r="U1325" i="6"/>
  <c r="O1325" i="6"/>
  <c r="O1449" i="6"/>
  <c r="P1449" i="6" s="1"/>
  <c r="U1449" i="6"/>
  <c r="O1050" i="6"/>
  <c r="P1050" i="6" s="1"/>
  <c r="U1050" i="6"/>
  <c r="O836" i="6"/>
  <c r="U836" i="6"/>
  <c r="O1763" i="6"/>
  <c r="U1763" i="6"/>
  <c r="U1679" i="6"/>
  <c r="O1679" i="6"/>
  <c r="U2015" i="6"/>
  <c r="O2015" i="6"/>
  <c r="U1353" i="6"/>
  <c r="O1353" i="6"/>
  <c r="P1353" i="6" s="1"/>
  <c r="O1778" i="6"/>
  <c r="P1778" i="6" s="1"/>
  <c r="U1778" i="6"/>
  <c r="O755" i="6"/>
  <c r="P755" i="6" s="1"/>
  <c r="U755" i="6"/>
  <c r="U632" i="6"/>
  <c r="O632" i="6"/>
  <c r="P632" i="6" s="1"/>
  <c r="O1619" i="6"/>
  <c r="P1619" i="6" s="1"/>
  <c r="U1619" i="6"/>
  <c r="U983" i="6"/>
  <c r="O983" i="6"/>
  <c r="P983" i="6" s="1"/>
  <c r="U648" i="6"/>
  <c r="O648" i="6"/>
  <c r="P648" i="6" s="1"/>
  <c r="U1826" i="6"/>
  <c r="O1826" i="6"/>
  <c r="P1826" i="6" s="1"/>
  <c r="O2112" i="6"/>
  <c r="P2112" i="6" s="1"/>
  <c r="U2112" i="6"/>
  <c r="O1995" i="6"/>
  <c r="U1995" i="6"/>
  <c r="O1167" i="6"/>
  <c r="P1167" i="6" s="1"/>
  <c r="U1167" i="6"/>
  <c r="O543" i="6"/>
  <c r="P543" i="6" s="1"/>
  <c r="U543" i="6"/>
  <c r="O2170" i="6"/>
  <c r="U2170" i="6"/>
  <c r="U468" i="6"/>
  <c r="O468" i="6"/>
  <c r="P468" i="6" s="1"/>
  <c r="O1557" i="6"/>
  <c r="U1557" i="6"/>
  <c r="U426" i="6"/>
  <c r="O426" i="6"/>
  <c r="U1846" i="6"/>
  <c r="O1846" i="6"/>
  <c r="P1846" i="6" s="1"/>
  <c r="U20" i="6"/>
  <c r="O20" i="6"/>
  <c r="O1152" i="6"/>
  <c r="P1152" i="6" s="1"/>
  <c r="U1152" i="6"/>
  <c r="U1017" i="6"/>
  <c r="O1017" i="6"/>
  <c r="O2116" i="6"/>
  <c r="P2116" i="6" s="1"/>
  <c r="U2116" i="6"/>
  <c r="U341" i="6"/>
  <c r="O341" i="6"/>
  <c r="P341" i="6" s="1"/>
  <c r="U1564" i="6"/>
  <c r="O1564" i="6"/>
  <c r="U2092" i="6"/>
  <c r="O2092" i="6"/>
  <c r="O1594" i="6"/>
  <c r="P1594" i="6" s="1"/>
  <c r="U1594" i="6"/>
  <c r="O2216" i="6"/>
  <c r="P2216" i="6" s="1"/>
  <c r="U2216" i="6"/>
  <c r="O296" i="6"/>
  <c r="P296" i="6" s="1"/>
  <c r="U296" i="6"/>
  <c r="U1248" i="6"/>
  <c r="O1248" i="6"/>
  <c r="P1248" i="6" s="1"/>
  <c r="O2093" i="6"/>
  <c r="P2093" i="6" s="1"/>
  <c r="U2093" i="6"/>
  <c r="U1398" i="6"/>
  <c r="O1398" i="6"/>
  <c r="P1398" i="6" s="1"/>
  <c r="U2098" i="6"/>
  <c r="O2098" i="6"/>
  <c r="O800" i="6"/>
  <c r="P800" i="6" s="1"/>
  <c r="U800" i="6"/>
  <c r="U1873" i="6"/>
  <c r="O1873" i="6"/>
  <c r="U1214" i="6"/>
  <c r="O1214" i="6"/>
  <c r="P1214" i="6" s="1"/>
  <c r="O348" i="6"/>
  <c r="P348" i="6" s="1"/>
  <c r="U348" i="6"/>
  <c r="O510" i="6"/>
  <c r="P510" i="6" s="1"/>
  <c r="U510" i="6"/>
  <c r="O803" i="6"/>
  <c r="P803" i="6" s="1"/>
  <c r="U803" i="6"/>
  <c r="O1296" i="6"/>
  <c r="P1296" i="6" s="1"/>
  <c r="U1296" i="6"/>
  <c r="O1529" i="6"/>
  <c r="U1529" i="6"/>
  <c r="O1012" i="6"/>
  <c r="P1012" i="6" s="1"/>
  <c r="U1012" i="6"/>
  <c r="U1383" i="6"/>
  <c r="O1383" i="6"/>
  <c r="P1383" i="6" s="1"/>
  <c r="O1850" i="6"/>
  <c r="P1850" i="6" s="1"/>
  <c r="U1850" i="6"/>
  <c r="O1365" i="6"/>
  <c r="P1365" i="6" s="1"/>
  <c r="U1365" i="6"/>
  <c r="U1622" i="6"/>
  <c r="O1622" i="6"/>
  <c r="P1622" i="6" s="1"/>
  <c r="O1196" i="6"/>
  <c r="U1196" i="6"/>
  <c r="O1382" i="6"/>
  <c r="P1382" i="6" s="1"/>
  <c r="U1382" i="6"/>
  <c r="O1104" i="6"/>
  <c r="U1104" i="6"/>
  <c r="U855" i="6"/>
  <c r="O855" i="6"/>
  <c r="P855" i="6" s="1"/>
  <c r="O839" i="6"/>
  <c r="P839" i="6" s="1"/>
  <c r="U839" i="6"/>
  <c r="O135" i="6"/>
  <c r="U135" i="6"/>
  <c r="U1354" i="6"/>
  <c r="O1354" i="6"/>
  <c r="O503" i="6"/>
  <c r="U503" i="6"/>
  <c r="O610" i="6"/>
  <c r="P610" i="6" s="1"/>
  <c r="U610" i="6"/>
  <c r="U573" i="6"/>
  <c r="O573" i="6"/>
  <c r="P573" i="6" s="1"/>
  <c r="U2255" i="6"/>
  <c r="O2255" i="6"/>
  <c r="P2255" i="6" s="1"/>
  <c r="U1920" i="6"/>
  <c r="O1920" i="6"/>
  <c r="U15" i="6"/>
  <c r="O15" i="6"/>
  <c r="O2311" i="6"/>
  <c r="U2311" i="6"/>
  <c r="O306" i="6"/>
  <c r="P306" i="6" s="1"/>
  <c r="U306" i="6"/>
  <c r="U1884" i="6"/>
  <c r="O1884" i="6"/>
  <c r="U2201" i="6"/>
  <c r="O2201" i="6"/>
  <c r="P2201" i="6" s="1"/>
  <c r="U1902" i="6"/>
  <c r="O1902" i="6"/>
  <c r="P1902" i="6" s="1"/>
  <c r="U845" i="6"/>
  <c r="O845" i="6"/>
  <c r="P845" i="6" s="1"/>
  <c r="U53" i="6"/>
  <c r="O53" i="6"/>
  <c r="O1643" i="6"/>
  <c r="P1643" i="6" s="1"/>
  <c r="U1643" i="6"/>
  <c r="O416" i="6"/>
  <c r="U416" i="6"/>
  <c r="U876" i="6"/>
  <c r="O876" i="6"/>
  <c r="P876" i="6" s="1"/>
  <c r="O262" i="6"/>
  <c r="P262" i="6" s="1"/>
  <c r="U262" i="6"/>
  <c r="U1758" i="6"/>
  <c r="O1758" i="6"/>
  <c r="O1642" i="6"/>
  <c r="P1642" i="6" s="1"/>
  <c r="U1642" i="6"/>
  <c r="O1637" i="6"/>
  <c r="P1637" i="6" s="1"/>
  <c r="U1637" i="6"/>
  <c r="O2135" i="6"/>
  <c r="P2135" i="6" s="1"/>
  <c r="U2135" i="6"/>
  <c r="U330" i="6"/>
  <c r="O330" i="6"/>
  <c r="P330" i="6" s="1"/>
  <c r="O908" i="6"/>
  <c r="U908" i="6"/>
  <c r="U428" i="6"/>
  <c r="O428" i="6"/>
  <c r="O142" i="6"/>
  <c r="P142" i="6" s="1"/>
  <c r="U142" i="6"/>
  <c r="U1359" i="6"/>
  <c r="O1359" i="6"/>
  <c r="O1440" i="6"/>
  <c r="P1440" i="6" s="1"/>
  <c r="U1440" i="6"/>
  <c r="O493" i="6"/>
  <c r="U493" i="6"/>
  <c r="O2139" i="6"/>
  <c r="P2139" i="6" s="1"/>
  <c r="U2139" i="6"/>
  <c r="O1818" i="6"/>
  <c r="U1818" i="6"/>
  <c r="U874" i="6"/>
  <c r="O874" i="6"/>
  <c r="P874" i="6" s="1"/>
  <c r="O1417" i="6"/>
  <c r="P1417" i="6" s="1"/>
  <c r="U1417" i="6"/>
  <c r="O1052" i="6"/>
  <c r="P1052" i="6" s="1"/>
  <c r="U1052" i="6"/>
  <c r="U1704" i="6"/>
  <c r="O1704" i="6"/>
  <c r="U471" i="6"/>
  <c r="O471" i="6"/>
  <c r="P471" i="6" s="1"/>
  <c r="U2035" i="6"/>
  <c r="O2035" i="6"/>
  <c r="P2035" i="6" s="1"/>
  <c r="U1851" i="6"/>
  <c r="O1851" i="6"/>
  <c r="U1789" i="6"/>
  <c r="O1789" i="6"/>
  <c r="U102" i="6"/>
  <c r="O102" i="6"/>
  <c r="P102" i="6" s="1"/>
  <c r="U731" i="6"/>
  <c r="O731" i="6"/>
  <c r="U1627" i="6"/>
  <c r="O1627" i="6"/>
  <c r="P1627" i="6" s="1"/>
  <c r="O990" i="6"/>
  <c r="U990" i="6"/>
  <c r="O1857" i="6"/>
  <c r="U1857" i="6"/>
  <c r="O859" i="6"/>
  <c r="P859" i="6" s="1"/>
  <c r="U859" i="6"/>
  <c r="O717" i="6"/>
  <c r="P717" i="6" s="1"/>
  <c r="U717" i="6"/>
  <c r="U1972" i="6"/>
  <c r="O1972" i="6"/>
  <c r="U1363" i="6"/>
  <c r="O1363" i="6"/>
  <c r="P1363" i="6" s="1"/>
  <c r="U594" i="6"/>
  <c r="O594" i="6"/>
  <c r="O1380" i="6"/>
  <c r="P1380" i="6" s="1"/>
  <c r="U1380" i="6"/>
  <c r="O1586" i="6"/>
  <c r="U1586" i="6"/>
  <c r="U1809" i="6"/>
  <c r="O1809" i="6"/>
  <c r="P1809" i="6" s="1"/>
  <c r="U1293" i="6"/>
  <c r="O1293" i="6"/>
  <c r="P1293" i="6" s="1"/>
  <c r="U746" i="6"/>
  <c r="O746" i="6"/>
  <c r="U1129" i="6"/>
  <c r="O1129" i="6"/>
  <c r="U1527" i="6"/>
  <c r="O1527" i="6"/>
  <c r="O1942" i="6"/>
  <c r="P1942" i="6" s="1"/>
  <c r="U1942" i="6"/>
  <c r="O531" i="6"/>
  <c r="P531" i="6" s="1"/>
  <c r="U531" i="6"/>
  <c r="O313" i="6"/>
  <c r="U313" i="6"/>
  <c r="U895" i="6"/>
  <c r="O895" i="6"/>
  <c r="U557" i="6"/>
  <c r="O557" i="6"/>
  <c r="P557" i="6" s="1"/>
  <c r="U2208" i="6"/>
  <c r="O2208" i="6"/>
  <c r="U207" i="6"/>
  <c r="O207" i="6"/>
  <c r="P207" i="6" s="1"/>
  <c r="U12" i="6"/>
  <c r="O12" i="6"/>
  <c r="P12" i="6" s="1"/>
  <c r="O50" i="6"/>
  <c r="P50" i="6" s="1"/>
  <c r="U50" i="6"/>
  <c r="O1602" i="6"/>
  <c r="P1602" i="6" s="1"/>
  <c r="U1602" i="6"/>
  <c r="U1835" i="6"/>
  <c r="O1835" i="6"/>
  <c r="U414" i="6"/>
  <c r="O414" i="6"/>
  <c r="P414" i="6" s="1"/>
  <c r="O1569" i="6"/>
  <c r="P1569" i="6" s="1"/>
  <c r="U1569" i="6"/>
  <c r="U1769" i="6"/>
  <c r="O1769" i="6"/>
  <c r="U111" i="6"/>
  <c r="O111" i="6"/>
  <c r="P111" i="6" s="1"/>
  <c r="O1592" i="6"/>
  <c r="U1592" i="6"/>
  <c r="O222" i="6"/>
  <c r="P222" i="6" s="1"/>
  <c r="U222" i="6"/>
  <c r="O1054" i="6"/>
  <c r="U1054" i="6"/>
  <c r="U1253" i="6"/>
  <c r="O1253" i="6"/>
  <c r="P1253" i="6" s="1"/>
  <c r="O2021" i="6"/>
  <c r="U2021" i="6"/>
  <c r="O430" i="6"/>
  <c r="U430" i="6"/>
  <c r="O1469" i="6"/>
  <c r="P1469" i="6" s="1"/>
  <c r="U1469" i="6"/>
  <c r="O2059" i="6"/>
  <c r="P2059" i="6" s="1"/>
  <c r="U2059" i="6"/>
  <c r="U1583" i="6"/>
  <c r="O1583" i="6"/>
  <c r="O481" i="6"/>
  <c r="U481" i="6"/>
  <c r="U381" i="6"/>
  <c r="O381" i="6"/>
  <c r="P381" i="6" s="1"/>
  <c r="U891" i="6"/>
  <c r="O891" i="6"/>
  <c r="O2206" i="6"/>
  <c r="P2206" i="6" s="1"/>
  <c r="U2206" i="6"/>
  <c r="U1950" i="6"/>
  <c r="O1950" i="6"/>
  <c r="P1950" i="6" s="1"/>
  <c r="O1038" i="6"/>
  <c r="P1038" i="6" s="1"/>
  <c r="U1038" i="6"/>
  <c r="O2252" i="6"/>
  <c r="P2252" i="6" s="1"/>
  <c r="U2252" i="6"/>
  <c r="O1057" i="6"/>
  <c r="U1057" i="6"/>
  <c r="U1318" i="6"/>
  <c r="O1318" i="6"/>
  <c r="U184" i="6"/>
  <c r="O184" i="6"/>
  <c r="P184" i="6" s="1"/>
  <c r="U1798" i="6"/>
  <c r="O1798" i="6"/>
  <c r="U1439" i="6"/>
  <c r="O1439" i="6"/>
  <c r="P1439" i="6" s="1"/>
  <c r="U1749" i="6"/>
  <c r="O1749" i="6"/>
  <c r="P1749" i="6" s="1"/>
  <c r="U1321" i="6"/>
  <c r="O1321" i="6"/>
  <c r="U530" i="6"/>
  <c r="O530" i="6"/>
  <c r="P530" i="6" s="1"/>
  <c r="O254" i="6"/>
  <c r="U254" i="6"/>
  <c r="U124" i="6"/>
  <c r="O124" i="6"/>
  <c r="P124" i="6" s="1"/>
  <c r="O1064" i="6"/>
  <c r="U1064" i="6"/>
  <c r="O329" i="6"/>
  <c r="P329" i="6" s="1"/>
  <c r="U329" i="6"/>
  <c r="O83" i="6"/>
  <c r="P83" i="6" s="1"/>
  <c r="U83" i="6"/>
  <c r="O1872" i="6"/>
  <c r="P1872" i="6" s="1"/>
  <c r="U1872" i="6"/>
  <c r="O764" i="6"/>
  <c r="P764" i="6" s="1"/>
  <c r="U764" i="6"/>
  <c r="O612" i="6"/>
  <c r="P612" i="6" s="1"/>
  <c r="U612" i="6"/>
  <c r="U249" i="6"/>
  <c r="O249" i="6"/>
  <c r="O445" i="6"/>
  <c r="P445" i="6" s="1"/>
  <c r="U445" i="6"/>
  <c r="O1678" i="6"/>
  <c r="U1678" i="6"/>
  <c r="U1008" i="6"/>
  <c r="O1008" i="6"/>
  <c r="P1008" i="6" s="1"/>
  <c r="O1964" i="6"/>
  <c r="P1964" i="6" s="1"/>
  <c r="U1964" i="6"/>
  <c r="U277" i="6"/>
  <c r="O277" i="6"/>
  <c r="U817" i="6"/>
  <c r="O817" i="6"/>
  <c r="U751" i="6"/>
  <c r="O751" i="6"/>
  <c r="P751" i="6" s="1"/>
  <c r="O1401" i="6"/>
  <c r="U1401" i="6"/>
  <c r="O2148" i="6"/>
  <c r="P2148" i="6" s="1"/>
  <c r="U2148" i="6"/>
  <c r="O670" i="6"/>
  <c r="U670" i="6"/>
  <c r="O1933" i="6"/>
  <c r="P1933" i="6" s="1"/>
  <c r="U1933" i="6"/>
  <c r="U300" i="6"/>
  <c r="O300" i="6"/>
  <c r="P300" i="6" s="1"/>
  <c r="U446" i="6"/>
  <c r="O446" i="6"/>
  <c r="P446" i="6" s="1"/>
  <c r="U1403" i="6"/>
  <c r="O1403" i="6"/>
  <c r="U2205" i="6"/>
  <c r="O2205" i="6"/>
  <c r="U1297" i="6"/>
  <c r="O1297" i="6"/>
  <c r="P1297" i="6" s="1"/>
  <c r="U333" i="6"/>
  <c r="O333" i="6"/>
  <c r="O2166" i="6"/>
  <c r="P2166" i="6" s="1"/>
  <c r="U2166" i="6"/>
  <c r="O592" i="6"/>
  <c r="U592" i="6"/>
  <c r="O546" i="6"/>
  <c r="P546" i="6" s="1"/>
  <c r="U546" i="6"/>
  <c r="U1539" i="6"/>
  <c r="O1539" i="6"/>
  <c r="P1539" i="6" s="1"/>
  <c r="O1385" i="6"/>
  <c r="P1385" i="6" s="1"/>
  <c r="U1385" i="6"/>
  <c r="U452" i="6"/>
  <c r="O452" i="6"/>
  <c r="P452" i="6" s="1"/>
  <c r="U62" i="6"/>
  <c r="O62" i="6"/>
  <c r="P62" i="6" s="1"/>
  <c r="O121" i="6"/>
  <c r="P121" i="6" s="1"/>
  <c r="U121" i="6"/>
  <c r="U1605" i="6"/>
  <c r="O1605" i="6"/>
  <c r="P1605" i="6" s="1"/>
  <c r="O887" i="6"/>
  <c r="P887" i="6" s="1"/>
  <c r="U887" i="6"/>
  <c r="O1815" i="6"/>
  <c r="P1815" i="6" s="1"/>
  <c r="U1815" i="6"/>
  <c r="U842" i="6"/>
  <c r="O842" i="6"/>
  <c r="P842" i="6" s="1"/>
  <c r="O97" i="6"/>
  <c r="P97" i="6" s="1"/>
  <c r="U97" i="6"/>
  <c r="U1871" i="6"/>
  <c r="O1871" i="6"/>
  <c r="P1871" i="6" s="1"/>
  <c r="U506" i="6"/>
  <c r="O506" i="6"/>
  <c r="P506" i="6" s="1"/>
  <c r="O1477" i="6"/>
  <c r="P1477" i="6" s="1"/>
  <c r="U1477" i="6"/>
  <c r="O1099" i="6"/>
  <c r="P1099" i="6" s="1"/>
  <c r="U1099" i="6"/>
  <c r="U1863" i="6"/>
  <c r="O1863" i="6"/>
  <c r="P1863" i="6" s="1"/>
  <c r="O2034" i="6"/>
  <c r="P2034" i="6" s="1"/>
  <c r="U2034" i="6"/>
  <c r="O1285" i="6"/>
  <c r="U1285" i="6"/>
  <c r="O1492" i="6"/>
  <c r="P1492" i="6" s="1"/>
  <c r="U1492" i="6"/>
  <c r="O2046" i="6"/>
  <c r="P2046" i="6" s="1"/>
  <c r="U2046" i="6"/>
  <c r="U1799" i="6"/>
  <c r="O1799" i="6"/>
  <c r="U1311" i="6"/>
  <c r="O1311" i="6"/>
  <c r="P1311" i="6" s="1"/>
  <c r="U312" i="6"/>
  <c r="O312" i="6"/>
  <c r="P312" i="6" s="1"/>
  <c r="O147" i="6"/>
  <c r="U147" i="6"/>
  <c r="U1357" i="6"/>
  <c r="O1357" i="6"/>
  <c r="P1357" i="6" s="1"/>
  <c r="U1322" i="6"/>
  <c r="O1322" i="6"/>
  <c r="U1945" i="6"/>
  <c r="O1945" i="6"/>
  <c r="P1945" i="6" s="1"/>
  <c r="O1800" i="6"/>
  <c r="P1800" i="6" s="1"/>
  <c r="U1800" i="6"/>
  <c r="U2107" i="6"/>
  <c r="O2107" i="6"/>
  <c r="P2107" i="6" s="1"/>
  <c r="O658" i="6"/>
  <c r="P658" i="6" s="1"/>
  <c r="U658" i="6"/>
  <c r="U1271" i="6"/>
  <c r="O1271" i="6"/>
  <c r="U2090" i="6"/>
  <c r="O2090" i="6"/>
  <c r="O596" i="6"/>
  <c r="U596" i="6"/>
  <c r="O898" i="6"/>
  <c r="U898" i="6"/>
  <c r="O561" i="6"/>
  <c r="P561" i="6" s="1"/>
  <c r="U561" i="6"/>
  <c r="O469" i="6"/>
  <c r="P469" i="6" s="1"/>
  <c r="U469" i="6"/>
  <c r="U1985" i="6"/>
  <c r="O1985" i="6"/>
  <c r="P1985" i="6" s="1"/>
  <c r="U1849" i="6"/>
  <c r="O1849" i="6"/>
  <c r="P1849" i="6" s="1"/>
  <c r="U1791" i="6"/>
  <c r="O1791" i="6"/>
  <c r="P1791" i="6" s="1"/>
  <c r="U2213" i="6"/>
  <c r="O2213" i="6"/>
  <c r="O1655" i="6"/>
  <c r="P1655" i="6" s="1"/>
  <c r="U1655" i="6"/>
  <c r="O788" i="6"/>
  <c r="U788" i="6"/>
  <c r="U1140" i="6"/>
  <c r="O1140" i="6"/>
  <c r="U137" i="6"/>
  <c r="O137" i="6"/>
  <c r="U339" i="6"/>
  <c r="O339" i="6"/>
  <c r="O285" i="6"/>
  <c r="P285" i="6" s="1"/>
  <c r="U285" i="6"/>
  <c r="U373" i="6"/>
  <c r="O373" i="6"/>
  <c r="P373" i="6" s="1"/>
  <c r="U989" i="6"/>
  <c r="O989" i="6"/>
  <c r="P989" i="6" s="1"/>
  <c r="O1312" i="6"/>
  <c r="P1312" i="6" s="1"/>
  <c r="U1312" i="6"/>
  <c r="U1575" i="6"/>
  <c r="O1575" i="6"/>
  <c r="P1575" i="6" s="1"/>
  <c r="O328" i="6"/>
  <c r="U328" i="6"/>
  <c r="U1482" i="6"/>
  <c r="O1482" i="6"/>
  <c r="P1482" i="6" s="1"/>
  <c r="O1323" i="6"/>
  <c r="P1323" i="6" s="1"/>
  <c r="U1323" i="6"/>
  <c r="U975" i="6"/>
  <c r="O975" i="6"/>
  <c r="P975" i="6" s="1"/>
  <c r="O370" i="6"/>
  <c r="P370" i="6" s="1"/>
  <c r="U370" i="6"/>
  <c r="O559" i="6"/>
  <c r="P559" i="6" s="1"/>
  <c r="U559" i="6"/>
  <c r="O529" i="6"/>
  <c r="P529" i="6" s="1"/>
  <c r="U529" i="6"/>
  <c r="O1423" i="6"/>
  <c r="P1423" i="6" s="1"/>
  <c r="U1423" i="6"/>
  <c r="O678" i="6"/>
  <c r="U678" i="6"/>
  <c r="U1294" i="6"/>
  <c r="O1294" i="6"/>
  <c r="P1294" i="6" s="1"/>
  <c r="O1108" i="6"/>
  <c r="U1108" i="6"/>
  <c r="U2120" i="6"/>
  <c r="O2120" i="6"/>
  <c r="P2120" i="6" s="1"/>
  <c r="U2177" i="6"/>
  <c r="O2177" i="6"/>
  <c r="P2177" i="6" s="1"/>
  <c r="U786" i="6"/>
  <c r="O786" i="6"/>
  <c r="P786" i="6" s="1"/>
  <c r="O2275" i="6"/>
  <c r="P2275" i="6" s="1"/>
  <c r="U2275" i="6"/>
  <c r="U2303" i="6"/>
  <c r="O2303" i="6"/>
  <c r="P2303" i="6" s="1"/>
  <c r="U2302" i="6"/>
  <c r="O2302" i="6"/>
  <c r="O2297" i="6"/>
  <c r="P2297" i="6" s="1"/>
  <c r="U2297" i="6"/>
  <c r="U1308" i="6"/>
  <c r="O1308" i="6"/>
  <c r="O2142" i="6"/>
  <c r="P2142" i="6" s="1"/>
  <c r="U2142" i="6"/>
  <c r="U189" i="6"/>
  <c r="O189" i="6"/>
  <c r="P189" i="6" s="1"/>
  <c r="O2178" i="6"/>
  <c r="U2178" i="6"/>
  <c r="O528" i="6"/>
  <c r="P528" i="6" s="1"/>
  <c r="U528" i="6"/>
  <c r="O914" i="6"/>
  <c r="P914" i="6" s="1"/>
  <c r="U914" i="6"/>
  <c r="O462" i="6"/>
  <c r="U462" i="6"/>
  <c r="O1218" i="6"/>
  <c r="P1218" i="6" s="1"/>
  <c r="U1218" i="6"/>
  <c r="O1710" i="6"/>
  <c r="P1710" i="6" s="1"/>
  <c r="U1710" i="6"/>
  <c r="O2341" i="6"/>
  <c r="P2341" i="6" s="1"/>
  <c r="U2341" i="6"/>
  <c r="O1489" i="6"/>
  <c r="P1489" i="6" s="1"/>
  <c r="U1489" i="6"/>
  <c r="O2351" i="6"/>
  <c r="P2351" i="6" s="1"/>
  <c r="U2351" i="6"/>
  <c r="O1078" i="6"/>
  <c r="P1078" i="6" s="1"/>
  <c r="U1078" i="6"/>
  <c r="U2344" i="6"/>
  <c r="O2344" i="6"/>
  <c r="P2344" i="6" s="1"/>
  <c r="U1225" i="6"/>
  <c r="O1225" i="6"/>
  <c r="P1225" i="6" s="1"/>
  <c r="U1562" i="6"/>
  <c r="O1562" i="6"/>
  <c r="P1562" i="6" s="1"/>
  <c r="O485" i="6"/>
  <c r="U485" i="6"/>
  <c r="O924" i="6"/>
  <c r="P924" i="6" s="1"/>
  <c r="U924" i="6"/>
  <c r="O1794" i="6"/>
  <c r="P1794" i="6" s="1"/>
  <c r="U1794" i="6"/>
  <c r="U1246" i="6"/>
  <c r="O1246" i="6"/>
  <c r="P1246" i="6" s="1"/>
  <c r="O1753" i="6"/>
  <c r="P1753" i="6" s="1"/>
  <c r="U1753" i="6"/>
  <c r="U2358" i="6"/>
  <c r="O2358" i="6"/>
  <c r="P2358" i="6" s="1"/>
  <c r="U1623" i="6"/>
  <c r="O1623" i="6"/>
  <c r="P1623" i="6" s="1"/>
  <c r="U2100" i="6"/>
  <c r="O2100" i="6"/>
  <c r="U17" i="6"/>
  <c r="O17" i="6"/>
  <c r="O1480" i="6"/>
  <c r="P1480" i="6" s="1"/>
  <c r="U1480" i="6"/>
  <c r="U704" i="6"/>
  <c r="O704" i="6"/>
  <c r="P704" i="6" s="1"/>
  <c r="O2175" i="6"/>
  <c r="P2175" i="6" s="1"/>
  <c r="U2175" i="6"/>
  <c r="U2145" i="6"/>
  <c r="O2145" i="6"/>
  <c r="O2291" i="6"/>
  <c r="U2291" i="6"/>
  <c r="U2282" i="6"/>
  <c r="O2282" i="6"/>
  <c r="P2282" i="6" s="1"/>
  <c r="U2154" i="6"/>
  <c r="O2154" i="6"/>
  <c r="P2154" i="6" s="1"/>
  <c r="U1604" i="6"/>
  <c r="O1604" i="6"/>
  <c r="P1604" i="6" s="1"/>
  <c r="O1213" i="6"/>
  <c r="P1213" i="6" s="1"/>
  <c r="U1213" i="6"/>
  <c r="O320" i="6"/>
  <c r="P320" i="6" s="1"/>
  <c r="U320" i="6"/>
  <c r="O332" i="6"/>
  <c r="U332" i="6"/>
  <c r="O181" i="6"/>
  <c r="P181" i="6" s="1"/>
  <c r="U181" i="6"/>
  <c r="O771" i="6"/>
  <c r="U771" i="6"/>
  <c r="U399" i="6"/>
  <c r="O399" i="6"/>
  <c r="P399" i="6" s="1"/>
  <c r="U321" i="6"/>
  <c r="O321" i="6"/>
  <c r="P321" i="6" s="1"/>
  <c r="O1510" i="6"/>
  <c r="U1510" i="6"/>
  <c r="U2306" i="6"/>
  <c r="O2306" i="6"/>
  <c r="U2342" i="6"/>
  <c r="O2342" i="6"/>
  <c r="U2315" i="6"/>
  <c r="O2315" i="6"/>
  <c r="O2335" i="6"/>
  <c r="P2335" i="6" s="1"/>
  <c r="U2335" i="6"/>
  <c r="U1076" i="6"/>
  <c r="O1076" i="6"/>
  <c r="P1076" i="6" s="1"/>
  <c r="U542" i="6"/>
  <c r="O542" i="6"/>
  <c r="P542" i="6" s="1"/>
  <c r="O1470" i="6"/>
  <c r="P1470" i="6" s="1"/>
  <c r="U1470" i="6"/>
  <c r="O114" i="6"/>
  <c r="P114" i="6" s="1"/>
  <c r="U114" i="6"/>
  <c r="O2188" i="6"/>
  <c r="U2188" i="6"/>
  <c r="O1631" i="6"/>
  <c r="U1631" i="6"/>
  <c r="O2024" i="6"/>
  <c r="U2024" i="6"/>
  <c r="O861" i="6"/>
  <c r="P861" i="6" s="1"/>
  <c r="U861" i="6"/>
  <c r="O936" i="6"/>
  <c r="P936" i="6" s="1"/>
  <c r="U936" i="6"/>
  <c r="O2327" i="6"/>
  <c r="U2327" i="6"/>
  <c r="O215" i="6"/>
  <c r="P215" i="6" s="1"/>
  <c r="U215" i="6"/>
  <c r="O588" i="6"/>
  <c r="U588" i="6"/>
  <c r="O1990" i="6"/>
  <c r="P1990" i="6" s="1"/>
  <c r="U1990" i="6"/>
  <c r="U1414" i="6"/>
  <c r="O1414" i="6"/>
  <c r="P1414" i="6" s="1"/>
  <c r="O1044" i="6"/>
  <c r="U1044" i="6"/>
  <c r="U1329" i="6"/>
  <c r="O1329" i="6"/>
  <c r="P1329" i="6" s="1"/>
  <c r="U1021" i="6"/>
  <c r="O1021" i="6"/>
  <c r="P1021" i="6" s="1"/>
  <c r="U242" i="6"/>
  <c r="O242" i="6"/>
  <c r="O1552" i="6"/>
  <c r="U1552" i="6"/>
  <c r="U241" i="6"/>
  <c r="O241" i="6"/>
  <c r="O2047" i="6"/>
  <c r="P2047" i="6" s="1"/>
  <c r="U2047" i="6"/>
  <c r="U548" i="6"/>
  <c r="O548" i="6"/>
  <c r="P548" i="6" s="1"/>
  <c r="O2250" i="6"/>
  <c r="P2250" i="6" s="1"/>
  <c r="U2250" i="6"/>
  <c r="O870" i="6"/>
  <c r="P870" i="6" s="1"/>
  <c r="U870" i="6"/>
  <c r="U2133" i="6"/>
  <c r="O2133" i="6"/>
  <c r="P2133" i="6" s="1"/>
  <c r="U849" i="6"/>
  <c r="O849" i="6"/>
  <c r="U1041" i="6"/>
  <c r="O1041" i="6"/>
  <c r="O2362" i="6"/>
  <c r="P2362" i="6" s="1"/>
  <c r="U2362" i="6"/>
  <c r="O590" i="6"/>
  <c r="U590" i="6"/>
  <c r="O384" i="6"/>
  <c r="P384" i="6" s="1"/>
  <c r="U384" i="6"/>
  <c r="U1206" i="6"/>
  <c r="O1206" i="6"/>
  <c r="O2016" i="6"/>
  <c r="U2016" i="6"/>
  <c r="O673" i="6"/>
  <c r="U673" i="6"/>
  <c r="O904" i="6"/>
  <c r="P904" i="6" s="1"/>
  <c r="U904" i="6"/>
  <c r="O1458" i="6"/>
  <c r="U1458" i="6"/>
  <c r="U337" i="6"/>
  <c r="O337" i="6"/>
  <c r="P337" i="6" s="1"/>
  <c r="O201" i="6"/>
  <c r="P201" i="6" s="1"/>
  <c r="U201" i="6"/>
  <c r="O1018" i="6"/>
  <c r="U1018" i="6"/>
  <c r="O1761" i="6"/>
  <c r="P1761" i="6" s="1"/>
  <c r="U1761" i="6"/>
  <c r="U219" i="6"/>
  <c r="O219" i="6"/>
  <c r="P219" i="6" s="1"/>
  <c r="O910" i="6"/>
  <c r="P910" i="6" s="1"/>
  <c r="U910" i="6"/>
  <c r="U931" i="6"/>
  <c r="O931" i="6"/>
  <c r="P931" i="6" s="1"/>
  <c r="U169" i="6"/>
  <c r="O169" i="6"/>
  <c r="P169" i="6" s="1"/>
  <c r="U825" i="6"/>
  <c r="O825" i="6"/>
  <c r="U840" i="6"/>
  <c r="O840" i="6"/>
  <c r="P840" i="6" s="1"/>
  <c r="O824" i="6"/>
  <c r="U824" i="6"/>
  <c r="O1255" i="6"/>
  <c r="P1255" i="6" s="1"/>
  <c r="U1255" i="6"/>
  <c r="U1780" i="6"/>
  <c r="O1780" i="6"/>
  <c r="P1780" i="6" s="1"/>
  <c r="O923" i="6"/>
  <c r="P923" i="6" s="1"/>
  <c r="U923" i="6"/>
  <c r="O243" i="6"/>
  <c r="U243" i="6"/>
  <c r="U1955" i="6"/>
  <c r="O1955" i="6"/>
  <c r="P1955" i="6" s="1"/>
  <c r="U2356" i="6"/>
  <c r="O2356" i="6"/>
  <c r="P2356" i="6" s="1"/>
  <c r="O2266" i="6"/>
  <c r="P2266" i="6" s="1"/>
  <c r="U2266" i="6"/>
  <c r="O1745" i="6"/>
  <c r="U1745" i="6"/>
  <c r="O1721" i="6"/>
  <c r="P1721" i="6" s="1"/>
  <c r="U1721" i="6"/>
  <c r="O400" i="6"/>
  <c r="P400" i="6" s="1"/>
  <c r="U400" i="6"/>
  <c r="U1256" i="6"/>
  <c r="O1256" i="6"/>
  <c r="P1256" i="6" s="1"/>
  <c r="U766" i="6"/>
  <c r="O766" i="6"/>
  <c r="O1135" i="6"/>
  <c r="U1135" i="6"/>
  <c r="U579" i="6"/>
  <c r="O579" i="6"/>
  <c r="P579" i="6" s="1"/>
  <c r="U1444" i="6"/>
  <c r="O1444" i="6"/>
  <c r="P1444" i="6" s="1"/>
  <c r="O224" i="6"/>
  <c r="P224" i="6" s="1"/>
  <c r="U224" i="6"/>
  <c r="O689" i="6"/>
  <c r="P689" i="6" s="1"/>
  <c r="U689" i="6"/>
  <c r="U1171" i="6"/>
  <c r="O1171" i="6"/>
  <c r="P1171" i="6" s="1"/>
  <c r="O2247" i="6"/>
  <c r="U2247" i="6"/>
  <c r="U1197" i="6"/>
  <c r="O1197" i="6"/>
  <c r="P1197" i="6" s="1"/>
  <c r="U1345" i="6"/>
  <c r="O1345" i="6"/>
  <c r="P1345" i="6" s="1"/>
  <c r="U935" i="6"/>
  <c r="O935" i="6"/>
  <c r="P935" i="6" s="1"/>
  <c r="O177" i="6"/>
  <c r="P177" i="6" s="1"/>
  <c r="U177" i="6"/>
  <c r="O1073" i="6"/>
  <c r="P1073" i="6" s="1"/>
  <c r="U1073" i="6"/>
  <c r="U647" i="6"/>
  <c r="O647" i="6"/>
  <c r="O2321" i="6"/>
  <c r="U2321" i="6"/>
  <c r="O900" i="6"/>
  <c r="U900" i="6"/>
  <c r="O847" i="6"/>
  <c r="P847" i="6" s="1"/>
  <c r="U847" i="6"/>
  <c r="U2029" i="6"/>
  <c r="O2029" i="6"/>
  <c r="O1001" i="6"/>
  <c r="U1001" i="6"/>
  <c r="O1526" i="6"/>
  <c r="U1526" i="6"/>
  <c r="O1456" i="6"/>
  <c r="P1456" i="6" s="1"/>
  <c r="U1456" i="6"/>
  <c r="O1330" i="6"/>
  <c r="P1330" i="6" s="1"/>
  <c r="U1330" i="6"/>
  <c r="U1250" i="6"/>
  <c r="O1250" i="6"/>
  <c r="P1250" i="6" s="1"/>
  <c r="O1209" i="6"/>
  <c r="U1209" i="6"/>
  <c r="U1459" i="6"/>
  <c r="O1459" i="6"/>
  <c r="U2270" i="6"/>
  <c r="O2270" i="6"/>
  <c r="P2270" i="6" s="1"/>
  <c r="U2037" i="6"/>
  <c r="O2037" i="6"/>
  <c r="P2037" i="6" s="1"/>
  <c r="U56" i="6"/>
  <c r="O56" i="6"/>
  <c r="P56" i="6" s="1"/>
  <c r="U1476" i="6"/>
  <c r="O1476" i="6"/>
  <c r="U1340" i="6"/>
  <c r="O1340" i="6"/>
  <c r="O1676" i="6"/>
  <c r="P1676" i="6" s="1"/>
  <c r="U1676" i="6"/>
  <c r="U591" i="6"/>
  <c r="O591" i="6"/>
  <c r="U778" i="6"/>
  <c r="O778" i="6"/>
  <c r="P778" i="6" s="1"/>
  <c r="O1055" i="6"/>
  <c r="U1055" i="6"/>
  <c r="U244" i="6"/>
  <c r="O244" i="6"/>
  <c r="P244" i="6" s="1"/>
  <c r="O1953" i="6"/>
  <c r="P1953" i="6" s="1"/>
  <c r="U1953" i="6"/>
  <c r="O1224" i="6"/>
  <c r="P1224" i="6" s="1"/>
  <c r="U1224" i="6"/>
  <c r="O1358" i="6"/>
  <c r="P1358" i="6" s="1"/>
  <c r="U1358" i="6"/>
  <c r="O2359" i="6"/>
  <c r="P2359" i="6" s="1"/>
  <c r="U2359" i="6"/>
  <c r="O29" i="6"/>
  <c r="U29" i="6"/>
  <c r="O126" i="6"/>
  <c r="P126" i="6" s="1"/>
  <c r="U126" i="6"/>
  <c r="O2237" i="6"/>
  <c r="P2237" i="6" s="1"/>
  <c r="U2237" i="6"/>
  <c r="O1975" i="6"/>
  <c r="P1975" i="6" s="1"/>
  <c r="U1975" i="6"/>
  <c r="O1261" i="6"/>
  <c r="P1261" i="6" s="1"/>
  <c r="U1261" i="6"/>
  <c r="O777" i="6"/>
  <c r="U777" i="6"/>
  <c r="O1795" i="6"/>
  <c r="P1795" i="6" s="1"/>
  <c r="U1795" i="6"/>
  <c r="U525" i="6"/>
  <c r="O525" i="6"/>
  <c r="O624" i="6"/>
  <c r="U624" i="6"/>
  <c r="O1687" i="6"/>
  <c r="U1687" i="6"/>
  <c r="O1653" i="6"/>
  <c r="P1653" i="6" s="1"/>
  <c r="U1653" i="6"/>
  <c r="U1948" i="6"/>
  <c r="O1948" i="6"/>
  <c r="P1948" i="6" s="1"/>
  <c r="U1367" i="6"/>
  <c r="O1367" i="6"/>
  <c r="P1367" i="6" s="1"/>
  <c r="U656" i="6"/>
  <c r="O656" i="6"/>
  <c r="P656" i="6" s="1"/>
  <c r="O1095" i="6"/>
  <c r="P1095" i="6" s="1"/>
  <c r="U1095" i="6"/>
  <c r="U346" i="6"/>
  <c r="O346" i="6"/>
  <c r="P346" i="6" s="1"/>
  <c r="O1930" i="6"/>
  <c r="U1930" i="6"/>
  <c r="O408" i="6"/>
  <c r="U408" i="6"/>
  <c r="U1030" i="6"/>
  <c r="O1030" i="6"/>
  <c r="O1517" i="6"/>
  <c r="P1517" i="6" s="1"/>
  <c r="U1517" i="6"/>
  <c r="O2186" i="6"/>
  <c r="P2186" i="6" s="1"/>
  <c r="U2186" i="6"/>
  <c r="U1601" i="6"/>
  <c r="O1601" i="6"/>
  <c r="P1601" i="6" s="1"/>
  <c r="U2119" i="6"/>
  <c r="O2119" i="6"/>
  <c r="U31" i="6"/>
  <c r="O31" i="6"/>
  <c r="P31" i="6" s="1"/>
  <c r="U1732" i="6"/>
  <c r="O1732" i="6"/>
  <c r="O633" i="6"/>
  <c r="P633" i="6" s="1"/>
  <c r="U633" i="6"/>
  <c r="U2132" i="6"/>
  <c r="O2132" i="6"/>
  <c r="P2132" i="6" s="1"/>
  <c r="U608" i="6"/>
  <c r="O608" i="6"/>
  <c r="P608" i="6" s="1"/>
  <c r="U253" i="6"/>
  <c r="O253" i="6"/>
  <c r="O1981" i="6"/>
  <c r="P1981" i="6" s="1"/>
  <c r="U1981" i="6"/>
  <c r="O567" i="6"/>
  <c r="P567" i="6" s="1"/>
  <c r="U567" i="6"/>
  <c r="O258" i="6"/>
  <c r="P258" i="6" s="1"/>
  <c r="U258" i="6"/>
  <c r="U123" i="6"/>
  <c r="O123" i="6"/>
  <c r="P123" i="6" s="1"/>
  <c r="U523" i="6"/>
  <c r="O523" i="6"/>
  <c r="P523" i="6" s="1"/>
  <c r="U805" i="6"/>
  <c r="O805" i="6"/>
  <c r="P805" i="6" s="1"/>
  <c r="U1692" i="6"/>
  <c r="O1692" i="6"/>
  <c r="P1692" i="6" s="1"/>
  <c r="O1000" i="6"/>
  <c r="P1000" i="6" s="1"/>
  <c r="U1000" i="6"/>
  <c r="O441" i="6"/>
  <c r="P441" i="6" s="1"/>
  <c r="U441" i="6"/>
  <c r="O1855" i="6"/>
  <c r="P1855" i="6" s="1"/>
  <c r="U1855" i="6"/>
  <c r="O537" i="6"/>
  <c r="P537" i="6" s="1"/>
  <c r="U537" i="6"/>
  <c r="U638" i="6"/>
  <c r="O638" i="6"/>
  <c r="P638" i="6" s="1"/>
  <c r="O174" i="6"/>
  <c r="P174" i="6" s="1"/>
  <c r="U174" i="6"/>
  <c r="O289" i="6"/>
  <c r="P289" i="6" s="1"/>
  <c r="U289" i="6"/>
  <c r="U434" i="6"/>
  <c r="O434" i="6"/>
  <c r="P434" i="6" s="1"/>
  <c r="O1768" i="6"/>
  <c r="P1768" i="6" s="1"/>
  <c r="U1768" i="6"/>
  <c r="U1101" i="6"/>
  <c r="O1101" i="6"/>
  <c r="P1101" i="6" s="1"/>
  <c r="U424" i="6"/>
  <c r="O424" i="6"/>
  <c r="U617" i="6"/>
  <c r="O617" i="6"/>
  <c r="P617" i="6" s="1"/>
  <c r="O1549" i="6"/>
  <c r="U1549" i="6"/>
  <c r="O367" i="6"/>
  <c r="P367" i="6" s="1"/>
  <c r="U367" i="6"/>
  <c r="U1102" i="6"/>
  <c r="O1102" i="6"/>
  <c r="O1031" i="6"/>
  <c r="P1031" i="6" s="1"/>
  <c r="U1031" i="6"/>
  <c r="O1375" i="6"/>
  <c r="P1375" i="6" s="1"/>
  <c r="U1375" i="6"/>
  <c r="U1896" i="6"/>
  <c r="O1896" i="6"/>
  <c r="P1896" i="6" s="1"/>
  <c r="U2239" i="6"/>
  <c r="O2239" i="6"/>
  <c r="O798" i="6"/>
  <c r="U798" i="6"/>
  <c r="U997" i="6"/>
  <c r="O997" i="6"/>
  <c r="P997" i="6" s="1"/>
  <c r="U576" i="6"/>
  <c r="O576" i="6"/>
  <c r="U889" i="6"/>
  <c r="O889" i="6"/>
  <c r="P889" i="6" s="1"/>
  <c r="O747" i="6"/>
  <c r="U747" i="6"/>
  <c r="O524" i="6"/>
  <c r="P524" i="6" s="1"/>
  <c r="U524" i="6"/>
  <c r="O745" i="6"/>
  <c r="P745" i="6" s="1"/>
  <c r="U745" i="6"/>
  <c r="U1007" i="6"/>
  <c r="O1007" i="6"/>
  <c r="O2310" i="6"/>
  <c r="P2310" i="6" s="1"/>
  <c r="U2310" i="6"/>
  <c r="U584" i="6"/>
  <c r="O584" i="6"/>
  <c r="P584" i="6" s="1"/>
  <c r="U2042" i="6"/>
  <c r="O2042" i="6"/>
  <c r="U1790" i="6"/>
  <c r="O1790" i="6"/>
  <c r="P1790" i="6" s="1"/>
  <c r="O2085" i="6"/>
  <c r="U2085" i="6"/>
  <c r="O2062" i="6"/>
  <c r="P2062" i="6" s="1"/>
  <c r="U2062" i="6"/>
  <c r="O196" i="6"/>
  <c r="U196" i="6"/>
  <c r="U1511" i="6"/>
  <c r="O1511" i="6"/>
  <c r="O2127" i="6"/>
  <c r="P2127" i="6" s="1"/>
  <c r="U2127" i="6"/>
  <c r="U1907" i="6"/>
  <c r="O1907" i="6"/>
  <c r="P1907" i="6" s="1"/>
  <c r="O1133" i="6"/>
  <c r="P1133" i="6" s="1"/>
  <c r="U1133" i="6"/>
  <c r="U1284" i="6"/>
  <c r="O1284" i="6"/>
  <c r="P1284" i="6" s="1"/>
  <c r="O178" i="6"/>
  <c r="P178" i="6" s="1"/>
  <c r="U178" i="6"/>
  <c r="O279" i="6"/>
  <c r="P279" i="6" s="1"/>
  <c r="U279" i="6"/>
  <c r="O873" i="6"/>
  <c r="U873" i="6"/>
  <c r="O1314" i="6"/>
  <c r="P1314" i="6" s="1"/>
  <c r="U1314" i="6"/>
  <c r="U1984" i="6"/>
  <c r="O1984" i="6"/>
  <c r="P1984" i="6" s="1"/>
  <c r="U2227" i="6"/>
  <c r="O2227" i="6"/>
  <c r="P2227" i="6" s="1"/>
  <c r="U259" i="6"/>
  <c r="O259" i="6"/>
  <c r="P259" i="6" s="1"/>
  <c r="U1560" i="6"/>
  <c r="O1560" i="6"/>
  <c r="P1560" i="6" s="1"/>
  <c r="U723" i="6"/>
  <c r="O723" i="6"/>
  <c r="P723" i="6" s="1"/>
  <c r="U1280" i="6"/>
  <c r="O1280" i="6"/>
  <c r="P1280" i="6" s="1"/>
  <c r="U2089" i="6"/>
  <c r="O2089" i="6"/>
  <c r="O1746" i="6"/>
  <c r="P1746" i="6" s="1"/>
  <c r="U1746" i="6"/>
  <c r="U854" i="6"/>
  <c r="O854" i="6"/>
  <c r="O714" i="6"/>
  <c r="U714" i="6"/>
  <c r="U162" i="6"/>
  <c r="O162" i="6"/>
  <c r="O1109" i="6"/>
  <c r="P1109" i="6" s="1"/>
  <c r="U1109" i="6"/>
  <c r="O809" i="6"/>
  <c r="P809" i="6" s="1"/>
  <c r="U809" i="6"/>
  <c r="O397" i="6"/>
  <c r="P397" i="6" s="1"/>
  <c r="U397" i="6"/>
  <c r="O1803" i="6"/>
  <c r="P1803" i="6" s="1"/>
  <c r="U1803" i="6"/>
  <c r="U2114" i="6"/>
  <c r="O2114" i="6"/>
  <c r="U2238" i="6"/>
  <c r="O2238" i="6"/>
  <c r="O1211" i="6"/>
  <c r="U1211" i="6"/>
  <c r="O423" i="6"/>
  <c r="P423" i="6" s="1"/>
  <c r="U423" i="6"/>
  <c r="O1831" i="6"/>
  <c r="P1831" i="6" s="1"/>
  <c r="U1831" i="6"/>
  <c r="O1994" i="6"/>
  <c r="U1994" i="6"/>
  <c r="U1014" i="6"/>
  <c r="O1014" i="6"/>
  <c r="P1014" i="6" s="1"/>
  <c r="U1002" i="6"/>
  <c r="O1002" i="6"/>
  <c r="P1002" i="6" s="1"/>
  <c r="O2217" i="6"/>
  <c r="P2217" i="6" s="1"/>
  <c r="U2217" i="6"/>
  <c r="O382" i="6"/>
  <c r="P382" i="6" s="1"/>
  <c r="U382" i="6"/>
  <c r="O1937" i="6"/>
  <c r="P1937" i="6" s="1"/>
  <c r="U1937" i="6"/>
  <c r="U1808" i="6"/>
  <c r="O1808" i="6"/>
  <c r="O1418" i="6"/>
  <c r="P1418" i="6" s="1"/>
  <c r="U1418" i="6"/>
  <c r="U2202" i="6"/>
  <c r="O2202" i="6"/>
  <c r="P2202" i="6" s="1"/>
  <c r="U844" i="6"/>
  <c r="O844" i="6"/>
  <c r="O724" i="6"/>
  <c r="P724" i="6" s="1"/>
  <c r="U724" i="6"/>
  <c r="U620" i="6"/>
  <c r="O620" i="6"/>
  <c r="O1096" i="6"/>
  <c r="P1096" i="6" s="1"/>
  <c r="U1096" i="6"/>
  <c r="O2088" i="6"/>
  <c r="U2088" i="6"/>
  <c r="O556" i="6"/>
  <c r="P556" i="6" s="1"/>
  <c r="U556" i="6"/>
  <c r="O47" i="6"/>
  <c r="P47" i="6" s="1"/>
  <c r="U47" i="6"/>
  <c r="O217" i="6"/>
  <c r="P217" i="6" s="1"/>
  <c r="U217" i="6"/>
  <c r="O261" i="6"/>
  <c r="P261" i="6" s="1"/>
  <c r="U261" i="6"/>
  <c r="U1683" i="6"/>
  <c r="O1683" i="6"/>
  <c r="P1683" i="6" s="1"/>
  <c r="O248" i="6"/>
  <c r="P248" i="6" s="1"/>
  <c r="U248" i="6"/>
  <c r="O1059" i="6"/>
  <c r="U1059" i="6"/>
  <c r="O569" i="6"/>
  <c r="P569" i="6" s="1"/>
  <c r="U569" i="6"/>
  <c r="U789" i="6"/>
  <c r="O789" i="6"/>
  <c r="P789" i="6" s="1"/>
  <c r="U1912" i="6"/>
  <c r="O1912" i="6"/>
  <c r="P1912" i="6" s="1"/>
  <c r="U448" i="6"/>
  <c r="O448" i="6"/>
  <c r="P448" i="6" s="1"/>
  <c r="U191" i="6"/>
  <c r="O191" i="6"/>
  <c r="P191" i="6" s="1"/>
  <c r="U2141" i="6"/>
  <c r="O2141" i="6"/>
  <c r="P2141" i="6" s="1"/>
  <c r="O1738" i="6"/>
  <c r="P1738" i="6" s="1"/>
  <c r="U1738" i="6"/>
  <c r="O205" i="6"/>
  <c r="U205" i="6"/>
  <c r="U14" i="6"/>
  <c r="O14" i="6"/>
  <c r="O974" i="6"/>
  <c r="U974" i="6"/>
  <c r="U878" i="6"/>
  <c r="O878" i="6"/>
  <c r="O744" i="6"/>
  <c r="P744" i="6" s="1"/>
  <c r="U744" i="6"/>
  <c r="O1567" i="6"/>
  <c r="U1567" i="6"/>
  <c r="O1435" i="6"/>
  <c r="P1435" i="6" s="1"/>
  <c r="U1435" i="6"/>
  <c r="U1993" i="6"/>
  <c r="O1993" i="6"/>
  <c r="O292" i="6"/>
  <c r="U292" i="6"/>
  <c r="O1204" i="6"/>
  <c r="P1204" i="6" s="1"/>
  <c r="U1204" i="6"/>
  <c r="U112" i="6"/>
  <c r="O112" i="6"/>
  <c r="O711" i="6"/>
  <c r="P711" i="6" s="1"/>
  <c r="U711" i="6"/>
  <c r="O749" i="6"/>
  <c r="P749" i="6" s="1"/>
  <c r="U749" i="6"/>
  <c r="U233" i="6"/>
  <c r="O233" i="6"/>
  <c r="P233" i="6" s="1"/>
  <c r="O536" i="6"/>
  <c r="P536" i="6" s="1"/>
  <c r="U536" i="6"/>
  <c r="U1757" i="6"/>
  <c r="O1757" i="6"/>
  <c r="U1061" i="6"/>
  <c r="O1061" i="6"/>
  <c r="U1905" i="6"/>
  <c r="O1905" i="6"/>
  <c r="U1479" i="6"/>
  <c r="O1479" i="6"/>
  <c r="O1352" i="6"/>
  <c r="P1352" i="6" s="1"/>
  <c r="U1352" i="6"/>
  <c r="U1189" i="6"/>
  <c r="O1189" i="6"/>
  <c r="P1189" i="6" s="1"/>
  <c r="U295" i="6"/>
  <c r="O295" i="6"/>
  <c r="P295" i="6" s="1"/>
  <c r="U144" i="6"/>
  <c r="O144" i="6"/>
  <c r="O1445" i="6"/>
  <c r="U1445" i="6"/>
  <c r="U158" i="6"/>
  <c r="O158" i="6"/>
  <c r="U1051" i="6"/>
  <c r="O1051" i="6"/>
  <c r="P1051" i="6" s="1"/>
  <c r="O383" i="6"/>
  <c r="P383" i="6" s="1"/>
  <c r="U383" i="6"/>
  <c r="U1305" i="6"/>
  <c r="O1305" i="6"/>
  <c r="O2236" i="6"/>
  <c r="P2236" i="6" s="1"/>
  <c r="U2236" i="6"/>
  <c r="O442" i="6"/>
  <c r="P442" i="6" s="1"/>
  <c r="U442" i="6"/>
  <c r="O2219" i="6"/>
  <c r="P2219" i="6" s="1"/>
  <c r="U2219" i="6"/>
  <c r="U1910" i="6"/>
  <c r="O1910" i="6"/>
  <c r="P1910" i="6" s="1"/>
  <c r="O287" i="6"/>
  <c r="P287" i="6" s="1"/>
  <c r="U287" i="6"/>
  <c r="O140" i="6"/>
  <c r="P140" i="6" s="1"/>
  <c r="U140" i="6"/>
  <c r="U498" i="6"/>
  <c r="O498" i="6"/>
  <c r="O853" i="6"/>
  <c r="P853" i="6" s="1"/>
  <c r="U853" i="6"/>
  <c r="O1060" i="6"/>
  <c r="P1060" i="6" s="1"/>
  <c r="U1060" i="6"/>
  <c r="U1647" i="6"/>
  <c r="O1647" i="6"/>
  <c r="O1184" i="6"/>
  <c r="U1184" i="6"/>
  <c r="U2076" i="6"/>
  <c r="O2076" i="6"/>
  <c r="P2076" i="6" s="1"/>
  <c r="O888" i="6"/>
  <c r="P888" i="6" s="1"/>
  <c r="U888" i="6"/>
  <c r="U1502" i="6"/>
  <c r="O1502" i="6"/>
  <c r="P1502" i="6" s="1"/>
  <c r="U1939" i="6"/>
  <c r="O1939" i="6"/>
  <c r="P1939" i="6" s="1"/>
  <c r="U857" i="6"/>
  <c r="O857" i="6"/>
  <c r="P857" i="6" s="1"/>
  <c r="O564" i="6"/>
  <c r="P564" i="6" s="1"/>
  <c r="U564" i="6"/>
  <c r="O1595" i="6"/>
  <c r="P1595" i="6" s="1"/>
  <c r="U1595" i="6"/>
  <c r="O221" i="6"/>
  <c r="P221" i="6" s="1"/>
  <c r="U221" i="6"/>
  <c r="O323" i="6"/>
  <c r="U323" i="6"/>
  <c r="U1971" i="6"/>
  <c r="O1971" i="6"/>
  <c r="P1971" i="6" s="1"/>
  <c r="U697" i="6"/>
  <c r="O697" i="6"/>
  <c r="O30" i="6"/>
  <c r="P30" i="6" s="1"/>
  <c r="U30" i="6"/>
  <c r="O851" i="6"/>
  <c r="P851" i="6" s="1"/>
  <c r="U851" i="6"/>
  <c r="U11" i="6"/>
  <c r="O11" i="6"/>
  <c r="P11" i="6" s="1"/>
  <c r="U1226" i="6"/>
  <c r="O1226" i="6"/>
  <c r="U49" i="6"/>
  <c r="O49" i="6"/>
  <c r="P49" i="6" s="1"/>
  <c r="O1233" i="6"/>
  <c r="U1233" i="6"/>
  <c r="O52" i="6"/>
  <c r="P52" i="6" s="1"/>
  <c r="U52" i="6"/>
  <c r="O2157" i="6"/>
  <c r="P2157" i="6" s="1"/>
  <c r="U2157" i="6"/>
  <c r="U823" i="6"/>
  <c r="O823" i="6"/>
  <c r="O1713" i="6"/>
  <c r="P1713" i="6" s="1"/>
  <c r="U1713" i="6"/>
  <c r="O389" i="6"/>
  <c r="P389" i="6" s="1"/>
  <c r="U389" i="6"/>
  <c r="U1404" i="6"/>
  <c r="O1404" i="6"/>
  <c r="O1177" i="6"/>
  <c r="P1177" i="6" s="1"/>
  <c r="U1177" i="6"/>
  <c r="U1205" i="6"/>
  <c r="O1205" i="6"/>
  <c r="O212" i="6"/>
  <c r="P212" i="6" s="1"/>
  <c r="U212" i="6"/>
  <c r="O1524" i="6"/>
  <c r="P1524" i="6" s="1"/>
  <c r="U1524" i="6"/>
  <c r="U793" i="6"/>
  <c r="O793" i="6"/>
  <c r="P793" i="6" s="1"/>
  <c r="O565" i="6"/>
  <c r="U565" i="6"/>
  <c r="U683" i="6"/>
  <c r="O683" i="6"/>
  <c r="P683" i="6" s="1"/>
  <c r="O2173" i="6"/>
  <c r="P2173" i="6" s="1"/>
  <c r="U2173" i="6"/>
  <c r="O1174" i="6"/>
  <c r="P1174" i="6" s="1"/>
  <c r="U1174" i="6"/>
  <c r="O2287" i="6"/>
  <c r="U2287" i="6"/>
  <c r="U1053" i="6"/>
  <c r="O1053" i="6"/>
  <c r="U1572" i="6"/>
  <c r="O1572" i="6"/>
  <c r="U1192" i="6"/>
  <c r="O1192" i="6"/>
  <c r="P1192" i="6" s="1"/>
  <c r="O1395" i="6"/>
  <c r="P1395" i="6" s="1"/>
  <c r="U1395" i="6"/>
  <c r="U1744" i="6"/>
  <c r="O1744" i="6"/>
  <c r="P1744" i="6" s="1"/>
  <c r="O41" i="6"/>
  <c r="P41" i="6" s="1"/>
  <c r="U41" i="6"/>
  <c r="U1252" i="6"/>
  <c r="O1252" i="6"/>
  <c r="P1252" i="6" s="1"/>
  <c r="O1504" i="6"/>
  <c r="P1504" i="6" s="1"/>
  <c r="U1504" i="6"/>
  <c r="O601" i="6"/>
  <c r="P601" i="6" s="1"/>
  <c r="U601" i="6"/>
  <c r="U1770" i="6"/>
  <c r="O1770" i="6"/>
  <c r="U814" i="6"/>
  <c r="O814" i="6"/>
  <c r="P814" i="6" s="1"/>
  <c r="O1134" i="6"/>
  <c r="P1134" i="6" s="1"/>
  <c r="U1134" i="6"/>
  <c r="U46" i="6"/>
  <c r="O46" i="6"/>
  <c r="O992" i="6"/>
  <c r="P992" i="6" s="1"/>
  <c r="U992" i="6"/>
  <c r="O1462" i="6"/>
  <c r="P1462" i="6" s="1"/>
  <c r="U1462" i="6"/>
  <c r="U1185" i="6"/>
  <c r="O1185" i="6"/>
  <c r="P1185" i="6" s="1"/>
  <c r="U1590" i="6"/>
  <c r="O1590" i="6"/>
  <c r="P1590" i="6" s="1"/>
  <c r="O1522" i="6"/>
  <c r="P1522" i="6" s="1"/>
  <c r="U1522" i="6"/>
  <c r="U420" i="6"/>
  <c r="O420" i="6"/>
  <c r="P420" i="6" s="1"/>
  <c r="O1862" i="6"/>
  <c r="U1862" i="6"/>
  <c r="O1739" i="6"/>
  <c r="U1739" i="6"/>
  <c r="O1952" i="6"/>
  <c r="P1952" i="6" s="1"/>
  <c r="U1952" i="6"/>
  <c r="O649" i="6"/>
  <c r="P649" i="6" s="1"/>
  <c r="U649" i="6"/>
  <c r="O282" i="6"/>
  <c r="U282" i="6"/>
  <c r="O138" i="6"/>
  <c r="P138" i="6" s="1"/>
  <c r="U138" i="6"/>
  <c r="O2117" i="6"/>
  <c r="U2117" i="6"/>
  <c r="O1431" i="6"/>
  <c r="U1431" i="6"/>
  <c r="U33" i="6"/>
  <c r="O33" i="6"/>
  <c r="P33" i="6" s="1"/>
  <c r="U1331" i="6"/>
  <c r="O1331" i="6"/>
  <c r="P1331" i="6" s="1"/>
  <c r="U665" i="6"/>
  <c r="O665" i="6"/>
  <c r="P665" i="6" s="1"/>
  <c r="O318" i="6"/>
  <c r="P318" i="6" s="1"/>
  <c r="U318" i="6"/>
  <c r="O188" i="6"/>
  <c r="P188" i="6" s="1"/>
  <c r="U188" i="6"/>
  <c r="O260" i="6"/>
  <c r="P260" i="6" s="1"/>
  <c r="U260" i="6"/>
  <c r="U779" i="6"/>
  <c r="O779" i="6"/>
  <c r="O622" i="6"/>
  <c r="U622" i="6"/>
  <c r="U1612" i="6"/>
  <c r="O1612" i="6"/>
  <c r="P1612" i="6" s="1"/>
  <c r="O1523" i="6"/>
  <c r="P1523" i="6" s="1"/>
  <c r="U1523" i="6"/>
  <c r="O896" i="6"/>
  <c r="U896" i="6"/>
  <c r="O644" i="6"/>
  <c r="P644" i="6" s="1"/>
  <c r="U644" i="6"/>
  <c r="O721" i="6"/>
  <c r="P721" i="6" s="1"/>
  <c r="U721" i="6"/>
  <c r="O2200" i="6"/>
  <c r="P2200" i="6" s="1"/>
  <c r="U2200" i="6"/>
  <c r="U852" i="6"/>
  <c r="O852" i="6"/>
  <c r="P852" i="6" s="1"/>
  <c r="O2087" i="6"/>
  <c r="U2087" i="6"/>
  <c r="O1100" i="6"/>
  <c r="U1100" i="6"/>
  <c r="O741" i="6"/>
  <c r="P741" i="6" s="1"/>
  <c r="U741" i="6"/>
  <c r="U2242" i="6"/>
  <c r="O2242" i="6"/>
  <c r="P2242" i="6" s="1"/>
  <c r="U1327" i="6"/>
  <c r="O1327" i="6"/>
  <c r="P1327" i="6" s="1"/>
  <c r="U433" i="6"/>
  <c r="O433" i="6"/>
  <c r="P433" i="6" s="1"/>
  <c r="O391" i="6"/>
  <c r="P391" i="6" s="1"/>
  <c r="U391" i="6"/>
  <c r="O1965" i="6"/>
  <c r="U1965" i="6"/>
  <c r="U1136" i="6"/>
  <c r="O1136" i="6"/>
  <c r="P1136" i="6" s="1"/>
  <c r="U2220" i="6"/>
  <c r="O2220" i="6"/>
  <c r="O2197" i="6"/>
  <c r="P2197" i="6" s="1"/>
  <c r="U2197" i="6"/>
  <c r="U2002" i="6"/>
  <c r="O2002" i="6"/>
  <c r="O1671" i="6"/>
  <c r="P1671" i="6" s="1"/>
  <c r="U1671" i="6"/>
  <c r="O2049" i="6"/>
  <c r="P2049" i="6" s="1"/>
  <c r="U2049" i="6"/>
  <c r="U1888" i="6"/>
  <c r="O1888" i="6"/>
  <c r="U304" i="6"/>
  <c r="O304" i="6"/>
  <c r="P304" i="6" s="1"/>
  <c r="O1814" i="6"/>
  <c r="U1814" i="6"/>
  <c r="O509" i="6"/>
  <c r="P509" i="6" s="1"/>
  <c r="U509" i="6"/>
  <c r="U634" i="6"/>
  <c r="O634" i="6"/>
  <c r="P634" i="6" s="1"/>
  <c r="U1486" i="6"/>
  <c r="O1486" i="6"/>
  <c r="P1486" i="6" s="1"/>
  <c r="O1424" i="6"/>
  <c r="P1424" i="6" s="1"/>
  <c r="U1424" i="6"/>
  <c r="O139" i="6"/>
  <c r="P139" i="6" s="1"/>
  <c r="U139" i="6"/>
  <c r="O1009" i="6"/>
  <c r="U1009" i="6"/>
  <c r="U1411" i="6"/>
  <c r="O1411" i="6"/>
  <c r="P1411" i="6" s="1"/>
  <c r="O687" i="6"/>
  <c r="P687" i="6" s="1"/>
  <c r="U687" i="6"/>
  <c r="O438" i="6"/>
  <c r="P438" i="6" s="1"/>
  <c r="U438" i="6"/>
  <c r="O1882" i="6"/>
  <c r="U1882" i="6"/>
  <c r="O2294" i="6"/>
  <c r="U2294" i="6"/>
  <c r="U552" i="6"/>
  <c r="O552" i="6"/>
  <c r="P552" i="6" s="1"/>
  <c r="O834" i="6"/>
  <c r="P834" i="6" s="1"/>
  <c r="U834" i="6"/>
  <c r="O732" i="6"/>
  <c r="P732" i="6" s="1"/>
  <c r="U732" i="6"/>
  <c r="U605" i="6"/>
  <c r="O605" i="6"/>
  <c r="P605" i="6" s="1"/>
  <c r="U1361" i="6"/>
  <c r="O1361" i="6"/>
  <c r="U626" i="6"/>
  <c r="O626" i="6"/>
  <c r="O995" i="6"/>
  <c r="P995" i="6" s="1"/>
  <c r="U995" i="6"/>
  <c r="U107" i="6"/>
  <c r="O107" i="6"/>
  <c r="O1023" i="6"/>
  <c r="P1023" i="6" s="1"/>
  <c r="U1023" i="6"/>
  <c r="O998" i="6"/>
  <c r="P998" i="6" s="1"/>
  <c r="U998" i="6"/>
  <c r="O784" i="6"/>
  <c r="U784" i="6"/>
  <c r="O1648" i="6"/>
  <c r="P1648" i="6" s="1"/>
  <c r="U1648" i="6"/>
  <c r="O451" i="6"/>
  <c r="P451" i="6" s="1"/>
  <c r="U451" i="6"/>
  <c r="O2032" i="6"/>
  <c r="P2032" i="6" s="1"/>
  <c r="U2032" i="6"/>
  <c r="O187" i="6"/>
  <c r="U187" i="6"/>
  <c r="U1817" i="6"/>
  <c r="O1817" i="6"/>
  <c r="O2043" i="6"/>
  <c r="P2043" i="6" s="1"/>
  <c r="U2043" i="6"/>
  <c r="O27" i="6"/>
  <c r="P27" i="6" s="1"/>
  <c r="U27" i="6"/>
  <c r="O2172" i="6"/>
  <c r="P2172" i="6" s="1"/>
  <c r="U2172" i="6"/>
  <c r="O635" i="6"/>
  <c r="P635" i="6" s="1"/>
  <c r="U635" i="6"/>
  <c r="U637" i="6"/>
  <c r="O637" i="6"/>
  <c r="O2221" i="6"/>
  <c r="P2221" i="6" s="1"/>
  <c r="U2221" i="6"/>
  <c r="O1867" i="6"/>
  <c r="P1867" i="6" s="1"/>
  <c r="U1867" i="6"/>
  <c r="U1013" i="6"/>
  <c r="O1013" i="6"/>
  <c r="O153" i="6"/>
  <c r="P153" i="6" s="1"/>
  <c r="U153" i="6"/>
  <c r="O422" i="6"/>
  <c r="P422" i="6" s="1"/>
  <c r="U422" i="6"/>
  <c r="O1573" i="6"/>
  <c r="P1573" i="6" s="1"/>
  <c r="U1573" i="6"/>
  <c r="O1989" i="6"/>
  <c r="P1989" i="6" s="1"/>
  <c r="U1989" i="6"/>
  <c r="O595" i="6"/>
  <c r="P595" i="6" s="1"/>
  <c r="U595" i="6"/>
  <c r="U1606" i="6"/>
  <c r="O1606" i="6"/>
  <c r="P1606" i="6" s="1"/>
  <c r="U1356" i="6"/>
  <c r="O1356" i="6"/>
  <c r="P1356" i="6" s="1"/>
  <c r="U812" i="6"/>
  <c r="O812" i="6"/>
  <c r="P812" i="6" s="1"/>
  <c r="U664" i="6"/>
  <c r="O664" i="6"/>
  <c r="O706" i="6"/>
  <c r="P706" i="6" s="1"/>
  <c r="U706" i="6"/>
  <c r="O999" i="6"/>
  <c r="U999" i="6"/>
  <c r="O767" i="6"/>
  <c r="U767" i="6"/>
  <c r="U1473" i="6"/>
  <c r="O1473" i="6"/>
  <c r="O1186" i="6"/>
  <c r="P1186" i="6" s="1"/>
  <c r="U1186" i="6"/>
  <c r="O2061" i="6"/>
  <c r="U2061" i="6"/>
  <c r="U743" i="6"/>
  <c r="O743" i="6"/>
  <c r="U308" i="6"/>
  <c r="O308" i="6"/>
  <c r="P308" i="6" s="1"/>
  <c r="U652" i="6"/>
  <c r="O652" i="6"/>
  <c r="P652" i="6" s="1"/>
  <c r="O1804" i="6"/>
  <c r="P1804" i="6" s="1"/>
  <c r="U1804" i="6"/>
  <c r="O1860" i="6"/>
  <c r="P1860" i="6" s="1"/>
  <c r="U1860" i="6"/>
  <c r="O1290" i="6"/>
  <c r="U1290" i="6"/>
  <c r="O982" i="6"/>
  <c r="P982" i="6" s="1"/>
  <c r="U982" i="6"/>
  <c r="O1040" i="6"/>
  <c r="U1040" i="6"/>
  <c r="O48" i="6"/>
  <c r="U48" i="6"/>
  <c r="U483" i="6"/>
  <c r="O483" i="6"/>
  <c r="O57" i="6"/>
  <c r="P57" i="6" s="1"/>
  <c r="U57" i="6"/>
  <c r="O1292" i="6"/>
  <c r="U1292" i="6"/>
  <c r="O202" i="6"/>
  <c r="P202" i="6" s="1"/>
  <c r="U202" i="6"/>
  <c r="O1164" i="6"/>
  <c r="U1164" i="6"/>
  <c r="U1516" i="6"/>
  <c r="O1516" i="6"/>
  <c r="P1516" i="6" s="1"/>
  <c r="O2113" i="6"/>
  <c r="P2113" i="6" s="1"/>
  <c r="U2113" i="6"/>
  <c r="O866" i="6"/>
  <c r="P866" i="6" s="1"/>
  <c r="U866" i="6"/>
  <c r="O2051" i="6"/>
  <c r="U2051" i="6"/>
  <c r="O1156" i="6"/>
  <c r="U1156" i="6"/>
  <c r="U837" i="6"/>
  <c r="O837" i="6"/>
  <c r="P837" i="6" s="1"/>
  <c r="O897" i="6"/>
  <c r="U897" i="6"/>
  <c r="U1703" i="6"/>
  <c r="O1703" i="6"/>
  <c r="P1703" i="6" s="1"/>
  <c r="U705" i="6"/>
  <c r="O705" i="6"/>
  <c r="U1283" i="6"/>
  <c r="O1283" i="6"/>
  <c r="U1441" i="6"/>
  <c r="O1441" i="6"/>
  <c r="O1729" i="6"/>
  <c r="P1729" i="6" s="1"/>
  <c r="U1729" i="6"/>
  <c r="O641" i="6"/>
  <c r="U641" i="6"/>
  <c r="U1874" i="6"/>
  <c r="O1874" i="6"/>
  <c r="P1874" i="6" s="1"/>
  <c r="O2301" i="6"/>
  <c r="P2301" i="6" s="1"/>
  <c r="U2301" i="6"/>
  <c r="O1979" i="6"/>
  <c r="U1979" i="6"/>
  <c r="U835" i="6"/>
  <c r="O835" i="6"/>
  <c r="P835" i="6" s="1"/>
  <c r="U718" i="6"/>
  <c r="O718" i="6"/>
  <c r="P718" i="6" s="1"/>
  <c r="U1670" i="6"/>
  <c r="O1670" i="6"/>
  <c r="U443" i="6"/>
  <c r="O443" i="6"/>
  <c r="O1674" i="6"/>
  <c r="U1674" i="6"/>
  <c r="U163" i="6"/>
  <c r="O163" i="6"/>
  <c r="U716" i="6"/>
  <c r="O716" i="6"/>
  <c r="P716" i="6" s="1"/>
  <c r="O653" i="6"/>
  <c r="P653" i="6" s="1"/>
  <c r="U653" i="6"/>
  <c r="O497" i="6"/>
  <c r="U497" i="6"/>
  <c r="O787" i="6"/>
  <c r="P787" i="6" s="1"/>
  <c r="U787" i="6"/>
  <c r="U1636" i="6"/>
  <c r="O1636" i="6"/>
  <c r="P1636" i="6" s="1"/>
  <c r="O1548" i="6"/>
  <c r="P1548" i="6" s="1"/>
  <c r="U1548" i="6"/>
  <c r="O1571" i="6"/>
  <c r="P1571" i="6" s="1"/>
  <c r="U1571" i="6"/>
  <c r="U1161" i="6"/>
  <c r="O1161" i="6"/>
  <c r="U1830" i="6"/>
  <c r="O1830" i="6"/>
  <c r="O425" i="6"/>
  <c r="P425" i="6" s="1"/>
  <c r="U425" i="6"/>
  <c r="O1887" i="6"/>
  <c r="P1887" i="6" s="1"/>
  <c r="U1887" i="6"/>
  <c r="U1558" i="6"/>
  <c r="O1558" i="6"/>
  <c r="U1429" i="6"/>
  <c r="O1429" i="6"/>
  <c r="P1429" i="6" s="1"/>
  <c r="O2226" i="6"/>
  <c r="P2226" i="6" s="1"/>
  <c r="U2226" i="6"/>
  <c r="O170" i="6"/>
  <c r="P170" i="6" s="1"/>
  <c r="U170" i="6"/>
  <c r="O1854" i="6"/>
  <c r="U1854" i="6"/>
  <c r="O1957" i="6"/>
  <c r="P1957" i="6" s="1"/>
  <c r="U1957" i="6"/>
  <c r="O1691" i="6"/>
  <c r="P1691" i="6" s="1"/>
  <c r="U1691" i="6"/>
  <c r="U2030" i="6"/>
  <c r="O2030" i="6"/>
  <c r="U2228" i="6"/>
  <c r="O2228" i="6"/>
  <c r="U1247" i="6"/>
  <c r="O1247" i="6"/>
  <c r="O109" i="6"/>
  <c r="U109" i="6"/>
  <c r="U146" i="6"/>
  <c r="O146" i="6"/>
  <c r="U1615" i="6"/>
  <c r="O1615" i="6"/>
  <c r="U415" i="6"/>
  <c r="O415" i="6"/>
  <c r="P415" i="6" s="1"/>
  <c r="U1596" i="6"/>
  <c r="O1596" i="6"/>
  <c r="P1596" i="6" s="1"/>
  <c r="O1387" i="6"/>
  <c r="P1387" i="6" s="1"/>
  <c r="U1387" i="6"/>
  <c r="U628" i="6"/>
  <c r="O628" i="6"/>
  <c r="U882" i="6"/>
  <c r="O882" i="6"/>
  <c r="O1759" i="6"/>
  <c r="P1759" i="6" s="1"/>
  <c r="U1759" i="6"/>
  <c r="U816" i="6"/>
  <c r="O816" i="6"/>
  <c r="U752" i="6"/>
  <c r="O752" i="6"/>
  <c r="O1410" i="6"/>
  <c r="U1410" i="6"/>
  <c r="U206" i="6"/>
  <c r="O206" i="6"/>
  <c r="U1147" i="6"/>
  <c r="O1147" i="6"/>
  <c r="O829" i="6"/>
  <c r="U829" i="6"/>
  <c r="U1719" i="6"/>
  <c r="O1719" i="6"/>
  <c r="P1719" i="6" s="1"/>
  <c r="O2057" i="6"/>
  <c r="P2057" i="6" s="1"/>
  <c r="U2057" i="6"/>
  <c r="O1824" i="6"/>
  <c r="U1824" i="6"/>
  <c r="U875" i="6"/>
  <c r="O875" i="6"/>
  <c r="P875" i="6" s="1"/>
  <c r="U2185" i="6"/>
  <c r="O2185" i="6"/>
  <c r="P2185" i="6" s="1"/>
  <c r="O1215" i="6"/>
  <c r="P1215" i="6" s="1"/>
  <c r="U1215" i="6"/>
  <c r="U1334" i="6"/>
  <c r="O1334" i="6"/>
  <c r="P1334" i="6" s="1"/>
  <c r="O355" i="6"/>
  <c r="U355" i="6"/>
  <c r="U1071" i="6"/>
  <c r="O1071" i="6"/>
  <c r="U872" i="6"/>
  <c r="O872" i="6"/>
  <c r="U1344" i="6"/>
  <c r="O1344" i="6"/>
  <c r="O1632" i="6"/>
  <c r="P1632" i="6" s="1"/>
  <c r="U1632" i="6"/>
  <c r="U2171" i="6"/>
  <c r="O2171" i="6"/>
  <c r="P2171" i="6" s="1"/>
  <c r="O832" i="6"/>
  <c r="P832" i="6" s="1"/>
  <c r="U832" i="6"/>
  <c r="O1408" i="6"/>
  <c r="P1408" i="6" s="1"/>
  <c r="U1408" i="6"/>
  <c r="U1943" i="6"/>
  <c r="O1943" i="6"/>
  <c r="U707" i="6"/>
  <c r="O707" i="6"/>
  <c r="P707" i="6" s="1"/>
  <c r="U1531" i="6"/>
  <c r="O1531" i="6"/>
  <c r="U1113" i="6"/>
  <c r="O1113" i="6"/>
  <c r="P1113" i="6" s="1"/>
  <c r="O1921" i="6"/>
  <c r="U1921" i="6"/>
  <c r="U2193" i="6"/>
  <c r="O2193" i="6"/>
  <c r="P2193" i="6" s="1"/>
  <c r="U917" i="6"/>
  <c r="O917" i="6"/>
  <c r="P917" i="6" s="1"/>
  <c r="U672" i="6"/>
  <c r="O672" i="6"/>
  <c r="P672" i="6" s="1"/>
  <c r="U1760" i="6"/>
  <c r="O1760" i="6"/>
  <c r="U616" i="6"/>
  <c r="O616" i="6"/>
  <c r="P616" i="6" s="1"/>
  <c r="O1624" i="6"/>
  <c r="P1624" i="6" s="1"/>
  <c r="U1624" i="6"/>
  <c r="O785" i="6"/>
  <c r="P785" i="6" s="1"/>
  <c r="U785" i="6"/>
  <c r="O663" i="6"/>
  <c r="P663" i="6" s="1"/>
  <c r="U663" i="6"/>
  <c r="U728" i="6"/>
  <c r="O728" i="6"/>
  <c r="U1963" i="6"/>
  <c r="O1963" i="6"/>
  <c r="P1963" i="6" s="1"/>
  <c r="U1776" i="6"/>
  <c r="O1776" i="6"/>
  <c r="P1776" i="6" s="1"/>
  <c r="O781" i="6"/>
  <c r="P781" i="6" s="1"/>
  <c r="U781" i="6"/>
  <c r="O1634" i="6"/>
  <c r="U1634" i="6"/>
  <c r="U2130" i="6"/>
  <c r="O2130" i="6"/>
  <c r="U2106" i="6"/>
  <c r="O2106" i="6"/>
  <c r="U2229" i="6"/>
  <c r="O2229" i="6"/>
  <c r="P2229" i="6" s="1"/>
  <c r="O1811" i="6"/>
  <c r="U1811" i="6"/>
  <c r="U655" i="6"/>
  <c r="O655" i="6"/>
  <c r="O1158" i="6"/>
  <c r="P1158" i="6" s="1"/>
  <c r="U1158" i="6"/>
  <c r="O1236" i="6"/>
  <c r="P1236" i="6" s="1"/>
  <c r="U1236" i="6"/>
  <c r="O1160" i="6"/>
  <c r="U1160" i="6"/>
  <c r="O1333" i="6"/>
  <c r="P1333" i="6" s="1"/>
  <c r="U1333" i="6"/>
  <c r="U164" i="6"/>
  <c r="O164" i="6"/>
  <c r="P164" i="6" s="1"/>
  <c r="O1827" i="6"/>
  <c r="P1827" i="6" s="1"/>
  <c r="U1827" i="6"/>
  <c r="U1958" i="6"/>
  <c r="O1958" i="6"/>
  <c r="P1958" i="6" s="1"/>
  <c r="O901" i="6"/>
  <c r="P901" i="6" s="1"/>
  <c r="U901" i="6"/>
  <c r="O1488" i="6"/>
  <c r="U1488" i="6"/>
  <c r="U1840" i="6"/>
  <c r="O1840" i="6"/>
  <c r="P1840" i="6" s="1"/>
  <c r="O850" i="6"/>
  <c r="P850" i="6" s="1"/>
  <c r="U850" i="6"/>
  <c r="O1497" i="6"/>
  <c r="P1497" i="6" s="1"/>
  <c r="U1497" i="6"/>
  <c r="U317" i="6"/>
  <c r="O317" i="6"/>
  <c r="O1275" i="6"/>
  <c r="P1275" i="6" s="1"/>
  <c r="U1275" i="6"/>
  <c r="U94" i="6"/>
  <c r="O94" i="6"/>
  <c r="O1640" i="6"/>
  <c r="P1640" i="6" s="1"/>
  <c r="U1640" i="6"/>
  <c r="O1913" i="6"/>
  <c r="P1913" i="6" s="1"/>
  <c r="U1913" i="6"/>
  <c r="U627" i="6"/>
  <c r="O627" i="6"/>
  <c r="P627" i="6" s="1"/>
  <c r="U1792" i="6"/>
  <c r="O1792" i="6"/>
  <c r="U1351" i="6"/>
  <c r="O1351" i="6"/>
  <c r="P1351" i="6" s="1"/>
  <c r="U1342" i="6"/>
  <c r="O1342" i="6"/>
  <c r="U811" i="6"/>
  <c r="O811" i="6"/>
  <c r="P811" i="6" s="1"/>
  <c r="O1132" i="6"/>
  <c r="P1132" i="6" s="1"/>
  <c r="U1132" i="6"/>
  <c r="U1714" i="6"/>
  <c r="O1714" i="6"/>
  <c r="P1714" i="6" s="1"/>
  <c r="O2108" i="6"/>
  <c r="U2108" i="6"/>
  <c r="O813" i="6"/>
  <c r="U813" i="6"/>
  <c r="U2144" i="6"/>
  <c r="O2144" i="6"/>
  <c r="O710" i="6"/>
  <c r="P710" i="6" s="1"/>
  <c r="U710" i="6"/>
  <c r="O1372" i="6"/>
  <c r="P1372" i="6" s="1"/>
  <c r="U1372" i="6"/>
  <c r="O152" i="6"/>
  <c r="U152" i="6"/>
  <c r="O1081" i="6"/>
  <c r="P1081" i="6" s="1"/>
  <c r="U1081" i="6"/>
  <c r="U2147" i="6"/>
  <c r="O2147" i="6"/>
  <c r="O301" i="6"/>
  <c r="U301" i="6"/>
  <c r="O1324" i="6"/>
  <c r="U1324" i="6"/>
  <c r="O609" i="6"/>
  <c r="U609" i="6"/>
  <c r="O1298" i="6"/>
  <c r="P1298" i="6" s="1"/>
  <c r="U1298" i="6"/>
  <c r="U1341" i="6"/>
  <c r="O1341" i="6"/>
  <c r="U272" i="6"/>
  <c r="O272" i="6"/>
  <c r="P272" i="6" s="1"/>
  <c r="U247" i="6"/>
  <c r="O247" i="6"/>
  <c r="P247" i="6" s="1"/>
  <c r="O1570" i="6"/>
  <c r="U1570" i="6"/>
  <c r="O1932" i="6"/>
  <c r="P1932" i="6" s="1"/>
  <c r="U1932" i="6"/>
  <c r="U2102" i="6"/>
  <c r="O2102" i="6"/>
  <c r="O2209" i="6"/>
  <c r="P2209" i="6" s="1"/>
  <c r="U2209" i="6"/>
  <c r="U1916" i="6"/>
  <c r="O1916" i="6"/>
  <c r="U682" i="6"/>
  <c r="O682" i="6"/>
  <c r="P682" i="6" s="1"/>
  <c r="U479" i="6"/>
  <c r="O479" i="6"/>
  <c r="O1543" i="6"/>
  <c r="P1543" i="6" s="1"/>
  <c r="U1543" i="6"/>
  <c r="U1457" i="6"/>
  <c r="O1457" i="6"/>
  <c r="P1457" i="6" s="1"/>
  <c r="O2271" i="6"/>
  <c r="P2271" i="6" s="1"/>
  <c r="U2271" i="6"/>
  <c r="U1265" i="6"/>
  <c r="O1265" i="6"/>
  <c r="O1866" i="6"/>
  <c r="U1866" i="6"/>
  <c r="O2264" i="6"/>
  <c r="U2264" i="6"/>
  <c r="O587" i="6"/>
  <c r="P587" i="6" s="1"/>
  <c r="U587" i="6"/>
  <c r="O454" i="6"/>
  <c r="U454" i="6"/>
  <c r="U338" i="6"/>
  <c r="O338" i="6"/>
  <c r="P338" i="6" s="1"/>
  <c r="O1336" i="6"/>
  <c r="U1336" i="6"/>
  <c r="O1783" i="6"/>
  <c r="U1783" i="6"/>
  <c r="O739" i="6"/>
  <c r="P739" i="6" s="1"/>
  <c r="U739" i="6"/>
  <c r="U1730" i="6"/>
  <c r="O1730" i="6"/>
  <c r="P1730" i="6" s="1"/>
  <c r="U1747" i="6"/>
  <c r="O1747" i="6"/>
  <c r="P1747" i="6" s="1"/>
  <c r="O1584" i="6"/>
  <c r="P1584" i="6" s="1"/>
  <c r="U1584" i="6"/>
  <c r="O360" i="6"/>
  <c r="P360" i="6" s="1"/>
  <c r="U360" i="6"/>
  <c r="O453" i="6"/>
  <c r="P453" i="6" s="1"/>
  <c r="U453" i="6"/>
  <c r="U928" i="6"/>
  <c r="O928" i="6"/>
  <c r="P928" i="6" s="1"/>
  <c r="O2071" i="6"/>
  <c r="P2071" i="6" s="1"/>
  <c r="U2071" i="6"/>
  <c r="U902" i="6"/>
  <c r="O902" i="6"/>
  <c r="O1793" i="6"/>
  <c r="U1793" i="6"/>
  <c r="O1068" i="6"/>
  <c r="P1068" i="6" s="1"/>
  <c r="U1068" i="6"/>
  <c r="O1067" i="6"/>
  <c r="P1067" i="6" s="1"/>
  <c r="U1067" i="6"/>
  <c r="U1083" i="6"/>
  <c r="O1083" i="6"/>
  <c r="P1083" i="6" s="1"/>
  <c r="U2363" i="6"/>
  <c r="O2363" i="6"/>
  <c r="P2363" i="6" s="1"/>
  <c r="U2182" i="6"/>
  <c r="O2182" i="6"/>
  <c r="U1499" i="6"/>
  <c r="O1499" i="6"/>
  <c r="P1499" i="6" s="1"/>
  <c r="U431" i="6"/>
  <c r="O431" i="6"/>
  <c r="P431" i="6" s="1"/>
  <c r="O1929" i="6"/>
  <c r="P1929" i="6" s="1"/>
  <c r="U1929" i="6"/>
  <c r="O1589" i="6"/>
  <c r="P1589" i="6" s="1"/>
  <c r="U1589" i="6"/>
  <c r="O919" i="6"/>
  <c r="P919" i="6" s="1"/>
  <c r="U919" i="6"/>
  <c r="O1495" i="6"/>
  <c r="P1495" i="6" s="1"/>
  <c r="U1495" i="6"/>
  <c r="O2017" i="6"/>
  <c r="U2017" i="6"/>
  <c r="U186" i="6"/>
  <c r="O186" i="6"/>
  <c r="P186" i="6" s="1"/>
  <c r="U1262" i="6"/>
  <c r="O1262" i="6"/>
  <c r="P1262" i="6" s="1"/>
  <c r="U881" i="6"/>
  <c r="O881" i="6"/>
  <c r="U2276" i="6"/>
  <c r="O2276" i="6"/>
  <c r="P2276" i="6" s="1"/>
  <c r="O473" i="6"/>
  <c r="U473" i="6"/>
  <c r="U932" i="6"/>
  <c r="O932" i="6"/>
  <c r="U2357" i="6"/>
  <c r="O2357" i="6"/>
  <c r="P2357" i="6" s="1"/>
  <c r="U563" i="6"/>
  <c r="O563" i="6"/>
  <c r="P563" i="6" s="1"/>
  <c r="O1119" i="6"/>
  <c r="U1119" i="6"/>
  <c r="U299" i="6"/>
  <c r="O299" i="6"/>
  <c r="P299" i="6" s="1"/>
  <c r="U639" i="6"/>
  <c r="O639" i="6"/>
  <c r="U650" i="6"/>
  <c r="O650" i="6"/>
  <c r="U1625" i="6"/>
  <c r="O1625" i="6"/>
  <c r="U297" i="6"/>
  <c r="O297" i="6"/>
  <c r="P297" i="6" s="1"/>
  <c r="O1924" i="6"/>
  <c r="P1924" i="6" s="1"/>
  <c r="U1924" i="6"/>
  <c r="O495" i="6"/>
  <c r="P495" i="6" s="1"/>
  <c r="U495" i="6"/>
  <c r="O602" i="6"/>
  <c r="P602" i="6" s="1"/>
  <c r="U602" i="6"/>
  <c r="U1885" i="6"/>
  <c r="O1885" i="6"/>
  <c r="P1885" i="6" s="1"/>
  <c r="O1302" i="6"/>
  <c r="P1302" i="6" s="1"/>
  <c r="U1302" i="6"/>
  <c r="O725" i="6"/>
  <c r="P725" i="6" s="1"/>
  <c r="U725" i="6"/>
  <c r="U2124" i="6"/>
  <c r="O2124" i="6"/>
  <c r="O2254" i="6"/>
  <c r="P2254" i="6" s="1"/>
  <c r="U2254" i="6"/>
  <c r="U1515" i="6"/>
  <c r="O1515" i="6"/>
  <c r="P1515" i="6" s="1"/>
  <c r="U770" i="6"/>
  <c r="O770" i="6"/>
  <c r="P770" i="6" s="1"/>
  <c r="O1591" i="6"/>
  <c r="U1591" i="6"/>
  <c r="U1514" i="6"/>
  <c r="O1514" i="6"/>
  <c r="P1514" i="6" s="1"/>
  <c r="O1508" i="6"/>
  <c r="P1508" i="6" s="1"/>
  <c r="U1508" i="6"/>
  <c r="U939" i="6"/>
  <c r="O939" i="6"/>
  <c r="U1452" i="6"/>
  <c r="O1452" i="6"/>
  <c r="P1452" i="6" s="1"/>
  <c r="O1881" i="6"/>
  <c r="U1881" i="6"/>
  <c r="O2288" i="6"/>
  <c r="U2288" i="6"/>
  <c r="O582" i="6"/>
  <c r="P582" i="6" s="1"/>
  <c r="U582" i="6"/>
  <c r="U1853" i="6"/>
  <c r="O1853" i="6"/>
  <c r="P1853" i="6" s="1"/>
  <c r="U701" i="6"/>
  <c r="O701" i="6"/>
  <c r="P701" i="6" s="1"/>
  <c r="U1890" i="6"/>
  <c r="O1890" i="6"/>
  <c r="O1861" i="6"/>
  <c r="U1861" i="6"/>
  <c r="O2253" i="6"/>
  <c r="U2253" i="6"/>
  <c r="U1434" i="6"/>
  <c r="O1434" i="6"/>
  <c r="U474" i="6"/>
  <c r="O474" i="6"/>
  <c r="P474" i="6" s="1"/>
  <c r="O1377" i="6"/>
  <c r="P1377" i="6" s="1"/>
  <c r="U1377" i="6"/>
  <c r="U1563" i="6"/>
  <c r="O1563" i="6"/>
  <c r="P1563" i="6" s="1"/>
  <c r="U143" i="6"/>
  <c r="O143" i="6"/>
  <c r="P143" i="6" s="1"/>
  <c r="U909" i="6"/>
  <c r="O909" i="6"/>
  <c r="P909" i="6" s="1"/>
  <c r="U1512" i="6"/>
  <c r="O1512" i="6"/>
  <c r="O1366" i="6"/>
  <c r="P1366" i="6" s="1"/>
  <c r="U1366" i="6"/>
  <c r="O1593" i="6"/>
  <c r="U1593" i="6"/>
  <c r="U2081" i="6"/>
  <c r="O2081" i="6"/>
  <c r="P2081" i="6" s="1"/>
  <c r="O905" i="6"/>
  <c r="P905" i="6" s="1"/>
  <c r="U905" i="6"/>
  <c r="O2361" i="6"/>
  <c r="P2361" i="6" s="1"/>
  <c r="U2361" i="6"/>
  <c r="U680" i="6"/>
  <c r="O680" i="6"/>
  <c r="P680" i="6" s="1"/>
  <c r="U681" i="6"/>
  <c r="O681" i="6"/>
  <c r="U1503" i="6"/>
  <c r="O1503" i="6"/>
  <c r="P1503" i="6" s="1"/>
  <c r="O1117" i="6"/>
  <c r="P1117" i="6" s="1"/>
  <c r="U1117" i="6"/>
  <c r="O2033" i="6"/>
  <c r="P2033" i="6" s="1"/>
  <c r="U2033" i="6"/>
  <c r="O1028" i="6"/>
  <c r="P1028" i="6" s="1"/>
  <c r="U1028" i="6"/>
  <c r="O1875" i="6"/>
  <c r="P1875" i="6" s="1"/>
  <c r="U1875" i="6"/>
  <c r="U1734" i="6"/>
  <c r="O1734" i="6"/>
  <c r="O541" i="6"/>
  <c r="U541" i="6"/>
  <c r="O1120" i="6"/>
  <c r="P1120" i="6" s="1"/>
  <c r="U1120" i="6"/>
  <c r="O2296" i="6"/>
  <c r="P2296" i="6" s="1"/>
  <c r="U2296" i="6"/>
  <c r="U2066" i="6"/>
  <c r="O2066" i="6"/>
  <c r="P2066" i="6" s="1"/>
  <c r="U1154" i="6"/>
  <c r="O1154" i="6"/>
  <c r="O1750" i="6"/>
  <c r="P1750" i="6" s="1"/>
  <c r="U1750" i="6"/>
  <c r="O1062" i="6"/>
  <c r="P1062" i="6" s="1"/>
  <c r="U1062" i="6"/>
  <c r="U2199" i="6"/>
  <c r="O2199" i="6"/>
  <c r="P2199" i="6" s="1"/>
  <c r="O1928" i="6"/>
  <c r="U1928" i="6"/>
  <c r="O1388" i="6"/>
  <c r="P1388" i="6" s="1"/>
  <c r="U1388" i="6"/>
  <c r="O1471" i="6"/>
  <c r="P1471" i="6" s="1"/>
  <c r="U1471" i="6"/>
  <c r="O1230" i="6"/>
  <c r="U1230" i="6"/>
  <c r="O1823" i="6"/>
  <c r="P1823" i="6" s="1"/>
  <c r="U1823" i="6"/>
  <c r="U907" i="6"/>
  <c r="O907" i="6"/>
  <c r="O1084" i="6"/>
  <c r="U1084" i="6"/>
  <c r="U934" i="6"/>
  <c r="O934" i="6"/>
  <c r="P934" i="6" s="1"/>
  <c r="O1087" i="6"/>
  <c r="U1087" i="6"/>
  <c r="U2179" i="6"/>
  <c r="O2179" i="6"/>
  <c r="U2371" i="6"/>
  <c r="O2371" i="6"/>
  <c r="P2371" i="6" s="1"/>
  <c r="U994" i="6"/>
  <c r="O994" i="6"/>
  <c r="P994" i="6" s="1"/>
  <c r="U1058" i="6"/>
  <c r="O1058" i="6"/>
  <c r="U1392" i="6"/>
  <c r="O1392" i="6"/>
  <c r="P1392" i="6" s="1"/>
  <c r="U1020" i="6"/>
  <c r="O1020" i="6"/>
  <c r="P1020" i="6" s="1"/>
  <c r="U1320" i="6"/>
  <c r="O1320" i="6"/>
  <c r="U763" i="6"/>
  <c r="O763" i="6"/>
  <c r="U690" i="6"/>
  <c r="O690" i="6"/>
  <c r="U1045" i="6"/>
  <c r="O1045" i="6"/>
  <c r="P1045" i="6" s="1"/>
  <c r="U2274" i="6"/>
  <c r="O2274" i="6"/>
  <c r="U484" i="6"/>
  <c r="O484" i="6"/>
  <c r="P484" i="6" s="1"/>
  <c r="O2277" i="6"/>
  <c r="P2277" i="6" s="1"/>
  <c r="U2277" i="6"/>
  <c r="U1056" i="6"/>
  <c r="O1056" i="6"/>
  <c r="P1056" i="6" s="1"/>
  <c r="O404" i="6"/>
  <c r="P404" i="6" s="1"/>
  <c r="U404" i="6"/>
  <c r="O405" i="6"/>
  <c r="P405" i="6" s="1"/>
  <c r="U405" i="6"/>
  <c r="O2196" i="6"/>
  <c r="P2196" i="6" s="1"/>
  <c r="U2196" i="6"/>
  <c r="U271" i="6"/>
  <c r="O271" i="6"/>
  <c r="P271" i="6" s="1"/>
  <c r="U1277" i="6"/>
  <c r="O1277" i="6"/>
  <c r="P1277" i="6" s="1"/>
  <c r="O1223" i="6"/>
  <c r="U1223" i="6"/>
  <c r="U2309" i="6"/>
  <c r="O2309" i="6"/>
  <c r="U2370" i="6"/>
  <c r="O2370" i="6"/>
  <c r="U2304" i="6"/>
  <c r="O2304" i="6"/>
  <c r="U2269" i="6"/>
  <c r="O2269" i="6"/>
  <c r="U906" i="6"/>
  <c r="O906" i="6"/>
  <c r="P906" i="6" s="1"/>
  <c r="U762" i="6"/>
  <c r="O762" i="6"/>
  <c r="P762" i="6" s="1"/>
  <c r="O379" i="6"/>
  <c r="P379" i="6" s="1"/>
  <c r="U379" i="6"/>
  <c r="O2295" i="6"/>
  <c r="U2295" i="6"/>
  <c r="O2203" i="6"/>
  <c r="P2203" i="6" s="1"/>
  <c r="U2203" i="6"/>
  <c r="U815" i="6"/>
  <c r="O815" i="6"/>
  <c r="P815" i="6" s="1"/>
  <c r="U539" i="6"/>
  <c r="O539" i="6"/>
  <c r="O136" i="6"/>
  <c r="P136" i="6" s="1"/>
  <c r="U136" i="6"/>
  <c r="O1144" i="6"/>
  <c r="P1144" i="6" s="1"/>
  <c r="U1144" i="6"/>
  <c r="O226" i="6"/>
  <c r="U226" i="6"/>
  <c r="U2273" i="6"/>
  <c r="O2273" i="6"/>
  <c r="U1766" i="6"/>
  <c r="O1766" i="6"/>
  <c r="P1766" i="6" s="1"/>
  <c r="U290" i="6"/>
  <c r="O290" i="6"/>
  <c r="P290" i="6" s="1"/>
  <c r="O1723" i="6"/>
  <c r="P1723" i="6" s="1"/>
  <c r="U1723" i="6"/>
  <c r="U223" i="6"/>
  <c r="O223" i="6"/>
  <c r="U938" i="6"/>
  <c r="O938" i="6"/>
  <c r="O761" i="6"/>
  <c r="P761" i="6" s="1"/>
  <c r="U761" i="6"/>
  <c r="U1216" i="6"/>
  <c r="O1216" i="6"/>
  <c r="P1216" i="6" s="1"/>
  <c r="U2369" i="6"/>
  <c r="O2369" i="6"/>
  <c r="O105" i="6"/>
  <c r="P105" i="6" s="1"/>
  <c r="U105" i="6"/>
  <c r="O1917" i="6"/>
  <c r="U1917" i="6"/>
  <c r="U2257" i="6"/>
  <c r="O2257" i="6"/>
  <c r="O2125" i="6"/>
  <c r="P2125" i="6" s="1"/>
  <c r="U2125" i="6"/>
  <c r="O1967" i="6"/>
  <c r="P1967" i="6" s="1"/>
  <c r="U1967" i="6"/>
  <c r="O132" i="6"/>
  <c r="P132" i="6" s="1"/>
  <c r="U132" i="6"/>
  <c r="U1005" i="6"/>
  <c r="O1005" i="6"/>
  <c r="P1005" i="6" s="1"/>
  <c r="U2318" i="6"/>
  <c r="O2318" i="6"/>
  <c r="O848" i="6"/>
  <c r="P848" i="6" s="1"/>
  <c r="U848" i="6"/>
  <c r="U991" i="6"/>
  <c r="O991" i="6"/>
  <c r="P991" i="6" s="1"/>
  <c r="U2184" i="6"/>
  <c r="O2184" i="6"/>
  <c r="P2184" i="6" s="1"/>
  <c r="U903" i="6"/>
  <c r="O903" i="6"/>
  <c r="U696" i="6"/>
  <c r="O696" i="6"/>
  <c r="P696" i="6" s="1"/>
  <c r="O1748" i="6"/>
  <c r="P1748" i="6" s="1"/>
  <c r="U1748" i="6"/>
  <c r="U1173" i="6"/>
  <c r="O1173" i="6"/>
  <c r="P1173" i="6" s="1"/>
  <c r="O2299" i="6"/>
  <c r="U2299" i="6"/>
  <c r="O1726" i="6"/>
  <c r="P1726" i="6" s="1"/>
  <c r="U1726" i="6"/>
  <c r="U1162" i="6"/>
  <c r="O1162" i="6"/>
  <c r="P1162" i="6" s="1"/>
  <c r="U558" i="6"/>
  <c r="O558" i="6"/>
  <c r="U911" i="6"/>
  <c r="O911" i="6"/>
  <c r="O268" i="6"/>
  <c r="P268" i="6" s="1"/>
  <c r="U268" i="6"/>
  <c r="U1587" i="6"/>
  <c r="O1587" i="6"/>
  <c r="U1231" i="6"/>
  <c r="O1231" i="6"/>
  <c r="P1231" i="6" s="1"/>
  <c r="O380" i="6"/>
  <c r="P380" i="6" s="1"/>
  <c r="U380" i="6"/>
  <c r="U1070" i="6"/>
  <c r="O1070" i="6"/>
  <c r="P1070" i="6" s="1"/>
  <c r="O1066" i="6"/>
  <c r="U1066" i="6"/>
  <c r="U920" i="6"/>
  <c r="O920" i="6"/>
  <c r="P920" i="6" s="1"/>
  <c r="O1582" i="6"/>
  <c r="P1582" i="6" s="1"/>
  <c r="U1582" i="6"/>
  <c r="O1733" i="6"/>
  <c r="P1733" i="6" s="1"/>
  <c r="U1733" i="6"/>
  <c r="O315" i="6"/>
  <c r="U315" i="6"/>
  <c r="U2368" i="6"/>
  <c r="O2368" i="6"/>
  <c r="P2368" i="6" s="1"/>
  <c r="U1701" i="6"/>
  <c r="O1701" i="6"/>
  <c r="P1701" i="6" s="1"/>
  <c r="O2011" i="6"/>
  <c r="U2011" i="6"/>
  <c r="U2012" i="6"/>
  <c r="O2012" i="6"/>
  <c r="P2012" i="6" s="1"/>
  <c r="U671" i="6"/>
  <c r="O671" i="6"/>
  <c r="O1728" i="6"/>
  <c r="P1728" i="6" s="1"/>
  <c r="U1728" i="6"/>
  <c r="O192" i="6"/>
  <c r="P192" i="6" s="1"/>
  <c r="U192" i="6"/>
  <c r="O757" i="6"/>
  <c r="P757" i="6" s="1"/>
  <c r="U757" i="6"/>
  <c r="O2045" i="6"/>
  <c r="U2045" i="6"/>
  <c r="O1153" i="6"/>
  <c r="P1153" i="6" s="1"/>
  <c r="U1153" i="6"/>
  <c r="O754" i="6"/>
  <c r="P754" i="6" s="1"/>
  <c r="U754" i="6"/>
  <c r="U2149" i="6"/>
  <c r="O2149" i="6"/>
  <c r="P2149" i="6" s="1"/>
  <c r="U1496" i="6"/>
  <c r="O1496" i="6"/>
  <c r="P1496" i="6" s="1"/>
  <c r="U1542" i="6"/>
  <c r="O1542" i="6"/>
  <c r="P1542" i="6" s="1"/>
  <c r="U1540" i="6"/>
  <c r="O1540" i="6"/>
  <c r="P1540" i="6" s="1"/>
  <c r="O128" i="6"/>
  <c r="P128" i="6" s="1"/>
  <c r="U128" i="6"/>
  <c r="U533" i="6"/>
  <c r="O533" i="6"/>
  <c r="P533" i="6" s="1"/>
  <c r="U1535" i="6"/>
  <c r="O1535" i="6"/>
  <c r="P1535" i="6" s="1"/>
  <c r="U1541" i="6"/>
  <c r="O1541" i="6"/>
  <c r="P1541" i="6" s="1"/>
  <c r="O1629" i="6"/>
  <c r="P1629" i="6" s="1"/>
  <c r="U1629" i="6"/>
  <c r="U1232" i="6"/>
  <c r="O1232" i="6"/>
  <c r="O1880" i="6"/>
  <c r="P1880" i="6" s="1"/>
  <c r="U1880" i="6"/>
  <c r="U586" i="6"/>
  <c r="O586" i="6"/>
  <c r="P586" i="6" s="1"/>
  <c r="O466" i="6"/>
  <c r="P466" i="6" s="1"/>
  <c r="U466" i="6"/>
  <c r="U240" i="6"/>
  <c r="O240" i="6"/>
  <c r="P240" i="6" s="1"/>
  <c r="U1242" i="6"/>
  <c r="O1242" i="6"/>
  <c r="U1536" i="6"/>
  <c r="O1536" i="6"/>
  <c r="P1536" i="6" s="1"/>
  <c r="U1299" i="6"/>
  <c r="O1299" i="6"/>
  <c r="P1299" i="6" s="1"/>
  <c r="U417" i="6"/>
  <c r="O417" i="6"/>
  <c r="P417" i="6" s="1"/>
  <c r="O1082" i="6"/>
  <c r="P1082" i="6" s="1"/>
  <c r="U1082" i="6"/>
  <c r="O2290" i="6"/>
  <c r="P2290" i="6" s="1"/>
  <c r="U2290" i="6"/>
  <c r="O1988" i="6"/>
  <c r="P1988" i="6" s="1"/>
  <c r="U1988" i="6"/>
  <c r="O1608" i="6"/>
  <c r="P1608" i="6" s="1"/>
  <c r="U1608" i="6"/>
  <c r="O325" i="6"/>
  <c r="P325" i="6" s="1"/>
  <c r="U325" i="6"/>
  <c r="O236" i="6"/>
  <c r="U236" i="6"/>
  <c r="O1628" i="6"/>
  <c r="U1628" i="6"/>
  <c r="O643" i="6"/>
  <c r="P643" i="6" s="1"/>
  <c r="U643" i="6"/>
  <c r="U1533" i="6"/>
  <c r="O1533" i="6"/>
  <c r="O1706" i="6"/>
  <c r="P1706" i="6" s="1"/>
  <c r="U1706" i="6"/>
  <c r="U514" i="6"/>
  <c r="O514" i="6"/>
  <c r="O581" i="6"/>
  <c r="P581" i="6" s="1"/>
  <c r="U581" i="6"/>
  <c r="O773" i="6"/>
  <c r="U773" i="6"/>
  <c r="U912" i="6"/>
  <c r="O912" i="6"/>
  <c r="P912" i="6" s="1"/>
  <c r="O2313" i="6"/>
  <c r="U2313" i="6"/>
  <c r="O1926" i="6"/>
  <c r="P1926" i="6" s="1"/>
  <c r="U1926" i="6"/>
  <c r="U464" i="6"/>
  <c r="O464" i="6"/>
  <c r="P464" i="6" s="1"/>
  <c r="U1335" i="6"/>
  <c r="O1335" i="6"/>
  <c r="P1335" i="6" s="1"/>
  <c r="U2262" i="6"/>
  <c r="O2262" i="6"/>
  <c r="P2262" i="6" s="1"/>
  <c r="U1282" i="6"/>
  <c r="O1282" i="6"/>
  <c r="P1282" i="6" s="1"/>
  <c r="O1249" i="6"/>
  <c r="P1249" i="6" s="1"/>
  <c r="U1249" i="6"/>
  <c r="O1272" i="6"/>
  <c r="P1272" i="6" s="1"/>
  <c r="U1272" i="6"/>
  <c r="U2189" i="6"/>
  <c r="O2189" i="6"/>
  <c r="P2189" i="6" s="1"/>
  <c r="O2379" i="6"/>
  <c r="P2379" i="6" s="1"/>
  <c r="U2379" i="6"/>
  <c r="O1446" i="6"/>
  <c r="P1446" i="6" s="1"/>
  <c r="U1446" i="6"/>
  <c r="U2298" i="6"/>
  <c r="O2298" i="6"/>
  <c r="U2268" i="6"/>
  <c r="O2268" i="6"/>
  <c r="P2268" i="6" s="1"/>
  <c r="U1123" i="6"/>
  <c r="O1123" i="6"/>
  <c r="P1123" i="6" s="1"/>
  <c r="U1708" i="6"/>
  <c r="O1708" i="6"/>
  <c r="O827" i="6"/>
  <c r="U827" i="6"/>
  <c r="U2183" i="6"/>
  <c r="O2183" i="6"/>
  <c r="O1455" i="6"/>
  <c r="P1455" i="6" s="1"/>
  <c r="U1455" i="6"/>
  <c r="U913" i="6"/>
  <c r="O913" i="6"/>
  <c r="P913" i="6" s="1"/>
  <c r="U1680" i="6"/>
  <c r="O1680" i="6"/>
  <c r="P1680" i="6" s="1"/>
  <c r="O1453" i="6"/>
  <c r="P1453" i="6" s="1"/>
  <c r="U1453" i="6"/>
  <c r="O449" i="6"/>
  <c r="P449" i="6" s="1"/>
  <c r="U449" i="6"/>
  <c r="O2187" i="6"/>
  <c r="P2187" i="6" s="1"/>
  <c r="U2187" i="6"/>
  <c r="U1538" i="6"/>
  <c r="O1538" i="6"/>
  <c r="P1538" i="6" s="1"/>
  <c r="O925" i="6"/>
  <c r="P925" i="6" s="1"/>
  <c r="U925" i="6"/>
  <c r="O2028" i="6"/>
  <c r="P2028" i="6" s="1"/>
  <c r="U2028" i="6"/>
  <c r="U1909" i="6"/>
  <c r="O1909" i="6"/>
  <c r="U555" i="6"/>
  <c r="O555" i="6"/>
  <c r="P555" i="6" s="1"/>
  <c r="U1022" i="6"/>
  <c r="O1022" i="6"/>
  <c r="O2320" i="6"/>
  <c r="P2320" i="6" s="1"/>
  <c r="U2320" i="6"/>
  <c r="O1900" i="6"/>
  <c r="U1900" i="6"/>
  <c r="U1727" i="6"/>
  <c r="O1727" i="6"/>
  <c r="O1743" i="6"/>
  <c r="U1743" i="6"/>
  <c r="O1813" i="6"/>
  <c r="P1813" i="6" s="1"/>
  <c r="U1813" i="6"/>
  <c r="O2383" i="6"/>
  <c r="P2383" i="6" s="1"/>
  <c r="U2383" i="6"/>
  <c r="O1545" i="6"/>
  <c r="P1545" i="6" s="1"/>
  <c r="U1545" i="6"/>
  <c r="O1856" i="6"/>
  <c r="P1856" i="6" s="1"/>
  <c r="U1856" i="6"/>
  <c r="U1139" i="6"/>
  <c r="O1139" i="6"/>
  <c r="P1139" i="6" s="1"/>
  <c r="U1451" i="6"/>
  <c r="O1451" i="6"/>
  <c r="O2244" i="6"/>
  <c r="P2244" i="6" s="1"/>
  <c r="U2244" i="6"/>
  <c r="O547" i="6"/>
  <c r="U547" i="6"/>
  <c r="O2069" i="6"/>
  <c r="P2069" i="6" s="1"/>
  <c r="U2069" i="6"/>
  <c r="U1797" i="6"/>
  <c r="O1797" i="6"/>
  <c r="P1797" i="6" s="1"/>
  <c r="O394" i="6"/>
  <c r="P394" i="6" s="1"/>
  <c r="U394" i="6"/>
  <c r="O1712" i="6"/>
  <c r="P1712" i="6" s="1"/>
  <c r="U1712" i="6"/>
  <c r="U2352" i="6"/>
  <c r="O2352" i="6"/>
  <c r="P2352" i="6" s="1"/>
  <c r="O68" i="6"/>
  <c r="P68" i="6" s="1"/>
  <c r="U68" i="6"/>
  <c r="O2343" i="6"/>
  <c r="U2343" i="6"/>
  <c r="O59" i="6"/>
  <c r="P59" i="6" s="1"/>
  <c r="U59" i="6"/>
  <c r="U1072" i="6"/>
  <c r="O1072" i="6"/>
  <c r="O1086" i="6"/>
  <c r="P1086" i="6" s="1"/>
  <c r="U1086" i="6"/>
  <c r="O319" i="6"/>
  <c r="P319" i="6" s="1"/>
  <c r="U319" i="6"/>
  <c r="U2384" i="6"/>
  <c r="O2384" i="6"/>
  <c r="U1399" i="6"/>
  <c r="O1399" i="6"/>
  <c r="P1399" i="6" s="1"/>
  <c r="O1689" i="6"/>
  <c r="P1689" i="6" s="1"/>
  <c r="U1689" i="6"/>
  <c r="O756" i="6"/>
  <c r="U756" i="6"/>
  <c r="U1389" i="6"/>
  <c r="O1389" i="6"/>
  <c r="U1190" i="6"/>
  <c r="O1190" i="6"/>
  <c r="U520" i="6"/>
  <c r="O520" i="6"/>
  <c r="U2336" i="6"/>
  <c r="O2336" i="6"/>
  <c r="O418" i="6"/>
  <c r="P418" i="6" s="1"/>
  <c r="U418" i="6"/>
  <c r="U2349" i="6"/>
  <c r="O2349" i="6"/>
  <c r="P2349" i="6" s="1"/>
  <c r="O2086" i="6"/>
  <c r="P2086" i="6" s="1"/>
  <c r="U2086" i="6"/>
  <c r="U1448" i="6"/>
  <c r="O1448" i="6"/>
  <c r="P1448" i="6" s="1"/>
  <c r="U1245" i="6"/>
  <c r="O1245" i="6"/>
  <c r="U252" i="6"/>
  <c r="O252" i="6"/>
  <c r="P252" i="6" s="1"/>
  <c r="U245" i="6"/>
  <c r="O245" i="6"/>
  <c r="P245" i="6" s="1"/>
  <c r="U2385" i="6"/>
  <c r="O2385" i="6"/>
  <c r="O518" i="6"/>
  <c r="P518" i="6" s="1"/>
  <c r="U518" i="6"/>
  <c r="O2074" i="6"/>
  <c r="P2074" i="6" s="1"/>
  <c r="U2074" i="6"/>
  <c r="U2165" i="6"/>
  <c r="O2165" i="6"/>
  <c r="U2195" i="6"/>
  <c r="O2195" i="6"/>
  <c r="P2195" i="6" s="1"/>
  <c r="O182" i="6"/>
  <c r="P182" i="6" s="1"/>
  <c r="U182" i="6"/>
  <c r="O26" i="6"/>
  <c r="P26" i="6" s="1"/>
  <c r="U26" i="6"/>
  <c r="O1534" i="6"/>
  <c r="P1534" i="6" s="1"/>
  <c r="U1534" i="6"/>
  <c r="U457" i="6"/>
  <c r="O457" i="6"/>
  <c r="P457" i="6" s="1"/>
  <c r="U1698" i="6"/>
  <c r="O1698" i="6"/>
  <c r="O1883" i="6"/>
  <c r="P1883" i="6" s="1"/>
  <c r="U1883" i="6"/>
  <c r="O915" i="6"/>
  <c r="U915" i="6"/>
  <c r="U585" i="6"/>
  <c r="O585" i="6"/>
  <c r="P585" i="6" s="1"/>
  <c r="O2328" i="6"/>
  <c r="P2328" i="6" s="1"/>
  <c r="U2328" i="6"/>
  <c r="U916" i="6"/>
  <c r="O916" i="6"/>
  <c r="O2339" i="6"/>
  <c r="P2339" i="6" s="1"/>
  <c r="U2339" i="6"/>
  <c r="U1229" i="6"/>
  <c r="O1229" i="6"/>
  <c r="P1229" i="6" s="1"/>
  <c r="O2329" i="6"/>
  <c r="U2329" i="6"/>
  <c r="O1074" i="6"/>
  <c r="P1074" i="6" s="1"/>
  <c r="U1074" i="6"/>
  <c r="O343" i="6"/>
  <c r="P343" i="6" s="1"/>
  <c r="U343" i="6"/>
  <c r="O554" i="6"/>
  <c r="U554" i="6"/>
  <c r="U1042" i="6"/>
  <c r="O1042" i="6"/>
  <c r="U2191" i="6"/>
  <c r="O2191" i="6"/>
  <c r="P2191" i="6" s="1"/>
  <c r="U228" i="6"/>
  <c r="O228" i="6"/>
  <c r="P228" i="6" s="1"/>
  <c r="O2386" i="6"/>
  <c r="P2386" i="6" s="1"/>
  <c r="U2386" i="6"/>
  <c r="U286" i="6"/>
  <c r="O286" i="6"/>
  <c r="P286" i="6" s="1"/>
  <c r="U180" i="6"/>
  <c r="O180" i="6"/>
  <c r="U892" i="6"/>
  <c r="O892" i="6"/>
  <c r="P892" i="6" s="1"/>
  <c r="U838" i="6"/>
  <c r="O838" i="6"/>
  <c r="O476" i="6"/>
  <c r="P476" i="6" s="1"/>
  <c r="U476" i="6"/>
  <c r="O2360" i="6"/>
  <c r="P2360" i="6" s="1"/>
  <c r="U2360" i="6"/>
  <c r="O1556" i="6"/>
  <c r="P1556" i="6" s="1"/>
  <c r="U1556" i="6"/>
  <c r="O2331" i="6"/>
  <c r="P2331" i="6" s="1"/>
  <c r="U2331" i="6"/>
  <c r="U2036" i="6"/>
  <c r="O2036" i="6"/>
  <c r="P2036" i="6" s="1"/>
  <c r="O2354" i="6"/>
  <c r="U2354" i="6"/>
  <c r="O1222" i="6"/>
  <c r="P1222" i="6" s="1"/>
  <c r="U1222" i="6"/>
  <c r="U2338" i="6"/>
  <c r="O2338" i="6"/>
  <c r="P2338" i="6" s="1"/>
  <c r="U1784" i="6"/>
  <c r="O1784" i="6"/>
  <c r="U759" i="6"/>
  <c r="O759" i="6"/>
  <c r="P759" i="6" s="1"/>
  <c r="O2260" i="6"/>
  <c r="P2260" i="6" s="1"/>
  <c r="U2260" i="6"/>
  <c r="O1751" i="6"/>
  <c r="P1751" i="6" s="1"/>
  <c r="U1751" i="6"/>
  <c r="U783" i="6"/>
  <c r="O783" i="6"/>
  <c r="P783" i="6" s="1"/>
  <c r="U1959" i="6"/>
  <c r="O1959" i="6"/>
  <c r="P1959" i="6" s="1"/>
  <c r="U2373" i="6"/>
  <c r="O2373" i="6"/>
  <c r="G102" i="13"/>
  <c r="G111" i="13"/>
  <c r="N5" i="10"/>
  <c r="R5" i="10" s="1"/>
  <c r="V96" i="10"/>
  <c r="V285" i="10"/>
  <c r="V17" i="10"/>
  <c r="V121" i="10"/>
  <c r="V125" i="10"/>
  <c r="V25" i="10"/>
  <c r="V81" i="10"/>
  <c r="V119" i="10"/>
  <c r="V306" i="10"/>
  <c r="V35" i="10"/>
  <c r="V67" i="10"/>
  <c r="V6" i="10"/>
  <c r="V161" i="10"/>
  <c r="V191" i="10"/>
  <c r="V289" i="10"/>
  <c r="V101" i="10"/>
  <c r="V40" i="10"/>
  <c r="V141" i="10"/>
  <c r="V137" i="10"/>
  <c r="V57" i="10"/>
  <c r="V198" i="10"/>
  <c r="V99" i="10"/>
  <c r="V31" i="10"/>
  <c r="V271" i="10"/>
  <c r="V85" i="10"/>
  <c r="R216" i="10"/>
  <c r="V216" i="10" s="1"/>
  <c r="V24" i="10"/>
  <c r="R182" i="10"/>
  <c r="V122" i="10"/>
  <c r="R225" i="10"/>
  <c r="V225" i="10" s="1"/>
  <c r="R110" i="10"/>
  <c r="R28" i="10"/>
  <c r="T212" i="10"/>
  <c r="U212" i="10" s="1"/>
  <c r="T23" i="10"/>
  <c r="U23" i="10" s="1"/>
  <c r="T169" i="10"/>
  <c r="U169" i="10" s="1"/>
  <c r="T150" i="10"/>
  <c r="U150" i="10" s="1"/>
  <c r="R174" i="10"/>
  <c r="V325" i="10"/>
  <c r="N230" i="10"/>
  <c r="R230" i="10" s="1"/>
  <c r="V230" i="10" s="1"/>
  <c r="R254" i="10"/>
  <c r="V258" i="10"/>
  <c r="T134" i="10"/>
  <c r="U134" i="10" s="1"/>
  <c r="V134" i="10" s="1"/>
  <c r="N238" i="10"/>
  <c r="R238" i="10" s="1"/>
  <c r="V238" i="10" s="1"/>
  <c r="T283" i="10"/>
  <c r="U283" i="10" s="1"/>
  <c r="V283" i="10" s="1"/>
  <c r="T162" i="10"/>
  <c r="U162" i="10" s="1"/>
  <c r="T163" i="10"/>
  <c r="U163" i="10" s="1"/>
  <c r="V195" i="10"/>
  <c r="T113" i="10"/>
  <c r="U113" i="10" s="1"/>
  <c r="T135" i="10"/>
  <c r="U135" i="10" s="1"/>
  <c r="R33" i="10"/>
  <c r="N193" i="10"/>
  <c r="R193" i="10" s="1"/>
  <c r="V193" i="10" s="1"/>
  <c r="R54" i="10"/>
  <c r="T185" i="10"/>
  <c r="U185" i="10" s="1"/>
  <c r="V185" i="10" s="1"/>
  <c r="T288" i="10"/>
  <c r="U288" i="10" s="1"/>
  <c r="T279" i="10"/>
  <c r="U279" i="10" s="1"/>
  <c r="T43" i="10"/>
  <c r="U43" i="10" s="1"/>
  <c r="T32" i="10"/>
  <c r="U32" i="10" s="1"/>
  <c r="T174" i="10"/>
  <c r="U174" i="10" s="1"/>
  <c r="T254" i="10"/>
  <c r="U254" i="10" s="1"/>
  <c r="T13" i="10"/>
  <c r="U13" i="10" s="1"/>
  <c r="T107" i="10"/>
  <c r="U107" i="10" s="1"/>
  <c r="T151" i="10"/>
  <c r="U151" i="10" s="1"/>
  <c r="T244" i="10"/>
  <c r="U244" i="10" s="1"/>
  <c r="T214" i="10"/>
  <c r="U214" i="10" s="1"/>
  <c r="V214" i="10" s="1"/>
  <c r="T147" i="10"/>
  <c r="U147" i="10" s="1"/>
  <c r="V147" i="10" s="1"/>
  <c r="N162" i="10"/>
  <c r="R162" i="10" s="1"/>
  <c r="R19" i="10"/>
  <c r="V19" i="10" s="1"/>
  <c r="T64" i="10"/>
  <c r="U64" i="10" s="1"/>
  <c r="T80" i="10"/>
  <c r="U80" i="10" s="1"/>
  <c r="V80" i="10" s="1"/>
  <c r="T139" i="10"/>
  <c r="U139" i="10" s="1"/>
  <c r="V139" i="10" s="1"/>
  <c r="T33" i="10"/>
  <c r="U33" i="10" s="1"/>
  <c r="T309" i="10"/>
  <c r="U309" i="10" s="1"/>
  <c r="V309" i="10" s="1"/>
  <c r="T115" i="10"/>
  <c r="U115" i="10" s="1"/>
  <c r="V115" i="10" s="1"/>
  <c r="T232" i="10"/>
  <c r="U232" i="10" s="1"/>
  <c r="V232" i="10" s="1"/>
  <c r="T54" i="10"/>
  <c r="U54" i="10" s="1"/>
  <c r="T58" i="10"/>
  <c r="U58" i="10" s="1"/>
  <c r="R221" i="10"/>
  <c r="V221" i="10" s="1"/>
  <c r="T28" i="10"/>
  <c r="U28" i="10" s="1"/>
  <c r="N188" i="10"/>
  <c r="R188" i="10" s="1"/>
  <c r="V188" i="10" s="1"/>
  <c r="N227" i="10"/>
  <c r="R227" i="10" s="1"/>
  <c r="R169" i="10"/>
  <c r="N65" i="10"/>
  <c r="R65" i="10" s="1"/>
  <c r="V65" i="10" s="1"/>
  <c r="T74" i="10"/>
  <c r="U74" i="10" s="1"/>
  <c r="T294" i="10"/>
  <c r="U294" i="10" s="1"/>
  <c r="T269" i="10"/>
  <c r="U269" i="10" s="1"/>
  <c r="V269" i="10" s="1"/>
  <c r="R128" i="10"/>
  <c r="V128" i="10" s="1"/>
  <c r="R47" i="10"/>
  <c r="R178" i="10"/>
  <c r="V178" i="10" s="1"/>
  <c r="N87" i="10"/>
  <c r="R87" i="10" s="1"/>
  <c r="V87" i="10" s="1"/>
  <c r="T92" i="10"/>
  <c r="U92" i="10" s="1"/>
  <c r="V92" i="10" s="1"/>
  <c r="R135" i="10"/>
  <c r="T302" i="10"/>
  <c r="U302" i="10" s="1"/>
  <c r="N303" i="10"/>
  <c r="R303" i="10" s="1"/>
  <c r="V303" i="10" s="1"/>
  <c r="T247" i="10"/>
  <c r="U247" i="10" s="1"/>
  <c r="N58" i="10"/>
  <c r="R58" i="10" s="1"/>
  <c r="T202" i="10"/>
  <c r="U202" i="10" s="1"/>
  <c r="N120" i="10"/>
  <c r="R120" i="10" s="1"/>
  <c r="V120" i="10" s="1"/>
  <c r="V210" i="10"/>
  <c r="R279" i="10"/>
  <c r="T227" i="10"/>
  <c r="U227" i="10" s="1"/>
  <c r="R32" i="10"/>
  <c r="R276" i="10"/>
  <c r="V276" i="10" s="1"/>
  <c r="R74" i="10"/>
  <c r="R13" i="10"/>
  <c r="T56" i="10"/>
  <c r="U56" i="10" s="1"/>
  <c r="T249" i="10"/>
  <c r="U249" i="10" s="1"/>
  <c r="R94" i="10"/>
  <c r="V94" i="10" s="1"/>
  <c r="T204" i="10"/>
  <c r="U204" i="10" s="1"/>
  <c r="V204" i="10" s="1"/>
  <c r="T21" i="10"/>
  <c r="U21" i="10" s="1"/>
  <c r="V21" i="10" s="1"/>
  <c r="N239" i="10"/>
  <c r="R239" i="10" s="1"/>
  <c r="V239" i="10" s="1"/>
  <c r="N281" i="10"/>
  <c r="R281" i="10" s="1"/>
  <c r="T47" i="10"/>
  <c r="U47" i="10" s="1"/>
  <c r="R41" i="10"/>
  <c r="V41" i="10" s="1"/>
  <c r="V159" i="10"/>
  <c r="T292" i="10"/>
  <c r="U292" i="10" s="1"/>
  <c r="V292" i="10" s="1"/>
  <c r="N302" i="10"/>
  <c r="R302" i="10" s="1"/>
  <c r="N102" i="10"/>
  <c r="R102" i="10" s="1"/>
  <c r="N78" i="10"/>
  <c r="R78" i="10" s="1"/>
  <c r="R202" i="10"/>
  <c r="T112" i="10"/>
  <c r="U112" i="10" s="1"/>
  <c r="R223" i="10"/>
  <c r="V223" i="10" s="1"/>
  <c r="R8" i="10"/>
  <c r="N98" i="10"/>
  <c r="R98" i="10" s="1"/>
  <c r="V98" i="10" s="1"/>
  <c r="N172" i="10"/>
  <c r="R172" i="10" s="1"/>
  <c r="V172" i="10" s="1"/>
  <c r="T136" i="10"/>
  <c r="U136" i="10" s="1"/>
  <c r="V136" i="10" s="1"/>
  <c r="T153" i="10"/>
  <c r="U153" i="10" s="1"/>
  <c r="T16" i="10"/>
  <c r="U16" i="10" s="1"/>
  <c r="V16" i="10" s="1"/>
  <c r="N294" i="10"/>
  <c r="R294" i="10" s="1"/>
  <c r="N56" i="10"/>
  <c r="R56" i="10" s="1"/>
  <c r="R249" i="10"/>
  <c r="R124" i="10"/>
  <c r="V124" i="10" s="1"/>
  <c r="R131" i="10"/>
  <c r="N165" i="10"/>
  <c r="R165" i="10" s="1"/>
  <c r="V165" i="10" s="1"/>
  <c r="R224" i="10"/>
  <c r="R170" i="10"/>
  <c r="V170" i="10" s="1"/>
  <c r="T90" i="10"/>
  <c r="U90" i="10" s="1"/>
  <c r="T281" i="10"/>
  <c r="U281" i="10" s="1"/>
  <c r="R44" i="10"/>
  <c r="V44" i="10" s="1"/>
  <c r="R62" i="10"/>
  <c r="R313" i="10"/>
  <c r="R132" i="10"/>
  <c r="V132" i="10" s="1"/>
  <c r="R53" i="10"/>
  <c r="V53" i="10" s="1"/>
  <c r="T102" i="10"/>
  <c r="U102" i="10" s="1"/>
  <c r="T310" i="10"/>
  <c r="U310" i="10" s="1"/>
  <c r="V275" i="10"/>
  <c r="R256" i="10"/>
  <c r="V256" i="10" s="1"/>
  <c r="R247" i="10"/>
  <c r="T78" i="10"/>
  <c r="U78" i="10" s="1"/>
  <c r="N112" i="10"/>
  <c r="R112" i="10" s="1"/>
  <c r="T253" i="10"/>
  <c r="U253" i="10" s="1"/>
  <c r="V253" i="10" s="1"/>
  <c r="T8" i="10"/>
  <c r="U8" i="10" s="1"/>
  <c r="R48" i="10"/>
  <c r="V48" i="10" s="1"/>
  <c r="V209" i="10"/>
  <c r="R322" i="10"/>
  <c r="R46" i="10"/>
  <c r="T93" i="10"/>
  <c r="U93" i="10" s="1"/>
  <c r="V93" i="10" s="1"/>
  <c r="N316" i="10"/>
  <c r="R316" i="10" s="1"/>
  <c r="V316" i="10" s="1"/>
  <c r="R323" i="10"/>
  <c r="V323" i="10" s="1"/>
  <c r="R263" i="10"/>
  <c r="T131" i="10"/>
  <c r="U131" i="10" s="1"/>
  <c r="T224" i="10"/>
  <c r="U224" i="10" s="1"/>
  <c r="R179" i="10"/>
  <c r="V179" i="10" s="1"/>
  <c r="N90" i="10"/>
  <c r="R90" i="10" s="1"/>
  <c r="T176" i="10"/>
  <c r="U176" i="10" s="1"/>
  <c r="V176" i="10" s="1"/>
  <c r="V257" i="10"/>
  <c r="T62" i="10"/>
  <c r="U62" i="10" s="1"/>
  <c r="R22" i="10"/>
  <c r="V22" i="10" s="1"/>
  <c r="T313" i="10"/>
  <c r="U313" i="10" s="1"/>
  <c r="R320" i="10"/>
  <c r="V320" i="10" s="1"/>
  <c r="R39" i="10"/>
  <c r="V39" i="10" s="1"/>
  <c r="T123" i="10"/>
  <c r="U123" i="10" s="1"/>
  <c r="V123" i="10" s="1"/>
  <c r="T194" i="10"/>
  <c r="U194" i="10" s="1"/>
  <c r="V194" i="10" s="1"/>
  <c r="T280" i="10"/>
  <c r="U280" i="10" s="1"/>
  <c r="V280" i="10" s="1"/>
  <c r="R226" i="10"/>
  <c r="V226" i="10" s="1"/>
  <c r="R153" i="10"/>
  <c r="T297" i="10"/>
  <c r="U297" i="10" s="1"/>
  <c r="R45" i="10"/>
  <c r="V45" i="10" s="1"/>
  <c r="R233" i="10"/>
  <c r="V233" i="10" s="1"/>
  <c r="R229" i="10"/>
  <c r="T263" i="10"/>
  <c r="U263" i="10" s="1"/>
  <c r="R205" i="10"/>
  <c r="T10" i="10"/>
  <c r="U10" i="10" s="1"/>
  <c r="T243" i="10"/>
  <c r="U243" i="10" s="1"/>
  <c r="T158" i="10"/>
  <c r="U158" i="10" s="1"/>
  <c r="V158" i="10" s="1"/>
  <c r="R197" i="10"/>
  <c r="T59" i="10"/>
  <c r="U59" i="10" s="1"/>
  <c r="R9" i="10"/>
  <c r="V9" i="10" s="1"/>
  <c r="R106" i="10"/>
  <c r="V106" i="10" s="1"/>
  <c r="R310" i="10"/>
  <c r="R127" i="10"/>
  <c r="N97" i="10"/>
  <c r="R97" i="10" s="1"/>
  <c r="V97" i="10" s="1"/>
  <c r="N129" i="10"/>
  <c r="R129" i="10" s="1"/>
  <c r="R177" i="10"/>
  <c r="R100" i="10"/>
  <c r="T255" i="10"/>
  <c r="U255" i="10" s="1"/>
  <c r="V255" i="10" s="1"/>
  <c r="T34" i="10"/>
  <c r="U34" i="10" s="1"/>
  <c r="T261" i="10"/>
  <c r="U261" i="10" s="1"/>
  <c r="V261" i="10" s="1"/>
  <c r="N149" i="10"/>
  <c r="R149" i="10" s="1"/>
  <c r="V149" i="10" s="1"/>
  <c r="R73" i="10"/>
  <c r="R304" i="10"/>
  <c r="V304" i="10" s="1"/>
  <c r="T322" i="10"/>
  <c r="U322" i="10" s="1"/>
  <c r="R297" i="10"/>
  <c r="T46" i="10"/>
  <c r="U46" i="10" s="1"/>
  <c r="N186" i="10"/>
  <c r="R186" i="10" s="1"/>
  <c r="T183" i="10"/>
  <c r="U183" i="10" s="1"/>
  <c r="V183" i="10" s="1"/>
  <c r="T229" i="10"/>
  <c r="U229" i="10" s="1"/>
  <c r="R166" i="10"/>
  <c r="T205" i="10"/>
  <c r="U205" i="10" s="1"/>
  <c r="N89" i="10"/>
  <c r="R89" i="10" s="1"/>
  <c r="N10" i="10"/>
  <c r="R10" i="10" s="1"/>
  <c r="R203" i="10"/>
  <c r="N52" i="10"/>
  <c r="R52" i="10" s="1"/>
  <c r="V52" i="10" s="1"/>
  <c r="N315" i="10"/>
  <c r="R315" i="10" s="1"/>
  <c r="V315" i="10" s="1"/>
  <c r="T197" i="10"/>
  <c r="U197" i="10" s="1"/>
  <c r="N59" i="10"/>
  <c r="R59" i="10" s="1"/>
  <c r="T242" i="10"/>
  <c r="U242" i="10" s="1"/>
  <c r="T144" i="10"/>
  <c r="U144" i="10" s="1"/>
  <c r="R296" i="10"/>
  <c r="V296" i="10" s="1"/>
  <c r="T127" i="10"/>
  <c r="U127" i="10" s="1"/>
  <c r="T270" i="10"/>
  <c r="U270" i="10" s="1"/>
  <c r="V270" i="10" s="1"/>
  <c r="T129" i="10"/>
  <c r="U129" i="10" s="1"/>
  <c r="T100" i="10"/>
  <c r="U100" i="10" s="1"/>
  <c r="R38" i="10"/>
  <c r="R152" i="10"/>
  <c r="V152" i="10" s="1"/>
  <c r="R217" i="10"/>
  <c r="V217" i="10" s="1"/>
  <c r="T73" i="10"/>
  <c r="U73" i="10" s="1"/>
  <c r="R284" i="10"/>
  <c r="V284" i="10" s="1"/>
  <c r="T273" i="10"/>
  <c r="U273" i="10" s="1"/>
  <c r="R295" i="10"/>
  <c r="V295" i="10" s="1"/>
  <c r="R321" i="10"/>
  <c r="T305" i="10"/>
  <c r="U305" i="10" s="1"/>
  <c r="T186" i="10"/>
  <c r="U186" i="10" s="1"/>
  <c r="N265" i="10"/>
  <c r="R265" i="10" s="1"/>
  <c r="V265" i="10" s="1"/>
  <c r="T166" i="10"/>
  <c r="U166" i="10" s="1"/>
  <c r="R272" i="10"/>
  <c r="V272" i="10" s="1"/>
  <c r="T190" i="10"/>
  <c r="U190" i="10" s="1"/>
  <c r="V190" i="10" s="1"/>
  <c r="T89" i="10"/>
  <c r="U89" i="10" s="1"/>
  <c r="T184" i="10"/>
  <c r="U184" i="10" s="1"/>
  <c r="V184" i="10" s="1"/>
  <c r="T203" i="10"/>
  <c r="U203" i="10" s="1"/>
  <c r="R243" i="10"/>
  <c r="R234" i="10"/>
  <c r="V37" i="10"/>
  <c r="R300" i="10"/>
  <c r="V300" i="10" s="1"/>
  <c r="V218" i="10"/>
  <c r="R133" i="10"/>
  <c r="T317" i="10"/>
  <c r="U317" i="10" s="1"/>
  <c r="V317" i="10" s="1"/>
  <c r="R189" i="10"/>
  <c r="V189" i="10" s="1"/>
  <c r="R144" i="10"/>
  <c r="N108" i="10"/>
  <c r="R108" i="10" s="1"/>
  <c r="R314" i="10"/>
  <c r="V314" i="10" s="1"/>
  <c r="T319" i="10"/>
  <c r="U319" i="10" s="1"/>
  <c r="T177" i="10"/>
  <c r="U177" i="10" s="1"/>
  <c r="N173" i="10"/>
  <c r="R173" i="10" s="1"/>
  <c r="T38" i="10"/>
  <c r="U38" i="10" s="1"/>
  <c r="R34" i="10"/>
  <c r="R235" i="10"/>
  <c r="V235" i="10" s="1"/>
  <c r="N273" i="10"/>
  <c r="R273" i="10" s="1"/>
  <c r="T321" i="10"/>
  <c r="U321" i="10" s="1"/>
  <c r="V246" i="10"/>
  <c r="T168" i="10"/>
  <c r="U168" i="10" s="1"/>
  <c r="T267" i="10"/>
  <c r="U267" i="10" s="1"/>
  <c r="V267" i="10" s="1"/>
  <c r="T95" i="10"/>
  <c r="U95" i="10" s="1"/>
  <c r="R72" i="10"/>
  <c r="V72" i="10" s="1"/>
  <c r="N140" i="10"/>
  <c r="R140" i="10" s="1"/>
  <c r="V140" i="10" s="1"/>
  <c r="T196" i="10"/>
  <c r="U196" i="10" s="1"/>
  <c r="V196" i="10" s="1"/>
  <c r="T167" i="10"/>
  <c r="U167" i="10" s="1"/>
  <c r="V167" i="10" s="1"/>
  <c r="T259" i="10"/>
  <c r="U259" i="10" s="1"/>
  <c r="T234" i="10"/>
  <c r="U234" i="10" s="1"/>
  <c r="T220" i="10"/>
  <c r="U220" i="10" s="1"/>
  <c r="T293" i="10"/>
  <c r="U293" i="10" s="1"/>
  <c r="V293" i="10" s="1"/>
  <c r="T133" i="10"/>
  <c r="U133" i="10" s="1"/>
  <c r="V61" i="10"/>
  <c r="T240" i="10"/>
  <c r="U240" i="10" s="1"/>
  <c r="V240" i="10" s="1"/>
  <c r="R242" i="10"/>
  <c r="R148" i="10"/>
  <c r="V148" i="10" s="1"/>
  <c r="N215" i="10"/>
  <c r="R215" i="10" s="1"/>
  <c r="V215" i="10" s="1"/>
  <c r="T108" i="10"/>
  <c r="U108" i="10" s="1"/>
  <c r="R318" i="10"/>
  <c r="V318" i="10" s="1"/>
  <c r="T192" i="10"/>
  <c r="U192" i="10" s="1"/>
  <c r="N319" i="10"/>
  <c r="R319" i="10" s="1"/>
  <c r="T77" i="10"/>
  <c r="U77" i="10" s="1"/>
  <c r="V77" i="10" s="1"/>
  <c r="T173" i="10"/>
  <c r="U173" i="10" s="1"/>
  <c r="R252" i="10"/>
  <c r="T181" i="10"/>
  <c r="U181" i="10" s="1"/>
  <c r="R7" i="10"/>
  <c r="V7" i="10" s="1"/>
  <c r="N27" i="10"/>
  <c r="R27" i="10" s="1"/>
  <c r="V27" i="10" s="1"/>
  <c r="T11" i="10"/>
  <c r="U11" i="10" s="1"/>
  <c r="V11" i="10" s="1"/>
  <c r="R71" i="10"/>
  <c r="V71" i="10" s="1"/>
  <c r="R305" i="10"/>
  <c r="R168" i="10"/>
  <c r="R171" i="10"/>
  <c r="N187" i="10"/>
  <c r="R187" i="10" s="1"/>
  <c r="R95" i="10"/>
  <c r="R111" i="10"/>
  <c r="N84" i="10"/>
  <c r="R84" i="10" s="1"/>
  <c r="V84" i="10" s="1"/>
  <c r="T142" i="10"/>
  <c r="U142" i="10" s="1"/>
  <c r="V142" i="10" s="1"/>
  <c r="T211" i="10"/>
  <c r="U211" i="10" s="1"/>
  <c r="V211" i="10" s="1"/>
  <c r="R259" i="10"/>
  <c r="N143" i="10"/>
  <c r="R143" i="10" s="1"/>
  <c r="R282" i="10"/>
  <c r="V282" i="10" s="1"/>
  <c r="N220" i="10"/>
  <c r="R220" i="10" s="1"/>
  <c r="R192" i="10"/>
  <c r="T36" i="10"/>
  <c r="U36" i="10" s="1"/>
  <c r="V36" i="10" s="1"/>
  <c r="R181" i="10"/>
  <c r="T260" i="10"/>
  <c r="U260" i="10" s="1"/>
  <c r="V260" i="10" s="1"/>
  <c r="N298" i="10"/>
  <c r="R298" i="10" s="1"/>
  <c r="T103" i="10"/>
  <c r="U103" i="10" s="1"/>
  <c r="V103" i="10" s="1"/>
  <c r="N50" i="10"/>
  <c r="R50" i="10" s="1"/>
  <c r="V50" i="10" s="1"/>
  <c r="T264" i="10"/>
  <c r="U264" i="10" s="1"/>
  <c r="V264" i="10" s="1"/>
  <c r="T171" i="10"/>
  <c r="U171" i="10" s="1"/>
  <c r="T187" i="10"/>
  <c r="U187" i="10" s="1"/>
  <c r="N213" i="10"/>
  <c r="R213" i="10" s="1"/>
  <c r="N68" i="10"/>
  <c r="R68" i="10" s="1"/>
  <c r="V68" i="10" s="1"/>
  <c r="R105" i="10"/>
  <c r="T143" i="10"/>
  <c r="U143" i="10" s="1"/>
  <c r="T250" i="10"/>
  <c r="U250" i="10" s="1"/>
  <c r="V250" i="10" s="1"/>
  <c r="N15" i="10"/>
  <c r="R15" i="10" s="1"/>
  <c r="V15" i="10" s="1"/>
  <c r="T146" i="10"/>
  <c r="U146" i="10" s="1"/>
  <c r="V146" i="10" s="1"/>
  <c r="R231" i="10"/>
  <c r="V231" i="10" s="1"/>
  <c r="R268" i="10"/>
  <c r="R308" i="10"/>
  <c r="R20" i="10"/>
  <c r="V20" i="10" s="1"/>
  <c r="R157" i="10"/>
  <c r="V157" i="10" s="1"/>
  <c r="R109" i="10"/>
  <c r="T252" i="10"/>
  <c r="U252" i="10" s="1"/>
  <c r="N207" i="10"/>
  <c r="R207" i="10" s="1"/>
  <c r="N79" i="10"/>
  <c r="R79" i="10" s="1"/>
  <c r="R301" i="10"/>
  <c r="V301" i="10" s="1"/>
  <c r="R291" i="10"/>
  <c r="V291" i="10" s="1"/>
  <c r="T298" i="10"/>
  <c r="U298" i="10" s="1"/>
  <c r="T86" i="10"/>
  <c r="U86" i="10" s="1"/>
  <c r="V86" i="10" s="1"/>
  <c r="T104" i="10"/>
  <c r="U104" i="10" s="1"/>
  <c r="T175" i="10"/>
  <c r="U175" i="10" s="1"/>
  <c r="V175" i="10" s="1"/>
  <c r="T111" i="10"/>
  <c r="U111" i="10" s="1"/>
  <c r="T213" i="10"/>
  <c r="U213" i="10" s="1"/>
  <c r="T105" i="10"/>
  <c r="U105" i="10" s="1"/>
  <c r="N299" i="10"/>
  <c r="R299" i="10" s="1"/>
  <c r="T145" i="10"/>
  <c r="U145" i="10" s="1"/>
  <c r="T154" i="10"/>
  <c r="U154" i="10" s="1"/>
  <c r="T208" i="10"/>
  <c r="U208" i="10" s="1"/>
  <c r="V208" i="10" s="1"/>
  <c r="T180" i="10"/>
  <c r="U180" i="10" s="1"/>
  <c r="R118" i="10"/>
  <c r="R237" i="10"/>
  <c r="T268" i="10"/>
  <c r="U268" i="10" s="1"/>
  <c r="N88" i="10"/>
  <c r="R88" i="10" s="1"/>
  <c r="V88" i="10" s="1"/>
  <c r="T308" i="10"/>
  <c r="U308" i="10" s="1"/>
  <c r="R199" i="10"/>
  <c r="V199" i="10" s="1"/>
  <c r="T109" i="10"/>
  <c r="U109" i="10" s="1"/>
  <c r="R307" i="10"/>
  <c r="V307" i="10" s="1"/>
  <c r="T207" i="10"/>
  <c r="U207" i="10" s="1"/>
  <c r="T79" i="10"/>
  <c r="U79" i="10" s="1"/>
  <c r="R138" i="10"/>
  <c r="V138" i="10" s="1"/>
  <c r="N274" i="10"/>
  <c r="R274" i="10" s="1"/>
  <c r="R206" i="10"/>
  <c r="V206" i="10" s="1"/>
  <c r="T248" i="10"/>
  <c r="U248" i="10" s="1"/>
  <c r="V248" i="10" s="1"/>
  <c r="R49" i="10"/>
  <c r="R164" i="10"/>
  <c r="V164" i="10" s="1"/>
  <c r="R91" i="10"/>
  <c r="V91" i="10" s="1"/>
  <c r="N104" i="10"/>
  <c r="R104" i="10" s="1"/>
  <c r="N76" i="10"/>
  <c r="R76" i="10" s="1"/>
  <c r="V76" i="10" s="1"/>
  <c r="R222" i="10"/>
  <c r="V222" i="10" s="1"/>
  <c r="R117" i="10"/>
  <c r="V117" i="10" s="1"/>
  <c r="V251" i="10"/>
  <c r="T299" i="10"/>
  <c r="U299" i="10" s="1"/>
  <c r="R145" i="10"/>
  <c r="T278" i="10"/>
  <c r="U278" i="10" s="1"/>
  <c r="R154" i="10"/>
  <c r="T51" i="10"/>
  <c r="U51" i="10" s="1"/>
  <c r="V51" i="10" s="1"/>
  <c r="N180" i="10"/>
  <c r="R180" i="10" s="1"/>
  <c r="R262" i="10"/>
  <c r="V262" i="10" s="1"/>
  <c r="T118" i="10"/>
  <c r="U118" i="10" s="1"/>
  <c r="T160" i="10"/>
  <c r="U160" i="10" s="1"/>
  <c r="V160" i="10" s="1"/>
  <c r="R155" i="10"/>
  <c r="V155" i="10" s="1"/>
  <c r="R324" i="10"/>
  <c r="V324" i="10" s="1"/>
  <c r="T237" i="10"/>
  <c r="U237" i="10" s="1"/>
  <c r="T241" i="10"/>
  <c r="U241" i="10" s="1"/>
  <c r="T277" i="10"/>
  <c r="U277" i="10" s="1"/>
  <c r="V277" i="10" s="1"/>
  <c r="V26" i="10"/>
  <c r="T312" i="10"/>
  <c r="U312" i="10" s="1"/>
  <c r="T156" i="10"/>
  <c r="U156" i="10" s="1"/>
  <c r="V156" i="10" s="1"/>
  <c r="R130" i="10"/>
  <c r="V130" i="10" s="1"/>
  <c r="R18" i="10"/>
  <c r="N63" i="10"/>
  <c r="R63" i="10" s="1"/>
  <c r="V63" i="10" s="1"/>
  <c r="T114" i="10"/>
  <c r="U114" i="10" s="1"/>
  <c r="T274" i="10"/>
  <c r="U274" i="10" s="1"/>
  <c r="R55" i="10"/>
  <c r="V55" i="10" s="1"/>
  <c r="T49" i="10"/>
  <c r="U49" i="10" s="1"/>
  <c r="V83" i="10"/>
  <c r="N219" i="10"/>
  <c r="R219" i="10" s="1"/>
  <c r="N126" i="10"/>
  <c r="R126" i="10" s="1"/>
  <c r="N75" i="10"/>
  <c r="R75" i="10" s="1"/>
  <c r="V75" i="10" s="1"/>
  <c r="R201" i="10"/>
  <c r="V201" i="10" s="1"/>
  <c r="T14" i="10"/>
  <c r="U14" i="10" s="1"/>
  <c r="V14" i="10" s="1"/>
  <c r="R60" i="10"/>
  <c r="V60" i="10" s="1"/>
  <c r="N228" i="10"/>
  <c r="R228" i="10" s="1"/>
  <c r="N266" i="10"/>
  <c r="R266" i="10" s="1"/>
  <c r="V266" i="10" s="1"/>
  <c r="T29" i="10"/>
  <c r="U29" i="10" s="1"/>
  <c r="V29" i="10" s="1"/>
  <c r="R70" i="10"/>
  <c r="T66" i="10"/>
  <c r="U66" i="10" s="1"/>
  <c r="V82" i="10"/>
  <c r="T12" i="10"/>
  <c r="U12" i="10" s="1"/>
  <c r="V12" i="10" s="1"/>
  <c r="T286" i="10"/>
  <c r="U286" i="10" s="1"/>
  <c r="V286" i="10" s="1"/>
  <c r="T182" i="10"/>
  <c r="U182" i="10" s="1"/>
  <c r="R241" i="10"/>
  <c r="N42" i="10"/>
  <c r="R42" i="10" s="1"/>
  <c r="V42" i="10" s="1"/>
  <c r="R288" i="10"/>
  <c r="N312" i="10"/>
  <c r="R312" i="10" s="1"/>
  <c r="R30" i="10"/>
  <c r="V30" i="10" s="1"/>
  <c r="T110" i="10"/>
  <c r="U110" i="10" s="1"/>
  <c r="N212" i="10"/>
  <c r="R212" i="10" s="1"/>
  <c r="T18" i="10"/>
  <c r="U18" i="10" s="1"/>
  <c r="R43" i="10"/>
  <c r="N23" i="10"/>
  <c r="R23" i="10" s="1"/>
  <c r="N114" i="10"/>
  <c r="R114" i="10" s="1"/>
  <c r="N150" i="10"/>
  <c r="R150" i="10" s="1"/>
  <c r="T245" i="10"/>
  <c r="U245" i="10" s="1"/>
  <c r="V245" i="10" s="1"/>
  <c r="T69" i="10"/>
  <c r="U69" i="10" s="1"/>
  <c r="V69" i="10" s="1"/>
  <c r="N107" i="10"/>
  <c r="R107" i="10" s="1"/>
  <c r="T219" i="10"/>
  <c r="U219" i="10" s="1"/>
  <c r="N151" i="10"/>
  <c r="R151" i="10" s="1"/>
  <c r="N244" i="10"/>
  <c r="R244" i="10" s="1"/>
  <c r="T126" i="10"/>
  <c r="U126" i="10" s="1"/>
  <c r="R116" i="10"/>
  <c r="V116" i="10" s="1"/>
  <c r="N290" i="10"/>
  <c r="R290" i="10" s="1"/>
  <c r="V290" i="10" s="1"/>
  <c r="R163" i="10"/>
  <c r="T228" i="10"/>
  <c r="U228" i="10" s="1"/>
  <c r="N278" i="10"/>
  <c r="R278" i="10" s="1"/>
  <c r="N113" i="10"/>
  <c r="R113" i="10" s="1"/>
  <c r="N64" i="10"/>
  <c r="R64" i="10" s="1"/>
  <c r="T287" i="10"/>
  <c r="U287" i="10" s="1"/>
  <c r="V287" i="10" s="1"/>
  <c r="T70" i="10"/>
  <c r="U70" i="10" s="1"/>
  <c r="N311" i="10"/>
  <c r="R311" i="10" s="1"/>
  <c r="V311" i="10" s="1"/>
  <c r="N66" i="10"/>
  <c r="R66" i="10" s="1"/>
  <c r="G87" i="13"/>
  <c r="G98" i="13"/>
  <c r="G115" i="13"/>
  <c r="G120" i="13"/>
  <c r="G86" i="13"/>
  <c r="G79" i="13"/>
  <c r="G121" i="13"/>
  <c r="G110" i="13"/>
  <c r="G106" i="13"/>
  <c r="G118" i="13"/>
  <c r="G95" i="13"/>
  <c r="G76" i="13"/>
  <c r="G119" i="13"/>
  <c r="G78" i="13"/>
  <c r="G77" i="13"/>
  <c r="G88" i="13"/>
  <c r="G101" i="13"/>
  <c r="G94" i="13"/>
  <c r="G93" i="13"/>
  <c r="G64" i="13"/>
  <c r="G48" i="13"/>
  <c r="G67" i="13"/>
  <c r="G55" i="13"/>
  <c r="G72" i="13"/>
  <c r="G70" i="13"/>
  <c r="G63" i="13"/>
  <c r="G24" i="13"/>
  <c r="G38" i="13"/>
  <c r="G61" i="13"/>
  <c r="G40" i="13"/>
  <c r="G56" i="13"/>
  <c r="G68" i="13"/>
  <c r="G54" i="13"/>
  <c r="G22" i="13"/>
  <c r="G52" i="13"/>
  <c r="G60" i="13"/>
  <c r="G59" i="13"/>
  <c r="G66" i="13"/>
  <c r="G50" i="13"/>
  <c r="G73" i="13"/>
  <c r="G57" i="13"/>
  <c r="G41" i="13"/>
  <c r="G47" i="13"/>
  <c r="G51" i="13"/>
  <c r="G62" i="13"/>
  <c r="G46" i="13"/>
  <c r="G69" i="13"/>
  <c r="G53" i="13"/>
  <c r="G43" i="13"/>
  <c r="G65" i="13"/>
  <c r="G21" i="13"/>
  <c r="G34" i="13"/>
  <c r="G33" i="13"/>
  <c r="G30" i="13"/>
  <c r="G37" i="13"/>
  <c r="G29" i="13"/>
  <c r="G27" i="13"/>
  <c r="G25" i="13"/>
  <c r="G20" i="13"/>
  <c r="G19" i="13"/>
  <c r="G36" i="13"/>
  <c r="G23" i="13"/>
  <c r="G28" i="13"/>
  <c r="G31" i="13"/>
  <c r="G35" i="13"/>
  <c r="G18" i="13"/>
  <c r="G113" i="13"/>
  <c r="G114" i="13"/>
  <c r="G82" i="13"/>
  <c r="G71" i="13"/>
  <c r="G39" i="13"/>
  <c r="G32" i="13"/>
  <c r="G75" i="13"/>
  <c r="G74" i="13"/>
  <c r="G58" i="13"/>
  <c r="G26" i="13"/>
  <c r="G49" i="13"/>
  <c r="G17" i="13"/>
  <c r="G81" i="13"/>
  <c r="G92" i="13"/>
  <c r="G107" i="13"/>
  <c r="G91" i="13"/>
  <c r="G105" i="13"/>
  <c r="G89" i="13"/>
  <c r="G104" i="13"/>
  <c r="G103" i="13"/>
  <c r="G109" i="13"/>
  <c r="G108" i="13"/>
  <c r="G117" i="13"/>
  <c r="G85" i="13"/>
  <c r="G116" i="13"/>
  <c r="G100" i="13"/>
  <c r="G84" i="13"/>
  <c r="G90" i="13"/>
  <c r="T1880" i="6" l="1"/>
  <c r="P1679" i="6"/>
  <c r="T1679" i="6" s="1"/>
  <c r="T1751" i="6"/>
  <c r="T2339" i="6"/>
  <c r="V245" i="6"/>
  <c r="W245" i="6" s="1"/>
  <c r="V1708" i="6"/>
  <c r="W1708" i="6" s="1"/>
  <c r="V586" i="6"/>
  <c r="W586" i="6" s="1"/>
  <c r="V1728" i="6"/>
  <c r="W1728" i="6" s="1"/>
  <c r="V558" i="6"/>
  <c r="W558" i="6" s="1"/>
  <c r="V405" i="6"/>
  <c r="W405" i="6" s="1"/>
  <c r="V1734" i="6"/>
  <c r="W1734" i="6" s="1"/>
  <c r="V905" i="6"/>
  <c r="W905" i="6" s="1"/>
  <c r="V2124" i="6"/>
  <c r="W2124" i="6" s="1"/>
  <c r="V1336" i="6"/>
  <c r="W1336" i="6" s="1"/>
  <c r="V1497" i="6"/>
  <c r="W1497" i="6" s="1"/>
  <c r="V875" i="6"/>
  <c r="W875" i="6" s="1"/>
  <c r="P2228" i="6"/>
  <c r="T2228" i="6" s="1"/>
  <c r="T653" i="6"/>
  <c r="P1040" i="6"/>
  <c r="T1040" i="6" s="1"/>
  <c r="V2087" i="6"/>
  <c r="W2087" i="6" s="1"/>
  <c r="V2036" i="6"/>
  <c r="W2036" i="6" s="1"/>
  <c r="V2386" i="6"/>
  <c r="W2386" i="6" s="1"/>
  <c r="T2331" i="6"/>
  <c r="V1556" i="6"/>
  <c r="W1556" i="6" s="1"/>
  <c r="V26" i="6"/>
  <c r="W26" i="6" s="1"/>
  <c r="V1190" i="6"/>
  <c r="W1190" i="6" s="1"/>
  <c r="V1072" i="6"/>
  <c r="W1072" i="6" s="1"/>
  <c r="P1727" i="6"/>
  <c r="T1727" i="6" s="1"/>
  <c r="V2187" i="6"/>
  <c r="W2187" i="6" s="1"/>
  <c r="V514" i="6"/>
  <c r="W514" i="6" s="1"/>
  <c r="V2290" i="6"/>
  <c r="W2290" i="6" s="1"/>
  <c r="P2273" i="6"/>
  <c r="T2273" i="6" s="1"/>
  <c r="V1875" i="6"/>
  <c r="W1875" i="6" s="1"/>
  <c r="P1881" i="6"/>
  <c r="T1881" i="6" s="1"/>
  <c r="P1625" i="6"/>
  <c r="T1625" i="6" s="1"/>
  <c r="V1351" i="6"/>
  <c r="W1351" i="6" s="1"/>
  <c r="V1160" i="6"/>
  <c r="W1160" i="6" s="1"/>
  <c r="V1776" i="6"/>
  <c r="W1776" i="6" s="1"/>
  <c r="V2171" i="6"/>
  <c r="W2171" i="6" s="1"/>
  <c r="V1824" i="6"/>
  <c r="W1824" i="6" s="1"/>
  <c r="V425" i="6"/>
  <c r="W425" i="6" s="1"/>
  <c r="V866" i="6"/>
  <c r="W866" i="6" s="1"/>
  <c r="P1473" i="6"/>
  <c r="T1473" i="6" s="1"/>
  <c r="P2087" i="6"/>
  <c r="T2087" i="6" s="1"/>
  <c r="V1595" i="6"/>
  <c r="W1595" i="6" s="1"/>
  <c r="V1534" i="6"/>
  <c r="W1534" i="6" s="1"/>
  <c r="T228" i="6"/>
  <c r="V2260" i="6"/>
  <c r="W2260" i="6" s="1"/>
  <c r="T1556" i="6"/>
  <c r="V228" i="6"/>
  <c r="W228" i="6" s="1"/>
  <c r="P916" i="6"/>
  <c r="T916" i="6" s="1"/>
  <c r="T26" i="6"/>
  <c r="P1190" i="6"/>
  <c r="T1190" i="6" s="1"/>
  <c r="V1727" i="6"/>
  <c r="W1727" i="6" s="1"/>
  <c r="T2262" i="6"/>
  <c r="V1706" i="6"/>
  <c r="W1706" i="6" s="1"/>
  <c r="T2290" i="6"/>
  <c r="T1542" i="6"/>
  <c r="T920" i="6"/>
  <c r="T105" i="6"/>
  <c r="V2273" i="6"/>
  <c r="W2273" i="6" s="1"/>
  <c r="T906" i="6"/>
  <c r="P763" i="6"/>
  <c r="T763" i="6" s="1"/>
  <c r="V2199" i="6"/>
  <c r="W2199" i="6" s="1"/>
  <c r="T1452" i="6"/>
  <c r="V725" i="6"/>
  <c r="W725" i="6" s="1"/>
  <c r="T928" i="6"/>
  <c r="P1336" i="6"/>
  <c r="T1336" i="6" s="1"/>
  <c r="V1372" i="6"/>
  <c r="W1372" i="6" s="1"/>
  <c r="P882" i="6"/>
  <c r="T882" i="6" s="1"/>
  <c r="V2220" i="6"/>
  <c r="W2220" i="6" s="1"/>
  <c r="T49" i="6"/>
  <c r="T252" i="6"/>
  <c r="V1900" i="6"/>
  <c r="W1900" i="6" s="1"/>
  <c r="V1880" i="6"/>
  <c r="W1880" i="6" s="1"/>
  <c r="P671" i="6"/>
  <c r="T671" i="6" s="1"/>
  <c r="V906" i="6"/>
  <c r="W906" i="6" s="1"/>
  <c r="P650" i="6"/>
  <c r="T650" i="6" s="1"/>
  <c r="V1499" i="6"/>
  <c r="W1499" i="6" s="1"/>
  <c r="V928" i="6"/>
  <c r="W928" i="6" s="1"/>
  <c r="T272" i="6"/>
  <c r="T1372" i="6"/>
  <c r="V1632" i="6"/>
  <c r="W1632" i="6" s="1"/>
  <c r="V882" i="6"/>
  <c r="W882" i="6" s="1"/>
  <c r="T982" i="6"/>
  <c r="V852" i="6"/>
  <c r="W852" i="6" s="1"/>
  <c r="T759" i="6"/>
  <c r="V2360" i="6"/>
  <c r="W2360" i="6" s="1"/>
  <c r="T2191" i="6"/>
  <c r="V2328" i="6"/>
  <c r="W2328" i="6" s="1"/>
  <c r="T182" i="6"/>
  <c r="V252" i="6"/>
  <c r="W252" i="6" s="1"/>
  <c r="V2343" i="6"/>
  <c r="W2343" i="6" s="1"/>
  <c r="T2244" i="6"/>
  <c r="P1900" i="6"/>
  <c r="T1900" i="6" s="1"/>
  <c r="T2268" i="6"/>
  <c r="V2262" i="6"/>
  <c r="W2262" i="6" s="1"/>
  <c r="T1706" i="6"/>
  <c r="T1496" i="6"/>
  <c r="V671" i="6"/>
  <c r="W671" i="6" s="1"/>
  <c r="T848" i="6"/>
  <c r="P2369" i="6"/>
  <c r="T2369" i="6" s="1"/>
  <c r="V404" i="6"/>
  <c r="W404" i="6" s="1"/>
  <c r="P1320" i="6"/>
  <c r="T1320" i="6" s="1"/>
  <c r="V1062" i="6"/>
  <c r="W1062" i="6" s="1"/>
  <c r="V1593" i="6"/>
  <c r="W1593" i="6" s="1"/>
  <c r="V1434" i="6"/>
  <c r="W1434" i="6" s="1"/>
  <c r="V650" i="6"/>
  <c r="W650" i="6" s="1"/>
  <c r="V1262" i="6"/>
  <c r="W1262" i="6" s="1"/>
  <c r="V479" i="6"/>
  <c r="W479" i="6" s="1"/>
  <c r="V272" i="6"/>
  <c r="W272" i="6" s="1"/>
  <c r="T2193" i="6"/>
  <c r="V2057" i="6"/>
  <c r="W2057" i="6" s="1"/>
  <c r="P1830" i="6"/>
  <c r="T1830" i="6" s="1"/>
  <c r="V916" i="6"/>
  <c r="W916" i="6" s="1"/>
  <c r="V2191" i="6"/>
  <c r="W2191" i="6" s="1"/>
  <c r="P2343" i="6"/>
  <c r="T2343" i="6" s="1"/>
  <c r="V2268" i="6"/>
  <c r="W2268" i="6" s="1"/>
  <c r="T1082" i="6"/>
  <c r="V2369" i="6"/>
  <c r="W2369" i="6" s="1"/>
  <c r="V1144" i="6"/>
  <c r="W1144" i="6" s="1"/>
  <c r="V1320" i="6"/>
  <c r="W1320" i="6" s="1"/>
  <c r="P1434" i="6"/>
  <c r="T1434" i="6" s="1"/>
  <c r="P939" i="6"/>
  <c r="T939" i="6" s="1"/>
  <c r="P2182" i="6"/>
  <c r="T2182" i="6" s="1"/>
  <c r="T710" i="6"/>
  <c r="V2193" i="6"/>
  <c r="W2193" i="6" s="1"/>
  <c r="T1632" i="6"/>
  <c r="V1729" i="6"/>
  <c r="W1729" i="6" s="1"/>
  <c r="V509" i="6"/>
  <c r="W509" i="6" s="1"/>
  <c r="V1136" i="6"/>
  <c r="W1136" i="6" s="1"/>
  <c r="V759" i="6"/>
  <c r="W759" i="6" s="1"/>
  <c r="T2360" i="6"/>
  <c r="T2328" i="6"/>
  <c r="V68" i="6"/>
  <c r="W68" i="6" s="1"/>
  <c r="P1451" i="6"/>
  <c r="T1451" i="6" s="1"/>
  <c r="V1453" i="6"/>
  <c r="W1453" i="6" s="1"/>
  <c r="T1335" i="6"/>
  <c r="P1533" i="6"/>
  <c r="T1533" i="6" s="1"/>
  <c r="P1232" i="6"/>
  <c r="T1232" i="6" s="1"/>
  <c r="T1726" i="6"/>
  <c r="P2318" i="6"/>
  <c r="T2318" i="6" s="1"/>
  <c r="P2269" i="6"/>
  <c r="T2269" i="6" s="1"/>
  <c r="T1056" i="6"/>
  <c r="P1593" i="6"/>
  <c r="T1593" i="6" s="1"/>
  <c r="V2253" i="6"/>
  <c r="W2253" i="6" s="1"/>
  <c r="V939" i="6"/>
  <c r="W939" i="6" s="1"/>
  <c r="V2182" i="6"/>
  <c r="W2182" i="6" s="1"/>
  <c r="P1341" i="6"/>
  <c r="T1341" i="6" s="1"/>
  <c r="V728" i="6"/>
  <c r="W728" i="6" s="1"/>
  <c r="V1921" i="6"/>
  <c r="W1921" i="6" s="1"/>
  <c r="P1344" i="6"/>
  <c r="T1344" i="6" s="1"/>
  <c r="T1719" i="6"/>
  <c r="T1691" i="6"/>
  <c r="T1729" i="6"/>
  <c r="T1516" i="6"/>
  <c r="P999" i="6"/>
  <c r="T999" i="6" s="1"/>
  <c r="V1965" i="6"/>
  <c r="W1965" i="6" s="1"/>
  <c r="P756" i="6"/>
  <c r="T756" i="6" s="1"/>
  <c r="V1533" i="6"/>
  <c r="W1533" i="6" s="1"/>
  <c r="T1144" i="6"/>
  <c r="P907" i="6"/>
  <c r="T907" i="6" s="1"/>
  <c r="V1366" i="6"/>
  <c r="W1366" i="6" s="1"/>
  <c r="P2253" i="6"/>
  <c r="T2253" i="6" s="1"/>
  <c r="T186" i="6"/>
  <c r="P2144" i="6"/>
  <c r="T2144" i="6" s="1"/>
  <c r="T1158" i="6"/>
  <c r="V663" i="6"/>
  <c r="W663" i="6" s="1"/>
  <c r="P1921" i="6"/>
  <c r="T1921" i="6" s="1"/>
  <c r="V1957" i="6"/>
  <c r="W1957" i="6" s="1"/>
  <c r="V1161" i="6"/>
  <c r="W1161" i="6" s="1"/>
  <c r="P1674" i="6"/>
  <c r="T1674" i="6" s="1"/>
  <c r="P1882" i="6"/>
  <c r="T1882" i="6" s="1"/>
  <c r="P1965" i="6"/>
  <c r="T1965" i="6" s="1"/>
  <c r="V1572" i="6"/>
  <c r="W1572" i="6" s="1"/>
  <c r="T2260" i="6"/>
  <c r="V1082" i="6"/>
  <c r="W1082" i="6" s="1"/>
  <c r="T417" i="6"/>
  <c r="V1070" i="6"/>
  <c r="W1070" i="6" s="1"/>
  <c r="V2033" i="6"/>
  <c r="W2033" i="6" s="1"/>
  <c r="P1784" i="6"/>
  <c r="T1784" i="6" s="1"/>
  <c r="P1042" i="6"/>
  <c r="T1042" i="6" s="1"/>
  <c r="V1689" i="6"/>
  <c r="W1689" i="6" s="1"/>
  <c r="P1022" i="6"/>
  <c r="T1022" i="6" s="1"/>
  <c r="T1453" i="6"/>
  <c r="P2298" i="6"/>
  <c r="T2298" i="6" s="1"/>
  <c r="T464" i="6"/>
  <c r="V643" i="6"/>
  <c r="W643" i="6" s="1"/>
  <c r="V417" i="6"/>
  <c r="W417" i="6" s="1"/>
  <c r="P2299" i="6"/>
  <c r="T2299" i="6" s="1"/>
  <c r="V761" i="6"/>
  <c r="W761" i="6" s="1"/>
  <c r="V136" i="6"/>
  <c r="W136" i="6" s="1"/>
  <c r="P2304" i="6"/>
  <c r="T2304" i="6" s="1"/>
  <c r="V907" i="6"/>
  <c r="W907" i="6" s="1"/>
  <c r="T2033" i="6"/>
  <c r="V1861" i="6"/>
  <c r="W1861" i="6" s="1"/>
  <c r="V1508" i="6"/>
  <c r="W1508" i="6" s="1"/>
  <c r="T360" i="6"/>
  <c r="P454" i="6"/>
  <c r="T454" i="6" s="1"/>
  <c r="V1488" i="6"/>
  <c r="W1488" i="6" s="1"/>
  <c r="P655" i="6"/>
  <c r="T655" i="6" s="1"/>
  <c r="P872" i="6"/>
  <c r="T872" i="6" s="1"/>
  <c r="P443" i="6"/>
  <c r="T443" i="6" s="1"/>
  <c r="V1441" i="6"/>
  <c r="W1441" i="6" s="1"/>
  <c r="V1814" i="6"/>
  <c r="W1814" i="6" s="1"/>
  <c r="P1770" i="6"/>
  <c r="T1770" i="6" s="1"/>
  <c r="V1205" i="6"/>
  <c r="W1205" i="6" s="1"/>
  <c r="V476" i="6"/>
  <c r="W476" i="6" s="1"/>
  <c r="V2298" i="6"/>
  <c r="W2298" i="6" s="1"/>
  <c r="V2299" i="6"/>
  <c r="W2299" i="6" s="1"/>
  <c r="V1784" i="6"/>
  <c r="W1784" i="6" s="1"/>
  <c r="T476" i="6"/>
  <c r="V554" i="6"/>
  <c r="W554" i="6" s="1"/>
  <c r="V585" i="6"/>
  <c r="W585" i="6" s="1"/>
  <c r="V1448" i="6"/>
  <c r="W1448" i="6" s="1"/>
  <c r="V1022" i="6"/>
  <c r="W1022" i="6" s="1"/>
  <c r="T1680" i="6"/>
  <c r="V1446" i="6"/>
  <c r="W1446" i="6" s="1"/>
  <c r="V380" i="6"/>
  <c r="W380" i="6" s="1"/>
  <c r="V2304" i="6"/>
  <c r="W2304" i="6" s="1"/>
  <c r="V1117" i="6"/>
  <c r="W1117" i="6" s="1"/>
  <c r="P1861" i="6"/>
  <c r="T1861" i="6" s="1"/>
  <c r="V299" i="6"/>
  <c r="W299" i="6" s="1"/>
  <c r="V587" i="6"/>
  <c r="W587" i="6" s="1"/>
  <c r="V1298" i="6"/>
  <c r="W1298" i="6" s="1"/>
  <c r="P1488" i="6"/>
  <c r="T1488" i="6" s="1"/>
  <c r="T663" i="6"/>
  <c r="T1113" i="6"/>
  <c r="V872" i="6"/>
  <c r="W872" i="6" s="1"/>
  <c r="T1596" i="6"/>
  <c r="V443" i="6"/>
  <c r="W443" i="6" s="1"/>
  <c r="V995" i="6"/>
  <c r="W995" i="6" s="1"/>
  <c r="P1814" i="6"/>
  <c r="T1814" i="6" s="1"/>
  <c r="V1053" i="6"/>
  <c r="W1053" i="6" s="1"/>
  <c r="V182" i="6"/>
  <c r="W182" i="6" s="1"/>
  <c r="V1042" i="6"/>
  <c r="W1042" i="6" s="1"/>
  <c r="V1335" i="6"/>
  <c r="W1335" i="6" s="1"/>
  <c r="P1441" i="6"/>
  <c r="T1441" i="6" s="1"/>
  <c r="P838" i="6"/>
  <c r="T838" i="6" s="1"/>
  <c r="P554" i="6"/>
  <c r="T554" i="6" s="1"/>
  <c r="V915" i="6"/>
  <c r="W915" i="6" s="1"/>
  <c r="P2165" i="6"/>
  <c r="T2165" i="6" s="1"/>
  <c r="T555" i="6"/>
  <c r="V1680" i="6"/>
  <c r="W1680" i="6" s="1"/>
  <c r="V464" i="6"/>
  <c r="W464" i="6" s="1"/>
  <c r="T643" i="6"/>
  <c r="P2011" i="6"/>
  <c r="T2011" i="6" s="1"/>
  <c r="T761" i="6"/>
  <c r="P2370" i="6"/>
  <c r="T2370" i="6" s="1"/>
  <c r="V1392" i="6"/>
  <c r="W1392" i="6" s="1"/>
  <c r="P1154" i="6"/>
  <c r="T1154" i="6" s="1"/>
  <c r="P1512" i="6"/>
  <c r="T1512" i="6" s="1"/>
  <c r="P1890" i="6"/>
  <c r="T1890" i="6" s="1"/>
  <c r="V1119" i="6"/>
  <c r="W1119" i="6" s="1"/>
  <c r="V1584" i="6"/>
  <c r="W1584" i="6" s="1"/>
  <c r="V682" i="6"/>
  <c r="W682" i="6" s="1"/>
  <c r="V1596" i="6"/>
  <c r="W1596" i="6" s="1"/>
  <c r="P1670" i="6"/>
  <c r="T1670" i="6" s="1"/>
  <c r="V1283" i="6"/>
  <c r="W1283" i="6" s="1"/>
  <c r="T1804" i="6"/>
  <c r="T438" i="6"/>
  <c r="V601" i="6"/>
  <c r="W601" i="6" s="1"/>
  <c r="V2086" i="6"/>
  <c r="W2086" i="6" s="1"/>
  <c r="V1856" i="6"/>
  <c r="W1856" i="6" s="1"/>
  <c r="T1446" i="6"/>
  <c r="V1926" i="6"/>
  <c r="W1926" i="6" s="1"/>
  <c r="V1541" i="6"/>
  <c r="W1541" i="6" s="1"/>
  <c r="P539" i="6"/>
  <c r="T539" i="6" s="1"/>
  <c r="V2370" i="6"/>
  <c r="W2370" i="6" s="1"/>
  <c r="V1154" i="6"/>
  <c r="W1154" i="6" s="1"/>
  <c r="V1512" i="6"/>
  <c r="W1512" i="6" s="1"/>
  <c r="V1890" i="6"/>
  <c r="W1890" i="6" s="1"/>
  <c r="P1119" i="6"/>
  <c r="T1119" i="6" s="1"/>
  <c r="T1083" i="6"/>
  <c r="T587" i="6"/>
  <c r="V609" i="6"/>
  <c r="W609" i="6" s="1"/>
  <c r="V1913" i="6"/>
  <c r="W1913" i="6" s="1"/>
  <c r="P1811" i="6"/>
  <c r="T1811" i="6" s="1"/>
  <c r="P1531" i="6"/>
  <c r="T1531" i="6" s="1"/>
  <c r="P1147" i="6"/>
  <c r="T1147" i="6" s="1"/>
  <c r="P1854" i="6"/>
  <c r="T1854" i="6" s="1"/>
  <c r="V1670" i="6"/>
  <c r="W1670" i="6" s="1"/>
  <c r="P705" i="6"/>
  <c r="T705" i="6" s="1"/>
  <c r="V1817" i="6"/>
  <c r="W1817" i="6" s="1"/>
  <c r="V420" i="6"/>
  <c r="W420" i="6" s="1"/>
  <c r="T892" i="6"/>
  <c r="V343" i="6"/>
  <c r="W343" i="6" s="1"/>
  <c r="P915" i="6"/>
  <c r="T915" i="6" s="1"/>
  <c r="V2074" i="6"/>
  <c r="W2074" i="6" s="1"/>
  <c r="V1712" i="6"/>
  <c r="W1712" i="6" s="1"/>
  <c r="T913" i="6"/>
  <c r="V2379" i="6"/>
  <c r="W2379" i="6" s="1"/>
  <c r="T754" i="6"/>
  <c r="T1701" i="6"/>
  <c r="V1748" i="6"/>
  <c r="W1748" i="6" s="1"/>
  <c r="V132" i="6"/>
  <c r="W132" i="6" s="1"/>
  <c r="P938" i="6"/>
  <c r="T938" i="6" s="1"/>
  <c r="V539" i="6"/>
  <c r="W539" i="6" s="1"/>
  <c r="V484" i="6"/>
  <c r="W484" i="6" s="1"/>
  <c r="P1058" i="6"/>
  <c r="T1058" i="6" s="1"/>
  <c r="V1823" i="6"/>
  <c r="W1823" i="6" s="1"/>
  <c r="T909" i="6"/>
  <c r="V1885" i="6"/>
  <c r="W1885" i="6" s="1"/>
  <c r="V1495" i="6"/>
  <c r="W1495" i="6" s="1"/>
  <c r="V1083" i="6"/>
  <c r="W1083" i="6" s="1"/>
  <c r="T1584" i="6"/>
  <c r="V2264" i="6"/>
  <c r="W2264" i="6" s="1"/>
  <c r="P609" i="6"/>
  <c r="T609" i="6" s="1"/>
  <c r="P2108" i="6"/>
  <c r="T2108" i="6" s="1"/>
  <c r="V1531" i="6"/>
  <c r="W1531" i="6" s="1"/>
  <c r="V1147" i="6"/>
  <c r="W1147" i="6" s="1"/>
  <c r="V187" i="6"/>
  <c r="W187" i="6" s="1"/>
  <c r="P626" i="6"/>
  <c r="T626" i="6" s="1"/>
  <c r="V1222" i="6"/>
  <c r="W1222" i="6" s="1"/>
  <c r="T343" i="6"/>
  <c r="V1883" i="6"/>
  <c r="W1883" i="6" s="1"/>
  <c r="T1856" i="6"/>
  <c r="T1926" i="6"/>
  <c r="V1153" i="6"/>
  <c r="W1153" i="6" s="1"/>
  <c r="T132" i="6"/>
  <c r="V1058" i="6"/>
  <c r="W1058" i="6" s="1"/>
  <c r="T2066" i="6"/>
  <c r="T1503" i="6"/>
  <c r="V1591" i="6"/>
  <c r="W1591" i="6" s="1"/>
  <c r="T1495" i="6"/>
  <c r="V1067" i="6"/>
  <c r="W1067" i="6" s="1"/>
  <c r="P2264" i="6"/>
  <c r="T2264" i="6" s="1"/>
  <c r="P1916" i="6"/>
  <c r="T1916" i="6" s="1"/>
  <c r="T2229" i="6"/>
  <c r="P206" i="6"/>
  <c r="T206" i="6" s="1"/>
  <c r="T1548" i="6"/>
  <c r="P187" i="6"/>
  <c r="T187" i="6" s="1"/>
  <c r="T687" i="6"/>
  <c r="V1174" i="6"/>
  <c r="W1174" i="6" s="1"/>
  <c r="P2373" i="6"/>
  <c r="T2373" i="6" s="1"/>
  <c r="V892" i="6"/>
  <c r="W892" i="6" s="1"/>
  <c r="V1074" i="6"/>
  <c r="W1074" i="6" s="1"/>
  <c r="T2074" i="6"/>
  <c r="T1712" i="6"/>
  <c r="V1909" i="6"/>
  <c r="W1909" i="6" s="1"/>
  <c r="V913" i="6"/>
  <c r="W913" i="6" s="1"/>
  <c r="T2379" i="6"/>
  <c r="V1536" i="6"/>
  <c r="W1536" i="6" s="1"/>
  <c r="T1535" i="6"/>
  <c r="T1748" i="6"/>
  <c r="P223" i="6"/>
  <c r="T223" i="6" s="1"/>
  <c r="T815" i="6"/>
  <c r="V1223" i="6"/>
  <c r="W1223" i="6" s="1"/>
  <c r="T1823" i="6"/>
  <c r="P1591" i="6"/>
  <c r="T1591" i="6" s="1"/>
  <c r="V602" i="6"/>
  <c r="W602" i="6" s="1"/>
  <c r="V919" i="6"/>
  <c r="W919" i="6" s="1"/>
  <c r="V1747" i="6"/>
  <c r="W1747" i="6" s="1"/>
  <c r="V2229" i="6"/>
  <c r="W2229" i="6" s="1"/>
  <c r="V206" i="6"/>
  <c r="W206" i="6" s="1"/>
  <c r="V1292" i="6"/>
  <c r="W1292" i="6" s="1"/>
  <c r="V812" i="6"/>
  <c r="W812" i="6" s="1"/>
  <c r="P1013" i="6"/>
  <c r="T1013" i="6" s="1"/>
  <c r="P1361" i="6"/>
  <c r="T1361" i="6" s="1"/>
  <c r="T1522" i="6"/>
  <c r="V2373" i="6"/>
  <c r="W2373" i="6" s="1"/>
  <c r="T1222" i="6"/>
  <c r="T1883" i="6"/>
  <c r="V418" i="6"/>
  <c r="W418" i="6" s="1"/>
  <c r="P2384" i="6"/>
  <c r="T2384" i="6" s="1"/>
  <c r="V394" i="6"/>
  <c r="W394" i="6" s="1"/>
  <c r="V1545" i="6"/>
  <c r="W1545" i="6" s="1"/>
  <c r="P1909" i="6"/>
  <c r="T1909" i="6" s="1"/>
  <c r="V1455" i="6"/>
  <c r="W1455" i="6" s="1"/>
  <c r="P236" i="6"/>
  <c r="T236" i="6" s="1"/>
  <c r="P1242" i="6"/>
  <c r="T1242" i="6" s="1"/>
  <c r="V1967" i="6"/>
  <c r="W1967" i="6" s="1"/>
  <c r="V223" i="6"/>
  <c r="W223" i="6" s="1"/>
  <c r="P1223" i="6"/>
  <c r="T1223" i="6" s="1"/>
  <c r="P2274" i="6"/>
  <c r="T2274" i="6" s="1"/>
  <c r="V1230" i="6"/>
  <c r="W1230" i="6" s="1"/>
  <c r="P681" i="6"/>
  <c r="T681" i="6" s="1"/>
  <c r="T2357" i="6"/>
  <c r="V1714" i="6"/>
  <c r="W1714" i="6" s="1"/>
  <c r="P2106" i="6"/>
  <c r="T2106" i="6" s="1"/>
  <c r="V1624" i="6"/>
  <c r="W1624" i="6" s="1"/>
  <c r="T1334" i="6"/>
  <c r="P1615" i="6"/>
  <c r="T1615" i="6" s="1"/>
  <c r="V2226" i="6"/>
  <c r="W2226" i="6" s="1"/>
  <c r="P1292" i="6"/>
  <c r="T1292" i="6" s="1"/>
  <c r="V1361" i="6"/>
  <c r="W1361" i="6" s="1"/>
  <c r="V838" i="6"/>
  <c r="W838" i="6" s="1"/>
  <c r="T1959" i="6"/>
  <c r="V2354" i="6"/>
  <c r="W2354" i="6" s="1"/>
  <c r="P180" i="6"/>
  <c r="T180" i="6" s="1"/>
  <c r="T1074" i="6"/>
  <c r="P1698" i="6"/>
  <c r="T1698" i="6" s="1"/>
  <c r="T418" i="6"/>
  <c r="V2384" i="6"/>
  <c r="W2384" i="6" s="1"/>
  <c r="T1545" i="6"/>
  <c r="V1242" i="6"/>
  <c r="W1242" i="6" s="1"/>
  <c r="V315" i="6"/>
  <c r="W315" i="6" s="1"/>
  <c r="P1587" i="6"/>
  <c r="T1587" i="6" s="1"/>
  <c r="T696" i="6"/>
  <c r="V1723" i="6"/>
  <c r="W1723" i="6" s="1"/>
  <c r="T2371" i="6"/>
  <c r="P1230" i="6"/>
  <c r="T1230" i="6" s="1"/>
  <c r="V2296" i="6"/>
  <c r="W2296" i="6" s="1"/>
  <c r="V681" i="6"/>
  <c r="W681" i="6" s="1"/>
  <c r="V1853" i="6"/>
  <c r="W1853" i="6" s="1"/>
  <c r="T770" i="6"/>
  <c r="V2357" i="6"/>
  <c r="W2357" i="6" s="1"/>
  <c r="V1068" i="6"/>
  <c r="W1068" i="6" s="1"/>
  <c r="P1866" i="6"/>
  <c r="T1866" i="6" s="1"/>
  <c r="P301" i="6"/>
  <c r="T301" i="6" s="1"/>
  <c r="P94" i="6"/>
  <c r="T94" i="6" s="1"/>
  <c r="V2106" i="6"/>
  <c r="W2106" i="6" s="1"/>
  <c r="V1334" i="6"/>
  <c r="W1334" i="6" s="1"/>
  <c r="V1636" i="6"/>
  <c r="W1636" i="6" s="1"/>
  <c r="P897" i="6"/>
  <c r="T897" i="6" s="1"/>
  <c r="T2032" i="6"/>
  <c r="V1431" i="6"/>
  <c r="W1431" i="6" s="1"/>
  <c r="V180" i="6"/>
  <c r="W180" i="6" s="1"/>
  <c r="V2329" i="6"/>
  <c r="W2329" i="6" s="1"/>
  <c r="V1698" i="6"/>
  <c r="W1698" i="6" s="1"/>
  <c r="V319" i="6"/>
  <c r="W319" i="6" s="1"/>
  <c r="T394" i="6"/>
  <c r="V2028" i="6"/>
  <c r="W2028" i="6" s="1"/>
  <c r="T1455" i="6"/>
  <c r="V912" i="6"/>
  <c r="W912" i="6" s="1"/>
  <c r="V325" i="6"/>
  <c r="W325" i="6" s="1"/>
  <c r="V1587" i="6"/>
  <c r="W1587" i="6" s="1"/>
  <c r="V696" i="6"/>
  <c r="W696" i="6" s="1"/>
  <c r="T1277" i="6"/>
  <c r="V1471" i="6"/>
  <c r="W1471" i="6" s="1"/>
  <c r="V1589" i="6"/>
  <c r="W1589" i="6" s="1"/>
  <c r="V94" i="6"/>
  <c r="W94" i="6" s="1"/>
  <c r="V1827" i="6"/>
  <c r="W1827" i="6" s="1"/>
  <c r="P2130" i="6"/>
  <c r="T2130" i="6" s="1"/>
  <c r="V1943" i="6"/>
  <c r="W1943" i="6" s="1"/>
  <c r="P146" i="6"/>
  <c r="T146" i="6" s="1"/>
  <c r="V1356" i="6"/>
  <c r="W1356" i="6" s="1"/>
  <c r="V1867" i="6"/>
  <c r="W1867" i="6" s="1"/>
  <c r="P1431" i="6"/>
  <c r="T1431" i="6" s="1"/>
  <c r="V2338" i="6"/>
  <c r="W2338" i="6" s="1"/>
  <c r="V1959" i="6"/>
  <c r="W1959" i="6" s="1"/>
  <c r="P2329" i="6"/>
  <c r="T2329" i="6" s="1"/>
  <c r="T2028" i="6"/>
  <c r="P315" i="6"/>
  <c r="T315" i="6" s="1"/>
  <c r="P903" i="6"/>
  <c r="T903" i="6" s="1"/>
  <c r="V2125" i="6"/>
  <c r="W2125" i="6" s="1"/>
  <c r="T1723" i="6"/>
  <c r="V2295" i="6"/>
  <c r="W2295" i="6" s="1"/>
  <c r="V2371" i="6"/>
  <c r="W2371" i="6" s="1"/>
  <c r="P932" i="6"/>
  <c r="T932" i="6" s="1"/>
  <c r="V1730" i="6"/>
  <c r="W1730" i="6" s="1"/>
  <c r="T1827" i="6"/>
  <c r="V1408" i="6"/>
  <c r="W1408" i="6" s="1"/>
  <c r="V752" i="6"/>
  <c r="W752" i="6" s="1"/>
  <c r="V146" i="6"/>
  <c r="W146" i="6" s="1"/>
  <c r="P743" i="6"/>
  <c r="T743" i="6" s="1"/>
  <c r="V2117" i="6"/>
  <c r="W2117" i="6" s="1"/>
  <c r="P2354" i="6"/>
  <c r="T2354" i="6" s="1"/>
  <c r="V2385" i="6"/>
  <c r="W2385" i="6" s="1"/>
  <c r="V2383" i="6"/>
  <c r="W2383" i="6" s="1"/>
  <c r="V286" i="6"/>
  <c r="W286" i="6" s="1"/>
  <c r="T1229" i="6"/>
  <c r="T457" i="6"/>
  <c r="P2385" i="6"/>
  <c r="T2385" i="6" s="1"/>
  <c r="P2336" i="6"/>
  <c r="T2336" i="6" s="1"/>
  <c r="T319" i="6"/>
  <c r="T1797" i="6"/>
  <c r="T2383" i="6"/>
  <c r="V773" i="6"/>
  <c r="W773" i="6" s="1"/>
  <c r="V128" i="6"/>
  <c r="W128" i="6" s="1"/>
  <c r="V757" i="6"/>
  <c r="W757" i="6" s="1"/>
  <c r="V1733" i="6"/>
  <c r="W1733" i="6" s="1"/>
  <c r="V268" i="6"/>
  <c r="W268" i="6" s="1"/>
  <c r="V903" i="6"/>
  <c r="W903" i="6" s="1"/>
  <c r="P2295" i="6"/>
  <c r="T2295" i="6" s="1"/>
  <c r="P2179" i="6"/>
  <c r="T2179" i="6" s="1"/>
  <c r="V1120" i="6"/>
  <c r="W1120" i="6" s="1"/>
  <c r="V1563" i="6"/>
  <c r="W1563" i="6" s="1"/>
  <c r="V582" i="6"/>
  <c r="W582" i="6" s="1"/>
  <c r="V1924" i="6"/>
  <c r="W1924" i="6" s="1"/>
  <c r="V932" i="6"/>
  <c r="W932" i="6" s="1"/>
  <c r="V1793" i="6"/>
  <c r="W1793" i="6" s="1"/>
  <c r="V1932" i="6"/>
  <c r="W1932" i="6" s="1"/>
  <c r="P2147" i="6"/>
  <c r="T2147" i="6" s="1"/>
  <c r="V1275" i="6"/>
  <c r="W1275" i="6" s="1"/>
  <c r="V1634" i="6"/>
  <c r="W1634" i="6" s="1"/>
  <c r="P752" i="6"/>
  <c r="T752" i="6" s="1"/>
  <c r="V109" i="6"/>
  <c r="W109" i="6" s="1"/>
  <c r="V743" i="6"/>
  <c r="W743" i="6" s="1"/>
  <c r="V2221" i="6"/>
  <c r="W2221" i="6" s="1"/>
  <c r="P2117" i="6"/>
  <c r="T2117" i="6" s="1"/>
  <c r="V783" i="6"/>
  <c r="W783" i="6" s="1"/>
  <c r="V457" i="6"/>
  <c r="W457" i="6" s="1"/>
  <c r="V2336" i="6"/>
  <c r="W2336" i="6" s="1"/>
  <c r="V1086" i="6"/>
  <c r="W1086" i="6" s="1"/>
  <c r="V1797" i="6"/>
  <c r="W1797" i="6" s="1"/>
  <c r="V1813" i="6"/>
  <c r="W1813" i="6" s="1"/>
  <c r="T1272" i="6"/>
  <c r="P773" i="6"/>
  <c r="T773" i="6" s="1"/>
  <c r="V466" i="6"/>
  <c r="W466" i="6" s="1"/>
  <c r="T757" i="6"/>
  <c r="T268" i="6"/>
  <c r="V2179" i="6"/>
  <c r="W2179" i="6" s="1"/>
  <c r="V1388" i="6"/>
  <c r="W1388" i="6" s="1"/>
  <c r="V2254" i="6"/>
  <c r="W2254" i="6" s="1"/>
  <c r="T1924" i="6"/>
  <c r="V473" i="6"/>
  <c r="W473" i="6" s="1"/>
  <c r="V1929" i="6"/>
  <c r="W1929" i="6" s="1"/>
  <c r="P1793" i="6"/>
  <c r="T1793" i="6" s="1"/>
  <c r="V811" i="6"/>
  <c r="W811" i="6" s="1"/>
  <c r="T1275" i="6"/>
  <c r="P1760" i="6"/>
  <c r="T1760" i="6" s="1"/>
  <c r="T1408" i="6"/>
  <c r="P109" i="6"/>
  <c r="T109" i="6" s="1"/>
  <c r="V1429" i="6"/>
  <c r="W1429" i="6" s="1"/>
  <c r="V483" i="6"/>
  <c r="W483" i="6" s="1"/>
  <c r="V1606" i="6"/>
  <c r="W1606" i="6" s="1"/>
  <c r="V622" i="6"/>
  <c r="W622" i="6" s="1"/>
  <c r="V138" i="6"/>
  <c r="W138" i="6" s="1"/>
  <c r="V555" i="6"/>
  <c r="W555" i="6" s="1"/>
  <c r="V1229" i="6"/>
  <c r="W1229" i="6" s="1"/>
  <c r="P520" i="6"/>
  <c r="T520" i="6" s="1"/>
  <c r="V2069" i="6"/>
  <c r="W2069" i="6" s="1"/>
  <c r="P827" i="6"/>
  <c r="T827" i="6" s="1"/>
  <c r="V1249" i="6"/>
  <c r="W1249" i="6" s="1"/>
  <c r="T466" i="6"/>
  <c r="T128" i="6"/>
  <c r="V192" i="6"/>
  <c r="W192" i="6" s="1"/>
  <c r="T1733" i="6"/>
  <c r="P911" i="6"/>
  <c r="T911" i="6" s="1"/>
  <c r="T2184" i="6"/>
  <c r="P2257" i="6"/>
  <c r="T2257" i="6" s="1"/>
  <c r="V379" i="6"/>
  <c r="W379" i="6" s="1"/>
  <c r="V1087" i="6"/>
  <c r="W1087" i="6" s="1"/>
  <c r="V1377" i="6"/>
  <c r="W1377" i="6" s="1"/>
  <c r="T297" i="6"/>
  <c r="P473" i="6"/>
  <c r="T473" i="6" s="1"/>
  <c r="T1932" i="6"/>
  <c r="P317" i="6"/>
  <c r="T317" i="6" s="1"/>
  <c r="V164" i="6"/>
  <c r="W164" i="6" s="1"/>
  <c r="V1760" i="6"/>
  <c r="W1760" i="6" s="1"/>
  <c r="V2185" i="6"/>
  <c r="W2185" i="6" s="1"/>
  <c r="P816" i="6"/>
  <c r="T816" i="6" s="1"/>
  <c r="P1558" i="6"/>
  <c r="T1558" i="6" s="1"/>
  <c r="V2301" i="6"/>
  <c r="W2301" i="6" s="1"/>
  <c r="V48" i="6"/>
  <c r="W48" i="6" s="1"/>
  <c r="P2061" i="6"/>
  <c r="T2061" i="6" s="1"/>
  <c r="P622" i="6"/>
  <c r="T622" i="6" s="1"/>
  <c r="T1813" i="6"/>
  <c r="V1988" i="6"/>
  <c r="W1988" i="6" s="1"/>
  <c r="V911" i="6"/>
  <c r="W911" i="6" s="1"/>
  <c r="V2196" i="6"/>
  <c r="W2196" i="6" s="1"/>
  <c r="P1087" i="6"/>
  <c r="T1087" i="6" s="1"/>
  <c r="T2361" i="6"/>
  <c r="T2254" i="6"/>
  <c r="V1570" i="6"/>
  <c r="W1570" i="6" s="1"/>
  <c r="V1342" i="6"/>
  <c r="W1342" i="6" s="1"/>
  <c r="V317" i="6"/>
  <c r="W317" i="6" s="1"/>
  <c r="P48" i="6"/>
  <c r="T48" i="6" s="1"/>
  <c r="V1186" i="6"/>
  <c r="W1186" i="6" s="1"/>
  <c r="P779" i="6"/>
  <c r="T779" i="6" s="1"/>
  <c r="V221" i="6"/>
  <c r="W221" i="6" s="1"/>
  <c r="V2165" i="6"/>
  <c r="W2165" i="6" s="1"/>
  <c r="T1086" i="6"/>
  <c r="T1540" i="6"/>
  <c r="T1457" i="6"/>
  <c r="V1751" i="6"/>
  <c r="W1751" i="6" s="1"/>
  <c r="V2331" i="6"/>
  <c r="W2331" i="6" s="1"/>
  <c r="T2386" i="6"/>
  <c r="V2339" i="6"/>
  <c r="W2339" i="6" s="1"/>
  <c r="T1534" i="6"/>
  <c r="T245" i="6"/>
  <c r="V520" i="6"/>
  <c r="W520" i="6" s="1"/>
  <c r="P1072" i="6"/>
  <c r="T1072" i="6" s="1"/>
  <c r="T2069" i="6"/>
  <c r="V1538" i="6"/>
  <c r="W1538" i="6" s="1"/>
  <c r="P1708" i="6"/>
  <c r="T1708" i="6" s="1"/>
  <c r="P514" i="6"/>
  <c r="T514" i="6" s="1"/>
  <c r="T1988" i="6"/>
  <c r="T586" i="6"/>
  <c r="V1540" i="6"/>
  <c r="W1540" i="6" s="1"/>
  <c r="T192" i="6"/>
  <c r="V1582" i="6"/>
  <c r="W1582" i="6" s="1"/>
  <c r="P558" i="6"/>
  <c r="T558" i="6" s="1"/>
  <c r="V1766" i="6"/>
  <c r="W1766" i="6" s="1"/>
  <c r="T2196" i="6"/>
  <c r="P690" i="6"/>
  <c r="T690" i="6" s="1"/>
  <c r="T934" i="6"/>
  <c r="P1734" i="6"/>
  <c r="T1734" i="6" s="1"/>
  <c r="V1881" i="6"/>
  <c r="W1881" i="6" s="1"/>
  <c r="P2124" i="6"/>
  <c r="T2124" i="6" s="1"/>
  <c r="T2276" i="6"/>
  <c r="P1783" i="6"/>
  <c r="T1783" i="6" s="1"/>
  <c r="V1457" i="6"/>
  <c r="W1457" i="6" s="1"/>
  <c r="P152" i="6"/>
  <c r="T152" i="6" s="1"/>
  <c r="P1342" i="6"/>
  <c r="T1342" i="6" s="1"/>
  <c r="T672" i="6"/>
  <c r="T875" i="6"/>
  <c r="V1759" i="6"/>
  <c r="W1759" i="6" s="1"/>
  <c r="P1247" i="6"/>
  <c r="T1247" i="6" s="1"/>
  <c r="P2051" i="6"/>
  <c r="T2051" i="6" s="1"/>
  <c r="V1040" i="6"/>
  <c r="W1040" i="6" s="1"/>
  <c r="P1100" i="6"/>
  <c r="T1100" i="6" s="1"/>
  <c r="V779" i="6"/>
  <c r="W779" i="6" s="1"/>
  <c r="V547" i="6"/>
  <c r="W547" i="6" s="1"/>
  <c r="V1743" i="6"/>
  <c r="W1743" i="6" s="1"/>
  <c r="V2189" i="6"/>
  <c r="W2189" i="6" s="1"/>
  <c r="V2313" i="6"/>
  <c r="W2313" i="6" s="1"/>
  <c r="V1628" i="6"/>
  <c r="W1628" i="6" s="1"/>
  <c r="V2149" i="6"/>
  <c r="W2149" i="6" s="1"/>
  <c r="V2012" i="6"/>
  <c r="W2012" i="6" s="1"/>
  <c r="V1162" i="6"/>
  <c r="W1162" i="6" s="1"/>
  <c r="V991" i="6"/>
  <c r="W991" i="6" s="1"/>
  <c r="V290" i="6"/>
  <c r="W290" i="6" s="1"/>
  <c r="V1020" i="6"/>
  <c r="W1020" i="6" s="1"/>
  <c r="V1084" i="6"/>
  <c r="W1084" i="6" s="1"/>
  <c r="V680" i="6"/>
  <c r="W680" i="6" s="1"/>
  <c r="V143" i="6"/>
  <c r="W143" i="6" s="1"/>
  <c r="V701" i="6"/>
  <c r="W701" i="6" s="1"/>
  <c r="V1514" i="6"/>
  <c r="W1514" i="6" s="1"/>
  <c r="V431" i="6"/>
  <c r="W431" i="6" s="1"/>
  <c r="V902" i="6"/>
  <c r="W902" i="6" s="1"/>
  <c r="V2271" i="6"/>
  <c r="W2271" i="6" s="1"/>
  <c r="V1792" i="6"/>
  <c r="W1792" i="6" s="1"/>
  <c r="T850" i="6"/>
  <c r="V781" i="6"/>
  <c r="W781" i="6" s="1"/>
  <c r="V1071" i="6"/>
  <c r="W1071" i="6" s="1"/>
  <c r="V628" i="6"/>
  <c r="W628" i="6" s="1"/>
  <c r="V1887" i="6"/>
  <c r="W1887" i="6" s="1"/>
  <c r="V497" i="6"/>
  <c r="W497" i="6" s="1"/>
  <c r="V1164" i="6"/>
  <c r="W1164" i="6" s="1"/>
  <c r="V767" i="6"/>
  <c r="W767" i="6" s="1"/>
  <c r="V605" i="6"/>
  <c r="W605" i="6" s="1"/>
  <c r="P1888" i="6"/>
  <c r="T1888" i="6" s="1"/>
  <c r="V1462" i="6"/>
  <c r="W1462" i="6" s="1"/>
  <c r="V11" i="6"/>
  <c r="W11" i="6" s="1"/>
  <c r="V857" i="6"/>
  <c r="W857" i="6" s="1"/>
  <c r="V112" i="6"/>
  <c r="W112" i="6" s="1"/>
  <c r="P14" i="6"/>
  <c r="T14" i="6" s="1"/>
  <c r="P2088" i="6"/>
  <c r="T2088" i="6" s="1"/>
  <c r="V382" i="6"/>
  <c r="W382" i="6" s="1"/>
  <c r="V873" i="6"/>
  <c r="W873" i="6" s="1"/>
  <c r="V747" i="6"/>
  <c r="W747" i="6" s="1"/>
  <c r="V633" i="6"/>
  <c r="W633" i="6" s="1"/>
  <c r="P1930" i="6"/>
  <c r="T1930" i="6" s="1"/>
  <c r="V525" i="6"/>
  <c r="W525" i="6" s="1"/>
  <c r="V1476" i="6"/>
  <c r="W1476" i="6" s="1"/>
  <c r="T1345" i="6"/>
  <c r="P1135" i="6"/>
  <c r="T1135" i="6" s="1"/>
  <c r="P2188" i="6"/>
  <c r="T2188" i="6" s="1"/>
  <c r="P462" i="6"/>
  <c r="T462" i="6" s="1"/>
  <c r="V2303" i="6"/>
  <c r="W2303" i="6" s="1"/>
  <c r="V529" i="6"/>
  <c r="W529" i="6" s="1"/>
  <c r="V596" i="6"/>
  <c r="W596" i="6" s="1"/>
  <c r="V1605" i="6"/>
  <c r="W1605" i="6" s="1"/>
  <c r="T612" i="6"/>
  <c r="V1950" i="6"/>
  <c r="W1950" i="6" s="1"/>
  <c r="V2021" i="6"/>
  <c r="W2021" i="6" s="1"/>
  <c r="V1835" i="6"/>
  <c r="W1835" i="6" s="1"/>
  <c r="V1818" i="6"/>
  <c r="W1818" i="6" s="1"/>
  <c r="T510" i="6"/>
  <c r="V20" i="6"/>
  <c r="W20" i="6" s="1"/>
  <c r="V115" i="6"/>
  <c r="W115" i="6" s="1"/>
  <c r="V2243" i="6"/>
  <c r="W2243" i="6" s="1"/>
  <c r="V1507" i="6"/>
  <c r="W1507" i="6" s="1"/>
  <c r="V1694" i="6"/>
  <c r="W1694" i="6" s="1"/>
  <c r="P500" i="6"/>
  <c r="T500" i="6" s="1"/>
  <c r="P392" i="6"/>
  <c r="T392" i="6" s="1"/>
  <c r="P615" i="6"/>
  <c r="T615" i="6" s="1"/>
  <c r="V2195" i="6"/>
  <c r="W2195" i="6" s="1"/>
  <c r="V1245" i="6"/>
  <c r="W1245" i="6" s="1"/>
  <c r="V1389" i="6"/>
  <c r="W1389" i="6" s="1"/>
  <c r="T59" i="6"/>
  <c r="T925" i="6"/>
  <c r="V2183" i="6"/>
  <c r="W2183" i="6" s="1"/>
  <c r="V1299" i="6"/>
  <c r="W1299" i="6" s="1"/>
  <c r="T1629" i="6"/>
  <c r="P1066" i="6"/>
  <c r="T1066" i="6" s="1"/>
  <c r="P1917" i="6"/>
  <c r="T1917" i="6" s="1"/>
  <c r="T2203" i="6"/>
  <c r="V2309" i="6"/>
  <c r="W2309" i="6" s="1"/>
  <c r="T2277" i="6"/>
  <c r="P1928" i="6"/>
  <c r="T1928" i="6" s="1"/>
  <c r="P541" i="6"/>
  <c r="T541" i="6" s="1"/>
  <c r="T1302" i="6"/>
  <c r="V639" i="6"/>
  <c r="W639" i="6" s="1"/>
  <c r="V881" i="6"/>
  <c r="W881" i="6" s="1"/>
  <c r="V2071" i="6"/>
  <c r="W2071" i="6" s="1"/>
  <c r="V1783" i="6"/>
  <c r="W1783" i="6" s="1"/>
  <c r="V2102" i="6"/>
  <c r="W2102" i="6" s="1"/>
  <c r="V2108" i="6"/>
  <c r="W2108" i="6" s="1"/>
  <c r="T627" i="6"/>
  <c r="T1840" i="6"/>
  <c r="V1236" i="6"/>
  <c r="W1236" i="6" s="1"/>
  <c r="T616" i="6"/>
  <c r="V707" i="6"/>
  <c r="W707" i="6" s="1"/>
  <c r="V355" i="6"/>
  <c r="W355" i="6" s="1"/>
  <c r="V1387" i="6"/>
  <c r="W1387" i="6" s="1"/>
  <c r="P2030" i="6"/>
  <c r="T2030" i="6" s="1"/>
  <c r="V835" i="6"/>
  <c r="W835" i="6" s="1"/>
  <c r="T1703" i="6"/>
  <c r="V1989" i="6"/>
  <c r="W1989" i="6" s="1"/>
  <c r="V637" i="6"/>
  <c r="W637" i="6" s="1"/>
  <c r="V1648" i="6"/>
  <c r="W1648" i="6" s="1"/>
  <c r="V1009" i="6"/>
  <c r="W1009" i="6" s="1"/>
  <c r="V1888" i="6"/>
  <c r="W1888" i="6" s="1"/>
  <c r="T433" i="6"/>
  <c r="V721" i="6"/>
  <c r="W721" i="6" s="1"/>
  <c r="P282" i="6"/>
  <c r="T282" i="6" s="1"/>
  <c r="V1252" i="6"/>
  <c r="W1252" i="6" s="1"/>
  <c r="V851" i="6"/>
  <c r="W851" i="6" s="1"/>
  <c r="V383" i="6"/>
  <c r="W383" i="6" s="1"/>
  <c r="V1479" i="6"/>
  <c r="W1479" i="6" s="1"/>
  <c r="V14" i="6"/>
  <c r="W14" i="6" s="1"/>
  <c r="V1096" i="6"/>
  <c r="W1096" i="6" s="1"/>
  <c r="V2238" i="6"/>
  <c r="W2238" i="6" s="1"/>
  <c r="P873" i="6"/>
  <c r="T873" i="6" s="1"/>
  <c r="T2062" i="6"/>
  <c r="P747" i="6"/>
  <c r="T747" i="6" s="1"/>
  <c r="V174" i="6"/>
  <c r="W174" i="6" s="1"/>
  <c r="T523" i="6"/>
  <c r="T346" i="6"/>
  <c r="T56" i="6"/>
  <c r="V1001" i="6"/>
  <c r="W1001" i="6" s="1"/>
  <c r="P766" i="6"/>
  <c r="T766" i="6" s="1"/>
  <c r="T219" i="6"/>
  <c r="P1206" i="6"/>
  <c r="T1206" i="6" s="1"/>
  <c r="V548" i="6"/>
  <c r="W548" i="6" s="1"/>
  <c r="T1414" i="6"/>
  <c r="V114" i="6"/>
  <c r="W114" i="6" s="1"/>
  <c r="V914" i="6"/>
  <c r="W914" i="6" s="1"/>
  <c r="V1655" i="6"/>
  <c r="W1655" i="6" s="1"/>
  <c r="V121" i="6"/>
  <c r="W121" i="6" s="1"/>
  <c r="P1401" i="6"/>
  <c r="T1401" i="6" s="1"/>
  <c r="V1602" i="6"/>
  <c r="W1602" i="6" s="1"/>
  <c r="T1902" i="6"/>
  <c r="V348" i="6"/>
  <c r="W348" i="6" s="1"/>
  <c r="T1846" i="6"/>
  <c r="T2207" i="6"/>
  <c r="P115" i="6"/>
  <c r="T115" i="6" s="1"/>
  <c r="P2243" i="6"/>
  <c r="T2243" i="6" s="1"/>
  <c r="T2150" i="6"/>
  <c r="P507" i="6"/>
  <c r="T507" i="6" s="1"/>
  <c r="P193" i="6"/>
  <c r="T193" i="6" s="1"/>
  <c r="P157" i="6"/>
  <c r="T157" i="6" s="1"/>
  <c r="V500" i="6"/>
  <c r="W500" i="6" s="1"/>
  <c r="T1448" i="6"/>
  <c r="V756" i="6"/>
  <c r="W756" i="6" s="1"/>
  <c r="V2244" i="6"/>
  <c r="W2244" i="6" s="1"/>
  <c r="T1538" i="6"/>
  <c r="V827" i="6"/>
  <c r="W827" i="6" s="1"/>
  <c r="V1272" i="6"/>
  <c r="W1272" i="6" s="1"/>
  <c r="T912" i="6"/>
  <c r="V236" i="6"/>
  <c r="W236" i="6" s="1"/>
  <c r="T1536" i="6"/>
  <c r="T1541" i="6"/>
  <c r="V754" i="6"/>
  <c r="W754" i="6" s="1"/>
  <c r="V2011" i="6"/>
  <c r="W2011" i="6" s="1"/>
  <c r="T1070" i="6"/>
  <c r="V1726" i="6"/>
  <c r="W1726" i="6" s="1"/>
  <c r="V848" i="6"/>
  <c r="W848" i="6" s="1"/>
  <c r="V105" i="6"/>
  <c r="W105" i="6" s="1"/>
  <c r="T1766" i="6"/>
  <c r="T484" i="6"/>
  <c r="T1392" i="6"/>
  <c r="T2199" i="6"/>
  <c r="V2361" i="6"/>
  <c r="W2361" i="6" s="1"/>
  <c r="T1563" i="6"/>
  <c r="T1853" i="6"/>
  <c r="T1885" i="6"/>
  <c r="T299" i="6"/>
  <c r="T1262" i="6"/>
  <c r="T1499" i="6"/>
  <c r="T2071" i="6"/>
  <c r="T2271" i="6"/>
  <c r="P2102" i="6"/>
  <c r="T2102" i="6" s="1"/>
  <c r="V301" i="6"/>
  <c r="W301" i="6" s="1"/>
  <c r="V627" i="6"/>
  <c r="W627" i="6" s="1"/>
  <c r="V1840" i="6"/>
  <c r="W1840" i="6" s="1"/>
  <c r="T1236" i="6"/>
  <c r="T781" i="6"/>
  <c r="V616" i="6"/>
  <c r="W616" i="6" s="1"/>
  <c r="P1943" i="6"/>
  <c r="T1943" i="6" s="1"/>
  <c r="P355" i="6"/>
  <c r="T355" i="6" s="1"/>
  <c r="T1387" i="6"/>
  <c r="V2030" i="6"/>
  <c r="W2030" i="6" s="1"/>
  <c r="T1887" i="6"/>
  <c r="P497" i="6"/>
  <c r="T497" i="6" s="1"/>
  <c r="V1979" i="6"/>
  <c r="W1979" i="6" s="1"/>
  <c r="V1703" i="6"/>
  <c r="W1703" i="6" s="1"/>
  <c r="V202" i="6"/>
  <c r="W202" i="6" s="1"/>
  <c r="V1860" i="6"/>
  <c r="W1860" i="6" s="1"/>
  <c r="P767" i="6"/>
  <c r="T767" i="6" s="1"/>
  <c r="T1989" i="6"/>
  <c r="T1648" i="6"/>
  <c r="V732" i="6"/>
  <c r="W732" i="6" s="1"/>
  <c r="P1009" i="6"/>
  <c r="T1009" i="6" s="1"/>
  <c r="V433" i="6"/>
  <c r="W433" i="6" s="1"/>
  <c r="T721" i="6"/>
  <c r="T188" i="6"/>
  <c r="T1462" i="6"/>
  <c r="V41" i="6"/>
  <c r="W41" i="6" s="1"/>
  <c r="T389" i="6"/>
  <c r="T1939" i="6"/>
  <c r="P498" i="6"/>
  <c r="T498" i="6" s="1"/>
  <c r="T383" i="6"/>
  <c r="P1479" i="6"/>
  <c r="T1479" i="6" s="1"/>
  <c r="V1204" i="6"/>
  <c r="W1204" i="6" s="1"/>
  <c r="P1059" i="6"/>
  <c r="T1059" i="6" s="1"/>
  <c r="T1096" i="6"/>
  <c r="T382" i="6"/>
  <c r="P2114" i="6"/>
  <c r="T2114" i="6" s="1"/>
  <c r="P2089" i="6"/>
  <c r="T2089" i="6" s="1"/>
  <c r="V279" i="6"/>
  <c r="W279" i="6" s="1"/>
  <c r="V2085" i="6"/>
  <c r="W2085" i="6" s="1"/>
  <c r="T889" i="6"/>
  <c r="P1102" i="6"/>
  <c r="T1102" i="6" s="1"/>
  <c r="V346" i="6"/>
  <c r="W346" i="6" s="1"/>
  <c r="V56" i="6"/>
  <c r="W56" i="6" s="1"/>
  <c r="P1001" i="6"/>
  <c r="T1001" i="6" s="1"/>
  <c r="V766" i="6"/>
  <c r="W766" i="6" s="1"/>
  <c r="V219" i="6"/>
  <c r="W219" i="6" s="1"/>
  <c r="V1414" i="6"/>
  <c r="W1414" i="6" s="1"/>
  <c r="T321" i="6"/>
  <c r="T2154" i="6"/>
  <c r="V1623" i="6"/>
  <c r="W1623" i="6" s="1"/>
  <c r="T2344" i="6"/>
  <c r="V2275" i="6"/>
  <c r="W2275" i="6" s="1"/>
  <c r="V989" i="6"/>
  <c r="W989" i="6" s="1"/>
  <c r="T1655" i="6"/>
  <c r="P2090" i="6"/>
  <c r="T2090" i="6" s="1"/>
  <c r="T312" i="6"/>
  <c r="V1477" i="6"/>
  <c r="W1477" i="6" s="1"/>
  <c r="T751" i="6"/>
  <c r="V1749" i="6"/>
  <c r="W1749" i="6" s="1"/>
  <c r="V2206" i="6"/>
  <c r="W2206" i="6" s="1"/>
  <c r="V1942" i="6"/>
  <c r="W1942" i="6" s="1"/>
  <c r="V102" i="6"/>
  <c r="W102" i="6" s="1"/>
  <c r="P1818" i="6"/>
  <c r="T1818" i="6" s="1"/>
  <c r="T1637" i="6"/>
  <c r="V1902" i="6"/>
  <c r="W1902" i="6" s="1"/>
  <c r="V1846" i="6"/>
  <c r="W1846" i="6" s="1"/>
  <c r="V748" i="6"/>
  <c r="W748" i="6" s="1"/>
  <c r="V67" i="6"/>
  <c r="W67" i="6" s="1"/>
  <c r="P1075" i="6"/>
  <c r="T1075" i="6" s="1"/>
  <c r="P1306" i="6"/>
  <c r="T1306" i="6" s="1"/>
  <c r="T398" i="6"/>
  <c r="T1659" i="6"/>
  <c r="V507" i="6"/>
  <c r="W507" i="6" s="1"/>
  <c r="V1675" i="6"/>
  <c r="W1675" i="6" s="1"/>
  <c r="T858" i="6"/>
  <c r="V1506" i="6"/>
  <c r="W1506" i="6" s="1"/>
  <c r="V366" i="6"/>
  <c r="W366" i="6" s="1"/>
  <c r="V897" i="6"/>
  <c r="W897" i="6" s="1"/>
  <c r="T1860" i="6"/>
  <c r="V635" i="6"/>
  <c r="W635" i="6" s="1"/>
  <c r="V2049" i="6"/>
  <c r="W2049" i="6" s="1"/>
  <c r="V318" i="6"/>
  <c r="W318" i="6" s="1"/>
  <c r="V649" i="6"/>
  <c r="W649" i="6" s="1"/>
  <c r="V992" i="6"/>
  <c r="W992" i="6" s="1"/>
  <c r="V1713" i="6"/>
  <c r="W1713" i="6" s="1"/>
  <c r="T851" i="6"/>
  <c r="V1939" i="6"/>
  <c r="W1939" i="6" s="1"/>
  <c r="V498" i="6"/>
  <c r="W498" i="6" s="1"/>
  <c r="T1051" i="6"/>
  <c r="P1905" i="6"/>
  <c r="T1905" i="6" s="1"/>
  <c r="P205" i="6"/>
  <c r="T205" i="6" s="1"/>
  <c r="V248" i="6"/>
  <c r="W248" i="6" s="1"/>
  <c r="V2217" i="6"/>
  <c r="W2217" i="6" s="1"/>
  <c r="V2089" i="6"/>
  <c r="W2089" i="6" s="1"/>
  <c r="P2085" i="6"/>
  <c r="T2085" i="6" s="1"/>
  <c r="V367" i="6"/>
  <c r="W367" i="6" s="1"/>
  <c r="V1732" i="6"/>
  <c r="W1732" i="6" s="1"/>
  <c r="P2029" i="6"/>
  <c r="T2029" i="6" s="1"/>
  <c r="T1197" i="6"/>
  <c r="T1780" i="6"/>
  <c r="V2047" i="6"/>
  <c r="W2047" i="6" s="1"/>
  <c r="T2358" i="6"/>
  <c r="T914" i="6"/>
  <c r="P2213" i="6"/>
  <c r="T2213" i="6" s="1"/>
  <c r="V2090" i="6"/>
  <c r="W2090" i="6" s="1"/>
  <c r="V2139" i="6"/>
  <c r="W2139" i="6" s="1"/>
  <c r="V1642" i="6"/>
  <c r="W1642" i="6" s="1"/>
  <c r="T610" i="6"/>
  <c r="V1365" i="6"/>
  <c r="W1365" i="6" s="1"/>
  <c r="P2015" i="6"/>
  <c r="T2015" i="6" s="1"/>
  <c r="V1003" i="6"/>
  <c r="W1003" i="6" s="1"/>
  <c r="T2151" i="6"/>
  <c r="V1938" i="6"/>
  <c r="W1938" i="6" s="1"/>
  <c r="V2053" i="6"/>
  <c r="W2053" i="6" s="1"/>
  <c r="V1373" i="6"/>
  <c r="W1373" i="6" s="1"/>
  <c r="V257" i="6"/>
  <c r="W257" i="6" s="1"/>
  <c r="V2246" i="6"/>
  <c r="W2246" i="6" s="1"/>
  <c r="P366" i="6"/>
  <c r="T366" i="6" s="1"/>
  <c r="P1544" i="6"/>
  <c r="T1544" i="6" s="1"/>
  <c r="V200" i="6"/>
  <c r="W200" i="6" s="1"/>
  <c r="V1691" i="6"/>
  <c r="W1691" i="6" s="1"/>
  <c r="T425" i="6"/>
  <c r="V653" i="6"/>
  <c r="W653" i="6" s="1"/>
  <c r="P1979" i="6"/>
  <c r="T1979" i="6" s="1"/>
  <c r="T202" i="6"/>
  <c r="V1804" i="6"/>
  <c r="W1804" i="6" s="1"/>
  <c r="V999" i="6"/>
  <c r="W999" i="6" s="1"/>
  <c r="T635" i="6"/>
  <c r="V784" i="6"/>
  <c r="W784" i="6" s="1"/>
  <c r="V139" i="6"/>
  <c r="W139" i="6" s="1"/>
  <c r="T2049" i="6"/>
  <c r="T649" i="6"/>
  <c r="V683" i="6"/>
  <c r="W683" i="6" s="1"/>
  <c r="V30" i="6"/>
  <c r="W30" i="6" s="1"/>
  <c r="V140" i="6"/>
  <c r="W140" i="6" s="1"/>
  <c r="V1051" i="6"/>
  <c r="W1051" i="6" s="1"/>
  <c r="V1905" i="6"/>
  <c r="W1905" i="6" s="1"/>
  <c r="V1738" i="6"/>
  <c r="W1738" i="6" s="1"/>
  <c r="P620" i="6"/>
  <c r="T620" i="6" s="1"/>
  <c r="T1280" i="6"/>
  <c r="T279" i="6"/>
  <c r="T1790" i="6"/>
  <c r="V889" i="6"/>
  <c r="W889" i="6" s="1"/>
  <c r="T31" i="6"/>
  <c r="V1095" i="6"/>
  <c r="W1095" i="6" s="1"/>
  <c r="V777" i="6"/>
  <c r="W777" i="6" s="1"/>
  <c r="T1224" i="6"/>
  <c r="T2037" i="6"/>
  <c r="V2029" i="6"/>
  <c r="W2029" i="6" s="1"/>
  <c r="V1256" i="6"/>
  <c r="W1256" i="6" s="1"/>
  <c r="V1761" i="6"/>
  <c r="W1761" i="6" s="1"/>
  <c r="V1470" i="6"/>
  <c r="W1470" i="6" s="1"/>
  <c r="V2344" i="6"/>
  <c r="W2344" i="6" s="1"/>
  <c r="V528" i="6"/>
  <c r="W528" i="6" s="1"/>
  <c r="T559" i="6"/>
  <c r="T373" i="6"/>
  <c r="V2213" i="6"/>
  <c r="W2213" i="6" s="1"/>
  <c r="P1271" i="6"/>
  <c r="T1271" i="6" s="1"/>
  <c r="V1297" i="6"/>
  <c r="W1297" i="6" s="1"/>
  <c r="V751" i="6"/>
  <c r="W751" i="6" s="1"/>
  <c r="T1439" i="6"/>
  <c r="T2206" i="6"/>
  <c r="V1253" i="6"/>
  <c r="W1253" i="6" s="1"/>
  <c r="P1789" i="6"/>
  <c r="T1789" i="6" s="1"/>
  <c r="V503" i="6"/>
  <c r="W503" i="6" s="1"/>
  <c r="P426" i="6"/>
  <c r="T426" i="6" s="1"/>
  <c r="V2015" i="6"/>
  <c r="W2015" i="6" s="1"/>
  <c r="V2077" i="6"/>
  <c r="W2077" i="6" s="1"/>
  <c r="P463" i="6"/>
  <c r="T463" i="6" s="1"/>
  <c r="P257" i="6"/>
  <c r="T257" i="6" s="1"/>
  <c r="V1718" i="6"/>
  <c r="W1718" i="6" s="1"/>
  <c r="V322" i="6"/>
  <c r="W322" i="6" s="1"/>
  <c r="P2281" i="6"/>
  <c r="T2281" i="6" s="1"/>
  <c r="P1193" i="6"/>
  <c r="T1193" i="6" s="1"/>
  <c r="V769" i="6"/>
  <c r="W769" i="6" s="1"/>
  <c r="V2172" i="6"/>
  <c r="W2172" i="6" s="1"/>
  <c r="P784" i="6"/>
  <c r="T784" i="6" s="1"/>
  <c r="V834" i="6"/>
  <c r="W834" i="6" s="1"/>
  <c r="T139" i="6"/>
  <c r="T1327" i="6"/>
  <c r="V644" i="6"/>
  <c r="W644" i="6" s="1"/>
  <c r="T318" i="6"/>
  <c r="V1952" i="6"/>
  <c r="W1952" i="6" s="1"/>
  <c r="V1744" i="6"/>
  <c r="W1744" i="6" s="1"/>
  <c r="V565" i="6"/>
  <c r="W565" i="6" s="1"/>
  <c r="T1713" i="6"/>
  <c r="T30" i="6"/>
  <c r="T1502" i="6"/>
  <c r="P292" i="6"/>
  <c r="T292" i="6" s="1"/>
  <c r="T248" i="6"/>
  <c r="V1280" i="6"/>
  <c r="W1280" i="6" s="1"/>
  <c r="V178" i="6"/>
  <c r="W178" i="6" s="1"/>
  <c r="P576" i="6"/>
  <c r="T576" i="6" s="1"/>
  <c r="V638" i="6"/>
  <c r="W638" i="6" s="1"/>
  <c r="P777" i="6"/>
  <c r="T777" i="6" s="1"/>
  <c r="V1953" i="6"/>
  <c r="W1953" i="6" s="1"/>
  <c r="V847" i="6"/>
  <c r="W847" i="6" s="1"/>
  <c r="V1780" i="6"/>
  <c r="W1780" i="6" s="1"/>
  <c r="T384" i="6"/>
  <c r="T2047" i="6"/>
  <c r="T1990" i="6"/>
  <c r="V2282" i="6"/>
  <c r="W2282" i="6" s="1"/>
  <c r="V2358" i="6"/>
  <c r="W2358" i="6" s="1"/>
  <c r="V370" i="6"/>
  <c r="W370" i="6" s="1"/>
  <c r="V373" i="6"/>
  <c r="W373" i="6" s="1"/>
  <c r="V1271" i="6"/>
  <c r="W1271" i="6" s="1"/>
  <c r="P817" i="6"/>
  <c r="T817" i="6" s="1"/>
  <c r="V1439" i="6"/>
  <c r="W1439" i="6" s="1"/>
  <c r="V1054" i="6"/>
  <c r="W1054" i="6" s="1"/>
  <c r="V50" i="6"/>
  <c r="W50" i="6" s="1"/>
  <c r="V1789" i="6"/>
  <c r="W1789" i="6" s="1"/>
  <c r="V493" i="6"/>
  <c r="W493" i="6" s="1"/>
  <c r="T1642" i="6"/>
  <c r="P503" i="6"/>
  <c r="T503" i="6" s="1"/>
  <c r="V1214" i="6"/>
  <c r="W1214" i="6" s="1"/>
  <c r="V1594" i="6"/>
  <c r="W1594" i="6" s="1"/>
  <c r="V648" i="6"/>
  <c r="W648" i="6" s="1"/>
  <c r="V2005" i="6"/>
  <c r="W2005" i="6" s="1"/>
  <c r="V463" i="6"/>
  <c r="W463" i="6" s="1"/>
  <c r="V794" i="6"/>
  <c r="W794" i="6" s="1"/>
  <c r="V1927" i="6"/>
  <c r="W1927" i="6" s="1"/>
  <c r="V1127" i="6"/>
  <c r="W1127" i="6" s="1"/>
  <c r="V640" i="6"/>
  <c r="W640" i="6" s="1"/>
  <c r="P666" i="6"/>
  <c r="T666" i="6" s="1"/>
  <c r="P322" i="6"/>
  <c r="T322" i="6" s="1"/>
  <c r="P1870" i="6"/>
  <c r="T1870" i="6" s="1"/>
  <c r="V1573" i="6"/>
  <c r="W1573" i="6" s="1"/>
  <c r="V998" i="6"/>
  <c r="W998" i="6" s="1"/>
  <c r="V1671" i="6"/>
  <c r="W1671" i="6" s="1"/>
  <c r="V1327" i="6"/>
  <c r="W1327" i="6" s="1"/>
  <c r="T644" i="6"/>
  <c r="P46" i="6"/>
  <c r="T46" i="6" s="1"/>
  <c r="T140" i="6"/>
  <c r="P158" i="6"/>
  <c r="T158" i="6" s="1"/>
  <c r="V1061" i="6"/>
  <c r="W1061" i="6" s="1"/>
  <c r="T1738" i="6"/>
  <c r="T1803" i="6"/>
  <c r="V1790" i="6"/>
  <c r="W1790" i="6" s="1"/>
  <c r="V576" i="6"/>
  <c r="W576" i="6" s="1"/>
  <c r="V258" i="6"/>
  <c r="W258" i="6" s="1"/>
  <c r="V31" i="6"/>
  <c r="W31" i="6" s="1"/>
  <c r="V1261" i="6"/>
  <c r="W1261" i="6" s="1"/>
  <c r="V400" i="6"/>
  <c r="W400" i="6" s="1"/>
  <c r="V590" i="6"/>
  <c r="W590" i="6" s="1"/>
  <c r="V588" i="6"/>
  <c r="W588" i="6" s="1"/>
  <c r="V2291" i="6"/>
  <c r="W2291" i="6" s="1"/>
  <c r="V786" i="6"/>
  <c r="W786" i="6" s="1"/>
  <c r="T1311" i="6"/>
  <c r="P2205" i="6"/>
  <c r="T2205" i="6" s="1"/>
  <c r="T1872" i="6"/>
  <c r="P1054" i="6"/>
  <c r="T1054" i="6" s="1"/>
  <c r="V1527" i="6"/>
  <c r="W1527" i="6" s="1"/>
  <c r="V1972" i="6"/>
  <c r="W1972" i="6" s="1"/>
  <c r="P1851" i="6"/>
  <c r="T1851" i="6" s="1"/>
  <c r="P493" i="6"/>
  <c r="T493" i="6" s="1"/>
  <c r="V2201" i="6"/>
  <c r="W2201" i="6" s="1"/>
  <c r="P1354" i="6"/>
  <c r="T1354" i="6" s="1"/>
  <c r="T1594" i="6"/>
  <c r="V1557" i="6"/>
  <c r="W1557" i="6" s="1"/>
  <c r="V1679" i="6"/>
  <c r="W1679" i="6" s="1"/>
  <c r="P801" i="6"/>
  <c r="T801" i="6" s="1"/>
  <c r="P2136" i="6"/>
  <c r="T2136" i="6" s="1"/>
  <c r="V1203" i="6"/>
  <c r="W1203" i="6" s="1"/>
  <c r="P522" i="6"/>
  <c r="T522" i="6" s="1"/>
  <c r="P2103" i="6"/>
  <c r="T2103" i="6" s="1"/>
  <c r="V666" i="6"/>
  <c r="W666" i="6" s="1"/>
  <c r="V2353" i="6"/>
  <c r="W2353" i="6" s="1"/>
  <c r="P1752" i="6"/>
  <c r="T1752" i="6" s="1"/>
  <c r="T2086" i="6"/>
  <c r="T1689" i="6"/>
  <c r="T68" i="6"/>
  <c r="V1451" i="6"/>
  <c r="W1451" i="6" s="1"/>
  <c r="T1249" i="6"/>
  <c r="T325" i="6"/>
  <c r="V1535" i="6"/>
  <c r="W1535" i="6" s="1"/>
  <c r="T1153" i="6"/>
  <c r="V1701" i="6"/>
  <c r="W1701" i="6" s="1"/>
  <c r="T380" i="6"/>
  <c r="V2318" i="6"/>
  <c r="W2318" i="6" s="1"/>
  <c r="T379" i="6"/>
  <c r="V1277" i="6"/>
  <c r="W1277" i="6" s="1"/>
  <c r="V2274" i="6"/>
  <c r="W2274" i="6" s="1"/>
  <c r="T1062" i="6"/>
  <c r="T1875" i="6"/>
  <c r="T905" i="6"/>
  <c r="T1377" i="6"/>
  <c r="T582" i="6"/>
  <c r="V770" i="6"/>
  <c r="W770" i="6" s="1"/>
  <c r="T602" i="6"/>
  <c r="V186" i="6"/>
  <c r="W186" i="6" s="1"/>
  <c r="V453" i="6"/>
  <c r="W453" i="6" s="1"/>
  <c r="P1570" i="6"/>
  <c r="T1570" i="6" s="1"/>
  <c r="V1132" i="6"/>
  <c r="W1132" i="6" s="1"/>
  <c r="V901" i="6"/>
  <c r="W901" i="6" s="1"/>
  <c r="V655" i="6"/>
  <c r="W655" i="6" s="1"/>
  <c r="T1963" i="6"/>
  <c r="V672" i="6"/>
  <c r="W672" i="6" s="1"/>
  <c r="V832" i="6"/>
  <c r="W832" i="6" s="1"/>
  <c r="V1215" i="6"/>
  <c r="W1215" i="6" s="1"/>
  <c r="V1830" i="6"/>
  <c r="W1830" i="6" s="1"/>
  <c r="T716" i="6"/>
  <c r="T2301" i="6"/>
  <c r="T837" i="6"/>
  <c r="V706" i="6"/>
  <c r="W706" i="6" s="1"/>
  <c r="T834" i="6"/>
  <c r="V1424" i="6"/>
  <c r="W1424" i="6" s="1"/>
  <c r="T1671" i="6"/>
  <c r="T2242" i="6"/>
  <c r="V896" i="6"/>
  <c r="W896" i="6" s="1"/>
  <c r="V46" i="6"/>
  <c r="W46" i="6" s="1"/>
  <c r="V1395" i="6"/>
  <c r="W1395" i="6" s="1"/>
  <c r="P565" i="6"/>
  <c r="T565" i="6" s="1"/>
  <c r="P823" i="6"/>
  <c r="T823" i="6" s="1"/>
  <c r="V1502" i="6"/>
  <c r="W1502" i="6" s="1"/>
  <c r="V287" i="6"/>
  <c r="W287" i="6" s="1"/>
  <c r="V158" i="6"/>
  <c r="W158" i="6" s="1"/>
  <c r="V1993" i="6"/>
  <c r="W1993" i="6" s="1"/>
  <c r="T178" i="6"/>
  <c r="P1549" i="6"/>
  <c r="T1549" i="6" s="1"/>
  <c r="V537" i="6"/>
  <c r="W537" i="6" s="1"/>
  <c r="P2119" i="6"/>
  <c r="T2119" i="6" s="1"/>
  <c r="V656" i="6"/>
  <c r="W656" i="6" s="1"/>
  <c r="T1953" i="6"/>
  <c r="T2270" i="6"/>
  <c r="P2247" i="6"/>
  <c r="T2247" i="6" s="1"/>
  <c r="T400" i="6"/>
  <c r="V1018" i="6"/>
  <c r="W1018" i="6" s="1"/>
  <c r="P588" i="6"/>
  <c r="T588" i="6" s="1"/>
  <c r="T370" i="6"/>
  <c r="V1791" i="6"/>
  <c r="W1791" i="6" s="1"/>
  <c r="V658" i="6"/>
  <c r="W658" i="6" s="1"/>
  <c r="V506" i="6"/>
  <c r="W506" i="6" s="1"/>
  <c r="V2205" i="6"/>
  <c r="W2205" i="6" s="1"/>
  <c r="P277" i="6"/>
  <c r="T277" i="6" s="1"/>
  <c r="P891" i="6"/>
  <c r="T891" i="6" s="1"/>
  <c r="V222" i="6"/>
  <c r="W222" i="6" s="1"/>
  <c r="P1972" i="6"/>
  <c r="T1972" i="6" s="1"/>
  <c r="P1884" i="6"/>
  <c r="T1884" i="6" s="1"/>
  <c r="V1354" i="6"/>
  <c r="W1354" i="6" s="1"/>
  <c r="V1873" i="6"/>
  <c r="W1873" i="6" s="1"/>
  <c r="P2092" i="6"/>
  <c r="T2092" i="6" s="1"/>
  <c r="P1557" i="6"/>
  <c r="T1557" i="6" s="1"/>
  <c r="P804" i="6"/>
  <c r="T804" i="6" s="1"/>
  <c r="P211" i="6"/>
  <c r="T211" i="6" s="1"/>
  <c r="V1355" i="6"/>
  <c r="W1355" i="6" s="1"/>
  <c r="T1638" i="6"/>
  <c r="V668" i="6"/>
  <c r="W668" i="6" s="1"/>
  <c r="V1493" i="6"/>
  <c r="W1493" i="6" s="1"/>
  <c r="V269" i="6"/>
  <c r="W269" i="6" s="1"/>
  <c r="V2103" i="6"/>
  <c r="W2103" i="6" s="1"/>
  <c r="V1287" i="6"/>
  <c r="W1287" i="6" s="1"/>
  <c r="V456" i="6"/>
  <c r="W456" i="6" s="1"/>
  <c r="T2187" i="6"/>
  <c r="T783" i="6"/>
  <c r="T2036" i="6"/>
  <c r="T286" i="6"/>
  <c r="V518" i="6"/>
  <c r="W518" i="6" s="1"/>
  <c r="T1399" i="6"/>
  <c r="T2352" i="6"/>
  <c r="T1139" i="6"/>
  <c r="V1608" i="6"/>
  <c r="W1608" i="6" s="1"/>
  <c r="T240" i="6"/>
  <c r="T533" i="6"/>
  <c r="V2045" i="6"/>
  <c r="W2045" i="6" s="1"/>
  <c r="T1231" i="6"/>
  <c r="T1173" i="6"/>
  <c r="T1005" i="6"/>
  <c r="V226" i="6"/>
  <c r="W226" i="6" s="1"/>
  <c r="T762" i="6"/>
  <c r="V1750" i="6"/>
  <c r="W1750" i="6" s="1"/>
  <c r="T474" i="6"/>
  <c r="V2288" i="6"/>
  <c r="W2288" i="6" s="1"/>
  <c r="V495" i="6"/>
  <c r="W495" i="6" s="1"/>
  <c r="T563" i="6"/>
  <c r="V2017" i="6"/>
  <c r="W2017" i="6" s="1"/>
  <c r="T2363" i="6"/>
  <c r="T1543" i="6"/>
  <c r="V1081" i="6"/>
  <c r="W1081" i="6" s="1"/>
  <c r="V1640" i="6"/>
  <c r="W1640" i="6" s="1"/>
  <c r="T901" i="6"/>
  <c r="V1963" i="6"/>
  <c r="W1963" i="6" s="1"/>
  <c r="T832" i="6"/>
  <c r="T1215" i="6"/>
  <c r="V1410" i="6"/>
  <c r="W1410" i="6" s="1"/>
  <c r="T415" i="6"/>
  <c r="T1957" i="6"/>
  <c r="V716" i="6"/>
  <c r="W716" i="6" s="1"/>
  <c r="T1874" i="6"/>
  <c r="V837" i="6"/>
  <c r="W837" i="6" s="1"/>
  <c r="V57" i="6"/>
  <c r="W57" i="6" s="1"/>
  <c r="T652" i="6"/>
  <c r="T998" i="6"/>
  <c r="T552" i="6"/>
  <c r="T1424" i="6"/>
  <c r="P2002" i="6"/>
  <c r="T2002" i="6" s="1"/>
  <c r="P896" i="6"/>
  <c r="T896" i="6" s="1"/>
  <c r="V1739" i="6"/>
  <c r="W1739" i="6" s="1"/>
  <c r="V1134" i="6"/>
  <c r="W1134" i="6" s="1"/>
  <c r="T1395" i="6"/>
  <c r="T793" i="6"/>
  <c r="V823" i="6"/>
  <c r="W823" i="6" s="1"/>
  <c r="V697" i="6"/>
  <c r="W697" i="6" s="1"/>
  <c r="V888" i="6"/>
  <c r="W888" i="6" s="1"/>
  <c r="P1757" i="6"/>
  <c r="T1757" i="6" s="1"/>
  <c r="P1993" i="6"/>
  <c r="T1993" i="6" s="1"/>
  <c r="T724" i="6"/>
  <c r="V1002" i="6"/>
  <c r="W1002" i="6" s="1"/>
  <c r="V397" i="6"/>
  <c r="W397" i="6" s="1"/>
  <c r="T723" i="6"/>
  <c r="P2042" i="6"/>
  <c r="T2042" i="6" s="1"/>
  <c r="T617" i="6"/>
  <c r="T537" i="6"/>
  <c r="T258" i="6"/>
  <c r="T1261" i="6"/>
  <c r="T244" i="6"/>
  <c r="T1171" i="6"/>
  <c r="V1721" i="6"/>
  <c r="W1721" i="6" s="1"/>
  <c r="P1018" i="6"/>
  <c r="T1018" i="6" s="1"/>
  <c r="P590" i="6"/>
  <c r="T590" i="6" s="1"/>
  <c r="P241" i="6"/>
  <c r="T241" i="6" s="1"/>
  <c r="V215" i="6"/>
  <c r="W215" i="6" s="1"/>
  <c r="V771" i="6"/>
  <c r="W771" i="6" s="1"/>
  <c r="P2291" i="6"/>
  <c r="T2291" i="6" s="1"/>
  <c r="P2178" i="6"/>
  <c r="T2178" i="6" s="1"/>
  <c r="T1849" i="6"/>
  <c r="T1871" i="6"/>
  <c r="T452" i="6"/>
  <c r="P1403" i="6"/>
  <c r="T1403" i="6" s="1"/>
  <c r="V277" i="6"/>
  <c r="W277" i="6" s="1"/>
  <c r="V83" i="6"/>
  <c r="W83" i="6" s="1"/>
  <c r="T381" i="6"/>
  <c r="P1129" i="6"/>
  <c r="T1129" i="6" s="1"/>
  <c r="V717" i="6"/>
  <c r="W717" i="6" s="1"/>
  <c r="V1440" i="6"/>
  <c r="W1440" i="6" s="1"/>
  <c r="P1758" i="6"/>
  <c r="T1758" i="6" s="1"/>
  <c r="V1884" i="6"/>
  <c r="W1884" i="6" s="1"/>
  <c r="T1383" i="6"/>
  <c r="P1873" i="6"/>
  <c r="T1873" i="6" s="1"/>
  <c r="T468" i="6"/>
  <c r="V1763" i="6"/>
  <c r="W1763" i="6" s="1"/>
  <c r="T331" i="6"/>
  <c r="V804" i="6"/>
  <c r="W804" i="6" s="1"/>
  <c r="V211" i="6"/>
  <c r="W211" i="6" s="1"/>
  <c r="V1313" i="6"/>
  <c r="W1313" i="6" s="1"/>
  <c r="V168" i="6"/>
  <c r="W168" i="6" s="1"/>
  <c r="P1355" i="6"/>
  <c r="T1355" i="6" s="1"/>
  <c r="P668" i="6"/>
  <c r="T668" i="6" s="1"/>
  <c r="P269" i="6"/>
  <c r="T269" i="6" s="1"/>
  <c r="P1658" i="6"/>
  <c r="T1658" i="6" s="1"/>
  <c r="V148" i="6"/>
  <c r="W148" i="6" s="1"/>
  <c r="V2174" i="6"/>
  <c r="W2174" i="6" s="1"/>
  <c r="V1686" i="6"/>
  <c r="W1686" i="6" s="1"/>
  <c r="V654" i="6"/>
  <c r="W654" i="6" s="1"/>
  <c r="V2158" i="6"/>
  <c r="W2158" i="6" s="1"/>
  <c r="P899" i="6"/>
  <c r="T899" i="6" s="1"/>
  <c r="T2349" i="6"/>
  <c r="V1399" i="6"/>
  <c r="W1399" i="6" s="1"/>
  <c r="V2352" i="6"/>
  <c r="W2352" i="6" s="1"/>
  <c r="V2320" i="6"/>
  <c r="W2320" i="6" s="1"/>
  <c r="V449" i="6"/>
  <c r="W449" i="6" s="1"/>
  <c r="T1123" i="6"/>
  <c r="T1282" i="6"/>
  <c r="V581" i="6"/>
  <c r="W581" i="6" s="1"/>
  <c r="T2368" i="6"/>
  <c r="V1231" i="6"/>
  <c r="W1231" i="6" s="1"/>
  <c r="V1005" i="6"/>
  <c r="W1005" i="6" s="1"/>
  <c r="T1216" i="6"/>
  <c r="V762" i="6"/>
  <c r="W762" i="6" s="1"/>
  <c r="T271" i="6"/>
  <c r="T1045" i="6"/>
  <c r="T994" i="6"/>
  <c r="V1028" i="6"/>
  <c r="W1028" i="6" s="1"/>
  <c r="T2081" i="6"/>
  <c r="T1515" i="6"/>
  <c r="V2363" i="6"/>
  <c r="W2363" i="6" s="1"/>
  <c r="T453" i="6"/>
  <c r="V338" i="6"/>
  <c r="W338" i="6" s="1"/>
  <c r="T247" i="6"/>
  <c r="T1081" i="6"/>
  <c r="T1132" i="6"/>
  <c r="T1640" i="6"/>
  <c r="T1958" i="6"/>
  <c r="T917" i="6"/>
  <c r="V415" i="6"/>
  <c r="W415" i="6" s="1"/>
  <c r="V1854" i="6"/>
  <c r="W1854" i="6" s="1"/>
  <c r="V1874" i="6"/>
  <c r="W1874" i="6" s="1"/>
  <c r="V1156" i="6"/>
  <c r="W1156" i="6" s="1"/>
  <c r="V422" i="6"/>
  <c r="W422" i="6" s="1"/>
  <c r="V27" i="6"/>
  <c r="W27" i="6" s="1"/>
  <c r="V1023" i="6"/>
  <c r="W1023" i="6" s="1"/>
  <c r="T1486" i="6"/>
  <c r="V2002" i="6"/>
  <c r="W2002" i="6" s="1"/>
  <c r="V1523" i="6"/>
  <c r="W1523" i="6" s="1"/>
  <c r="T1331" i="6"/>
  <c r="P1739" i="6"/>
  <c r="T1739" i="6" s="1"/>
  <c r="V793" i="6"/>
  <c r="W793" i="6" s="1"/>
  <c r="P697" i="6"/>
  <c r="T697" i="6" s="1"/>
  <c r="P1445" i="6"/>
  <c r="T1445" i="6" s="1"/>
  <c r="V1757" i="6"/>
  <c r="W1757" i="6" s="1"/>
  <c r="T397" i="6"/>
  <c r="V723" i="6"/>
  <c r="W723" i="6" s="1"/>
  <c r="T1284" i="6"/>
  <c r="V567" i="6"/>
  <c r="W567" i="6" s="1"/>
  <c r="P900" i="6"/>
  <c r="T900" i="6" s="1"/>
  <c r="V824" i="6"/>
  <c r="W824" i="6" s="1"/>
  <c r="V201" i="6"/>
  <c r="W201" i="6" s="1"/>
  <c r="V1552" i="6"/>
  <c r="W1552" i="6" s="1"/>
  <c r="P2145" i="6"/>
  <c r="T2145" i="6" s="1"/>
  <c r="T189" i="6"/>
  <c r="T2177" i="6"/>
  <c r="V1799" i="6"/>
  <c r="W1799" i="6" s="1"/>
  <c r="V1871" i="6"/>
  <c r="W1871" i="6" s="1"/>
  <c r="V452" i="6"/>
  <c r="W452" i="6" s="1"/>
  <c r="V1964" i="6"/>
  <c r="W1964" i="6" s="1"/>
  <c r="T83" i="6"/>
  <c r="P1798" i="6"/>
  <c r="T1798" i="6" s="1"/>
  <c r="V12" i="6"/>
  <c r="W12" i="6" s="1"/>
  <c r="V1129" i="6"/>
  <c r="W1129" i="6" s="1"/>
  <c r="T1440" i="6"/>
  <c r="P135" i="6"/>
  <c r="T135" i="6" s="1"/>
  <c r="V800" i="6"/>
  <c r="W800" i="6" s="1"/>
  <c r="P1564" i="6"/>
  <c r="T1564" i="6" s="1"/>
  <c r="T983" i="6"/>
  <c r="P1763" i="6"/>
  <c r="T1763" i="6" s="1"/>
  <c r="V1650" i="6"/>
  <c r="W1650" i="6" s="1"/>
  <c r="P1313" i="6"/>
  <c r="T1313" i="6" s="1"/>
  <c r="V1598" i="6"/>
  <c r="W1598" i="6" s="1"/>
  <c r="V768" i="6"/>
  <c r="W768" i="6" s="1"/>
  <c r="T2192" i="6"/>
  <c r="P708" i="6"/>
  <c r="T708" i="6" s="1"/>
  <c r="T1413" i="6"/>
  <c r="P130" i="6"/>
  <c r="T130" i="6" s="1"/>
  <c r="P1585" i="6"/>
  <c r="T1585" i="6" s="1"/>
  <c r="V1122" i="6"/>
  <c r="W1122" i="6" s="1"/>
  <c r="T518" i="6"/>
  <c r="V2349" i="6"/>
  <c r="W2349" i="6" s="1"/>
  <c r="V1139" i="6"/>
  <c r="W1139" i="6" s="1"/>
  <c r="T2320" i="6"/>
  <c r="T449" i="6"/>
  <c r="V1123" i="6"/>
  <c r="W1123" i="6" s="1"/>
  <c r="V1282" i="6"/>
  <c r="W1282" i="6" s="1"/>
  <c r="T581" i="6"/>
  <c r="T1608" i="6"/>
  <c r="V240" i="6"/>
  <c r="W240" i="6" s="1"/>
  <c r="V533" i="6"/>
  <c r="W533" i="6" s="1"/>
  <c r="P2045" i="6"/>
  <c r="T2045" i="6" s="1"/>
  <c r="V2368" i="6"/>
  <c r="W2368" i="6" s="1"/>
  <c r="V1173" i="6"/>
  <c r="W1173" i="6" s="1"/>
  <c r="V1216" i="6"/>
  <c r="W1216" i="6" s="1"/>
  <c r="P226" i="6"/>
  <c r="T226" i="6" s="1"/>
  <c r="V271" i="6"/>
  <c r="W271" i="6" s="1"/>
  <c r="V1045" i="6"/>
  <c r="W1045" i="6" s="1"/>
  <c r="V994" i="6"/>
  <c r="W994" i="6" s="1"/>
  <c r="T1750" i="6"/>
  <c r="T1028" i="6"/>
  <c r="V2081" i="6"/>
  <c r="W2081" i="6" s="1"/>
  <c r="V474" i="6"/>
  <c r="W474" i="6" s="1"/>
  <c r="P2288" i="6"/>
  <c r="T2288" i="6" s="1"/>
  <c r="V1515" i="6"/>
  <c r="W1515" i="6" s="1"/>
  <c r="T495" i="6"/>
  <c r="V563" i="6"/>
  <c r="W563" i="6" s="1"/>
  <c r="P2017" i="6"/>
  <c r="T2017" i="6" s="1"/>
  <c r="V360" i="6"/>
  <c r="W360" i="6" s="1"/>
  <c r="V454" i="6"/>
  <c r="W454" i="6" s="1"/>
  <c r="P479" i="6"/>
  <c r="T479" i="6" s="1"/>
  <c r="V247" i="6"/>
  <c r="W247" i="6" s="1"/>
  <c r="V152" i="6"/>
  <c r="W152" i="6" s="1"/>
  <c r="T811" i="6"/>
  <c r="V1958" i="6"/>
  <c r="W1958" i="6" s="1"/>
  <c r="V1811" i="6"/>
  <c r="W1811" i="6" s="1"/>
  <c r="P728" i="6"/>
  <c r="T728" i="6" s="1"/>
  <c r="V917" i="6"/>
  <c r="W917" i="6" s="1"/>
  <c r="T2171" i="6"/>
  <c r="T2185" i="6"/>
  <c r="P1410" i="6"/>
  <c r="T1410" i="6" s="1"/>
  <c r="P1161" i="6"/>
  <c r="T1161" i="6" s="1"/>
  <c r="P163" i="6"/>
  <c r="T163" i="6" s="1"/>
  <c r="P1156" i="6"/>
  <c r="T1156" i="6" s="1"/>
  <c r="T308" i="6"/>
  <c r="P664" i="6"/>
  <c r="T664" i="6" s="1"/>
  <c r="T422" i="6"/>
  <c r="T27" i="6"/>
  <c r="V552" i="6"/>
  <c r="W552" i="6" s="1"/>
  <c r="V2197" i="6"/>
  <c r="W2197" i="6" s="1"/>
  <c r="V741" i="6"/>
  <c r="W741" i="6" s="1"/>
  <c r="T1523" i="6"/>
  <c r="V1331" i="6"/>
  <c r="W1331" i="6" s="1"/>
  <c r="V1862" i="6"/>
  <c r="W1862" i="6" s="1"/>
  <c r="T1134" i="6"/>
  <c r="T1192" i="6"/>
  <c r="V2157" i="6"/>
  <c r="W2157" i="6" s="1"/>
  <c r="T1971" i="6"/>
  <c r="P844" i="6"/>
  <c r="T844" i="6" s="1"/>
  <c r="T1014" i="6"/>
  <c r="V1284" i="6"/>
  <c r="W1284" i="6" s="1"/>
  <c r="V798" i="6"/>
  <c r="W798" i="6" s="1"/>
  <c r="V617" i="6"/>
  <c r="W617" i="6" s="1"/>
  <c r="V1601" i="6"/>
  <c r="W1601" i="6" s="1"/>
  <c r="T1367" i="6"/>
  <c r="P1459" i="6"/>
  <c r="T1459" i="6" s="1"/>
  <c r="V2321" i="6"/>
  <c r="W2321" i="6" s="1"/>
  <c r="V1171" i="6"/>
  <c r="W1171" i="6" s="1"/>
  <c r="P824" i="6"/>
  <c r="T824" i="6" s="1"/>
  <c r="T201" i="6"/>
  <c r="P1552" i="6"/>
  <c r="T1552" i="6" s="1"/>
  <c r="P771" i="6"/>
  <c r="T771" i="6" s="1"/>
  <c r="V1246" i="6"/>
  <c r="W1246" i="6" s="1"/>
  <c r="T2351" i="6"/>
  <c r="V189" i="6"/>
  <c r="W189" i="6" s="1"/>
  <c r="V2177" i="6"/>
  <c r="W2177" i="6" s="1"/>
  <c r="V975" i="6"/>
  <c r="W975" i="6" s="1"/>
  <c r="V2046" i="6"/>
  <c r="W2046" i="6" s="1"/>
  <c r="V1385" i="6"/>
  <c r="W1385" i="6" s="1"/>
  <c r="T184" i="6"/>
  <c r="P746" i="6"/>
  <c r="T746" i="6" s="1"/>
  <c r="V2035" i="6"/>
  <c r="W2035" i="6" s="1"/>
  <c r="P1359" i="6"/>
  <c r="T1359" i="6" s="1"/>
  <c r="V306" i="6"/>
  <c r="W306" i="6" s="1"/>
  <c r="V839" i="6"/>
  <c r="W839" i="6" s="1"/>
  <c r="V1383" i="6"/>
  <c r="W1383" i="6" s="1"/>
  <c r="V1564" i="6"/>
  <c r="W1564" i="6" s="1"/>
  <c r="V468" i="6"/>
  <c r="W468" i="6" s="1"/>
  <c r="V836" i="6"/>
  <c r="W836" i="6" s="1"/>
  <c r="V570" i="6"/>
  <c r="W570" i="6" s="1"/>
  <c r="V1447" i="6"/>
  <c r="W1447" i="6" s="1"/>
  <c r="P1598" i="6"/>
  <c r="T1598" i="6" s="1"/>
  <c r="P768" i="6"/>
  <c r="T768" i="6" s="1"/>
  <c r="V1699" i="6"/>
  <c r="W1699" i="6" s="1"/>
  <c r="V204" i="6"/>
  <c r="W204" i="6" s="1"/>
  <c r="T429" i="6"/>
  <c r="V708" i="6"/>
  <c r="W708" i="6" s="1"/>
  <c r="P2367" i="6"/>
  <c r="T2367" i="6" s="1"/>
  <c r="P2283" i="6"/>
  <c r="T2283" i="6" s="1"/>
  <c r="V163" i="6"/>
  <c r="W163" i="6" s="1"/>
  <c r="V641" i="6"/>
  <c r="W641" i="6" s="1"/>
  <c r="V308" i="6"/>
  <c r="W308" i="6" s="1"/>
  <c r="V664" i="6"/>
  <c r="W664" i="6" s="1"/>
  <c r="V2043" i="6"/>
  <c r="W2043" i="6" s="1"/>
  <c r="T1023" i="6"/>
  <c r="V2294" i="6"/>
  <c r="W2294" i="6" s="1"/>
  <c r="V1524" i="6"/>
  <c r="W1524" i="6" s="1"/>
  <c r="T2157" i="6"/>
  <c r="V1910" i="6"/>
  <c r="W1910" i="6" s="1"/>
  <c r="V191" i="6"/>
  <c r="W191" i="6" s="1"/>
  <c r="V261" i="6"/>
  <c r="W261" i="6" s="1"/>
  <c r="V844" i="6"/>
  <c r="W844" i="6" s="1"/>
  <c r="V1014" i="6"/>
  <c r="W1014" i="6" s="1"/>
  <c r="V809" i="6"/>
  <c r="W809" i="6" s="1"/>
  <c r="T1560" i="6"/>
  <c r="V1133" i="6"/>
  <c r="W1133" i="6" s="1"/>
  <c r="P424" i="6"/>
  <c r="T424" i="6" s="1"/>
  <c r="V1367" i="6"/>
  <c r="W1367" i="6" s="1"/>
  <c r="T1975" i="6"/>
  <c r="V1055" i="6"/>
  <c r="W1055" i="6" s="1"/>
  <c r="V1459" i="6"/>
  <c r="W1459" i="6" s="1"/>
  <c r="V1745" i="6"/>
  <c r="W1745" i="6" s="1"/>
  <c r="T840" i="6"/>
  <c r="T2362" i="6"/>
  <c r="P242" i="6"/>
  <c r="T242" i="6" s="1"/>
  <c r="T1076" i="6"/>
  <c r="V181" i="6"/>
  <c r="W181" i="6" s="1"/>
  <c r="T2120" i="6"/>
  <c r="V97" i="6"/>
  <c r="W97" i="6" s="1"/>
  <c r="V446" i="6"/>
  <c r="W446" i="6" s="1"/>
  <c r="T1964" i="6"/>
  <c r="V481" i="6"/>
  <c r="W481" i="6" s="1"/>
  <c r="P1592" i="6"/>
  <c r="T1592" i="6" s="1"/>
  <c r="T207" i="6"/>
  <c r="V1359" i="6"/>
  <c r="W1359" i="6" s="1"/>
  <c r="T262" i="6"/>
  <c r="T839" i="6"/>
  <c r="P2098" i="6"/>
  <c r="T2098" i="6" s="1"/>
  <c r="T341" i="6"/>
  <c r="V2170" i="6"/>
  <c r="W2170" i="6" s="1"/>
  <c r="P836" i="6"/>
  <c r="T836" i="6" s="1"/>
  <c r="T1847" i="6"/>
  <c r="T281" i="6"/>
  <c r="P1273" i="6"/>
  <c r="T1273" i="6" s="1"/>
  <c r="T1561" i="6"/>
  <c r="P1039" i="6"/>
  <c r="T1039" i="6" s="1"/>
  <c r="P1219" i="6"/>
  <c r="T1219" i="6" s="1"/>
  <c r="V334" i="6"/>
  <c r="W334" i="6" s="1"/>
  <c r="V1615" i="6"/>
  <c r="W1615" i="6" s="1"/>
  <c r="V170" i="6"/>
  <c r="W170" i="6" s="1"/>
  <c r="V1571" i="6"/>
  <c r="W1571" i="6" s="1"/>
  <c r="V1674" i="6"/>
  <c r="W1674" i="6" s="1"/>
  <c r="P641" i="6"/>
  <c r="T641" i="6" s="1"/>
  <c r="V2051" i="6"/>
  <c r="W2051" i="6" s="1"/>
  <c r="P483" i="6"/>
  <c r="T483" i="6" s="1"/>
  <c r="T812" i="6"/>
  <c r="V153" i="6"/>
  <c r="W153" i="6" s="1"/>
  <c r="T2043" i="6"/>
  <c r="P107" i="6"/>
  <c r="T107" i="6" s="1"/>
  <c r="P2294" i="6"/>
  <c r="T2294" i="6" s="1"/>
  <c r="T634" i="6"/>
  <c r="T2197" i="6"/>
  <c r="T741" i="6"/>
  <c r="T33" i="6"/>
  <c r="P1862" i="6"/>
  <c r="T1862" i="6" s="1"/>
  <c r="T814" i="6"/>
  <c r="V1192" i="6"/>
  <c r="W1192" i="6" s="1"/>
  <c r="V52" i="6"/>
  <c r="W52" i="6" s="1"/>
  <c r="V2219" i="6"/>
  <c r="W2219" i="6" s="1"/>
  <c r="T2202" i="6"/>
  <c r="V1994" i="6"/>
  <c r="W1994" i="6" s="1"/>
  <c r="T809" i="6"/>
  <c r="V1560" i="6"/>
  <c r="W1560" i="6" s="1"/>
  <c r="P798" i="6"/>
  <c r="T798" i="6" s="1"/>
  <c r="V2237" i="6"/>
  <c r="W2237" i="6" s="1"/>
  <c r="P1055" i="6"/>
  <c r="T1055" i="6" s="1"/>
  <c r="P2321" i="6"/>
  <c r="T2321" i="6" s="1"/>
  <c r="P1745" i="6"/>
  <c r="T1745" i="6" s="1"/>
  <c r="T337" i="6"/>
  <c r="P1041" i="6"/>
  <c r="T1041" i="6" s="1"/>
  <c r="V242" i="6"/>
  <c r="W242" i="6" s="1"/>
  <c r="P2327" i="6"/>
  <c r="T2327" i="6" s="1"/>
  <c r="V1076" i="6"/>
  <c r="W1076" i="6" s="1"/>
  <c r="T2175" i="6"/>
  <c r="V1794" i="6"/>
  <c r="W1794" i="6" s="1"/>
  <c r="V1489" i="6"/>
  <c r="W1489" i="6" s="1"/>
  <c r="T285" i="6"/>
  <c r="V1800" i="6"/>
  <c r="W1800" i="6" s="1"/>
  <c r="T2046" i="6"/>
  <c r="T329" i="6"/>
  <c r="P481" i="6"/>
  <c r="T481" i="6" s="1"/>
  <c r="T111" i="6"/>
  <c r="V207" i="6"/>
  <c r="W207" i="6" s="1"/>
  <c r="T471" i="6"/>
  <c r="V142" i="6"/>
  <c r="W142" i="6" s="1"/>
  <c r="V2098" i="6"/>
  <c r="W2098" i="6" s="1"/>
  <c r="P2170" i="6"/>
  <c r="T2170" i="6" s="1"/>
  <c r="V1619" i="6"/>
  <c r="W1619" i="6" s="1"/>
  <c r="V96" i="6"/>
  <c r="W96" i="6" s="1"/>
  <c r="V1273" i="6"/>
  <c r="W1273" i="6" s="1"/>
  <c r="V267" i="6"/>
  <c r="W267" i="6" s="1"/>
  <c r="T2001" i="6"/>
  <c r="V1039" i="6"/>
  <c r="W1039" i="6" s="1"/>
  <c r="T535" i="6"/>
  <c r="P364" i="6"/>
  <c r="T364" i="6" s="1"/>
  <c r="P1146" i="6"/>
  <c r="T1146" i="6" s="1"/>
  <c r="V843" i="6"/>
  <c r="W843" i="6" s="1"/>
  <c r="V349" i="6"/>
  <c r="W349" i="6" s="1"/>
  <c r="V107" i="6"/>
  <c r="W107" i="6" s="1"/>
  <c r="V634" i="6"/>
  <c r="W634" i="6" s="1"/>
  <c r="V1100" i="6"/>
  <c r="W1100" i="6" s="1"/>
  <c r="T1612" i="6"/>
  <c r="V814" i="6"/>
  <c r="W814" i="6" s="1"/>
  <c r="T1524" i="6"/>
  <c r="P144" i="6"/>
  <c r="T144" i="6" s="1"/>
  <c r="T448" i="6"/>
  <c r="T261" i="6"/>
  <c r="V2202" i="6"/>
  <c r="W2202" i="6" s="1"/>
  <c r="V1109" i="6"/>
  <c r="W1109" i="6" s="1"/>
  <c r="P2239" i="6"/>
  <c r="T2239" i="6" s="1"/>
  <c r="T1981" i="6"/>
  <c r="V2186" i="6"/>
  <c r="W2186" i="6" s="1"/>
  <c r="P1209" i="6"/>
  <c r="T1209" i="6" s="1"/>
  <c r="P647" i="6"/>
  <c r="T647" i="6" s="1"/>
  <c r="V2266" i="6"/>
  <c r="W2266" i="6" s="1"/>
  <c r="V840" i="6"/>
  <c r="W840" i="6" s="1"/>
  <c r="V1041" i="6"/>
  <c r="W1041" i="6" s="1"/>
  <c r="V2335" i="6"/>
  <c r="W2335" i="6" s="1"/>
  <c r="T1489" i="6"/>
  <c r="T1323" i="6"/>
  <c r="V1492" i="6"/>
  <c r="W1492" i="6" s="1"/>
  <c r="V1539" i="6"/>
  <c r="W1539" i="6" s="1"/>
  <c r="T300" i="6"/>
  <c r="V1064" i="6"/>
  <c r="W1064" i="6" s="1"/>
  <c r="P1318" i="6"/>
  <c r="T1318" i="6" s="1"/>
  <c r="P2208" i="6"/>
  <c r="T2208" i="6" s="1"/>
  <c r="V1293" i="6"/>
  <c r="W1293" i="6" s="1"/>
  <c r="T859" i="6"/>
  <c r="V471" i="6"/>
  <c r="W471" i="6" s="1"/>
  <c r="T876" i="6"/>
  <c r="P2311" i="6"/>
  <c r="T2311" i="6" s="1"/>
  <c r="T1398" i="6"/>
  <c r="V341" i="6"/>
  <c r="W341" i="6" s="1"/>
  <c r="V543" i="6"/>
  <c r="W543" i="6" s="1"/>
  <c r="V1050" i="6"/>
  <c r="W1050" i="6" s="1"/>
  <c r="V1474" i="6"/>
  <c r="W1474" i="6" s="1"/>
  <c r="T465" i="6"/>
  <c r="T444" i="6"/>
  <c r="V1918" i="6"/>
  <c r="W1918" i="6" s="1"/>
  <c r="V993" i="6"/>
  <c r="W993" i="6" s="1"/>
  <c r="V213" i="6"/>
  <c r="W213" i="6" s="1"/>
  <c r="T1765" i="6"/>
  <c r="V1264" i="6"/>
  <c r="W1264" i="6" s="1"/>
  <c r="V1146" i="6"/>
  <c r="W1146" i="6" s="1"/>
  <c r="T2159" i="6"/>
  <c r="T153" i="6"/>
  <c r="P1817" i="6"/>
  <c r="T1817" i="6" s="1"/>
  <c r="V1882" i="6"/>
  <c r="W1882" i="6" s="1"/>
  <c r="P2220" i="6"/>
  <c r="T2220" i="6" s="1"/>
  <c r="V1612" i="6"/>
  <c r="W1612" i="6" s="1"/>
  <c r="V33" i="6"/>
  <c r="W33" i="6" s="1"/>
  <c r="T420" i="6"/>
  <c r="P1572" i="6"/>
  <c r="T1572" i="6" s="1"/>
  <c r="V212" i="6"/>
  <c r="W212" i="6" s="1"/>
  <c r="P323" i="6"/>
  <c r="T323" i="6" s="1"/>
  <c r="V1184" i="6"/>
  <c r="W1184" i="6" s="1"/>
  <c r="T2219" i="6"/>
  <c r="P1567" i="6"/>
  <c r="T1567" i="6" s="1"/>
  <c r="V448" i="6"/>
  <c r="W448" i="6" s="1"/>
  <c r="V217" i="6"/>
  <c r="W217" i="6" s="1"/>
  <c r="P1994" i="6"/>
  <c r="T1994" i="6" s="1"/>
  <c r="T259" i="6"/>
  <c r="V2310" i="6"/>
  <c r="W2310" i="6" s="1"/>
  <c r="T441" i="6"/>
  <c r="T2186" i="6"/>
  <c r="V1948" i="6"/>
  <c r="W1948" i="6" s="1"/>
  <c r="T778" i="6"/>
  <c r="T1250" i="6"/>
  <c r="P825" i="6"/>
  <c r="T825" i="6" s="1"/>
  <c r="P849" i="6"/>
  <c r="T849" i="6" s="1"/>
  <c r="V1021" i="6"/>
  <c r="W1021" i="6" s="1"/>
  <c r="V936" i="6"/>
  <c r="W936" i="6" s="1"/>
  <c r="V332" i="6"/>
  <c r="W332" i="6" s="1"/>
  <c r="T1794" i="6"/>
  <c r="V2341" i="6"/>
  <c r="W2341" i="6" s="1"/>
  <c r="T2142" i="6"/>
  <c r="V1108" i="6"/>
  <c r="W1108" i="6" s="1"/>
  <c r="T1482" i="6"/>
  <c r="T1800" i="6"/>
  <c r="V842" i="6"/>
  <c r="W842" i="6" s="1"/>
  <c r="V300" i="6"/>
  <c r="W300" i="6" s="1"/>
  <c r="V1008" i="6"/>
  <c r="W1008" i="6" s="1"/>
  <c r="P1064" i="6"/>
  <c r="T1064" i="6" s="1"/>
  <c r="V1318" i="6"/>
  <c r="W1318" i="6" s="1"/>
  <c r="V1583" i="6"/>
  <c r="W1583" i="6" s="1"/>
  <c r="V111" i="6"/>
  <c r="W111" i="6" s="1"/>
  <c r="V1857" i="6"/>
  <c r="W1857" i="6" s="1"/>
  <c r="P1704" i="6"/>
  <c r="T1704" i="6" s="1"/>
  <c r="V1529" i="6"/>
  <c r="W1529" i="6" s="1"/>
  <c r="V1398" i="6"/>
  <c r="W1398" i="6" s="1"/>
  <c r="V1532" i="6"/>
  <c r="W1532" i="6" s="1"/>
  <c r="P1576" i="6"/>
  <c r="T1576" i="6" s="1"/>
  <c r="V1614" i="6"/>
  <c r="W1614" i="6" s="1"/>
  <c r="P1238" i="6"/>
  <c r="T1238" i="6" s="1"/>
  <c r="V432" i="6"/>
  <c r="W432" i="6" s="1"/>
  <c r="V1163" i="6"/>
  <c r="W1163" i="6" s="1"/>
  <c r="P1264" i="6"/>
  <c r="T1264" i="6" s="1"/>
  <c r="P1443" i="6"/>
  <c r="T1443" i="6" s="1"/>
  <c r="P2334" i="6"/>
  <c r="T2334" i="6" s="1"/>
  <c r="V233" i="6"/>
  <c r="W233" i="6" s="1"/>
  <c r="V744" i="6"/>
  <c r="W744" i="6" s="1"/>
  <c r="V1418" i="6"/>
  <c r="W1418" i="6" s="1"/>
  <c r="V1831" i="6"/>
  <c r="W1831" i="6" s="1"/>
  <c r="T1109" i="6"/>
  <c r="V1907" i="6"/>
  <c r="W1907" i="6" s="1"/>
  <c r="T2310" i="6"/>
  <c r="V1101" i="6"/>
  <c r="W1101" i="6" s="1"/>
  <c r="V1000" i="6"/>
  <c r="W1000" i="6" s="1"/>
  <c r="V253" i="6"/>
  <c r="W253" i="6" s="1"/>
  <c r="T2266" i="6"/>
  <c r="V825" i="6"/>
  <c r="W825" i="6" s="1"/>
  <c r="V1458" i="6"/>
  <c r="W1458" i="6" s="1"/>
  <c r="V849" i="6"/>
  <c r="W849" i="6" s="1"/>
  <c r="T936" i="6"/>
  <c r="P2315" i="6"/>
  <c r="T2315" i="6" s="1"/>
  <c r="P332" i="6"/>
  <c r="T332" i="6" s="1"/>
  <c r="T704" i="6"/>
  <c r="V924" i="6"/>
  <c r="W924" i="6" s="1"/>
  <c r="P1108" i="6"/>
  <c r="T1108" i="6" s="1"/>
  <c r="V469" i="6"/>
  <c r="W469" i="6" s="1"/>
  <c r="V1285" i="6"/>
  <c r="W1285" i="6" s="1"/>
  <c r="V546" i="6"/>
  <c r="W546" i="6" s="1"/>
  <c r="V1678" i="6"/>
  <c r="W1678" i="6" s="1"/>
  <c r="V2059" i="6"/>
  <c r="W2059" i="6" s="1"/>
  <c r="P1769" i="6"/>
  <c r="T1769" i="6" s="1"/>
  <c r="V1704" i="6"/>
  <c r="W1704" i="6" s="1"/>
  <c r="P428" i="6"/>
  <c r="T428" i="6" s="1"/>
  <c r="V15" i="6"/>
  <c r="W15" i="6" s="1"/>
  <c r="P1529" i="6"/>
  <c r="T1529" i="6" s="1"/>
  <c r="P1532" i="6"/>
  <c r="T1532" i="6" s="1"/>
  <c r="V1947" i="6"/>
  <c r="W1947" i="6" s="1"/>
  <c r="V750" i="6"/>
  <c r="W750" i="6" s="1"/>
  <c r="P432" i="6"/>
  <c r="T432" i="6" s="1"/>
  <c r="T1433" i="6"/>
  <c r="V1551" i="6"/>
  <c r="W1551" i="6" s="1"/>
  <c r="T1664" i="6"/>
  <c r="P1339" i="6"/>
  <c r="T1339" i="6" s="1"/>
  <c r="T1688" i="6"/>
  <c r="T1967" i="6"/>
  <c r="V938" i="6"/>
  <c r="W938" i="6" s="1"/>
  <c r="T136" i="6"/>
  <c r="V2269" i="6"/>
  <c r="W2269" i="6" s="1"/>
  <c r="T405" i="6"/>
  <c r="V690" i="6"/>
  <c r="W690" i="6" s="1"/>
  <c r="V2066" i="6"/>
  <c r="W2066" i="6" s="1"/>
  <c r="T1117" i="6"/>
  <c r="T1366" i="6"/>
  <c r="V1452" i="6"/>
  <c r="W1452" i="6" s="1"/>
  <c r="V297" i="6"/>
  <c r="W297" i="6" s="1"/>
  <c r="T919" i="6"/>
  <c r="T1067" i="6"/>
  <c r="T1747" i="6"/>
  <c r="T682" i="6"/>
  <c r="V1341" i="6"/>
  <c r="W1341" i="6" s="1"/>
  <c r="V710" i="6"/>
  <c r="W710" i="6" s="1"/>
  <c r="T1351" i="6"/>
  <c r="T164" i="6"/>
  <c r="P1824" i="6"/>
  <c r="T1824" i="6" s="1"/>
  <c r="T2226" i="6"/>
  <c r="V1548" i="6"/>
  <c r="W1548" i="6" s="1"/>
  <c r="T866" i="6"/>
  <c r="V2061" i="6"/>
  <c r="W2061" i="6" s="1"/>
  <c r="V1013" i="6"/>
  <c r="W1013" i="6" s="1"/>
  <c r="T995" i="6"/>
  <c r="V438" i="6"/>
  <c r="W438" i="6" s="1"/>
  <c r="T509" i="6"/>
  <c r="T1136" i="6"/>
  <c r="V1522" i="6"/>
  <c r="W1522" i="6" s="1"/>
  <c r="V1770" i="6"/>
  <c r="W1770" i="6" s="1"/>
  <c r="P1053" i="6"/>
  <c r="T1053" i="6" s="1"/>
  <c r="P1233" i="6"/>
  <c r="T1233" i="6" s="1"/>
  <c r="T221" i="6"/>
  <c r="P1184" i="6"/>
  <c r="T1184" i="6" s="1"/>
  <c r="V749" i="6"/>
  <c r="W749" i="6" s="1"/>
  <c r="T744" i="6"/>
  <c r="T217" i="6"/>
  <c r="P162" i="6"/>
  <c r="T162" i="6" s="1"/>
  <c r="P1007" i="6"/>
  <c r="T1007" i="6" s="1"/>
  <c r="V1896" i="6"/>
  <c r="W1896" i="6" s="1"/>
  <c r="T1000" i="6"/>
  <c r="P253" i="6"/>
  <c r="T253" i="6" s="1"/>
  <c r="V126" i="6"/>
  <c r="W126" i="6" s="1"/>
  <c r="V1250" i="6"/>
  <c r="W1250" i="6" s="1"/>
  <c r="T224" i="6"/>
  <c r="T2356" i="6"/>
  <c r="T169" i="6"/>
  <c r="P1458" i="6"/>
  <c r="T1458" i="6" s="1"/>
  <c r="T1329" i="6"/>
  <c r="V861" i="6"/>
  <c r="W861" i="6" s="1"/>
  <c r="V2315" i="6"/>
  <c r="W2315" i="6" s="1"/>
  <c r="V704" i="6"/>
  <c r="W704" i="6" s="1"/>
  <c r="T1294" i="6"/>
  <c r="V339" i="6"/>
  <c r="W339" i="6" s="1"/>
  <c r="T469" i="6"/>
  <c r="P1285" i="6"/>
  <c r="T1285" i="6" s="1"/>
  <c r="T546" i="6"/>
  <c r="V1933" i="6"/>
  <c r="W1933" i="6" s="1"/>
  <c r="P1678" i="6"/>
  <c r="T1678" i="6" s="1"/>
  <c r="T124" i="6"/>
  <c r="P1057" i="6"/>
  <c r="T1057" i="6" s="1"/>
  <c r="T2059" i="6"/>
  <c r="V557" i="6"/>
  <c r="W557" i="6" s="1"/>
  <c r="T1809" i="6"/>
  <c r="P1857" i="6"/>
  <c r="T1857" i="6" s="1"/>
  <c r="V428" i="6"/>
  <c r="W428" i="6" s="1"/>
  <c r="P416" i="6"/>
  <c r="T416" i="6" s="1"/>
  <c r="P15" i="6"/>
  <c r="T15" i="6" s="1"/>
  <c r="V1104" i="6"/>
  <c r="W1104" i="6" s="1"/>
  <c r="V2093" i="6"/>
  <c r="W2093" i="6" s="1"/>
  <c r="T2116" i="6"/>
  <c r="T632" i="6"/>
  <c r="V1987" i="6"/>
  <c r="W1987" i="6" s="1"/>
  <c r="V316" i="6"/>
  <c r="W316" i="6" s="1"/>
  <c r="P1947" i="6"/>
  <c r="T1947" i="6" s="1"/>
  <c r="P894" i="6"/>
  <c r="T894" i="6" s="1"/>
  <c r="V1472" i="6"/>
  <c r="W1472" i="6" s="1"/>
  <c r="V2078" i="6"/>
  <c r="W2078" i="6" s="1"/>
  <c r="V1339" i="6"/>
  <c r="W1339" i="6" s="1"/>
  <c r="P1647" i="6"/>
  <c r="T1647" i="6" s="1"/>
  <c r="V295" i="6"/>
  <c r="W295" i="6" s="1"/>
  <c r="T1912" i="6"/>
  <c r="V47" i="6"/>
  <c r="W47" i="6" s="1"/>
  <c r="T1418" i="6"/>
  <c r="T1831" i="6"/>
  <c r="V162" i="6"/>
  <c r="W162" i="6" s="1"/>
  <c r="V2127" i="6"/>
  <c r="W2127" i="6" s="1"/>
  <c r="V1768" i="6"/>
  <c r="W1768" i="6" s="1"/>
  <c r="T1517" i="6"/>
  <c r="T1653" i="6"/>
  <c r="V591" i="6"/>
  <c r="W591" i="6" s="1"/>
  <c r="V1330" i="6"/>
  <c r="W1330" i="6" s="1"/>
  <c r="T1073" i="6"/>
  <c r="V1329" i="6"/>
  <c r="W1329" i="6" s="1"/>
  <c r="V320" i="6"/>
  <c r="W320" i="6" s="1"/>
  <c r="V1480" i="6"/>
  <c r="W1480" i="6" s="1"/>
  <c r="P1308" i="6"/>
  <c r="T1308" i="6" s="1"/>
  <c r="V1815" i="6"/>
  <c r="W1815" i="6" s="1"/>
  <c r="V2252" i="6"/>
  <c r="W2252" i="6" s="1"/>
  <c r="V1809" i="6"/>
  <c r="W1809" i="6" s="1"/>
  <c r="V990" i="6"/>
  <c r="W990" i="6" s="1"/>
  <c r="P1920" i="6"/>
  <c r="T1920" i="6" s="1"/>
  <c r="P1104" i="6"/>
  <c r="T1104" i="6" s="1"/>
  <c r="V1296" i="6"/>
  <c r="W1296" i="6" s="1"/>
  <c r="V1167" i="6"/>
  <c r="W1167" i="6" s="1"/>
  <c r="V1405" i="6"/>
  <c r="W1405" i="6" s="1"/>
  <c r="P2280" i="6"/>
  <c r="T2280" i="6" s="1"/>
  <c r="P679" i="6"/>
  <c r="T679" i="6" s="1"/>
  <c r="V894" i="6"/>
  <c r="W894" i="6" s="1"/>
  <c r="V688" i="6"/>
  <c r="W688" i="6" s="1"/>
  <c r="P461" i="6"/>
  <c r="T461" i="6" s="1"/>
  <c r="P862" i="6"/>
  <c r="T862" i="6" s="1"/>
  <c r="T749" i="6"/>
  <c r="V1912" i="6"/>
  <c r="W1912" i="6" s="1"/>
  <c r="V423" i="6"/>
  <c r="W423" i="6" s="1"/>
  <c r="T2127" i="6"/>
  <c r="V1375" i="6"/>
  <c r="W1375" i="6" s="1"/>
  <c r="T1768" i="6"/>
  <c r="V1687" i="6"/>
  <c r="W1687" i="6" s="1"/>
  <c r="V1676" i="6"/>
  <c r="W1676" i="6" s="1"/>
  <c r="V177" i="6"/>
  <c r="W177" i="6" s="1"/>
  <c r="T1444" i="6"/>
  <c r="V904" i="6"/>
  <c r="W904" i="6" s="1"/>
  <c r="V2024" i="6"/>
  <c r="W2024" i="6" s="1"/>
  <c r="V2342" i="6"/>
  <c r="W2342" i="6" s="1"/>
  <c r="T320" i="6"/>
  <c r="V485" i="6"/>
  <c r="W485" i="6" s="1"/>
  <c r="V2297" i="6"/>
  <c r="W2297" i="6" s="1"/>
  <c r="P328" i="6"/>
  <c r="T328" i="6" s="1"/>
  <c r="V137" i="6"/>
  <c r="W137" i="6" s="1"/>
  <c r="P1322" i="6"/>
  <c r="T1322" i="6" s="1"/>
  <c r="V2034" i="6"/>
  <c r="W2034" i="6" s="1"/>
  <c r="T1815" i="6"/>
  <c r="V592" i="6"/>
  <c r="W592" i="6" s="1"/>
  <c r="V445" i="6"/>
  <c r="W445" i="6" s="1"/>
  <c r="V1586" i="6"/>
  <c r="W1586" i="6" s="1"/>
  <c r="P990" i="6"/>
  <c r="T990" i="6" s="1"/>
  <c r="T1052" i="6"/>
  <c r="P908" i="6"/>
  <c r="T908" i="6" s="1"/>
  <c r="V1643" i="6"/>
  <c r="W1643" i="6" s="1"/>
  <c r="V1382" i="6"/>
  <c r="W1382" i="6" s="1"/>
  <c r="T1296" i="6"/>
  <c r="P715" i="6"/>
  <c r="T715" i="6" s="1"/>
  <c r="V1291" i="6"/>
  <c r="W1291" i="6" s="1"/>
  <c r="V2245" i="6"/>
  <c r="W2245" i="6" s="1"/>
  <c r="V2007" i="6"/>
  <c r="W2007" i="6" s="1"/>
  <c r="V1491" i="6"/>
  <c r="W1491" i="6" s="1"/>
  <c r="P1978" i="6"/>
  <c r="T1978" i="6" s="1"/>
  <c r="P684" i="6"/>
  <c r="T684" i="6" s="1"/>
  <c r="V2003" i="6"/>
  <c r="W2003" i="6" s="1"/>
  <c r="P2340" i="6"/>
  <c r="T2340" i="6" s="1"/>
  <c r="P2333" i="6"/>
  <c r="T2333" i="6" s="1"/>
  <c r="V1542" i="6"/>
  <c r="W1542" i="6" s="1"/>
  <c r="T1728" i="6"/>
  <c r="T1582" i="6"/>
  <c r="T2125" i="6"/>
  <c r="T404" i="6"/>
  <c r="V763" i="6"/>
  <c r="W763" i="6" s="1"/>
  <c r="T1471" i="6"/>
  <c r="T2296" i="6"/>
  <c r="V1503" i="6"/>
  <c r="W1503" i="6" s="1"/>
  <c r="T725" i="6"/>
  <c r="V1625" i="6"/>
  <c r="W1625" i="6" s="1"/>
  <c r="T1589" i="6"/>
  <c r="T1068" i="6"/>
  <c r="T1730" i="6"/>
  <c r="V1866" i="6"/>
  <c r="W1866" i="6" s="1"/>
  <c r="V1916" i="6"/>
  <c r="W1916" i="6" s="1"/>
  <c r="T1298" i="6"/>
  <c r="V1333" i="6"/>
  <c r="W1333" i="6" s="1"/>
  <c r="V785" i="6"/>
  <c r="W785" i="6" s="1"/>
  <c r="T2057" i="6"/>
  <c r="T1759" i="6"/>
  <c r="V1247" i="6"/>
  <c r="W1247" i="6" s="1"/>
  <c r="T1429" i="6"/>
  <c r="T1636" i="6"/>
  <c r="P1283" i="6"/>
  <c r="T1283" i="6" s="1"/>
  <c r="T2113" i="6"/>
  <c r="V982" i="6"/>
  <c r="W982" i="6" s="1"/>
  <c r="T1186" i="6"/>
  <c r="T1606" i="6"/>
  <c r="T1867" i="6"/>
  <c r="V2032" i="6"/>
  <c r="W2032" i="6" s="1"/>
  <c r="V626" i="6"/>
  <c r="W626" i="6" s="1"/>
  <c r="V687" i="6"/>
  <c r="W687" i="6" s="1"/>
  <c r="T852" i="6"/>
  <c r="T1590" i="6"/>
  <c r="P2287" i="6"/>
  <c r="T2287" i="6" s="1"/>
  <c r="V49" i="6"/>
  <c r="W49" i="6" s="1"/>
  <c r="T1189" i="6"/>
  <c r="V711" i="6"/>
  <c r="W711" i="6" s="1"/>
  <c r="P878" i="6"/>
  <c r="T878" i="6" s="1"/>
  <c r="T789" i="6"/>
  <c r="T47" i="6"/>
  <c r="P1808" i="6"/>
  <c r="T1808" i="6" s="1"/>
  <c r="P714" i="6"/>
  <c r="T714" i="6" s="1"/>
  <c r="T1984" i="6"/>
  <c r="P1511" i="6"/>
  <c r="T1511" i="6" s="1"/>
  <c r="T434" i="6"/>
  <c r="V608" i="6"/>
  <c r="W608" i="6" s="1"/>
  <c r="P1687" i="6"/>
  <c r="T1687" i="6" s="1"/>
  <c r="P29" i="6"/>
  <c r="T29" i="6" s="1"/>
  <c r="T177" i="6"/>
  <c r="V1444" i="6"/>
  <c r="W1444" i="6" s="1"/>
  <c r="T1955" i="6"/>
  <c r="P2024" i="6"/>
  <c r="T2024" i="6" s="1"/>
  <c r="P2342" i="6"/>
  <c r="T2342" i="6" s="1"/>
  <c r="V1213" i="6"/>
  <c r="W1213" i="6" s="1"/>
  <c r="P485" i="6"/>
  <c r="T485" i="6" s="1"/>
  <c r="T1710" i="6"/>
  <c r="P137" i="6"/>
  <c r="T137" i="6" s="1"/>
  <c r="V1322" i="6"/>
  <c r="W1322" i="6" s="1"/>
  <c r="T2034" i="6"/>
  <c r="P592" i="6"/>
  <c r="T592" i="6" s="1"/>
  <c r="V670" i="6"/>
  <c r="W670" i="6" s="1"/>
  <c r="P254" i="6"/>
  <c r="T254" i="6" s="1"/>
  <c r="T2252" i="6"/>
  <c r="T1569" i="6"/>
  <c r="V895" i="6"/>
  <c r="W895" i="6" s="1"/>
  <c r="P1586" i="6"/>
  <c r="T1586" i="6" s="1"/>
  <c r="V1417" i="6"/>
  <c r="W1417" i="6" s="1"/>
  <c r="T330" i="6"/>
  <c r="T1643" i="6"/>
  <c r="T1382" i="6"/>
  <c r="T1248" i="6"/>
  <c r="P1017" i="6"/>
  <c r="T1017" i="6" s="1"/>
  <c r="V1771" i="6"/>
  <c r="W1771" i="6" s="1"/>
  <c r="T1112" i="6"/>
  <c r="P1695" i="6"/>
  <c r="T1695" i="6" s="1"/>
  <c r="V1661" i="6"/>
  <c r="W1661" i="6" s="1"/>
  <c r="P2245" i="6"/>
  <c r="T2245" i="6" s="1"/>
  <c r="P2007" i="6"/>
  <c r="T2007" i="6" s="1"/>
  <c r="P1901" i="6"/>
  <c r="T1901" i="6" s="1"/>
  <c r="V208" i="6"/>
  <c r="W208" i="6" s="1"/>
  <c r="P58" i="6"/>
  <c r="T58" i="6" s="1"/>
  <c r="V1177" i="6"/>
  <c r="W1177" i="6" s="1"/>
  <c r="P1226" i="6"/>
  <c r="T1226" i="6" s="1"/>
  <c r="T2236" i="6"/>
  <c r="V1189" i="6"/>
  <c r="W1189" i="6" s="1"/>
  <c r="V878" i="6"/>
  <c r="W878" i="6" s="1"/>
  <c r="V789" i="6"/>
  <c r="W789" i="6" s="1"/>
  <c r="V1984" i="6"/>
  <c r="W1984" i="6" s="1"/>
  <c r="T745" i="6"/>
  <c r="T1375" i="6"/>
  <c r="V1692" i="6"/>
  <c r="W1692" i="6" s="1"/>
  <c r="P1030" i="6"/>
  <c r="T1030" i="6" s="1"/>
  <c r="V2359" i="6"/>
  <c r="W2359" i="6" s="1"/>
  <c r="T1676" i="6"/>
  <c r="T1456" i="6"/>
  <c r="T931" i="6"/>
  <c r="V870" i="6"/>
  <c r="W870" i="6" s="1"/>
  <c r="V1631" i="6"/>
  <c r="W1631" i="6" s="1"/>
  <c r="P17" i="6"/>
  <c r="T17" i="6" s="1"/>
  <c r="V1218" i="6"/>
  <c r="W1218" i="6" s="1"/>
  <c r="P678" i="6"/>
  <c r="T678" i="6" s="1"/>
  <c r="T1575" i="6"/>
  <c r="P1140" i="6"/>
  <c r="T1140" i="6" s="1"/>
  <c r="T1357" i="6"/>
  <c r="P670" i="6"/>
  <c r="T670" i="6" s="1"/>
  <c r="P895" i="6"/>
  <c r="T895" i="6" s="1"/>
  <c r="V1380" i="6"/>
  <c r="W1380" i="6" s="1"/>
  <c r="P53" i="6"/>
  <c r="T53" i="6" s="1"/>
  <c r="V2255" i="6"/>
  <c r="W2255" i="6" s="1"/>
  <c r="V1152" i="6"/>
  <c r="W1152" i="6" s="1"/>
  <c r="P1995" i="6"/>
  <c r="T1995" i="6" s="1"/>
  <c r="P1325" i="6"/>
  <c r="T1325" i="6" s="1"/>
  <c r="V566" i="6"/>
  <c r="W566" i="6" s="1"/>
  <c r="P1771" i="6"/>
  <c r="T1771" i="6" s="1"/>
  <c r="V2000" i="6"/>
  <c r="W2000" i="6" s="1"/>
  <c r="V1695" i="6"/>
  <c r="W1695" i="6" s="1"/>
  <c r="P1661" i="6"/>
  <c r="T1661" i="6" s="1"/>
  <c r="T2101" i="6"/>
  <c r="T1810" i="6"/>
  <c r="P607" i="6"/>
  <c r="T607" i="6" s="1"/>
  <c r="V1149" i="6"/>
  <c r="W1149" i="6" s="1"/>
  <c r="V521" i="6"/>
  <c r="W521" i="6" s="1"/>
  <c r="V1600" i="6"/>
  <c r="W1600" i="6" s="1"/>
  <c r="T1177" i="6"/>
  <c r="T1060" i="6"/>
  <c r="V1352" i="6"/>
  <c r="W1352" i="6" s="1"/>
  <c r="T711" i="6"/>
  <c r="V974" i="6"/>
  <c r="W974" i="6" s="1"/>
  <c r="V556" i="6"/>
  <c r="W556" i="6" s="1"/>
  <c r="V854" i="6"/>
  <c r="W854" i="6" s="1"/>
  <c r="V196" i="6"/>
  <c r="W196" i="6" s="1"/>
  <c r="V524" i="6"/>
  <c r="W524" i="6" s="1"/>
  <c r="V408" i="6"/>
  <c r="W408" i="6" s="1"/>
  <c r="P624" i="6"/>
  <c r="T624" i="6" s="1"/>
  <c r="P1340" i="6"/>
  <c r="T1340" i="6" s="1"/>
  <c r="P673" i="6"/>
  <c r="T673" i="6" s="1"/>
  <c r="T870" i="6"/>
  <c r="V17" i="6"/>
  <c r="W17" i="6" s="1"/>
  <c r="T1562" i="6"/>
  <c r="V1575" i="6"/>
  <c r="W1575" i="6" s="1"/>
  <c r="T887" i="6"/>
  <c r="V249" i="6"/>
  <c r="W249" i="6" s="1"/>
  <c r="T530" i="6"/>
  <c r="V430" i="6"/>
  <c r="W430" i="6" s="1"/>
  <c r="T414" i="6"/>
  <c r="V313" i="6"/>
  <c r="W313" i="6" s="1"/>
  <c r="V1627" i="6"/>
  <c r="W1627" i="6" s="1"/>
  <c r="V330" i="6"/>
  <c r="W330" i="6" s="1"/>
  <c r="V1196" i="6"/>
  <c r="W1196" i="6" s="1"/>
  <c r="T803" i="6"/>
  <c r="V2112" i="6"/>
  <c r="W2112" i="6" s="1"/>
  <c r="P2000" i="6"/>
  <c r="T2000" i="6" s="1"/>
  <c r="T833" i="6"/>
  <c r="V2176" i="6"/>
  <c r="W2176" i="6" s="1"/>
  <c r="V365" i="6"/>
  <c r="W365" i="6" s="1"/>
  <c r="P1509" i="6"/>
  <c r="T1509" i="6" s="1"/>
  <c r="V607" i="6"/>
  <c r="W607" i="6" s="1"/>
  <c r="V2231" i="6"/>
  <c r="W2231" i="6" s="1"/>
  <c r="T505" i="6"/>
  <c r="P1600" i="6"/>
  <c r="T1600" i="6" s="1"/>
  <c r="T651" i="6"/>
  <c r="V1212" i="6"/>
  <c r="W1212" i="6" s="1"/>
  <c r="V1232" i="6"/>
  <c r="W1232" i="6" s="1"/>
  <c r="V1496" i="6"/>
  <c r="W1496" i="6" s="1"/>
  <c r="V920" i="6"/>
  <c r="W920" i="6" s="1"/>
  <c r="V2184" i="6"/>
  <c r="W2184" i="6" s="1"/>
  <c r="V2257" i="6"/>
  <c r="W2257" i="6" s="1"/>
  <c r="V815" i="6"/>
  <c r="W815" i="6" s="1"/>
  <c r="V1056" i="6"/>
  <c r="W1056" i="6" s="1"/>
  <c r="V934" i="6"/>
  <c r="W934" i="6" s="1"/>
  <c r="T1388" i="6"/>
  <c r="T1120" i="6"/>
  <c r="V909" i="6"/>
  <c r="W909" i="6" s="1"/>
  <c r="T1508" i="6"/>
  <c r="V2276" i="6"/>
  <c r="W2276" i="6" s="1"/>
  <c r="T1929" i="6"/>
  <c r="P1265" i="6"/>
  <c r="T1265" i="6" s="1"/>
  <c r="V2209" i="6"/>
  <c r="W2209" i="6" s="1"/>
  <c r="V1324" i="6"/>
  <c r="W1324" i="6" s="1"/>
  <c r="V813" i="6"/>
  <c r="W813" i="6" s="1"/>
  <c r="V1719" i="6"/>
  <c r="W1719" i="6" s="1"/>
  <c r="V718" i="6"/>
  <c r="W718" i="6" s="1"/>
  <c r="V1516" i="6"/>
  <c r="W1516" i="6" s="1"/>
  <c r="V1290" i="6"/>
  <c r="W1290" i="6" s="1"/>
  <c r="V1473" i="6"/>
  <c r="W1473" i="6" s="1"/>
  <c r="V595" i="6"/>
  <c r="W595" i="6" s="1"/>
  <c r="T2221" i="6"/>
  <c r="V451" i="6"/>
  <c r="W451" i="6" s="1"/>
  <c r="T1411" i="6"/>
  <c r="T304" i="6"/>
  <c r="V2200" i="6"/>
  <c r="W2200" i="6" s="1"/>
  <c r="V260" i="6"/>
  <c r="W260" i="6" s="1"/>
  <c r="T1174" i="6"/>
  <c r="P1404" i="6"/>
  <c r="T1404" i="6" s="1"/>
  <c r="T564" i="6"/>
  <c r="V853" i="6"/>
  <c r="W853" i="6" s="1"/>
  <c r="V1305" i="6"/>
  <c r="W1305" i="6" s="1"/>
  <c r="V569" i="6"/>
  <c r="W569" i="6" s="1"/>
  <c r="P1211" i="6"/>
  <c r="T1211" i="6" s="1"/>
  <c r="P854" i="6"/>
  <c r="T854" i="6" s="1"/>
  <c r="V1314" i="6"/>
  <c r="W1314" i="6" s="1"/>
  <c r="P196" i="6"/>
  <c r="T196" i="6" s="1"/>
  <c r="V289" i="6"/>
  <c r="W289" i="6" s="1"/>
  <c r="V2132" i="6"/>
  <c r="W2132" i="6" s="1"/>
  <c r="P408" i="6"/>
  <c r="T408" i="6" s="1"/>
  <c r="T2359" i="6"/>
  <c r="V1526" i="6"/>
  <c r="W1526" i="6" s="1"/>
  <c r="V579" i="6"/>
  <c r="W579" i="6" s="1"/>
  <c r="V243" i="6"/>
  <c r="W243" i="6" s="1"/>
  <c r="V2016" i="6"/>
  <c r="W2016" i="6" s="1"/>
  <c r="V2250" i="6"/>
  <c r="W2250" i="6" s="1"/>
  <c r="P1631" i="6"/>
  <c r="T1631" i="6" s="1"/>
  <c r="P2306" i="6"/>
  <c r="T2306" i="6" s="1"/>
  <c r="T1604" i="6"/>
  <c r="P2100" i="6"/>
  <c r="T2100" i="6" s="1"/>
  <c r="V2302" i="6"/>
  <c r="W2302" i="6" s="1"/>
  <c r="V1423" i="6"/>
  <c r="W1423" i="6" s="1"/>
  <c r="V788" i="6"/>
  <c r="W788" i="6" s="1"/>
  <c r="P898" i="6"/>
  <c r="T898" i="6" s="1"/>
  <c r="V1357" i="6"/>
  <c r="W1357" i="6" s="1"/>
  <c r="V1863" i="6"/>
  <c r="W1863" i="6" s="1"/>
  <c r="T2166" i="6"/>
  <c r="V2148" i="6"/>
  <c r="W2148" i="6" s="1"/>
  <c r="V530" i="6"/>
  <c r="W530" i="6" s="1"/>
  <c r="P430" i="6"/>
  <c r="T430" i="6" s="1"/>
  <c r="V414" i="6"/>
  <c r="W414" i="6" s="1"/>
  <c r="P313" i="6"/>
  <c r="T313" i="6" s="1"/>
  <c r="V2135" i="6"/>
  <c r="W2135" i="6" s="1"/>
  <c r="T573" i="6"/>
  <c r="P1196" i="6"/>
  <c r="T1196" i="6" s="1"/>
  <c r="P369" i="6"/>
  <c r="T369" i="6" s="1"/>
  <c r="P2176" i="6"/>
  <c r="T2176" i="6" s="1"/>
  <c r="V2084" i="6"/>
  <c r="W2084" i="6" s="1"/>
  <c r="V1509" i="6"/>
  <c r="W1509" i="6" s="1"/>
  <c r="V1566" i="6"/>
  <c r="W1566" i="6" s="1"/>
  <c r="V2038" i="6"/>
  <c r="W2038" i="6" s="1"/>
  <c r="P976" i="6"/>
  <c r="T976" i="6" s="1"/>
  <c r="V593" i="6"/>
  <c r="W593" i="6" s="1"/>
  <c r="V1150" i="6"/>
  <c r="W1150" i="6" s="1"/>
  <c r="V1079" i="6"/>
  <c r="W1079" i="6" s="1"/>
  <c r="T2338" i="6"/>
  <c r="T585" i="6"/>
  <c r="T2195" i="6"/>
  <c r="P1245" i="6"/>
  <c r="T1245" i="6" s="1"/>
  <c r="P1389" i="6"/>
  <c r="T1389" i="6" s="1"/>
  <c r="V59" i="6"/>
  <c r="W59" i="6" s="1"/>
  <c r="P547" i="6"/>
  <c r="T547" i="6" s="1"/>
  <c r="P1743" i="6"/>
  <c r="T1743" i="6" s="1"/>
  <c r="V925" i="6"/>
  <c r="W925" i="6" s="1"/>
  <c r="P2183" i="6"/>
  <c r="T2183" i="6" s="1"/>
  <c r="T2189" i="6"/>
  <c r="P2313" i="6"/>
  <c r="T2313" i="6" s="1"/>
  <c r="P1628" i="6"/>
  <c r="T1628" i="6" s="1"/>
  <c r="T1299" i="6"/>
  <c r="V1629" i="6"/>
  <c r="W1629" i="6" s="1"/>
  <c r="T2149" i="6"/>
  <c r="T2012" i="6"/>
  <c r="V1066" i="6"/>
  <c r="W1066" i="6" s="1"/>
  <c r="T1162" i="6"/>
  <c r="T991" i="6"/>
  <c r="V1917" i="6"/>
  <c r="W1917" i="6" s="1"/>
  <c r="T290" i="6"/>
  <c r="V2203" i="6"/>
  <c r="W2203" i="6" s="1"/>
  <c r="P2309" i="6"/>
  <c r="T2309" i="6" s="1"/>
  <c r="V2277" i="6"/>
  <c r="W2277" i="6" s="1"/>
  <c r="T1020" i="6"/>
  <c r="P1084" i="6"/>
  <c r="T1084" i="6" s="1"/>
  <c r="V1928" i="6"/>
  <c r="W1928" i="6" s="1"/>
  <c r="V541" i="6"/>
  <c r="W541" i="6" s="1"/>
  <c r="T680" i="6"/>
  <c r="T143" i="6"/>
  <c r="T701" i="6"/>
  <c r="T1514" i="6"/>
  <c r="V1302" i="6"/>
  <c r="W1302" i="6" s="1"/>
  <c r="P639" i="6"/>
  <c r="T639" i="6" s="1"/>
  <c r="P881" i="6"/>
  <c r="T881" i="6" s="1"/>
  <c r="T431" i="6"/>
  <c r="P902" i="6"/>
  <c r="T902" i="6" s="1"/>
  <c r="V739" i="6"/>
  <c r="W739" i="6" s="1"/>
  <c r="V1265" i="6"/>
  <c r="W1265" i="6" s="1"/>
  <c r="P1324" i="6"/>
  <c r="T1324" i="6" s="1"/>
  <c r="P813" i="6"/>
  <c r="T813" i="6" s="1"/>
  <c r="P1792" i="6"/>
  <c r="T1792" i="6" s="1"/>
  <c r="V850" i="6"/>
  <c r="W850" i="6" s="1"/>
  <c r="P1160" i="6"/>
  <c r="T1160" i="6" s="1"/>
  <c r="P1634" i="6"/>
  <c r="T1634" i="6" s="1"/>
  <c r="T1624" i="6"/>
  <c r="T707" i="6"/>
  <c r="P1071" i="6"/>
  <c r="T1071" i="6" s="1"/>
  <c r="P829" i="6"/>
  <c r="T829" i="6" s="1"/>
  <c r="P628" i="6"/>
  <c r="T628" i="6" s="1"/>
  <c r="T787" i="6"/>
  <c r="T835" i="6"/>
  <c r="V705" i="6"/>
  <c r="W705" i="6" s="1"/>
  <c r="P1164" i="6"/>
  <c r="T1164" i="6" s="1"/>
  <c r="P1290" i="6"/>
  <c r="T1290" i="6" s="1"/>
  <c r="T595" i="6"/>
  <c r="P637" i="6"/>
  <c r="T637" i="6" s="1"/>
  <c r="T451" i="6"/>
  <c r="T605" i="6"/>
  <c r="V1411" i="6"/>
  <c r="W1411" i="6" s="1"/>
  <c r="V304" i="6"/>
  <c r="W304" i="6" s="1"/>
  <c r="V391" i="6"/>
  <c r="W391" i="6" s="1"/>
  <c r="V1185" i="6"/>
  <c r="W1185" i="6" s="1"/>
  <c r="T1252" i="6"/>
  <c r="V2173" i="6"/>
  <c r="W2173" i="6" s="1"/>
  <c r="T857" i="6"/>
  <c r="T853" i="6"/>
  <c r="P1305" i="6"/>
  <c r="T1305" i="6" s="1"/>
  <c r="T1352" i="6"/>
  <c r="P112" i="6"/>
  <c r="T112" i="6" s="1"/>
  <c r="P974" i="6"/>
  <c r="T974" i="6" s="1"/>
  <c r="P2238" i="6"/>
  <c r="T2238" i="6" s="1"/>
  <c r="V2062" i="6"/>
  <c r="W2062" i="6" s="1"/>
  <c r="T524" i="6"/>
  <c r="T1031" i="6"/>
  <c r="V805" i="6"/>
  <c r="W805" i="6" s="1"/>
  <c r="P525" i="6"/>
  <c r="T525" i="6" s="1"/>
  <c r="P1476" i="6"/>
  <c r="T1476" i="6" s="1"/>
  <c r="P1526" i="6"/>
  <c r="T1526" i="6" s="1"/>
  <c r="V935" i="6"/>
  <c r="W935" i="6" s="1"/>
  <c r="V1135" i="6"/>
  <c r="W1135" i="6" s="1"/>
  <c r="P243" i="6"/>
  <c r="T243" i="6" s="1"/>
  <c r="P2016" i="6"/>
  <c r="T2016" i="6" s="1"/>
  <c r="P1044" i="6"/>
  <c r="T1044" i="6" s="1"/>
  <c r="V2188" i="6"/>
  <c r="W2188" i="6" s="1"/>
  <c r="P1510" i="6"/>
  <c r="T1510" i="6" s="1"/>
  <c r="V2100" i="6"/>
  <c r="W2100" i="6" s="1"/>
  <c r="T2303" i="6"/>
  <c r="T1423" i="6"/>
  <c r="P788" i="6"/>
  <c r="T788" i="6" s="1"/>
  <c r="P596" i="6"/>
  <c r="T596" i="6" s="1"/>
  <c r="P147" i="6"/>
  <c r="T147" i="6" s="1"/>
  <c r="V1099" i="6"/>
  <c r="W1099" i="6" s="1"/>
  <c r="P333" i="6"/>
  <c r="T333" i="6" s="1"/>
  <c r="V612" i="6"/>
  <c r="W612" i="6" s="1"/>
  <c r="P1321" i="6"/>
  <c r="T1321" i="6" s="1"/>
  <c r="P2021" i="6"/>
  <c r="T2021" i="6" s="1"/>
  <c r="P1835" i="6"/>
  <c r="T1835" i="6" s="1"/>
  <c r="V531" i="6"/>
  <c r="W531" i="6" s="1"/>
  <c r="P594" i="6"/>
  <c r="T594" i="6" s="1"/>
  <c r="P731" i="6"/>
  <c r="T731" i="6" s="1"/>
  <c r="V874" i="6"/>
  <c r="W874" i="6" s="1"/>
  <c r="V845" i="6"/>
  <c r="W845" i="6" s="1"/>
  <c r="V573" i="6"/>
  <c r="W573" i="6" s="1"/>
  <c r="T1622" i="6"/>
  <c r="V296" i="6"/>
  <c r="W296" i="6" s="1"/>
  <c r="T2112" i="6"/>
  <c r="T1778" i="6"/>
  <c r="V369" i="6"/>
  <c r="W369" i="6" s="1"/>
  <c r="T1494" i="6"/>
  <c r="P527" i="6"/>
  <c r="T527" i="6" s="1"/>
  <c r="V1553" i="6"/>
  <c r="W1553" i="6" s="1"/>
  <c r="P1328" i="6"/>
  <c r="T1328" i="6" s="1"/>
  <c r="T977" i="6"/>
  <c r="P2084" i="6"/>
  <c r="T2084" i="6" s="1"/>
  <c r="V821" i="6"/>
  <c r="W821" i="6" s="1"/>
  <c r="P1507" i="6"/>
  <c r="T1507" i="6" s="1"/>
  <c r="P593" i="6"/>
  <c r="T593" i="6" s="1"/>
  <c r="P1150" i="6"/>
  <c r="T1150" i="6" s="1"/>
  <c r="V282" i="6"/>
  <c r="W282" i="6" s="1"/>
  <c r="V1504" i="6"/>
  <c r="W1504" i="6" s="1"/>
  <c r="V1233" i="6"/>
  <c r="W1233" i="6" s="1"/>
  <c r="T2076" i="6"/>
  <c r="V1445" i="6"/>
  <c r="W1445" i="6" s="1"/>
  <c r="V205" i="6"/>
  <c r="W205" i="6" s="1"/>
  <c r="V1059" i="6"/>
  <c r="W1059" i="6" s="1"/>
  <c r="V2088" i="6"/>
  <c r="W2088" i="6" s="1"/>
  <c r="V1937" i="6"/>
  <c r="W1937" i="6" s="1"/>
  <c r="T2227" i="6"/>
  <c r="T584" i="6"/>
  <c r="T997" i="6"/>
  <c r="T123" i="6"/>
  <c r="V1930" i="6"/>
  <c r="W1930" i="6" s="1"/>
  <c r="V624" i="6"/>
  <c r="W624" i="6" s="1"/>
  <c r="V29" i="6"/>
  <c r="W29" i="6" s="1"/>
  <c r="V900" i="6"/>
  <c r="W900" i="6" s="1"/>
  <c r="V2247" i="6"/>
  <c r="W2247" i="6" s="1"/>
  <c r="V923" i="6"/>
  <c r="W923" i="6" s="1"/>
  <c r="V910" i="6"/>
  <c r="W910" i="6" s="1"/>
  <c r="V673" i="6"/>
  <c r="W673" i="6" s="1"/>
  <c r="T2133" i="6"/>
  <c r="T542" i="6"/>
  <c r="T399" i="6"/>
  <c r="T1623" i="6"/>
  <c r="T1225" i="6"/>
  <c r="T1985" i="6"/>
  <c r="T2107" i="6"/>
  <c r="T62" i="6"/>
  <c r="V1401" i="6"/>
  <c r="W1401" i="6" s="1"/>
  <c r="V254" i="6"/>
  <c r="W254" i="6" s="1"/>
  <c r="V1592" i="6"/>
  <c r="W1592" i="6" s="1"/>
  <c r="T1363" i="6"/>
  <c r="V908" i="6"/>
  <c r="W908" i="6" s="1"/>
  <c r="V135" i="6"/>
  <c r="W135" i="6" s="1"/>
  <c r="V1850" i="6"/>
  <c r="W1850" i="6" s="1"/>
  <c r="V2216" i="6"/>
  <c r="W2216" i="6" s="1"/>
  <c r="V755" i="6"/>
  <c r="W755" i="6" s="1"/>
  <c r="V1449" i="6"/>
  <c r="W1449" i="6" s="1"/>
  <c r="V801" i="6"/>
  <c r="W801" i="6" s="1"/>
  <c r="T695" i="6"/>
  <c r="V1238" i="6"/>
  <c r="W1238" i="6" s="1"/>
  <c r="P2307" i="6"/>
  <c r="T2307" i="6" s="1"/>
  <c r="V478" i="6"/>
  <c r="W478" i="6" s="1"/>
  <c r="V1525" i="6"/>
  <c r="W1525" i="6" s="1"/>
  <c r="T378" i="6"/>
  <c r="V2230" i="6"/>
  <c r="W2230" i="6" s="1"/>
  <c r="V1244" i="6"/>
  <c r="W1244" i="6" s="1"/>
  <c r="V1961" i="6"/>
  <c r="W1961" i="6" s="1"/>
  <c r="V347" i="6"/>
  <c r="W347" i="6" s="1"/>
  <c r="V1176" i="6"/>
  <c r="W1176" i="6" s="1"/>
  <c r="V578" i="6"/>
  <c r="W578" i="6" s="1"/>
  <c r="V1773" i="6"/>
  <c r="W1773" i="6" s="1"/>
  <c r="V886" i="6"/>
  <c r="W886" i="6" s="1"/>
  <c r="V1555" i="6"/>
  <c r="W1555" i="6" s="1"/>
  <c r="V1362" i="6"/>
  <c r="W1362" i="6" s="1"/>
  <c r="V1241" i="6"/>
  <c r="W1241" i="6" s="1"/>
  <c r="V1239" i="6"/>
  <c r="W1239" i="6" s="1"/>
  <c r="T818" i="6"/>
  <c r="V2300" i="6"/>
  <c r="W2300" i="6" s="1"/>
  <c r="V283" i="6"/>
  <c r="W283" i="6" s="1"/>
  <c r="V1194" i="6"/>
  <c r="W1194" i="6" s="1"/>
  <c r="V183" i="6"/>
  <c r="W183" i="6" s="1"/>
  <c r="V2346" i="6"/>
  <c r="W2346" i="6" s="1"/>
  <c r="V1394" i="6"/>
  <c r="W1394" i="6" s="1"/>
  <c r="V2263" i="6"/>
  <c r="W2263" i="6" s="1"/>
  <c r="V275" i="6"/>
  <c r="W275" i="6" s="1"/>
  <c r="V284" i="6"/>
  <c r="W284" i="6" s="1"/>
  <c r="V1980" i="6"/>
  <c r="W1980" i="6" s="1"/>
  <c r="V2241" i="6"/>
  <c r="W2241" i="6" s="1"/>
  <c r="V1426" i="6"/>
  <c r="W1426" i="6" s="1"/>
  <c r="T1110" i="6"/>
  <c r="V737" i="6"/>
  <c r="W737" i="6" s="1"/>
  <c r="V2110" i="6"/>
  <c r="W2110" i="6" s="1"/>
  <c r="T1897" i="6"/>
  <c r="T1998" i="6"/>
  <c r="T1833" i="6"/>
  <c r="V1931" i="6"/>
  <c r="W1931" i="6" s="1"/>
  <c r="V1157" i="6"/>
  <c r="W1157" i="6" s="1"/>
  <c r="V1956" i="6"/>
  <c r="W1956" i="6" s="1"/>
  <c r="T2180" i="6"/>
  <c r="V1702" i="6"/>
  <c r="W1702" i="6" s="1"/>
  <c r="V1181" i="6"/>
  <c r="W1181" i="6" s="1"/>
  <c r="V1836" i="6"/>
  <c r="W1836" i="6" s="1"/>
  <c r="T1485" i="6"/>
  <c r="V314" i="6"/>
  <c r="W314" i="6" s="1"/>
  <c r="V676" i="6"/>
  <c r="W676" i="6" s="1"/>
  <c r="T1669" i="6"/>
  <c r="V662" i="6"/>
  <c r="W662" i="6" s="1"/>
  <c r="T1626" i="6"/>
  <c r="V1895" i="6"/>
  <c r="W1895" i="6" s="1"/>
  <c r="V1893" i="6"/>
  <c r="W1893" i="6" s="1"/>
  <c r="V2232" i="6"/>
  <c r="W2232" i="6" s="1"/>
  <c r="T674" i="6"/>
  <c r="T1420" i="6"/>
  <c r="T1376" i="6"/>
  <c r="V693" i="6"/>
  <c r="W693" i="6" s="1"/>
  <c r="T1859" i="6"/>
  <c r="T1111" i="6"/>
  <c r="V172" i="6"/>
  <c r="W172" i="6" s="1"/>
  <c r="T2146" i="6"/>
  <c r="V1904" i="6"/>
  <c r="W1904" i="6" s="1"/>
  <c r="V703" i="6"/>
  <c r="W703" i="6" s="1"/>
  <c r="V21" i="6"/>
  <c r="W21" i="6" s="1"/>
  <c r="V351" i="6"/>
  <c r="W351" i="6" s="1"/>
  <c r="T1951" i="6"/>
  <c r="T2204" i="6"/>
  <c r="V407" i="6"/>
  <c r="W407" i="6" s="1"/>
  <c r="V188" i="6"/>
  <c r="W188" i="6" s="1"/>
  <c r="T1185" i="6"/>
  <c r="T1504" i="6"/>
  <c r="V2287" i="6"/>
  <c r="W2287" i="6" s="1"/>
  <c r="P1205" i="6"/>
  <c r="T1205" i="6" s="1"/>
  <c r="V323" i="6"/>
  <c r="W323" i="6" s="1"/>
  <c r="V2076" i="6"/>
  <c r="W2076" i="6" s="1"/>
  <c r="T1910" i="6"/>
  <c r="P1061" i="6"/>
  <c r="T1061" i="6" s="1"/>
  <c r="V292" i="6"/>
  <c r="W292" i="6" s="1"/>
  <c r="T1937" i="6"/>
  <c r="V1211" i="6"/>
  <c r="W1211" i="6" s="1"/>
  <c r="V714" i="6"/>
  <c r="W714" i="6" s="1"/>
  <c r="V2227" i="6"/>
  <c r="W2227" i="6" s="1"/>
  <c r="T1907" i="6"/>
  <c r="V584" i="6"/>
  <c r="W584" i="6" s="1"/>
  <c r="V997" i="6"/>
  <c r="W997" i="6" s="1"/>
  <c r="V1549" i="6"/>
  <c r="W1549" i="6" s="1"/>
  <c r="T638" i="6"/>
  <c r="V123" i="6"/>
  <c r="W123" i="6" s="1"/>
  <c r="P1732" i="6"/>
  <c r="T1732" i="6" s="1"/>
  <c r="P591" i="6"/>
  <c r="T591" i="6" s="1"/>
  <c r="V1209" i="6"/>
  <c r="W1209" i="6" s="1"/>
  <c r="T1256" i="6"/>
  <c r="T923" i="6"/>
  <c r="T910" i="6"/>
  <c r="V2133" i="6"/>
  <c r="W2133" i="6" s="1"/>
  <c r="T1021" i="6"/>
  <c r="V2327" i="6"/>
  <c r="W2327" i="6" s="1"/>
  <c r="V542" i="6"/>
  <c r="W542" i="6" s="1"/>
  <c r="V399" i="6"/>
  <c r="W399" i="6" s="1"/>
  <c r="T2282" i="6"/>
  <c r="V1225" i="6"/>
  <c r="W1225" i="6" s="1"/>
  <c r="V462" i="6"/>
  <c r="W462" i="6" s="1"/>
  <c r="P2302" i="6"/>
  <c r="T2302" i="6" s="1"/>
  <c r="V678" i="6"/>
  <c r="W678" i="6" s="1"/>
  <c r="V328" i="6"/>
  <c r="W328" i="6" s="1"/>
  <c r="P339" i="6"/>
  <c r="T339" i="6" s="1"/>
  <c r="V1985" i="6"/>
  <c r="W1985" i="6" s="1"/>
  <c r="V2107" i="6"/>
  <c r="W2107" i="6" s="1"/>
  <c r="P1799" i="6"/>
  <c r="T1799" i="6" s="1"/>
  <c r="T506" i="6"/>
  <c r="V62" i="6"/>
  <c r="W62" i="6" s="1"/>
  <c r="T1297" i="6"/>
  <c r="P249" i="6"/>
  <c r="T249" i="6" s="1"/>
  <c r="V1057" i="6"/>
  <c r="W1057" i="6" s="1"/>
  <c r="P1583" i="6"/>
  <c r="T1583" i="6" s="1"/>
  <c r="T12" i="6"/>
  <c r="P1527" i="6"/>
  <c r="T1527" i="6" s="1"/>
  <c r="V1363" i="6"/>
  <c r="W1363" i="6" s="1"/>
  <c r="T102" i="6"/>
  <c r="T874" i="6"/>
  <c r="V416" i="6"/>
  <c r="W416" i="6" s="1"/>
  <c r="V2311" i="6"/>
  <c r="W2311" i="6" s="1"/>
  <c r="T1850" i="6"/>
  <c r="T1214" i="6"/>
  <c r="T2216" i="6"/>
  <c r="P20" i="6"/>
  <c r="T20" i="6" s="1"/>
  <c r="V1995" i="6"/>
  <c r="W1995" i="6" s="1"/>
  <c r="T755" i="6"/>
  <c r="T1449" i="6"/>
  <c r="P1474" i="6"/>
  <c r="T1474" i="6" s="1"/>
  <c r="P1447" i="6"/>
  <c r="T1447" i="6" s="1"/>
  <c r="V1075" i="6"/>
  <c r="W1075" i="6" s="1"/>
  <c r="V695" i="6"/>
  <c r="W695" i="6" s="1"/>
  <c r="V715" i="6"/>
  <c r="W715" i="6" s="1"/>
  <c r="V2307" i="6"/>
  <c r="W2307" i="6" s="1"/>
  <c r="T2235" i="6"/>
  <c r="P1438" i="6"/>
  <c r="T1438" i="6" s="1"/>
  <c r="V378" i="6"/>
  <c r="W378" i="6" s="1"/>
  <c r="T2230" i="6"/>
  <c r="T1961" i="6"/>
  <c r="T347" i="6"/>
  <c r="P1528" i="6"/>
  <c r="T1528" i="6" s="1"/>
  <c r="T2079" i="6"/>
  <c r="T1432" i="6"/>
  <c r="P1574" i="6"/>
  <c r="T1574" i="6" s="1"/>
  <c r="T886" i="6"/>
  <c r="T1555" i="6"/>
  <c r="T700" i="6"/>
  <c r="V2134" i="6"/>
  <c r="W2134" i="6" s="1"/>
  <c r="V818" i="6"/>
  <c r="W818" i="6" s="1"/>
  <c r="P2350" i="6"/>
  <c r="T2350" i="6" s="1"/>
  <c r="V1337" i="6"/>
  <c r="W1337" i="6" s="1"/>
  <c r="T1394" i="6"/>
  <c r="T2263" i="6"/>
  <c r="V2365" i="6"/>
  <c r="W2365" i="6" s="1"/>
  <c r="P1049" i="6"/>
  <c r="T1049" i="6" s="1"/>
  <c r="T2006" i="6"/>
  <c r="P203" i="6"/>
  <c r="T203" i="6" s="1"/>
  <c r="V1220" i="6"/>
  <c r="W1220" i="6" s="1"/>
  <c r="V1027" i="6"/>
  <c r="W1027" i="6" s="1"/>
  <c r="T2140" i="6"/>
  <c r="T736" i="6"/>
  <c r="T2241" i="6"/>
  <c r="V1897" i="6"/>
  <c r="W1897" i="6" s="1"/>
  <c r="V532" i="6"/>
  <c r="W532" i="6" s="1"/>
  <c r="T880" i="6"/>
  <c r="P504" i="6"/>
  <c r="T504" i="6" s="1"/>
  <c r="V1998" i="6"/>
  <c r="W1998" i="6" s="1"/>
  <c r="V1833" i="6"/>
  <c r="W1833" i="6" s="1"/>
  <c r="T1931" i="6"/>
  <c r="V2267" i="6"/>
  <c r="W2267" i="6" s="1"/>
  <c r="V2054" i="6"/>
  <c r="W2054" i="6" s="1"/>
  <c r="V1103" i="6"/>
  <c r="W1103" i="6" s="1"/>
  <c r="T1956" i="6"/>
  <c r="V2180" i="6"/>
  <c r="W2180" i="6" s="1"/>
  <c r="T879" i="6"/>
  <c r="T1836" i="6"/>
  <c r="P1286" i="6"/>
  <c r="T1286" i="6" s="1"/>
  <c r="P2014" i="6"/>
  <c r="T2014" i="6" s="1"/>
  <c r="V89" i="6"/>
  <c r="W89" i="6" s="1"/>
  <c r="V1485" i="6"/>
  <c r="W1485" i="6" s="1"/>
  <c r="V1669" i="6"/>
  <c r="W1669" i="6" s="1"/>
  <c r="V1124" i="6"/>
  <c r="W1124" i="6" s="1"/>
  <c r="P305" i="6"/>
  <c r="T305" i="6" s="1"/>
  <c r="V1626" i="6"/>
  <c r="W1626" i="6" s="1"/>
  <c r="V2013" i="6"/>
  <c r="W2013" i="6" s="1"/>
  <c r="V677" i="6"/>
  <c r="W677" i="6" s="1"/>
  <c r="V1968" i="6"/>
  <c r="W1968" i="6" s="1"/>
  <c r="T1973" i="6"/>
  <c r="V727" i="6"/>
  <c r="W727" i="6" s="1"/>
  <c r="V674" i="6"/>
  <c r="W674" i="6" s="1"/>
  <c r="V1420" i="6"/>
  <c r="W1420" i="6" s="1"/>
  <c r="V1376" i="6"/>
  <c r="W1376" i="6" s="1"/>
  <c r="V1859" i="6"/>
  <c r="W1859" i="6" s="1"/>
  <c r="V1199" i="6"/>
  <c r="W1199" i="6" s="1"/>
  <c r="V667" i="6"/>
  <c r="W667" i="6" s="1"/>
  <c r="V447" i="6"/>
  <c r="W447" i="6" s="1"/>
  <c r="V864" i="6"/>
  <c r="W864" i="6" s="1"/>
  <c r="P699" i="6"/>
  <c r="T699" i="6" s="1"/>
  <c r="V2146" i="6"/>
  <c r="W2146" i="6" s="1"/>
  <c r="V930" i="6"/>
  <c r="W930" i="6" s="1"/>
  <c r="V396" i="6"/>
  <c r="W396" i="6" s="1"/>
  <c r="V1802" i="6"/>
  <c r="W1802" i="6" s="1"/>
  <c r="V1949" i="6"/>
  <c r="W1949" i="6" s="1"/>
  <c r="P1599" i="6"/>
  <c r="T1599" i="6" s="1"/>
  <c r="V1951" i="6"/>
  <c r="W1951" i="6" s="1"/>
  <c r="V2204" i="6"/>
  <c r="W2204" i="6" s="1"/>
  <c r="T407" i="6"/>
  <c r="P1581" i="6"/>
  <c r="T1581" i="6" s="1"/>
  <c r="V2235" i="6"/>
  <c r="W2235" i="6" s="1"/>
  <c r="V1438" i="6"/>
  <c r="W1438" i="6" s="1"/>
  <c r="T478" i="6"/>
  <c r="T1525" i="6"/>
  <c r="T1244" i="6"/>
  <c r="V1528" i="6"/>
  <c r="W1528" i="6" s="1"/>
  <c r="T1176" i="6"/>
  <c r="V2079" i="6"/>
  <c r="W2079" i="6" s="1"/>
  <c r="V1432" i="6"/>
  <c r="W1432" i="6" s="1"/>
  <c r="V1574" i="6"/>
  <c r="W1574" i="6" s="1"/>
  <c r="T578" i="6"/>
  <c r="T1773" i="6"/>
  <c r="V700" i="6"/>
  <c r="W700" i="6" s="1"/>
  <c r="T1362" i="6"/>
  <c r="T1241" i="6"/>
  <c r="T2134" i="6"/>
  <c r="T1239" i="6"/>
  <c r="T2300" i="6"/>
  <c r="T283" i="6"/>
  <c r="V2350" i="6"/>
  <c r="W2350" i="6" s="1"/>
  <c r="T1194" i="6"/>
  <c r="T183" i="6"/>
  <c r="T1337" i="6"/>
  <c r="T2346" i="6"/>
  <c r="T2365" i="6"/>
  <c r="V1049" i="6"/>
  <c r="W1049" i="6" s="1"/>
  <c r="V2006" i="6"/>
  <c r="W2006" i="6" s="1"/>
  <c r="T275" i="6"/>
  <c r="V203" i="6"/>
  <c r="W203" i="6" s="1"/>
  <c r="T1220" i="6"/>
  <c r="T284" i="6"/>
  <c r="T1027" i="6"/>
  <c r="V2140" i="6"/>
  <c r="W2140" i="6" s="1"/>
  <c r="T1980" i="6"/>
  <c r="V736" i="6"/>
  <c r="W736" i="6" s="1"/>
  <c r="T1426" i="6"/>
  <c r="V1110" i="6"/>
  <c r="W1110" i="6" s="1"/>
  <c r="T737" i="6"/>
  <c r="T2110" i="6"/>
  <c r="T532" i="6"/>
  <c r="V880" i="6"/>
  <c r="W880" i="6" s="1"/>
  <c r="V504" i="6"/>
  <c r="W504" i="6" s="1"/>
  <c r="T2267" i="6"/>
  <c r="T2054" i="6"/>
  <c r="T1157" i="6"/>
  <c r="T1103" i="6"/>
  <c r="T1702" i="6"/>
  <c r="T1181" i="6"/>
  <c r="V879" i="6"/>
  <c r="W879" i="6" s="1"/>
  <c r="V1286" i="6"/>
  <c r="W1286" i="6" s="1"/>
  <c r="V2014" i="6"/>
  <c r="W2014" i="6" s="1"/>
  <c r="T89" i="6"/>
  <c r="T314" i="6"/>
  <c r="T676" i="6"/>
  <c r="T662" i="6"/>
  <c r="T1124" i="6"/>
  <c r="V305" i="6"/>
  <c r="W305" i="6" s="1"/>
  <c r="T1895" i="6"/>
  <c r="T2013" i="6"/>
  <c r="T1893" i="6"/>
  <c r="T677" i="6"/>
  <c r="T1968" i="6"/>
  <c r="V1973" i="6"/>
  <c r="W1973" i="6" s="1"/>
  <c r="T2232" i="6"/>
  <c r="T727" i="6"/>
  <c r="T693" i="6"/>
  <c r="V1111" i="6"/>
  <c r="W1111" i="6" s="1"/>
  <c r="T1199" i="6"/>
  <c r="T667" i="6"/>
  <c r="T447" i="6"/>
  <c r="T864" i="6"/>
  <c r="V699" i="6"/>
  <c r="W699" i="6" s="1"/>
  <c r="T172" i="6"/>
  <c r="T930" i="6"/>
  <c r="T1904" i="6"/>
  <c r="T396" i="6"/>
  <c r="T1802" i="6"/>
  <c r="T703" i="6"/>
  <c r="T21" i="6"/>
  <c r="T1949" i="6"/>
  <c r="T351" i="6"/>
  <c r="V1599" i="6"/>
  <c r="W1599" i="6" s="1"/>
  <c r="V1581" i="6"/>
  <c r="W1581" i="6" s="1"/>
  <c r="V860" i="6"/>
  <c r="W860" i="6" s="1"/>
  <c r="V1319" i="6"/>
  <c r="W1319" i="6" s="1"/>
  <c r="V1966" i="6"/>
  <c r="W1966" i="6" s="1"/>
  <c r="V1812" i="6"/>
  <c r="W1812" i="6" s="1"/>
  <c r="V2332" i="6"/>
  <c r="W2332" i="6" s="1"/>
  <c r="V475" i="6"/>
  <c r="W475" i="6" s="1"/>
  <c r="V1046" i="6"/>
  <c r="W1046" i="6" s="1"/>
  <c r="V1762" i="6"/>
  <c r="W1762" i="6" s="1"/>
  <c r="V550" i="6"/>
  <c r="W550" i="6" s="1"/>
  <c r="V251" i="6"/>
  <c r="W251" i="6" s="1"/>
  <c r="V1892" i="6"/>
  <c r="W1892" i="6" s="1"/>
  <c r="V1772" i="6"/>
  <c r="W1772" i="6" s="1"/>
  <c r="V1349" i="6"/>
  <c r="W1349" i="6" s="1"/>
  <c r="V623" i="6"/>
  <c r="W623" i="6" s="1"/>
  <c r="V1436" i="6"/>
  <c r="W1436" i="6" s="1"/>
  <c r="V1886" i="6"/>
  <c r="W1886" i="6" s="1"/>
  <c r="V2067" i="6"/>
  <c r="W2067" i="6" s="1"/>
  <c r="V1165" i="6"/>
  <c r="W1165" i="6" s="1"/>
  <c r="T580" i="6"/>
  <c r="T1148" i="6"/>
  <c r="V516" i="6"/>
  <c r="W516" i="6" s="1"/>
  <c r="T409" i="6"/>
  <c r="V371" i="6"/>
  <c r="W371" i="6" s="1"/>
  <c r="V1126" i="6"/>
  <c r="W1126" i="6" s="1"/>
  <c r="V1603" i="6"/>
  <c r="W1603" i="6" s="1"/>
  <c r="T2096" i="6"/>
  <c r="V720" i="6"/>
  <c r="W720" i="6" s="1"/>
  <c r="V996" i="6"/>
  <c r="W996" i="6" s="1"/>
  <c r="V129" i="6"/>
  <c r="W129" i="6" s="1"/>
  <c r="T1696" i="6"/>
  <c r="T2025" i="6"/>
  <c r="V1379" i="6"/>
  <c r="W1379" i="6" s="1"/>
  <c r="V496" i="6"/>
  <c r="W496" i="6" s="1"/>
  <c r="V16" i="6"/>
  <c r="W16" i="6" s="1"/>
  <c r="T352" i="6"/>
  <c r="T863" i="6"/>
  <c r="V209" i="6"/>
  <c r="W209" i="6" s="1"/>
  <c r="T1182" i="6"/>
  <c r="T709" i="6"/>
  <c r="V883" i="6"/>
  <c r="W883" i="6" s="1"/>
  <c r="V830" i="6"/>
  <c r="W830" i="6" s="1"/>
  <c r="V1778" i="6"/>
  <c r="W1778" i="6" s="1"/>
  <c r="V1847" i="6"/>
  <c r="W1847" i="6" s="1"/>
  <c r="T1003" i="6"/>
  <c r="V833" i="6"/>
  <c r="W833" i="6" s="1"/>
  <c r="T1699" i="6"/>
  <c r="T204" i="6"/>
  <c r="V1638" i="6"/>
  <c r="W1638" i="6" s="1"/>
  <c r="T2231" i="6"/>
  <c r="V1433" i="6"/>
  <c r="W1433" i="6" s="1"/>
  <c r="P1506" i="6"/>
  <c r="T1506" i="6" s="1"/>
  <c r="V2225" i="6"/>
  <c r="W2225" i="6" s="1"/>
  <c r="P1137" i="6"/>
  <c r="T1137" i="6" s="1"/>
  <c r="T1319" i="6"/>
  <c r="V1010" i="6"/>
  <c r="W1010" i="6" s="1"/>
  <c r="T806" i="6"/>
  <c r="V1935" i="6"/>
  <c r="W1935" i="6" s="1"/>
  <c r="T1172" i="6"/>
  <c r="V88" i="6"/>
  <c r="W88" i="6" s="1"/>
  <c r="T1781" i="6"/>
  <c r="T921" i="6"/>
  <c r="P1036" i="6"/>
  <c r="T1036" i="6" s="1"/>
  <c r="V2008" i="6"/>
  <c r="W2008" i="6" s="1"/>
  <c r="T2265" i="6"/>
  <c r="V2052" i="6"/>
  <c r="W2052" i="6" s="1"/>
  <c r="T251" i="6"/>
  <c r="T18" i="6"/>
  <c r="V2212" i="6"/>
  <c r="W2212" i="6" s="1"/>
  <c r="V406" i="6"/>
  <c r="W406" i="6" s="1"/>
  <c r="V2293" i="6"/>
  <c r="W2293" i="6" s="1"/>
  <c r="V327" i="6"/>
  <c r="W327" i="6" s="1"/>
  <c r="T2073" i="6"/>
  <c r="V1202" i="6"/>
  <c r="W1202" i="6" s="1"/>
  <c r="P1518" i="6"/>
  <c r="T1518" i="6" s="1"/>
  <c r="V2115" i="6"/>
  <c r="W2115" i="6" s="1"/>
  <c r="P733" i="6"/>
  <c r="T733" i="6" s="1"/>
  <c r="P377" i="6"/>
  <c r="T377" i="6" s="1"/>
  <c r="V734" i="6"/>
  <c r="W734" i="6" s="1"/>
  <c r="T2190" i="6"/>
  <c r="V534" i="6"/>
  <c r="W534" i="6" s="1"/>
  <c r="V1498" i="6"/>
  <c r="W1498" i="6" s="1"/>
  <c r="T1436" i="6"/>
  <c r="T2040" i="6"/>
  <c r="V1093" i="6"/>
  <c r="W1093" i="6" s="1"/>
  <c r="V1077" i="6"/>
  <c r="W1077" i="6" s="1"/>
  <c r="T1716" i="6"/>
  <c r="V419" i="6"/>
  <c r="W419" i="6" s="1"/>
  <c r="T1992" i="6"/>
  <c r="P1717" i="6"/>
  <c r="T1717" i="6" s="1"/>
  <c r="V1384" i="6"/>
  <c r="W1384" i="6" s="1"/>
  <c r="T278" i="6"/>
  <c r="T1165" i="6"/>
  <c r="P719" i="6"/>
  <c r="T719" i="6" s="1"/>
  <c r="V580" i="6"/>
  <c r="W580" i="6" s="1"/>
  <c r="P1639" i="6"/>
  <c r="T1639" i="6" s="1"/>
  <c r="V1969" i="6"/>
  <c r="W1969" i="6" s="1"/>
  <c r="V1148" i="6"/>
  <c r="W1148" i="6" s="1"/>
  <c r="V1371" i="6"/>
  <c r="W1371" i="6" s="1"/>
  <c r="P119" i="6"/>
  <c r="T119" i="6" s="1"/>
  <c r="V409" i="6"/>
  <c r="W409" i="6" s="1"/>
  <c r="V2058" i="6"/>
  <c r="W2058" i="6" s="1"/>
  <c r="V589" i="6"/>
  <c r="W589" i="6" s="1"/>
  <c r="V575" i="6"/>
  <c r="W575" i="6" s="1"/>
  <c r="T371" i="6"/>
  <c r="P877" i="6"/>
  <c r="T877" i="6" s="1"/>
  <c r="P1889" i="6"/>
  <c r="T1889" i="6" s="1"/>
  <c r="V2096" i="6"/>
  <c r="W2096" i="6" s="1"/>
  <c r="P2023" i="6"/>
  <c r="T2023" i="6" s="1"/>
  <c r="T255" i="6"/>
  <c r="P729" i="6"/>
  <c r="T729" i="6" s="1"/>
  <c r="P1645" i="6"/>
  <c r="T1645" i="6" s="1"/>
  <c r="V1696" i="6"/>
  <c r="W1696" i="6" s="1"/>
  <c r="V2025" i="6"/>
  <c r="W2025" i="6" s="1"/>
  <c r="T1607" i="6"/>
  <c r="P467" i="6"/>
  <c r="T467" i="6" s="1"/>
  <c r="V603" i="6"/>
  <c r="W603" i="6" s="1"/>
  <c r="P395" i="6"/>
  <c r="T395" i="6" s="1"/>
  <c r="V856" i="6"/>
  <c r="W856" i="6" s="1"/>
  <c r="V352" i="6"/>
  <c r="W352" i="6" s="1"/>
  <c r="V863" i="6"/>
  <c r="W863" i="6" s="1"/>
  <c r="V819" i="6"/>
  <c r="W819" i="6" s="1"/>
  <c r="V1182" i="6"/>
  <c r="W1182" i="6" s="1"/>
  <c r="P1597" i="6"/>
  <c r="T1597" i="6" s="1"/>
  <c r="T165" i="6"/>
  <c r="V709" i="6"/>
  <c r="W709" i="6" s="1"/>
  <c r="T883" i="6"/>
  <c r="V1807" i="6"/>
  <c r="W1807" i="6" s="1"/>
  <c r="T2225" i="6"/>
  <c r="V1137" i="6"/>
  <c r="W1137" i="6" s="1"/>
  <c r="T860" i="6"/>
  <c r="T1010" i="6"/>
  <c r="V806" i="6"/>
  <c r="W806" i="6" s="1"/>
  <c r="P1935" i="6"/>
  <c r="T1935" i="6" s="1"/>
  <c r="V1172" i="6"/>
  <c r="W1172" i="6" s="1"/>
  <c r="T1966" i="6"/>
  <c r="P88" i="6"/>
  <c r="T88" i="6" s="1"/>
  <c r="T1812" i="6"/>
  <c r="T2332" i="6"/>
  <c r="V1781" i="6"/>
  <c r="W1781" i="6" s="1"/>
  <c r="T475" i="6"/>
  <c r="V921" i="6"/>
  <c r="W921" i="6" s="1"/>
  <c r="V1036" i="6"/>
  <c r="W1036" i="6" s="1"/>
  <c r="T1046" i="6"/>
  <c r="T2008" i="6"/>
  <c r="T1762" i="6"/>
  <c r="T550" i="6"/>
  <c r="V2265" i="6"/>
  <c r="W2265" i="6" s="1"/>
  <c r="T2052" i="6"/>
  <c r="V18" i="6"/>
  <c r="W18" i="6" s="1"/>
  <c r="T2212" i="6"/>
  <c r="P406" i="6"/>
  <c r="T406" i="6" s="1"/>
  <c r="P2293" i="6"/>
  <c r="T2293" i="6" s="1"/>
  <c r="T327" i="6"/>
  <c r="V2073" i="6"/>
  <c r="W2073" i="6" s="1"/>
  <c r="T1202" i="6"/>
  <c r="V1518" i="6"/>
  <c r="W1518" i="6" s="1"/>
  <c r="T2115" i="6"/>
  <c r="V733" i="6"/>
  <c r="W733" i="6" s="1"/>
  <c r="T1892" i="6"/>
  <c r="T1772" i="6"/>
  <c r="V377" i="6"/>
  <c r="W377" i="6" s="1"/>
  <c r="T734" i="6"/>
  <c r="T1349" i="6"/>
  <c r="V2190" i="6"/>
  <c r="W2190" i="6" s="1"/>
  <c r="P534" i="6"/>
  <c r="T534" i="6" s="1"/>
  <c r="T1498" i="6"/>
  <c r="T623" i="6"/>
  <c r="V2040" i="6"/>
  <c r="W2040" i="6" s="1"/>
  <c r="T1093" i="6"/>
  <c r="P1077" i="6"/>
  <c r="T1077" i="6" s="1"/>
  <c r="V1716" i="6"/>
  <c r="W1716" i="6" s="1"/>
  <c r="P419" i="6"/>
  <c r="T419" i="6" s="1"/>
  <c r="V1992" i="6"/>
  <c r="W1992" i="6" s="1"/>
  <c r="V1717" i="6"/>
  <c r="W1717" i="6" s="1"/>
  <c r="T1886" i="6"/>
  <c r="T1384" i="6"/>
  <c r="T2067" i="6"/>
  <c r="V278" i="6"/>
  <c r="W278" i="6" s="1"/>
  <c r="V719" i="6"/>
  <c r="W719" i="6" s="1"/>
  <c r="V1639" i="6"/>
  <c r="W1639" i="6" s="1"/>
  <c r="T1969" i="6"/>
  <c r="T1371" i="6"/>
  <c r="V119" i="6"/>
  <c r="W119" i="6" s="1"/>
  <c r="T516" i="6"/>
  <c r="T2058" i="6"/>
  <c r="T589" i="6"/>
  <c r="T575" i="6"/>
  <c r="V877" i="6"/>
  <c r="W877" i="6" s="1"/>
  <c r="T1126" i="6"/>
  <c r="V1889" i="6"/>
  <c r="W1889" i="6" s="1"/>
  <c r="T1603" i="6"/>
  <c r="V2023" i="6"/>
  <c r="W2023" i="6" s="1"/>
  <c r="T720" i="6"/>
  <c r="T996" i="6"/>
  <c r="T129" i="6"/>
  <c r="V255" i="6"/>
  <c r="W255" i="6" s="1"/>
  <c r="V729" i="6"/>
  <c r="W729" i="6" s="1"/>
  <c r="V1645" i="6"/>
  <c r="W1645" i="6" s="1"/>
  <c r="V1607" i="6"/>
  <c r="W1607" i="6" s="1"/>
  <c r="V467" i="6"/>
  <c r="W467" i="6" s="1"/>
  <c r="T1379" i="6"/>
  <c r="T603" i="6"/>
  <c r="V395" i="6"/>
  <c r="W395" i="6" s="1"/>
  <c r="T496" i="6"/>
  <c r="T856" i="6"/>
  <c r="T16" i="6"/>
  <c r="T819" i="6"/>
  <c r="T209" i="6"/>
  <c r="V1597" i="6"/>
  <c r="W1597" i="6" s="1"/>
  <c r="V165" i="6"/>
  <c r="W165" i="6" s="1"/>
  <c r="T1807" i="6"/>
  <c r="P830" i="6"/>
  <c r="T830" i="6" s="1"/>
  <c r="V810" i="6"/>
  <c r="W810" i="6" s="1"/>
  <c r="V1276" i="6"/>
  <c r="W1276" i="6" s="1"/>
  <c r="V621" i="6"/>
  <c r="W621" i="6" s="1"/>
  <c r="V577" i="6"/>
  <c r="W577" i="6" s="1"/>
  <c r="V1490" i="6"/>
  <c r="W1490" i="6" s="1"/>
  <c r="V2240" i="6"/>
  <c r="W2240" i="6" s="1"/>
  <c r="V2065" i="6"/>
  <c r="W2065" i="6" s="1"/>
  <c r="V918" i="6"/>
  <c r="W918" i="6" s="1"/>
  <c r="V2337" i="6"/>
  <c r="W2337" i="6" s="1"/>
  <c r="V66" i="6"/>
  <c r="W66" i="6" s="1"/>
  <c r="V64" i="6"/>
  <c r="W64" i="6" s="1"/>
  <c r="V1922" i="6"/>
  <c r="W1922" i="6" s="1"/>
  <c r="V166" i="6"/>
  <c r="W166" i="6" s="1"/>
  <c r="V646" i="6"/>
  <c r="W646" i="6" s="1"/>
  <c r="V972" i="6"/>
  <c r="W972" i="6" s="1"/>
  <c r="V1620" i="6"/>
  <c r="W1620" i="6" s="1"/>
  <c r="V63" i="6"/>
  <c r="W63" i="6" s="1"/>
  <c r="V2068" i="6"/>
  <c r="W2068" i="6" s="1"/>
  <c r="V2121" i="6"/>
  <c r="W2121" i="6" s="1"/>
  <c r="V1240" i="6"/>
  <c r="W1240" i="6" s="1"/>
  <c r="V1767" i="6"/>
  <c r="W1767" i="6" s="1"/>
  <c r="V1370" i="6"/>
  <c r="W1370" i="6" s="1"/>
  <c r="V1829" i="6"/>
  <c r="W1829" i="6" s="1"/>
  <c r="V435" i="6"/>
  <c r="W435" i="6" s="1"/>
  <c r="V885" i="6"/>
  <c r="W885" i="6" s="1"/>
  <c r="V1777" i="6"/>
  <c r="W1777" i="6" s="1"/>
  <c r="V1416" i="6"/>
  <c r="W1416" i="6" s="1"/>
  <c r="V2218" i="6"/>
  <c r="W2218" i="6" s="1"/>
  <c r="V374" i="6"/>
  <c r="W374" i="6" s="1"/>
  <c r="V120" i="6"/>
  <c r="W120" i="6" s="1"/>
  <c r="V1820" i="6"/>
  <c r="W1820" i="6" s="1"/>
  <c r="V1369" i="6"/>
  <c r="W1369" i="6" s="1"/>
  <c r="V1646" i="6"/>
  <c r="W1646" i="6" s="1"/>
  <c r="V2233" i="6"/>
  <c r="W2233" i="6" s="1"/>
  <c r="T338" i="6"/>
  <c r="V1543" i="6"/>
  <c r="W1543" i="6" s="1"/>
  <c r="V2147" i="6"/>
  <c r="W2147" i="6" s="1"/>
  <c r="T1714" i="6"/>
  <c r="T1913" i="6"/>
  <c r="V1158" i="6"/>
  <c r="W1158" i="6" s="1"/>
  <c r="T1776" i="6"/>
  <c r="V829" i="6"/>
  <c r="W829" i="6" s="1"/>
  <c r="V2228" i="6"/>
  <c r="W2228" i="6" s="1"/>
  <c r="V1558" i="6"/>
  <c r="W1558" i="6" s="1"/>
  <c r="V787" i="6"/>
  <c r="W787" i="6" s="1"/>
  <c r="T718" i="6"/>
  <c r="V2113" i="6"/>
  <c r="W2113" i="6" s="1"/>
  <c r="T1356" i="6"/>
  <c r="V1486" i="6"/>
  <c r="W1486" i="6" s="1"/>
  <c r="V2242" i="6"/>
  <c r="W2242" i="6" s="1"/>
  <c r="T665" i="6"/>
  <c r="T1952" i="6"/>
  <c r="T992" i="6"/>
  <c r="T2173" i="6"/>
  <c r="V1226" i="6"/>
  <c r="W1226" i="6" s="1"/>
  <c r="V1647" i="6"/>
  <c r="W1647" i="6" s="1"/>
  <c r="V442" i="6"/>
  <c r="W442" i="6" s="1"/>
  <c r="V144" i="6"/>
  <c r="W144" i="6" s="1"/>
  <c r="V536" i="6"/>
  <c r="W536" i="6" s="1"/>
  <c r="V1435" i="6"/>
  <c r="W1435" i="6" s="1"/>
  <c r="T2141" i="6"/>
  <c r="T1683" i="6"/>
  <c r="V620" i="6"/>
  <c r="W620" i="6" s="1"/>
  <c r="T2217" i="6"/>
  <c r="V2114" i="6"/>
  <c r="W2114" i="6" s="1"/>
  <c r="V1746" i="6"/>
  <c r="W1746" i="6" s="1"/>
  <c r="V2239" i="6"/>
  <c r="W2239" i="6" s="1"/>
  <c r="V424" i="6"/>
  <c r="W424" i="6" s="1"/>
  <c r="V1855" i="6"/>
  <c r="W1855" i="6" s="1"/>
  <c r="V1795" i="6"/>
  <c r="W1795" i="6" s="1"/>
  <c r="V1358" i="6"/>
  <c r="W1358" i="6" s="1"/>
  <c r="V1340" i="6"/>
  <c r="W1340" i="6" s="1"/>
  <c r="V647" i="6"/>
  <c r="W647" i="6" s="1"/>
  <c r="V689" i="6"/>
  <c r="W689" i="6" s="1"/>
  <c r="T1721" i="6"/>
  <c r="V1255" i="6"/>
  <c r="W1255" i="6" s="1"/>
  <c r="T1761" i="6"/>
  <c r="T181" i="6"/>
  <c r="V2145" i="6"/>
  <c r="W2145" i="6" s="1"/>
  <c r="V1753" i="6"/>
  <c r="W1753" i="6" s="1"/>
  <c r="V1078" i="6"/>
  <c r="W1078" i="6" s="1"/>
  <c r="T2275" i="6"/>
  <c r="V1312" i="6"/>
  <c r="W1312" i="6" s="1"/>
  <c r="V1140" i="6"/>
  <c r="W1140" i="6" s="1"/>
  <c r="V561" i="6"/>
  <c r="W561" i="6" s="1"/>
  <c r="T1945" i="6"/>
  <c r="V817" i="6"/>
  <c r="W817" i="6" s="1"/>
  <c r="V764" i="6"/>
  <c r="W764" i="6" s="1"/>
  <c r="V1321" i="6"/>
  <c r="W1321" i="6" s="1"/>
  <c r="V1038" i="6"/>
  <c r="W1038" i="6" s="1"/>
  <c r="V1469" i="6"/>
  <c r="W1469" i="6" s="1"/>
  <c r="V1769" i="6"/>
  <c r="W1769" i="6" s="1"/>
  <c r="V2208" i="6"/>
  <c r="W2208" i="6" s="1"/>
  <c r="V746" i="6"/>
  <c r="W746" i="6" s="1"/>
  <c r="T717" i="6"/>
  <c r="V1851" i="6"/>
  <c r="W1851" i="6" s="1"/>
  <c r="T855" i="6"/>
  <c r="V1012" i="6"/>
  <c r="W1012" i="6" s="1"/>
  <c r="V2092" i="6"/>
  <c r="W2092" i="6" s="1"/>
  <c r="V426" i="6"/>
  <c r="W426" i="6" s="1"/>
  <c r="T1826" i="6"/>
  <c r="T1353" i="6"/>
  <c r="V1325" i="6"/>
  <c r="W1325" i="6" s="1"/>
  <c r="V598" i="6"/>
  <c r="W598" i="6" s="1"/>
  <c r="V1306" i="6"/>
  <c r="W1306" i="6" s="1"/>
  <c r="T342" i="6"/>
  <c r="T1918" i="6"/>
  <c r="V390" i="6"/>
  <c r="W390" i="6" s="1"/>
  <c r="T198" i="6"/>
  <c r="T1566" i="6"/>
  <c r="T2038" i="6"/>
  <c r="V2316" i="6"/>
  <c r="W2316" i="6" s="1"/>
  <c r="V1774" i="6"/>
  <c r="W1774" i="6" s="1"/>
  <c r="T810" i="6"/>
  <c r="P1550" i="6"/>
  <c r="T1550" i="6" s="1"/>
  <c r="V458" i="6"/>
  <c r="W458" i="6" s="1"/>
  <c r="T621" i="6"/>
  <c r="T577" i="6"/>
  <c r="T1490" i="6"/>
  <c r="V1269" i="6"/>
  <c r="W1269" i="6" s="1"/>
  <c r="V604" i="6"/>
  <c r="W604" i="6" s="1"/>
  <c r="T515" i="6"/>
  <c r="V2070" i="6"/>
  <c r="W2070" i="6" s="1"/>
  <c r="P2080" i="6"/>
  <c r="T2080" i="6" s="1"/>
  <c r="V774" i="6"/>
  <c r="W774" i="6" s="1"/>
  <c r="T2065" i="6"/>
  <c r="V686" i="6"/>
  <c r="W686" i="6" s="1"/>
  <c r="T918" i="6"/>
  <c r="T2323" i="6"/>
  <c r="T1170" i="6"/>
  <c r="V2123" i="6"/>
  <c r="W2123" i="6" s="1"/>
  <c r="P225" i="6"/>
  <c r="T225" i="6" s="1"/>
  <c r="T66" i="6"/>
  <c r="V2347" i="6"/>
  <c r="W2347" i="6" s="1"/>
  <c r="T1521" i="6"/>
  <c r="T2312" i="6"/>
  <c r="T54" i="6"/>
  <c r="V131" i="6"/>
  <c r="W131" i="6" s="1"/>
  <c r="V1644" i="6"/>
  <c r="W1644" i="6" s="1"/>
  <c r="T1546" i="6"/>
  <c r="T1922" i="6"/>
  <c r="V1128" i="6"/>
  <c r="W1128" i="6" s="1"/>
  <c r="P185" i="6"/>
  <c r="T185" i="6" s="1"/>
  <c r="V1903" i="6"/>
  <c r="W1903" i="6" s="1"/>
  <c r="T166" i="6"/>
  <c r="P386" i="6"/>
  <c r="T386" i="6" s="1"/>
  <c r="P1816" i="6"/>
  <c r="T1816" i="6" s="1"/>
  <c r="V712" i="6"/>
  <c r="W712" i="6" s="1"/>
  <c r="V246" i="6"/>
  <c r="W246" i="6" s="1"/>
  <c r="T972" i="6"/>
  <c r="V303" i="6"/>
  <c r="W303" i="6" s="1"/>
  <c r="T1559" i="6"/>
  <c r="T713" i="6"/>
  <c r="T1169" i="6"/>
  <c r="V2258" i="6"/>
  <c r="W2258" i="6" s="1"/>
  <c r="V893" i="6"/>
  <c r="W893" i="6" s="1"/>
  <c r="P2126" i="6"/>
  <c r="T2126" i="6" s="1"/>
  <c r="T354" i="6"/>
  <c r="V1094" i="6"/>
  <c r="W1094" i="6" s="1"/>
  <c r="T63" i="6"/>
  <c r="V1019" i="6"/>
  <c r="W1019" i="6" s="1"/>
  <c r="V1934" i="6"/>
  <c r="W1934" i="6" s="1"/>
  <c r="T2121" i="6"/>
  <c r="V1415" i="6"/>
  <c r="W1415" i="6" s="1"/>
  <c r="T335" i="6"/>
  <c r="V2094" i="6"/>
  <c r="W2094" i="6" s="1"/>
  <c r="V421" i="6"/>
  <c r="W421" i="6" s="1"/>
  <c r="V1143" i="6"/>
  <c r="W1143" i="6" s="1"/>
  <c r="V151" i="6"/>
  <c r="W151" i="6" s="1"/>
  <c r="T2118" i="6"/>
  <c r="V1613" i="6"/>
  <c r="W1613" i="6" s="1"/>
  <c r="P692" i="6"/>
  <c r="T692" i="6" s="1"/>
  <c r="P1425" i="6"/>
  <c r="T1425" i="6" s="1"/>
  <c r="P1151" i="6"/>
  <c r="T1151" i="6" s="1"/>
  <c r="T885" i="6"/>
  <c r="V127" i="6"/>
  <c r="W127" i="6" s="1"/>
  <c r="T1777" i="6"/>
  <c r="P657" i="6"/>
  <c r="T657" i="6" s="1"/>
  <c r="T1609" i="6"/>
  <c r="T2129" i="6"/>
  <c r="P742" i="6"/>
  <c r="T742" i="6" s="1"/>
  <c r="V1400" i="6"/>
  <c r="W1400" i="6" s="1"/>
  <c r="V1309" i="6"/>
  <c r="W1309" i="6" s="1"/>
  <c r="V1274" i="6"/>
  <c r="W1274" i="6" s="1"/>
  <c r="V1865" i="6"/>
  <c r="W1865" i="6" s="1"/>
  <c r="V2153" i="6"/>
  <c r="W2153" i="6" s="1"/>
  <c r="V1243" i="6"/>
  <c r="W1243" i="6" s="1"/>
  <c r="T274" i="6"/>
  <c r="T120" i="6"/>
  <c r="P113" i="6"/>
  <c r="T113" i="6" s="1"/>
  <c r="V13" i="6"/>
  <c r="W13" i="6" s="1"/>
  <c r="V1047" i="6"/>
  <c r="W1047" i="6" s="1"/>
  <c r="V868" i="6"/>
  <c r="W868" i="6" s="1"/>
  <c r="V1251" i="6"/>
  <c r="W1251" i="6" s="1"/>
  <c r="V560" i="6"/>
  <c r="W560" i="6" s="1"/>
  <c r="P970" i="6"/>
  <c r="T970" i="6" s="1"/>
  <c r="V665" i="6"/>
  <c r="W665" i="6" s="1"/>
  <c r="T41" i="6"/>
  <c r="V1404" i="6"/>
  <c r="W1404" i="6" s="1"/>
  <c r="T1595" i="6"/>
  <c r="T442" i="6"/>
  <c r="T536" i="6"/>
  <c r="T1435" i="6"/>
  <c r="V2141" i="6"/>
  <c r="W2141" i="6" s="1"/>
  <c r="V1683" i="6"/>
  <c r="W1683" i="6" s="1"/>
  <c r="T1746" i="6"/>
  <c r="T1314" i="6"/>
  <c r="V1511" i="6"/>
  <c r="W1511" i="6" s="1"/>
  <c r="V1007" i="6"/>
  <c r="W1007" i="6" s="1"/>
  <c r="T1855" i="6"/>
  <c r="T567" i="6"/>
  <c r="V2119" i="6"/>
  <c r="W2119" i="6" s="1"/>
  <c r="T1095" i="6"/>
  <c r="T1795" i="6"/>
  <c r="T1358" i="6"/>
  <c r="T1330" i="6"/>
  <c r="T689" i="6"/>
  <c r="T1255" i="6"/>
  <c r="V1206" i="6"/>
  <c r="W1206" i="6" s="1"/>
  <c r="T2250" i="6"/>
  <c r="T861" i="6"/>
  <c r="T2335" i="6"/>
  <c r="T1753" i="6"/>
  <c r="T1078" i="6"/>
  <c r="T528" i="6"/>
  <c r="T529" i="6"/>
  <c r="T1312" i="6"/>
  <c r="T561" i="6"/>
  <c r="V1945" i="6"/>
  <c r="W1945" i="6" s="1"/>
  <c r="T1492" i="6"/>
  <c r="T97" i="6"/>
  <c r="T1385" i="6"/>
  <c r="V1403" i="6"/>
  <c r="W1403" i="6" s="1"/>
  <c r="T764" i="6"/>
  <c r="T1038" i="6"/>
  <c r="T1469" i="6"/>
  <c r="T2139" i="6"/>
  <c r="T2135" i="6"/>
  <c r="V53" i="6"/>
  <c r="W53" i="6" s="1"/>
  <c r="V1920" i="6"/>
  <c r="W1920" i="6" s="1"/>
  <c r="V855" i="6"/>
  <c r="W855" i="6" s="1"/>
  <c r="T1012" i="6"/>
  <c r="T800" i="6"/>
  <c r="V1826" i="6"/>
  <c r="W1826" i="6" s="1"/>
  <c r="V1353" i="6"/>
  <c r="W1353" i="6" s="1"/>
  <c r="T598" i="6"/>
  <c r="V1576" i="6"/>
  <c r="W1576" i="6" s="1"/>
  <c r="T1650" i="6"/>
  <c r="V2136" i="6"/>
  <c r="W2136" i="6" s="1"/>
  <c r="V342" i="6"/>
  <c r="W342" i="6" s="1"/>
  <c r="V2280" i="6"/>
  <c r="W2280" i="6" s="1"/>
  <c r="T390" i="6"/>
  <c r="V198" i="6"/>
  <c r="W198" i="6" s="1"/>
  <c r="T2053" i="6"/>
  <c r="T1149" i="6"/>
  <c r="T2078" i="6"/>
  <c r="T2316" i="6"/>
  <c r="T1774" i="6"/>
  <c r="T1276" i="6"/>
  <c r="V1550" i="6"/>
  <c r="W1550" i="6" s="1"/>
  <c r="P458" i="6"/>
  <c r="T458" i="6" s="1"/>
  <c r="P1269" i="6"/>
  <c r="T1269" i="6" s="1"/>
  <c r="P604" i="6"/>
  <c r="T604" i="6" s="1"/>
  <c r="V515" i="6"/>
  <c r="W515" i="6" s="1"/>
  <c r="T2240" i="6"/>
  <c r="P2070" i="6"/>
  <c r="T2070" i="6" s="1"/>
  <c r="V2080" i="6"/>
  <c r="W2080" i="6" s="1"/>
  <c r="T774" i="6"/>
  <c r="T686" i="6"/>
  <c r="V2323" i="6"/>
  <c r="W2323" i="6" s="1"/>
  <c r="V1170" i="6"/>
  <c r="W1170" i="6" s="1"/>
  <c r="T2123" i="6"/>
  <c r="V225" i="6"/>
  <c r="W225" i="6" s="1"/>
  <c r="T2337" i="6"/>
  <c r="T2347" i="6"/>
  <c r="V1521" i="6"/>
  <c r="W1521" i="6" s="1"/>
  <c r="V2312" i="6"/>
  <c r="W2312" i="6" s="1"/>
  <c r="V54" i="6"/>
  <c r="W54" i="6" s="1"/>
  <c r="T64" i="6"/>
  <c r="T131" i="6"/>
  <c r="T1644" i="6"/>
  <c r="V1546" i="6"/>
  <c r="W1546" i="6" s="1"/>
  <c r="P1128" i="6"/>
  <c r="T1128" i="6" s="1"/>
  <c r="V185" i="6"/>
  <c r="W185" i="6" s="1"/>
  <c r="P1903" i="6"/>
  <c r="T1903" i="6" s="1"/>
  <c r="V386" i="6"/>
  <c r="W386" i="6" s="1"/>
  <c r="V1816" i="6"/>
  <c r="W1816" i="6" s="1"/>
  <c r="P712" i="6"/>
  <c r="T712" i="6" s="1"/>
  <c r="P246" i="6"/>
  <c r="T246" i="6" s="1"/>
  <c r="T646" i="6"/>
  <c r="T303" i="6"/>
  <c r="V1559" i="6"/>
  <c r="W1559" i="6" s="1"/>
  <c r="V713" i="6"/>
  <c r="W713" i="6" s="1"/>
  <c r="V1169" i="6"/>
  <c r="W1169" i="6" s="1"/>
  <c r="T1620" i="6"/>
  <c r="P2258" i="6"/>
  <c r="T2258" i="6" s="1"/>
  <c r="P893" i="6"/>
  <c r="T893" i="6" s="1"/>
  <c r="V2126" i="6"/>
  <c r="W2126" i="6" s="1"/>
  <c r="V354" i="6"/>
  <c r="W354" i="6" s="1"/>
  <c r="P1094" i="6"/>
  <c r="T1094" i="6" s="1"/>
  <c r="T2068" i="6"/>
  <c r="T1019" i="6"/>
  <c r="P1934" i="6"/>
  <c r="T1934" i="6" s="1"/>
  <c r="P1415" i="6"/>
  <c r="T1415" i="6" s="1"/>
  <c r="V335" i="6"/>
  <c r="W335" i="6" s="1"/>
  <c r="P2094" i="6"/>
  <c r="T2094" i="6" s="1"/>
  <c r="P421" i="6"/>
  <c r="T421" i="6" s="1"/>
  <c r="P1143" i="6"/>
  <c r="T1143" i="6" s="1"/>
  <c r="P151" i="6"/>
  <c r="T151" i="6" s="1"/>
  <c r="T1240" i="6"/>
  <c r="T1767" i="6"/>
  <c r="V2118" i="6"/>
  <c r="W2118" i="6" s="1"/>
  <c r="T1370" i="6"/>
  <c r="P1613" i="6"/>
  <c r="T1613" i="6" s="1"/>
  <c r="V692" i="6"/>
  <c r="W692" i="6" s="1"/>
  <c r="V1425" i="6"/>
  <c r="W1425" i="6" s="1"/>
  <c r="T1829" i="6"/>
  <c r="V1151" i="6"/>
  <c r="W1151" i="6" s="1"/>
  <c r="T435" i="6"/>
  <c r="P127" i="6"/>
  <c r="T127" i="6" s="1"/>
  <c r="V657" i="6"/>
  <c r="W657" i="6" s="1"/>
  <c r="V1609" i="6"/>
  <c r="W1609" i="6" s="1"/>
  <c r="V2129" i="6"/>
  <c r="W2129" i="6" s="1"/>
  <c r="V742" i="6"/>
  <c r="W742" i="6" s="1"/>
  <c r="P1400" i="6"/>
  <c r="T1400" i="6" s="1"/>
  <c r="T1309" i="6"/>
  <c r="P1274" i="6"/>
  <c r="T1274" i="6" s="1"/>
  <c r="T1416" i="6"/>
  <c r="T1865" i="6"/>
  <c r="P2153" i="6"/>
  <c r="T2153" i="6" s="1"/>
  <c r="T2218" i="6"/>
  <c r="P1243" i="6"/>
  <c r="T1243" i="6" s="1"/>
  <c r="T374" i="6"/>
  <c r="V274" i="6"/>
  <c r="W274" i="6" s="1"/>
  <c r="V113" i="6"/>
  <c r="W113" i="6" s="1"/>
  <c r="P13" i="6"/>
  <c r="T13" i="6" s="1"/>
  <c r="T1047" i="6"/>
  <c r="T1820" i="6"/>
  <c r="T1369" i="6"/>
  <c r="T1646" i="6"/>
  <c r="T868" i="6"/>
  <c r="T1251" i="6"/>
  <c r="T560" i="6"/>
  <c r="T2233" i="6"/>
  <c r="V970" i="6"/>
  <c r="W970" i="6" s="1"/>
  <c r="T1744" i="6"/>
  <c r="T683" i="6"/>
  <c r="V389" i="6"/>
  <c r="W389" i="6" s="1"/>
  <c r="T11" i="6"/>
  <c r="V564" i="6"/>
  <c r="W564" i="6" s="1"/>
  <c r="V1060" i="6"/>
  <c r="W1060" i="6" s="1"/>
  <c r="V2236" i="6"/>
  <c r="W2236" i="6" s="1"/>
  <c r="T295" i="6"/>
  <c r="T233" i="6"/>
  <c r="V1567" i="6"/>
  <c r="W1567" i="6" s="1"/>
  <c r="T191" i="6"/>
  <c r="V724" i="6"/>
  <c r="W724" i="6" s="1"/>
  <c r="T1002" i="6"/>
  <c r="V1803" i="6"/>
  <c r="W1803" i="6" s="1"/>
  <c r="V745" i="6"/>
  <c r="W745" i="6" s="1"/>
  <c r="T1896" i="6"/>
  <c r="T1101" i="6"/>
  <c r="V441" i="6"/>
  <c r="W441" i="6" s="1"/>
  <c r="V1981" i="6"/>
  <c r="W1981" i="6" s="1"/>
  <c r="T1601" i="6"/>
  <c r="T656" i="6"/>
  <c r="V1224" i="6"/>
  <c r="W1224" i="6" s="1"/>
  <c r="V1456" i="6"/>
  <c r="W1456" i="6" s="1"/>
  <c r="V1073" i="6"/>
  <c r="W1073" i="6" s="1"/>
  <c r="V224" i="6"/>
  <c r="W224" i="6" s="1"/>
  <c r="V384" i="6"/>
  <c r="W384" i="6" s="1"/>
  <c r="T548" i="6"/>
  <c r="V1044" i="6"/>
  <c r="W1044" i="6" s="1"/>
  <c r="V2175" i="6"/>
  <c r="W2175" i="6" s="1"/>
  <c r="T1246" i="6"/>
  <c r="V2351" i="6"/>
  <c r="W2351" i="6" s="1"/>
  <c r="V2178" i="6"/>
  <c r="W2178" i="6" s="1"/>
  <c r="T786" i="6"/>
  <c r="V559" i="6"/>
  <c r="W559" i="6" s="1"/>
  <c r="T989" i="6"/>
  <c r="V898" i="6"/>
  <c r="W898" i="6" s="1"/>
  <c r="T842" i="6"/>
  <c r="T1539" i="6"/>
  <c r="T446" i="6"/>
  <c r="V1872" i="6"/>
  <c r="W1872" i="6" s="1"/>
  <c r="T1749" i="6"/>
  <c r="T1950" i="6"/>
  <c r="V1569" i="6"/>
  <c r="W1569" i="6" s="1"/>
  <c r="T557" i="6"/>
  <c r="T1293" i="6"/>
  <c r="V859" i="6"/>
  <c r="W859" i="6" s="1"/>
  <c r="T2035" i="6"/>
  <c r="V1637" i="6"/>
  <c r="W1637" i="6" s="1"/>
  <c r="T845" i="6"/>
  <c r="T2255" i="6"/>
  <c r="T648" i="6"/>
  <c r="T566" i="6"/>
  <c r="T1405" i="6"/>
  <c r="T96" i="6"/>
  <c r="V2151" i="6"/>
  <c r="W2151" i="6" s="1"/>
  <c r="V679" i="6"/>
  <c r="W679" i="6" s="1"/>
  <c r="T583" i="6"/>
  <c r="V522" i="6"/>
  <c r="W522" i="6" s="1"/>
  <c r="T841" i="6"/>
  <c r="V1869" i="6"/>
  <c r="W1869" i="6" s="1"/>
  <c r="V1374" i="6"/>
  <c r="W1374" i="6" s="1"/>
  <c r="T213" i="6"/>
  <c r="V1487" i="6"/>
  <c r="W1487" i="6" s="1"/>
  <c r="T227" i="6"/>
  <c r="V831" i="6"/>
  <c r="W831" i="6" s="1"/>
  <c r="V2152" i="6"/>
  <c r="W2152" i="6" s="1"/>
  <c r="T1121" i="6"/>
  <c r="V491" i="6"/>
  <c r="W491" i="6" s="1"/>
  <c r="T799" i="6"/>
  <c r="T55" i="6"/>
  <c r="V1997" i="6"/>
  <c r="W1997" i="6" s="1"/>
  <c r="T110" i="6"/>
  <c r="V2364" i="6"/>
  <c r="W2364" i="6" s="1"/>
  <c r="T1919" i="6"/>
  <c r="T1267" i="6"/>
  <c r="T1029" i="6"/>
  <c r="T517" i="6"/>
  <c r="T194" i="6"/>
  <c r="T1279" i="6"/>
  <c r="V2181" i="6"/>
  <c r="W2181" i="6" s="1"/>
  <c r="V2131" i="6"/>
  <c r="W2131" i="6" s="1"/>
  <c r="V1175" i="6"/>
  <c r="W1175" i="6" s="1"/>
  <c r="T2168" i="6"/>
  <c r="T1662" i="6"/>
  <c r="V776" i="6"/>
  <c r="W776" i="6" s="1"/>
  <c r="T2091" i="6"/>
  <c r="V2031" i="6"/>
  <c r="W2031" i="6" s="1"/>
  <c r="T2109" i="6"/>
  <c r="V513" i="6"/>
  <c r="W513" i="6" s="1"/>
  <c r="V884" i="6"/>
  <c r="W884" i="6" s="1"/>
  <c r="V645" i="6"/>
  <c r="W645" i="6" s="1"/>
  <c r="T1138" i="6"/>
  <c r="V511" i="6"/>
  <c r="W511" i="6" s="1"/>
  <c r="V2194" i="6"/>
  <c r="W2194" i="6" s="1"/>
  <c r="V1402" i="6"/>
  <c r="W1402" i="6" s="1"/>
  <c r="T2156" i="6"/>
  <c r="T372" i="6"/>
  <c r="V218" i="6"/>
  <c r="W218" i="6" s="1"/>
  <c r="T1894" i="6"/>
  <c r="T1970" i="6"/>
  <c r="V1166" i="6"/>
  <c r="W1166" i="6" s="1"/>
  <c r="V1015" i="6"/>
  <c r="W1015" i="6" s="1"/>
  <c r="T1278" i="6"/>
  <c r="T37" i="6"/>
  <c r="V2056" i="6"/>
  <c r="W2056" i="6" s="1"/>
  <c r="V2284" i="6"/>
  <c r="W2284" i="6" s="1"/>
  <c r="V1709" i="6"/>
  <c r="W1709" i="6" s="1"/>
  <c r="T197" i="6"/>
  <c r="V1155" i="6"/>
  <c r="W1155" i="6" s="1"/>
  <c r="T235" i="6"/>
  <c r="V376" i="6"/>
  <c r="W376" i="6" s="1"/>
  <c r="T820" i="6"/>
  <c r="T611" i="6"/>
  <c r="T2224" i="6"/>
  <c r="T340" i="6"/>
  <c r="T775" i="6"/>
  <c r="T1065" i="6"/>
  <c r="T797" i="6"/>
  <c r="T1580" i="6"/>
  <c r="T108" i="6"/>
  <c r="T642" i="6"/>
  <c r="T436" i="6"/>
  <c r="V266" i="6"/>
  <c r="W266" i="6" s="1"/>
  <c r="T1665" i="6"/>
  <c r="T730" i="6"/>
  <c r="V722" i="6"/>
  <c r="W722" i="6" s="1"/>
  <c r="V1505" i="6"/>
  <c r="W1505" i="6" s="1"/>
  <c r="T750" i="6"/>
  <c r="V583" i="6"/>
  <c r="W583" i="6" s="1"/>
  <c r="V841" i="6"/>
  <c r="W841" i="6" s="1"/>
  <c r="T1869" i="6"/>
  <c r="T1374" i="6"/>
  <c r="T688" i="6"/>
  <c r="T1487" i="6"/>
  <c r="V227" i="6"/>
  <c r="W227" i="6" s="1"/>
  <c r="P831" i="6"/>
  <c r="T831" i="6" s="1"/>
  <c r="T1430" i="6"/>
  <c r="V1034" i="6"/>
  <c r="W1034" i="6" s="1"/>
  <c r="T2152" i="6"/>
  <c r="T491" i="6"/>
  <c r="V799" i="6"/>
  <c r="W799" i="6" s="1"/>
  <c r="V55" i="6"/>
  <c r="W55" i="6" s="1"/>
  <c r="V1029" i="6"/>
  <c r="W1029" i="6" s="1"/>
  <c r="V517" i="6"/>
  <c r="W517" i="6" s="1"/>
  <c r="V194" i="6"/>
  <c r="W194" i="6" s="1"/>
  <c r="V1279" i="6"/>
  <c r="W1279" i="6" s="1"/>
  <c r="T2131" i="6"/>
  <c r="T549" i="6"/>
  <c r="V1662" i="6"/>
  <c r="W1662" i="6" s="1"/>
  <c r="V1914" i="6"/>
  <c r="W1914" i="6" s="1"/>
  <c r="T2031" i="6"/>
  <c r="V685" i="6"/>
  <c r="W685" i="6" s="1"/>
  <c r="T1024" i="6"/>
  <c r="V2109" i="6"/>
  <c r="W2109" i="6" s="1"/>
  <c r="T513" i="6"/>
  <c r="T1837" i="6"/>
  <c r="T884" i="6"/>
  <c r="V1138" i="6"/>
  <c r="W1138" i="6" s="1"/>
  <c r="V403" i="6"/>
  <c r="W403" i="6" s="1"/>
  <c r="T1125" i="6"/>
  <c r="V599" i="6"/>
  <c r="W599" i="6" s="1"/>
  <c r="T2194" i="6"/>
  <c r="T659" i="6"/>
  <c r="V1159" i="6"/>
  <c r="W1159" i="6" s="1"/>
  <c r="V372" i="6"/>
  <c r="W372" i="6" s="1"/>
  <c r="V1412" i="6"/>
  <c r="W1412" i="6" s="1"/>
  <c r="V614" i="6"/>
  <c r="W614" i="6" s="1"/>
  <c r="V1970" i="6"/>
  <c r="W1970" i="6" s="1"/>
  <c r="T2075" i="6"/>
  <c r="V1183" i="6"/>
  <c r="W1183" i="6" s="1"/>
  <c r="T1025" i="6"/>
  <c r="T1257" i="6"/>
  <c r="V65" i="6"/>
  <c r="W65" i="6" s="1"/>
  <c r="V1278" i="6"/>
  <c r="W1278" i="6" s="1"/>
  <c r="V1307" i="6"/>
  <c r="W1307" i="6" s="1"/>
  <c r="V37" i="6"/>
  <c r="W37" i="6" s="1"/>
  <c r="V1310" i="6"/>
  <c r="W1310" i="6" s="1"/>
  <c r="T2056" i="6"/>
  <c r="T2256" i="6"/>
  <c r="T1709" i="6"/>
  <c r="V197" i="6"/>
  <c r="W197" i="6" s="1"/>
  <c r="V782" i="6"/>
  <c r="W782" i="6" s="1"/>
  <c r="V973" i="6"/>
  <c r="W973" i="6" s="1"/>
  <c r="V1043" i="6"/>
  <c r="W1043" i="6" s="1"/>
  <c r="V235" i="6"/>
  <c r="W235" i="6" s="1"/>
  <c r="T376" i="6"/>
  <c r="T375" i="6"/>
  <c r="V611" i="6"/>
  <c r="W611" i="6" s="1"/>
  <c r="V2224" i="6"/>
  <c r="W2224" i="6" s="1"/>
  <c r="V1442" i="6"/>
  <c r="W1442" i="6" s="1"/>
  <c r="V1736" i="6"/>
  <c r="W1736" i="6" s="1"/>
  <c r="V775" i="6"/>
  <c r="W775" i="6" s="1"/>
  <c r="V1705" i="6"/>
  <c r="W1705" i="6" s="1"/>
  <c r="V606" i="6"/>
  <c r="W606" i="6" s="1"/>
  <c r="T1677" i="6"/>
  <c r="V1065" i="6"/>
  <c r="W1065" i="6" s="1"/>
  <c r="V797" i="6"/>
  <c r="W797" i="6" s="1"/>
  <c r="V1130" i="6"/>
  <c r="W1130" i="6" s="1"/>
  <c r="V2004" i="6"/>
  <c r="W2004" i="6" s="1"/>
  <c r="V108" i="6"/>
  <c r="W108" i="6" s="1"/>
  <c r="V642" i="6"/>
  <c r="W642" i="6" s="1"/>
  <c r="V436" i="6"/>
  <c r="W436" i="6" s="1"/>
  <c r="V1665" i="6"/>
  <c r="W1665" i="6" s="1"/>
  <c r="T722" i="6"/>
  <c r="T807" i="6"/>
  <c r="V1430" i="6"/>
  <c r="W1430" i="6" s="1"/>
  <c r="T1034" i="6"/>
  <c r="V1121" i="6"/>
  <c r="W1121" i="6" s="1"/>
  <c r="T1997" i="6"/>
  <c r="V110" i="6"/>
  <c r="W110" i="6" s="1"/>
  <c r="T2364" i="6"/>
  <c r="V1919" i="6"/>
  <c r="W1919" i="6" s="1"/>
  <c r="V1267" i="6"/>
  <c r="W1267" i="6" s="1"/>
  <c r="T2181" i="6"/>
  <c r="T1175" i="6"/>
  <c r="V549" i="6"/>
  <c r="W549" i="6" s="1"/>
  <c r="V2168" i="6"/>
  <c r="W2168" i="6" s="1"/>
  <c r="T776" i="6"/>
  <c r="T1914" i="6"/>
  <c r="V2091" i="6"/>
  <c r="W2091" i="6" s="1"/>
  <c r="T685" i="6"/>
  <c r="V1024" i="6"/>
  <c r="W1024" i="6" s="1"/>
  <c r="V1837" i="6"/>
  <c r="W1837" i="6" s="1"/>
  <c r="T645" i="6"/>
  <c r="T511" i="6"/>
  <c r="T403" i="6"/>
  <c r="V1125" i="6"/>
  <c r="W1125" i="6" s="1"/>
  <c r="T599" i="6"/>
  <c r="V659" i="6"/>
  <c r="W659" i="6" s="1"/>
  <c r="T1159" i="6"/>
  <c r="T1402" i="6"/>
  <c r="V2156" i="6"/>
  <c r="W2156" i="6" s="1"/>
  <c r="T1412" i="6"/>
  <c r="T218" i="6"/>
  <c r="T614" i="6"/>
  <c r="V1894" i="6"/>
  <c r="W1894" i="6" s="1"/>
  <c r="T1166" i="6"/>
  <c r="T1015" i="6"/>
  <c r="V2075" i="6"/>
  <c r="W2075" i="6" s="1"/>
  <c r="T1183" i="6"/>
  <c r="V1025" i="6"/>
  <c r="W1025" i="6" s="1"/>
  <c r="V1257" i="6"/>
  <c r="W1257" i="6" s="1"/>
  <c r="T65" i="6"/>
  <c r="T1307" i="6"/>
  <c r="T1310" i="6"/>
  <c r="T2284" i="6"/>
  <c r="V2256" i="6"/>
  <c r="W2256" i="6" s="1"/>
  <c r="T782" i="6"/>
  <c r="T1155" i="6"/>
  <c r="T973" i="6"/>
  <c r="T1043" i="6"/>
  <c r="V820" i="6"/>
  <c r="W820" i="6" s="1"/>
  <c r="V375" i="6"/>
  <c r="W375" i="6" s="1"/>
  <c r="T1442" i="6"/>
  <c r="V340" i="6"/>
  <c r="W340" i="6" s="1"/>
  <c r="T1736" i="6"/>
  <c r="T1705" i="6"/>
  <c r="T606" i="6"/>
  <c r="V1677" i="6"/>
  <c r="W1677" i="6" s="1"/>
  <c r="T1130" i="6"/>
  <c r="T2004" i="6"/>
  <c r="V1580" i="6"/>
  <c r="W1580" i="6" s="1"/>
  <c r="T266" i="6"/>
  <c r="V730" i="6"/>
  <c r="W730" i="6" s="1"/>
  <c r="T1505" i="6"/>
  <c r="V807" i="6"/>
  <c r="W807" i="6" s="1"/>
  <c r="T748" i="6"/>
  <c r="V1494" i="6"/>
  <c r="W1494" i="6" s="1"/>
  <c r="T1987" i="6"/>
  <c r="V281" i="6"/>
  <c r="W281" i="6" s="1"/>
  <c r="T168" i="6"/>
  <c r="T794" i="6"/>
  <c r="V2101" i="6"/>
  <c r="W2101" i="6" s="1"/>
  <c r="T1291" i="6"/>
  <c r="T1927" i="6"/>
  <c r="T1127" i="6"/>
  <c r="T1675" i="6"/>
  <c r="T821" i="6"/>
  <c r="P1551" i="6"/>
  <c r="T1551" i="6" s="1"/>
  <c r="V1219" i="6"/>
  <c r="W1219" i="6" s="1"/>
  <c r="V364" i="6"/>
  <c r="W364" i="6" s="1"/>
  <c r="T2174" i="6"/>
  <c r="T694" i="6"/>
  <c r="V698" i="6"/>
  <c r="W698" i="6" s="1"/>
  <c r="V684" i="6"/>
  <c r="W684" i="6" s="1"/>
  <c r="V1843" i="6"/>
  <c r="W1843" i="6" s="1"/>
  <c r="V540" i="6"/>
  <c r="W540" i="6" s="1"/>
  <c r="T1212" i="6"/>
  <c r="V862" i="6"/>
  <c r="W862" i="6" s="1"/>
  <c r="V2334" i="6"/>
  <c r="W2334" i="6" s="1"/>
  <c r="V899" i="6"/>
  <c r="W899" i="6" s="1"/>
  <c r="V615" i="6"/>
  <c r="W615" i="6" s="1"/>
  <c r="V2333" i="6"/>
  <c r="W2333" i="6" s="1"/>
  <c r="T1235" i="6"/>
  <c r="T791" i="6"/>
  <c r="T2330" i="6"/>
  <c r="V214" i="6"/>
  <c r="W214" i="6" s="1"/>
  <c r="T1397" i="6"/>
  <c r="V2286" i="6"/>
  <c r="W2286" i="6" s="1"/>
  <c r="T1142" i="6"/>
  <c r="V625" i="6"/>
  <c r="W625" i="6" s="1"/>
  <c r="T661" i="6"/>
  <c r="T1838" i="6"/>
  <c r="V2122" i="6"/>
  <c r="W2122" i="6" s="1"/>
  <c r="V808" i="6"/>
  <c r="W808" i="6" s="1"/>
  <c r="V1346" i="6"/>
  <c r="W1346" i="6" s="1"/>
  <c r="T1858" i="6"/>
  <c r="T1801" i="6"/>
  <c r="T1741" i="6"/>
  <c r="T1715" i="6"/>
  <c r="V1032" i="6"/>
  <c r="W1032" i="6" s="1"/>
  <c r="V1343" i="6"/>
  <c r="W1343" i="6" s="1"/>
  <c r="V307" i="6"/>
  <c r="W307" i="6" s="1"/>
  <c r="T2105" i="6"/>
  <c r="T1289" i="6"/>
  <c r="V1484" i="6"/>
  <c r="W1484" i="6" s="1"/>
  <c r="T2063" i="6"/>
  <c r="V450" i="6"/>
  <c r="W450" i="6" s="1"/>
  <c r="V1217" i="6"/>
  <c r="W1217" i="6" s="1"/>
  <c r="T987" i="6"/>
  <c r="T568" i="6"/>
  <c r="V867" i="6"/>
  <c r="W867" i="6" s="1"/>
  <c r="T427" i="6"/>
  <c r="T551" i="6"/>
  <c r="T636" i="6"/>
  <c r="V1946" i="6"/>
  <c r="W1946" i="6" s="1"/>
  <c r="T291" i="6"/>
  <c r="V846" i="6"/>
  <c r="W846" i="6" s="1"/>
  <c r="V101" i="6"/>
  <c r="W101" i="6" s="1"/>
  <c r="V2292" i="6"/>
  <c r="W2292" i="6" s="1"/>
  <c r="V1210" i="6"/>
  <c r="W1210" i="6" s="1"/>
  <c r="T1663" i="6"/>
  <c r="T1288" i="6"/>
  <c r="T459" i="6"/>
  <c r="T981" i="6"/>
  <c r="V490" i="6"/>
  <c r="W490" i="6" s="1"/>
  <c r="V2160" i="6"/>
  <c r="W2160" i="6" s="1"/>
  <c r="V865" i="6"/>
  <c r="W865" i="6" s="1"/>
  <c r="V574" i="6"/>
  <c r="W574" i="6" s="1"/>
  <c r="V1207" i="6"/>
  <c r="W1207" i="6" s="1"/>
  <c r="T387" i="6"/>
  <c r="T1168" i="6"/>
  <c r="V1234" i="6"/>
  <c r="W1234" i="6" s="1"/>
  <c r="T1755" i="6"/>
  <c r="T1347" i="6"/>
  <c r="V2128" i="6"/>
  <c r="W2128" i="6" s="1"/>
  <c r="T356" i="6"/>
  <c r="V1178" i="6"/>
  <c r="W1178" i="6" s="1"/>
  <c r="T82" i="6"/>
  <c r="V1618" i="6"/>
  <c r="W1618" i="6" s="1"/>
  <c r="V1787" i="6"/>
  <c r="W1787" i="6" s="1"/>
  <c r="V2095" i="6"/>
  <c r="W2095" i="6" s="1"/>
  <c r="V134" i="6"/>
  <c r="W134" i="6" s="1"/>
  <c r="T220" i="6"/>
  <c r="V822" i="6"/>
  <c r="W822" i="6" s="1"/>
  <c r="T1287" i="6"/>
  <c r="V157" i="6"/>
  <c r="W157" i="6" s="1"/>
  <c r="V1901" i="6"/>
  <c r="W1901" i="6" s="1"/>
  <c r="V694" i="6"/>
  <c r="W694" i="6" s="1"/>
  <c r="T2246" i="6"/>
  <c r="T698" i="6"/>
  <c r="T349" i="6"/>
  <c r="T1843" i="6"/>
  <c r="V1544" i="6"/>
  <c r="W1544" i="6" s="1"/>
  <c r="T540" i="6"/>
  <c r="T769" i="6"/>
  <c r="V1235" i="6"/>
  <c r="W1235" i="6" s="1"/>
  <c r="V791" i="6"/>
  <c r="W791" i="6" s="1"/>
  <c r="V2330" i="6"/>
  <c r="W2330" i="6" s="1"/>
  <c r="V1397" i="6"/>
  <c r="W1397" i="6" s="1"/>
  <c r="V1838" i="6"/>
  <c r="W1838" i="6" s="1"/>
  <c r="T1346" i="6"/>
  <c r="V1858" i="6"/>
  <c r="W1858" i="6" s="1"/>
  <c r="V412" i="6"/>
  <c r="W412" i="6" s="1"/>
  <c r="V1500" i="6"/>
  <c r="W1500" i="6" s="1"/>
  <c r="V1118" i="6"/>
  <c r="W1118" i="6" s="1"/>
  <c r="V1801" i="6"/>
  <c r="W1801" i="6" s="1"/>
  <c r="V1741" i="6"/>
  <c r="W1741" i="6" s="1"/>
  <c r="V1715" i="6"/>
  <c r="W1715" i="6" s="1"/>
  <c r="T487" i="6"/>
  <c r="V1116" i="6"/>
  <c r="W1116" i="6" s="1"/>
  <c r="V2064" i="6"/>
  <c r="W2064" i="6" s="1"/>
  <c r="V2063" i="6"/>
  <c r="W2063" i="6" s="1"/>
  <c r="V1954" i="6"/>
  <c r="W1954" i="6" s="1"/>
  <c r="V1960" i="6"/>
  <c r="W1960" i="6" s="1"/>
  <c r="T1026" i="6"/>
  <c r="V293" i="6"/>
  <c r="W293" i="6" s="1"/>
  <c r="V636" i="6"/>
  <c r="W636" i="6" s="1"/>
  <c r="T1946" i="6"/>
  <c r="V145" i="6"/>
  <c r="W145" i="6" s="1"/>
  <c r="T1114" i="6"/>
  <c r="T2083" i="6"/>
  <c r="V1288" i="6"/>
  <c r="W1288" i="6" s="1"/>
  <c r="V459" i="6"/>
  <c r="W459" i="6" s="1"/>
  <c r="V1832" i="6"/>
  <c r="W1832" i="6" s="1"/>
  <c r="T490" i="6"/>
  <c r="T2160" i="6"/>
  <c r="V2044" i="6"/>
  <c r="W2044" i="6" s="1"/>
  <c r="T1785" i="6"/>
  <c r="T865" i="6"/>
  <c r="V1168" i="6"/>
  <c r="W1168" i="6" s="1"/>
  <c r="T1234" i="6"/>
  <c r="V1755" i="6"/>
  <c r="W1755" i="6" s="1"/>
  <c r="T270" i="6"/>
  <c r="T2128" i="6"/>
  <c r="V356" i="6"/>
  <c r="W356" i="6" s="1"/>
  <c r="V82" i="6"/>
  <c r="W82" i="6" s="1"/>
  <c r="T2104" i="6"/>
  <c r="V302" i="6"/>
  <c r="W302" i="6" s="1"/>
  <c r="T214" i="6"/>
  <c r="T2286" i="6"/>
  <c r="V1142" i="6"/>
  <c r="W1142" i="6" s="1"/>
  <c r="T625" i="6"/>
  <c r="V661" i="6"/>
  <c r="W661" i="6" s="1"/>
  <c r="T2122" i="6"/>
  <c r="T808" i="6"/>
  <c r="T412" i="6"/>
  <c r="T1500" i="6"/>
  <c r="T1118" i="6"/>
  <c r="T1032" i="6"/>
  <c r="T1343" i="6"/>
  <c r="T307" i="6"/>
  <c r="V487" i="6"/>
  <c r="W487" i="6" s="1"/>
  <c r="V2105" i="6"/>
  <c r="W2105" i="6" s="1"/>
  <c r="V1289" i="6"/>
  <c r="W1289" i="6" s="1"/>
  <c r="T1116" i="6"/>
  <c r="T2064" i="6"/>
  <c r="T1484" i="6"/>
  <c r="T450" i="6"/>
  <c r="T1217" i="6"/>
  <c r="V987" i="6"/>
  <c r="W987" i="6" s="1"/>
  <c r="T1954" i="6"/>
  <c r="T1960" i="6"/>
  <c r="V568" i="6"/>
  <c r="W568" i="6" s="1"/>
  <c r="V1026" i="6"/>
  <c r="W1026" i="6" s="1"/>
  <c r="T867" i="6"/>
  <c r="V427" i="6"/>
  <c r="W427" i="6" s="1"/>
  <c r="V551" i="6"/>
  <c r="W551" i="6" s="1"/>
  <c r="T293" i="6"/>
  <c r="T145" i="6"/>
  <c r="V291" i="6"/>
  <c r="W291" i="6" s="1"/>
  <c r="T846" i="6"/>
  <c r="T101" i="6"/>
  <c r="T2292" i="6"/>
  <c r="V1114" i="6"/>
  <c r="W1114" i="6" s="1"/>
  <c r="T1210" i="6"/>
  <c r="V2083" i="6"/>
  <c r="W2083" i="6" s="1"/>
  <c r="V1663" i="6"/>
  <c r="W1663" i="6" s="1"/>
  <c r="V981" i="6"/>
  <c r="W981" i="6" s="1"/>
  <c r="T1832" i="6"/>
  <c r="T2044" i="6"/>
  <c r="V1785" i="6"/>
  <c r="W1785" i="6" s="1"/>
  <c r="T574" i="6"/>
  <c r="T1207" i="6"/>
  <c r="V387" i="6"/>
  <c r="W387" i="6" s="1"/>
  <c r="V1347" i="6"/>
  <c r="W1347" i="6" s="1"/>
  <c r="V270" i="6"/>
  <c r="W270" i="6" s="1"/>
  <c r="T1178" i="6"/>
  <c r="P1618" i="6"/>
  <c r="T1618" i="6" s="1"/>
  <c r="T1787" i="6"/>
  <c r="V2104" i="6"/>
  <c r="W2104" i="6" s="1"/>
  <c r="T2095" i="6"/>
  <c r="P134" i="6"/>
  <c r="T134" i="6" s="1"/>
  <c r="T302" i="6"/>
  <c r="V220" i="6"/>
  <c r="W220" i="6" s="1"/>
  <c r="P822" i="6"/>
  <c r="T822" i="6" s="1"/>
  <c r="V1588" i="6"/>
  <c r="W1588" i="6" s="1"/>
  <c r="V175" i="6"/>
  <c r="W175" i="6" s="1"/>
  <c r="V2317" i="6"/>
  <c r="W2317" i="6" s="1"/>
  <c r="V1724" i="6"/>
  <c r="W1724" i="6" s="1"/>
  <c r="V1260" i="6"/>
  <c r="W1260" i="6" s="1"/>
  <c r="V1131" i="6"/>
  <c r="W1131" i="6" s="1"/>
  <c r="V1237" i="6"/>
  <c r="W1237" i="6" s="1"/>
  <c r="V1693" i="6"/>
  <c r="W1693" i="6" s="1"/>
  <c r="V619" i="6"/>
  <c r="W619" i="6" s="1"/>
  <c r="V477" i="6"/>
  <c r="W477" i="6" s="1"/>
  <c r="V216" i="6"/>
  <c r="W216" i="6" s="1"/>
  <c r="V2097" i="6"/>
  <c r="W2097" i="6" s="1"/>
  <c r="V1834" i="6"/>
  <c r="W1834" i="6" s="1"/>
  <c r="V2022" i="6"/>
  <c r="W2022" i="6" s="1"/>
  <c r="V2234" i="6"/>
  <c r="W2234" i="6" s="1"/>
  <c r="V176" i="6"/>
  <c r="W176" i="6" s="1"/>
  <c r="V1982" i="6"/>
  <c r="W1982" i="6" s="1"/>
  <c r="V161" i="6"/>
  <c r="W161" i="6" s="1"/>
  <c r="V1828" i="6"/>
  <c r="W1828" i="6" s="1"/>
  <c r="V1611" i="6"/>
  <c r="W1611" i="6" s="1"/>
  <c r="V264" i="6"/>
  <c r="W264" i="6" s="1"/>
  <c r="V1520" i="6"/>
  <c r="W1520" i="6" s="1"/>
  <c r="V1651" i="6"/>
  <c r="W1651" i="6" s="1"/>
  <c r="V117" i="6"/>
  <c r="W117" i="6" s="1"/>
  <c r="V1635" i="6"/>
  <c r="W1635" i="6" s="1"/>
  <c r="V1991" i="6"/>
  <c r="W1991" i="6" s="1"/>
  <c r="V81" i="6"/>
  <c r="W81" i="6" s="1"/>
  <c r="V280" i="6"/>
  <c r="W280" i="6" s="1"/>
  <c r="V631" i="6"/>
  <c r="W631" i="6" s="1"/>
  <c r="V1654" i="6"/>
  <c r="W1654" i="6" s="1"/>
  <c r="V1740" i="6"/>
  <c r="W1740" i="6" s="1"/>
  <c r="V2164" i="6"/>
  <c r="W2164" i="6" s="1"/>
  <c r="V1864" i="6"/>
  <c r="W1864" i="6" s="1"/>
  <c r="V971" i="6"/>
  <c r="W971" i="6" s="1"/>
  <c r="V1906" i="6"/>
  <c r="W1906" i="6" s="1"/>
  <c r="V1263" i="6"/>
  <c r="W1263" i="6" s="1"/>
  <c r="V1031" i="6"/>
  <c r="W1031" i="6" s="1"/>
  <c r="V434" i="6"/>
  <c r="W434" i="6" s="1"/>
  <c r="T1692" i="6"/>
  <c r="T608" i="6"/>
  <c r="V1517" i="6"/>
  <c r="W1517" i="6" s="1"/>
  <c r="T1948" i="6"/>
  <c r="V1975" i="6"/>
  <c r="W1975" i="6" s="1"/>
  <c r="V244" i="6"/>
  <c r="W244" i="6" s="1"/>
  <c r="V2037" i="6"/>
  <c r="W2037" i="6" s="1"/>
  <c r="T935" i="6"/>
  <c r="T579" i="6"/>
  <c r="V2356" i="6"/>
  <c r="W2356" i="6" s="1"/>
  <c r="V337" i="6"/>
  <c r="W337" i="6" s="1"/>
  <c r="V2362" i="6"/>
  <c r="W2362" i="6" s="1"/>
  <c r="V241" i="6"/>
  <c r="W241" i="6" s="1"/>
  <c r="V1990" i="6"/>
  <c r="W1990" i="6" s="1"/>
  <c r="V2306" i="6"/>
  <c r="W2306" i="6" s="1"/>
  <c r="T1213" i="6"/>
  <c r="T1480" i="6"/>
  <c r="T924" i="6"/>
  <c r="T2341" i="6"/>
  <c r="V2142" i="6"/>
  <c r="W2142" i="6" s="1"/>
  <c r="V2120" i="6"/>
  <c r="W2120" i="6" s="1"/>
  <c r="T975" i="6"/>
  <c r="V147" i="6"/>
  <c r="W147" i="6" s="1"/>
  <c r="T1863" i="6"/>
  <c r="V887" i="6"/>
  <c r="W887" i="6" s="1"/>
  <c r="T1933" i="6"/>
  <c r="T1008" i="6"/>
  <c r="V329" i="6"/>
  <c r="W329" i="6" s="1"/>
  <c r="V1798" i="6"/>
  <c r="W1798" i="6" s="1"/>
  <c r="V891" i="6"/>
  <c r="W891" i="6" s="1"/>
  <c r="T1253" i="6"/>
  <c r="V1758" i="6"/>
  <c r="W1758" i="6" s="1"/>
  <c r="T2201" i="6"/>
  <c r="V610" i="6"/>
  <c r="W610" i="6" s="1"/>
  <c r="V803" i="6"/>
  <c r="W803" i="6" s="1"/>
  <c r="T2093" i="6"/>
  <c r="V2116" i="6"/>
  <c r="W2116" i="6" s="1"/>
  <c r="V983" i="6"/>
  <c r="W983" i="6" s="1"/>
  <c r="T2005" i="6"/>
  <c r="V2207" i="6"/>
  <c r="W2207" i="6" s="1"/>
  <c r="V527" i="6"/>
  <c r="W527" i="6" s="1"/>
  <c r="V1112" i="6"/>
  <c r="W1112" i="6" s="1"/>
  <c r="V465" i="6"/>
  <c r="W465" i="6" s="1"/>
  <c r="V1328" i="6"/>
  <c r="W1328" i="6" s="1"/>
  <c r="V977" i="6"/>
  <c r="W977" i="6" s="1"/>
  <c r="T365" i="6"/>
  <c r="V1561" i="6"/>
  <c r="W1561" i="6" s="1"/>
  <c r="T1493" i="6"/>
  <c r="T1373" i="6"/>
  <c r="V858" i="6"/>
  <c r="W858" i="6" s="1"/>
  <c r="T521" i="6"/>
  <c r="T1491" i="6"/>
  <c r="V535" i="6"/>
  <c r="W535" i="6" s="1"/>
  <c r="T148" i="6"/>
  <c r="T1718" i="6"/>
  <c r="T334" i="6"/>
  <c r="T1686" i="6"/>
  <c r="V651" i="6"/>
  <c r="W651" i="6" s="1"/>
  <c r="V1688" i="6"/>
  <c r="W1688" i="6" s="1"/>
  <c r="T2158" i="6"/>
  <c r="T2353" i="6"/>
  <c r="T2289" i="6"/>
  <c r="P1195" i="6"/>
  <c r="T1195" i="6" s="1"/>
  <c r="T1588" i="6"/>
  <c r="P237" i="6"/>
  <c r="T237" i="6" s="1"/>
  <c r="T1180" i="6"/>
  <c r="V1069" i="6"/>
  <c r="W1069" i="6" s="1"/>
  <c r="V1141" i="6"/>
  <c r="W1141" i="6" s="1"/>
  <c r="T1348" i="6"/>
  <c r="V1878" i="6"/>
  <c r="W1878" i="6" s="1"/>
  <c r="T2314" i="6"/>
  <c r="V508" i="6"/>
  <c r="W508" i="6" s="1"/>
  <c r="T1237" i="6"/>
  <c r="T1693" i="6"/>
  <c r="T477" i="6"/>
  <c r="V1940" i="6"/>
  <c r="W1940" i="6" s="1"/>
  <c r="P1033" i="6"/>
  <c r="T1033" i="6" s="1"/>
  <c r="P2167" i="6"/>
  <c r="T2167" i="6" s="1"/>
  <c r="V1406" i="6"/>
  <c r="W1406" i="6" s="1"/>
  <c r="V1806" i="6"/>
  <c r="W1806" i="6" s="1"/>
  <c r="V1845" i="6"/>
  <c r="W1845" i="6" s="1"/>
  <c r="T19" i="6"/>
  <c r="T1227" i="6"/>
  <c r="V388" i="6"/>
  <c r="W388" i="6" s="1"/>
  <c r="P2099" i="6"/>
  <c r="T2099" i="6" s="1"/>
  <c r="T2022" i="6"/>
  <c r="V702" i="6"/>
  <c r="W702" i="6" s="1"/>
  <c r="V890" i="6"/>
  <c r="W890" i="6" s="1"/>
  <c r="V401" i="6"/>
  <c r="W401" i="6" s="1"/>
  <c r="T176" i="6"/>
  <c r="V1437" i="6"/>
  <c r="W1437" i="6" s="1"/>
  <c r="V160" i="6"/>
  <c r="W160" i="6" s="1"/>
  <c r="V1478" i="6"/>
  <c r="W1478" i="6" s="1"/>
  <c r="T368" i="6"/>
  <c r="V2210" i="6"/>
  <c r="W2210" i="6" s="1"/>
  <c r="V1568" i="6"/>
  <c r="W1568" i="6" s="1"/>
  <c r="T1450" i="6"/>
  <c r="P1179" i="6"/>
  <c r="T1179" i="6" s="1"/>
  <c r="P1822" i="6"/>
  <c r="T1822" i="6" s="1"/>
  <c r="V1697" i="6"/>
  <c r="W1697" i="6" s="1"/>
  <c r="V499" i="6"/>
  <c r="W499" i="6" s="1"/>
  <c r="T264" i="6"/>
  <c r="T1520" i="6"/>
  <c r="V60" i="6"/>
  <c r="W60" i="6" s="1"/>
  <c r="T1651" i="6"/>
  <c r="P1481" i="6"/>
  <c r="T1481" i="6" s="1"/>
  <c r="V190" i="6"/>
  <c r="W190" i="6" s="1"/>
  <c r="V1974" i="6"/>
  <c r="W1974" i="6" s="1"/>
  <c r="T133" i="6"/>
  <c r="T1991" i="6"/>
  <c r="T280" i="6"/>
  <c r="V2198" i="6"/>
  <c r="W2198" i="6" s="1"/>
  <c r="P1188" i="6"/>
  <c r="T1188" i="6" s="1"/>
  <c r="V410" i="6"/>
  <c r="W410" i="6" s="1"/>
  <c r="P1350" i="6"/>
  <c r="T1350" i="6" s="1"/>
  <c r="P455" i="6"/>
  <c r="T455" i="6" s="1"/>
  <c r="V1332" i="6"/>
  <c r="W1332" i="6" s="1"/>
  <c r="P1467" i="6"/>
  <c r="T1467" i="6" s="1"/>
  <c r="V1381" i="6"/>
  <c r="W1381" i="6" s="1"/>
  <c r="V1737" i="6"/>
  <c r="W1737" i="6" s="1"/>
  <c r="V1876" i="6"/>
  <c r="W1876" i="6" s="1"/>
  <c r="V1821" i="6"/>
  <c r="W1821" i="6" s="1"/>
  <c r="V2272" i="6"/>
  <c r="W2272" i="6" s="1"/>
  <c r="P167" i="6"/>
  <c r="T167" i="6" s="1"/>
  <c r="V502" i="6"/>
  <c r="W502" i="6" s="1"/>
  <c r="T1999" i="6"/>
  <c r="V2289" i="6"/>
  <c r="W2289" i="6" s="1"/>
  <c r="V1195" i="6"/>
  <c r="W1195" i="6" s="1"/>
  <c r="T175" i="6"/>
  <c r="T2317" i="6"/>
  <c r="V237" i="6"/>
  <c r="W237" i="6" s="1"/>
  <c r="V1180" i="6"/>
  <c r="W1180" i="6" s="1"/>
  <c r="T1069" i="6"/>
  <c r="T1141" i="6"/>
  <c r="T1724" i="6"/>
  <c r="V1348" i="6"/>
  <c r="W1348" i="6" s="1"/>
  <c r="P1878" i="6"/>
  <c r="T1878" i="6" s="1"/>
  <c r="V2314" i="6"/>
  <c r="W2314" i="6" s="1"/>
  <c r="T1260" i="6"/>
  <c r="T1131" i="6"/>
  <c r="P508" i="6"/>
  <c r="T508" i="6" s="1"/>
  <c r="T619" i="6"/>
  <c r="T1940" i="6"/>
  <c r="V1033" i="6"/>
  <c r="W1033" i="6" s="1"/>
  <c r="V2167" i="6"/>
  <c r="W2167" i="6" s="1"/>
  <c r="P1406" i="6"/>
  <c r="T1406" i="6" s="1"/>
  <c r="T216" i="6"/>
  <c r="T1806" i="6"/>
  <c r="T1845" i="6"/>
  <c r="V19" i="6"/>
  <c r="W19" i="6" s="1"/>
  <c r="V1227" i="6"/>
  <c r="W1227" i="6" s="1"/>
  <c r="P388" i="6"/>
  <c r="T388" i="6" s="1"/>
  <c r="V2099" i="6"/>
  <c r="W2099" i="6" s="1"/>
  <c r="T2097" i="6"/>
  <c r="T1834" i="6"/>
  <c r="P702" i="6"/>
  <c r="T702" i="6" s="1"/>
  <c r="T2234" i="6"/>
  <c r="P890" i="6"/>
  <c r="T890" i="6" s="1"/>
  <c r="P401" i="6"/>
  <c r="T401" i="6" s="1"/>
  <c r="T1437" i="6"/>
  <c r="P160" i="6"/>
  <c r="T160" i="6" s="1"/>
  <c r="T1478" i="6"/>
  <c r="T1982" i="6"/>
  <c r="V368" i="6"/>
  <c r="W368" i="6" s="1"/>
  <c r="P2210" i="6"/>
  <c r="T2210" i="6" s="1"/>
  <c r="P1568" i="6"/>
  <c r="T1568" i="6" s="1"/>
  <c r="V1450" i="6"/>
  <c r="W1450" i="6" s="1"/>
  <c r="V1179" i="6"/>
  <c r="W1179" i="6" s="1"/>
  <c r="T161" i="6"/>
  <c r="T1828" i="6"/>
  <c r="T1611" i="6"/>
  <c r="V1822" i="6"/>
  <c r="W1822" i="6" s="1"/>
  <c r="T1697" i="6"/>
  <c r="T499" i="6"/>
  <c r="T60" i="6"/>
  <c r="V1481" i="6"/>
  <c r="W1481" i="6" s="1"/>
  <c r="T117" i="6"/>
  <c r="P190" i="6"/>
  <c r="T190" i="6" s="1"/>
  <c r="T1974" i="6"/>
  <c r="T1635" i="6"/>
  <c r="V133" i="6"/>
  <c r="W133" i="6" s="1"/>
  <c r="T81" i="6"/>
  <c r="T631" i="6"/>
  <c r="P2198" i="6"/>
  <c r="T2198" i="6" s="1"/>
  <c r="T1654" i="6"/>
  <c r="V1188" i="6"/>
  <c r="W1188" i="6" s="1"/>
  <c r="T1740" i="6"/>
  <c r="T410" i="6"/>
  <c r="V1350" i="6"/>
  <c r="W1350" i="6" s="1"/>
  <c r="T2164" i="6"/>
  <c r="V455" i="6"/>
  <c r="W455" i="6" s="1"/>
  <c r="P1332" i="6"/>
  <c r="T1332" i="6" s="1"/>
  <c r="V1467" i="6"/>
  <c r="W1467" i="6" s="1"/>
  <c r="P1381" i="6"/>
  <c r="T1381" i="6" s="1"/>
  <c r="P1737" i="6"/>
  <c r="T1737" i="6" s="1"/>
  <c r="P1876" i="6"/>
  <c r="T1876" i="6" s="1"/>
  <c r="T1864" i="6"/>
  <c r="P1821" i="6"/>
  <c r="T1821" i="6" s="1"/>
  <c r="T2272" i="6"/>
  <c r="T971" i="6"/>
  <c r="T1906" i="6"/>
  <c r="T1263" i="6"/>
  <c r="V167" i="6"/>
  <c r="W167" i="6" s="1"/>
  <c r="T502" i="6"/>
  <c r="V1999" i="6"/>
  <c r="W1999" i="6" s="1"/>
  <c r="V1193" i="6"/>
  <c r="W1193" i="6" s="1"/>
  <c r="T358" i="6"/>
  <c r="V1004" i="6"/>
  <c r="W1004" i="6" s="1"/>
  <c r="V1870" i="6"/>
  <c r="W1870" i="6" s="1"/>
  <c r="V2366" i="6"/>
  <c r="W2366" i="6" s="1"/>
  <c r="T480" i="6"/>
  <c r="V2345" i="6"/>
  <c r="W2345" i="6" s="1"/>
  <c r="T1621" i="6"/>
  <c r="T1925" i="6"/>
  <c r="T1097" i="6"/>
  <c r="T1422" i="6"/>
  <c r="V1048" i="6"/>
  <c r="W1048" i="6" s="1"/>
  <c r="V1690" i="6"/>
  <c r="W1690" i="6" s="1"/>
  <c r="V1368" i="6"/>
  <c r="W1368" i="6" s="1"/>
  <c r="V472" i="6"/>
  <c r="W472" i="6" s="1"/>
  <c r="V1685" i="6"/>
  <c r="W1685" i="6" s="1"/>
  <c r="T470" i="6"/>
  <c r="T1316" i="6"/>
  <c r="T1191" i="6"/>
  <c r="V1364" i="6"/>
  <c r="W1364" i="6" s="1"/>
  <c r="V1944" i="6"/>
  <c r="W1944" i="6" s="1"/>
  <c r="V1011" i="6"/>
  <c r="W1011" i="6" s="1"/>
  <c r="V482" i="6"/>
  <c r="W482" i="6" s="1"/>
  <c r="V1519" i="6"/>
  <c r="W1519" i="6" s="1"/>
  <c r="T1501" i="6"/>
  <c r="V1796" i="6"/>
  <c r="W1796" i="6" s="1"/>
  <c r="T310" i="6"/>
  <c r="V1682" i="6"/>
  <c r="W1682" i="6" s="1"/>
  <c r="V1421" i="6"/>
  <c r="W1421" i="6" s="1"/>
  <c r="T1391" i="6"/>
  <c r="V629" i="6"/>
  <c r="W629" i="6" s="1"/>
  <c r="V2072" i="6"/>
  <c r="W2072" i="6" s="1"/>
  <c r="V1756" i="6"/>
  <c r="W1756" i="6" s="1"/>
  <c r="V1360" i="6"/>
  <c r="W1360" i="6" s="1"/>
  <c r="V613" i="6"/>
  <c r="W613" i="6" s="1"/>
  <c r="V51" i="6"/>
  <c r="W51" i="6" s="1"/>
  <c r="T1547" i="6"/>
  <c r="V2215" i="6"/>
  <c r="W2215" i="6" s="1"/>
  <c r="V1941" i="6"/>
  <c r="W1941" i="6" s="1"/>
  <c r="V1977" i="6"/>
  <c r="W1977" i="6" s="1"/>
  <c r="V385" i="6"/>
  <c r="W385" i="6" s="1"/>
  <c r="V740" i="6"/>
  <c r="W740" i="6" s="1"/>
  <c r="V263" i="6"/>
  <c r="W263" i="6" s="1"/>
  <c r="T1390" i="6"/>
  <c r="V1461" i="6"/>
  <c r="W1461" i="6" s="1"/>
  <c r="V1976" i="6"/>
  <c r="W1976" i="6" s="1"/>
  <c r="T1317" i="6"/>
  <c r="V526" i="6"/>
  <c r="W526" i="6" s="1"/>
  <c r="V735" i="6"/>
  <c r="W735" i="6" s="1"/>
  <c r="T173" i="6"/>
  <c r="T1396" i="6"/>
  <c r="V1102" i="6"/>
  <c r="W1102" i="6" s="1"/>
  <c r="T289" i="6"/>
  <c r="T805" i="6"/>
  <c r="T2132" i="6"/>
  <c r="V1030" i="6"/>
  <c r="W1030" i="6" s="1"/>
  <c r="V1653" i="6"/>
  <c r="W1653" i="6" s="1"/>
  <c r="T2237" i="6"/>
  <c r="V2270" i="6"/>
  <c r="W2270" i="6" s="1"/>
  <c r="V1345" i="6"/>
  <c r="W1345" i="6" s="1"/>
  <c r="V1955" i="6"/>
  <c r="W1955" i="6" s="1"/>
  <c r="V169" i="6"/>
  <c r="W169" i="6" s="1"/>
  <c r="T114" i="6"/>
  <c r="V1510" i="6"/>
  <c r="W1510" i="6" s="1"/>
  <c r="V1604" i="6"/>
  <c r="W1604" i="6" s="1"/>
  <c r="V1710" i="6"/>
  <c r="W1710" i="6" s="1"/>
  <c r="V1308" i="6"/>
  <c r="W1308" i="6" s="1"/>
  <c r="V1323" i="6"/>
  <c r="W1323" i="6" s="1"/>
  <c r="V285" i="6"/>
  <c r="W285" i="6" s="1"/>
  <c r="T1791" i="6"/>
  <c r="V312" i="6"/>
  <c r="W312" i="6" s="1"/>
  <c r="T1099" i="6"/>
  <c r="T1605" i="6"/>
  <c r="V2166" i="6"/>
  <c r="W2166" i="6" s="1"/>
  <c r="V184" i="6"/>
  <c r="W184" i="6" s="1"/>
  <c r="V381" i="6"/>
  <c r="W381" i="6" s="1"/>
  <c r="T1602" i="6"/>
  <c r="T531" i="6"/>
  <c r="T1380" i="6"/>
  <c r="T1627" i="6"/>
  <c r="V1052" i="6"/>
  <c r="W1052" i="6" s="1"/>
  <c r="T142" i="6"/>
  <c r="V262" i="6"/>
  <c r="W262" i="6" s="1"/>
  <c r="V1622" i="6"/>
  <c r="W1622" i="6" s="1"/>
  <c r="V510" i="6"/>
  <c r="W510" i="6" s="1"/>
  <c r="V1248" i="6"/>
  <c r="W1248" i="6" s="1"/>
  <c r="V1017" i="6"/>
  <c r="W1017" i="6" s="1"/>
  <c r="T543" i="6"/>
  <c r="T1619" i="6"/>
  <c r="V331" i="6"/>
  <c r="W331" i="6" s="1"/>
  <c r="T2077" i="6"/>
  <c r="T316" i="6"/>
  <c r="V444" i="6"/>
  <c r="W444" i="6" s="1"/>
  <c r="V398" i="6"/>
  <c r="W398" i="6" s="1"/>
  <c r="V1659" i="6"/>
  <c r="W1659" i="6" s="1"/>
  <c r="V1810" i="6"/>
  <c r="W1810" i="6" s="1"/>
  <c r="T267" i="6"/>
  <c r="V429" i="6"/>
  <c r="W429" i="6" s="1"/>
  <c r="V2192" i="6"/>
  <c r="W2192" i="6" s="1"/>
  <c r="V1658" i="6"/>
  <c r="W1658" i="6" s="1"/>
  <c r="V505" i="6"/>
  <c r="W505" i="6" s="1"/>
  <c r="V1664" i="6"/>
  <c r="W1664" i="6" s="1"/>
  <c r="V1765" i="6"/>
  <c r="W1765" i="6" s="1"/>
  <c r="V1413" i="6"/>
  <c r="W1413" i="6" s="1"/>
  <c r="T654" i="6"/>
  <c r="T2003" i="6"/>
  <c r="V2159" i="6"/>
  <c r="W2159" i="6" s="1"/>
  <c r="V1585" i="6"/>
  <c r="W1585" i="6" s="1"/>
  <c r="V358" i="6"/>
  <c r="W358" i="6" s="1"/>
  <c r="P1079" i="6"/>
  <c r="T1079" i="6" s="1"/>
  <c r="V2340" i="6"/>
  <c r="W2340" i="6" s="1"/>
  <c r="T1004" i="6"/>
  <c r="T1122" i="6"/>
  <c r="P1852" i="6"/>
  <c r="T1852" i="6" s="1"/>
  <c r="V480" i="6"/>
  <c r="W480" i="6" s="1"/>
  <c r="T1610" i="6"/>
  <c r="T826" i="6"/>
  <c r="V1621" i="6"/>
  <c r="W1621" i="6" s="1"/>
  <c r="P765" i="6"/>
  <c r="T765" i="6" s="1"/>
  <c r="V1925" i="6"/>
  <c r="W1925" i="6" s="1"/>
  <c r="T1016" i="6"/>
  <c r="V1097" i="6"/>
  <c r="W1097" i="6" s="1"/>
  <c r="V1422" i="6"/>
  <c r="W1422" i="6" s="1"/>
  <c r="T979" i="6"/>
  <c r="T1295" i="6"/>
  <c r="V2009" i="6"/>
  <c r="W2009" i="6" s="1"/>
  <c r="P413" i="6"/>
  <c r="T413" i="6" s="1"/>
  <c r="P350" i="6"/>
  <c r="T350" i="6" s="1"/>
  <c r="T309" i="6"/>
  <c r="T353" i="6"/>
  <c r="V470" i="6"/>
  <c r="W470" i="6" s="1"/>
  <c r="V1316" i="6"/>
  <c r="W1316" i="6" s="1"/>
  <c r="V1191" i="6"/>
  <c r="W1191" i="6" s="1"/>
  <c r="T1915" i="6"/>
  <c r="T780" i="6"/>
  <c r="V1063" i="6"/>
  <c r="W1063" i="6" s="1"/>
  <c r="T1944" i="6"/>
  <c r="V437" i="6"/>
  <c r="W437" i="6" s="1"/>
  <c r="V1098" i="6"/>
  <c r="W1098" i="6" s="1"/>
  <c r="T1011" i="6"/>
  <c r="T482" i="6"/>
  <c r="T1519" i="6"/>
  <c r="P345" i="6"/>
  <c r="T345" i="6" s="1"/>
  <c r="V1501" i="6"/>
  <c r="W1501" i="6" s="1"/>
  <c r="V310" i="6"/>
  <c r="W310" i="6" s="1"/>
  <c r="T1421" i="6"/>
  <c r="V2060" i="6"/>
  <c r="W2060" i="6" s="1"/>
  <c r="V1391" i="6"/>
  <c r="W1391" i="6" s="1"/>
  <c r="T311" i="6"/>
  <c r="T1756" i="6"/>
  <c r="T1360" i="6"/>
  <c r="T51" i="6"/>
  <c r="T256" i="6"/>
  <c r="T1649" i="6"/>
  <c r="V2143" i="6"/>
  <c r="W2143" i="6" s="1"/>
  <c r="V1547" i="6"/>
  <c r="W1547" i="6" s="1"/>
  <c r="P2211" i="6"/>
  <c r="T2211" i="6" s="1"/>
  <c r="T1092" i="6"/>
  <c r="P2055" i="6"/>
  <c r="T2055" i="6" s="1"/>
  <c r="V210" i="6"/>
  <c r="W210" i="6" s="1"/>
  <c r="T385" i="6"/>
  <c r="T263" i="6"/>
  <c r="V1390" i="6"/>
  <c r="W1390" i="6" s="1"/>
  <c r="T1461" i="6"/>
  <c r="V1317" i="6"/>
  <c r="W1317" i="6" s="1"/>
  <c r="T526" i="6"/>
  <c r="P2138" i="6"/>
  <c r="T2138" i="6" s="1"/>
  <c r="V173" i="6"/>
  <c r="W173" i="6" s="1"/>
  <c r="V1396" i="6"/>
  <c r="W1396" i="6" s="1"/>
  <c r="T159" i="6"/>
  <c r="V660" i="6"/>
  <c r="W660" i="6" s="1"/>
  <c r="P1666" i="6"/>
  <c r="T1666" i="6" s="1"/>
  <c r="T2137" i="6"/>
  <c r="P1145" i="6"/>
  <c r="T1145" i="6" s="1"/>
  <c r="P691" i="6"/>
  <c r="T691" i="6" s="1"/>
  <c r="V1407" i="6"/>
  <c r="W1407" i="6" s="1"/>
  <c r="T2366" i="6"/>
  <c r="V1852" i="6"/>
  <c r="W1852" i="6" s="1"/>
  <c r="T2345" i="6"/>
  <c r="V1610" i="6"/>
  <c r="W1610" i="6" s="1"/>
  <c r="V826" i="6"/>
  <c r="W826" i="6" s="1"/>
  <c r="V765" i="6"/>
  <c r="W765" i="6" s="1"/>
  <c r="V1016" i="6"/>
  <c r="W1016" i="6" s="1"/>
  <c r="V979" i="6"/>
  <c r="W979" i="6" s="1"/>
  <c r="V1295" i="6"/>
  <c r="W1295" i="6" s="1"/>
  <c r="T2009" i="6"/>
  <c r="T1048" i="6"/>
  <c r="V413" i="6"/>
  <c r="W413" i="6" s="1"/>
  <c r="V350" i="6"/>
  <c r="W350" i="6" s="1"/>
  <c r="T1690" i="6"/>
  <c r="V309" i="6"/>
  <c r="W309" i="6" s="1"/>
  <c r="V353" i="6"/>
  <c r="W353" i="6" s="1"/>
  <c r="T1368" i="6"/>
  <c r="T472" i="6"/>
  <c r="T1685" i="6"/>
  <c r="V1915" i="6"/>
  <c r="W1915" i="6" s="1"/>
  <c r="V780" i="6"/>
  <c r="W780" i="6" s="1"/>
  <c r="T1364" i="6"/>
  <c r="T1063" i="6"/>
  <c r="T437" i="6"/>
  <c r="T1098" i="6"/>
  <c r="V345" i="6"/>
  <c r="W345" i="6" s="1"/>
  <c r="T1796" i="6"/>
  <c r="T1682" i="6"/>
  <c r="T2060" i="6"/>
  <c r="V311" i="6"/>
  <c r="W311" i="6" s="1"/>
  <c r="T629" i="6"/>
  <c r="T2072" i="6"/>
  <c r="T613" i="6"/>
  <c r="V256" i="6"/>
  <c r="W256" i="6" s="1"/>
  <c r="V1649" i="6"/>
  <c r="W1649" i="6" s="1"/>
  <c r="T2143" i="6"/>
  <c r="V2211" i="6"/>
  <c r="W2211" i="6" s="1"/>
  <c r="V1092" i="6"/>
  <c r="W1092" i="6" s="1"/>
  <c r="T2215" i="6"/>
  <c r="V2055" i="6"/>
  <c r="W2055" i="6" s="1"/>
  <c r="T1941" i="6"/>
  <c r="T210" i="6"/>
  <c r="T1977" i="6"/>
  <c r="T740" i="6"/>
  <c r="T1976" i="6"/>
  <c r="V2138" i="6"/>
  <c r="W2138" i="6" s="1"/>
  <c r="T735" i="6"/>
  <c r="V159" i="6"/>
  <c r="W159" i="6" s="1"/>
  <c r="T660" i="6"/>
  <c r="V1666" i="6"/>
  <c r="W1666" i="6" s="1"/>
  <c r="V2137" i="6"/>
  <c r="W2137" i="6" s="1"/>
  <c r="V1145" i="6"/>
  <c r="W1145" i="6" s="1"/>
  <c r="V691" i="6"/>
  <c r="W691" i="6" s="1"/>
  <c r="T1407" i="6"/>
  <c r="V2018" i="6"/>
  <c r="W2018" i="6" s="1"/>
  <c r="V2039" i="6"/>
  <c r="W2039" i="6" s="1"/>
  <c r="V2249" i="6"/>
  <c r="W2249" i="6" s="1"/>
  <c r="V298" i="6"/>
  <c r="W298" i="6" s="1"/>
  <c r="V336" i="6"/>
  <c r="W336" i="6" s="1"/>
  <c r="V2020" i="6"/>
  <c r="W2020" i="6" s="1"/>
  <c r="V40" i="6"/>
  <c r="W40" i="6" s="1"/>
  <c r="V772" i="6"/>
  <c r="W772" i="6" s="1"/>
  <c r="V618" i="6"/>
  <c r="W618" i="6" s="1"/>
  <c r="V324" i="6"/>
  <c r="W324" i="6" s="1"/>
  <c r="V869" i="6"/>
  <c r="W869" i="6" s="1"/>
  <c r="V986" i="6"/>
  <c r="W986" i="6" s="1"/>
  <c r="V758" i="6"/>
  <c r="W758" i="6" s="1"/>
  <c r="V1923" i="6"/>
  <c r="W1923" i="6" s="1"/>
  <c r="V796" i="6"/>
  <c r="W796" i="6" s="1"/>
  <c r="V141" i="6"/>
  <c r="W141" i="6" s="1"/>
  <c r="V2214" i="6"/>
  <c r="W2214" i="6" s="1"/>
  <c r="V1848" i="6"/>
  <c r="W1848" i="6" s="1"/>
  <c r="V193" i="6"/>
  <c r="W193" i="6" s="1"/>
  <c r="V976" i="6"/>
  <c r="W976" i="6" s="1"/>
  <c r="V1978" i="6"/>
  <c r="W1978" i="6" s="1"/>
  <c r="V1443" i="6"/>
  <c r="W1443" i="6" s="1"/>
  <c r="V2281" i="6"/>
  <c r="W2281" i="6" s="1"/>
  <c r="V2355" i="6"/>
  <c r="W2355" i="6" s="1"/>
  <c r="V2367" i="6"/>
  <c r="W2367" i="6" s="1"/>
  <c r="T1656" i="6"/>
  <c r="V1565" i="6"/>
  <c r="W1565" i="6" s="1"/>
  <c r="V58" i="6"/>
  <c r="W58" i="6" s="1"/>
  <c r="T1641" i="6"/>
  <c r="V2283" i="6"/>
  <c r="W2283" i="6" s="1"/>
  <c r="T1775" i="6"/>
  <c r="P1201" i="6"/>
  <c r="T1201" i="6" s="1"/>
  <c r="T929" i="6"/>
  <c r="T1378" i="6"/>
  <c r="V669" i="6"/>
  <c r="W669" i="6" s="1"/>
  <c r="V1006" i="6"/>
  <c r="W1006" i="6" s="1"/>
  <c r="V597" i="6"/>
  <c r="W597" i="6" s="1"/>
  <c r="V738" i="6"/>
  <c r="W738" i="6" s="1"/>
  <c r="T1326" i="6"/>
  <c r="V2169" i="6"/>
  <c r="W2169" i="6" s="1"/>
  <c r="V2155" i="6"/>
  <c r="W2155" i="6" s="1"/>
  <c r="T1187" i="6"/>
  <c r="V753" i="6"/>
  <c r="W753" i="6" s="1"/>
  <c r="V519" i="6"/>
  <c r="W519" i="6" s="1"/>
  <c r="V802" i="6"/>
  <c r="W802" i="6" s="1"/>
  <c r="V1106" i="6"/>
  <c r="W1106" i="6" s="1"/>
  <c r="V1475" i="6"/>
  <c r="W1475" i="6" s="1"/>
  <c r="V792" i="6"/>
  <c r="W792" i="6" s="1"/>
  <c r="V2248" i="6"/>
  <c r="W2248" i="6" s="1"/>
  <c r="T238" i="6"/>
  <c r="V2019" i="6"/>
  <c r="W2019" i="6" s="1"/>
  <c r="V562" i="6"/>
  <c r="W562" i="6" s="1"/>
  <c r="V675" i="6"/>
  <c r="W675" i="6" s="1"/>
  <c r="P980" i="6"/>
  <c r="T980" i="6" s="1"/>
  <c r="V2010" i="6"/>
  <c r="W2010" i="6" s="1"/>
  <c r="P359" i="6"/>
  <c r="T359" i="6" s="1"/>
  <c r="P538" i="6"/>
  <c r="T538" i="6" s="1"/>
  <c r="T1300" i="6"/>
  <c r="V234" i="6"/>
  <c r="W234" i="6" s="1"/>
  <c r="V179" i="6"/>
  <c r="W179" i="6" s="1"/>
  <c r="T344" i="6"/>
  <c r="T1577" i="6"/>
  <c r="T288" i="6"/>
  <c r="P460" i="6"/>
  <c r="T460" i="6" s="1"/>
  <c r="V2041" i="6"/>
  <c r="W2041" i="6" s="1"/>
  <c r="V1035" i="6"/>
  <c r="W1035" i="6" s="1"/>
  <c r="P1454" i="6"/>
  <c r="T1454" i="6" s="1"/>
  <c r="P1037" i="6"/>
  <c r="T1037" i="6" s="1"/>
  <c r="P273" i="6"/>
  <c r="T273" i="6" s="1"/>
  <c r="V1657" i="6"/>
  <c r="W1657" i="6" s="1"/>
  <c r="T1841" i="6"/>
  <c r="T1281" i="6"/>
  <c r="V1782" i="6"/>
  <c r="W1782" i="6" s="1"/>
  <c r="V1460" i="6"/>
  <c r="W1460" i="6" s="1"/>
  <c r="T357" i="6"/>
  <c r="V1208" i="6"/>
  <c r="W1208" i="6" s="1"/>
  <c r="V1681" i="6"/>
  <c r="W1681" i="6" s="1"/>
  <c r="T630" i="6"/>
  <c r="V1419" i="6"/>
  <c r="W1419" i="6" s="1"/>
  <c r="P600" i="6"/>
  <c r="T600" i="6" s="1"/>
  <c r="P1786" i="6"/>
  <c r="T1786" i="6" s="1"/>
  <c r="T1825" i="6"/>
  <c r="V1877" i="6"/>
  <c r="W1877" i="6" s="1"/>
  <c r="P99" i="6"/>
  <c r="T99" i="6" s="1"/>
  <c r="V2111" i="6"/>
  <c r="W2111" i="6" s="1"/>
  <c r="T1936" i="6"/>
  <c r="T726" i="6"/>
  <c r="T1805" i="6"/>
  <c r="V195" i="6"/>
  <c r="W195" i="6" s="1"/>
  <c r="V61" i="6"/>
  <c r="W61" i="6" s="1"/>
  <c r="V1107" i="6"/>
  <c r="W1107" i="6" s="1"/>
  <c r="V1268" i="6"/>
  <c r="W1268" i="6" s="1"/>
  <c r="V2050" i="6"/>
  <c r="W2050" i="6" s="1"/>
  <c r="V571" i="6"/>
  <c r="W571" i="6" s="1"/>
  <c r="T1996" i="6"/>
  <c r="T739" i="6"/>
  <c r="T2209" i="6"/>
  <c r="V2144" i="6"/>
  <c r="W2144" i="6" s="1"/>
  <c r="T1497" i="6"/>
  <c r="T1333" i="6"/>
  <c r="V2130" i="6"/>
  <c r="W2130" i="6" s="1"/>
  <c r="T785" i="6"/>
  <c r="V1113" i="6"/>
  <c r="W1113" i="6" s="1"/>
  <c r="V1344" i="6"/>
  <c r="W1344" i="6" s="1"/>
  <c r="V816" i="6"/>
  <c r="W816" i="6" s="1"/>
  <c r="T170" i="6"/>
  <c r="T1571" i="6"/>
  <c r="T57" i="6"/>
  <c r="V652" i="6"/>
  <c r="W652" i="6" s="1"/>
  <c r="T706" i="6"/>
  <c r="T1573" i="6"/>
  <c r="T2172" i="6"/>
  <c r="T732" i="6"/>
  <c r="T391" i="6"/>
  <c r="T2200" i="6"/>
  <c r="T260" i="6"/>
  <c r="T138" i="6"/>
  <c r="V1590" i="6"/>
  <c r="W1590" i="6" s="1"/>
  <c r="T601" i="6"/>
  <c r="T212" i="6"/>
  <c r="T52" i="6"/>
  <c r="V1971" i="6"/>
  <c r="W1971" i="6" s="1"/>
  <c r="T888" i="6"/>
  <c r="T287" i="6"/>
  <c r="T1204" i="6"/>
  <c r="T569" i="6"/>
  <c r="T556" i="6"/>
  <c r="V1808" i="6"/>
  <c r="W1808" i="6" s="1"/>
  <c r="T423" i="6"/>
  <c r="V259" i="6"/>
  <c r="W259" i="6" s="1"/>
  <c r="T1133" i="6"/>
  <c r="V2042" i="6"/>
  <c r="W2042" i="6" s="1"/>
  <c r="T367" i="6"/>
  <c r="T174" i="6"/>
  <c r="V523" i="6"/>
  <c r="W523" i="6" s="1"/>
  <c r="T633" i="6"/>
  <c r="T126" i="6"/>
  <c r="V778" i="6"/>
  <c r="W778" i="6" s="1"/>
  <c r="T847" i="6"/>
  <c r="V1197" i="6"/>
  <c r="W1197" i="6" s="1"/>
  <c r="V931" i="6"/>
  <c r="W931" i="6" s="1"/>
  <c r="T904" i="6"/>
  <c r="T215" i="6"/>
  <c r="T1470" i="6"/>
  <c r="V321" i="6"/>
  <c r="W321" i="6" s="1"/>
  <c r="V2154" i="6"/>
  <c r="W2154" i="6" s="1"/>
  <c r="V1562" i="6"/>
  <c r="W1562" i="6" s="1"/>
  <c r="T1218" i="6"/>
  <c r="T2297" i="6"/>
  <c r="V1294" i="6"/>
  <c r="W1294" i="6" s="1"/>
  <c r="V1482" i="6"/>
  <c r="W1482" i="6" s="1"/>
  <c r="V1849" i="6"/>
  <c r="W1849" i="6" s="1"/>
  <c r="T658" i="6"/>
  <c r="V1311" i="6"/>
  <c r="W1311" i="6" s="1"/>
  <c r="T1477" i="6"/>
  <c r="T121" i="6"/>
  <c r="V333" i="6"/>
  <c r="W333" i="6" s="1"/>
  <c r="T2148" i="6"/>
  <c r="T445" i="6"/>
  <c r="V124" i="6"/>
  <c r="W124" i="6" s="1"/>
  <c r="T222" i="6"/>
  <c r="T50" i="6"/>
  <c r="T1942" i="6"/>
  <c r="V594" i="6"/>
  <c r="W594" i="6" s="1"/>
  <c r="V731" i="6"/>
  <c r="W731" i="6" s="1"/>
  <c r="T1417" i="6"/>
  <c r="V876" i="6"/>
  <c r="W876" i="6" s="1"/>
  <c r="T306" i="6"/>
  <c r="T1365" i="6"/>
  <c r="T348" i="6"/>
  <c r="T296" i="6"/>
  <c r="T1152" i="6"/>
  <c r="T1167" i="6"/>
  <c r="V632" i="6"/>
  <c r="W632" i="6" s="1"/>
  <c r="T1050" i="6"/>
  <c r="T570" i="6"/>
  <c r="T67" i="6"/>
  <c r="T1553" i="6"/>
  <c r="T1614" i="6"/>
  <c r="T1203" i="6"/>
  <c r="T1938" i="6"/>
  <c r="V2150" i="6"/>
  <c r="W2150" i="6" s="1"/>
  <c r="T1472" i="6"/>
  <c r="T993" i="6"/>
  <c r="V2001" i="6"/>
  <c r="W2001" i="6" s="1"/>
  <c r="T640" i="6"/>
  <c r="P1163" i="6"/>
  <c r="T1163" i="6" s="1"/>
  <c r="T456" i="6"/>
  <c r="P1694" i="6"/>
  <c r="T1694" i="6" s="1"/>
  <c r="V461" i="6"/>
  <c r="W461" i="6" s="1"/>
  <c r="T843" i="6"/>
  <c r="V130" i="6"/>
  <c r="W130" i="6" s="1"/>
  <c r="V392" i="6"/>
  <c r="W392" i="6" s="1"/>
  <c r="P208" i="6"/>
  <c r="T208" i="6" s="1"/>
  <c r="T2355" i="6"/>
  <c r="V1656" i="6"/>
  <c r="W1656" i="6" s="1"/>
  <c r="T200" i="6"/>
  <c r="T1565" i="6"/>
  <c r="V1641" i="6"/>
  <c r="W1641" i="6" s="1"/>
  <c r="V1752" i="6"/>
  <c r="W1752" i="6" s="1"/>
  <c r="V1775" i="6"/>
  <c r="W1775" i="6" s="1"/>
  <c r="V1201" i="6"/>
  <c r="W1201" i="6" s="1"/>
  <c r="V929" i="6"/>
  <c r="W929" i="6" s="1"/>
  <c r="V1378" i="6"/>
  <c r="W1378" i="6" s="1"/>
  <c r="P669" i="6"/>
  <c r="T669" i="6" s="1"/>
  <c r="P1006" i="6"/>
  <c r="T1006" i="6" s="1"/>
  <c r="P2018" i="6"/>
  <c r="T2018" i="6" s="1"/>
  <c r="T2039" i="6"/>
  <c r="P597" i="6"/>
  <c r="T597" i="6" s="1"/>
  <c r="T738" i="6"/>
  <c r="T2249" i="6"/>
  <c r="T298" i="6"/>
  <c r="V1326" i="6"/>
  <c r="W1326" i="6" s="1"/>
  <c r="T2169" i="6"/>
  <c r="T2155" i="6"/>
  <c r="V1187" i="6"/>
  <c r="W1187" i="6" s="1"/>
  <c r="P753" i="6"/>
  <c r="T753" i="6" s="1"/>
  <c r="P519" i="6"/>
  <c r="T519" i="6" s="1"/>
  <c r="T336" i="6"/>
  <c r="T2020" i="6"/>
  <c r="T802" i="6"/>
  <c r="T1106" i="6"/>
  <c r="T1475" i="6"/>
  <c r="P792" i="6"/>
  <c r="T792" i="6" s="1"/>
  <c r="P2248" i="6"/>
  <c r="T2248" i="6" s="1"/>
  <c r="T40" i="6"/>
  <c r="V238" i="6"/>
  <c r="W238" i="6" s="1"/>
  <c r="T2019" i="6"/>
  <c r="T562" i="6"/>
  <c r="T675" i="6"/>
  <c r="T772" i="6"/>
  <c r="V980" i="6"/>
  <c r="W980" i="6" s="1"/>
  <c r="T2010" i="6"/>
  <c r="P618" i="6"/>
  <c r="T618" i="6" s="1"/>
  <c r="V359" i="6"/>
  <c r="W359" i="6" s="1"/>
  <c r="P324" i="6"/>
  <c r="T324" i="6" s="1"/>
  <c r="V538" i="6"/>
  <c r="W538" i="6" s="1"/>
  <c r="T869" i="6"/>
  <c r="V1300" i="6"/>
  <c r="W1300" i="6" s="1"/>
  <c r="T234" i="6"/>
  <c r="T179" i="6"/>
  <c r="V344" i="6"/>
  <c r="W344" i="6" s="1"/>
  <c r="T986" i="6"/>
  <c r="V1577" i="6"/>
  <c r="W1577" i="6" s="1"/>
  <c r="V288" i="6"/>
  <c r="W288" i="6" s="1"/>
  <c r="V460" i="6"/>
  <c r="W460" i="6" s="1"/>
  <c r="P2041" i="6"/>
  <c r="T2041" i="6" s="1"/>
  <c r="T1035" i="6"/>
  <c r="T758" i="6"/>
  <c r="V1454" i="6"/>
  <c r="W1454" i="6" s="1"/>
  <c r="V1037" i="6"/>
  <c r="W1037" i="6" s="1"/>
  <c r="V273" i="6"/>
  <c r="W273" i="6" s="1"/>
  <c r="T1657" i="6"/>
  <c r="V1841" i="6"/>
  <c r="W1841" i="6" s="1"/>
  <c r="V1281" i="6"/>
  <c r="W1281" i="6" s="1"/>
  <c r="T1782" i="6"/>
  <c r="P1923" i="6"/>
  <c r="T1923" i="6" s="1"/>
  <c r="P1460" i="6"/>
  <c r="T1460" i="6" s="1"/>
  <c r="V357" i="6"/>
  <c r="W357" i="6" s="1"/>
  <c r="P796" i="6"/>
  <c r="T796" i="6" s="1"/>
  <c r="T1208" i="6"/>
  <c r="P1681" i="6"/>
  <c r="T1681" i="6" s="1"/>
  <c r="V630" i="6"/>
  <c r="W630" i="6" s="1"/>
  <c r="P1419" i="6"/>
  <c r="T1419" i="6" s="1"/>
  <c r="V600" i="6"/>
  <c r="W600" i="6" s="1"/>
  <c r="V1786" i="6"/>
  <c r="W1786" i="6" s="1"/>
  <c r="V1825" i="6"/>
  <c r="W1825" i="6" s="1"/>
  <c r="P1877" i="6"/>
  <c r="T1877" i="6" s="1"/>
  <c r="P141" i="6"/>
  <c r="T141" i="6" s="1"/>
  <c r="V99" i="6"/>
  <c r="W99" i="6" s="1"/>
  <c r="T2111" i="6"/>
  <c r="V1936" i="6"/>
  <c r="W1936" i="6" s="1"/>
  <c r="V726" i="6"/>
  <c r="W726" i="6" s="1"/>
  <c r="T2214" i="6"/>
  <c r="T1848" i="6"/>
  <c r="V1805" i="6"/>
  <c r="W1805" i="6" s="1"/>
  <c r="T195" i="6"/>
  <c r="P61" i="6"/>
  <c r="T61" i="6" s="1"/>
  <c r="P1107" i="6"/>
  <c r="T1107" i="6" s="1"/>
  <c r="P1268" i="6"/>
  <c r="T1268" i="6" s="1"/>
  <c r="P2050" i="6"/>
  <c r="T2050" i="6" s="1"/>
  <c r="P571" i="6"/>
  <c r="T571" i="6" s="1"/>
  <c r="V1996" i="6"/>
  <c r="W1996" i="6" s="1"/>
  <c r="G44" i="13"/>
  <c r="G42" i="13"/>
  <c r="G45" i="13"/>
  <c r="V107" i="10"/>
  <c r="V219" i="10"/>
  <c r="V273" i="10"/>
  <c r="V56" i="10"/>
  <c r="V162" i="10"/>
  <c r="V64" i="10"/>
  <c r="V150" i="10"/>
  <c r="V302" i="10"/>
  <c r="V244" i="10"/>
  <c r="V254" i="10"/>
  <c r="V319" i="10"/>
  <c r="V192" i="10"/>
  <c r="V220" i="10"/>
  <c r="V207" i="10"/>
  <c r="V186" i="10"/>
  <c r="V90" i="10"/>
  <c r="V227" i="10"/>
  <c r="V112" i="10"/>
  <c r="V151" i="10"/>
  <c r="V78" i="10"/>
  <c r="V104" i="10"/>
  <c r="V213" i="10"/>
  <c r="V23" i="10"/>
  <c r="V180" i="10"/>
  <c r="V197" i="10"/>
  <c r="V126" i="10"/>
  <c r="V154" i="10"/>
  <c r="V212" i="10"/>
  <c r="V108" i="10"/>
  <c r="V10" i="10"/>
  <c r="V66" i="10"/>
  <c r="V114" i="10"/>
  <c r="V299" i="10"/>
  <c r="V312" i="10"/>
  <c r="V58" i="10"/>
  <c r="V133" i="10"/>
  <c r="V13" i="10"/>
  <c r="V228" i="10"/>
  <c r="V294" i="10"/>
  <c r="V153" i="10"/>
  <c r="V102" i="10"/>
  <c r="V305" i="10"/>
  <c r="V242" i="10"/>
  <c r="V308" i="10"/>
  <c r="V59" i="10"/>
  <c r="V89" i="10"/>
  <c r="V168" i="10"/>
  <c r="V100" i="10"/>
  <c r="V33" i="10"/>
  <c r="V18" i="10"/>
  <c r="V173" i="10"/>
  <c r="V38" i="10"/>
  <c r="V177" i="10"/>
  <c r="V47" i="10"/>
  <c r="V135" i="10"/>
  <c r="V171" i="10"/>
  <c r="V70" i="10"/>
  <c r="V224" i="10"/>
  <c r="V109" i="10"/>
  <c r="V105" i="10"/>
  <c r="V298" i="10"/>
  <c r="V143" i="10"/>
  <c r="V234" i="10"/>
  <c r="V46" i="10"/>
  <c r="V310" i="10"/>
  <c r="V8" i="10"/>
  <c r="V281" i="10"/>
  <c r="V288" i="10"/>
  <c r="V297" i="10"/>
  <c r="V127" i="10"/>
  <c r="V322" i="10"/>
  <c r="V131" i="10"/>
  <c r="V74" i="10"/>
  <c r="V259" i="10"/>
  <c r="V243" i="10"/>
  <c r="V205" i="10"/>
  <c r="V28" i="10"/>
  <c r="V203" i="10"/>
  <c r="V129" i="10"/>
  <c r="V249" i="10"/>
  <c r="V32" i="10"/>
  <c r="V279" i="10"/>
  <c r="V110" i="10"/>
  <c r="V241" i="10"/>
  <c r="V268" i="10"/>
  <c r="V202" i="10"/>
  <c r="V163" i="10"/>
  <c r="V113" i="10"/>
  <c r="V49" i="10"/>
  <c r="V321" i="10"/>
  <c r="V73" i="10"/>
  <c r="V181" i="10"/>
  <c r="V229" i="10"/>
  <c r="V313" i="10"/>
  <c r="V247" i="10"/>
  <c r="V43" i="10"/>
  <c r="V278" i="10"/>
  <c r="V274" i="10"/>
  <c r="V111" i="10"/>
  <c r="V252" i="10"/>
  <c r="V144" i="10"/>
  <c r="V166" i="10"/>
  <c r="V62" i="10"/>
  <c r="V182" i="10"/>
  <c r="V95" i="10"/>
  <c r="V174" i="10"/>
  <c r="V145" i="10"/>
  <c r="V237" i="10"/>
  <c r="V79" i="10"/>
  <c r="V187" i="10"/>
  <c r="V263" i="10"/>
  <c r="V54" i="10"/>
  <c r="V118" i="10"/>
  <c r="V34" i="10"/>
  <c r="V169" i="10"/>
  <c r="G16" i="13"/>
  <c r="U5" i="10"/>
  <c r="G13" i="13" l="1"/>
  <c r="X138" i="6"/>
  <c r="X367" i="6"/>
  <c r="X1595" i="6"/>
  <c r="X1942" i="6"/>
  <c r="X2174" i="6"/>
  <c r="X975" i="6"/>
  <c r="X1938" i="6"/>
  <c r="X1929" i="6"/>
  <c r="X57" i="6"/>
  <c r="X114" i="6"/>
  <c r="X1071" i="6"/>
  <c r="X2338" i="6"/>
  <c r="X1497" i="6"/>
  <c r="X1163" i="6"/>
  <c r="X200" i="6"/>
  <c r="X531" i="6"/>
  <c r="X805" i="6"/>
  <c r="X857" i="6"/>
  <c r="X2149" i="6"/>
  <c r="X1078" i="6"/>
  <c r="X1950" i="6"/>
  <c r="X1204" i="6"/>
  <c r="X1365" i="6"/>
  <c r="X1018" i="6"/>
  <c r="X1714" i="6"/>
  <c r="X732" i="6"/>
  <c r="X67" i="6"/>
  <c r="X1283" i="6"/>
  <c r="X2209" i="6"/>
  <c r="X1366" i="6"/>
  <c r="X2221" i="6"/>
  <c r="X1205" i="6"/>
  <c r="X633" i="6"/>
  <c r="X1918" i="6"/>
  <c r="X469" i="6"/>
  <c r="X1952" i="6"/>
  <c r="X2297" i="6"/>
  <c r="X1734" i="6"/>
  <c r="X706" i="6"/>
  <c r="X1330" i="6"/>
  <c r="X1351" i="6"/>
  <c r="X728" i="6"/>
  <c r="X2125" i="6"/>
  <c r="X1628" i="6"/>
  <c r="X379" i="6"/>
  <c r="X2237" i="6"/>
  <c r="X1506" i="6"/>
  <c r="X1020" i="6"/>
  <c r="X1214" i="6"/>
  <c r="X391" i="6"/>
  <c r="X1508" i="6"/>
  <c r="X1602" i="6"/>
  <c r="X1835" i="6"/>
  <c r="X1634" i="6"/>
  <c r="X769" i="6"/>
  <c r="X456" i="6"/>
  <c r="X656" i="6"/>
  <c r="X249" i="6"/>
  <c r="X881" i="6"/>
  <c r="X1356" i="6"/>
  <c r="X143" i="6"/>
  <c r="X405" i="6"/>
  <c r="X843" i="6"/>
  <c r="X1470" i="6"/>
  <c r="X212" i="6"/>
  <c r="X2077" i="6"/>
  <c r="X1149" i="6"/>
  <c r="X707" i="6"/>
  <c r="X2309" i="6"/>
  <c r="X2317" i="6"/>
  <c r="X601" i="6"/>
  <c r="X1405" i="6"/>
  <c r="X1931" i="6"/>
  <c r="X2296" i="6"/>
  <c r="X260" i="6"/>
  <c r="X1352" i="6"/>
  <c r="X445" i="6"/>
  <c r="X1573" i="6"/>
  <c r="X1787" i="6"/>
  <c r="X102" i="6"/>
  <c r="X1087" i="6"/>
  <c r="X1863" i="6"/>
  <c r="X1692" i="6"/>
  <c r="X41" i="6"/>
  <c r="X911" i="6"/>
  <c r="X289" i="6"/>
  <c r="X1333" i="6"/>
  <c r="X1099" i="6"/>
  <c r="X847" i="6"/>
  <c r="X992" i="6"/>
  <c r="X2301" i="6"/>
  <c r="X1447" i="6"/>
  <c r="X1429" i="6"/>
  <c r="X1600" i="6"/>
  <c r="X1586" i="6"/>
  <c r="X313" i="6"/>
  <c r="X2057" i="6"/>
  <c r="X1133" i="6"/>
  <c r="X1818" i="6"/>
  <c r="X558" i="6"/>
  <c r="X2122" i="6"/>
  <c r="X1249" i="6"/>
  <c r="X1285" i="6"/>
  <c r="X1618" i="6"/>
  <c r="X873" i="6"/>
  <c r="X109" i="6"/>
  <c r="X2152" i="6"/>
  <c r="X2215" i="6"/>
  <c r="X1620" i="6"/>
  <c r="X640" i="6"/>
  <c r="X2005" i="6"/>
  <c r="X800" i="6"/>
  <c r="X1471" i="6"/>
  <c r="X1679" i="6"/>
  <c r="X1474" i="6"/>
  <c r="X2024" i="6"/>
  <c r="X1336" i="6"/>
  <c r="X1079" i="6"/>
  <c r="X1744" i="6"/>
  <c r="X2012" i="6"/>
  <c r="X1867" i="6"/>
  <c r="X912" i="6"/>
  <c r="X2117" i="6"/>
  <c r="X1913" i="6"/>
  <c r="X1606" i="6"/>
  <c r="X1773" i="6"/>
  <c r="X1145" i="6"/>
  <c r="X1601" i="6"/>
  <c r="X1857" i="6"/>
  <c r="X2137" i="6"/>
  <c r="X287" i="6"/>
  <c r="X2031" i="6"/>
  <c r="X861" i="6"/>
  <c r="X1010" i="6"/>
  <c r="X1061" i="6"/>
  <c r="X639" i="6"/>
  <c r="X1636" i="6"/>
  <c r="X1862" i="6"/>
  <c r="X2201" i="6"/>
  <c r="X1220" i="6"/>
  <c r="X2017" i="6"/>
  <c r="X1896" i="6"/>
  <c r="X1166" i="6"/>
  <c r="X1355" i="6"/>
  <c r="X526" i="6"/>
  <c r="X1766" i="6"/>
  <c r="X1008" i="6"/>
  <c r="X1943" i="6"/>
  <c r="X1070" i="6"/>
  <c r="X548" i="6"/>
  <c r="X1675" i="6"/>
  <c r="X529" i="6"/>
  <c r="X371" i="6"/>
  <c r="X2300" i="6"/>
  <c r="X910" i="6"/>
  <c r="X2176" i="6"/>
  <c r="X162" i="6"/>
  <c r="X682" i="6"/>
  <c r="X208" i="6"/>
  <c r="X1101" i="6"/>
  <c r="X1369" i="6"/>
  <c r="X419" i="6"/>
  <c r="X369" i="6"/>
  <c r="X1051" i="6"/>
  <c r="X520" i="6"/>
  <c r="X1828" i="6"/>
  <c r="X1820" i="6"/>
  <c r="X137" i="6"/>
  <c r="X836" i="6"/>
  <c r="X2015" i="6"/>
  <c r="X1921" i="6"/>
  <c r="X550" i="6"/>
  <c r="X1895" i="6"/>
  <c r="X1994" i="6"/>
  <c r="X591" i="6"/>
  <c r="X61" i="6"/>
  <c r="X1526" i="6"/>
  <c r="X1134" i="6"/>
  <c r="X767" i="6"/>
  <c r="X1852" i="6"/>
  <c r="X2210" i="6"/>
  <c r="X841" i="6"/>
  <c r="X989" i="6"/>
  <c r="X1046" i="6"/>
  <c r="X1476" i="6"/>
  <c r="X1117" i="6"/>
  <c r="X1292" i="6"/>
  <c r="X1694" i="6"/>
  <c r="X738" i="6"/>
  <c r="X1682" i="6"/>
  <c r="X1903" i="6"/>
  <c r="X2275" i="6"/>
  <c r="X1799" i="6"/>
  <c r="X525" i="6"/>
  <c r="X1768" i="6"/>
  <c r="X463" i="6"/>
  <c r="X597" i="6"/>
  <c r="X1092" i="6"/>
  <c r="X2293" i="6"/>
  <c r="X1150" i="6"/>
  <c r="X2321" i="6"/>
  <c r="X812" i="6"/>
  <c r="X697" i="6"/>
  <c r="X101" i="6"/>
  <c r="X96" i="6"/>
  <c r="X1246" i="6"/>
  <c r="X2135" i="6"/>
  <c r="X628" i="6"/>
  <c r="X1572" i="6"/>
  <c r="X2124" i="6"/>
  <c r="X1434" i="6"/>
  <c r="X302" i="6"/>
  <c r="X2160" i="6"/>
  <c r="X1649" i="6"/>
  <c r="X1180" i="6"/>
  <c r="X567" i="6"/>
  <c r="X2053" i="6"/>
  <c r="X2383" i="6"/>
  <c r="X2291" i="6"/>
  <c r="X788" i="6"/>
  <c r="X825" i="6"/>
  <c r="X1792" i="6"/>
  <c r="X164" i="6"/>
  <c r="X1250" i="6"/>
  <c r="X126" i="6"/>
  <c r="X2172" i="6"/>
  <c r="X1203" i="6"/>
  <c r="X1025" i="6"/>
  <c r="X20" i="6"/>
  <c r="X543" i="6"/>
  <c r="X2022" i="6"/>
  <c r="X406" i="6"/>
  <c r="X1042" i="6"/>
  <c r="X1886" i="6"/>
  <c r="X327" i="6"/>
  <c r="X923" i="6"/>
  <c r="X2313" i="6"/>
  <c r="X1529" i="6"/>
  <c r="X1713" i="6"/>
  <c r="X1334" i="6"/>
  <c r="X794" i="6"/>
  <c r="X1419" i="6"/>
  <c r="X215" i="6"/>
  <c r="X1845" i="6"/>
  <c r="X1999" i="6"/>
  <c r="X168" i="6"/>
  <c r="X11" i="6"/>
  <c r="X222" i="6"/>
  <c r="X904" i="6"/>
  <c r="X52" i="6"/>
  <c r="X2139" i="6"/>
  <c r="X89" i="6"/>
  <c r="X1583" i="6"/>
  <c r="X670" i="6"/>
  <c r="X1318" i="6"/>
  <c r="X1708" i="6"/>
  <c r="X2143" i="6"/>
  <c r="X216" i="6"/>
  <c r="X2078" i="6"/>
  <c r="X1469" i="6"/>
  <c r="X2183" i="6"/>
  <c r="X1759" i="6"/>
  <c r="X1053" i="6"/>
  <c r="X641" i="6"/>
  <c r="X1391" i="6"/>
  <c r="X1332" i="6"/>
  <c r="X214" i="6"/>
  <c r="X172" i="6"/>
  <c r="X1507" i="6"/>
  <c r="X1164" i="6"/>
  <c r="X1322" i="6"/>
  <c r="X994" i="6"/>
  <c r="X500" i="6"/>
  <c r="X1147" i="6"/>
  <c r="X877" i="6"/>
  <c r="X666" i="6"/>
  <c r="X888" i="6"/>
  <c r="X1208" i="6"/>
  <c r="X1889" i="6"/>
  <c r="X796" i="6"/>
  <c r="X1553" i="6"/>
  <c r="X2148" i="6"/>
  <c r="X739" i="6"/>
  <c r="X538" i="6"/>
  <c r="X376" i="6"/>
  <c r="X2131" i="6"/>
  <c r="X557" i="6"/>
  <c r="X2263" i="6"/>
  <c r="X524" i="6"/>
  <c r="X835" i="6"/>
  <c r="X2158" i="6"/>
  <c r="X571" i="6"/>
  <c r="X179" i="6"/>
  <c r="X359" i="6"/>
  <c r="X750" i="6"/>
  <c r="X185" i="6"/>
  <c r="X2084" i="6"/>
  <c r="X415" i="6"/>
  <c r="X1441" i="6"/>
  <c r="X227" i="6"/>
  <c r="X2020" i="6"/>
  <c r="X1050" i="6"/>
  <c r="X121" i="6"/>
  <c r="X629" i="6"/>
  <c r="X1740" i="6"/>
  <c r="X2173" i="6"/>
  <c r="X2238" i="6"/>
  <c r="X196" i="6"/>
  <c r="X607" i="6"/>
  <c r="X1831" i="6"/>
  <c r="X768" i="6"/>
  <c r="X226" i="6"/>
  <c r="X1871" i="6"/>
  <c r="X1096" i="6"/>
  <c r="X1534" i="6"/>
  <c r="X1477" i="6"/>
  <c r="X980" i="6"/>
  <c r="X334" i="6"/>
  <c r="X2093" i="6"/>
  <c r="X1662" i="6"/>
  <c r="X213" i="6"/>
  <c r="X1418" i="6"/>
  <c r="X1598" i="6"/>
  <c r="X1271" i="6"/>
  <c r="X1965" i="6"/>
  <c r="X1619" i="6"/>
  <c r="X112" i="6"/>
  <c r="X1312" i="6"/>
  <c r="X407" i="6"/>
  <c r="X854" i="6"/>
  <c r="X1479" i="6"/>
  <c r="X735" i="6"/>
  <c r="X1480" i="6"/>
  <c r="X1194" i="6"/>
  <c r="X1211" i="6"/>
  <c r="X2045" i="6"/>
  <c r="X1153" i="6"/>
  <c r="X1387" i="6"/>
  <c r="X1880" i="6"/>
  <c r="X1472" i="6"/>
  <c r="X174" i="6"/>
  <c r="X924" i="6"/>
  <c r="X1848" i="6"/>
  <c r="X1878" i="6"/>
  <c r="X1491" i="6"/>
  <c r="X1613" i="6"/>
  <c r="X686" i="6"/>
  <c r="X528" i="6"/>
  <c r="X886" i="6"/>
  <c r="X2303" i="6"/>
  <c r="X1160" i="6"/>
  <c r="X866" i="6"/>
  <c r="X1738" i="6"/>
  <c r="X355" i="6"/>
  <c r="X507" i="6"/>
  <c r="X1512" i="6"/>
  <c r="X2268" i="6"/>
  <c r="X1976" i="6"/>
  <c r="X774" i="6"/>
  <c r="X810" i="6"/>
  <c r="X1968" i="6"/>
  <c r="X178" i="6"/>
  <c r="X606" i="6"/>
  <c r="X2243" i="6"/>
  <c r="X747" i="6"/>
  <c r="X423" i="6"/>
  <c r="X1253" i="6"/>
  <c r="X134" i="6"/>
  <c r="X1551" i="6"/>
  <c r="X191" i="6"/>
  <c r="X718" i="6"/>
  <c r="X813" i="6"/>
  <c r="X1162" i="6"/>
  <c r="X1238" i="6"/>
  <c r="X420" i="6"/>
  <c r="X2049" i="6"/>
  <c r="X180" i="6"/>
  <c r="X1493" i="6"/>
  <c r="X2095" i="6"/>
  <c r="X351" i="6"/>
  <c r="X624" i="6"/>
  <c r="X94" i="6"/>
  <c r="X170" i="6"/>
  <c r="X1605" i="6"/>
  <c r="X305" i="6"/>
  <c r="X1132" i="6"/>
  <c r="X1689" i="6"/>
  <c r="X46" i="6"/>
  <c r="X1275" i="6"/>
  <c r="X316" i="6"/>
  <c r="X1127" i="6"/>
  <c r="X1174" i="6"/>
  <c r="X1445" i="6"/>
  <c r="X60" i="6"/>
  <c r="X2220" i="6"/>
  <c r="X2239" i="6"/>
  <c r="X1156" i="6"/>
  <c r="X2288" i="6"/>
  <c r="X1108" i="6"/>
  <c r="X1786" i="6"/>
  <c r="X1187" i="6"/>
  <c r="X1167" i="6"/>
  <c r="X19" i="6"/>
  <c r="X1114" i="6"/>
  <c r="X1048" i="6"/>
  <c r="X1654" i="6"/>
  <c r="X1927" i="6"/>
  <c r="X614" i="6"/>
  <c r="X660" i="6"/>
  <c r="X2198" i="6"/>
  <c r="X935" i="6"/>
  <c r="X2104" i="6"/>
  <c r="X566" i="6"/>
  <c r="X295" i="6"/>
  <c r="X712" i="6"/>
  <c r="X1314" i="6"/>
  <c r="X129" i="6"/>
  <c r="X352" i="6"/>
  <c r="X396" i="6"/>
  <c r="X314" i="6"/>
  <c r="X547" i="6"/>
  <c r="X1695" i="6"/>
  <c r="X878" i="6"/>
  <c r="X503" i="6"/>
  <c r="X2344" i="6"/>
  <c r="X766" i="6"/>
  <c r="X631" i="6"/>
  <c r="X197" i="6"/>
  <c r="X2153" i="6"/>
  <c r="X1423" i="6"/>
  <c r="X1273" i="6"/>
  <c r="X277" i="6"/>
  <c r="X433" i="6"/>
  <c r="X1406" i="6"/>
  <c r="X1822" i="6"/>
  <c r="X822" i="6"/>
  <c r="X1026" i="6"/>
  <c r="X720" i="6"/>
  <c r="X2133" i="6"/>
  <c r="X1958" i="6"/>
  <c r="X762" i="6"/>
  <c r="X279" i="6"/>
  <c r="X401" i="6"/>
  <c r="X1179" i="6"/>
  <c r="X736" i="6"/>
  <c r="X2282" i="6"/>
  <c r="X430" i="6"/>
  <c r="X1794" i="6"/>
  <c r="X1280" i="6"/>
  <c r="X1686" i="6"/>
  <c r="X284" i="6"/>
  <c r="X699" i="6"/>
  <c r="X853" i="6"/>
  <c r="X2266" i="6"/>
  <c r="X798" i="6"/>
  <c r="X2043" i="6"/>
  <c r="X1757" i="6"/>
  <c r="X655" i="6"/>
  <c r="X2019" i="6"/>
  <c r="X1006" i="6"/>
  <c r="X830" i="6"/>
  <c r="X2025" i="6"/>
  <c r="X1669" i="6"/>
  <c r="X2076" i="6"/>
  <c r="X2342" i="6"/>
  <c r="X1972" i="6"/>
  <c r="X306" i="6"/>
  <c r="X1519" i="6"/>
  <c r="X1011" i="6"/>
  <c r="X2035" i="6"/>
  <c r="X536" i="6"/>
  <c r="X2014" i="6"/>
  <c r="X1265" i="6"/>
  <c r="X341" i="6"/>
  <c r="X247" i="6"/>
  <c r="X373" i="6"/>
  <c r="X781" i="6"/>
  <c r="X1072" i="6"/>
  <c r="X1013" i="6"/>
  <c r="X454" i="6"/>
  <c r="X365" i="6"/>
  <c r="X562" i="6"/>
  <c r="X1218" i="6"/>
  <c r="X740" i="6"/>
  <c r="X40" i="6"/>
  <c r="X210" i="6"/>
  <c r="X148" i="6"/>
  <c r="X1801" i="6"/>
  <c r="X1415" i="6"/>
  <c r="X604" i="6"/>
  <c r="X2141" i="6"/>
  <c r="X2052" i="6"/>
  <c r="X729" i="6"/>
  <c r="X1181" i="6"/>
  <c r="X1286" i="6"/>
  <c r="X2235" i="6"/>
  <c r="X1382" i="6"/>
  <c r="X771" i="6"/>
  <c r="X914" i="6"/>
  <c r="X1923" i="6"/>
  <c r="X1987" i="6"/>
  <c r="X669" i="6"/>
  <c r="X1281" i="6"/>
  <c r="X117" i="6"/>
  <c r="X388" i="6"/>
  <c r="X1681" i="6"/>
  <c r="X2248" i="6"/>
  <c r="X993" i="6"/>
  <c r="X556" i="6"/>
  <c r="X1841" i="6"/>
  <c r="X2055" i="6"/>
  <c r="X1237" i="6"/>
  <c r="X608" i="6"/>
  <c r="X349" i="6"/>
  <c r="X1293" i="6"/>
  <c r="X683" i="6"/>
  <c r="X1934" i="6"/>
  <c r="X1490" i="6"/>
  <c r="X855" i="6"/>
  <c r="X204" i="6"/>
  <c r="X1199" i="6"/>
  <c r="X1702" i="6"/>
  <c r="X1176" i="6"/>
  <c r="X1527" i="6"/>
  <c r="X1643" i="6"/>
  <c r="X1704" i="6"/>
  <c r="X839" i="6"/>
  <c r="X1552" i="6"/>
  <c r="X1001" i="6"/>
  <c r="X1656" i="6"/>
  <c r="X569" i="6"/>
  <c r="X1069" i="6"/>
  <c r="X1699" i="6"/>
  <c r="X12" i="6"/>
  <c r="X2310" i="6"/>
  <c r="X50" i="6"/>
  <c r="X1941" i="6"/>
  <c r="X1380" i="6"/>
  <c r="X190" i="6"/>
  <c r="X403" i="6"/>
  <c r="X1997" i="6"/>
  <c r="X354" i="6"/>
  <c r="X1761" i="6"/>
  <c r="X1762" i="6"/>
  <c r="X243" i="6"/>
  <c r="X2311" i="6"/>
  <c r="X824" i="6"/>
  <c r="X570" i="6"/>
  <c r="X1268" i="6"/>
  <c r="X1877" i="6"/>
  <c r="X1697" i="6"/>
  <c r="X551" i="6"/>
  <c r="X1307" i="6"/>
  <c r="X436" i="6"/>
  <c r="X819" i="6"/>
  <c r="X727" i="6"/>
  <c r="X1525" i="6"/>
  <c r="X898" i="6"/>
  <c r="X1509" i="6"/>
  <c r="X2236" i="6"/>
  <c r="X1109" i="6"/>
  <c r="X1146" i="6"/>
  <c r="X189" i="6"/>
  <c r="X468" i="6"/>
  <c r="X590" i="6"/>
  <c r="X565" i="6"/>
  <c r="X519" i="6"/>
  <c r="X1118" i="6"/>
  <c r="X865" i="6"/>
  <c r="X1597" i="6"/>
  <c r="X1226" i="6"/>
  <c r="X1592" i="6"/>
  <c r="X1873" i="6"/>
  <c r="X2029" i="6"/>
  <c r="X934" i="6"/>
  <c r="X2274" i="6"/>
  <c r="X141" i="6"/>
  <c r="X780" i="6"/>
  <c r="X1251" i="6"/>
  <c r="X127" i="6"/>
  <c r="X1521" i="6"/>
  <c r="X534" i="6"/>
  <c r="X1394" i="6"/>
  <c r="X1910" i="6"/>
  <c r="X1575" i="6"/>
  <c r="X588" i="6"/>
  <c r="X195" i="6"/>
  <c r="X1915" i="6"/>
  <c r="X1501" i="6"/>
  <c r="X1611" i="6"/>
  <c r="X867" i="6"/>
  <c r="X868" i="6"/>
  <c r="X496" i="6"/>
  <c r="X1256" i="6"/>
  <c r="X902" i="6"/>
  <c r="X153" i="6"/>
  <c r="X493" i="6"/>
  <c r="X513" i="6"/>
  <c r="X446" i="6"/>
  <c r="X1349" i="6"/>
  <c r="X431" i="6"/>
  <c r="X1557" i="6"/>
  <c r="X2271" i="6"/>
  <c r="X490" i="6"/>
  <c r="X1581" i="6"/>
  <c r="X30" i="6"/>
  <c r="X2085" i="6"/>
  <c r="X1287" i="6"/>
  <c r="X1130" i="6"/>
  <c r="X2089" i="6"/>
  <c r="X1047" i="6"/>
  <c r="X1425" i="6"/>
  <c r="X1732" i="6"/>
  <c r="X495" i="6"/>
  <c r="X537" i="6"/>
  <c r="X2132" i="6"/>
  <c r="X1914" i="6"/>
  <c r="X583" i="6"/>
  <c r="X665" i="6"/>
  <c r="X21" i="6"/>
  <c r="X737" i="6"/>
  <c r="X1264" i="6"/>
  <c r="X814" i="6"/>
  <c r="X163" i="6"/>
  <c r="X1953" i="6"/>
  <c r="X158" i="6"/>
  <c r="X2090" i="6"/>
  <c r="X1568" i="6"/>
  <c r="X2286" i="6"/>
  <c r="X2083" i="6"/>
  <c r="X821" i="6"/>
  <c r="X918" i="6"/>
  <c r="X1185" i="6"/>
  <c r="X1196" i="6"/>
  <c r="X704" i="6"/>
  <c r="X1800" i="6"/>
  <c r="X1284" i="6"/>
  <c r="X783" i="6"/>
  <c r="X834" i="6"/>
  <c r="X1054" i="6"/>
  <c r="X140" i="6"/>
  <c r="X635" i="6"/>
  <c r="X539" i="6"/>
  <c r="X786" i="6"/>
  <c r="X1370" i="6"/>
  <c r="X395" i="6"/>
  <c r="X638" i="6"/>
  <c r="X1833" i="6"/>
  <c r="X592" i="6"/>
  <c r="X1041" i="6"/>
  <c r="X1014" i="6"/>
  <c r="X1410" i="6"/>
  <c r="X269" i="6"/>
  <c r="X1152" i="6"/>
  <c r="X1300" i="6"/>
  <c r="X2072" i="6"/>
  <c r="X654" i="6"/>
  <c r="X1791" i="6"/>
  <c r="X1217" i="6"/>
  <c r="X1346" i="6"/>
  <c r="X646" i="6"/>
  <c r="X2065" i="6"/>
  <c r="X974" i="6"/>
  <c r="X1771" i="6"/>
  <c r="X741" i="6"/>
  <c r="X1440" i="6"/>
  <c r="X397" i="6"/>
  <c r="X1448" i="6"/>
  <c r="X1002" i="6"/>
  <c r="X298" i="6"/>
  <c r="X579" i="6"/>
  <c r="X1243" i="6"/>
  <c r="X113" i="6"/>
  <c r="X1945" i="6"/>
  <c r="X1362" i="6"/>
  <c r="X1743" i="6"/>
  <c r="X990" i="6"/>
  <c r="X1745" i="6"/>
  <c r="X1016" i="6"/>
  <c r="X502" i="6"/>
  <c r="X2353" i="6"/>
  <c r="X1933" i="6"/>
  <c r="X807" i="6"/>
  <c r="X1580" i="6"/>
  <c r="X1749" i="6"/>
  <c r="X2250" i="6"/>
  <c r="X1966" i="6"/>
  <c r="X703" i="6"/>
  <c r="X2110" i="6"/>
  <c r="X2350" i="6"/>
  <c r="X1449" i="6"/>
  <c r="X2180" i="6"/>
  <c r="X408" i="6"/>
  <c r="X221" i="6"/>
  <c r="X332" i="6"/>
  <c r="X1331" i="6"/>
  <c r="X453" i="6"/>
  <c r="X1439" i="6"/>
  <c r="X2102" i="6"/>
  <c r="X1587" i="6"/>
  <c r="X587" i="6"/>
  <c r="X999" i="6"/>
  <c r="X1533" i="6"/>
  <c r="X882" i="6"/>
  <c r="X1905" i="6"/>
  <c r="X1540" i="6"/>
  <c r="X1584" i="6"/>
  <c r="X554" i="6"/>
  <c r="X1729" i="6"/>
  <c r="X192" i="6"/>
  <c r="X897" i="6"/>
  <c r="X1361" i="6"/>
  <c r="X915" i="6"/>
  <c r="X1770" i="6"/>
  <c r="X299" i="6"/>
  <c r="X622" i="6"/>
  <c r="X315" i="6"/>
  <c r="X681" i="6"/>
  <c r="X132" i="6"/>
  <c r="X443" i="6"/>
  <c r="X1320" i="6"/>
  <c r="X1372" i="6"/>
  <c r="X1122" i="6"/>
  <c r="X267" i="6"/>
  <c r="X1390" i="6"/>
  <c r="X477" i="6"/>
  <c r="X1718" i="6"/>
  <c r="X1948" i="6"/>
  <c r="X1210" i="6"/>
  <c r="X1291" i="6"/>
  <c r="X1175" i="6"/>
  <c r="X1919" i="6"/>
  <c r="X13" i="6"/>
  <c r="X390" i="6"/>
  <c r="X1038" i="6"/>
  <c r="X2079" i="6"/>
  <c r="X2302" i="6"/>
  <c r="X2204" i="6"/>
  <c r="X1897" i="6"/>
  <c r="X695" i="6"/>
  <c r="X1623" i="6"/>
  <c r="X1290" i="6"/>
  <c r="X1299" i="6"/>
  <c r="X673" i="6"/>
  <c r="X678" i="6"/>
  <c r="X428" i="6"/>
  <c r="X1161" i="6"/>
  <c r="X1608" i="6"/>
  <c r="X258" i="6"/>
  <c r="X497" i="6"/>
  <c r="X1563" i="6"/>
  <c r="X514" i="6"/>
  <c r="X1890" i="6"/>
  <c r="X2369" i="6"/>
  <c r="X272" i="6"/>
  <c r="X301" i="6"/>
  <c r="X2373" i="6"/>
  <c r="X1058" i="6"/>
  <c r="X2069" i="6"/>
  <c r="X1446" i="6"/>
  <c r="X1680" i="6"/>
  <c r="X2253" i="6"/>
  <c r="X743" i="6"/>
  <c r="X1242" i="6"/>
  <c r="X343" i="6"/>
  <c r="X2290" i="6"/>
  <c r="X1591" i="6"/>
  <c r="X206" i="6"/>
  <c r="X671" i="6"/>
  <c r="X2229" i="6"/>
  <c r="X1531" i="6"/>
  <c r="X1804" i="6"/>
  <c r="X1040" i="6"/>
  <c r="X1230" i="6"/>
  <c r="X2269" i="6"/>
  <c r="X1190" i="6"/>
  <c r="X146" i="6"/>
  <c r="X2384" i="6"/>
  <c r="X2108" i="6"/>
  <c r="X663" i="6"/>
  <c r="X1882" i="6"/>
  <c r="X2318" i="6"/>
  <c r="X1100" i="6"/>
  <c r="X2299" i="6"/>
  <c r="X1928" i="6"/>
  <c r="X1883" i="6"/>
  <c r="X913" i="6"/>
  <c r="X2165" i="6"/>
  <c r="X2273" i="6"/>
  <c r="X2041" i="6"/>
  <c r="X345" i="6"/>
  <c r="X1195" i="6"/>
  <c r="X2018" i="6"/>
  <c r="X2287" i="6"/>
  <c r="X1350" i="6"/>
  <c r="X273" i="6"/>
  <c r="X1201" i="6"/>
  <c r="X2211" i="6"/>
  <c r="X2050" i="6"/>
  <c r="X1188" i="6"/>
  <c r="X1876" i="6"/>
  <c r="X225" i="6"/>
  <c r="X1340" i="6"/>
  <c r="X1057" i="6"/>
  <c r="X600" i="6"/>
  <c r="X618" i="6"/>
  <c r="X1838" i="6"/>
  <c r="X2332" i="6"/>
  <c r="X2346" i="6"/>
  <c r="X2340" i="6"/>
  <c r="X1444" i="6"/>
  <c r="X679" i="6"/>
  <c r="X894" i="6"/>
  <c r="X2228" i="6"/>
  <c r="X2214" i="6"/>
  <c r="X1037" i="6"/>
  <c r="X1326" i="6"/>
  <c r="X1756" i="6"/>
  <c r="X1806" i="6"/>
  <c r="X175" i="6"/>
  <c r="X1450" i="6"/>
  <c r="X237" i="6"/>
  <c r="X1213" i="6"/>
  <c r="X1832" i="6"/>
  <c r="X1785" i="6"/>
  <c r="X661" i="6"/>
  <c r="X1043" i="6"/>
  <c r="X491" i="6"/>
  <c r="X1255" i="6"/>
  <c r="X972" i="6"/>
  <c r="X2126" i="6"/>
  <c r="X1603" i="6"/>
  <c r="X1812" i="6"/>
  <c r="X251" i="6"/>
  <c r="X2231" i="6"/>
  <c r="X1148" i="6"/>
  <c r="X677" i="6"/>
  <c r="X1337" i="6"/>
  <c r="X478" i="6"/>
  <c r="X1485" i="6"/>
  <c r="X1622" i="6"/>
  <c r="X787" i="6"/>
  <c r="X304" i="6"/>
  <c r="X17" i="6"/>
  <c r="X1947" i="6"/>
  <c r="X1678" i="6"/>
  <c r="X253" i="6"/>
  <c r="X1135" i="6"/>
  <c r="X932" i="6"/>
  <c r="X1488" i="6"/>
  <c r="X1674" i="6"/>
  <c r="X1360" i="6"/>
  <c r="X2044" i="6"/>
  <c r="X18" i="6"/>
  <c r="X818" i="6"/>
  <c r="X1475" i="6"/>
  <c r="X2200" i="6"/>
  <c r="X1098" i="6"/>
  <c r="X311" i="6"/>
  <c r="X1588" i="6"/>
  <c r="X1960" i="6"/>
  <c r="X2181" i="6"/>
  <c r="X37" i="6"/>
  <c r="X1143" i="6"/>
  <c r="X2123" i="6"/>
  <c r="X689" i="6"/>
  <c r="X893" i="6"/>
  <c r="X209" i="6"/>
  <c r="X1202" i="6"/>
  <c r="X2040" i="6"/>
  <c r="X1949" i="6"/>
  <c r="X1893" i="6"/>
  <c r="X183" i="6"/>
  <c r="X1432" i="6"/>
  <c r="X2216" i="6"/>
  <c r="X2307" i="6"/>
  <c r="X680" i="6"/>
  <c r="X2280" i="6"/>
  <c r="X444" i="6"/>
  <c r="X1232" i="6"/>
  <c r="X986" i="6"/>
  <c r="X437" i="6"/>
  <c r="X310" i="6"/>
  <c r="X1954" i="6"/>
  <c r="X625" i="6"/>
  <c r="X2075" i="6"/>
  <c r="X1024" i="6"/>
  <c r="X642" i="6"/>
  <c r="X2109" i="6"/>
  <c r="X1400" i="6"/>
  <c r="X421" i="6"/>
  <c r="X1170" i="6"/>
  <c r="X2258" i="6"/>
  <c r="X2080" i="6"/>
  <c r="X1436" i="6"/>
  <c r="X719" i="6"/>
  <c r="X2013" i="6"/>
  <c r="X2241" i="6"/>
  <c r="X1111" i="6"/>
  <c r="X829" i="6"/>
  <c r="X58" i="6"/>
  <c r="X684" i="6"/>
  <c r="X1769" i="6"/>
  <c r="X465" i="6"/>
  <c r="X2327" i="6"/>
  <c r="X1459" i="6"/>
  <c r="X708" i="6"/>
  <c r="X234" i="6"/>
  <c r="X1063" i="6"/>
  <c r="X691" i="6"/>
  <c r="X350" i="6"/>
  <c r="X2289" i="6"/>
  <c r="X2167" i="6"/>
  <c r="X1142" i="6"/>
  <c r="X1402" i="6"/>
  <c r="X2094" i="6"/>
  <c r="X1358" i="6"/>
  <c r="X1151" i="6"/>
  <c r="X2070" i="6"/>
  <c r="X16" i="6"/>
  <c r="X1126" i="6"/>
  <c r="X119" i="6"/>
  <c r="X2265" i="6"/>
  <c r="X532" i="6"/>
  <c r="X1528" i="6"/>
  <c r="X1859" i="6"/>
  <c r="X1305" i="6"/>
  <c r="X505" i="6"/>
  <c r="X530" i="6"/>
  <c r="X1325" i="6"/>
  <c r="X1653" i="6"/>
  <c r="X144" i="6"/>
  <c r="X2130" i="6"/>
  <c r="X1996" i="6"/>
  <c r="X238" i="6"/>
  <c r="X1364" i="6"/>
  <c r="X1004" i="6"/>
  <c r="X413" i="6"/>
  <c r="X1033" i="6"/>
  <c r="X981" i="6"/>
  <c r="X2063" i="6"/>
  <c r="X1505" i="6"/>
  <c r="X1159" i="6"/>
  <c r="X2091" i="6"/>
  <c r="X1795" i="6"/>
  <c r="X335" i="6"/>
  <c r="X856" i="6"/>
  <c r="X1935" i="6"/>
  <c r="X1802" i="6"/>
  <c r="X2140" i="6"/>
  <c r="X123" i="6"/>
  <c r="X1510" i="6"/>
  <c r="X2170" i="6"/>
  <c r="X2283" i="6"/>
  <c r="X899" i="6"/>
  <c r="X777" i="6"/>
  <c r="X1407" i="6"/>
  <c r="X1461" i="6"/>
  <c r="X353" i="6"/>
  <c r="X1666" i="6"/>
  <c r="X1263" i="6"/>
  <c r="X81" i="6"/>
  <c r="X280" i="6"/>
  <c r="X368" i="6"/>
  <c r="X167" i="6"/>
  <c r="X487" i="6"/>
  <c r="X540" i="6"/>
  <c r="X82" i="6"/>
  <c r="X459" i="6"/>
  <c r="X694" i="6"/>
  <c r="X764" i="6"/>
  <c r="X1095" i="6"/>
  <c r="X970" i="6"/>
  <c r="X198" i="6"/>
  <c r="X1683" i="6"/>
  <c r="X62" i="6"/>
  <c r="X997" i="6"/>
  <c r="X593" i="6"/>
  <c r="X887" i="6"/>
  <c r="X1995" i="6"/>
  <c r="X931" i="6"/>
  <c r="X1901" i="6"/>
  <c r="X1815" i="6"/>
  <c r="X632" i="6"/>
  <c r="X1007" i="6"/>
  <c r="X849" i="6"/>
  <c r="X2367" i="6"/>
  <c r="X1359" i="6"/>
  <c r="X664" i="6"/>
  <c r="X2145" i="6"/>
  <c r="X620" i="6"/>
  <c r="X1247" i="6"/>
  <c r="X2147" i="6"/>
  <c r="X1825" i="6"/>
  <c r="X336" i="6"/>
  <c r="X1396" i="6"/>
  <c r="X1982" i="6"/>
  <c r="X1991" i="6"/>
  <c r="X450" i="6"/>
  <c r="X1288" i="6"/>
  <c r="X2284" i="6"/>
  <c r="X1430" i="6"/>
  <c r="X386" i="6"/>
  <c r="X1003" i="6"/>
  <c r="X1124" i="6"/>
  <c r="X1836" i="6"/>
  <c r="X1504" i="6"/>
  <c r="X1376" i="6"/>
  <c r="X584" i="6"/>
  <c r="X831" i="6"/>
  <c r="X2100" i="6"/>
  <c r="X1456" i="6"/>
  <c r="X1030" i="6"/>
  <c r="X1930" i="6"/>
  <c r="X568" i="6"/>
  <c r="X1782" i="6"/>
  <c r="X1417" i="6"/>
  <c r="X802" i="6"/>
  <c r="X2111" i="6"/>
  <c r="X1421" i="6"/>
  <c r="X1657" i="6"/>
  <c r="X288" i="6"/>
  <c r="X173" i="6"/>
  <c r="X971" i="6"/>
  <c r="X1478" i="6"/>
  <c r="X1940" i="6"/>
  <c r="X1663" i="6"/>
  <c r="X266" i="6"/>
  <c r="X599" i="6"/>
  <c r="X775" i="6"/>
  <c r="X1970" i="6"/>
  <c r="X1121" i="6"/>
  <c r="X2233" i="6"/>
  <c r="X742" i="6"/>
  <c r="X246" i="6"/>
  <c r="X2212" i="6"/>
  <c r="X467" i="6"/>
  <c r="X2190" i="6"/>
  <c r="X921" i="6"/>
  <c r="X1036" i="6"/>
  <c r="X1426" i="6"/>
  <c r="X1239" i="6"/>
  <c r="X879" i="6"/>
  <c r="X1420" i="6"/>
  <c r="X203" i="6"/>
  <c r="X2227" i="6"/>
  <c r="X1604" i="6"/>
  <c r="X1104" i="6"/>
  <c r="X1294" i="6"/>
  <c r="X2226" i="6"/>
  <c r="X33" i="6"/>
  <c r="X1313" i="6"/>
  <c r="X1066" i="6"/>
  <c r="X630" i="6"/>
  <c r="X1422" i="6"/>
  <c r="X1577" i="6"/>
  <c r="X263" i="6"/>
  <c r="X1627" i="6"/>
  <c r="X1547" i="6"/>
  <c r="X1097" i="6"/>
  <c r="X2064" i="6"/>
  <c r="X1843" i="6"/>
  <c r="X356" i="6"/>
  <c r="X1310" i="6"/>
  <c r="X2364" i="6"/>
  <c r="X340" i="6"/>
  <c r="X1894" i="6"/>
  <c r="X2168" i="6"/>
  <c r="X560" i="6"/>
  <c r="X1019" i="6"/>
  <c r="X1385" i="6"/>
  <c r="X1721" i="6"/>
  <c r="X1379" i="6"/>
  <c r="X2058" i="6"/>
  <c r="X860" i="6"/>
  <c r="X1607" i="6"/>
  <c r="X676" i="6"/>
  <c r="X2134" i="6"/>
  <c r="X874" i="6"/>
  <c r="X339" i="6"/>
  <c r="X594" i="6"/>
  <c r="X2016" i="6"/>
  <c r="X1389" i="6"/>
  <c r="X2306" i="6"/>
  <c r="X1060" i="6"/>
  <c r="X1920" i="6"/>
  <c r="X1824" i="6"/>
  <c r="X746" i="6"/>
  <c r="X1758" i="6"/>
  <c r="X1354" i="6"/>
  <c r="X99" i="6"/>
  <c r="X1610" i="6"/>
  <c r="X110" i="6"/>
  <c r="X1106" i="6"/>
  <c r="X869" i="6"/>
  <c r="X309" i="6"/>
  <c r="X1906" i="6"/>
  <c r="X344" i="6"/>
  <c r="X1460" i="6"/>
  <c r="X1685" i="6"/>
  <c r="X1925" i="6"/>
  <c r="X1974" i="6"/>
  <c r="X1437" i="6"/>
  <c r="X2330" i="6"/>
  <c r="X1487" i="6"/>
  <c r="X2224" i="6"/>
  <c r="X2068" i="6"/>
  <c r="X1609" i="6"/>
  <c r="X342" i="6"/>
  <c r="X1816" i="6"/>
  <c r="X516" i="6"/>
  <c r="X623" i="6"/>
  <c r="X1639" i="6"/>
  <c r="X930" i="6"/>
  <c r="X2006" i="6"/>
  <c r="X1438" i="6"/>
  <c r="X731" i="6"/>
  <c r="X1177" i="6"/>
  <c r="X434" i="6"/>
  <c r="X744" i="6"/>
  <c r="X778" i="6"/>
  <c r="X1570" i="6"/>
  <c r="X1193" i="6"/>
  <c r="X1059" i="6"/>
  <c r="X2087" i="6"/>
  <c r="X1565" i="6"/>
  <c r="X1571" i="6"/>
  <c r="X1378" i="6"/>
  <c r="X792" i="6"/>
  <c r="X472" i="6"/>
  <c r="X2345" i="6"/>
  <c r="X2138" i="6"/>
  <c r="X1621" i="6"/>
  <c r="X1864" i="6"/>
  <c r="X1131" i="6"/>
  <c r="X791" i="6"/>
  <c r="X2004" i="6"/>
  <c r="X1677" i="6"/>
  <c r="X549" i="6"/>
  <c r="X688" i="6"/>
  <c r="X611" i="6"/>
  <c r="X1492" i="6"/>
  <c r="X1498" i="6"/>
  <c r="X733" i="6"/>
  <c r="X1077" i="6"/>
  <c r="X1049" i="6"/>
  <c r="X1225" i="6"/>
  <c r="X1044" i="6"/>
  <c r="X1511" i="6"/>
  <c r="X1064" i="6"/>
  <c r="X900" i="6"/>
  <c r="X2002" i="6"/>
  <c r="X2092" i="6"/>
  <c r="X2213" i="6"/>
  <c r="X763" i="6"/>
  <c r="X1473" i="6"/>
  <c r="X2169" i="6"/>
  <c r="X1614" i="6"/>
  <c r="X929" i="6"/>
  <c r="X1368" i="6"/>
  <c r="X1295" i="6"/>
  <c r="X890" i="6"/>
  <c r="X1260" i="6"/>
  <c r="X1693" i="6"/>
  <c r="X846" i="6"/>
  <c r="X1347" i="6"/>
  <c r="X1235" i="6"/>
  <c r="X511" i="6"/>
  <c r="X2056" i="6"/>
  <c r="X1374" i="6"/>
  <c r="X820" i="6"/>
  <c r="X1646" i="6"/>
  <c r="X2240" i="6"/>
  <c r="X63" i="6"/>
  <c r="X1172" i="6"/>
  <c r="X53" i="6"/>
  <c r="X2113" i="6"/>
  <c r="X15" i="6"/>
  <c r="X1308" i="6"/>
  <c r="X2186" i="6"/>
  <c r="X2294" i="6"/>
  <c r="X1075" i="6"/>
  <c r="X1784" i="6"/>
  <c r="X1094" i="6"/>
  <c r="X2366" i="6"/>
  <c r="X482" i="6"/>
  <c r="X979" i="6"/>
  <c r="X1317" i="6"/>
  <c r="X2234" i="6"/>
  <c r="X176" i="6"/>
  <c r="X1821" i="6"/>
  <c r="X160" i="6"/>
  <c r="X508" i="6"/>
  <c r="X1178" i="6"/>
  <c r="X1755" i="6"/>
  <c r="X65" i="6"/>
  <c r="X645" i="6"/>
  <c r="X659" i="6"/>
  <c r="X1869" i="6"/>
  <c r="X435" i="6"/>
  <c r="X1922" i="6"/>
  <c r="X1371" i="6"/>
  <c r="X2225" i="6"/>
  <c r="X1645" i="6"/>
  <c r="X1518" i="6"/>
  <c r="X1574" i="6"/>
  <c r="X399" i="6"/>
  <c r="X1324" i="6"/>
  <c r="X1631" i="6"/>
  <c r="X1184" i="6"/>
  <c r="X2334" i="6"/>
  <c r="X844" i="6"/>
  <c r="X1564" i="6"/>
  <c r="X1129" i="6"/>
  <c r="X1341" i="6"/>
  <c r="X2155" i="6"/>
  <c r="X2010" i="6"/>
  <c r="X357" i="6"/>
  <c r="X1775" i="6"/>
  <c r="X1454" i="6"/>
  <c r="X480" i="6"/>
  <c r="X1651" i="6"/>
  <c r="X2194" i="6"/>
  <c r="X561" i="6"/>
  <c r="X1128" i="6"/>
  <c r="X458" i="6"/>
  <c r="X1969" i="6"/>
  <c r="X2096" i="6"/>
  <c r="X88" i="6"/>
  <c r="X864" i="6"/>
  <c r="X578" i="6"/>
  <c r="X1907" i="6"/>
  <c r="X542" i="6"/>
  <c r="X977" i="6"/>
  <c r="X870" i="6"/>
  <c r="X416" i="6"/>
  <c r="X1443" i="6"/>
  <c r="X1658" i="6"/>
  <c r="X498" i="6"/>
  <c r="X2088" i="6"/>
  <c r="X758" i="6"/>
  <c r="X2355" i="6"/>
  <c r="X2003" i="6"/>
  <c r="X1834" i="6"/>
  <c r="X145" i="6"/>
  <c r="X64" i="6"/>
  <c r="X1269" i="6"/>
  <c r="X885" i="6"/>
  <c r="X1353" i="6"/>
  <c r="X151" i="6"/>
  <c r="X1550" i="6"/>
  <c r="X255" i="6"/>
  <c r="X278" i="6"/>
  <c r="X806" i="6"/>
  <c r="X1599" i="6"/>
  <c r="X1328" i="6"/>
  <c r="X2000" i="6"/>
  <c r="X1808" i="6"/>
  <c r="X715" i="6"/>
  <c r="X1912" i="6"/>
  <c r="X135" i="6"/>
  <c r="X292" i="6"/>
  <c r="X157" i="6"/>
  <c r="X705" i="6"/>
  <c r="X1035" i="6"/>
  <c r="X2249" i="6"/>
  <c r="X613" i="6"/>
  <c r="X1690" i="6"/>
  <c r="X499" i="6"/>
  <c r="X2097" i="6"/>
  <c r="X2314" i="6"/>
  <c r="X293" i="6"/>
  <c r="X1168" i="6"/>
  <c r="X291" i="6"/>
  <c r="X1715" i="6"/>
  <c r="X1705" i="6"/>
  <c r="X1279" i="6"/>
  <c r="X1829" i="6"/>
  <c r="X1746" i="6"/>
  <c r="X1826" i="6"/>
  <c r="X883" i="6"/>
  <c r="X2073" i="6"/>
  <c r="X1182" i="6"/>
  <c r="X1998" i="6"/>
  <c r="X1321" i="6"/>
  <c r="X320" i="6"/>
  <c r="X193" i="6"/>
  <c r="X1814" i="6"/>
  <c r="X2343" i="6"/>
  <c r="X324" i="6"/>
  <c r="X1641" i="6"/>
  <c r="X753" i="6"/>
  <c r="X1191" i="6"/>
  <c r="X1520" i="6"/>
  <c r="X1737" i="6"/>
  <c r="X387" i="6"/>
  <c r="X1741" i="6"/>
  <c r="X1183" i="6"/>
  <c r="X194" i="6"/>
  <c r="X504" i="6"/>
  <c r="X1710" i="6"/>
  <c r="X789" i="6"/>
  <c r="X1647" i="6"/>
  <c r="X187" i="6"/>
  <c r="X1805" i="6"/>
  <c r="X460" i="6"/>
  <c r="X1316" i="6"/>
  <c r="X1724" i="6"/>
  <c r="X264" i="6"/>
  <c r="X521" i="6"/>
  <c r="X1381" i="6"/>
  <c r="X1481" i="6"/>
  <c r="X702" i="6"/>
  <c r="X270" i="6"/>
  <c r="X517" i="6"/>
  <c r="X692" i="6"/>
  <c r="X54" i="6"/>
  <c r="X1717" i="6"/>
  <c r="X527" i="6"/>
  <c r="X564" i="6"/>
  <c r="X803" i="6"/>
  <c r="X1140" i="6"/>
  <c r="X461" i="6"/>
  <c r="X2208" i="6"/>
  <c r="X1403" i="6"/>
  <c r="X236" i="6"/>
  <c r="X675" i="6"/>
  <c r="X1107" i="6"/>
  <c r="X2039" i="6"/>
  <c r="X785" i="6"/>
  <c r="X726" i="6"/>
  <c r="X470" i="6"/>
  <c r="X1141" i="6"/>
  <c r="X1348" i="6"/>
  <c r="X1032" i="6"/>
  <c r="X636" i="6"/>
  <c r="X1858" i="6"/>
  <c r="X1015" i="6"/>
  <c r="X722" i="6"/>
  <c r="X1029" i="6"/>
  <c r="X374" i="6"/>
  <c r="X2312" i="6"/>
  <c r="X577" i="6"/>
  <c r="X1772" i="6"/>
  <c r="X1992" i="6"/>
  <c r="X863" i="6"/>
  <c r="X377" i="6"/>
  <c r="X275" i="6"/>
  <c r="X1494" i="6"/>
  <c r="X333" i="6"/>
  <c r="X595" i="6"/>
  <c r="X976" i="6"/>
  <c r="X1017" i="6"/>
  <c r="X485" i="6"/>
  <c r="X1582" i="6"/>
  <c r="X2356" i="6"/>
  <c r="X1981" i="6"/>
  <c r="X2098" i="6"/>
  <c r="X891" i="6"/>
  <c r="X2295" i="6"/>
  <c r="X1936" i="6"/>
  <c r="X765" i="6"/>
  <c r="X2164" i="6"/>
  <c r="X1467" i="6"/>
  <c r="X455" i="6"/>
  <c r="X1138" i="6"/>
  <c r="X1267" i="6"/>
  <c r="X2118" i="6"/>
  <c r="X1169" i="6"/>
  <c r="X621" i="6"/>
  <c r="X657" i="6"/>
  <c r="X1137" i="6"/>
  <c r="X693" i="6"/>
  <c r="X1103" i="6"/>
  <c r="X1937" i="6"/>
  <c r="X1404" i="6"/>
  <c r="X1248" i="6"/>
  <c r="X1532" i="6"/>
  <c r="X1798" i="6"/>
  <c r="X2205" i="6"/>
  <c r="X392" i="6"/>
  <c r="X2011" i="6"/>
  <c r="X296" i="6"/>
  <c r="X658" i="6"/>
  <c r="X2060" i="6"/>
  <c r="X159" i="6"/>
  <c r="X2099" i="6"/>
  <c r="X574" i="6"/>
  <c r="X1500" i="6"/>
  <c r="X1234" i="6"/>
  <c r="X427" i="6"/>
  <c r="X776" i="6"/>
  <c r="X2218" i="6"/>
  <c r="X713" i="6"/>
  <c r="X1807" i="6"/>
  <c r="X1189" i="6"/>
  <c r="X262" i="6"/>
  <c r="X1975" i="6"/>
  <c r="X522" i="6"/>
  <c r="X1916" i="6"/>
  <c r="X161" i="6"/>
  <c r="X2341" i="6"/>
  <c r="X412" i="6"/>
  <c r="X220" i="6"/>
  <c r="X375" i="6"/>
  <c r="X884" i="6"/>
  <c r="X730" i="6"/>
  <c r="X1559" i="6"/>
  <c r="X1384" i="6"/>
  <c r="X409" i="6"/>
  <c r="X378" i="6"/>
  <c r="X1363" i="6"/>
  <c r="X908" i="6"/>
  <c r="X1576" i="6"/>
  <c r="X1567" i="6"/>
  <c r="X300" i="6"/>
  <c r="X426" i="6"/>
  <c r="X1102" i="6"/>
  <c r="X1888" i="6"/>
  <c r="X772" i="6"/>
  <c r="X348" i="6"/>
  <c r="X256" i="6"/>
  <c r="X51" i="6"/>
  <c r="X826" i="6"/>
  <c r="X358" i="6"/>
  <c r="X1227" i="6"/>
  <c r="X808" i="6"/>
  <c r="X1257" i="6"/>
  <c r="X1837" i="6"/>
  <c r="X1665" i="6"/>
  <c r="X1865" i="6"/>
  <c r="X303" i="6"/>
  <c r="X2337" i="6"/>
  <c r="X442" i="6"/>
  <c r="X66" i="6"/>
  <c r="X2365" i="6"/>
  <c r="X1244" i="6"/>
  <c r="X1110" i="6"/>
  <c r="X1514" i="6"/>
  <c r="X330" i="6"/>
  <c r="X1052" i="6"/>
  <c r="X1811" i="6"/>
  <c r="X2166" i="6"/>
  <c r="X1388" i="6"/>
  <c r="X414" i="6"/>
  <c r="X2101" i="6"/>
  <c r="X2007" i="6"/>
  <c r="X2252" i="6"/>
  <c r="X29" i="6"/>
  <c r="X328" i="6"/>
  <c r="X2315" i="6"/>
  <c r="X1482" i="6"/>
  <c r="X1323" i="6"/>
  <c r="X261" i="6"/>
  <c r="X364" i="6"/>
  <c r="X481" i="6"/>
  <c r="X1055" i="6"/>
  <c r="X1219" i="6"/>
  <c r="X1964" i="6"/>
  <c r="X424" i="6"/>
  <c r="X184" i="6"/>
  <c r="X1750" i="6"/>
  <c r="X668" i="6"/>
  <c r="X832" i="6"/>
  <c r="X1005" i="6"/>
  <c r="X1884" i="6"/>
  <c r="X905" i="6"/>
  <c r="X1752" i="6"/>
  <c r="X1262" i="6"/>
  <c r="X1536" i="6"/>
  <c r="X2386" i="6"/>
  <c r="X1558" i="6"/>
  <c r="X2184" i="6"/>
  <c r="X319" i="6"/>
  <c r="X2371" i="6"/>
  <c r="X223" i="6"/>
  <c r="X1548" i="6"/>
  <c r="X909" i="6"/>
  <c r="X476" i="6"/>
  <c r="X1453" i="6"/>
  <c r="X1900" i="6"/>
  <c r="X1625" i="6"/>
  <c r="X2292" i="6"/>
  <c r="X1116" i="6"/>
  <c r="X987" i="6"/>
  <c r="X1034" i="6"/>
  <c r="X1709" i="6"/>
  <c r="X797" i="6"/>
  <c r="X55" i="6"/>
  <c r="X1539" i="6"/>
  <c r="X1644" i="6"/>
  <c r="X166" i="6"/>
  <c r="X2038" i="6"/>
  <c r="X717" i="6"/>
  <c r="X475" i="6"/>
  <c r="X165" i="6"/>
  <c r="X1781" i="6"/>
  <c r="X1696" i="6"/>
  <c r="X447" i="6"/>
  <c r="X700" i="6"/>
  <c r="X1021" i="6"/>
  <c r="X1375" i="6"/>
  <c r="X2127" i="6"/>
  <c r="X1073" i="6"/>
  <c r="X1809" i="6"/>
  <c r="X1329" i="6"/>
  <c r="X936" i="6"/>
  <c r="X1489" i="6"/>
  <c r="X448" i="6"/>
  <c r="X535" i="6"/>
  <c r="X329" i="6"/>
  <c r="X1523" i="6"/>
  <c r="X1515" i="6"/>
  <c r="X1171" i="6"/>
  <c r="X1173" i="6"/>
  <c r="X1875" i="6"/>
  <c r="X644" i="6"/>
  <c r="X1327" i="6"/>
  <c r="X202" i="6"/>
  <c r="X2151" i="6"/>
  <c r="X1939" i="6"/>
  <c r="X2254" i="6"/>
  <c r="X1748" i="6"/>
  <c r="X2244" i="6"/>
  <c r="X1452" i="6"/>
  <c r="X228" i="6"/>
  <c r="X1212" i="6"/>
  <c r="X1442" i="6"/>
  <c r="X685" i="6"/>
  <c r="X2256" i="6"/>
  <c r="X1065" i="6"/>
  <c r="X799" i="6"/>
  <c r="X842" i="6"/>
  <c r="X131" i="6"/>
  <c r="X598" i="6"/>
  <c r="X1777" i="6"/>
  <c r="X1566" i="6"/>
  <c r="X2115" i="6"/>
  <c r="X1165" i="6"/>
  <c r="X580" i="6"/>
  <c r="X667" i="6"/>
  <c r="X1027" i="6"/>
  <c r="X1555" i="6"/>
  <c r="X755" i="6"/>
  <c r="X506" i="6"/>
  <c r="X1626" i="6"/>
  <c r="X1661" i="6"/>
  <c r="X1357" i="6"/>
  <c r="X745" i="6"/>
  <c r="X2245" i="6"/>
  <c r="X254" i="6"/>
  <c r="X1687" i="6"/>
  <c r="X1298" i="6"/>
  <c r="X2333" i="6"/>
  <c r="X1233" i="6"/>
  <c r="X1967" i="6"/>
  <c r="X259" i="6"/>
  <c r="X1817" i="6"/>
  <c r="X1398" i="6"/>
  <c r="X2046" i="6"/>
  <c r="X1039" i="6"/>
  <c r="X1367" i="6"/>
  <c r="X811" i="6"/>
  <c r="X244" i="6"/>
  <c r="X1231" i="6"/>
  <c r="X1062" i="6"/>
  <c r="X139" i="6"/>
  <c r="X1659" i="6"/>
  <c r="X751" i="6"/>
  <c r="X389" i="6"/>
  <c r="X1887" i="6"/>
  <c r="X1885" i="6"/>
  <c r="X1414" i="6"/>
  <c r="X2051" i="6"/>
  <c r="X2361" i="6"/>
  <c r="X1535" i="6"/>
  <c r="X892" i="6"/>
  <c r="X360" i="6"/>
  <c r="X1056" i="6"/>
  <c r="X1082" i="6"/>
  <c r="X2331" i="6"/>
  <c r="X1458" i="6"/>
  <c r="X1688" i="6"/>
  <c r="X2142" i="6"/>
  <c r="X107" i="6"/>
  <c r="X1561" i="6"/>
  <c r="X449" i="6"/>
  <c r="X2081" i="6"/>
  <c r="X381" i="6"/>
  <c r="X1261" i="6"/>
  <c r="X901" i="6"/>
  <c r="X400" i="6"/>
  <c r="X817" i="6"/>
  <c r="X398" i="6"/>
  <c r="X1853" i="6"/>
  <c r="X115" i="6"/>
  <c r="X462" i="6"/>
  <c r="X1733" i="6"/>
  <c r="X457" i="6"/>
  <c r="X696" i="6"/>
  <c r="X1861" i="6"/>
  <c r="X1632" i="6"/>
  <c r="X650" i="6"/>
  <c r="X827" i="6"/>
  <c r="X1881" i="6"/>
  <c r="X2359" i="6"/>
  <c r="X2059" i="6"/>
  <c r="X169" i="6"/>
  <c r="X2159" i="6"/>
  <c r="X2001" i="6"/>
  <c r="X1560" i="6"/>
  <c r="X2320" i="6"/>
  <c r="X2177" i="6"/>
  <c r="X2207" i="6"/>
  <c r="X925" i="6"/>
  <c r="X2257" i="6"/>
  <c r="X1229" i="6"/>
  <c r="X1083" i="6"/>
  <c r="X1339" i="6"/>
  <c r="X876" i="6"/>
  <c r="X1524" i="6"/>
  <c r="X285" i="6"/>
  <c r="X2120" i="6"/>
  <c r="X1763" i="6"/>
  <c r="X896" i="6"/>
  <c r="X533" i="6"/>
  <c r="X2247" i="6"/>
  <c r="X576" i="6"/>
  <c r="X425" i="6"/>
  <c r="X1306" i="6"/>
  <c r="X312" i="6"/>
  <c r="X1462" i="6"/>
  <c r="X1846" i="6"/>
  <c r="X2188" i="6"/>
  <c r="X1457" i="6"/>
  <c r="X690" i="6"/>
  <c r="X268" i="6"/>
  <c r="X2179" i="6"/>
  <c r="X752" i="6"/>
  <c r="X1455" i="6"/>
  <c r="X1615" i="6"/>
  <c r="X626" i="6"/>
  <c r="X438" i="6"/>
  <c r="X2370" i="6"/>
  <c r="X1516" i="6"/>
  <c r="X1726" i="6"/>
  <c r="X906" i="6"/>
  <c r="X224" i="6"/>
  <c r="X1664" i="6"/>
  <c r="X809" i="6"/>
  <c r="X281" i="6"/>
  <c r="X483" i="6"/>
  <c r="X983" i="6"/>
  <c r="X617" i="6"/>
  <c r="X240" i="6"/>
  <c r="X2270" i="6"/>
  <c r="X1963" i="6"/>
  <c r="X2103" i="6"/>
  <c r="X1851" i="6"/>
  <c r="X784" i="6"/>
  <c r="X188" i="6"/>
  <c r="X1206" i="6"/>
  <c r="X1703" i="6"/>
  <c r="X510" i="6"/>
  <c r="X14" i="6"/>
  <c r="X2030" i="6"/>
  <c r="X875" i="6"/>
  <c r="X128" i="6"/>
  <c r="X757" i="6"/>
  <c r="X1723" i="6"/>
  <c r="X2379" i="6"/>
  <c r="X2264" i="6"/>
  <c r="X1119" i="6"/>
  <c r="X761" i="6"/>
  <c r="X1154" i="6"/>
  <c r="X710" i="6"/>
  <c r="X1451" i="6"/>
  <c r="X182" i="6"/>
  <c r="X1112" i="6"/>
  <c r="X2034" i="6"/>
  <c r="X1730" i="6"/>
  <c r="X1517" i="6"/>
  <c r="X124" i="6"/>
  <c r="X1747" i="6"/>
  <c r="X1847" i="6"/>
  <c r="X1045" i="6"/>
  <c r="X2349" i="6"/>
  <c r="X1638" i="6"/>
  <c r="X889" i="6"/>
  <c r="X721" i="6"/>
  <c r="X2199" i="6"/>
  <c r="X219" i="6"/>
  <c r="X59" i="6"/>
  <c r="X672" i="6"/>
  <c r="X1086" i="6"/>
  <c r="X466" i="6"/>
  <c r="X816" i="6"/>
  <c r="X2033" i="6"/>
  <c r="X1691" i="6"/>
  <c r="X307" i="6"/>
  <c r="X1946" i="6"/>
  <c r="X698" i="6"/>
  <c r="X748" i="6"/>
  <c r="X973" i="6"/>
  <c r="X218" i="6"/>
  <c r="X648" i="6"/>
  <c r="X1416" i="6"/>
  <c r="X1276" i="6"/>
  <c r="X1012" i="6"/>
  <c r="X1753" i="6"/>
  <c r="X120" i="6"/>
  <c r="X1546" i="6"/>
  <c r="X181" i="6"/>
  <c r="X338" i="6"/>
  <c r="X1274" i="6"/>
  <c r="X2232" i="6"/>
  <c r="X1157" i="6"/>
  <c r="X347" i="6"/>
  <c r="X1850" i="6"/>
  <c r="X1778" i="6"/>
  <c r="X605" i="6"/>
  <c r="X1984" i="6"/>
  <c r="X1186" i="6"/>
  <c r="X1068" i="6"/>
  <c r="X749" i="6"/>
  <c r="X1067" i="6"/>
  <c r="X859" i="6"/>
  <c r="X1076" i="6"/>
  <c r="X27" i="6"/>
  <c r="X271" i="6"/>
  <c r="X723" i="6"/>
  <c r="X1424" i="6"/>
  <c r="X1543" i="6"/>
  <c r="X610" i="6"/>
  <c r="X1655" i="6"/>
  <c r="X1538" i="6"/>
  <c r="X1902" i="6"/>
  <c r="X1408" i="6"/>
  <c r="X394" i="6"/>
  <c r="X643" i="6"/>
  <c r="X1158" i="6"/>
  <c r="X1719" i="6"/>
  <c r="X1335" i="6"/>
  <c r="X105" i="6"/>
  <c r="X1977" i="6"/>
  <c r="X1796" i="6"/>
  <c r="X2009" i="6"/>
  <c r="X1944" i="6"/>
  <c r="X2272" i="6"/>
  <c r="X1635" i="6"/>
  <c r="X619" i="6"/>
  <c r="X133" i="6"/>
  <c r="X1207" i="6"/>
  <c r="X1343" i="6"/>
  <c r="X2128" i="6"/>
  <c r="X2246" i="6"/>
  <c r="X1289" i="6"/>
  <c r="X1155" i="6"/>
  <c r="X1412" i="6"/>
  <c r="X1125" i="6"/>
  <c r="X372" i="6"/>
  <c r="X2255" i="6"/>
  <c r="X1767" i="6"/>
  <c r="X1774" i="6"/>
  <c r="X2335" i="6"/>
  <c r="X274" i="6"/>
  <c r="X515" i="6"/>
  <c r="X575" i="6"/>
  <c r="X709" i="6"/>
  <c r="X2054" i="6"/>
  <c r="X1961" i="6"/>
  <c r="X2146" i="6"/>
  <c r="X2107" i="6"/>
  <c r="X2112" i="6"/>
  <c r="X451" i="6"/>
  <c r="X290" i="6"/>
  <c r="X2195" i="6"/>
  <c r="X833" i="6"/>
  <c r="X711" i="6"/>
  <c r="X1589" i="6"/>
  <c r="X1136" i="6"/>
  <c r="X919" i="6"/>
  <c r="X1433" i="6"/>
  <c r="X2219" i="6"/>
  <c r="X1765" i="6"/>
  <c r="X1612" i="6"/>
  <c r="X2202" i="6"/>
  <c r="X422" i="6"/>
  <c r="X518" i="6"/>
  <c r="X552" i="6"/>
  <c r="X2363" i="6"/>
  <c r="X1139" i="6"/>
  <c r="X1392" i="6"/>
  <c r="X1345" i="6"/>
  <c r="X586" i="6"/>
  <c r="X1545" i="6"/>
  <c r="X1495" i="6"/>
  <c r="X2298" i="6"/>
  <c r="X2191" i="6"/>
  <c r="X920" i="6"/>
  <c r="X2105" i="6"/>
  <c r="X1397" i="6"/>
  <c r="X782" i="6"/>
  <c r="X235" i="6"/>
  <c r="X2156" i="6"/>
  <c r="X845" i="6"/>
  <c r="X1309" i="6"/>
  <c r="X1240" i="6"/>
  <c r="X2347" i="6"/>
  <c r="X2316" i="6"/>
  <c r="X1435" i="6"/>
  <c r="X2217" i="6"/>
  <c r="X603" i="6"/>
  <c r="X589" i="6"/>
  <c r="X1093" i="6"/>
  <c r="X1716" i="6"/>
  <c r="X1319" i="6"/>
  <c r="X2023" i="6"/>
  <c r="X2267" i="6"/>
  <c r="X1973" i="6"/>
  <c r="X1956" i="6"/>
  <c r="X2230" i="6"/>
  <c r="X1985" i="6"/>
  <c r="X1031" i="6"/>
  <c r="X585" i="6"/>
  <c r="X573" i="6"/>
  <c r="X1562" i="6"/>
  <c r="X714" i="6"/>
  <c r="X1978" i="6"/>
  <c r="X862" i="6"/>
  <c r="X509" i="6"/>
  <c r="X2175" i="6"/>
  <c r="X242" i="6"/>
  <c r="X1739" i="6"/>
  <c r="X452" i="6"/>
  <c r="X998" i="6"/>
  <c r="X2352" i="6"/>
  <c r="X380" i="6"/>
  <c r="X248" i="6"/>
  <c r="X2206" i="6"/>
  <c r="X2037" i="6"/>
  <c r="X484" i="6"/>
  <c r="X1988" i="6"/>
  <c r="X317" i="6"/>
  <c r="X1760" i="6"/>
  <c r="X773" i="6"/>
  <c r="X903" i="6"/>
  <c r="X2106" i="6"/>
  <c r="X1670" i="6"/>
  <c r="X417" i="6"/>
  <c r="X2144" i="6"/>
  <c r="X1344" i="6"/>
  <c r="X2182" i="6"/>
  <c r="X1542" i="6"/>
  <c r="X895" i="6"/>
  <c r="X432" i="6"/>
  <c r="X647" i="6"/>
  <c r="X2362" i="6"/>
  <c r="X2351" i="6"/>
  <c r="X308" i="6"/>
  <c r="X917" i="6"/>
  <c r="X331" i="6"/>
  <c r="X652" i="6"/>
  <c r="X1399" i="6"/>
  <c r="X211" i="6"/>
  <c r="X2119" i="6"/>
  <c r="X1870" i="6"/>
  <c r="X1224" i="6"/>
  <c r="X1544" i="6"/>
  <c r="X1009" i="6"/>
  <c r="X1302" i="6"/>
  <c r="X541" i="6"/>
  <c r="X1342" i="6"/>
  <c r="X1272" i="6"/>
  <c r="X2385" i="6"/>
  <c r="X1712" i="6"/>
  <c r="X2304" i="6"/>
  <c r="X1022" i="6"/>
  <c r="X991" i="6"/>
  <c r="X1411" i="6"/>
  <c r="X47" i="6"/>
  <c r="X725" i="6"/>
  <c r="X546" i="6"/>
  <c r="X1000" i="6"/>
  <c r="X840" i="6"/>
  <c r="X1216" i="6"/>
  <c r="X1849" i="6"/>
  <c r="X563" i="6"/>
  <c r="X2242" i="6"/>
  <c r="X649" i="6"/>
  <c r="X2021" i="6"/>
  <c r="X56" i="6"/>
  <c r="X1813" i="6"/>
  <c r="X1932" i="6"/>
  <c r="X2028" i="6"/>
  <c r="X418" i="6"/>
  <c r="X1503" i="6"/>
  <c r="X759" i="6"/>
  <c r="X995" i="6"/>
  <c r="X323" i="6"/>
  <c r="X1209" i="6"/>
  <c r="X724" i="6"/>
  <c r="X804" i="6"/>
  <c r="X1671" i="6"/>
  <c r="X2136" i="6"/>
  <c r="X1872" i="6"/>
  <c r="X1803" i="6"/>
  <c r="X322" i="6"/>
  <c r="X1642" i="6"/>
  <c r="X1502" i="6"/>
  <c r="X366" i="6"/>
  <c r="X1789" i="6"/>
  <c r="X1860" i="6"/>
  <c r="X1236" i="6"/>
  <c r="X346" i="6"/>
  <c r="X850" i="6"/>
  <c r="X1783" i="6"/>
  <c r="X2336" i="6"/>
  <c r="X1866" i="6"/>
  <c r="X2074" i="6"/>
  <c r="X2066" i="6"/>
  <c r="X1854" i="6"/>
  <c r="X555" i="6"/>
  <c r="X1596" i="6"/>
  <c r="X252" i="6"/>
  <c r="X2116" i="6"/>
  <c r="X130" i="6"/>
  <c r="X1640" i="6"/>
  <c r="X286" i="6"/>
  <c r="X2281" i="6"/>
  <c r="X1648" i="6"/>
  <c r="X1401" i="6"/>
  <c r="X523" i="6"/>
  <c r="X282" i="6"/>
  <c r="X1084" i="6"/>
  <c r="X2276" i="6"/>
  <c r="X779" i="6"/>
  <c r="X473" i="6"/>
  <c r="X1698" i="6"/>
  <c r="X2357" i="6"/>
  <c r="X609" i="6"/>
  <c r="X1701" i="6"/>
  <c r="X186" i="6"/>
  <c r="X939" i="6"/>
  <c r="X1830" i="6"/>
  <c r="X848" i="6"/>
  <c r="X49" i="6"/>
  <c r="X2262" i="6"/>
  <c r="X653" i="6"/>
  <c r="X1413" i="6"/>
  <c r="X2036" i="6"/>
  <c r="X1549" i="6"/>
  <c r="X801" i="6"/>
  <c r="X1311" i="6"/>
  <c r="X1993" i="6"/>
  <c r="X1990" i="6"/>
  <c r="X205" i="6"/>
  <c r="X2114" i="6"/>
  <c r="X1989" i="6"/>
  <c r="X2277" i="6"/>
  <c r="X615" i="6"/>
  <c r="X297" i="6"/>
  <c r="X1793" i="6"/>
  <c r="X2329" i="6"/>
  <c r="X770" i="6"/>
  <c r="X1074" i="6"/>
  <c r="X754" i="6"/>
  <c r="X2260" i="6"/>
  <c r="X756" i="6"/>
  <c r="X982" i="6"/>
  <c r="X1727" i="6"/>
  <c r="X1971" i="6"/>
  <c r="X1486" i="6"/>
  <c r="X1081" i="6"/>
  <c r="X1874" i="6"/>
  <c r="X2042" i="6"/>
  <c r="X325" i="6"/>
  <c r="X2047" i="6"/>
  <c r="X31" i="6"/>
  <c r="X1979" i="6"/>
  <c r="X1637" i="6"/>
  <c r="X2154" i="6"/>
  <c r="X382" i="6"/>
  <c r="X612" i="6"/>
  <c r="X1113" i="6"/>
  <c r="X2328" i="6"/>
  <c r="X1593" i="6"/>
  <c r="X2157" i="6"/>
  <c r="X429" i="6"/>
  <c r="X201" i="6"/>
  <c r="X2185" i="6"/>
  <c r="X2368" i="6"/>
  <c r="X474" i="6"/>
  <c r="X2187" i="6"/>
  <c r="X384" i="6"/>
  <c r="X321" i="6"/>
  <c r="X147" i="6"/>
  <c r="X938" i="6"/>
  <c r="X2193" i="6"/>
  <c r="X1496" i="6"/>
  <c r="X2171" i="6"/>
  <c r="X2192" i="6"/>
  <c r="X479" i="6"/>
  <c r="X1383" i="6"/>
  <c r="X1585" i="6"/>
  <c r="X596" i="6"/>
  <c r="X616" i="6"/>
  <c r="X2203" i="6"/>
  <c r="X1245" i="6"/>
  <c r="X48" i="6"/>
  <c r="X2061" i="6"/>
  <c r="X2354" i="6"/>
  <c r="X1222" i="6"/>
  <c r="X1823" i="6"/>
  <c r="X2360" i="6"/>
  <c r="X26" i="6"/>
  <c r="X734" i="6"/>
  <c r="X2008" i="6"/>
  <c r="X1904" i="6"/>
  <c r="X662" i="6"/>
  <c r="X283" i="6"/>
  <c r="X674" i="6"/>
  <c r="X701" i="6"/>
  <c r="X651" i="6"/>
  <c r="X1676" i="6"/>
  <c r="X1955" i="6"/>
  <c r="X404" i="6"/>
  <c r="X217" i="6"/>
  <c r="X471" i="6"/>
  <c r="X337" i="6"/>
  <c r="X207" i="6"/>
  <c r="X1192" i="6"/>
  <c r="X83" i="6"/>
  <c r="X1957" i="6"/>
  <c r="X370" i="6"/>
  <c r="X837" i="6"/>
  <c r="X602" i="6"/>
  <c r="X1790" i="6"/>
  <c r="X2358" i="6"/>
  <c r="X2062" i="6"/>
  <c r="X1277" i="6"/>
  <c r="X1959" i="6"/>
  <c r="X1926" i="6"/>
  <c r="X1706" i="6"/>
  <c r="X2178" i="6"/>
  <c r="X68" i="6"/>
  <c r="X1594" i="6"/>
  <c r="X257" i="6"/>
  <c r="X637" i="6"/>
  <c r="X1917" i="6"/>
  <c r="X245" i="6"/>
  <c r="X1924" i="6"/>
  <c r="X1909" i="6"/>
  <c r="X838" i="6"/>
  <c r="X872" i="6"/>
  <c r="X907" i="6"/>
  <c r="X1282" i="6"/>
  <c r="X716" i="6"/>
  <c r="X823" i="6"/>
  <c r="X559" i="6"/>
  <c r="X858" i="6"/>
  <c r="X1840" i="6"/>
  <c r="X1629" i="6"/>
  <c r="X1827" i="6"/>
  <c r="X1431" i="6"/>
  <c r="X2032" i="6"/>
  <c r="X1223" i="6"/>
  <c r="X1522" i="6"/>
  <c r="X687" i="6"/>
  <c r="X1856" i="6"/>
  <c r="X1144" i="6"/>
  <c r="X152" i="6"/>
  <c r="X177" i="6"/>
  <c r="X1590" i="6"/>
  <c r="X1728" i="6"/>
  <c r="X111" i="6"/>
  <c r="X2197" i="6"/>
  <c r="X581" i="6"/>
  <c r="X1123" i="6"/>
  <c r="X793" i="6"/>
  <c r="X582" i="6"/>
  <c r="X2086" i="6"/>
  <c r="X241" i="6"/>
  <c r="X318" i="6"/>
  <c r="X1780" i="6"/>
  <c r="X2071" i="6"/>
  <c r="X2150" i="6"/>
  <c r="X627" i="6"/>
  <c r="X815" i="6"/>
  <c r="X464" i="6"/>
  <c r="X928" i="6"/>
  <c r="X1556" i="6"/>
  <c r="X916" i="6"/>
  <c r="X2339" i="6"/>
  <c r="X385" i="6"/>
  <c r="X142" i="6"/>
  <c r="X410" i="6"/>
  <c r="X1373" i="6"/>
  <c r="X1484" i="6"/>
  <c r="X1736" i="6"/>
  <c r="X108" i="6"/>
  <c r="X1278" i="6"/>
  <c r="X233" i="6"/>
  <c r="X1650" i="6"/>
  <c r="X97" i="6"/>
  <c r="X1855" i="6"/>
  <c r="X2129" i="6"/>
  <c r="X2121" i="6"/>
  <c r="X2323" i="6"/>
  <c r="X1776" i="6"/>
  <c r="X996" i="6"/>
  <c r="X2067" i="6"/>
  <c r="X1892" i="6"/>
  <c r="X1980" i="6"/>
  <c r="X1241" i="6"/>
  <c r="X880" i="6"/>
  <c r="X1297" i="6"/>
  <c r="X1951" i="6"/>
  <c r="X1252" i="6"/>
  <c r="X1624" i="6"/>
  <c r="X2189" i="6"/>
  <c r="X1120" i="6"/>
  <c r="X1810" i="6"/>
  <c r="X1569" i="6"/>
  <c r="X852" i="6"/>
  <c r="X1296" i="6"/>
  <c r="X136" i="6"/>
  <c r="X441" i="6"/>
  <c r="X634" i="6"/>
  <c r="X1023" i="6"/>
  <c r="X1028" i="6"/>
  <c r="X1395" i="6"/>
  <c r="X1215" i="6"/>
  <c r="X1377" i="6"/>
  <c r="X1197" i="6"/>
  <c r="X851" i="6"/>
  <c r="X383" i="6"/>
  <c r="X1499" i="6"/>
  <c r="X1541" i="6"/>
  <c r="X2196" i="6"/>
  <c r="X1797" i="6"/>
  <c r="X1751" i="6"/>
  <c r="G15" i="13"/>
  <c r="V5" i="10"/>
  <c r="H9" i="13" s="1"/>
  <c r="H108" i="13" l="1"/>
  <c r="H91" i="13"/>
  <c r="H80" i="13"/>
  <c r="H106" i="13"/>
  <c r="H112" i="13"/>
  <c r="H68" i="13"/>
  <c r="H49" i="13"/>
  <c r="H100" i="13"/>
  <c r="H104" i="13" l="1"/>
  <c r="H62" i="13"/>
  <c r="H48" i="13"/>
  <c r="H46" i="13"/>
  <c r="H40" i="13"/>
  <c r="H42" i="13"/>
  <c r="H57" i="13"/>
  <c r="H93" i="13"/>
  <c r="H72" i="13"/>
  <c r="H89" i="13"/>
  <c r="H41" i="13"/>
  <c r="H121" i="13"/>
  <c r="G2319" i="6" s="1"/>
  <c r="K2319" i="6" s="1"/>
  <c r="L2319" i="6" s="1"/>
  <c r="H101" i="13"/>
  <c r="H111" i="13"/>
  <c r="H114" i="13"/>
  <c r="H88" i="13"/>
  <c r="H96" i="13"/>
  <c r="H98" i="13"/>
  <c r="H83" i="13"/>
  <c r="H115" i="13"/>
  <c r="H119" i="13"/>
  <c r="H30" i="13"/>
  <c r="H78" i="13"/>
  <c r="H64" i="13"/>
  <c r="H74" i="13"/>
  <c r="H84" i="13"/>
  <c r="H23" i="13"/>
  <c r="H19" i="13"/>
  <c r="H22" i="13"/>
  <c r="H107" i="13"/>
  <c r="H113" i="13"/>
  <c r="H71" i="13"/>
  <c r="H69" i="13"/>
  <c r="H77" i="13"/>
  <c r="H102" i="13"/>
  <c r="H18" i="13"/>
  <c r="H109" i="13"/>
  <c r="H85" i="13"/>
  <c r="H75" i="13"/>
  <c r="H54" i="13"/>
  <c r="H86" i="13"/>
  <c r="H120" i="13"/>
  <c r="H82" i="13"/>
  <c r="H90" i="13"/>
  <c r="H94" i="13"/>
  <c r="H117" i="13"/>
  <c r="H67" i="13"/>
  <c r="H76" i="13"/>
  <c r="H61" i="13"/>
  <c r="H79" i="13"/>
  <c r="H97" i="13"/>
  <c r="H87" i="13"/>
  <c r="H105" i="13"/>
  <c r="H47" i="13"/>
  <c r="H81" i="13"/>
  <c r="H63" i="13"/>
  <c r="H99" i="13"/>
  <c r="H70" i="13"/>
  <c r="H66" i="13"/>
  <c r="H92" i="13"/>
  <c r="H110" i="13"/>
  <c r="H43" i="13"/>
  <c r="H103" i="13"/>
  <c r="H118" i="13"/>
  <c r="H116" i="13"/>
  <c r="H56" i="13"/>
  <c r="H73" i="13"/>
  <c r="H65" i="13"/>
  <c r="H24" i="13"/>
  <c r="H36" i="13"/>
  <c r="H17" i="13"/>
  <c r="H31" i="13"/>
  <c r="H28" i="13"/>
  <c r="H29" i="13"/>
  <c r="H34" i="13"/>
  <c r="H35" i="13"/>
  <c r="H25" i="13"/>
  <c r="H16" i="13"/>
  <c r="O2319" i="6" l="1"/>
  <c r="U2319" i="6"/>
  <c r="H33" i="13"/>
  <c r="H51" i="13"/>
  <c r="H39" i="13"/>
  <c r="V2319" i="6" l="1"/>
  <c r="W2319" i="6" s="1"/>
  <c r="P2319" i="6"/>
  <c r="T2319" i="6" s="1"/>
  <c r="H21" i="13"/>
  <c r="H27" i="13"/>
  <c r="H45" i="13"/>
  <c r="X2319" i="6" l="1"/>
  <c r="H52" i="13"/>
  <c r="H37" i="13"/>
  <c r="H26" i="13"/>
  <c r="H59" i="13"/>
  <c r="H44" i="13"/>
  <c r="H53" i="13"/>
  <c r="H38" i="13"/>
  <c r="H55" i="13"/>
  <c r="H20" i="13"/>
  <c r="H95" i="13"/>
  <c r="H32" i="13"/>
  <c r="H60" i="13"/>
  <c r="H50" i="13"/>
  <c r="H58" i="13"/>
  <c r="H15" i="13" l="1"/>
  <c r="H2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tc={91090597-57DF-4877-9D84-AD10D8C31761}</author>
    <author>tc={676F9A5A-7D0B-49FA-B909-1FE78B08FF32}</author>
    <author>tc={03AB5C32-7F31-47F1-9DB8-6BE0D308064C}</author>
  </authors>
  <commentList>
    <comment ref="C321" authorId="0" shapeId="0" xr:uid="{91090597-57DF-4877-9D84-AD10D8C31761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Considered newly emerging school and using Renton's poverty %</t>
      </text>
    </comment>
    <comment ref="C322" authorId="1" shapeId="0" xr:uid="{676F9A5A-7D0B-49FA-B909-1FE78B08FF32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Considered newly emerging school and using Vancouver's poverty %</t>
      </text>
    </comment>
    <comment ref="C323" authorId="2" shapeId="0" xr:uid="{03AB5C32-7F31-47F1-9DB8-6BE0D308064C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Considered newly emerging school and using Omak's poverty %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<sst xmlns="http://schemas.openxmlformats.org/spreadsheetml/2006/main" count="31930" uniqueCount="3411">
  <si>
    <t>Washtucna School District</t>
  </si>
  <si>
    <t>Washtucna Elementary/High School</t>
  </si>
  <si>
    <t>Benge School District</t>
  </si>
  <si>
    <t>Benge Elementary</t>
  </si>
  <si>
    <t>Othello School District</t>
  </si>
  <si>
    <t>Lutacaga Elementary</t>
  </si>
  <si>
    <t>Hiawatha Elementary School</t>
  </si>
  <si>
    <t>Othello High School</t>
  </si>
  <si>
    <t>McFarland Middle School</t>
  </si>
  <si>
    <t>Scootney Springs Elementary</t>
  </si>
  <si>
    <t>Wahitis Elementary School</t>
  </si>
  <si>
    <t>Desert Oasis High School</t>
  </si>
  <si>
    <t>Lind School District</t>
  </si>
  <si>
    <t>Lind-Ritzville High School</t>
  </si>
  <si>
    <t>Lind Elementary School</t>
  </si>
  <si>
    <t>Lind-Ritzville Middle School</t>
  </si>
  <si>
    <t>Ritzville School District</t>
  </si>
  <si>
    <t>Ritzville High School</t>
  </si>
  <si>
    <t>Ritzville Grade School</t>
  </si>
  <si>
    <t>Lind Ritzville Middle School</t>
  </si>
  <si>
    <t>Clarkston School District</t>
  </si>
  <si>
    <t>Educational Opportunity Center</t>
  </si>
  <si>
    <t>Charles Francis Adams High School</t>
  </si>
  <si>
    <t>Lincoln Middle School</t>
  </si>
  <si>
    <t>Parkway Elementary</t>
  </si>
  <si>
    <t>Grantham Elementary</t>
  </si>
  <si>
    <t>Highland Elementary</t>
  </si>
  <si>
    <t>Special Services</t>
  </si>
  <si>
    <t>Heights Elementary</t>
  </si>
  <si>
    <t>Educational Opportunity Center Reengagement</t>
  </si>
  <si>
    <t>Asotin-Anatone School District</t>
  </si>
  <si>
    <t>Asotin Jr Sr High</t>
  </si>
  <si>
    <t>Asotin Elementary</t>
  </si>
  <si>
    <t>Kennewick School District</t>
  </si>
  <si>
    <t>Legacy High School</t>
  </si>
  <si>
    <t>Mid-Columbia Parent Partnership</t>
  </si>
  <si>
    <t>Eastgate Elementary School</t>
  </si>
  <si>
    <t>Westgate Elementary School</t>
  </si>
  <si>
    <t>Kennewick High School</t>
  </si>
  <si>
    <t>Hawthorne Elementary School - Kennewick</t>
  </si>
  <si>
    <t>Washington Elementary School</t>
  </si>
  <si>
    <t>Highlands Middle School</t>
  </si>
  <si>
    <t>Edison Elementary School - Kennewick</t>
  </si>
  <si>
    <t>Vista Elementary School</t>
  </si>
  <si>
    <t>Park Middle School</t>
  </si>
  <si>
    <t>Kamiakin High School</t>
  </si>
  <si>
    <t>Desert Hills Middle School</t>
  </si>
  <si>
    <t>Canyon View Elementary School</t>
  </si>
  <si>
    <t>Southgate Elementary School</t>
  </si>
  <si>
    <t>Sunset View Elementary School</t>
  </si>
  <si>
    <t>Lincoln Elementary School</t>
  </si>
  <si>
    <t>Cascade Elementary School</t>
  </si>
  <si>
    <t>Amistad Elementary School</t>
  </si>
  <si>
    <t>Horse Heaven Hills Middle School</t>
  </si>
  <si>
    <t>Ridge View Elementary School</t>
  </si>
  <si>
    <t>Southridge High School</t>
  </si>
  <si>
    <t>Phoenix High School</t>
  </si>
  <si>
    <t>Cottonwood Elementary</t>
  </si>
  <si>
    <t>Sage Crest Elementary</t>
  </si>
  <si>
    <t>Chinook Middle School</t>
  </si>
  <si>
    <t>Paterson School District</t>
  </si>
  <si>
    <t>Paterson Elementary School</t>
  </si>
  <si>
    <t>Kiona-Benton City School District</t>
  </si>
  <si>
    <t>Kiona-Benton City High School</t>
  </si>
  <si>
    <t>Kiona-Benton City Middle School</t>
  </si>
  <si>
    <t>Finley School District</t>
  </si>
  <si>
    <t>River View High School</t>
  </si>
  <si>
    <t>Finley Elementary</t>
  </si>
  <si>
    <t>Finley Middle School</t>
  </si>
  <si>
    <t>Prosser School District</t>
  </si>
  <si>
    <t>Keene-Riverview Elementary</t>
  </si>
  <si>
    <t>Prosser High School</t>
  </si>
  <si>
    <t>Whitstran Elementary</t>
  </si>
  <si>
    <t>Housel Middle School</t>
  </si>
  <si>
    <t>Prosser Heights Elementary</t>
  </si>
  <si>
    <t>Richland School District</t>
  </si>
  <si>
    <t>Special Programs</t>
  </si>
  <si>
    <t>Jefferson Elementary</t>
  </si>
  <si>
    <t>Marcus Whitman Elementary</t>
  </si>
  <si>
    <t>Lewis &amp; Clark Elementary School</t>
  </si>
  <si>
    <t>Carmichael Middle School</t>
  </si>
  <si>
    <t>Chief Joseph Middle School</t>
  </si>
  <si>
    <t>Jason Lee Elementary School</t>
  </si>
  <si>
    <t>Richland High School</t>
  </si>
  <si>
    <t>Sacajawea Elementary</t>
  </si>
  <si>
    <t>Hanford High School</t>
  </si>
  <si>
    <t>Enterprise Middle School</t>
  </si>
  <si>
    <t>Tapteal Elementary School</t>
  </si>
  <si>
    <t>Badger Mountain Elementary</t>
  </si>
  <si>
    <t>Rivers Edge High School</t>
  </si>
  <si>
    <t>William Wiley Elementary School</t>
  </si>
  <si>
    <t>White Bluffs Elementary School</t>
  </si>
  <si>
    <t>Three Rivers Home Link</t>
  </si>
  <si>
    <t>Orchard Elementary</t>
  </si>
  <si>
    <t>Manson School District</t>
  </si>
  <si>
    <t>Manson Elementary</t>
  </si>
  <si>
    <t>Manson High School</t>
  </si>
  <si>
    <t>Manson Middle School</t>
  </si>
  <si>
    <t>Stehekin School District</t>
  </si>
  <si>
    <t>Stehekin Elementary</t>
  </si>
  <si>
    <t>Entiat School District</t>
  </si>
  <si>
    <t>Paul Rumburg Elementary</t>
  </si>
  <si>
    <t>Entiat Middle and High School</t>
  </si>
  <si>
    <t>Lake Chelan School District</t>
  </si>
  <si>
    <t>Chelan School of Innovation</t>
  </si>
  <si>
    <t>Chelan Middle School</t>
  </si>
  <si>
    <t>Morgen Owings Elementary School</t>
  </si>
  <si>
    <t>Holden Village Community School</t>
  </si>
  <si>
    <t>Chelan High School</t>
  </si>
  <si>
    <t>CASHMERE SCHOOL DISTRICT</t>
  </si>
  <si>
    <t>CASHMERE MIDDLE SCHOOL</t>
  </si>
  <si>
    <t>VALE ELEMENTARY SCHOOL</t>
  </si>
  <si>
    <t>CASHMERE HIGH SCHOOL</t>
  </si>
  <si>
    <t>Cascade School District</t>
  </si>
  <si>
    <t>Peshastin Dryden Elementary</t>
  </si>
  <si>
    <t>Cascade High School</t>
  </si>
  <si>
    <t>Icicle River Middle School</t>
  </si>
  <si>
    <t>Beaver Valley School</t>
  </si>
  <si>
    <t>Cascade Home-Link</t>
  </si>
  <si>
    <t>Wenatchee School District</t>
  </si>
  <si>
    <t>Skill Source</t>
  </si>
  <si>
    <t>Westside High School</t>
  </si>
  <si>
    <t>Wenatchee High School</t>
  </si>
  <si>
    <t>Lewis And Clark Elementary Sch</t>
  </si>
  <si>
    <t>Columbia Elementary School</t>
  </si>
  <si>
    <t>Mission View Elementary School</t>
  </si>
  <si>
    <t>Sunnyslope Elementary School</t>
  </si>
  <si>
    <t>Abraham Lincoln Elementary</t>
  </si>
  <si>
    <t>Pioneer Middle School</t>
  </si>
  <si>
    <t>Orchard Middle School</t>
  </si>
  <si>
    <t>Wenatchee Valley Technical Skills Center</t>
  </si>
  <si>
    <t>John Newbery Elementary</t>
  </si>
  <si>
    <t>Foothills Middle School</t>
  </si>
  <si>
    <t>Open Doors  Re-Engagement Wenatchee</t>
  </si>
  <si>
    <t>Port Angeles School District</t>
  </si>
  <si>
    <t>Special Education</t>
  </si>
  <si>
    <t>Port Angeles High School</t>
  </si>
  <si>
    <t>Franklin Elementary</t>
  </si>
  <si>
    <t>Hamilton Elementary</t>
  </si>
  <si>
    <t>Stevens Middle School</t>
  </si>
  <si>
    <t>Lincoln High School</t>
  </si>
  <si>
    <t>Dry Creek Elementary</t>
  </si>
  <si>
    <t>Roosevelt Elementary School</t>
  </si>
  <si>
    <t>Crescent School District</t>
  </si>
  <si>
    <t>Crescent School</t>
  </si>
  <si>
    <t>HomeConnection</t>
  </si>
  <si>
    <t>Sequim School District</t>
  </si>
  <si>
    <t>Sequim Senior High</t>
  </si>
  <si>
    <t>Helen Haller Elementary School</t>
  </si>
  <si>
    <t>Greywolf Elementary School</t>
  </si>
  <si>
    <t>Sequim Middle School</t>
  </si>
  <si>
    <t>Cape Flattery School District</t>
  </si>
  <si>
    <t>Neah Bay Elementary School</t>
  </si>
  <si>
    <t>Neah Bay Junior/ Senior High School</t>
  </si>
  <si>
    <t>Clallam Bay High &amp; Elementary</t>
  </si>
  <si>
    <t>Quillayute Valley School District</t>
  </si>
  <si>
    <t>District Run Home School</t>
  </si>
  <si>
    <t>Forks Junior-Senior High School</t>
  </si>
  <si>
    <t>Forks Elementary School</t>
  </si>
  <si>
    <t>Insight School of Washington</t>
  </si>
  <si>
    <t>Quileute Tribal School District</t>
  </si>
  <si>
    <t>Quileute Tribal School</t>
  </si>
  <si>
    <t>Vancouver School District</t>
  </si>
  <si>
    <t>Fir Grove Childrens Center</t>
  </si>
  <si>
    <t>Vancouver School of Arts and Academics</t>
  </si>
  <si>
    <t>Gate Program</t>
  </si>
  <si>
    <t>Fort Vancouver High School</t>
  </si>
  <si>
    <t>Hough Elementary School</t>
  </si>
  <si>
    <t>Fruit Valley Elementary School</t>
  </si>
  <si>
    <t>Harney Elementary School</t>
  </si>
  <si>
    <t>Peter S Ogden Elementary</t>
  </si>
  <si>
    <t>Hazel Dell Elementary School</t>
  </si>
  <si>
    <t>Minnehaha Elementary School</t>
  </si>
  <si>
    <t>Walnut Grove Elementary</t>
  </si>
  <si>
    <t>Salmon Creek Elementary</t>
  </si>
  <si>
    <t>Sarah J Anderson Elementary</t>
  </si>
  <si>
    <t>Lake Shore Elementary</t>
  </si>
  <si>
    <t>Benjamin Franklin Elementary</t>
  </si>
  <si>
    <t>Hudson's Bay High School</t>
  </si>
  <si>
    <t>Mcloughlin Middle School</t>
  </si>
  <si>
    <t>Columbia River High</t>
  </si>
  <si>
    <t>George C Marshall Elementary</t>
  </si>
  <si>
    <t>Jason Lee Middle School</t>
  </si>
  <si>
    <t>Vancouver Home Connection</t>
  </si>
  <si>
    <t>Washington Elementary</t>
  </si>
  <si>
    <t>Dwight D Eisenhower Elementary</t>
  </si>
  <si>
    <t>Martin Luther King Elementary</t>
  </si>
  <si>
    <t>Harry S Truman Elementary School</t>
  </si>
  <si>
    <t>Gaiser Middle School</t>
  </si>
  <si>
    <t>Lewis and Clark High School</t>
  </si>
  <si>
    <t>Sacajawea Elementary School</t>
  </si>
  <si>
    <t>Felida Elementary School</t>
  </si>
  <si>
    <t>Chinook Elementary School</t>
  </si>
  <si>
    <t>Alki Middle School</t>
  </si>
  <si>
    <t>Discovery Middle School</t>
  </si>
  <si>
    <t>Skyview High School</t>
  </si>
  <si>
    <t>Jefferson Middle School</t>
  </si>
  <si>
    <t>Vancouver Virtual Learning Academy</t>
  </si>
  <si>
    <t>Vancouver iTech Preparatory</t>
  </si>
  <si>
    <t>Open Doors Vancouver</t>
  </si>
  <si>
    <t>Hockinson School District</t>
  </si>
  <si>
    <t>Hockinson Middle School</t>
  </si>
  <si>
    <t>Hockinson High School</t>
  </si>
  <si>
    <t>Hockinson Heights Elementary School</t>
  </si>
  <si>
    <t>La Center School District</t>
  </si>
  <si>
    <t>La Center Elementary</t>
  </si>
  <si>
    <t>La Center Middle School</t>
  </si>
  <si>
    <t>La Center High School</t>
  </si>
  <si>
    <t>La Center Home School Academy</t>
  </si>
  <si>
    <t>Green Mountain School District</t>
  </si>
  <si>
    <t>Green Mountain School</t>
  </si>
  <si>
    <t>Washougal School District</t>
  </si>
  <si>
    <t>Hathaway Elementary</t>
  </si>
  <si>
    <t>Gause Elementary</t>
  </si>
  <si>
    <t>Washougal High School</t>
  </si>
  <si>
    <t>Cape Horn Skye Elementary</t>
  </si>
  <si>
    <t>Jemtegaard Middle School</t>
  </si>
  <si>
    <t>Canyon Creek Middle School</t>
  </si>
  <si>
    <t>Evergreen School District (Clark)</t>
  </si>
  <si>
    <t>49th Street Academy</t>
  </si>
  <si>
    <t>Home Choice Academy</t>
  </si>
  <si>
    <t>Evergreen High School</t>
  </si>
  <si>
    <t>Mill Plain Elementary School</t>
  </si>
  <si>
    <t>Orchards Elementary School</t>
  </si>
  <si>
    <t>Ellsworth Elementary School</t>
  </si>
  <si>
    <t>Sifton Elementary School</t>
  </si>
  <si>
    <t>Covington Middle School</t>
  </si>
  <si>
    <t>Marrion Elementary School</t>
  </si>
  <si>
    <t>Burton Elementary School</t>
  </si>
  <si>
    <t>Cascade Middle School</t>
  </si>
  <si>
    <t>Crestline Elementary School</t>
  </si>
  <si>
    <t>Silver Star Elementary School</t>
  </si>
  <si>
    <t>Sunset Elementary School</t>
  </si>
  <si>
    <t>Fircrest Elementary School</t>
  </si>
  <si>
    <t>Image Elementary School</t>
  </si>
  <si>
    <t>Riverview Elementary School</t>
  </si>
  <si>
    <t>Wyeast Middle School</t>
  </si>
  <si>
    <t>Mountain View High School</t>
  </si>
  <si>
    <t>Hearthwood Elementary School</t>
  </si>
  <si>
    <t>Pacific Middle School</t>
  </si>
  <si>
    <t>Burnt Bridge Creek Elementary Sch</t>
  </si>
  <si>
    <t>Harmony Elementary School</t>
  </si>
  <si>
    <t>Pioneer Elementary School</t>
  </si>
  <si>
    <t>Frontier Middle School</t>
  </si>
  <si>
    <t>Fishers Landing Elementary School</t>
  </si>
  <si>
    <t>Heritage High School</t>
  </si>
  <si>
    <t>Illahee Elementary School</t>
  </si>
  <si>
    <t>Shahala Middle School</t>
  </si>
  <si>
    <t>York Elementary School</t>
  </si>
  <si>
    <t>Columbia Valley Elementary</t>
  </si>
  <si>
    <t>Union High School</t>
  </si>
  <si>
    <t>Endeavour Elementary School</t>
  </si>
  <si>
    <t>Open Doors Evergreen</t>
  </si>
  <si>
    <t>Camas School District</t>
  </si>
  <si>
    <t>Helen Baller Elem</t>
  </si>
  <si>
    <t>Dorothy Fox</t>
  </si>
  <si>
    <t>Skyridge Middle School</t>
  </si>
  <si>
    <t>Prune Hill Elem</t>
  </si>
  <si>
    <t>Camas High School</t>
  </si>
  <si>
    <t>Liberty Middle School</t>
  </si>
  <si>
    <t>Hayes Freedom High School</t>
  </si>
  <si>
    <t>Grass Valley Elementary</t>
  </si>
  <si>
    <t>Woodburn Elementary</t>
  </si>
  <si>
    <t>Battle Ground School District</t>
  </si>
  <si>
    <t>CAM Academy</t>
  </si>
  <si>
    <t>Homelink River</t>
  </si>
  <si>
    <t>Battle Ground High School</t>
  </si>
  <si>
    <t>Amboy Middle School</t>
  </si>
  <si>
    <t>Yacolt Primary</t>
  </si>
  <si>
    <t>Glenwood Heights Primary</t>
  </si>
  <si>
    <t>Laurin Middle School</t>
  </si>
  <si>
    <t>Pleasant Valley Primary</t>
  </si>
  <si>
    <t>Pleasant Valley Middle</t>
  </si>
  <si>
    <t>Prairie High School</t>
  </si>
  <si>
    <t>Captain Strong</t>
  </si>
  <si>
    <t>Summit View High School</t>
  </si>
  <si>
    <t>Daybreak Middle</t>
  </si>
  <si>
    <t>Daybreak Primary</t>
  </si>
  <si>
    <t>Tukes Valley Middle School</t>
  </si>
  <si>
    <t xml:space="preserve">Tukes Valley Primary </t>
  </si>
  <si>
    <t>Chief Umtuch Middle</t>
  </si>
  <si>
    <t>Open Doors Battle Ground</t>
  </si>
  <si>
    <t>Ridgefield School District</t>
  </si>
  <si>
    <t>Ridgefield High School</t>
  </si>
  <si>
    <t>South Ridge Elementary</t>
  </si>
  <si>
    <t>Union Ridge Elementary</t>
  </si>
  <si>
    <t>View Ridge Middle School</t>
  </si>
  <si>
    <t>Dayton School District</t>
  </si>
  <si>
    <t>Dayton High School</t>
  </si>
  <si>
    <t>Dayton Elementary School</t>
  </si>
  <si>
    <t>Dayton Middle School</t>
  </si>
  <si>
    <t>Starbuck School District</t>
  </si>
  <si>
    <t>Starbuck School</t>
  </si>
  <si>
    <t>Longview School District</t>
  </si>
  <si>
    <t>Kessler Elementary School</t>
  </si>
  <si>
    <t>Columbia Valley Garden Elem Schl</t>
  </si>
  <si>
    <t>Saint Helens Elementary</t>
  </si>
  <si>
    <t>R A Long High School</t>
  </si>
  <si>
    <t>Olympic Elementary School</t>
  </si>
  <si>
    <t>Monticello Middle School</t>
  </si>
  <si>
    <t>Northlake Elementary School</t>
  </si>
  <si>
    <t>Robert Gray Elementary</t>
  </si>
  <si>
    <t>Mark Morris High School</t>
  </si>
  <si>
    <t>Columbia Heights Elementary</t>
  </si>
  <si>
    <t>Mint Valley Elementary</t>
  </si>
  <si>
    <t>Mt. Solo Middle School</t>
  </si>
  <si>
    <t>Discovery High School</t>
  </si>
  <si>
    <t>Discovery High School-Achieve</t>
  </si>
  <si>
    <t>Toutle Lake School District</t>
  </si>
  <si>
    <t>Toutle Lake High School</t>
  </si>
  <si>
    <t>Toutle Lake Elementary</t>
  </si>
  <si>
    <t>Castle Rock School District</t>
  </si>
  <si>
    <t>Castle Rock High School</t>
  </si>
  <si>
    <t>Castle Rock Elementary</t>
  </si>
  <si>
    <t>Castle Rock Middle School</t>
  </si>
  <si>
    <t>Kalama School District</t>
  </si>
  <si>
    <t>Kalama Elem School</t>
  </si>
  <si>
    <t>Woodland School District</t>
  </si>
  <si>
    <t>TEAM High School</t>
  </si>
  <si>
    <t>Yale Elementary</t>
  </si>
  <si>
    <t>Woodland High School</t>
  </si>
  <si>
    <t>Lewis River Academy</t>
  </si>
  <si>
    <t>Woodland Middle School</t>
  </si>
  <si>
    <t>Kelso School District</t>
  </si>
  <si>
    <t>Loowit High School</t>
  </si>
  <si>
    <t>Kelso High School</t>
  </si>
  <si>
    <t>Rose Valley Elementary</t>
  </si>
  <si>
    <t>Wallace Elementary</t>
  </si>
  <si>
    <t>Carrolls Elementary</t>
  </si>
  <si>
    <t>Huntington Middle School</t>
  </si>
  <si>
    <t>Butler Acres Elementary</t>
  </si>
  <si>
    <t>Coweeman Middle School</t>
  </si>
  <si>
    <t>Barnes Elementary</t>
  </si>
  <si>
    <t>Kelso Virtual Academy</t>
  </si>
  <si>
    <t>Orondo School District</t>
  </si>
  <si>
    <t>Orondo Elementary and Middle School</t>
  </si>
  <si>
    <t>Bridgeport School District</t>
  </si>
  <si>
    <t>Bridgeport Aurora High School</t>
  </si>
  <si>
    <t>Bridgeport Elementary</t>
  </si>
  <si>
    <t>Bridgeport High School</t>
  </si>
  <si>
    <t>Bridgeport Middle School</t>
  </si>
  <si>
    <t>Palisades School District</t>
  </si>
  <si>
    <t>Palisades Elementary School</t>
  </si>
  <si>
    <t>Eastmont School District</t>
  </si>
  <si>
    <t>Rock Island Elementary</t>
  </si>
  <si>
    <t>Eastmont Senior High</t>
  </si>
  <si>
    <t>Grant Elementary School</t>
  </si>
  <si>
    <t>Kenroy Elementary</t>
  </si>
  <si>
    <t>Eastmont Junior High</t>
  </si>
  <si>
    <t>Cascade Elementary</t>
  </si>
  <si>
    <t>Mansfield School District</t>
  </si>
  <si>
    <t>Mansfield Elem and High School</t>
  </si>
  <si>
    <t>Waterville School District</t>
  </si>
  <si>
    <t>Waterville Elementary</t>
  </si>
  <si>
    <t>Waterville High School</t>
  </si>
  <si>
    <t>Keller School District</t>
  </si>
  <si>
    <t>Keller Elementary School</t>
  </si>
  <si>
    <t>Curlew School District</t>
  </si>
  <si>
    <t>Curlew Elem &amp; High School</t>
  </si>
  <si>
    <t>Orient School District</t>
  </si>
  <si>
    <t>Inchelium School District</t>
  </si>
  <si>
    <t>Inchelium High School</t>
  </si>
  <si>
    <t>Inchelium Middle School</t>
  </si>
  <si>
    <t>Inchelium Elementary School</t>
  </si>
  <si>
    <t>Republic School District</t>
  </si>
  <si>
    <t>Republic Parent Partner</t>
  </si>
  <si>
    <t>Republic Elementary School</t>
  </si>
  <si>
    <t>Republic Junior High</t>
  </si>
  <si>
    <t>Republic Senior High School</t>
  </si>
  <si>
    <t>Pasco School District</t>
  </si>
  <si>
    <t>Longfellow Elementary</t>
  </si>
  <si>
    <t>Pasco Senior High School</t>
  </si>
  <si>
    <t>Emerson Elementary</t>
  </si>
  <si>
    <t>Mark Twain Elementary</t>
  </si>
  <si>
    <t>Edwin Markham Elementary</t>
  </si>
  <si>
    <t>Robert Frost Elementary</t>
  </si>
  <si>
    <t>New Horizons High School</t>
  </si>
  <si>
    <t>Ruth Livingston Elementary</t>
  </si>
  <si>
    <t>James McGee Elementary</t>
  </si>
  <si>
    <t>Whittier Elementary</t>
  </si>
  <si>
    <t>Rowena Chess Elementary</t>
  </si>
  <si>
    <t>Ellen Ochoa Middle School</t>
  </si>
  <si>
    <t>Maya Angelou Elementary</t>
  </si>
  <si>
    <t>Virgie Robinson Elementary</t>
  </si>
  <si>
    <t>Chiawana High School</t>
  </si>
  <si>
    <t>Rosalind Franklin STEM Elementary</t>
  </si>
  <si>
    <t>Barbara McClintock STEM Elementary</t>
  </si>
  <si>
    <t>Captain Gray STEM Elementary</t>
  </si>
  <si>
    <t>Internet Pasco Academy of Learning</t>
  </si>
  <si>
    <t>Marie Curie STEM Elementary</t>
  </si>
  <si>
    <t>North Franklin School District</t>
  </si>
  <si>
    <t>Palouse Junction High School</t>
  </si>
  <si>
    <t>Robert L Olds Junior High School</t>
  </si>
  <si>
    <t>Connell Elem</t>
  </si>
  <si>
    <t>Mesa Elem</t>
  </si>
  <si>
    <t>Connell High School</t>
  </si>
  <si>
    <t>Basin City Elem</t>
  </si>
  <si>
    <t>North Franklin Virtual Academy</t>
  </si>
  <si>
    <t>Star School District No. 054</t>
  </si>
  <si>
    <t>Star Elem School</t>
  </si>
  <si>
    <t>Kahlotus School District</t>
  </si>
  <si>
    <t>Kahlotus Elem &amp; High</t>
  </si>
  <si>
    <t>Pomeroy School District</t>
  </si>
  <si>
    <t>Pomeroy Jr Sr High School</t>
  </si>
  <si>
    <t>Pomeroy Elementary School</t>
  </si>
  <si>
    <t>Wahluke School District</t>
  </si>
  <si>
    <t>Sentinel Tech Alt School</t>
  </si>
  <si>
    <t>Mattawa Elementary</t>
  </si>
  <si>
    <t>Morris Schott Elementary</t>
  </si>
  <si>
    <t>Wahluke High School</t>
  </si>
  <si>
    <t>Saddle Mountain Elementary</t>
  </si>
  <si>
    <t>Wahluke Junior High</t>
  </si>
  <si>
    <t>Quincy School District</t>
  </si>
  <si>
    <t>Pioneer Elementary</t>
  </si>
  <si>
    <t>Mountain View Elementary</t>
  </si>
  <si>
    <t>Quincy High School</t>
  </si>
  <si>
    <t>George Elementary</t>
  </si>
  <si>
    <t>Monument Elementary</t>
  </si>
  <si>
    <t>Warden School District</t>
  </si>
  <si>
    <t>Warden Elementary</t>
  </si>
  <si>
    <t>Warden High School</t>
  </si>
  <si>
    <t>Warden Middle School</t>
  </si>
  <si>
    <t>Coulee-Hartline School District</t>
  </si>
  <si>
    <t>Coulee City Elementary</t>
  </si>
  <si>
    <t>Almira Coulee Hartline High School</t>
  </si>
  <si>
    <t>Soap Lake School District</t>
  </si>
  <si>
    <t>Soap Lake Elementary</t>
  </si>
  <si>
    <t>Soap Lake Middle &amp; High School</t>
  </si>
  <si>
    <t>Royal School District</t>
  </si>
  <si>
    <t>Red Rock Elementary</t>
  </si>
  <si>
    <t>Royal High School</t>
  </si>
  <si>
    <t>Royal Middle School</t>
  </si>
  <si>
    <t>Royal Intermediate School</t>
  </si>
  <si>
    <t>Moses Lake School District</t>
  </si>
  <si>
    <t>Peninsula Elementary</t>
  </si>
  <si>
    <t>Knolls Vista Elementary</t>
  </si>
  <si>
    <t>Lakeview Terrace Elementary</t>
  </si>
  <si>
    <t>Midway Elementary</t>
  </si>
  <si>
    <t>Larson Heights Elementary</t>
  </si>
  <si>
    <t>Chief Moses Middle School</t>
  </si>
  <si>
    <t>Garden Heights Elementary</t>
  </si>
  <si>
    <t>Longview Elementary</t>
  </si>
  <si>
    <t>Moses Lake High School</t>
  </si>
  <si>
    <t>North Elementary</t>
  </si>
  <si>
    <t>Sage Point Elementary School</t>
  </si>
  <si>
    <t xml:space="preserve">Park Orchard Elementary School </t>
  </si>
  <si>
    <t xml:space="preserve">Columbia Basin Technical Skills Center </t>
  </si>
  <si>
    <t>Skill Source Learning Center</t>
  </si>
  <si>
    <t xml:space="preserve">Endeavor Middle School </t>
  </si>
  <si>
    <t>Ephrata School District</t>
  </si>
  <si>
    <t>Parkway School</t>
  </si>
  <si>
    <t>Columbia Ridge Elementary</t>
  </si>
  <si>
    <t>Ephrata High School</t>
  </si>
  <si>
    <t>Grant Elementary</t>
  </si>
  <si>
    <t>Ephrata Middle School</t>
  </si>
  <si>
    <t>Beezley Springs Elementary</t>
  </si>
  <si>
    <t>Wilson Creek School District</t>
  </si>
  <si>
    <t>Wilson Creek Elementary</t>
  </si>
  <si>
    <t>Wilson Creek High</t>
  </si>
  <si>
    <t>Grand Coulee Dam School District</t>
  </si>
  <si>
    <t>Lake Roosevelt Jr/Sr High School</t>
  </si>
  <si>
    <t xml:space="preserve">Lake Roosevelt Elementary </t>
  </si>
  <si>
    <t>Aberdeen School District</t>
  </si>
  <si>
    <t>Miller Junior High</t>
  </si>
  <si>
    <t>McDermoth Elementary</t>
  </si>
  <si>
    <t>A J West Elementary</t>
  </si>
  <si>
    <t>Stevens Elementary School</t>
  </si>
  <si>
    <t>Central Park Elementary</t>
  </si>
  <si>
    <t>J M Weatherwax High School</t>
  </si>
  <si>
    <t>Harbor High School</t>
  </si>
  <si>
    <t>Twin Harbors - A Branch of New Market Skills Center</t>
  </si>
  <si>
    <t>Hoquiam School District</t>
  </si>
  <si>
    <t>Hoquiam Middle School</t>
  </si>
  <si>
    <t>Central Elementary School</t>
  </si>
  <si>
    <t>Lincoln Elementary</t>
  </si>
  <si>
    <t>Hoquiam High School</t>
  </si>
  <si>
    <t>Hoquiam Homelink School</t>
  </si>
  <si>
    <t>North Beach School District</t>
  </si>
  <si>
    <t>North Beach Senior High School</t>
  </si>
  <si>
    <t>Pacific Beach Elementary School</t>
  </si>
  <si>
    <t>Ocean Shores Elementary</t>
  </si>
  <si>
    <t>North Beach Junior High School</t>
  </si>
  <si>
    <t>McCleary School District</t>
  </si>
  <si>
    <t>Mccleary Elem</t>
  </si>
  <si>
    <t>Montesano School District</t>
  </si>
  <si>
    <t>Montesano Jr-Sr High</t>
  </si>
  <si>
    <t>Simpson Avenue Elementary</t>
  </si>
  <si>
    <t>Beacon Avenue Elementary School</t>
  </si>
  <si>
    <t>Elma School District</t>
  </si>
  <si>
    <t>East Grays Harbor High School</t>
  </si>
  <si>
    <t>Elma High School</t>
  </si>
  <si>
    <t>Elma Elementary School</t>
  </si>
  <si>
    <t>Elma Middle School</t>
  </si>
  <si>
    <t>East Grays Harbor Open Doors</t>
  </si>
  <si>
    <t>Taholah School District</t>
  </si>
  <si>
    <t>Taholah High School</t>
  </si>
  <si>
    <t>Taholah Elementary &amp; Middle School</t>
  </si>
  <si>
    <t>Lake Quinault School District</t>
  </si>
  <si>
    <t>Cosmopolis School District</t>
  </si>
  <si>
    <t>Cosmopolis Elementary School</t>
  </si>
  <si>
    <t>Satsop School District</t>
  </si>
  <si>
    <t>Satsop Elementary</t>
  </si>
  <si>
    <t>Wishkah Valley School District</t>
  </si>
  <si>
    <t>Wishkah Valley Elementary/High School</t>
  </si>
  <si>
    <t>Ocosta School District</t>
  </si>
  <si>
    <t>Ocosta Junior - Senior High</t>
  </si>
  <si>
    <t>Ocosta Elementary School</t>
  </si>
  <si>
    <t>Oakville School District</t>
  </si>
  <si>
    <t>Oakville High School</t>
  </si>
  <si>
    <t>Oakville Elementary</t>
  </si>
  <si>
    <t>Oak Harbor School District</t>
  </si>
  <si>
    <t>Oak Harbor Elementary</t>
  </si>
  <si>
    <t>Oak Harbor High School</t>
  </si>
  <si>
    <t>Crescent Harbor Elem</t>
  </si>
  <si>
    <t>Broadview Elementary</t>
  </si>
  <si>
    <t>Olympic View Elem</t>
  </si>
  <si>
    <t>North Whidbey Middle School</t>
  </si>
  <si>
    <t>Hillcrest Elementary</t>
  </si>
  <si>
    <t>iGrad Academy</t>
  </si>
  <si>
    <t>Coupeville School District</t>
  </si>
  <si>
    <t>Coupeville High School</t>
  </si>
  <si>
    <t>Coupeville Elementary School</t>
  </si>
  <si>
    <t>Coupeville Middle School</t>
  </si>
  <si>
    <t>Open Den</t>
  </si>
  <si>
    <t>South Whidbey School District</t>
  </si>
  <si>
    <t>South Whidbey Academy</t>
  </si>
  <si>
    <t>South Whidbey Middle</t>
  </si>
  <si>
    <t>South Whidbey High School</t>
  </si>
  <si>
    <t>South Whidbey Elementary</t>
  </si>
  <si>
    <t>Queets-Clearwater School District</t>
  </si>
  <si>
    <t>Queets-Clearwater Elementary</t>
  </si>
  <si>
    <t>Brinnon School District</t>
  </si>
  <si>
    <t>Brinnon Elementary</t>
  </si>
  <si>
    <t>Quilcene School District</t>
  </si>
  <si>
    <t>Quilcene High And Elementary</t>
  </si>
  <si>
    <t>PEARL</t>
  </si>
  <si>
    <t>Chimacum School District</t>
  </si>
  <si>
    <t>PI Program</t>
  </si>
  <si>
    <t>Chimacum Elementary School</t>
  </si>
  <si>
    <t>Chimacum Creek Primary School</t>
  </si>
  <si>
    <t>Port Townsend School District</t>
  </si>
  <si>
    <t>OCEAN</t>
  </si>
  <si>
    <t>Port Townsend High School</t>
  </si>
  <si>
    <t>Blue Heron Middle School</t>
  </si>
  <si>
    <t>Seattle Public Schools</t>
  </si>
  <si>
    <t>Middle College High School</t>
  </si>
  <si>
    <t>Tops K-8 School</t>
  </si>
  <si>
    <t>Seattle World School</t>
  </si>
  <si>
    <t>Pathfinder K-8 School</t>
  </si>
  <si>
    <t>Interagency Programs</t>
  </si>
  <si>
    <t>Cascade Parent Partnership Program</t>
  </si>
  <si>
    <t>Salmon Bay K-8 School</t>
  </si>
  <si>
    <t>The Center School</t>
  </si>
  <si>
    <t>Green Lake Elementary School</t>
  </si>
  <si>
    <t>John Hay Elementary School</t>
  </si>
  <si>
    <t>Madrona K-5 School</t>
  </si>
  <si>
    <t>Beacon Hill International School</t>
  </si>
  <si>
    <t>John Stanford International School</t>
  </si>
  <si>
    <t>Martin Luther King Jr. Elementary School</t>
  </si>
  <si>
    <t>Frantz Coe Elementary School</t>
  </si>
  <si>
    <t>Whittier Elementary School</t>
  </si>
  <si>
    <t>Emerson Elementary School</t>
  </si>
  <si>
    <t>Leschi Elementary School</t>
  </si>
  <si>
    <t>Greenwood Elementary School</t>
  </si>
  <si>
    <t>Adams Elementary School</t>
  </si>
  <si>
    <t>Gatewood Elementary School</t>
  </si>
  <si>
    <t>Thurgood Marshall Elementary</t>
  </si>
  <si>
    <t>West Woodland Elementary School</t>
  </si>
  <si>
    <t>John Muir Elementary School</t>
  </si>
  <si>
    <t>Alki Elementary School</t>
  </si>
  <si>
    <t>Franklin High School</t>
  </si>
  <si>
    <t>Lawton Elementary School</t>
  </si>
  <si>
    <t>Concord International School</t>
  </si>
  <si>
    <t>McGilvra Elementary School</t>
  </si>
  <si>
    <t>Broadview-Thomson K-8 School</t>
  </si>
  <si>
    <t>Ballard High School</t>
  </si>
  <si>
    <t>West Seattle High School</t>
  </si>
  <si>
    <t>Olympic View Elementary School</t>
  </si>
  <si>
    <t>Highland Park Elementary School</t>
  </si>
  <si>
    <t>Roosevelt High School</t>
  </si>
  <si>
    <t>Garfield High School</t>
  </si>
  <si>
    <t>Bailey Gatzert Elementary School</t>
  </si>
  <si>
    <t>Dunlap Elementary School</t>
  </si>
  <si>
    <t>Montlake Elementary School</t>
  </si>
  <si>
    <t>Maple Elementary School</t>
  </si>
  <si>
    <t>Hamilton International Middle School</t>
  </si>
  <si>
    <t>Bryant Elementary School</t>
  </si>
  <si>
    <t>Cleveland High School STEM</t>
  </si>
  <si>
    <t>Madison Middle School</t>
  </si>
  <si>
    <t>Laurelhurst Elementary School</t>
  </si>
  <si>
    <t>Daniel Bagley Elementary School</t>
  </si>
  <si>
    <t>Loyal Heights Elementary School</t>
  </si>
  <si>
    <t>West Seattle Elementary School</t>
  </si>
  <si>
    <t>View Ridge Elementary School</t>
  </si>
  <si>
    <t>Eckstein Middle School</t>
  </si>
  <si>
    <t>Arbor Heights Elementary School</t>
  </si>
  <si>
    <t>Lafayette Elementary School</t>
  </si>
  <si>
    <t>Catharine Blaine K-8 School</t>
  </si>
  <si>
    <t>David T. Denny International Middle School</t>
  </si>
  <si>
    <t>John Rogers Elementary School</t>
  </si>
  <si>
    <t>Olympic Hills Elementary School</t>
  </si>
  <si>
    <t>Viewlands Elementary School</t>
  </si>
  <si>
    <t>Wedgwood Elementary School</t>
  </si>
  <si>
    <t>Northgate Elementary School</t>
  </si>
  <si>
    <t>Mercer International Middle School</t>
  </si>
  <si>
    <t>Chief Sealth International High School</t>
  </si>
  <si>
    <t>Roxhill Elementary School</t>
  </si>
  <si>
    <t>North Beach Elementary School</t>
  </si>
  <si>
    <t>Ingraham High School</t>
  </si>
  <si>
    <t>Whitman Middle School</t>
  </si>
  <si>
    <t>Rainier Beach High School</t>
  </si>
  <si>
    <t>Graham Hill Elementary School</t>
  </si>
  <si>
    <t>Rainier View Elementary School</t>
  </si>
  <si>
    <t>Genesee Hill Elementary</t>
  </si>
  <si>
    <t>Kimball Elementary School</t>
  </si>
  <si>
    <t>Nathan Hale High School</t>
  </si>
  <si>
    <t>McClure Middle School</t>
  </si>
  <si>
    <t>Fairmount Park Elementary School</t>
  </si>
  <si>
    <t>Wing Luke Elementary School</t>
  </si>
  <si>
    <t>Sanislo Elementary School</t>
  </si>
  <si>
    <t>Lowell Elementary School</t>
  </si>
  <si>
    <t>B F Day Elementary School</t>
  </si>
  <si>
    <t>Aki Kurose Middle School</t>
  </si>
  <si>
    <t>South Lake High School</t>
  </si>
  <si>
    <t>Dearborn Park International School</t>
  </si>
  <si>
    <t>Nova High School</t>
  </si>
  <si>
    <t>Licton Springs K-8</t>
  </si>
  <si>
    <t>Thornton Creek Elementary School</t>
  </si>
  <si>
    <t>Washington Middle School</t>
  </si>
  <si>
    <t>Orca K-8 School</t>
  </si>
  <si>
    <t>South Shore PK-8 School</t>
  </si>
  <si>
    <t>Hawthorne Elementary School - Seattle</t>
  </si>
  <si>
    <t>Private School Services</t>
  </si>
  <si>
    <t>Hazel Wolf K-8</t>
  </si>
  <si>
    <t>McDonald International School</t>
  </si>
  <si>
    <t>Queen Anne Elementary</t>
  </si>
  <si>
    <t>Sand Point Elementary</t>
  </si>
  <si>
    <t>Louisa Boren STEM K-8</t>
  </si>
  <si>
    <t>Cascadia Elementary</t>
  </si>
  <si>
    <t>Jane Addams Middle School</t>
  </si>
  <si>
    <t>Interagency Open Doors</t>
  </si>
  <si>
    <t>Bridges Transition</t>
  </si>
  <si>
    <t>Federal Way School District</t>
  </si>
  <si>
    <t>Internet Academy</t>
  </si>
  <si>
    <t>Federal Way Public Academy</t>
  </si>
  <si>
    <t>Employment Transition Program</t>
  </si>
  <si>
    <t>Support School</t>
  </si>
  <si>
    <t>Federal Way High School</t>
  </si>
  <si>
    <t>Lakeland Elementary School</t>
  </si>
  <si>
    <t>Mirror Lake Elementary School</t>
  </si>
  <si>
    <t>Star Lake Elementary School</t>
  </si>
  <si>
    <t>Woodmont K-8 School</t>
  </si>
  <si>
    <t>Panther Lake Elementary School</t>
  </si>
  <si>
    <t>Lakota Middle School</t>
  </si>
  <si>
    <t>Totem Middle School</t>
  </si>
  <si>
    <t>Adelaide Elementary School</t>
  </si>
  <si>
    <t>Camelot Elementary School</t>
  </si>
  <si>
    <t>Sunnycrest Elementary School</t>
  </si>
  <si>
    <t>Lake Grove Elementary School</t>
  </si>
  <si>
    <t>Valhalla Elementary School</t>
  </si>
  <si>
    <t>Wildwood Elementary School</t>
  </si>
  <si>
    <t>Thomas Jefferson High School</t>
  </si>
  <si>
    <t>Nautilus K-8 School</t>
  </si>
  <si>
    <t>Sacajawea Middle School</t>
  </si>
  <si>
    <t>Mark Twain Elementary School</t>
  </si>
  <si>
    <t>Twin Lakes Elementary School</t>
  </si>
  <si>
    <t>Brigadoon Elementary School</t>
  </si>
  <si>
    <t>Kilo Middle School</t>
  </si>
  <si>
    <t>Lake Dolloff Elementary School</t>
  </si>
  <si>
    <t>Decatur High School</t>
  </si>
  <si>
    <t>Illahee Middle School</t>
  </si>
  <si>
    <t>Silver Lake Elementary School - Federal Way</t>
  </si>
  <si>
    <t>Sherwood Forest Elementary School</t>
  </si>
  <si>
    <t>Green Gables Elementary School</t>
  </si>
  <si>
    <t>Enterprise Elementary School</t>
  </si>
  <si>
    <t>Meredith Hill Elementary School</t>
  </si>
  <si>
    <t>Todd Beamer High School</t>
  </si>
  <si>
    <t>Sequoyah Middle School</t>
  </si>
  <si>
    <t>Federal Way Running Start Home School</t>
  </si>
  <si>
    <t>Career Academy at Truman High School</t>
  </si>
  <si>
    <t>Gateway to College</t>
  </si>
  <si>
    <t>Open Doors Youth Reengagement (1418)</t>
  </si>
  <si>
    <t>Enumclaw School District</t>
  </si>
  <si>
    <t>Special Ed School</t>
  </si>
  <si>
    <t>Byron Kibler Elementary School</t>
  </si>
  <si>
    <t>Enumclaw Sr High School</t>
  </si>
  <si>
    <t>Black Diamond Elementary</t>
  </si>
  <si>
    <t>Westwood Elementary School</t>
  </si>
  <si>
    <t>Southwood Elementary School</t>
  </si>
  <si>
    <t>Enumclaw Middle School</t>
  </si>
  <si>
    <t>Sunrise Elementary</t>
  </si>
  <si>
    <t>Thunder Mountain Middle School</t>
  </si>
  <si>
    <t>Mercer Island School District</t>
  </si>
  <si>
    <t>Lakeridge Elementary School</t>
  </si>
  <si>
    <t>Mercer Island High School</t>
  </si>
  <si>
    <t>Island Park Elementary</t>
  </si>
  <si>
    <t>Islander Middle School</t>
  </si>
  <si>
    <t>West Mercer Elementary</t>
  </si>
  <si>
    <t>Northwood Elementary School</t>
  </si>
  <si>
    <t>Highline School District</t>
  </si>
  <si>
    <t>CHOICE Academy</t>
  </si>
  <si>
    <t>New Start</t>
  </si>
  <si>
    <t>Mount View Elementary</t>
  </si>
  <si>
    <t>Highline High School</t>
  </si>
  <si>
    <t>Des Moines Elementary</t>
  </si>
  <si>
    <t>White Center Heights Elementary</t>
  </si>
  <si>
    <t>Hazel Valley Elementary</t>
  </si>
  <si>
    <t>McMicken Heights Elementary</t>
  </si>
  <si>
    <t>Beverly Park Elem at Glendale</t>
  </si>
  <si>
    <t>Shorewood Elementary</t>
  </si>
  <si>
    <t>Gregory Heights Elementary</t>
  </si>
  <si>
    <t>Cedarhurst Elementary</t>
  </si>
  <si>
    <t>Sylvester Middle School</t>
  </si>
  <si>
    <t>Bow Lake Elementary</t>
  </si>
  <si>
    <t>North Hill Elementary</t>
  </si>
  <si>
    <t>Marvista Elementary</t>
  </si>
  <si>
    <t>Hilltop Elementary</t>
  </si>
  <si>
    <t>Madrona Elementary</t>
  </si>
  <si>
    <t>Mount Rainier High School</t>
  </si>
  <si>
    <t>Parkside Elementary</t>
  </si>
  <si>
    <t>Seahurst Elementary School</t>
  </si>
  <si>
    <t>Raisbeck Aviation High School</t>
  </si>
  <si>
    <t>Big Picture School</t>
  </si>
  <si>
    <t>Highline Open Doors 1418</t>
  </si>
  <si>
    <t>Highline Home School Center</t>
  </si>
  <si>
    <t>Vashon Island School District</t>
  </si>
  <si>
    <t>Family Link</t>
  </si>
  <si>
    <t>Student Link</t>
  </si>
  <si>
    <t>Vashon Island High School</t>
  </si>
  <si>
    <t>McMurray Middle School</t>
  </si>
  <si>
    <t>Chautauqua Elementary</t>
  </si>
  <si>
    <t>Renton School District</t>
  </si>
  <si>
    <t>Griffin Home</t>
  </si>
  <si>
    <t>Out Of District Facility</t>
  </si>
  <si>
    <t>Bryn Mawr Elementary School</t>
  </si>
  <si>
    <t>Renton Senior High School</t>
  </si>
  <si>
    <t>Kennydale Elementary School</t>
  </si>
  <si>
    <t>Highlands Elementary School</t>
  </si>
  <si>
    <t>Campbell Hill Elementary School</t>
  </si>
  <si>
    <t>McKnight Middle School</t>
  </si>
  <si>
    <t>Dimmitt Middle School</t>
  </si>
  <si>
    <t>Nelsen Middle School</t>
  </si>
  <si>
    <t>Hazelwood Elementary School</t>
  </si>
  <si>
    <t>Renton Park Elementary School</t>
  </si>
  <si>
    <t>Maplewood Heights Elementary School</t>
  </si>
  <si>
    <t>Benson Hill Elementary School</t>
  </si>
  <si>
    <t>Hazen Senior High School</t>
  </si>
  <si>
    <t>Sierra Heights Elementary School</t>
  </si>
  <si>
    <t>Tiffany Park Elementary School</t>
  </si>
  <si>
    <t>Talbot Hill Elementary School</t>
  </si>
  <si>
    <t>Lindbergh Senior High School</t>
  </si>
  <si>
    <t>Renton Academy</t>
  </si>
  <si>
    <t>Honey Dew Elementary</t>
  </si>
  <si>
    <t>Talley High School</t>
  </si>
  <si>
    <t>Open Door Youth Reengagement Renton</t>
  </si>
  <si>
    <t>Skykomish School District</t>
  </si>
  <si>
    <t>Skykomish Elementary School</t>
  </si>
  <si>
    <t>Skykomish High School</t>
  </si>
  <si>
    <t>Bellevue School District</t>
  </si>
  <si>
    <t>Bellevue High School</t>
  </si>
  <si>
    <t>Enatai Elementary School</t>
  </si>
  <si>
    <t>Clyde Hill Elementary</t>
  </si>
  <si>
    <t>Stevenson Elementary</t>
  </si>
  <si>
    <t>Highland Middle School</t>
  </si>
  <si>
    <t>Woodridge Elementary</t>
  </si>
  <si>
    <t>Phantom Lake Elementary</t>
  </si>
  <si>
    <t>Puesta del Sol Elementary School</t>
  </si>
  <si>
    <t>Lake Hills Elementary</t>
  </si>
  <si>
    <t>Sammamish Senior High</t>
  </si>
  <si>
    <t>Tyee Middle School</t>
  </si>
  <si>
    <t>Sherwood Forest Elementary</t>
  </si>
  <si>
    <t>Tillicum Middle School</t>
  </si>
  <si>
    <t>Medina Elementary School</t>
  </si>
  <si>
    <t>Newport Heights Elementary</t>
  </si>
  <si>
    <t>Newport Senior High School</t>
  </si>
  <si>
    <t>International School</t>
  </si>
  <si>
    <t>Interlake Senior High School</t>
  </si>
  <si>
    <t>Odle Middle School</t>
  </si>
  <si>
    <t>Ardmore Elementary School</t>
  </si>
  <si>
    <t>Spiritridge Elementary School</t>
  </si>
  <si>
    <t>Bennett Elementary School</t>
  </si>
  <si>
    <t>Cherry Crest Elementary School</t>
  </si>
  <si>
    <t>Somerset Elementary School</t>
  </si>
  <si>
    <t>Bellevue Big Picture School</t>
  </si>
  <si>
    <t>Central Educational Services</t>
  </si>
  <si>
    <t>Jing Mei Elementary School</t>
  </si>
  <si>
    <t>Grad Alliance Program</t>
  </si>
  <si>
    <t>Tukwila School District</t>
  </si>
  <si>
    <t>Showalter Middle School</t>
  </si>
  <si>
    <t>Foster Senior High School</t>
  </si>
  <si>
    <t>Cascade View Elementary</t>
  </si>
  <si>
    <t>Tukwila Elementary</t>
  </si>
  <si>
    <t>Thorndyke Elementary</t>
  </si>
  <si>
    <t>Riverview School District</t>
  </si>
  <si>
    <t>CLIP</t>
  </si>
  <si>
    <t>PARADE</t>
  </si>
  <si>
    <t>Carnation Elementary School</t>
  </si>
  <si>
    <t>Cherry Valley Elementary School</t>
  </si>
  <si>
    <t>Cedarcrest High School</t>
  </si>
  <si>
    <t>Tolt Middle School</t>
  </si>
  <si>
    <t>Stillwater Elementary</t>
  </si>
  <si>
    <t>Auburn School District</t>
  </si>
  <si>
    <t>Terminal Park Elementary School</t>
  </si>
  <si>
    <t>West Auburn Senior High School</t>
  </si>
  <si>
    <t>Auburn Senior High School</t>
  </si>
  <si>
    <t>Dick Scobee Elementary School</t>
  </si>
  <si>
    <t>Olympic Middle School</t>
  </si>
  <si>
    <t>Lea Hill Elementary School</t>
  </si>
  <si>
    <t>Gildo Rey Elementary School</t>
  </si>
  <si>
    <t>Evergreen Heights Elementary</t>
  </si>
  <si>
    <t>Alpac Elementary School</t>
  </si>
  <si>
    <t>Lake View Elementary School</t>
  </si>
  <si>
    <t>Rainier Middle School</t>
  </si>
  <si>
    <t>Ilalko Elementary School</t>
  </si>
  <si>
    <t>Mt Baker Middle School</t>
  </si>
  <si>
    <t>Auburn Riverside High School</t>
  </si>
  <si>
    <t>Auburn Mountainview High School</t>
  </si>
  <si>
    <t>Lakeland Hills Elementary</t>
  </si>
  <si>
    <t>Arthur Jacobsen Elementary</t>
  </si>
  <si>
    <t>Tahoma School District</t>
  </si>
  <si>
    <t>Tahoma Senior High School</t>
  </si>
  <si>
    <t>Lake Wilderness Elementary</t>
  </si>
  <si>
    <t>Shadow Lake Elementary</t>
  </si>
  <si>
    <t>Rock Creek Elementary</t>
  </si>
  <si>
    <t>Glacier Park Elementary</t>
  </si>
  <si>
    <t>Snoqualmie Valley School District</t>
  </si>
  <si>
    <t>Two Rivers School</t>
  </si>
  <si>
    <t>Fall City Elementary</t>
  </si>
  <si>
    <t>North Bend Elementary School</t>
  </si>
  <si>
    <t>Snoqualmie Elementary</t>
  </si>
  <si>
    <t>Mount Si High School</t>
  </si>
  <si>
    <t>Edwin R Opstad Elementary</t>
  </si>
  <si>
    <t>Chief Kanim Middle School</t>
  </si>
  <si>
    <t>Cascade View Elementary School</t>
  </si>
  <si>
    <t>Twin Falls Middle School</t>
  </si>
  <si>
    <t>Snoqualmie Access</t>
  </si>
  <si>
    <t>Snoqualmie Parent Partnership Program</t>
  </si>
  <si>
    <t>Timber Ridge Elementary School</t>
  </si>
  <si>
    <t>Issaquah School District</t>
  </si>
  <si>
    <t>Issaquah Special Services</t>
  </si>
  <si>
    <t>Clark Elementary</t>
  </si>
  <si>
    <t>Issaquah Middle School</t>
  </si>
  <si>
    <t>Sunset Elementary</t>
  </si>
  <si>
    <t>Issaquah High School</t>
  </si>
  <si>
    <t>Sunny Hills Elementary</t>
  </si>
  <si>
    <t>Briarwood Elementary</t>
  </si>
  <si>
    <t>Maywood Middle School</t>
  </si>
  <si>
    <t>Maple Hills Elementary</t>
  </si>
  <si>
    <t>Issaquah Valley Elementary</t>
  </si>
  <si>
    <t>Apollo Elementary</t>
  </si>
  <si>
    <t>Pine Lake Middle School</t>
  </si>
  <si>
    <t>Liberty Sr High School</t>
  </si>
  <si>
    <t>Challenger Elementary</t>
  </si>
  <si>
    <t>Cougar Ridge Elementary</t>
  </si>
  <si>
    <t>Discovery Elementary</t>
  </si>
  <si>
    <t>Beaver Lake Middle School</t>
  </si>
  <si>
    <t>Skyline High School</t>
  </si>
  <si>
    <t>Cascade Ridge Elementary</t>
  </si>
  <si>
    <t>Newcastle Elementary School</t>
  </si>
  <si>
    <t>Grand Ridge Elementary</t>
  </si>
  <si>
    <t>Pacific Cascade Middle School</t>
  </si>
  <si>
    <t>Creekside Elementary</t>
  </si>
  <si>
    <t>Gibson Ek High School</t>
  </si>
  <si>
    <t>Shoreline School District</t>
  </si>
  <si>
    <t>Handicapped Contractual Services</t>
  </si>
  <si>
    <t>Home Education Exchange</t>
  </si>
  <si>
    <t>Cascade K-8 Community School</t>
  </si>
  <si>
    <t>Lake Forest Park Elementary</t>
  </si>
  <si>
    <t>Ridgecrest Elementary</t>
  </si>
  <si>
    <t>Briarcrest Elementary</t>
  </si>
  <si>
    <t>Echo Lake Elementary School</t>
  </si>
  <si>
    <t>Brookside Elementary</t>
  </si>
  <si>
    <t>Highland Terrace Elementary</t>
  </si>
  <si>
    <t>Shorecrest High School</t>
  </si>
  <si>
    <t>Kellogg Middle School</t>
  </si>
  <si>
    <t>Parkwood Elementary</t>
  </si>
  <si>
    <t>Melvin G Syre Elementary</t>
  </si>
  <si>
    <t>Albert Einstein Middle School</t>
  </si>
  <si>
    <t>Shorewood High School</t>
  </si>
  <si>
    <t>Meridian Park Elementary School</t>
  </si>
  <si>
    <t>Lake Washington School District</t>
  </si>
  <si>
    <t>Contractual Schools</t>
  </si>
  <si>
    <t>Discovery School</t>
  </si>
  <si>
    <t>Explorer Community School</t>
  </si>
  <si>
    <t>Emerson K-12</t>
  </si>
  <si>
    <t>International Community School</t>
  </si>
  <si>
    <t>Environmental &amp; Adventure School</t>
  </si>
  <si>
    <t>Stella Schola</t>
  </si>
  <si>
    <t>Redmond Elementary</t>
  </si>
  <si>
    <t>Kirkland Middle School</t>
  </si>
  <si>
    <t>Lake Washington High</t>
  </si>
  <si>
    <t>Juanita Elementary</t>
  </si>
  <si>
    <t>Rose Hill Elementary</t>
  </si>
  <si>
    <t>Lakeview Elementary</t>
  </si>
  <si>
    <t>Redmond Middle School</t>
  </si>
  <si>
    <t>Twain Elementary</t>
  </si>
  <si>
    <t>Thoreau Elementary</t>
  </si>
  <si>
    <t>Redmond High</t>
  </si>
  <si>
    <t>Mann Elementary</t>
  </si>
  <si>
    <t>Audubon Elementary</t>
  </si>
  <si>
    <t>Finn Hill Middle School</t>
  </si>
  <si>
    <t>Bell Elementary</t>
  </si>
  <si>
    <t>Frost Elementary</t>
  </si>
  <si>
    <t>Rush Elementary</t>
  </si>
  <si>
    <t>Keller Elementary</t>
  </si>
  <si>
    <t>Rose Hill Middle School</t>
  </si>
  <si>
    <t>Sandburg Elementary</t>
  </si>
  <si>
    <t>Muir Elementary</t>
  </si>
  <si>
    <t>Juanita High</t>
  </si>
  <si>
    <t>Emerson High School</t>
  </si>
  <si>
    <t>Community School</t>
  </si>
  <si>
    <t>Kamiakin Middle School</t>
  </si>
  <si>
    <t>Kirk Elementary</t>
  </si>
  <si>
    <t>Dickinson Elementary</t>
  </si>
  <si>
    <t>Mead Elementary</t>
  </si>
  <si>
    <t>Rockwell Elementary</t>
  </si>
  <si>
    <t>Evergreen Middle School</t>
  </si>
  <si>
    <t>Northstar Middle School</t>
  </si>
  <si>
    <t>Alcott Elementary</t>
  </si>
  <si>
    <t>Smith Elementary</t>
  </si>
  <si>
    <t>Wilder Elementary</t>
  </si>
  <si>
    <t>Mcauliffe Elementary</t>
  </si>
  <si>
    <t>Inglewood Middle School</t>
  </si>
  <si>
    <t>Einstein Elementary</t>
  </si>
  <si>
    <t>Eastlake High School</t>
  </si>
  <si>
    <t>Blackwell Elementary</t>
  </si>
  <si>
    <t>Rosa Parks Elementary</t>
  </si>
  <si>
    <t>Renaissance School</t>
  </si>
  <si>
    <t>Carson Elementary</t>
  </si>
  <si>
    <t>Tesla STEM High School</t>
  </si>
  <si>
    <t>Kent School District</t>
  </si>
  <si>
    <t>Meridian Elementary School</t>
  </si>
  <si>
    <t>Kent-Meridian High School</t>
  </si>
  <si>
    <t>East Hill Elementary School</t>
  </si>
  <si>
    <t>Meridian Middle School</t>
  </si>
  <si>
    <t>Covington Elementary School</t>
  </si>
  <si>
    <t>Scenic Hill Elementary School</t>
  </si>
  <si>
    <t>Park Orchard Elementary School</t>
  </si>
  <si>
    <t>Lake Youngs Elementary School</t>
  </si>
  <si>
    <t>Pine Tree Elementary School</t>
  </si>
  <si>
    <t>Kentridge High School</t>
  </si>
  <si>
    <t>Cedar Valley Elementary School</t>
  </si>
  <si>
    <t>Springbrook Elementary School</t>
  </si>
  <si>
    <t>Fairwood Elementary School</t>
  </si>
  <si>
    <t>Soos Creek Elementary School</t>
  </si>
  <si>
    <t>Grass Lake Elementary School</t>
  </si>
  <si>
    <t>Meeker Middle School</t>
  </si>
  <si>
    <t>Crestwood Elementary School</t>
  </si>
  <si>
    <t>Mattson Middle School</t>
  </si>
  <si>
    <t>Kentwood High School</t>
  </si>
  <si>
    <t>Ridgewood Elementary School</t>
  </si>
  <si>
    <t>Martin Sortun Elementary School</t>
  </si>
  <si>
    <t>Jenkins Creek Elementary School</t>
  </si>
  <si>
    <t>Horizon Elementary School</t>
  </si>
  <si>
    <t>Carriage Crest Elementary School</t>
  </si>
  <si>
    <t>Neely O Brien Elementary School</t>
  </si>
  <si>
    <t>George T. Daniel Elementary School</t>
  </si>
  <si>
    <t>Sunrise Elementary School</t>
  </si>
  <si>
    <t>Cedar Heights Middle School</t>
  </si>
  <si>
    <t>Meadow Ridge Elementary School</t>
  </si>
  <si>
    <t>Sawyer Woods Elementary School</t>
  </si>
  <si>
    <t>Northwood Middle School</t>
  </si>
  <si>
    <t>Glenridge Elementary</t>
  </si>
  <si>
    <t>Kentlake High School</t>
  </si>
  <si>
    <t>Kent Elementary School</t>
  </si>
  <si>
    <t>Emerald Park Elementary School</t>
  </si>
  <si>
    <t>Millennium Elementary School</t>
  </si>
  <si>
    <t>Mill Creek Middle School</t>
  </si>
  <si>
    <t>iGrad</t>
  </si>
  <si>
    <t>The Outreach Program</t>
  </si>
  <si>
    <t>Northshore School District</t>
  </si>
  <si>
    <t>Northshore Special Services</t>
  </si>
  <si>
    <t>Kenmore Elementary</t>
  </si>
  <si>
    <t>Crystal Springs Elementary</t>
  </si>
  <si>
    <t>Bothell High School</t>
  </si>
  <si>
    <t>Arrowhead Elementary</t>
  </si>
  <si>
    <t>Cottage Lake Elementary</t>
  </si>
  <si>
    <t>Westhill Elementary</t>
  </si>
  <si>
    <t>Maywood Hills Elementary</t>
  </si>
  <si>
    <t>Kenmore Middle School</t>
  </si>
  <si>
    <t>Lockwood Elementary</t>
  </si>
  <si>
    <t>Moorlands Elementary</t>
  </si>
  <si>
    <t>Inglemoor HS</t>
  </si>
  <si>
    <t>Canyon Park Middle School</t>
  </si>
  <si>
    <t>Shelton View Elementary</t>
  </si>
  <si>
    <t>Woodin Elementary</t>
  </si>
  <si>
    <t>Leota Middle School</t>
  </si>
  <si>
    <t>Secondary Academy for Success</t>
  </si>
  <si>
    <t>Canyon Creek Elementary</t>
  </si>
  <si>
    <t>Northshore Middle School</t>
  </si>
  <si>
    <t>Wellington Elementary</t>
  </si>
  <si>
    <t>Hollywood Hill Elementary</t>
  </si>
  <si>
    <t>Woodinville HS</t>
  </si>
  <si>
    <t>Fernwood Elementary</t>
  </si>
  <si>
    <t>Frank Love Elementary</t>
  </si>
  <si>
    <t>Skyview Middle School</t>
  </si>
  <si>
    <t>Woodmoor Elementary</t>
  </si>
  <si>
    <t>East Ridge Elementary</t>
  </si>
  <si>
    <t>Kokanee Elementary</t>
  </si>
  <si>
    <t>Timbercrest Middle School</t>
  </si>
  <si>
    <t>Northshore Online School</t>
  </si>
  <si>
    <t>Summit Public School: Sierra</t>
  </si>
  <si>
    <t>Muckleshoot Indian Tribe</t>
  </si>
  <si>
    <t>Muckleshoot Tribal School</t>
  </si>
  <si>
    <t>Rainier Prep Charter School District</t>
  </si>
  <si>
    <t>Rainier Prep</t>
  </si>
  <si>
    <t>Bremerton School District</t>
  </si>
  <si>
    <t>Renaissance Alternative High School</t>
  </si>
  <si>
    <t>Bremerton Home Link Program</t>
  </si>
  <si>
    <t>West Hills S.T.E.M. Academy</t>
  </si>
  <si>
    <t>Crownhill Elementary School</t>
  </si>
  <si>
    <t>Bremerton High School</t>
  </si>
  <si>
    <t>Naval Avenue Elementary School</t>
  </si>
  <si>
    <t>Armin Jahr Elementary</t>
  </si>
  <si>
    <t>Kitsap Lake Elementary</t>
  </si>
  <si>
    <t>Mountain View Middle School</t>
  </si>
  <si>
    <t>Bainbridge Island School District</t>
  </si>
  <si>
    <t>Odyssey Multiage Program</t>
  </si>
  <si>
    <t>Mosaic Home Education Partnership</t>
  </si>
  <si>
    <t>Eagle Harbor High School</t>
  </si>
  <si>
    <t>Bainbridge Special Education Services</t>
  </si>
  <si>
    <t>Bainbridge High School</t>
  </si>
  <si>
    <t>Capt. Charles Wilkes Elem School</t>
  </si>
  <si>
    <t>Capt Johnston Blakely Elem Sch</t>
  </si>
  <si>
    <t>Ordway Elementary</t>
  </si>
  <si>
    <t>Woodward Middle School</t>
  </si>
  <si>
    <t>Sakai Intermediate</t>
  </si>
  <si>
    <t>North Kitsap School District</t>
  </si>
  <si>
    <t>Poulsbo Elementary School</t>
  </si>
  <si>
    <t>Poulsbo Middle School</t>
  </si>
  <si>
    <t>David Wolfle Elementary</t>
  </si>
  <si>
    <t>Hilder Pearson Elementary</t>
  </si>
  <si>
    <t>North Kitsap High School</t>
  </si>
  <si>
    <t>Suquamish Elementary School</t>
  </si>
  <si>
    <t>Kingston Middle School</t>
  </si>
  <si>
    <t>Vinland Elementary</t>
  </si>
  <si>
    <t>Richard Gordon Elementary</t>
  </si>
  <si>
    <t>Kingston High School</t>
  </si>
  <si>
    <t>Central Kitsap School District</t>
  </si>
  <si>
    <t>Central Kitsap High School</t>
  </si>
  <si>
    <t>Brownsville Elementary</t>
  </si>
  <si>
    <t>Central Kitsap Middle School</t>
  </si>
  <si>
    <t>Fairview Middle School</t>
  </si>
  <si>
    <t>Cottonwood Elementary School</t>
  </si>
  <si>
    <t>Esquire Hills Elementary</t>
  </si>
  <si>
    <t>Clear Creek Elementary School</t>
  </si>
  <si>
    <t>Olympic High School</t>
  </si>
  <si>
    <t>Silverdale Elementary</t>
  </si>
  <si>
    <t>Woodlands Elementary</t>
  </si>
  <si>
    <t>Ridgetop Middle School</t>
  </si>
  <si>
    <t>Cougar Valley Elementary</t>
  </si>
  <si>
    <t>Silver Ridge Elementary</t>
  </si>
  <si>
    <t>Green Mountain Elementary</t>
  </si>
  <si>
    <t>Emerald Heights Elementary</t>
  </si>
  <si>
    <t>Klahowya Secondary</t>
  </si>
  <si>
    <t>Pinecrest Elementary</t>
  </si>
  <si>
    <t>South Kitsap School District</t>
  </si>
  <si>
    <t>Explorer Academy</t>
  </si>
  <si>
    <t>South Kitsap High School</t>
  </si>
  <si>
    <t>East Port Orchard Elementary</t>
  </si>
  <si>
    <t>Orchard Heights Elementary</t>
  </si>
  <si>
    <t>Olalla Elementary School</t>
  </si>
  <si>
    <t>South Colby Elementary</t>
  </si>
  <si>
    <t>Discovery</t>
  </si>
  <si>
    <t>Burley Glenwood Elementary</t>
  </si>
  <si>
    <t>Manchester Elementary School</t>
  </si>
  <si>
    <t>Hidden Creek Elementary School</t>
  </si>
  <si>
    <t>Sidney Glen Elementary School</t>
  </si>
  <si>
    <t>Mullenix Ridge Elementary School</t>
  </si>
  <si>
    <t>Suquamish Tribal Education Department</t>
  </si>
  <si>
    <t>Chief Kitsap Academy</t>
  </si>
  <si>
    <t>Damman School District</t>
  </si>
  <si>
    <t>Damman Elementary</t>
  </si>
  <si>
    <t>Easton School District</t>
  </si>
  <si>
    <t>Easton School</t>
  </si>
  <si>
    <t>Thorp School District</t>
  </si>
  <si>
    <t>Thorp Elem &amp; Jr Sr High</t>
  </si>
  <si>
    <t>Ellensburg School District</t>
  </si>
  <si>
    <t>Morgan Middle School</t>
  </si>
  <si>
    <t>Ellensburg High School</t>
  </si>
  <si>
    <t>Mt. Stuart Elementary</t>
  </si>
  <si>
    <t>Valley View Elementary School</t>
  </si>
  <si>
    <t>K-12 Ellensburg Learning Center</t>
  </si>
  <si>
    <t>Kittitas School District</t>
  </si>
  <si>
    <t>Kittitas Elementary School</t>
  </si>
  <si>
    <t>Kittitas High School</t>
  </si>
  <si>
    <t>Cle Elum-Roslyn School District</t>
  </si>
  <si>
    <t>Swiftwater Learning Center</t>
  </si>
  <si>
    <t>Cle Elum Roslyn Elementary</t>
  </si>
  <si>
    <t>Cle Elum Roslyn High School</t>
  </si>
  <si>
    <t>Walter Strom Middle School</t>
  </si>
  <si>
    <t>Wishram School District</t>
  </si>
  <si>
    <t>Wishram High And Elementary Schl</t>
  </si>
  <si>
    <t>Bickleton School District</t>
  </si>
  <si>
    <t>Bickleton Elementary &amp; High Schl</t>
  </si>
  <si>
    <t>Centerville School District</t>
  </si>
  <si>
    <t>Centerville Elementary</t>
  </si>
  <si>
    <t>Trout Lake School District</t>
  </si>
  <si>
    <t>Trout Lake School</t>
  </si>
  <si>
    <t>Trout Lake Elementary</t>
  </si>
  <si>
    <t>Glenwood School District</t>
  </si>
  <si>
    <t>Glenwood Elementary</t>
  </si>
  <si>
    <t>Glenwood Secondary</t>
  </si>
  <si>
    <t>Klickitat School District</t>
  </si>
  <si>
    <t>Klickitat Elem &amp; High</t>
  </si>
  <si>
    <t>Roosevelt School District</t>
  </si>
  <si>
    <t>Goldendale School District</t>
  </si>
  <si>
    <t>Goldendale Primary School</t>
  </si>
  <si>
    <t>Goldendale High School</t>
  </si>
  <si>
    <t>Goldendale Middle School</t>
  </si>
  <si>
    <t>White Salmon Valley School District</t>
  </si>
  <si>
    <t>Columbia High School</t>
  </si>
  <si>
    <t>Hulan L Whitson Elem</t>
  </si>
  <si>
    <t>Wayne M Henkle Middle School</t>
  </si>
  <si>
    <t>White Salmon Academy</t>
  </si>
  <si>
    <t>Wallace &amp; Priscilla Stevenson Intermediate School</t>
  </si>
  <si>
    <t>Lyle School District</t>
  </si>
  <si>
    <t>Dallesport Elementary</t>
  </si>
  <si>
    <t>Lyle High School</t>
  </si>
  <si>
    <t>Lyle Middle School</t>
  </si>
  <si>
    <t>Napavine School District</t>
  </si>
  <si>
    <t>Napavine Jr Sr High School</t>
  </si>
  <si>
    <t>Napavine Elementary</t>
  </si>
  <si>
    <t>Evaline School District</t>
  </si>
  <si>
    <t>Evaline Elementary School</t>
  </si>
  <si>
    <t>Mossyrock School District</t>
  </si>
  <si>
    <t>Mossyrock Elementary School</t>
  </si>
  <si>
    <t>Mossyrock Jr./Sr. High School</t>
  </si>
  <si>
    <t>Mossyrock Academy</t>
  </si>
  <si>
    <t>Morton School District</t>
  </si>
  <si>
    <t>Morton Elementary School</t>
  </si>
  <si>
    <t>Morton Junior-Senior High</t>
  </si>
  <si>
    <t>Adna School District</t>
  </si>
  <si>
    <t>Adna Elementary School</t>
  </si>
  <si>
    <t>Adna Middle/High School</t>
  </si>
  <si>
    <t>Winlock School District</t>
  </si>
  <si>
    <t>Winlock Miller Elementary</t>
  </si>
  <si>
    <t>Winlock Senior High</t>
  </si>
  <si>
    <t>Winlock Middle School</t>
  </si>
  <si>
    <t>Boistfort School District</t>
  </si>
  <si>
    <t>Boistfort Elem</t>
  </si>
  <si>
    <t>Toledo School District</t>
  </si>
  <si>
    <t>Toledo High School</t>
  </si>
  <si>
    <t>Toledo Elementary School</t>
  </si>
  <si>
    <t>Toledo Middle School</t>
  </si>
  <si>
    <t>Cowlitz Prairie Academy</t>
  </si>
  <si>
    <t>Onalaska School District</t>
  </si>
  <si>
    <t>Onalaska High School</t>
  </si>
  <si>
    <t>Onalaska Elementary School</t>
  </si>
  <si>
    <t xml:space="preserve">Onalaska Middle School </t>
  </si>
  <si>
    <t>Pe Ell School District</t>
  </si>
  <si>
    <t>Pe Ell School</t>
  </si>
  <si>
    <t>Chehalis School District</t>
  </si>
  <si>
    <t>W F West High School</t>
  </si>
  <si>
    <t>Chehalis Middle School</t>
  </si>
  <si>
    <t>Lewis County Alternative School</t>
  </si>
  <si>
    <t>White Pass School District</t>
  </si>
  <si>
    <t>White Pass Jr. Sr. High School</t>
  </si>
  <si>
    <t>White Pass Elementary School</t>
  </si>
  <si>
    <t>Centralia School District</t>
  </si>
  <si>
    <t>Centralia High School</t>
  </si>
  <si>
    <t>Edison Elementary</t>
  </si>
  <si>
    <t>Oakview Elementary School</t>
  </si>
  <si>
    <t>Fords Prairie Elementary</t>
  </si>
  <si>
    <t>Jefferson Lincoln Elementary</t>
  </si>
  <si>
    <t>Centralia Middle School</t>
  </si>
  <si>
    <t>Futurus High School</t>
  </si>
  <si>
    <t>Sprague School District</t>
  </si>
  <si>
    <t>Sprague High School</t>
  </si>
  <si>
    <t>Sprague Elementary</t>
  </si>
  <si>
    <t>Reardan-Edwall School District</t>
  </si>
  <si>
    <t>Reardan Middle-Senior High School</t>
  </si>
  <si>
    <t>Reardan Elementary School</t>
  </si>
  <si>
    <t>Almira School District</t>
  </si>
  <si>
    <t>Almira Elementary School</t>
  </si>
  <si>
    <t>Creston School District</t>
  </si>
  <si>
    <t>Creston Elementary</t>
  </si>
  <si>
    <t>Creston Jr-Sr High School</t>
  </si>
  <si>
    <t>Odessa School District</t>
  </si>
  <si>
    <t>Odessa High School</t>
  </si>
  <si>
    <t>P C Jantz Elementary</t>
  </si>
  <si>
    <t>Wilbur School District</t>
  </si>
  <si>
    <t>Wilbur Secondary School</t>
  </si>
  <si>
    <t>Wilbur Elementary School</t>
  </si>
  <si>
    <t>Harrington School District</t>
  </si>
  <si>
    <t>Harrington Elementary School</t>
  </si>
  <si>
    <t>Harrington High School</t>
  </si>
  <si>
    <t>Davenport School District</t>
  </si>
  <si>
    <t>Davenport Elementary</t>
  </si>
  <si>
    <t>Davenport Senior High School</t>
  </si>
  <si>
    <t>Southside School District</t>
  </si>
  <si>
    <t>Southside Elementary</t>
  </si>
  <si>
    <t>Grapeview School District</t>
  </si>
  <si>
    <t>Grapeview Elementary &amp; Middle School</t>
  </si>
  <si>
    <t>Shelton School District</t>
  </si>
  <si>
    <t>Evergreen Elementary School</t>
  </si>
  <si>
    <t>Shelton High School</t>
  </si>
  <si>
    <t>Bordeaux Elementary School</t>
  </si>
  <si>
    <t>Oakland Bay Junior High School</t>
  </si>
  <si>
    <t>Mary M Knight School District</t>
  </si>
  <si>
    <t>Mary M. Knight School</t>
  </si>
  <si>
    <t>Washington Connections Academy</t>
  </si>
  <si>
    <t>Pioneer School District</t>
  </si>
  <si>
    <t>North Mason School District</t>
  </si>
  <si>
    <t>James A. Taylor High School</t>
  </si>
  <si>
    <t>North Mason Homelink Program</t>
  </si>
  <si>
    <t>Belfair Elementary</t>
  </si>
  <si>
    <t>Hawkins Middle School</t>
  </si>
  <si>
    <t>North Mason Senior High School</t>
  </si>
  <si>
    <t>Sand Hill Elementary</t>
  </si>
  <si>
    <t>Hood Canal School District</t>
  </si>
  <si>
    <t>Nespelem School District</t>
  </si>
  <si>
    <t>Nespelem Elementary</t>
  </si>
  <si>
    <t>Omak School District</t>
  </si>
  <si>
    <t>Omak High School</t>
  </si>
  <si>
    <t>N Omak Elementary</t>
  </si>
  <si>
    <t>E Omak Elementary</t>
  </si>
  <si>
    <t>Omak Middle School</t>
  </si>
  <si>
    <t>Washington Virtual Academy Omak Elementary</t>
  </si>
  <si>
    <t>Washington Virtual Academy Omak Middle School</t>
  </si>
  <si>
    <t>Washington Virtual Academy Omak High School</t>
  </si>
  <si>
    <t>Okanogan School District</t>
  </si>
  <si>
    <t>Okanogan Alternative High School</t>
  </si>
  <si>
    <t>Okanogan Middle School</t>
  </si>
  <si>
    <t>Okanogan High School</t>
  </si>
  <si>
    <t>Grainger Elementary</t>
  </si>
  <si>
    <t>Okanogan Outreach Alternative School</t>
  </si>
  <si>
    <t>Brewster School District</t>
  </si>
  <si>
    <t>Brewster High School</t>
  </si>
  <si>
    <t>Brewster Elementary School</t>
  </si>
  <si>
    <t>Brewster Middle School</t>
  </si>
  <si>
    <t>Brewster Alternative School</t>
  </si>
  <si>
    <t>Pateros School District</t>
  </si>
  <si>
    <t>Pateros Elementary</t>
  </si>
  <si>
    <t>Pateros High School</t>
  </si>
  <si>
    <t>Methow Valley School District</t>
  </si>
  <si>
    <t>Home School Experience</t>
  </si>
  <si>
    <t>Liberty Bell Jr Sr High</t>
  </si>
  <si>
    <t>Methow Valley Elementary</t>
  </si>
  <si>
    <t>Tonasket School District</t>
  </si>
  <si>
    <t>Tonasket High School</t>
  </si>
  <si>
    <t>Tonasket Elementary School</t>
  </si>
  <si>
    <t>Tonasket Middle School</t>
  </si>
  <si>
    <t>Oroville School District</t>
  </si>
  <si>
    <t>Oroville Elementary</t>
  </si>
  <si>
    <t>Oroville Middle-High School</t>
  </si>
  <si>
    <t>Ocean Beach School District</t>
  </si>
  <si>
    <t>Hilltop School</t>
  </si>
  <si>
    <t>Long Beach Elementary School</t>
  </si>
  <si>
    <t>Ocean Park Elementary</t>
  </si>
  <si>
    <t>Ilwaco High School</t>
  </si>
  <si>
    <t>Ocean Beach Alternative School</t>
  </si>
  <si>
    <t>Raymond School District</t>
  </si>
  <si>
    <t>Raymond Jr Sr High School</t>
  </si>
  <si>
    <t>Raymond Elementary School</t>
  </si>
  <si>
    <t>South Bend School District</t>
  </si>
  <si>
    <t>South Bend High School</t>
  </si>
  <si>
    <t>Naselle-Grays River Valley School District</t>
  </si>
  <si>
    <t>Naselle Elementary</t>
  </si>
  <si>
    <t>Naselle Jr Sr High Schools</t>
  </si>
  <si>
    <t>Willapa Valley School District</t>
  </si>
  <si>
    <t>Willapa Valley Middle-High</t>
  </si>
  <si>
    <t>Willapa Elementary</t>
  </si>
  <si>
    <t>North River School District</t>
  </si>
  <si>
    <t>North River School</t>
  </si>
  <si>
    <t>Newport School District</t>
  </si>
  <si>
    <t>Newport High School</t>
  </si>
  <si>
    <t>Sadie Halstead Middle School</t>
  </si>
  <si>
    <t>Stratton Elementary</t>
  </si>
  <si>
    <t>Pend Oreille River School</t>
  </si>
  <si>
    <t>Cusick School District</t>
  </si>
  <si>
    <t>Cusick Jr Sr High School</t>
  </si>
  <si>
    <t>Bess Herian Elementary</t>
  </si>
  <si>
    <t>Selkirk School District</t>
  </si>
  <si>
    <t>Selkirk Elementary</t>
  </si>
  <si>
    <t>Selkirk Middle School</t>
  </si>
  <si>
    <t>Selkirk High School</t>
  </si>
  <si>
    <t>Steilacoom Hist. School District</t>
  </si>
  <si>
    <t>Anderson Island Elementary</t>
  </si>
  <si>
    <t>Pioneer Middle</t>
  </si>
  <si>
    <t>Cherrydale Elementary</t>
  </si>
  <si>
    <t>Saltars Point Elementary</t>
  </si>
  <si>
    <t>Steilacoom High</t>
  </si>
  <si>
    <t>Chloe Clark Elementary</t>
  </si>
  <si>
    <t>Puyallup School District</t>
  </si>
  <si>
    <t>Puyallup High School</t>
  </si>
  <si>
    <t>Stewart Elementary</t>
  </si>
  <si>
    <t>Meeker Elementary</t>
  </si>
  <si>
    <t>Waller Road Elementary</t>
  </si>
  <si>
    <t>Firgrove Elementary</t>
  </si>
  <si>
    <t>Spinning Elementary</t>
  </si>
  <si>
    <t>Maplewood Elementary</t>
  </si>
  <si>
    <t>Woodland Elementary</t>
  </si>
  <si>
    <t>Edgemont Jr High</t>
  </si>
  <si>
    <t>Karshner Elementary</t>
  </si>
  <si>
    <t>Kalles Junior High</t>
  </si>
  <si>
    <t>Aylen Jr High</t>
  </si>
  <si>
    <t>Fruitland Elementary</t>
  </si>
  <si>
    <t>Wildwood Elementary</t>
  </si>
  <si>
    <t>Mt View Elementary</t>
  </si>
  <si>
    <t>Rogers High School</t>
  </si>
  <si>
    <t>Ballou Jr High</t>
  </si>
  <si>
    <t>Northwood Elementary</t>
  </si>
  <si>
    <t>Walker High School</t>
  </si>
  <si>
    <t>Chief Leschi Schools</t>
  </si>
  <si>
    <t>Pope Elementary</t>
  </si>
  <si>
    <t>Ferrucci Jr High</t>
  </si>
  <si>
    <t>Brouillet Elementary</t>
  </si>
  <si>
    <t>Shaw Road Elementary</t>
  </si>
  <si>
    <t>Stahl Junior High</t>
  </si>
  <si>
    <t>Zeiger Elementary</t>
  </si>
  <si>
    <t>Emerald Ridge High School</t>
  </si>
  <si>
    <t>Edgerton Elementary</t>
  </si>
  <si>
    <t>Glacier View Junior High</t>
  </si>
  <si>
    <t>Puyallup Parent Partnership Program</t>
  </si>
  <si>
    <t>Tacoma School District</t>
  </si>
  <si>
    <t>Tacoma School of the Arts</t>
  </si>
  <si>
    <t>Larchmont</t>
  </si>
  <si>
    <t>Stadium</t>
  </si>
  <si>
    <t>Blix Elementary</t>
  </si>
  <si>
    <t>Jefferson</t>
  </si>
  <si>
    <t>Franklin</t>
  </si>
  <si>
    <t>Fern Hill</t>
  </si>
  <si>
    <t>Sheridan</t>
  </si>
  <si>
    <t>Point Defiance</t>
  </si>
  <si>
    <t>Lincoln</t>
  </si>
  <si>
    <t>Northeast Tacoma</t>
  </si>
  <si>
    <t>Manitou Park</t>
  </si>
  <si>
    <t>Roosevelt</t>
  </si>
  <si>
    <t>Lyon</t>
  </si>
  <si>
    <t>Jason Lee</t>
  </si>
  <si>
    <t>Stanley</t>
  </si>
  <si>
    <t>Stewart</t>
  </si>
  <si>
    <t>Mason</t>
  </si>
  <si>
    <t>Gray</t>
  </si>
  <si>
    <t>Geiger</t>
  </si>
  <si>
    <t>Downing</t>
  </si>
  <si>
    <t>Lister</t>
  </si>
  <si>
    <t>Fawcett</t>
  </si>
  <si>
    <t>Lowell</t>
  </si>
  <si>
    <t>Reed</t>
  </si>
  <si>
    <t>Edison</t>
  </si>
  <si>
    <t>Browns Point</t>
  </si>
  <si>
    <t>Whitman</t>
  </si>
  <si>
    <t>Sherman</t>
  </si>
  <si>
    <t>Delong</t>
  </si>
  <si>
    <t>Arlington</t>
  </si>
  <si>
    <t>Mann</t>
  </si>
  <si>
    <t>Grant</t>
  </si>
  <si>
    <t>Baker</t>
  </si>
  <si>
    <t>Wainwright</t>
  </si>
  <si>
    <t>Meeker</t>
  </si>
  <si>
    <t>Wilson</t>
  </si>
  <si>
    <t>Bryant</t>
  </si>
  <si>
    <t>Mt Tahoma</t>
  </si>
  <si>
    <t>Truman</t>
  </si>
  <si>
    <t>Birney</t>
  </si>
  <si>
    <t>Whittier</t>
  </si>
  <si>
    <t>McCarver</t>
  </si>
  <si>
    <t>Skyline</t>
  </si>
  <si>
    <t>Boze</t>
  </si>
  <si>
    <t>Foss</t>
  </si>
  <si>
    <t>Oakland High School</t>
  </si>
  <si>
    <t>Pearl Street Center</t>
  </si>
  <si>
    <t>Crescent Heights</t>
  </si>
  <si>
    <t>Angelo Giaudrone Middle School</t>
  </si>
  <si>
    <t>Helen B. Stafford Elementary</t>
  </si>
  <si>
    <t>Science and Math Institute</t>
  </si>
  <si>
    <t>First Creek Middle School</t>
  </si>
  <si>
    <t>Industrial Design Engineering and Art</t>
  </si>
  <si>
    <t>Carbonado School District</t>
  </si>
  <si>
    <t>Carbonado Historical School 19</t>
  </si>
  <si>
    <t>University Place School District</t>
  </si>
  <si>
    <t>University Place Primary</t>
  </si>
  <si>
    <t>Curtis Junior High</t>
  </si>
  <si>
    <t>Narrows View Intermediate</t>
  </si>
  <si>
    <t>Curtis Senior High</t>
  </si>
  <si>
    <t>Sunset Primary</t>
  </si>
  <si>
    <t>Chambers Elementary</t>
  </si>
  <si>
    <t>Drum Intermediate</t>
  </si>
  <si>
    <t>Evergreen Primary</t>
  </si>
  <si>
    <t>Sumner School District</t>
  </si>
  <si>
    <t>Maple Lawn Elementary</t>
  </si>
  <si>
    <t>Sumner High School</t>
  </si>
  <si>
    <t>Bonney Lake Elementary</t>
  </si>
  <si>
    <t>Eismann Elementary</t>
  </si>
  <si>
    <t>Sumner Middle School</t>
  </si>
  <si>
    <t>Lakeridge Middle School</t>
  </si>
  <si>
    <t>Victor Falls Elementary</t>
  </si>
  <si>
    <t>Emerald Hills Elementary</t>
  </si>
  <si>
    <t>Liberty Ridge Elementary</t>
  </si>
  <si>
    <t>Crestwood Elementary</t>
  </si>
  <si>
    <t>Daffodil Valley Elementary</t>
  </si>
  <si>
    <t>Bonney Lake High School</t>
  </si>
  <si>
    <t>Dieringer School District</t>
  </si>
  <si>
    <t>Lake Tapps Elementary</t>
  </si>
  <si>
    <t>North Tapps Middle School</t>
  </si>
  <si>
    <t>Dieringer Heights Elementary</t>
  </si>
  <si>
    <t>Orting School District</t>
  </si>
  <si>
    <t>Orting Primary School</t>
  </si>
  <si>
    <t>Orting High School</t>
  </si>
  <si>
    <t>Orting Middle School</t>
  </si>
  <si>
    <t>Ptarmigan Ridge Elementary School</t>
  </si>
  <si>
    <t>Clover Park School District</t>
  </si>
  <si>
    <t>Alfaretta House</t>
  </si>
  <si>
    <t>Special Education Services/relife</t>
  </si>
  <si>
    <t>Park Lodge Elementary School</t>
  </si>
  <si>
    <t>Clover Park High School</t>
  </si>
  <si>
    <t>Tillicum Elementary School</t>
  </si>
  <si>
    <t>Lakeview Hope Academy</t>
  </si>
  <si>
    <t>Custer Elementary School</t>
  </si>
  <si>
    <t>Idlewild Elementary School</t>
  </si>
  <si>
    <t>Hudtloff Middle School</t>
  </si>
  <si>
    <t>Tyee Park Elementary School</t>
  </si>
  <si>
    <t>Hillside Elementary School</t>
  </si>
  <si>
    <t>Lake Louise Elementary School</t>
  </si>
  <si>
    <t>Beachwood Elementary School</t>
  </si>
  <si>
    <t>Dower Elementary School</t>
  </si>
  <si>
    <t>Lakes High School</t>
  </si>
  <si>
    <t>Carter Lake Elementary School</t>
  </si>
  <si>
    <t>Lochburn Middle School</t>
  </si>
  <si>
    <t>Oakbrook Elementary School</t>
  </si>
  <si>
    <t>Harrison Prep School</t>
  </si>
  <si>
    <t>Transition Day Students</t>
  </si>
  <si>
    <t>Meriwether Elementary School</t>
  </si>
  <si>
    <t>Rainier Elementary School</t>
  </si>
  <si>
    <t>Four Heroes Elementary</t>
  </si>
  <si>
    <t>CPSD Open Doors Program</t>
  </si>
  <si>
    <t>Peninsula School District</t>
  </si>
  <si>
    <t>Henderson Bay Alt High School</t>
  </si>
  <si>
    <t>Goodman Middle School</t>
  </si>
  <si>
    <t>Peninsula High School</t>
  </si>
  <si>
    <t>Harbor Heights Elementary School</t>
  </si>
  <si>
    <t>Evergreen Elementary</t>
  </si>
  <si>
    <t>Vaughn Elementary School</t>
  </si>
  <si>
    <t>Artondale Elementary School</t>
  </si>
  <si>
    <t>Purdy Elementary School</t>
  </si>
  <si>
    <t>Discovery Elementary School</t>
  </si>
  <si>
    <t>Gig Harbor High</t>
  </si>
  <si>
    <t>Key Peninsula Middle School</t>
  </si>
  <si>
    <t>Minter Creek Elementary</t>
  </si>
  <si>
    <t>Kopachuck Middle School</t>
  </si>
  <si>
    <t>Voyager Elementary</t>
  </si>
  <si>
    <t>Harbor Ridge Middle School</t>
  </si>
  <si>
    <t>Franklin Pierce School District</t>
  </si>
  <si>
    <t>Collins Elementary</t>
  </si>
  <si>
    <t>Midland Elementary</t>
  </si>
  <si>
    <t>Central Avenue Elementary</t>
  </si>
  <si>
    <t>Franklin Pierce High School</t>
  </si>
  <si>
    <t>James Sales Elementary</t>
  </si>
  <si>
    <t>Harvard Elementary</t>
  </si>
  <si>
    <t>Brookdale Elementary</t>
  </si>
  <si>
    <t>Morris Ford Middle School</t>
  </si>
  <si>
    <t>Christensen Elementary</t>
  </si>
  <si>
    <t>Perry G Keithley Middle School</t>
  </si>
  <si>
    <t>Elmhurst Elementary School</t>
  </si>
  <si>
    <t>Washington High School</t>
  </si>
  <si>
    <t>Gates Secondary School</t>
  </si>
  <si>
    <t>Bethel School District</t>
  </si>
  <si>
    <t>Challenger High School</t>
  </si>
  <si>
    <t>Spanaway Elementary</t>
  </si>
  <si>
    <t>Roy Elementary</t>
  </si>
  <si>
    <t>Clover Creek Elementary</t>
  </si>
  <si>
    <t>Kapowsin Elementary</t>
  </si>
  <si>
    <t>Bethel High School</t>
  </si>
  <si>
    <t>Elk Plain School of Choice</t>
  </si>
  <si>
    <t>Bethel Middle School</t>
  </si>
  <si>
    <t>Chester H Thompson Elementary</t>
  </si>
  <si>
    <t>Spanaway Middle School</t>
  </si>
  <si>
    <t>Naches Trail Elementary</t>
  </si>
  <si>
    <t>Shining Mountain Elementary</t>
  </si>
  <si>
    <t>Spanaway Lake High School</t>
  </si>
  <si>
    <t>Cedarcrest Middle School</t>
  </si>
  <si>
    <t>Rocky Ridge Elementary</t>
  </si>
  <si>
    <t>Camas Prairie Elementary</t>
  </si>
  <si>
    <t>Graham Elementary</t>
  </si>
  <si>
    <t>Centennial Elementary Bethel</t>
  </si>
  <si>
    <t>Pioneer Valley Elementary</t>
  </si>
  <si>
    <t>North Star Elementary</t>
  </si>
  <si>
    <t>Cougar Mountain Middle School</t>
  </si>
  <si>
    <t>Graham Kapowsin High School</t>
  </si>
  <si>
    <t>Frederickson Elementary</t>
  </si>
  <si>
    <t>Nelson Elementary School</t>
  </si>
  <si>
    <t>Acceleration Academy</t>
  </si>
  <si>
    <t>Pierce County Skills Center</t>
  </si>
  <si>
    <t>Eatonville School District</t>
  </si>
  <si>
    <t>Eatonville Elementary School</t>
  </si>
  <si>
    <t>Eatonville High School</t>
  </si>
  <si>
    <t>Weyerhaeuser Elementary</t>
  </si>
  <si>
    <t>Columbia Crest A-STEM Academy</t>
  </si>
  <si>
    <t>Eatonville Middle School</t>
  </si>
  <si>
    <t>New Beginnings</t>
  </si>
  <si>
    <t>White River School District</t>
  </si>
  <si>
    <t>Elk Ridge Elementary</t>
  </si>
  <si>
    <t>Glacier Middle School</t>
  </si>
  <si>
    <t>Wilkeson Elementary School</t>
  </si>
  <si>
    <t>Foothills Elementary</t>
  </si>
  <si>
    <t>Mountain Meadow Elementary</t>
  </si>
  <si>
    <t>White River High School</t>
  </si>
  <si>
    <t>White River Reengagement Program</t>
  </si>
  <si>
    <t>Fife School District</t>
  </si>
  <si>
    <t>Fife High School</t>
  </si>
  <si>
    <t>Discovery Primary School</t>
  </si>
  <si>
    <t>Surprise Lake Middle School</t>
  </si>
  <si>
    <t>Hedden Elementary School</t>
  </si>
  <si>
    <t>Columbia Junior High School</t>
  </si>
  <si>
    <t>Summit Public School: Olympus</t>
  </si>
  <si>
    <t>Shaw Island School District</t>
  </si>
  <si>
    <t>Shaw Island Elementary School</t>
  </si>
  <si>
    <t>Orcas Island School District</t>
  </si>
  <si>
    <t>OASIS K-12</t>
  </si>
  <si>
    <t>Orcas Island Elementary School</t>
  </si>
  <si>
    <t>Orcas Island High School</t>
  </si>
  <si>
    <t>Waldron Island School</t>
  </si>
  <si>
    <t>Orcas Island Middle School</t>
  </si>
  <si>
    <t>Lopez School District</t>
  </si>
  <si>
    <t>Lopez Middle High School</t>
  </si>
  <si>
    <t>Lopez Elementary School</t>
  </si>
  <si>
    <t>Decatur Elementary</t>
  </si>
  <si>
    <t>San Juan Island School District</t>
  </si>
  <si>
    <t>Griffin Bay School</t>
  </si>
  <si>
    <t>Friday Harbor Elementary School</t>
  </si>
  <si>
    <t>Friday Harbor High School</t>
  </si>
  <si>
    <t>Friday Harbor Middle School</t>
  </si>
  <si>
    <t>Concrete School District</t>
  </si>
  <si>
    <t>Concrete Elementary</t>
  </si>
  <si>
    <t>Concrete High School</t>
  </si>
  <si>
    <t>Burlington-Edison School District</t>
  </si>
  <si>
    <t>Burlington-Edison Alternative School</t>
  </si>
  <si>
    <t>Burlington Edison High School</t>
  </si>
  <si>
    <t>Edison Elementary - Burlington/Edison</t>
  </si>
  <si>
    <t>West View Elementary</t>
  </si>
  <si>
    <t>Lucille Umbarger Elementary</t>
  </si>
  <si>
    <t>Allen Elementary</t>
  </si>
  <si>
    <t>Bay View Elementary</t>
  </si>
  <si>
    <t>Sedro-Woolley School District</t>
  </si>
  <si>
    <t>State Street High School</t>
  </si>
  <si>
    <t>Sedro Woolley Senior High School</t>
  </si>
  <si>
    <t>Big Lake Elementary School</t>
  </si>
  <si>
    <t>Lyman Elementary School</t>
  </si>
  <si>
    <t>Mary Purcell Elementary School</t>
  </si>
  <si>
    <t>Samish Elementary School</t>
  </si>
  <si>
    <t>Clear Lake Elementary School</t>
  </si>
  <si>
    <t>Anacortes School District</t>
  </si>
  <si>
    <t>Anacortes High School</t>
  </si>
  <si>
    <t>Anacortes Middle School</t>
  </si>
  <si>
    <t>Mount Erie Elementary</t>
  </si>
  <si>
    <t>Fidalgo Elementary</t>
  </si>
  <si>
    <t>Island View Elementary</t>
  </si>
  <si>
    <t>Cap Sante High School</t>
  </si>
  <si>
    <t>La Conner School District</t>
  </si>
  <si>
    <t>La Conner High School</t>
  </si>
  <si>
    <t>La Conner Elementary</t>
  </si>
  <si>
    <t>La Conner Middle</t>
  </si>
  <si>
    <t>Conway School District</t>
  </si>
  <si>
    <t>Conway School</t>
  </si>
  <si>
    <t>Mount Vernon School District</t>
  </si>
  <si>
    <t>Mount Vernon High School</t>
  </si>
  <si>
    <t>Madison Elementary</t>
  </si>
  <si>
    <t>La Venture Middle School</t>
  </si>
  <si>
    <t>Mount Vernon Special Ed</t>
  </si>
  <si>
    <t>Little Mountain Elementary</t>
  </si>
  <si>
    <t>Mount Baker Middle School</t>
  </si>
  <si>
    <t>Mount Vernon Open Doors</t>
  </si>
  <si>
    <t>Northwest Career &amp; Technical Academy</t>
  </si>
  <si>
    <t>Skamania School District</t>
  </si>
  <si>
    <t>Skamania Elementary</t>
  </si>
  <si>
    <t>Mount Pleasant School District</t>
  </si>
  <si>
    <t>Mount Pleasant School</t>
  </si>
  <si>
    <t>Mill A School District</t>
  </si>
  <si>
    <t>Mill A Elementary School</t>
  </si>
  <si>
    <t>Stevenson-Carson School District</t>
  </si>
  <si>
    <t>Stevenson High School</t>
  </si>
  <si>
    <t>Wind River Middle School</t>
  </si>
  <si>
    <t>Everett School District</t>
  </si>
  <si>
    <t>NW Learning Center</t>
  </si>
  <si>
    <t>Port Gardner</t>
  </si>
  <si>
    <t>Garfield Elementary School</t>
  </si>
  <si>
    <t>Everett High School</t>
  </si>
  <si>
    <t>North Middle School</t>
  </si>
  <si>
    <t>Silver Lake Elementary - Everett</t>
  </si>
  <si>
    <t>Jackson Elementary School</t>
  </si>
  <si>
    <t>Lowell Elementary - Everett</t>
  </si>
  <si>
    <t>Hawthorne Elementary School - Everett</t>
  </si>
  <si>
    <t>View Ridge Elementary</t>
  </si>
  <si>
    <t>Monroe Elementary</t>
  </si>
  <si>
    <t>Eisenhower Middle School</t>
  </si>
  <si>
    <t>Woodside Elementary</t>
  </si>
  <si>
    <t>Sequoia High School</t>
  </si>
  <si>
    <t>Silver Firs Elementary</t>
  </si>
  <si>
    <t>Mill Creek Elementary</t>
  </si>
  <si>
    <t>Heatherwood Middle School</t>
  </si>
  <si>
    <t>Cedar Wood Elementary</t>
  </si>
  <si>
    <t>Gateway Middle School</t>
  </si>
  <si>
    <t>Henry M. Jackson High School</t>
  </si>
  <si>
    <t>Penny Creek Elementary</t>
  </si>
  <si>
    <t>Forest View Elementary School</t>
  </si>
  <si>
    <t>Everett Reengagement Academy</t>
  </si>
  <si>
    <t>Lake Stevens School District</t>
  </si>
  <si>
    <t>Homelink</t>
  </si>
  <si>
    <t>Lake Stevens Sr High School</t>
  </si>
  <si>
    <t>Mt. Pilchuck Elementary School</t>
  </si>
  <si>
    <t>Hillcrest Elementary School</t>
  </si>
  <si>
    <t>Lake Stevens Middle School</t>
  </si>
  <si>
    <t>North Lake Middle School</t>
  </si>
  <si>
    <t>Skyline Elementary</t>
  </si>
  <si>
    <t>Cavelero Mid High School</t>
  </si>
  <si>
    <t>Mukilteo School District</t>
  </si>
  <si>
    <t>Fairmount Elementary</t>
  </si>
  <si>
    <t>Olympic View Middle School</t>
  </si>
  <si>
    <t>Olivia Park Elementary</t>
  </si>
  <si>
    <t>Serene Lake Elementary</t>
  </si>
  <si>
    <t>Mariner High School</t>
  </si>
  <si>
    <t>Mukilteo Elementary</t>
  </si>
  <si>
    <t>Picnic Point Elementary</t>
  </si>
  <si>
    <t>Explorer Middle School</t>
  </si>
  <si>
    <t>ACES High School</t>
  </si>
  <si>
    <t>Columbia Elementary</t>
  </si>
  <si>
    <t>Horizon Elementary</t>
  </si>
  <si>
    <t>Voyager Middle School</t>
  </si>
  <si>
    <t>Harbour Pointe Middle School</t>
  </si>
  <si>
    <t>Kamiak High School</t>
  </si>
  <si>
    <t>Endeavour Elementary</t>
  </si>
  <si>
    <t>Odyssey Elementary</t>
  </si>
  <si>
    <t>Lake Stickney Elementary School</t>
  </si>
  <si>
    <t>Edmonds School District</t>
  </si>
  <si>
    <t>Edmonds eLearning Academy</t>
  </si>
  <si>
    <t>Challenge Elementary</t>
  </si>
  <si>
    <t>Maplewood Parent Coop</t>
  </si>
  <si>
    <t>Contracted Schools</t>
  </si>
  <si>
    <t>Edmonds Heights K-12</t>
  </si>
  <si>
    <t>Martha Lake Elementary</t>
  </si>
  <si>
    <t>Terrace Park Elementary</t>
  </si>
  <si>
    <t>Lynndale Elementary</t>
  </si>
  <si>
    <t>Edmonds Woodway High School</t>
  </si>
  <si>
    <t>Westgate Elementary</t>
  </si>
  <si>
    <t>Mountlake Terrace Elementary</t>
  </si>
  <si>
    <t>Beverly Elementary</t>
  </si>
  <si>
    <t>Mountlake Terrace High School</t>
  </si>
  <si>
    <t>Cedar Way Elementary</t>
  </si>
  <si>
    <t>Meadowdale Middle School</t>
  </si>
  <si>
    <t>Cedar Valley Community School</t>
  </si>
  <si>
    <t>Spruce Elementary</t>
  </si>
  <si>
    <t>Seaview Elementary</t>
  </si>
  <si>
    <t>Meadowdale High School</t>
  </si>
  <si>
    <t>Lynnwood Elementary</t>
  </si>
  <si>
    <t>Meadowdale Elementary</t>
  </si>
  <si>
    <t>Chase Lake Elementary</t>
  </si>
  <si>
    <t>Brier Elementary</t>
  </si>
  <si>
    <t>Alderwood Middle School</t>
  </si>
  <si>
    <t>Sherwood Elementary</t>
  </si>
  <si>
    <t>Edmonds Elementary</t>
  </si>
  <si>
    <t>Hazelwood Elementary</t>
  </si>
  <si>
    <t>Oak Heights Elementary</t>
  </si>
  <si>
    <t>Brier Terrace Middle School</t>
  </si>
  <si>
    <t>College Place Elementary</t>
  </si>
  <si>
    <t>College Place Middle School</t>
  </si>
  <si>
    <t>Lynnwood High School</t>
  </si>
  <si>
    <t>Scriber Lake High School</t>
  </si>
  <si>
    <t>Edmonds Career Access Program</t>
  </si>
  <si>
    <t>Arlington School District</t>
  </si>
  <si>
    <t>Arlington High School</t>
  </si>
  <si>
    <t>Post Middle School</t>
  </si>
  <si>
    <t>Presidents Elementary</t>
  </si>
  <si>
    <t>Weston High School</t>
  </si>
  <si>
    <t>Eagle Creek Elementary</t>
  </si>
  <si>
    <t>Kent Prairie Elementary</t>
  </si>
  <si>
    <t>Haller Middle School</t>
  </si>
  <si>
    <t>Marysville School District</t>
  </si>
  <si>
    <t>10th Street School</t>
  </si>
  <si>
    <t>Heritage School</t>
  </si>
  <si>
    <t>School Home Partnership Program</t>
  </si>
  <si>
    <t>Marysville Coop Program</t>
  </si>
  <si>
    <t>Marysville SD Special</t>
  </si>
  <si>
    <t>Shoultes Elementary</t>
  </si>
  <si>
    <t>Marysville Middle School</t>
  </si>
  <si>
    <t>Sunnyside Elementary</t>
  </si>
  <si>
    <t>Pinewood Elementary</t>
  </si>
  <si>
    <t>Liberty Elementary</t>
  </si>
  <si>
    <t>Marshall Elementary</t>
  </si>
  <si>
    <t>Kellogg Marsh Elementary School</t>
  </si>
  <si>
    <t>Cedarcrest School</t>
  </si>
  <si>
    <t>Allen Creek Elementary School</t>
  </si>
  <si>
    <t>Grove Elementary</t>
  </si>
  <si>
    <t>Marysville Pilchuck High School</t>
  </si>
  <si>
    <t>Quil Ceda Tulalip Elementary</t>
  </si>
  <si>
    <t>Marysville NWESD 189 Youth Engagement</t>
  </si>
  <si>
    <t>Index School District</t>
  </si>
  <si>
    <t>Index Elementary School</t>
  </si>
  <si>
    <t>Monroe School District</t>
  </si>
  <si>
    <t>Out Of District Special Ed</t>
  </si>
  <si>
    <t>Sky Valley Education Center</t>
  </si>
  <si>
    <t>Leaders In Learning</t>
  </si>
  <si>
    <t>Maltby Elementary</t>
  </si>
  <si>
    <t>Frank Wagner Elementary</t>
  </si>
  <si>
    <t>Salem Woods Elementary School</t>
  </si>
  <si>
    <t>Chain Lake Elementary School</t>
  </si>
  <si>
    <t>Monroe High School</t>
  </si>
  <si>
    <t>Hidden River Middle School</t>
  </si>
  <si>
    <t>Fryelands Elementary</t>
  </si>
  <si>
    <t>Park Place Middle School</t>
  </si>
  <si>
    <t>Snohomish School District</t>
  </si>
  <si>
    <t>Snohomish Center</t>
  </si>
  <si>
    <t>Machias Elementary</t>
  </si>
  <si>
    <t>Snohomish High School</t>
  </si>
  <si>
    <t>Central Elementary</t>
  </si>
  <si>
    <t>Cathcart Elementary</t>
  </si>
  <si>
    <t>Riverview Elementary</t>
  </si>
  <si>
    <t>High School Re Entry</t>
  </si>
  <si>
    <t>Valley View Middle School</t>
  </si>
  <si>
    <t>Seattle Hill Elementary</t>
  </si>
  <si>
    <t>Dutch Hill Elementary</t>
  </si>
  <si>
    <t>AIM High School</t>
  </si>
  <si>
    <t>Totem Falls</t>
  </si>
  <si>
    <t>Centennial Middle School</t>
  </si>
  <si>
    <t>Little Cedars Elementary School</t>
  </si>
  <si>
    <t>Glacier Peak High School</t>
  </si>
  <si>
    <t>Lakewood School District</t>
  </si>
  <si>
    <t>Lakewood Elementary School</t>
  </si>
  <si>
    <t>Lakewood Middle School</t>
  </si>
  <si>
    <t>Lakewood High School</t>
  </si>
  <si>
    <t>English Crossing Elementary</t>
  </si>
  <si>
    <t>Cougar Creek Elementary School</t>
  </si>
  <si>
    <t>Sultan School District</t>
  </si>
  <si>
    <t>Sultan Middle School</t>
  </si>
  <si>
    <t>Sultan Elementary School</t>
  </si>
  <si>
    <t>Sultan Senior High School</t>
  </si>
  <si>
    <t>Gold Bar Elementary</t>
  </si>
  <si>
    <t>Open Doors Youth Reengagement Sultan</t>
  </si>
  <si>
    <t>Darrington School District</t>
  </si>
  <si>
    <t>Darrington Elementary School</t>
  </si>
  <si>
    <t>Granite Falls School District</t>
  </si>
  <si>
    <t>Granite Falls High School</t>
  </si>
  <si>
    <t>Granite Falls Middle School</t>
  </si>
  <si>
    <t>Mountain Way Elementary</t>
  </si>
  <si>
    <t>Monte Cristo Elementary</t>
  </si>
  <si>
    <t>Crossroads High School</t>
  </si>
  <si>
    <t>Granite Falls Open Doors</t>
  </si>
  <si>
    <t>Stanwood-Camano School District</t>
  </si>
  <si>
    <t>Lincoln Hill High School</t>
  </si>
  <si>
    <t>Stanwood Middle School</t>
  </si>
  <si>
    <t>Stanwood High School</t>
  </si>
  <si>
    <t>Stanwood Elementary School</t>
  </si>
  <si>
    <t>Twin City Elementary</t>
  </si>
  <si>
    <t>Port Susan Middle School</t>
  </si>
  <si>
    <t>Cedarhome Elementary School</t>
  </si>
  <si>
    <t>Utsalady Elementary</t>
  </si>
  <si>
    <t>Elger Bay Elementary</t>
  </si>
  <si>
    <t>Saratoga School</t>
  </si>
  <si>
    <t>Lincoln Academy</t>
  </si>
  <si>
    <t>Spokane School District</t>
  </si>
  <si>
    <t>A-3 Multiagency Adolescent Prog</t>
  </si>
  <si>
    <t>Alternative Tamarack School</t>
  </si>
  <si>
    <t>SCCP Images</t>
  </si>
  <si>
    <t>The Healing Lodge</t>
  </si>
  <si>
    <t>Holmes Elementary</t>
  </si>
  <si>
    <t>Roosevelt Elementary</t>
  </si>
  <si>
    <t>Regal Elementary</t>
  </si>
  <si>
    <t>North Central High School</t>
  </si>
  <si>
    <t>Stevens Elementary</t>
  </si>
  <si>
    <t>Willard Elementary</t>
  </si>
  <si>
    <t>Sheridan Elementary</t>
  </si>
  <si>
    <t>Cooper Elementary</t>
  </si>
  <si>
    <t>Bemiss Elementary</t>
  </si>
  <si>
    <t>Adams Elementary</t>
  </si>
  <si>
    <t>Lewis &amp; Clark High School</t>
  </si>
  <si>
    <t>Whitman Elementary</t>
  </si>
  <si>
    <t>Browne Elementary</t>
  </si>
  <si>
    <t>Hutton Elementary</t>
  </si>
  <si>
    <t>Wilson Elementary</t>
  </si>
  <si>
    <t>Finch Elementary</t>
  </si>
  <si>
    <t>Arlington Elementary</t>
  </si>
  <si>
    <t>Libby Center</t>
  </si>
  <si>
    <t>Ridgeview Elementary</t>
  </si>
  <si>
    <t>Lincoln Heights Elementary</t>
  </si>
  <si>
    <t>Lidgerwood Elementary</t>
  </si>
  <si>
    <t>Hamblen Elementary</t>
  </si>
  <si>
    <t>Bryant Center</t>
  </si>
  <si>
    <t>Westview Elementary</t>
  </si>
  <si>
    <t>Shadle Park High School</t>
  </si>
  <si>
    <t>Linwood Elementary</t>
  </si>
  <si>
    <t>Shaw Middle School</t>
  </si>
  <si>
    <t>Glover Middle School</t>
  </si>
  <si>
    <t>Balboa Elementary</t>
  </si>
  <si>
    <t>Ferris High School</t>
  </si>
  <si>
    <t>Salk Middle School</t>
  </si>
  <si>
    <t>Indian Trail Elementary</t>
  </si>
  <si>
    <t>Logan Elementary</t>
  </si>
  <si>
    <t>Garfield Elementary</t>
  </si>
  <si>
    <t>Garry Middle School</t>
  </si>
  <si>
    <t>Mullan Road Elementary</t>
  </si>
  <si>
    <t>Moran Prairie Elementary</t>
  </si>
  <si>
    <t>Chase Middle School</t>
  </si>
  <si>
    <t>On Track Academy</t>
  </si>
  <si>
    <t>The Community School</t>
  </si>
  <si>
    <t>Open Doors Youth Re-Engagement Spokane</t>
  </si>
  <si>
    <t>Spokane Public Montessori</t>
  </si>
  <si>
    <t>Orchard Prairie School District</t>
  </si>
  <si>
    <t>Orchard Prairie Elementary</t>
  </si>
  <si>
    <t>Great Northern School District</t>
  </si>
  <si>
    <t>Great Northern Elementary</t>
  </si>
  <si>
    <t>Nine Mile Falls School District</t>
  </si>
  <si>
    <t>Nine Mile Falls Elementary</t>
  </si>
  <si>
    <t>Lake Spokane Elementary</t>
  </si>
  <si>
    <t>Lakeside High School</t>
  </si>
  <si>
    <t>Lakeside Middle School</t>
  </si>
  <si>
    <t>Re-Engagement School (Nine Mile Falls)</t>
  </si>
  <si>
    <t>Medical Lake School District</t>
  </si>
  <si>
    <t>Medical Lake High School</t>
  </si>
  <si>
    <t>Medical Lake Middle School</t>
  </si>
  <si>
    <t>Hallett Elementary</t>
  </si>
  <si>
    <t>Michael Anderson Elementary</t>
  </si>
  <si>
    <t>Mead School District</t>
  </si>
  <si>
    <t>Mead Education Partnership Prog</t>
  </si>
  <si>
    <t>Mead Senior High School</t>
  </si>
  <si>
    <t>Mountainside Middle School</t>
  </si>
  <si>
    <t>Colbert Elementary School</t>
  </si>
  <si>
    <t>Brentwood Elementary School</t>
  </si>
  <si>
    <t>Farwell Elementary School</t>
  </si>
  <si>
    <t>Shiloh Hills Elementary</t>
  </si>
  <si>
    <t>Meadow Ridge Elementary</t>
  </si>
  <si>
    <t>Mt Spokane High School</t>
  </si>
  <si>
    <t>Prairie View Elementary</t>
  </si>
  <si>
    <t>Mead Open Doors</t>
  </si>
  <si>
    <t>Central Valley School District</t>
  </si>
  <si>
    <t>Spokane Valley Learning Academy</t>
  </si>
  <si>
    <t>Opportunity Elementary</t>
  </si>
  <si>
    <t>Greenacres Elementary</t>
  </si>
  <si>
    <t>North Pines Middle School</t>
  </si>
  <si>
    <t>Broadway Elementary</t>
  </si>
  <si>
    <t>Progress Elementary School</t>
  </si>
  <si>
    <t>University Elementary School</t>
  </si>
  <si>
    <t>Central Valley High School</t>
  </si>
  <si>
    <t>McDonald Elementary School</t>
  </si>
  <si>
    <t>Bowdish Middle School</t>
  </si>
  <si>
    <t>South Pines Elementary</t>
  </si>
  <si>
    <t>University High School</t>
  </si>
  <si>
    <t>Summit School</t>
  </si>
  <si>
    <t>Greenacres Middle School</t>
  </si>
  <si>
    <t>Mica Peak High School</t>
  </si>
  <si>
    <t>Chester Elementary School</t>
  </si>
  <si>
    <t>Ponderosa Elementary</t>
  </si>
  <si>
    <t>Horizon Middle School</t>
  </si>
  <si>
    <t>Liberty Lake Elementary</t>
  </si>
  <si>
    <t>School to Life</t>
  </si>
  <si>
    <t>CVSD Open Doors Programs</t>
  </si>
  <si>
    <t>Freeman School District</t>
  </si>
  <si>
    <t>Freeman High School</t>
  </si>
  <si>
    <t>Freeman Elementary School</t>
  </si>
  <si>
    <t>Freeman Middle School</t>
  </si>
  <si>
    <t>Cheney School District</t>
  </si>
  <si>
    <t>Three Springs High School</t>
  </si>
  <si>
    <t>Cheney Middle School</t>
  </si>
  <si>
    <t>Betz Elementary</t>
  </si>
  <si>
    <t>Windsor Elementary</t>
  </si>
  <si>
    <t>Cheney High School</t>
  </si>
  <si>
    <t>Salnave Elementary</t>
  </si>
  <si>
    <t>HomeWorks</t>
  </si>
  <si>
    <t>Westwood Middle School</t>
  </si>
  <si>
    <t>Phil Snowdon Elementary</t>
  </si>
  <si>
    <t>Cheney Open Doors</t>
  </si>
  <si>
    <t>East Valley School District (Spokane)</t>
  </si>
  <si>
    <t>Continuous Curriculum School</t>
  </si>
  <si>
    <t>Trent School</t>
  </si>
  <si>
    <t>Otis Orchards School</t>
  </si>
  <si>
    <t>Trentwood School</t>
  </si>
  <si>
    <t>East Valley High School</t>
  </si>
  <si>
    <t>East Valley Middle School</t>
  </si>
  <si>
    <t>EV Online</t>
  </si>
  <si>
    <t>EV Parent Partnership</t>
  </si>
  <si>
    <t>Liberty School District</t>
  </si>
  <si>
    <t>Liberty High School</t>
  </si>
  <si>
    <t>Liberty Jr High &amp; Elementary</t>
  </si>
  <si>
    <t>West Valley School District (Spokane)</t>
  </si>
  <si>
    <t>Dishman Hills High School</t>
  </si>
  <si>
    <t>West Valley City School</t>
  </si>
  <si>
    <t>Spokane Valley High School</t>
  </si>
  <si>
    <t>Millwood Kindergarten Center</t>
  </si>
  <si>
    <t>Seth Woodard Elementary</t>
  </si>
  <si>
    <t>Orchard Center Elementary</t>
  </si>
  <si>
    <t>Pasadena Park Elementary</t>
  </si>
  <si>
    <t>West Valley High School</t>
  </si>
  <si>
    <t>Ness Elementary</t>
  </si>
  <si>
    <t>Deer Park School District</t>
  </si>
  <si>
    <t>Deer Park Home Link Program</t>
  </si>
  <si>
    <t>Arcadia Elementary</t>
  </si>
  <si>
    <t>Deer Park Elementary</t>
  </si>
  <si>
    <t>Deer Park Middle School</t>
  </si>
  <si>
    <t>Deer Park High School</t>
  </si>
  <si>
    <t>Riverside School District</t>
  </si>
  <si>
    <t>Independent Scholar</t>
  </si>
  <si>
    <t>Chattaroy Elementary</t>
  </si>
  <si>
    <t>Riverside Middle School</t>
  </si>
  <si>
    <t>Riverside Elementary</t>
  </si>
  <si>
    <t>Riverside High School</t>
  </si>
  <si>
    <t>Spokane International Academy</t>
  </si>
  <si>
    <t>PRIDE Prep Charter School District</t>
  </si>
  <si>
    <t>Onion Creek School District</t>
  </si>
  <si>
    <t>Onion Creek Elementary</t>
  </si>
  <si>
    <t>Chewelah School District</t>
  </si>
  <si>
    <t>Jenkins Junior/Senior High</t>
  </si>
  <si>
    <t>Gess Elementary</t>
  </si>
  <si>
    <t>Wellpinit School District</t>
  </si>
  <si>
    <t>Wellpinit Elementary School</t>
  </si>
  <si>
    <t>Wellpinit High School</t>
  </si>
  <si>
    <t>Wellpinit Middle School</t>
  </si>
  <si>
    <t>Valley School District</t>
  </si>
  <si>
    <t>Columbia Virtual Academy</t>
  </si>
  <si>
    <t>Valley School</t>
  </si>
  <si>
    <t>Paideia High School</t>
  </si>
  <si>
    <t>Colville School District</t>
  </si>
  <si>
    <t>Panorama School</t>
  </si>
  <si>
    <t>Hofstetter Elementary</t>
  </si>
  <si>
    <t>Colville Senior High School</t>
  </si>
  <si>
    <t>Colville Junior High School</t>
  </si>
  <si>
    <t>Fort Colville Elementary</t>
  </si>
  <si>
    <t>Loon Lake School District</t>
  </si>
  <si>
    <t>Loon Lake Homelink Program</t>
  </si>
  <si>
    <t>Loon Lake Elementary School</t>
  </si>
  <si>
    <t>Summit Valley School District</t>
  </si>
  <si>
    <t>Summit Valley School</t>
  </si>
  <si>
    <t>Evergreen School District (Stevens)</t>
  </si>
  <si>
    <t>Evergreen School</t>
  </si>
  <si>
    <t>Columbia (Stevens) School District</t>
  </si>
  <si>
    <t>Columbia High And Elementary</t>
  </si>
  <si>
    <t>Mary Walker School District</t>
  </si>
  <si>
    <t>Springdale Elementary</t>
  </si>
  <si>
    <t>Mary Walker High School</t>
  </si>
  <si>
    <t>Springdale Middle School</t>
  </si>
  <si>
    <t>Northport School District</t>
  </si>
  <si>
    <t>Northport Elementary School</t>
  </si>
  <si>
    <t>Northport High School</t>
  </si>
  <si>
    <t>Northport Homelink Program</t>
  </si>
  <si>
    <t>Kettle Falls School District</t>
  </si>
  <si>
    <t>Kettle Falls Elementary School</t>
  </si>
  <si>
    <t>Kettle Falls Middle School</t>
  </si>
  <si>
    <t>Kettle Falls High School</t>
  </si>
  <si>
    <t>Columbia Virtual Academy - Kettle Falls</t>
  </si>
  <si>
    <t>Yelm School District</t>
  </si>
  <si>
    <t>Yelm Extension School</t>
  </si>
  <si>
    <t>McKenna Elementary</t>
  </si>
  <si>
    <t>Yelm Middle School</t>
  </si>
  <si>
    <t>Yelm High School 12</t>
  </si>
  <si>
    <t>Southworth Elementary</t>
  </si>
  <si>
    <t>Yelm Prairie Elementary</t>
  </si>
  <si>
    <t>Fort Stevens Elementary</t>
  </si>
  <si>
    <t>Mill Pond Elementary School</t>
  </si>
  <si>
    <t>Lackamas Elementary</t>
  </si>
  <si>
    <t>Ridgeline Middle School</t>
  </si>
  <si>
    <t>North Thurston Public Schools</t>
  </si>
  <si>
    <t>South Bay Elementary</t>
  </si>
  <si>
    <t>North Thurston High School</t>
  </si>
  <si>
    <t>Lydia Hawk Elementary</t>
  </si>
  <si>
    <t>Lakes Elementary School</t>
  </si>
  <si>
    <t>Nisqually Middle School</t>
  </si>
  <si>
    <t>Lacey Elementary</t>
  </si>
  <si>
    <t>Olympic View Elementary</t>
  </si>
  <si>
    <t>Timberline High School</t>
  </si>
  <si>
    <t>Evergreen Forest Elementary</t>
  </si>
  <si>
    <t>Meadows Elementary</t>
  </si>
  <si>
    <t>Pleasant Glade Elementary</t>
  </si>
  <si>
    <t>Seven Oaks Elementary</t>
  </si>
  <si>
    <t>Horizons Elementary</t>
  </si>
  <si>
    <t>Komachin Middle School</t>
  </si>
  <si>
    <t>River Ridge High School</t>
  </si>
  <si>
    <t>Chambers Prairie Elementary School</t>
  </si>
  <si>
    <t>Aspire Middle School</t>
  </si>
  <si>
    <t>Salish Middle School</t>
  </si>
  <si>
    <t>Wa He Lut Indian School</t>
  </si>
  <si>
    <t>Tumwater School District</t>
  </si>
  <si>
    <t>Michael T Simmons Elementary</t>
  </si>
  <si>
    <t>Littlerock Elementary School</t>
  </si>
  <si>
    <t>Peter G Schmidt Elementary</t>
  </si>
  <si>
    <t>Tumwater High School</t>
  </si>
  <si>
    <t>Tumwater Middle School</t>
  </si>
  <si>
    <t>Black Lake Elementary</t>
  </si>
  <si>
    <t>East Olympia Elementary</t>
  </si>
  <si>
    <t>Tumwater Hill Elementary</t>
  </si>
  <si>
    <t>George Washington Bush Middle Sch</t>
  </si>
  <si>
    <t>A G West Black Hills High School</t>
  </si>
  <si>
    <t>New Market High School</t>
  </si>
  <si>
    <t>Olympia School District</t>
  </si>
  <si>
    <t>Avanti High School</t>
  </si>
  <si>
    <t>Boston Harbor Elementary</t>
  </si>
  <si>
    <t>McLane Elementary School</t>
  </si>
  <si>
    <t>Madison Elementary School</t>
  </si>
  <si>
    <t>Olympia High School</t>
  </si>
  <si>
    <t>Leland P Brown Elementary</t>
  </si>
  <si>
    <t>Reeves Middle School</t>
  </si>
  <si>
    <t>Capital High School</t>
  </si>
  <si>
    <t>Centennial Elementary Olympia</t>
  </si>
  <si>
    <t>McKenny Elementary</t>
  </si>
  <si>
    <t>Julia Butler Hansen Elementary</t>
  </si>
  <si>
    <t>Thurgood Marshall Middle School</t>
  </si>
  <si>
    <t>Olympia Regional Learning Academy</t>
  </si>
  <si>
    <t>Rainier School District</t>
  </si>
  <si>
    <t>Rainier Senior High School</t>
  </si>
  <si>
    <t>Griffin School District</t>
  </si>
  <si>
    <t>Griffin School</t>
  </si>
  <si>
    <t>Rochester School District</t>
  </si>
  <si>
    <t>H.e.a.r.t. High School</t>
  </si>
  <si>
    <t>Rochester Primary School</t>
  </si>
  <si>
    <t>Rochester Middle School</t>
  </si>
  <si>
    <t>Grand Mound Elementary</t>
  </si>
  <si>
    <t>Rochester High School</t>
  </si>
  <si>
    <t>Tenino School District</t>
  </si>
  <si>
    <t>Tenino High School</t>
  </si>
  <si>
    <t>Tenino Middle School</t>
  </si>
  <si>
    <t>Tenino Elementary School</t>
  </si>
  <si>
    <t>Wahkiakum School District</t>
  </si>
  <si>
    <t>Julius A Wendt Elementary/John C Thomas Middle School</t>
  </si>
  <si>
    <t>Wahkiakum High School</t>
  </si>
  <si>
    <t>Dixie School District</t>
  </si>
  <si>
    <t>Dixie Elementary School</t>
  </si>
  <si>
    <t>Walla Walla Public Schools</t>
  </si>
  <si>
    <t>Berney Elementary School</t>
  </si>
  <si>
    <t>Green Park Elementary School</t>
  </si>
  <si>
    <t>Prospect Point Elementary</t>
  </si>
  <si>
    <t>Edison Elementary School - Walla Walla</t>
  </si>
  <si>
    <t>Walla Walla High School</t>
  </si>
  <si>
    <t>Garrison Middle School</t>
  </si>
  <si>
    <t>Sharpstein Elementary School</t>
  </si>
  <si>
    <t>College Place School District</t>
  </si>
  <si>
    <t>Davis Elementary</t>
  </si>
  <si>
    <t>John Sager Middle School</t>
  </si>
  <si>
    <t>College Place High School</t>
  </si>
  <si>
    <t>Touchet School District</t>
  </si>
  <si>
    <t>Touchet Elem &amp; High School</t>
  </si>
  <si>
    <t>Columbia (Walla Walla) School District</t>
  </si>
  <si>
    <t>Columbia Middle School</t>
  </si>
  <si>
    <t>Waitsburg School District</t>
  </si>
  <si>
    <t>Preston Hall Middle School</t>
  </si>
  <si>
    <t>Waitsburg High School</t>
  </si>
  <si>
    <t>Waitsburg Elementary School</t>
  </si>
  <si>
    <t>Prescott School District</t>
  </si>
  <si>
    <t>Prescott Elementary School</t>
  </si>
  <si>
    <t>Prescott Jr Sr High</t>
  </si>
  <si>
    <t>Bellingham School District</t>
  </si>
  <si>
    <t>Options High School</t>
  </si>
  <si>
    <t>Visions (Seamar Youth Center)</t>
  </si>
  <si>
    <t>Fairhaven Middle School</t>
  </si>
  <si>
    <t>Whatcom Middle School</t>
  </si>
  <si>
    <t>Silver Beach Elementary School</t>
  </si>
  <si>
    <t xml:space="preserve">Lowell Elementary School </t>
  </si>
  <si>
    <t>Geneva Elementary School</t>
  </si>
  <si>
    <t>Sunnyland Elementary School</t>
  </si>
  <si>
    <t>Birchwood Elementary School</t>
  </si>
  <si>
    <t>Bellingham High School</t>
  </si>
  <si>
    <t>Carl Cozier Elementary School</t>
  </si>
  <si>
    <t>Happy Valley Elementary School</t>
  </si>
  <si>
    <t>Alderwood Elementary School</t>
  </si>
  <si>
    <t>Shuksan Middle School</t>
  </si>
  <si>
    <t>Parkview Elementary School</t>
  </si>
  <si>
    <t>Sehome High School</t>
  </si>
  <si>
    <t>Kulshan Middle School</t>
  </si>
  <si>
    <t>Squalicum High School</t>
  </si>
  <si>
    <t>Northern Heights Elementary Schl</t>
  </si>
  <si>
    <t>Wade King Elementary School</t>
  </si>
  <si>
    <t>Cordata Elementary School</t>
  </si>
  <si>
    <t>Bellingham Re-Engagement Program</t>
  </si>
  <si>
    <t>Bellingham Family Partnership Program</t>
  </si>
  <si>
    <t>Ferndale School District</t>
  </si>
  <si>
    <t>Beach Elem</t>
  </si>
  <si>
    <t>Ferndale High School</t>
  </si>
  <si>
    <t>Custer Elem</t>
  </si>
  <si>
    <t>Vista Middle School</t>
  </si>
  <si>
    <t>Skyline Elementary School</t>
  </si>
  <si>
    <t>Eagleridge Elementary</t>
  </si>
  <si>
    <t>FERNDALE RE-ENGAGEMENT</t>
  </si>
  <si>
    <t>Blaine School District</t>
  </si>
  <si>
    <t>Blaine Elementary School</t>
  </si>
  <si>
    <t>Blaine High School</t>
  </si>
  <si>
    <t>Blaine Middle School</t>
  </si>
  <si>
    <t>Point Roberts Primary</t>
  </si>
  <si>
    <t>Blaine Primary School</t>
  </si>
  <si>
    <t>Blaine Home Connections</t>
  </si>
  <si>
    <t>Lynden School District</t>
  </si>
  <si>
    <t>Lynden Academy</t>
  </si>
  <si>
    <t>Lynden Middle School</t>
  </si>
  <si>
    <t>Fisher Elementary School</t>
  </si>
  <si>
    <t>Lynden High School</t>
  </si>
  <si>
    <t>Isom Elementary School</t>
  </si>
  <si>
    <t>Vossbeck Elementary School</t>
  </si>
  <si>
    <t>Meridian School District</t>
  </si>
  <si>
    <t>Meridian High School</t>
  </si>
  <si>
    <t>Irene Reither Elementary School</t>
  </si>
  <si>
    <t>Meridian Parent Partnership Program</t>
  </si>
  <si>
    <t>Meridian Impact Re-Engagement</t>
  </si>
  <si>
    <t>Nooksack Valley School District</t>
  </si>
  <si>
    <t>Nooksack Valley High School</t>
  </si>
  <si>
    <t>Sumas Elementary</t>
  </si>
  <si>
    <t>Nooksack Valley Middle School</t>
  </si>
  <si>
    <t>Everson Elementary</t>
  </si>
  <si>
    <t>Nooksack Elementary</t>
  </si>
  <si>
    <t>Mount Baker School District</t>
  </si>
  <si>
    <t>Mount Baker Senior High</t>
  </si>
  <si>
    <t>Acme Elementary</t>
  </si>
  <si>
    <t>Mount Baker Junior High</t>
  </si>
  <si>
    <t>Harmony Elementary</t>
  </si>
  <si>
    <t>Kendall Elementary</t>
  </si>
  <si>
    <t>Mount Baker Academy</t>
  </si>
  <si>
    <t>Lummi Tribal Agency</t>
  </si>
  <si>
    <t>Lummi Nation School</t>
  </si>
  <si>
    <t>LaCrosse School District</t>
  </si>
  <si>
    <t>Lacrosse Elementary School</t>
  </si>
  <si>
    <t>Lacrosse High School</t>
  </si>
  <si>
    <t>Lamont School District</t>
  </si>
  <si>
    <t>Lamont Middle School</t>
  </si>
  <si>
    <t>Tekoa School District</t>
  </si>
  <si>
    <t>Tekoa Elementary School</t>
  </si>
  <si>
    <t>Tekoa High School</t>
  </si>
  <si>
    <t>Pullman School District</t>
  </si>
  <si>
    <t>Pullman High School</t>
  </si>
  <si>
    <t>Colfax School District</t>
  </si>
  <si>
    <t>Leonard M Jennings Elementary</t>
  </si>
  <si>
    <t>Colfax High School</t>
  </si>
  <si>
    <t>Palouse School District</t>
  </si>
  <si>
    <t>Palouse at Garfield Middle School</t>
  </si>
  <si>
    <t>Palouse Elementary</t>
  </si>
  <si>
    <t>Palouse High School</t>
  </si>
  <si>
    <t>Garfield School District</t>
  </si>
  <si>
    <t>Garfield at Palouse High School</t>
  </si>
  <si>
    <t>Garfield Middle School</t>
  </si>
  <si>
    <t>Steptoe School District</t>
  </si>
  <si>
    <t>Steptoe Elementary School</t>
  </si>
  <si>
    <t>Colton School District</t>
  </si>
  <si>
    <t>Colton School</t>
  </si>
  <si>
    <t>Endicott School District</t>
  </si>
  <si>
    <t>Endicott/St John Elem and Middle</t>
  </si>
  <si>
    <t>Rosalia School District</t>
  </si>
  <si>
    <t>Rosalia Elementary &amp; Secondary School</t>
  </si>
  <si>
    <t>St. John School District</t>
  </si>
  <si>
    <t>St John/Endicott High</t>
  </si>
  <si>
    <t>St John Elementary</t>
  </si>
  <si>
    <t>Oakesdale School District</t>
  </si>
  <si>
    <t>Oakesdale High School</t>
  </si>
  <si>
    <t>Oakesdale Elementary School</t>
  </si>
  <si>
    <t>Union Gap School District</t>
  </si>
  <si>
    <t>Union Gap School</t>
  </si>
  <si>
    <t>Naches Valley School District</t>
  </si>
  <si>
    <t>Naches Valley High School</t>
  </si>
  <si>
    <t>Naches Valley Middle School</t>
  </si>
  <si>
    <t>Naches Valley Elementary School</t>
  </si>
  <si>
    <t>Yakima School District</t>
  </si>
  <si>
    <t>Davis High School</t>
  </si>
  <si>
    <t>Mckinley Elementary School</t>
  </si>
  <si>
    <t>Franklin Middle School</t>
  </si>
  <si>
    <t>Hoover Elementary School</t>
  </si>
  <si>
    <t>Gilbert Elementary School</t>
  </si>
  <si>
    <t>Nob Hill Elementary School</t>
  </si>
  <si>
    <t>Mcclure Elementary School Yakima</t>
  </si>
  <si>
    <t>Barge-Lincoln Elementary School</t>
  </si>
  <si>
    <t>Eisenhower High School</t>
  </si>
  <si>
    <t>Robertson Elementary</t>
  </si>
  <si>
    <t>Whitney Elementary Yakima</t>
  </si>
  <si>
    <t>Wilson Middle School</t>
  </si>
  <si>
    <t>Lewis &amp; Clark Middle School</t>
  </si>
  <si>
    <t>Martin Luther King Jr Elementary</t>
  </si>
  <si>
    <t>Stanton Academy</t>
  </si>
  <si>
    <t>Yakima Online</t>
  </si>
  <si>
    <t>Yakima Satellite Alternative Programs</t>
  </si>
  <si>
    <t>Yakima Open Doors</t>
  </si>
  <si>
    <t>East Valley School District (Yakima)</t>
  </si>
  <si>
    <t>Moxee Elementary</t>
  </si>
  <si>
    <t>Terrace Heights Elementary</t>
  </si>
  <si>
    <t>East Valley Central Middle School</t>
  </si>
  <si>
    <t>East Valley Elementary</t>
  </si>
  <si>
    <t>Selah School District</t>
  </si>
  <si>
    <t>Selah High School</t>
  </si>
  <si>
    <t>Selah HomeLink</t>
  </si>
  <si>
    <t>John Campbell Primary School</t>
  </si>
  <si>
    <t>Selah Intermediate School</t>
  </si>
  <si>
    <t>Selah Middle School</t>
  </si>
  <si>
    <t>Mabton School District</t>
  </si>
  <si>
    <t>Artz Fox Elementary</t>
  </si>
  <si>
    <t>Mabton Jr. Sr. High</t>
  </si>
  <si>
    <t>Grandview School District</t>
  </si>
  <si>
    <t>Contract Learning Center</t>
  </si>
  <si>
    <t>Mcclure Elementary School</t>
  </si>
  <si>
    <t>Grandview High School</t>
  </si>
  <si>
    <t>Thompson Elementary School</t>
  </si>
  <si>
    <t>Smith Elementary School</t>
  </si>
  <si>
    <t>Grandview Middle School</t>
  </si>
  <si>
    <t>Step Up to College Open Doors High School</t>
  </si>
  <si>
    <t>Sunnyside School District</t>
  </si>
  <si>
    <t>Outlook Elementary School</t>
  </si>
  <si>
    <t>Sunnyside High School</t>
  </si>
  <si>
    <t>Harrison Middle School</t>
  </si>
  <si>
    <t>Chief Kamiakin Elementary School</t>
  </si>
  <si>
    <t>Sierra Vista Middle School</t>
  </si>
  <si>
    <t>Sun Valley Elementary</t>
  </si>
  <si>
    <t>SHS Graduation Alliance</t>
  </si>
  <si>
    <t>Toppenish School District</t>
  </si>
  <si>
    <t>Computer Academy Toppenish High School</t>
  </si>
  <si>
    <t>Toppenish Middle School</t>
  </si>
  <si>
    <t>Toppenish High School</t>
  </si>
  <si>
    <t>Kirkwood Elementary School</t>
  </si>
  <si>
    <t>Valley View Elementary</t>
  </si>
  <si>
    <t>NW Allprep</t>
  </si>
  <si>
    <t>Highland School District</t>
  </si>
  <si>
    <t>Highland Junior High School</t>
  </si>
  <si>
    <t>Marcus Whitman-Cowiche Elementary</t>
  </si>
  <si>
    <t>Tieton Intermediate School</t>
  </si>
  <si>
    <t>Highland High School</t>
  </si>
  <si>
    <t>Granger School District</t>
  </si>
  <si>
    <t>Granger Middle School</t>
  </si>
  <si>
    <t>Granger High School</t>
  </si>
  <si>
    <t>Zillah School District</t>
  </si>
  <si>
    <t>Zillah High School</t>
  </si>
  <si>
    <t>Hilton Elementary School</t>
  </si>
  <si>
    <t>Zillah Intermediate School</t>
  </si>
  <si>
    <t>Zillah Middle School</t>
  </si>
  <si>
    <t>Wapato School District</t>
  </si>
  <si>
    <t>Wapato Middle School</t>
  </si>
  <si>
    <t>Satus Elementary</t>
  </si>
  <si>
    <t>Camas Elementary</t>
  </si>
  <si>
    <t>Wapato High School</t>
  </si>
  <si>
    <t>Pace Alternative High School</t>
  </si>
  <si>
    <t>West Valley School District (Yakima)</t>
  </si>
  <si>
    <t>Wide Hollow Elementary</t>
  </si>
  <si>
    <t>Mountainview Elementary</t>
  </si>
  <si>
    <t>Ahtanum Valley Elementary</t>
  </si>
  <si>
    <t>Summitview Elementary</t>
  </si>
  <si>
    <t>Apple Valley Elementary</t>
  </si>
  <si>
    <t>West Valley Jr High</t>
  </si>
  <si>
    <t>Mount Adams School District</t>
  </si>
  <si>
    <t>Mount Adams Middle School</t>
  </si>
  <si>
    <t>Harrah Elementary School</t>
  </si>
  <si>
    <t>White Swan High School</t>
  </si>
  <si>
    <t>01109</t>
  </si>
  <si>
    <t>01122</t>
  </si>
  <si>
    <t>01147</t>
  </si>
  <si>
    <t>01158</t>
  </si>
  <si>
    <t>01160</t>
  </si>
  <si>
    <t>02250</t>
  </si>
  <si>
    <t>02420</t>
  </si>
  <si>
    <t>03017</t>
  </si>
  <si>
    <t>03050</t>
  </si>
  <si>
    <t>03052</t>
  </si>
  <si>
    <t>03053</t>
  </si>
  <si>
    <t>03116</t>
  </si>
  <si>
    <t>03400</t>
  </si>
  <si>
    <t>04019</t>
  </si>
  <si>
    <t>04069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</si>
  <si>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</si>
  <si>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</si>
  <si>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</si>
  <si>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</si>
  <si>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</si>
  <si>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</si>
  <si>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</si>
  <si>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</si>
  <si>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</si>
  <si>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</si>
  <si>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05903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</si>
  <si>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</si>
  <si>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</si>
  <si>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</si>
  <si>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</si>
  <si>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</si>
  <si>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</si>
  <si>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</si>
  <si>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</si>
  <si>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</si>
  <si>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07002</t>
  </si>
  <si>
    <t>07035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</si>
  <si>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</si>
  <si>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</si>
  <si>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</si>
  <si>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</si>
  <si>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</si>
  <si>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</si>
  <si>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</si>
  <si>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</si>
  <si>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</si>
  <si>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</si>
  <si>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</si>
  <si>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</si>
  <si>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</si>
  <si>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</si>
  <si>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</si>
  <si>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</si>
  <si>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</si>
  <si>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</si>
  <si>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</si>
  <si>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</si>
  <si>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</si>
  <si>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</si>
  <si>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</si>
  <si>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</si>
  <si>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</si>
  <si>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</si>
  <si>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</si>
  <si>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</si>
  <si>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</si>
  <si>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</si>
  <si>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</si>
  <si>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</si>
  <si>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</si>
  <si>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</si>
  <si>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</si>
  <si>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</si>
  <si>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</si>
  <si>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</si>
  <si>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</si>
  <si>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</si>
  <si>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</si>
  <si>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</si>
  <si>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</si>
  <si>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</si>
  <si>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</si>
  <si>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</si>
  <si>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</si>
  <si>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</si>
  <si>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</si>
  <si>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</si>
  <si>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</si>
  <si>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</si>
  <si>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</si>
  <si>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</si>
  <si>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</si>
  <si>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</si>
  <si>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</si>
  <si>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</si>
  <si>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</si>
  <si>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</si>
  <si>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</si>
  <si>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</si>
  <si>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</si>
  <si>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</si>
  <si>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</si>
  <si>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</si>
  <si>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</si>
  <si>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</si>
  <si>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</si>
  <si>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</si>
  <si>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</si>
  <si>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</si>
  <si>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17902</t>
  </si>
  <si>
    <t>17903</t>
  </si>
  <si>
    <t>17908</t>
  </si>
  <si>
    <t>18100</t>
  </si>
  <si>
    <t>18303</t>
  </si>
  <si>
    <t>18400</t>
  </si>
  <si>
    <t>18401</t>
  </si>
  <si>
    <t>18402</t>
  </si>
  <si>
    <t>18902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</si>
  <si>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</si>
  <si>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</si>
  <si>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</si>
  <si>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</si>
  <si>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</si>
  <si>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</si>
  <si>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</si>
  <si>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</si>
  <si>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</si>
  <si>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</si>
  <si>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</si>
  <si>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</si>
  <si>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</si>
  <si>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</si>
  <si>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</si>
  <si>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</si>
  <si>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</si>
  <si>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</si>
  <si>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</si>
  <si>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</si>
  <si>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</si>
  <si>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</si>
  <si>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</si>
  <si>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</si>
  <si>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</si>
  <si>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</si>
  <si>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</si>
  <si>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</si>
  <si>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</si>
  <si>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</si>
  <si>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</si>
  <si>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</si>
  <si>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</si>
  <si>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</si>
  <si>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</si>
  <si>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</si>
  <si>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</si>
  <si>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</si>
  <si>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</si>
  <si>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</si>
  <si>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</si>
  <si>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</si>
  <si>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</si>
  <si>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</si>
  <si>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</si>
  <si>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</si>
  <si>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</si>
  <si>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</si>
  <si>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</si>
  <si>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</si>
  <si>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</si>
  <si>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</si>
  <si>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</si>
  <si>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</si>
  <si>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</si>
  <si>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</si>
  <si>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</si>
  <si>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</si>
  <si>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</si>
  <si>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</si>
  <si>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</si>
  <si>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</si>
  <si>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</si>
  <si>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</si>
  <si>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</si>
  <si>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</si>
  <si>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</si>
  <si>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</si>
  <si>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</si>
  <si>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</si>
  <si>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</si>
  <si>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</si>
  <si>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</si>
  <si>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</si>
  <si>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</si>
  <si>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</si>
  <si>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27905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</si>
  <si>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</si>
  <si>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</si>
  <si>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</si>
  <si>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</si>
  <si>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</si>
  <si>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</si>
  <si>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</si>
  <si>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</si>
  <si>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</si>
  <si>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</si>
  <si>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</si>
  <si>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</si>
  <si>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</si>
  <si>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</si>
  <si>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</si>
  <si>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</si>
  <si>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</si>
  <si>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</si>
  <si>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</si>
  <si>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</si>
  <si>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</si>
  <si>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</si>
  <si>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</si>
  <si>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</si>
  <si>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</si>
  <si>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</si>
  <si>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</si>
  <si>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</si>
  <si>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</si>
  <si>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</si>
  <si>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</si>
  <si>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</si>
  <si>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</si>
  <si>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</si>
  <si>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</si>
  <si>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</si>
  <si>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</si>
  <si>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</si>
  <si>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</si>
  <si>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</si>
  <si>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</si>
  <si>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</si>
  <si>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</si>
  <si>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32901</t>
  </si>
  <si>
    <t>32907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</si>
  <si>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</si>
  <si>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</si>
  <si>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</si>
  <si>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</si>
  <si>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</si>
  <si>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</si>
  <si>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</si>
  <si>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</si>
  <si>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</si>
  <si>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</si>
  <si>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</si>
  <si>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</si>
  <si>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</si>
  <si>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</si>
  <si>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</si>
  <si>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</si>
  <si>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</si>
  <si>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</si>
  <si>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</si>
  <si>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</si>
  <si>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</si>
  <si>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</si>
  <si>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</si>
  <si>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</si>
  <si>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</si>
  <si>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</si>
  <si>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</si>
  <si>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</si>
  <si>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</si>
  <si>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</si>
  <si>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</si>
  <si>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</si>
  <si>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</si>
  <si>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</si>
  <si>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</si>
  <si>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37903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</si>
  <si>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</si>
  <si>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</si>
  <si>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</si>
  <si>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</si>
  <si>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</si>
  <si>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</si>
  <si>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</si>
  <si>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</si>
  <si>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</si>
  <si>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</si>
  <si>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</si>
  <si>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</si>
  <si>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</si>
  <si>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</si>
  <si>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</si>
  <si>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</si>
  <si>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</si>
  <si>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</si>
  <si>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</si>
  <si>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</si>
  <si>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</si>
  <si>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</si>
  <si>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</si>
  <si>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</si>
  <si>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</si>
  <si>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</si>
  <si>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</si>
  <si>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</si>
  <si>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A school is eligible for the high poverty school LAP allocation if it:</t>
  </si>
  <si>
    <t>(1) has a valid CEDARS code</t>
  </si>
  <si>
    <t>Eligible for High Poverty Schools Allocation</t>
  </si>
  <si>
    <t>Schools not funded through the prototypical schools formula are excluded.</t>
  </si>
  <si>
    <t>District</t>
  </si>
  <si>
    <t>CIS Sal</t>
  </si>
  <si>
    <t>CIS Sal Inc</t>
  </si>
  <si>
    <t>Staff Units</t>
  </si>
  <si>
    <t>LAP CIS Salary/YR</t>
  </si>
  <si>
    <t>LAP CIS Salary Incr/YR</t>
  </si>
  <si>
    <t>LAP CIS Health Ins Inc Rate</t>
  </si>
  <si>
    <t>LAP CIS Fringe Benefit Rate</t>
  </si>
  <si>
    <t>LAP CIS Fringe Benefit Inc Rate</t>
  </si>
  <si>
    <t>Cashmere School District</t>
  </si>
  <si>
    <t>Summit: Sierra</t>
  </si>
  <si>
    <t>Summit: Olympus</t>
  </si>
  <si>
    <t>PRIDE Prep</t>
  </si>
  <si>
    <t>Spokane International</t>
  </si>
  <si>
    <t>17905</t>
  </si>
  <si>
    <t>Summit Public Schools: Atlas</t>
  </si>
  <si>
    <t>17910</t>
  </si>
  <si>
    <t>Fringe + Health</t>
  </si>
  <si>
    <t>School Code</t>
  </si>
  <si>
    <t>District Code</t>
  </si>
  <si>
    <t>District Name</t>
  </si>
  <si>
    <t>School Name</t>
  </si>
  <si>
    <t>If an LEA accepts funding for a High Poverty School, the funding from the school based allocation must go to the schools.</t>
  </si>
  <si>
    <t>OSPILegacyCode</t>
  </si>
  <si>
    <t>OrganizationName</t>
  </si>
  <si>
    <t>A17
Enroll Total w/ Run Start</t>
  </si>
  <si>
    <t>Total Prior Year AAFTE</t>
  </si>
  <si>
    <t>LAP FTE</t>
  </si>
  <si>
    <t>District Base Calculation</t>
  </si>
  <si>
    <t>District High Poverty Schools Calculation</t>
  </si>
  <si>
    <t>Drop down on Summary tab</t>
  </si>
  <si>
    <t>LAP District Base Allocation</t>
  </si>
  <si>
    <t>High Poverty Schools Prior Year AAFTE</t>
  </si>
  <si>
    <t>High Poverty Schools Allocation</t>
  </si>
  <si>
    <t>Enter if Changes</t>
  </si>
  <si>
    <t>(4) Open Door Programs are also included.</t>
  </si>
  <si>
    <t>About the data for the LAP High Poverty Schools:</t>
  </si>
  <si>
    <t>Eligibility for LAP High Poverty Schools:</t>
  </si>
  <si>
    <t>Go to the Summary Tab and Select your District from the Yellow Drop Down Box.</t>
  </si>
  <si>
    <r>
      <rPr>
        <b/>
        <sz val="14"/>
        <color theme="1"/>
        <rFont val="Calibri"/>
        <family val="2"/>
      </rPr>
      <t xml:space="preserve">↓ </t>
    </r>
    <r>
      <rPr>
        <b/>
        <sz val="14"/>
        <color theme="1"/>
        <rFont val="Calibri"/>
        <family val="2"/>
        <scheme val="minor"/>
      </rPr>
      <t>District Dropdown ↓</t>
    </r>
  </si>
  <si>
    <t>(click on the yellow box to activate the dropdown menu)</t>
  </si>
  <si>
    <t>A. District AAFTE for the LAP Base Allocation</t>
  </si>
  <si>
    <t>B. School AAFTE for the LAP High Poverty School Allocation</t>
  </si>
  <si>
    <t>CCDDD</t>
  </si>
  <si>
    <t>17911</t>
  </si>
  <si>
    <t>Summit Public School: Atlas</t>
  </si>
  <si>
    <t>34901</t>
  </si>
  <si>
    <t>WA HE LUT Indian School Agency</t>
  </si>
  <si>
    <t>Arlington Open Doors</t>
  </si>
  <si>
    <t>Bethel Elementary Learning Academy</t>
  </si>
  <si>
    <t>Blaine Re-Engagement</t>
  </si>
  <si>
    <t>West Sound Technical Skills Center</t>
  </si>
  <si>
    <t>Barker Creek Community School</t>
  </si>
  <si>
    <t>Liberty Creek Elementary School</t>
  </si>
  <si>
    <t>Spokane Valley Tech</t>
  </si>
  <si>
    <t>TAFA at Saghalie</t>
  </si>
  <si>
    <t>Rainier Valley Leadership Academy</t>
  </si>
  <si>
    <t>Tyee High School</t>
  </si>
  <si>
    <t>Washington Network for Innovative Careers</t>
  </si>
  <si>
    <t>Marysville Getchell High School</t>
  </si>
  <si>
    <t>Pacific Crest Innovation Academy</t>
  </si>
  <si>
    <t>Mukilteo Reengagement Academy Open Doors</t>
  </si>
  <si>
    <t>Pathfinder Kindergarten Center</t>
  </si>
  <si>
    <t>CRCC-Open Doors</t>
  </si>
  <si>
    <t>North Creek High School</t>
  </si>
  <si>
    <t>Oak Harbor Intermediate School</t>
  </si>
  <si>
    <t>Pasco Early Childhood</t>
  </si>
  <si>
    <t>H.O.M.E. Program</t>
  </si>
  <si>
    <t>Risdon Middle School</t>
  </si>
  <si>
    <t>Leona Libby Middle School</t>
  </si>
  <si>
    <t>Cedar Park Elementary School</t>
  </si>
  <si>
    <t>Decatur Elementary School</t>
  </si>
  <si>
    <t>Meany Middle School</t>
  </si>
  <si>
    <t>Robert Eagle Staff Middle School</t>
  </si>
  <si>
    <t>Sky Valley Options</t>
  </si>
  <si>
    <t>Comm Based Trans Program</t>
  </si>
  <si>
    <t>Cedar River Elementary</t>
  </si>
  <si>
    <t>Maple View Middle School</t>
  </si>
  <si>
    <t>Summit Trail Middle School</t>
  </si>
  <si>
    <t>Tahoma Elementary</t>
  </si>
  <si>
    <t>New Market Skills Center</t>
  </si>
  <si>
    <t>SE AREA TECHNICAL SKILLS CENTER</t>
  </si>
  <si>
    <t>Columbia River Gorge Elementary School</t>
  </si>
  <si>
    <t>Wellpinit Fort Simcoe SEA</t>
  </si>
  <si>
    <t xml:space="preserve">re-engagement </t>
  </si>
  <si>
    <t>WEST VALLEY VIRTUAL ACADEMY 7-8</t>
  </si>
  <si>
    <t>WEST VALLEY VIRTUAL ACADEMY 9-12</t>
  </si>
  <si>
    <t>WEST VALLEY VIRTUAL ACADEMY K-6</t>
  </si>
  <si>
    <t>Yes</t>
  </si>
  <si>
    <t>No</t>
  </si>
  <si>
    <t>School Level Average</t>
  </si>
  <si>
    <t>LAP Prof Learning Days Salaries</t>
  </si>
  <si>
    <t>LAP Prof Learning Days Fringe Benefit</t>
  </si>
  <si>
    <t>LAP Prof Learning Days Total</t>
  </si>
  <si>
    <t>Row Labels</t>
  </si>
  <si>
    <t>Grand Total</t>
  </si>
  <si>
    <t>27901</t>
  </si>
  <si>
    <t>Chief Leschi Tribal</t>
  </si>
  <si>
    <t>39901</t>
  </si>
  <si>
    <t>Yakama Nation Tribal</t>
  </si>
  <si>
    <t>Nespelem School District #14</t>
  </si>
  <si>
    <t>Yakama Nation Tribal Compact</t>
  </si>
  <si>
    <t>School #</t>
  </si>
  <si>
    <t>K-12</t>
  </si>
  <si>
    <t>RS</t>
  </si>
  <si>
    <t>OD</t>
  </si>
  <si>
    <t>NS</t>
  </si>
  <si>
    <t>TOTAL</t>
  </si>
  <si>
    <t>HP ?</t>
  </si>
  <si>
    <t>Poverty %</t>
  </si>
  <si>
    <t>Aberdeen</t>
  </si>
  <si>
    <t>Adna</t>
  </si>
  <si>
    <t>Almira</t>
  </si>
  <si>
    <t>Anacortes</t>
  </si>
  <si>
    <t>Asotin-Anatone</t>
  </si>
  <si>
    <t>Auburn</t>
  </si>
  <si>
    <t>Bainbridge</t>
  </si>
  <si>
    <t>Battle Ground</t>
  </si>
  <si>
    <t>Bellevue</t>
  </si>
  <si>
    <t>Bellingham</t>
  </si>
  <si>
    <t>Benge</t>
  </si>
  <si>
    <t>Bethel</t>
  </si>
  <si>
    <t>Bickleton</t>
  </si>
  <si>
    <t>Blaine</t>
  </si>
  <si>
    <t>Boistfort</t>
  </si>
  <si>
    <t>Bremerton</t>
  </si>
  <si>
    <t>Brewster</t>
  </si>
  <si>
    <t>Bridgeport</t>
  </si>
  <si>
    <t>Brinnon</t>
  </si>
  <si>
    <t>Burlington Edison</t>
  </si>
  <si>
    <t>Camas</t>
  </si>
  <si>
    <t>Lacamas Lake Elementary</t>
  </si>
  <si>
    <t>Cape Flattery</t>
  </si>
  <si>
    <t>Carbonado</t>
  </si>
  <si>
    <t>Cascade</t>
  </si>
  <si>
    <t>Alpine Lakes Elementary</t>
  </si>
  <si>
    <t>Cashmere</t>
  </si>
  <si>
    <t>Castle Rock</t>
  </si>
  <si>
    <t>Centerville</t>
  </si>
  <si>
    <t>Central Kitsap</t>
  </si>
  <si>
    <t>Central Valley</t>
  </si>
  <si>
    <t>Centralia</t>
  </si>
  <si>
    <t>Chehalis</t>
  </si>
  <si>
    <t>Cheney</t>
  </si>
  <si>
    <t>Chewelah</t>
  </si>
  <si>
    <t>Chimacum</t>
  </si>
  <si>
    <t>Clarkston</t>
  </si>
  <si>
    <t>Cle Elum-Roslyn</t>
  </si>
  <si>
    <t>Clover Park</t>
  </si>
  <si>
    <t>Re-Entry High School</t>
  </si>
  <si>
    <t>Colfax</t>
  </si>
  <si>
    <t>College Place</t>
  </si>
  <si>
    <t>Colton</t>
  </si>
  <si>
    <t>Columbia (Stev)</t>
  </si>
  <si>
    <t>Columbia (Walla)</t>
  </si>
  <si>
    <t>Colville</t>
  </si>
  <si>
    <t>Concrete</t>
  </si>
  <si>
    <t>Conway</t>
  </si>
  <si>
    <t>Cosmopolis</t>
  </si>
  <si>
    <t>Coulee/Hartline</t>
  </si>
  <si>
    <t>Coupeville</t>
  </si>
  <si>
    <t>Crescent</t>
  </si>
  <si>
    <t>Creston</t>
  </si>
  <si>
    <t>Curlew</t>
  </si>
  <si>
    <t>Ferry County Open Doors</t>
  </si>
  <si>
    <t>Cusick</t>
  </si>
  <si>
    <t>Damman</t>
  </si>
  <si>
    <t>Darrington</t>
  </si>
  <si>
    <t>Davenport</t>
  </si>
  <si>
    <t>Dayton</t>
  </si>
  <si>
    <t>Deer Park</t>
  </si>
  <si>
    <t>Dieringer</t>
  </si>
  <si>
    <t>Dixie</t>
  </si>
  <si>
    <t>East Valley (Spok</t>
  </si>
  <si>
    <t>East Valley (Yak)</t>
  </si>
  <si>
    <t>Eastmont</t>
  </si>
  <si>
    <t>Easton</t>
  </si>
  <si>
    <t>Eatonville</t>
  </si>
  <si>
    <t>Edmonds</t>
  </si>
  <si>
    <t>Ellensburg</t>
  </si>
  <si>
    <t>Elma</t>
  </si>
  <si>
    <t>Endicott</t>
  </si>
  <si>
    <t>Entiat</t>
  </si>
  <si>
    <t>Enumclaw</t>
  </si>
  <si>
    <t>Ephrata</t>
  </si>
  <si>
    <t>Sage Hills Open Doors</t>
  </si>
  <si>
    <t>Evaline</t>
  </si>
  <si>
    <t>Everett</t>
  </si>
  <si>
    <t>Evergreen (Clark)</t>
  </si>
  <si>
    <t>Cascadia Technical Academy Skills Center</t>
  </si>
  <si>
    <t>Evergreen (Stev)</t>
  </si>
  <si>
    <t>Federal Way</t>
  </si>
  <si>
    <t>Ferndale</t>
  </si>
  <si>
    <t>Fife</t>
  </si>
  <si>
    <t>Finley</t>
  </si>
  <si>
    <t>Franklin Pierce</t>
  </si>
  <si>
    <t>Freeman</t>
  </si>
  <si>
    <t>Garfield</t>
  </si>
  <si>
    <t>Glenwood</t>
  </si>
  <si>
    <t>Goldendale</t>
  </si>
  <si>
    <t>Grand Coulee Dam</t>
  </si>
  <si>
    <t>Grandview</t>
  </si>
  <si>
    <t>Granger</t>
  </si>
  <si>
    <t>Granite Falls</t>
  </si>
  <si>
    <t>Grapeview</t>
  </si>
  <si>
    <t>Great Northern</t>
  </si>
  <si>
    <t>Green Mountain</t>
  </si>
  <si>
    <t>Griffin</t>
  </si>
  <si>
    <t>Harrington</t>
  </si>
  <si>
    <t>Highland</t>
  </si>
  <si>
    <t>Highline</t>
  </si>
  <si>
    <t>Puget Sound Skills Center</t>
  </si>
  <si>
    <t>Satellite High School</t>
  </si>
  <si>
    <t>Hockinson</t>
  </si>
  <si>
    <t>Hood Canal</t>
  </si>
  <si>
    <t>Hood Canal Elementary School</t>
  </si>
  <si>
    <t>Hoquiam</t>
  </si>
  <si>
    <t>Inchelium</t>
  </si>
  <si>
    <t>Index</t>
  </si>
  <si>
    <t>Issaquah</t>
  </si>
  <si>
    <t>Kahlotus</t>
  </si>
  <si>
    <t>Kalama</t>
  </si>
  <si>
    <t>Kalama Middle School</t>
  </si>
  <si>
    <t>Keller</t>
  </si>
  <si>
    <t>Kelso</t>
  </si>
  <si>
    <t>Kennewick</t>
  </si>
  <si>
    <t>Tri-Tech Skills Center</t>
  </si>
  <si>
    <t>Kent</t>
  </si>
  <si>
    <t>Kettle Falls</t>
  </si>
  <si>
    <t>Kiona Benton</t>
  </si>
  <si>
    <t>Kittitas</t>
  </si>
  <si>
    <t>Klickitat</t>
  </si>
  <si>
    <t>La Conner</t>
  </si>
  <si>
    <t>Lacenter</t>
  </si>
  <si>
    <t>Lacrosse Joint</t>
  </si>
  <si>
    <t>Lake Chelan</t>
  </si>
  <si>
    <t>Lake Stevens</t>
  </si>
  <si>
    <t>Lake Washington</t>
  </si>
  <si>
    <t>Lakewood</t>
  </si>
  <si>
    <t>Lamont</t>
  </si>
  <si>
    <t>Liberty</t>
  </si>
  <si>
    <t>Lind</t>
  </si>
  <si>
    <t>Longview</t>
  </si>
  <si>
    <t>Loon Lake</t>
  </si>
  <si>
    <t>Lopez</t>
  </si>
  <si>
    <t>Lummi Tribal</t>
  </si>
  <si>
    <t>Lyle</t>
  </si>
  <si>
    <t>Lynden</t>
  </si>
  <si>
    <t>IMPACT Reengagement Program</t>
  </si>
  <si>
    <t>Mabton</t>
  </si>
  <si>
    <t>Mabton Step Up To College</t>
  </si>
  <si>
    <t>Mansfield</t>
  </si>
  <si>
    <t>Manson</t>
  </si>
  <si>
    <t>Mary M Knight</t>
  </si>
  <si>
    <t>Mary Walker</t>
  </si>
  <si>
    <t>Marysville</t>
  </si>
  <si>
    <t>Mc Cleary</t>
  </si>
  <si>
    <t>Mead</t>
  </si>
  <si>
    <t>Medical Lake</t>
  </si>
  <si>
    <t>Mercer Island</t>
  </si>
  <si>
    <t>Meridian</t>
  </si>
  <si>
    <t>Methow Valley</t>
  </si>
  <si>
    <t>Mill A</t>
  </si>
  <si>
    <t>Monroe</t>
  </si>
  <si>
    <t>Montesano</t>
  </si>
  <si>
    <t>Morton</t>
  </si>
  <si>
    <t>Moses Lake</t>
  </si>
  <si>
    <t>Mossyrock</t>
  </si>
  <si>
    <t>Mount Adams</t>
  </si>
  <si>
    <t>Mount Baker</t>
  </si>
  <si>
    <t>Mount Pleasant</t>
  </si>
  <si>
    <t>Mt Vernon</t>
  </si>
  <si>
    <t>Skagit Academy</t>
  </si>
  <si>
    <t>Muckleshoot Tribal</t>
  </si>
  <si>
    <t>Mukilteo</t>
  </si>
  <si>
    <t>Naches Valley</t>
  </si>
  <si>
    <t>Napavine</t>
  </si>
  <si>
    <t>Naselle Grays Riv</t>
  </si>
  <si>
    <t>Nespelem</t>
  </si>
  <si>
    <t>Newport</t>
  </si>
  <si>
    <t>Nine Mile Falls</t>
  </si>
  <si>
    <t>Nooksack Valley</t>
  </si>
  <si>
    <t>North Beach</t>
  </si>
  <si>
    <t>North Franklin</t>
  </si>
  <si>
    <t>North Kitsap</t>
  </si>
  <si>
    <t>North Mason</t>
  </si>
  <si>
    <t>North River</t>
  </si>
  <si>
    <t>North Thurston</t>
  </si>
  <si>
    <t>Northport</t>
  </si>
  <si>
    <t>Northshore</t>
  </si>
  <si>
    <t>Oak Harbor</t>
  </si>
  <si>
    <t>Homeconnection</t>
  </si>
  <si>
    <t>Oakesdale</t>
  </si>
  <si>
    <t>Oakville</t>
  </si>
  <si>
    <t>Ocean Beach</t>
  </si>
  <si>
    <t>Ocosta</t>
  </si>
  <si>
    <t>Odessa</t>
  </si>
  <si>
    <t>Okanogan</t>
  </si>
  <si>
    <t>Olympia</t>
  </si>
  <si>
    <t>Omak</t>
  </si>
  <si>
    <t>Onalaska</t>
  </si>
  <si>
    <t>Onion Creek</t>
  </si>
  <si>
    <t>Orcas</t>
  </si>
  <si>
    <t>Orchard Prairie</t>
  </si>
  <si>
    <t>Orient</t>
  </si>
  <si>
    <t>Orondo</t>
  </si>
  <si>
    <t>Oroville</t>
  </si>
  <si>
    <t>Orting</t>
  </si>
  <si>
    <t>Othello</t>
  </si>
  <si>
    <t>Palisades</t>
  </si>
  <si>
    <t>Palouse</t>
  </si>
  <si>
    <t>Pasco</t>
  </si>
  <si>
    <t>Pateros</t>
  </si>
  <si>
    <t>Paterson</t>
  </si>
  <si>
    <t>Pe Ell</t>
  </si>
  <si>
    <t>Peninsula</t>
  </si>
  <si>
    <t>Pioneer</t>
  </si>
  <si>
    <t>Pomeroy</t>
  </si>
  <si>
    <t>Port Angeles</t>
  </si>
  <si>
    <t>Port Townsend</t>
  </si>
  <si>
    <t>Salish Coast Elementary</t>
  </si>
  <si>
    <t>Prescott</t>
  </si>
  <si>
    <t>Pride Prep Charter</t>
  </si>
  <si>
    <t>Prosser</t>
  </si>
  <si>
    <t>Pullman</t>
  </si>
  <si>
    <t>Puyallup</t>
  </si>
  <si>
    <t>Queets-Clearwater</t>
  </si>
  <si>
    <t>Quilcene</t>
  </si>
  <si>
    <t>Quileute Tribal</t>
  </si>
  <si>
    <t>Quillayute Valley</t>
  </si>
  <si>
    <t>Quinault</t>
  </si>
  <si>
    <t>Lake Quinault School</t>
  </si>
  <si>
    <t>Quincy</t>
  </si>
  <si>
    <t>Rainier</t>
  </si>
  <si>
    <t>Rainier Prep Charter</t>
  </si>
  <si>
    <t>Raymond</t>
  </si>
  <si>
    <t>Reardan</t>
  </si>
  <si>
    <t>Renton</t>
  </si>
  <si>
    <t>Republic</t>
  </si>
  <si>
    <t>Richland</t>
  </si>
  <si>
    <t>Ridgefield</t>
  </si>
  <si>
    <t>Ritzville</t>
  </si>
  <si>
    <t>Riverside</t>
  </si>
  <si>
    <t>Riverview</t>
  </si>
  <si>
    <t>Rochester</t>
  </si>
  <si>
    <t>Rosalia</t>
  </si>
  <si>
    <t>Royal</t>
  </si>
  <si>
    <t>San Juan</t>
  </si>
  <si>
    <t>Satsop</t>
  </si>
  <si>
    <t>Seattle</t>
  </si>
  <si>
    <t>Sedro Woolley</t>
  </si>
  <si>
    <t>Selah</t>
  </si>
  <si>
    <t>Selkirk</t>
  </si>
  <si>
    <t>Sequim</t>
  </si>
  <si>
    <t>Shaw</t>
  </si>
  <si>
    <t>Shelton</t>
  </si>
  <si>
    <t>Shoreline</t>
  </si>
  <si>
    <t>Skamania</t>
  </si>
  <si>
    <t>Skykomish</t>
  </si>
  <si>
    <t>Snohomish</t>
  </si>
  <si>
    <t>Snoqualmie Valley</t>
  </si>
  <si>
    <t>Soap Lake</t>
  </si>
  <si>
    <t>South Bend</t>
  </si>
  <si>
    <t>South Kitsap</t>
  </si>
  <si>
    <t>South Whidbey</t>
  </si>
  <si>
    <t>Southside</t>
  </si>
  <si>
    <t>Spokane</t>
  </si>
  <si>
    <t xml:space="preserve">Spokane Area Professional-Technical Skills Center </t>
  </si>
  <si>
    <t>Spokane Int'l Charter</t>
  </si>
  <si>
    <t>Sprague</t>
  </si>
  <si>
    <t>St John</t>
  </si>
  <si>
    <t>Stanwood</t>
  </si>
  <si>
    <t>Star</t>
  </si>
  <si>
    <t>Starbuck</t>
  </si>
  <si>
    <t>Stehekin</t>
  </si>
  <si>
    <t>Steilacoom Hist.</t>
  </si>
  <si>
    <t>Steptoe</t>
  </si>
  <si>
    <t>Stevenson-Carson</t>
  </si>
  <si>
    <t>Sultan</t>
  </si>
  <si>
    <t>Summit Atlas Charter</t>
  </si>
  <si>
    <t>Summit Olympus Charter</t>
  </si>
  <si>
    <t>Summit Sierra Charter</t>
  </si>
  <si>
    <t>Summit Valley</t>
  </si>
  <si>
    <t>Sumner</t>
  </si>
  <si>
    <t>Sunnyside</t>
  </si>
  <si>
    <t>Suquamish Tribal</t>
  </si>
  <si>
    <t>Tacoma</t>
  </si>
  <si>
    <t>Taholah</t>
  </si>
  <si>
    <t>Tahoma</t>
  </si>
  <si>
    <t>Tekoa</t>
  </si>
  <si>
    <t>Tenino</t>
  </si>
  <si>
    <t>Thorp</t>
  </si>
  <si>
    <t>Toledo</t>
  </si>
  <si>
    <t>Tonasket</t>
  </si>
  <si>
    <t>Toppenish</t>
  </si>
  <si>
    <t>Touchet</t>
  </si>
  <si>
    <t>Toutle Lake</t>
  </si>
  <si>
    <t>Trout Lake</t>
  </si>
  <si>
    <t>Tukwila</t>
  </si>
  <si>
    <t>Tumwater</t>
  </si>
  <si>
    <t>Union Gap</t>
  </si>
  <si>
    <t>University Place</t>
  </si>
  <si>
    <t>Valley</t>
  </si>
  <si>
    <t>Vancouver</t>
  </si>
  <si>
    <t>Vashon Island</t>
  </si>
  <si>
    <t>Wahkiakum</t>
  </si>
  <si>
    <t>Wahluke</t>
  </si>
  <si>
    <t>Waitsburg</t>
  </si>
  <si>
    <t>Walla Walla</t>
  </si>
  <si>
    <t>Wapato</t>
  </si>
  <si>
    <t>Warden</t>
  </si>
  <si>
    <t>Washougal</t>
  </si>
  <si>
    <t>Washtucna</t>
  </si>
  <si>
    <t>Waterville</t>
  </si>
  <si>
    <t>Wellpinit</t>
  </si>
  <si>
    <t>Wenatchee</t>
  </si>
  <si>
    <t>West Valley (Spok</t>
  </si>
  <si>
    <t>West Valley (Yak)</t>
  </si>
  <si>
    <t>White Pass</t>
  </si>
  <si>
    <t>White River</t>
  </si>
  <si>
    <t>White Salmon</t>
  </si>
  <si>
    <t>Wilbur</t>
  </si>
  <si>
    <t>Willapa Valley</t>
  </si>
  <si>
    <t>Wilson Creek</t>
  </si>
  <si>
    <t>Winlock</t>
  </si>
  <si>
    <t>Wishkah Valley</t>
  </si>
  <si>
    <t>Wishram</t>
  </si>
  <si>
    <t>Woodland</t>
  </si>
  <si>
    <t>Yakima</t>
  </si>
  <si>
    <t>Yelm</t>
  </si>
  <si>
    <t>Zillah</t>
  </si>
  <si>
    <t>Amon Creek Elementary</t>
  </si>
  <si>
    <t>Fuerza Elementary</t>
  </si>
  <si>
    <t>Grays Harbor Academy</t>
  </si>
  <si>
    <t>James W Lintott Elementary School</t>
  </si>
  <si>
    <t>Orin C Smith Elementary School</t>
  </si>
  <si>
    <t>Chewelah Open Doors Reengagement Program</t>
  </si>
  <si>
    <t>Home Pride</t>
  </si>
  <si>
    <t>Eatonville Online Academy</t>
  </si>
  <si>
    <t>Lake Roosevelt Alternative School</t>
  </si>
  <si>
    <t>Kalama High School</t>
  </si>
  <si>
    <t>Kelso Goal Oriented Learning Design</t>
  </si>
  <si>
    <t>Stevens Creek Elementary</t>
  </si>
  <si>
    <t>Clara Barton Elementary School</t>
  </si>
  <si>
    <t>Ella Baker Elementary School</t>
  </si>
  <si>
    <t>Insight School of WA Open Doors Program</t>
  </si>
  <si>
    <t>Sartori Elementary School</t>
  </si>
  <si>
    <t>Sunset Ridge Intermediate School</t>
  </si>
  <si>
    <t>Shelton Open Doors</t>
  </si>
  <si>
    <t>Enter if Changes for the schools.                                      Enter No if not accepting funding for an eligible school.</t>
  </si>
  <si>
    <t>Program Total</t>
  </si>
  <si>
    <t>Camas School District Open Doors</t>
  </si>
  <si>
    <t>Kalispel Language Immersion School</t>
  </si>
  <si>
    <t>Open Doors</t>
  </si>
  <si>
    <t>STEM Academy at SVT</t>
  </si>
  <si>
    <t>Wa He Lut Indian School Agency</t>
  </si>
  <si>
    <t>Valley Academy of Learning K-8</t>
  </si>
  <si>
    <t>Maple Grove Primary</t>
  </si>
  <si>
    <t>Three Rivers Elementary</t>
  </si>
  <si>
    <t>Ancient Lakes Elementary</t>
  </si>
  <si>
    <t>Oakville Homelink</t>
  </si>
  <si>
    <t>Snoqualmie Middle School</t>
  </si>
  <si>
    <t>Timberline Middle School</t>
  </si>
  <si>
    <t>Tonasket Choice High School</t>
  </si>
  <si>
    <t>Tonasket Outreach School</t>
  </si>
  <si>
    <t>White River Early Learning Center</t>
  </si>
  <si>
    <t>Fife Open Doors</t>
  </si>
  <si>
    <t>Orcas Island Montessori Public</t>
  </si>
  <si>
    <t>Harriet Rowley Elementary</t>
  </si>
  <si>
    <t>Tambark Creek Elementary School</t>
  </si>
  <si>
    <t>Wa He Lut Tribal</t>
  </si>
  <si>
    <t>Ferndale Virtual Academy</t>
  </si>
  <si>
    <t>Selah Academy Auxiliary</t>
  </si>
  <si>
    <t>Selah Academy BPL</t>
  </si>
  <si>
    <t>Tahoma Open Doors</t>
  </si>
  <si>
    <t>College Place Open Doors Program</t>
  </si>
  <si>
    <t>Nooksack Reengagement</t>
  </si>
  <si>
    <t>Wapato ESD 105 Open Doors</t>
  </si>
  <si>
    <t>West Valley Open Doors</t>
  </si>
  <si>
    <t>Auburn Opportunity Project</t>
  </si>
  <si>
    <t>Monroe Special Ed Preschool</t>
  </si>
  <si>
    <t>Ocean Beach Early Childhood Center</t>
  </si>
  <si>
    <t>Orting Special Education</t>
  </si>
  <si>
    <t xml:space="preserve"> </t>
  </si>
  <si>
    <t>17916</t>
  </si>
  <si>
    <t>Impact Salish Sea</t>
  </si>
  <si>
    <t>17917</t>
  </si>
  <si>
    <t>18901</t>
  </si>
  <si>
    <t>32903</t>
  </si>
  <si>
    <t>37902</t>
  </si>
  <si>
    <t>Whatcom Intergenerational</t>
  </si>
  <si>
    <t>Whitney Early Childhood Education Center</t>
  </si>
  <si>
    <t>Stillaguamish Valley Learning Center</t>
  </si>
  <si>
    <t>Bowman Creek Elementary</t>
  </si>
  <si>
    <t>Bethel Virtual Academy</t>
  </si>
  <si>
    <t>View Ridge Elementary Arts Academy</t>
  </si>
  <si>
    <t>Odyssey Middle School</t>
  </si>
  <si>
    <t>Kodiak Virtual Academy</t>
  </si>
  <si>
    <t>Catalyst Charter</t>
  </si>
  <si>
    <t>Catalyst Public Schools</t>
  </si>
  <si>
    <t>John D. Bud Hawk Elementary at Jackson Park</t>
  </si>
  <si>
    <t>Riverbend Elementary School</t>
  </si>
  <si>
    <t>Quartzite Learning</t>
  </si>
  <si>
    <t>Chimacum Junior/Senior High School</t>
  </si>
  <si>
    <t>Clarkston Home Alliance</t>
  </si>
  <si>
    <t>Thomas Middle School</t>
  </si>
  <si>
    <t>Darrington High School</t>
  </si>
  <si>
    <t>Dayton School District Alternative Program</t>
  </si>
  <si>
    <t>East Farms STEAM School</t>
  </si>
  <si>
    <t>Lee Elementary</t>
  </si>
  <si>
    <t>Madrona K-8 School</t>
  </si>
  <si>
    <t>Emerald Elementary School</t>
  </si>
  <si>
    <t>Henrietta Lacks Health and Bioscience High School</t>
  </si>
  <si>
    <t>Washington Connections Academy Goldendale</t>
  </si>
  <si>
    <t>Impact Puget Sound Charter</t>
  </si>
  <si>
    <t>Impact | Puget Sound Elementary</t>
  </si>
  <si>
    <t>Impact Salish Sea Charter</t>
  </si>
  <si>
    <t>Impact | Salish Sea Elementary</t>
  </si>
  <si>
    <t>Longview Virtual Academy</t>
  </si>
  <si>
    <t>Lumen Charter</t>
  </si>
  <si>
    <t>Lumen High School</t>
  </si>
  <si>
    <t>Mary Walker Alternative Learning Experience</t>
  </si>
  <si>
    <t>Creekside Elementary School</t>
  </si>
  <si>
    <t>ILC Choice School</t>
  </si>
  <si>
    <t>Aspire Academy</t>
  </si>
  <si>
    <t xml:space="preserve">Centennial Elementary School </t>
  </si>
  <si>
    <t>North Kitsap Options</t>
  </si>
  <si>
    <t>Parent Assisted Learning</t>
  </si>
  <si>
    <t>Envision Career Academy</t>
  </si>
  <si>
    <t>Innovation Lab High School</t>
  </si>
  <si>
    <t>Ruby Bridges Elementary</t>
  </si>
  <si>
    <t>Oak Harbor Virtual Academy</t>
  </si>
  <si>
    <t>Orient Elementary School</t>
  </si>
  <si>
    <t>Columbia River Elementary</t>
  </si>
  <si>
    <t>Ray Reynolds Middle School</t>
  </si>
  <si>
    <t>Seaview Academy</t>
  </si>
  <si>
    <t xml:space="preserve">PRIDE Prep School </t>
  </si>
  <si>
    <t>Prosser Opportunity Academy</t>
  </si>
  <si>
    <t>Kamiak Elementary</t>
  </si>
  <si>
    <t xml:space="preserve">Dessie F Evans Elementary </t>
  </si>
  <si>
    <t>Hunt Elementary</t>
  </si>
  <si>
    <t>Puyallup Online Academy/POA</t>
  </si>
  <si>
    <t>Puyallup Open Doors/POD</t>
  </si>
  <si>
    <t>Forks Middle School</t>
  </si>
  <si>
    <t>Quincy Innovation Academy</t>
  </si>
  <si>
    <t>Quincy Middle School</t>
  </si>
  <si>
    <t>Rainier Valley Charter</t>
  </si>
  <si>
    <t>Griffin Bay School Open Doors</t>
  </si>
  <si>
    <t>Magnolia Elementary</t>
  </si>
  <si>
    <t>Rising Star Elementary School</t>
  </si>
  <si>
    <t>Robert Lince Early Learning Center</t>
  </si>
  <si>
    <t>Selah Academy Online</t>
  </si>
  <si>
    <t>Dungeness Virtual School</t>
  </si>
  <si>
    <t>Olympic Peninsula Academy</t>
  </si>
  <si>
    <t>Cedar High School</t>
  </si>
  <si>
    <t>Choice Middle and High School</t>
  </si>
  <si>
    <t>Parent Partnership</t>
  </si>
  <si>
    <t>Mike Morris Elementary</t>
  </si>
  <si>
    <t>Pacific Virtual Learning</t>
  </si>
  <si>
    <t>John Sedgwick Middle School</t>
  </si>
  <si>
    <t>Marcus Whitman Middle School</t>
  </si>
  <si>
    <t>Pratt Academy</t>
  </si>
  <si>
    <t>Sultan Virtual Academy</t>
  </si>
  <si>
    <t>Tehaleh Heights Elementary</t>
  </si>
  <si>
    <t>Bryant Montessori Middle School</t>
  </si>
  <si>
    <t>Tacoma Open Doors</t>
  </si>
  <si>
    <t>Cascadia High School</t>
  </si>
  <si>
    <t>Walla Walla Center for Children and Families</t>
  </si>
  <si>
    <t>Walla Walla Online</t>
  </si>
  <si>
    <t>Walla Walla Open Doors</t>
  </si>
  <si>
    <t>Simcoe Elementary School</t>
  </si>
  <si>
    <t>Washougal Learning Academy</t>
  </si>
  <si>
    <t>Castlerock Early Learning Center</t>
  </si>
  <si>
    <t>Wenatchee Internet Academy</t>
  </si>
  <si>
    <t>North Fork Elementary School</t>
  </si>
  <si>
    <t>Impact Puget Sound</t>
  </si>
  <si>
    <t>Why Not You</t>
  </si>
  <si>
    <t>38901</t>
  </si>
  <si>
    <t>Pullman Community Montessori</t>
  </si>
  <si>
    <t>27902</t>
  </si>
  <si>
    <t>04901</t>
  </si>
  <si>
    <t>Pinnacles Prep Wenatchee</t>
  </si>
  <si>
    <t>Impact Tacoma</t>
  </si>
  <si>
    <t xml:space="preserve">Rainier Valley Leadership Academy </t>
  </si>
  <si>
    <t>Why Not You Academy</t>
  </si>
  <si>
    <t>Chief Leschi Tribal Compact</t>
  </si>
  <si>
    <t>Lumen Public School</t>
  </si>
  <si>
    <t>Whatcom Intergenerational High School</t>
  </si>
  <si>
    <t>Easton Secondary School</t>
  </si>
  <si>
    <t>Open Door Re-Engagement</t>
  </si>
  <si>
    <t>Quincy Innovation Academy Big Picture</t>
  </si>
  <si>
    <t>West Valley Virtual University</t>
  </si>
  <si>
    <t xml:space="preserve">If you wish to not claim funding for an eligible High Poverty School, ENTER 'No' on the Summary Tab column G. </t>
  </si>
  <si>
    <t xml:space="preserve">(2) has an 3 year average FRPL percentage at or above 50%. </t>
  </si>
  <si>
    <t>(5) CEP schools are held harmless if they were eligible for LAP High Poverty funding the first year they became CEP and their current 3 year average FRPL percentage is less than 50%.</t>
  </si>
  <si>
    <t>Column Labels</t>
  </si>
  <si>
    <t>Diff</t>
  </si>
  <si>
    <t>Count of School Code</t>
  </si>
  <si>
    <t>Re-Entry Middle School</t>
  </si>
  <si>
    <t xml:space="preserve">Sno-Isle Skills Center </t>
  </si>
  <si>
    <t>Early Childhood Center</t>
  </si>
  <si>
    <t>Pateros Alternative School</t>
  </si>
  <si>
    <t>Impact | Commencement Bay</t>
  </si>
  <si>
    <t>POVERTY PERCENTAGE AND ENROLLMENT IN BLUE CELLS ARE ENTERED INTO THE F-203</t>
  </si>
  <si>
    <t>If you have a question regarding the eligibility for a school on the list, please contact:</t>
  </si>
  <si>
    <t xml:space="preserve"> SAFS at 360-725-6300 </t>
  </si>
  <si>
    <t>safs@k12.wa.us</t>
  </si>
  <si>
    <t>or LAP at 360-725-6100</t>
  </si>
  <si>
    <t>lap@k12.wa.us</t>
  </si>
  <si>
    <t>LAP Base Allocation</t>
  </si>
  <si>
    <t>Allocation for Eligible High Poverty Schools</t>
  </si>
  <si>
    <t>Harbor Open Doors</t>
  </si>
  <si>
    <t>Willow Crest Elementary</t>
  </si>
  <si>
    <t>Bellevue Digital Discovery</t>
  </si>
  <si>
    <t>Katherine G. Johnson Elementary School</t>
  </si>
  <si>
    <t>Pre-Primary School</t>
  </si>
  <si>
    <t>Thompson Preschool</t>
  </si>
  <si>
    <t>Camas Connect Academy</t>
  </si>
  <si>
    <t>Rocket Virtual Academy</t>
  </si>
  <si>
    <t>Central Valley Virtual Learning</t>
  </si>
  <si>
    <t>Ridgeline High School</t>
  </si>
  <si>
    <t>Lincoln County Pathways Academy</t>
  </si>
  <si>
    <t>Lincoln County Virtual Academy</t>
  </si>
  <si>
    <t>Clovis Point Elementary School</t>
  </si>
  <si>
    <t>Eastmont Academy</t>
  </si>
  <si>
    <t>Sterling Jr. High School</t>
  </si>
  <si>
    <t>Ida Nason Aronica Elementary</t>
  </si>
  <si>
    <t>Eagle Virtual Sky Acadmey</t>
  </si>
  <si>
    <t>JJ Smith Elementary</t>
  </si>
  <si>
    <t>Everett Virtual Academy</t>
  </si>
  <si>
    <t>Fife Elementary School</t>
  </si>
  <si>
    <t>Highline Public Schools Virtual Academy</t>
  </si>
  <si>
    <t>Maritime High School</t>
  </si>
  <si>
    <t>Impact Public Schools</t>
  </si>
  <si>
    <t>CEDAR TRAILS ELEMENTARY</t>
  </si>
  <si>
    <t>COUGAR MOUNTAIN MIDDLE SCHOOL</t>
  </si>
  <si>
    <t>Lexington Elementary</t>
  </si>
  <si>
    <t>Endeavor High School</t>
  </si>
  <si>
    <t>Kent Laboratory Academy</t>
  </si>
  <si>
    <t>Kent Virtual Academy</t>
  </si>
  <si>
    <t>River Ridge Elementary</t>
  </si>
  <si>
    <t>Kiona-Benton City Elementary</t>
  </si>
  <si>
    <t>Broadway Learning Center</t>
  </si>
  <si>
    <t>Marysville Online High School</t>
  </si>
  <si>
    <t>Digital Learning Center</t>
  </si>
  <si>
    <t>Vanguard Academy</t>
  </si>
  <si>
    <t>Vicki I. Groff Elementary</t>
  </si>
  <si>
    <t>Newport Home Link</t>
  </si>
  <si>
    <t>Ignite Family Academy</t>
  </si>
  <si>
    <t>Summit Virtual Academy</t>
  </si>
  <si>
    <t>Ocosta ALE</t>
  </si>
  <si>
    <t>Pasco Innovative Experiences and e-Learning</t>
  </si>
  <si>
    <t>Soar to Success</t>
  </si>
  <si>
    <t>Swift Water Elementary</t>
  </si>
  <si>
    <t>Pinnacle Prep Charter</t>
  </si>
  <si>
    <t>Pinnacles Prep Charter School</t>
  </si>
  <si>
    <t>Prescott Middle School</t>
  </si>
  <si>
    <t>Pullman Com Monte Charter</t>
  </si>
  <si>
    <t>Reardan Options' Program</t>
  </si>
  <si>
    <t>Desert Sky Elementary</t>
  </si>
  <si>
    <t>Pacific Crest Online Academy</t>
  </si>
  <si>
    <t>Wisdom Ridge Academy</t>
  </si>
  <si>
    <t xml:space="preserve">SELAH ACADEMY REENGAGEMENT PROGRAM </t>
  </si>
  <si>
    <t>Flett Middle School</t>
  </si>
  <si>
    <t>Spokane Virtual Academy</t>
  </si>
  <si>
    <t>Yasuhara Middle School</t>
  </si>
  <si>
    <t>Virtual Preparatory Academy</t>
  </si>
  <si>
    <t>Alternative Spcl Needs Div Occ</t>
  </si>
  <si>
    <t>Hunt Middle School</t>
  </si>
  <si>
    <t>Tacoma Online Elementary School</t>
  </si>
  <si>
    <t>Tacoma Online High School</t>
  </si>
  <si>
    <t>Tacoma Online Middle School</t>
  </si>
  <si>
    <t>Vancouver Alternative Programs</t>
  </si>
  <si>
    <t>Vancouver Intensive Communications Center</t>
  </si>
  <si>
    <t>Wapato Online Academy 6-8</t>
  </si>
  <si>
    <t>Wapato Online Academy 9-12</t>
  </si>
  <si>
    <t>Wapato Online Academy K-5</t>
  </si>
  <si>
    <t>West Valley Virtual Learning Center</t>
  </si>
  <si>
    <t>West Valley Innovation Center</t>
  </si>
  <si>
    <t>Whatcom Interg'l Charter</t>
  </si>
  <si>
    <t>Why Not You Charter</t>
  </si>
  <si>
    <t>Cascade Public Schools</t>
  </si>
  <si>
    <t>Yakama Nation School</t>
  </si>
  <si>
    <t>K-8 Learning Lab</t>
  </si>
  <si>
    <t>Final CEDARS Poverty Data for 2023-24 School Year</t>
  </si>
  <si>
    <t>Clover Park Early Learning Program</t>
  </si>
  <si>
    <t>Ferndale Special Services</t>
  </si>
  <si>
    <t>Mary E. Theler Early Learning Center</t>
  </si>
  <si>
    <t>Good Beginnings Center</t>
  </si>
  <si>
    <t>South Whidbey Special Services</t>
  </si>
  <si>
    <t>Sumner Special Services</t>
  </si>
  <si>
    <t>Early Childhood Education Center</t>
  </si>
  <si>
    <t>Washougal Special Services</t>
  </si>
  <si>
    <t>17919</t>
  </si>
  <si>
    <t>Impact Renton (Black River)</t>
  </si>
  <si>
    <t>06901</t>
  </si>
  <si>
    <t>Rooted Schools</t>
  </si>
  <si>
    <t>Paschal Sherman Tribal</t>
  </si>
  <si>
    <t>Pinnacles Prep</t>
  </si>
  <si>
    <t>Why Not You Academy (formerly Cascade: Midway charter)</t>
  </si>
  <si>
    <t xml:space="preserve">Nespelem School District  </t>
  </si>
  <si>
    <t>Impact | Commencement Bay Elementary</t>
  </si>
  <si>
    <t>High Poverty Eligible</t>
  </si>
  <si>
    <t>Formulated Staff Units</t>
  </si>
  <si>
    <t>USE THIS TOOL TO ESTIMATE YOUR ALLOCATION FOR THE F-203 and the LAP Report and Application in EDS</t>
  </si>
  <si>
    <t>C. Save your work and print out a copy for completing the F-203 and the LAP Report and Application in EDS</t>
  </si>
  <si>
    <t>Impact | Black River</t>
  </si>
  <si>
    <t>LAP Calculator to Budget for the 2024-25 School Year</t>
  </si>
  <si>
    <t xml:space="preserve">This calculator determines an LEA's Base LAP Allocation and High Poverty Schools allocation under the Learning Assistance Program for the 2024-25 school year.  </t>
  </si>
  <si>
    <t>The AAFTE for the LAP District Allocation is pre-populated with March's 2023-24 AAFTE</t>
  </si>
  <si>
    <t xml:space="preserve">The data is pre-populated with AAFTE by school from March 2024 from the P223. </t>
  </si>
  <si>
    <t xml:space="preserve">FRPL Percentage Data is October 1, 2023 Free and Reduced Price Lunch (FRPL) percentage using the total headcount (K-12) of the school and the FRPL headcount (K-12). </t>
  </si>
  <si>
    <t>The data comes from OSPI's student information pull of CEDARs as of 3/31/2024. Preschool students at the elementary school are excluded.</t>
  </si>
  <si>
    <t>AAFTE is from March 2024 pull of P223. Running Start and Open Doors FTE from June apportionment is included.</t>
  </si>
  <si>
    <t>(3) is funded through the prototypical schools formula and reported school based FTE in the P223 for the 2023-24 school year.</t>
  </si>
  <si>
    <t>The calculator is populated with formulas that determine the LAP allocation and use 2024-25 school year salary and benefits.</t>
  </si>
  <si>
    <t>2023-24 Enrollment By School as of March</t>
  </si>
  <si>
    <t>Battle Ground Virtual Academy</t>
  </si>
  <si>
    <t>Transition 18-21 Program</t>
  </si>
  <si>
    <t>Boistfort Online School</t>
  </si>
  <si>
    <t>WIN Academy</t>
  </si>
  <si>
    <t>Gravelly Lake K-12 Academy</t>
  </si>
  <si>
    <t>Colville Fish Hatchery</t>
  </si>
  <si>
    <t>Deer Park Achievement High School</t>
  </si>
  <si>
    <t>Deer Park Early Learning Center</t>
  </si>
  <si>
    <t>Impact Black River Charter</t>
  </si>
  <si>
    <t>Impact | Black River Elementary</t>
  </si>
  <si>
    <t>Impact Com Bay Charter</t>
  </si>
  <si>
    <t>Echo Glen School</t>
  </si>
  <si>
    <t>Canyon Ridge Middle School</t>
  </si>
  <si>
    <t>LSSD Open Doors</t>
  </si>
  <si>
    <t>Meridian Special Programs</t>
  </si>
  <si>
    <t>Nespelem High School</t>
  </si>
  <si>
    <t>Nine Mile Family Partnership Program</t>
  </si>
  <si>
    <t>Northshore Learning Options</t>
  </si>
  <si>
    <t>Highlands</t>
  </si>
  <si>
    <t>24915</t>
  </si>
  <si>
    <t>Hilltop Heritage Elementary School</t>
  </si>
  <si>
    <t>Rooted Schools Charter</t>
  </si>
  <si>
    <t>Rooted School Washington</t>
  </si>
  <si>
    <t>Seattle Skills Center</t>
  </si>
  <si>
    <t>Edwin Pratt Learning Center</t>
  </si>
  <si>
    <t>Central Primary Center</t>
  </si>
  <si>
    <t>Peperzak Middle School</t>
  </si>
  <si>
    <t>Spokane Public Language Immersion</t>
  </si>
  <si>
    <t>Open Doors for SHS</t>
  </si>
  <si>
    <t>Ruth Bader Ginsburg Elementary School</t>
  </si>
  <si>
    <t>Vancouver Innovation Technology and Arts Elementary</t>
  </si>
  <si>
    <t>HEAD START/ECEAP PRESCHOOL</t>
  </si>
  <si>
    <t>HomeLink</t>
  </si>
  <si>
    <t>West Valley Preschool</t>
  </si>
  <si>
    <t>Yakima Valley Technical Skills Center</t>
  </si>
  <si>
    <t>TK</t>
  </si>
  <si>
    <t>3 Year Average for 2024-25 Eligibility</t>
  </si>
  <si>
    <t>If CEP school, was HP Eligible 1st Yr of CEP?</t>
  </si>
  <si>
    <t>IF HB 1238 school, was HP Eligible between 19-20 &amp; 23-24?</t>
  </si>
  <si>
    <t>Eligible for LAP High Poverty Funding for SY 2024-25 if no changes are made to CEDARS?</t>
  </si>
  <si>
    <t>Poverty Percentage by School - March 31, 2024</t>
  </si>
  <si>
    <t>Enrollment as of March 2024</t>
  </si>
  <si>
    <t>2024-25 Reg Base</t>
  </si>
  <si>
    <t>2024-25 Reg Inc</t>
  </si>
  <si>
    <t>LAP Directors and Business Managers must work on this together.  This provides information needed for the F-203 and the Application in EDS.</t>
  </si>
  <si>
    <r>
      <t xml:space="preserve"> If you have UPDATED 2023-24 AAFTE, ENTER the UPDATED VALUES on the Summary Tab</t>
    </r>
    <r>
      <rPr>
        <b/>
        <sz val="11"/>
        <color theme="9" tint="-0.249977111117893"/>
        <rFont val="Calibri"/>
        <family val="2"/>
        <scheme val="minor"/>
      </rPr>
      <t xml:space="preserve"> Cell F9</t>
    </r>
    <r>
      <rPr>
        <b/>
        <sz val="11"/>
        <color theme="1"/>
        <rFont val="Calibri"/>
        <family val="2"/>
        <scheme val="minor"/>
      </rPr>
      <t>. The total High Poverty Schools count should match what is reported on the F-203.</t>
    </r>
  </si>
  <si>
    <t>The list of eligible schools is final. Your LEA can determine whether or not to accept the funding for a high poverty school. To accept funding LEAs will check a box for the eligible school in the Application in EDS.</t>
  </si>
  <si>
    <t>Districts not claiming an allocation for a high poverty school should not report the enrollment on the F-203 and not report them on the Application in EDS.  Enter the word No for any eligible school you do not want to claim.</t>
  </si>
  <si>
    <t>Report the Total in Cell G13 on the F-203: LAP HiPov item code Z076</t>
  </si>
  <si>
    <r>
      <t xml:space="preserve"> If you have UPDATED 2023-24 AAFTE for the eligible High Poverty Schools, ENTER the UPDATED VALUES on the Summary Tab column F. The total High Poverty Schools count in </t>
    </r>
    <r>
      <rPr>
        <b/>
        <sz val="11"/>
        <color rgb="FFC00000"/>
        <rFont val="Calibri"/>
        <family val="2"/>
        <scheme val="minor"/>
      </rPr>
      <t>Cell G15</t>
    </r>
    <r>
      <rPr>
        <b/>
        <sz val="11"/>
        <color theme="1"/>
        <rFont val="Calibri"/>
        <family val="2"/>
        <scheme val="minor"/>
      </rPr>
      <t xml:space="preserve"> should match what is reported on the F-203.</t>
    </r>
  </si>
  <si>
    <t>RCW 28A.150.260 (10)(a)</t>
  </si>
  <si>
    <t>Sum of AAFTE 2023-24 as of March 2024</t>
  </si>
  <si>
    <t>TKZ271
Enroll TK</t>
  </si>
  <si>
    <t>total enrollment</t>
  </si>
  <si>
    <t>Posted 04/17/2024</t>
  </si>
  <si>
    <t/>
  </si>
  <si>
    <t>LAP CIS Health Ins Inc Rate + Multiplier</t>
  </si>
  <si>
    <t>LEA Name</t>
  </si>
  <si>
    <t>Harbor Junior/Senior High School</t>
  </si>
  <si>
    <t>Halilts Elementary School</t>
  </si>
  <si>
    <t>Bellevue Open Doors</t>
  </si>
  <si>
    <t>BETHEL HOPE EARLY LEARNING CENTER</t>
  </si>
  <si>
    <t>Blaine Home Connection</t>
  </si>
  <si>
    <t>BOISTFORT ONLINE SCHOOL</t>
  </si>
  <si>
    <t>Stem Academy at SVT</t>
  </si>
  <si>
    <t>Discovery Virtual School</t>
  </si>
  <si>
    <t>LINCOLN COUNTY PATHWAYS ACADEMY</t>
  </si>
  <si>
    <t>Sterling Junior High School</t>
  </si>
  <si>
    <t>Eagle Virtual Sky Academy</t>
  </si>
  <si>
    <t>Hollingsworth Academy</t>
  </si>
  <si>
    <t>Tieton Elementary School</t>
  </si>
  <si>
    <t>Innovation Heights Academy</t>
  </si>
  <si>
    <t>Cedar Trails Elementary</t>
  </si>
  <si>
    <t>Issaquah Preschool Academy</t>
  </si>
  <si>
    <t>La Center Academy</t>
  </si>
  <si>
    <t>Washington Network for Innovative Careers Skill Center</t>
  </si>
  <si>
    <t>Washington Connections Academy - Mary M. Knight</t>
  </si>
  <si>
    <t>Mead Learning Options</t>
  </si>
  <si>
    <t>Hallett Elementary School</t>
  </si>
  <si>
    <t>Michael Anderson Elementary School</t>
  </si>
  <si>
    <t>Methow Valley Independent Learning Cente</t>
  </si>
  <si>
    <t>Groff Elementary School</t>
  </si>
  <si>
    <t>MLSD Open Doors Re-Engagement Program</t>
  </si>
  <si>
    <t>NACHES VALLEY ESD 105 OPEN DOORS</t>
  </si>
  <si>
    <t>District Programs</t>
  </si>
  <si>
    <t>NKOA &amp; PAL</t>
  </si>
  <si>
    <t>Broad View Elementary</t>
  </si>
  <si>
    <t>Ocean Beach Options Academy</t>
  </si>
  <si>
    <t>Orting Elementary School</t>
  </si>
  <si>
    <t>Paschal Sherman Indian School</t>
  </si>
  <si>
    <t>SEAVIEW ACADEMY</t>
  </si>
  <si>
    <t>Prescott High School</t>
  </si>
  <si>
    <t>Forks High School</t>
  </si>
  <si>
    <t>Hilltop Heritage</t>
  </si>
  <si>
    <t>Rooted School Vancouver</t>
  </si>
  <si>
    <t>Alan T. Sugiyama High School</t>
  </si>
  <si>
    <t>James Baldwin Elementary School</t>
  </si>
  <si>
    <t>VIKING CHOICE</t>
  </si>
  <si>
    <t>Central Emerson Elementary</t>
  </si>
  <si>
    <t>Frances Scott Elementary</t>
  </si>
  <si>
    <t>Virtual Preparatory Academy of Washington</t>
  </si>
  <si>
    <t>Arlington Elementary School</t>
  </si>
  <si>
    <t>Baker Middle School</t>
  </si>
  <si>
    <t>Birney Elementary School</t>
  </si>
  <si>
    <t>Blix Elementary School</t>
  </si>
  <si>
    <t>Boze Elementary School</t>
  </si>
  <si>
    <t>Browns Point Elementary School</t>
  </si>
  <si>
    <t>Bryant Montessori School</t>
  </si>
  <si>
    <t>Crescent Heights Elementary School</t>
  </si>
  <si>
    <t>Delong Elementary School</t>
  </si>
  <si>
    <t>Downing Elementary School</t>
  </si>
  <si>
    <t>Dr. Dolores Silas High School</t>
  </si>
  <si>
    <t>Edison Elementary School</t>
  </si>
  <si>
    <t>Edna Travis Elementary School</t>
  </si>
  <si>
    <t>Fawcett Elementary School</t>
  </si>
  <si>
    <t>Fern Hill Elementary School</t>
  </si>
  <si>
    <t>Foss High School</t>
  </si>
  <si>
    <t>Franklin Elementary School</t>
  </si>
  <si>
    <t>Geiger Montessori School</t>
  </si>
  <si>
    <t>Gray Middle School</t>
  </si>
  <si>
    <t>Helen Stafford Elementary School</t>
  </si>
  <si>
    <t>Hilltop Heritage Middle School</t>
  </si>
  <si>
    <t>Industrial Design Engineering and Arts</t>
  </si>
  <si>
    <t>Jefferson Elementary School</t>
  </si>
  <si>
    <t>Larchmont Elementary School</t>
  </si>
  <si>
    <t>Lister Elementary School</t>
  </si>
  <si>
    <t>Lyon Elementary School</t>
  </si>
  <si>
    <t>Manitou Park Elementary School</t>
  </si>
  <si>
    <t>Mann Elementary School</t>
  </si>
  <si>
    <t>Mason Middle School</t>
  </si>
  <si>
    <t>Mount Tahoma High School</t>
  </si>
  <si>
    <t>N.E. Tacoma Elementary School</t>
  </si>
  <si>
    <t>Point Defiance Elementary School</t>
  </si>
  <si>
    <t>Reed Elementary School</t>
  </si>
  <si>
    <t>Sheridan Elementary School</t>
  </si>
  <si>
    <t>Sherman Elementary School</t>
  </si>
  <si>
    <t>Stadium High School</t>
  </si>
  <si>
    <t>Stanley Elementary School</t>
  </si>
  <si>
    <t>Stewart Middle School</t>
  </si>
  <si>
    <t xml:space="preserve">Tacoma Online Elementary School </t>
  </si>
  <si>
    <t>The School at Pearl Youth Residence</t>
  </si>
  <si>
    <t>Truman Middle School</t>
  </si>
  <si>
    <t>Wainwright Intermediate School</t>
  </si>
  <si>
    <t>Whitman Elementary School</t>
  </si>
  <si>
    <t>George Bush Middle School</t>
  </si>
  <si>
    <t>Jim Tangeman Center</t>
  </si>
  <si>
    <t>Vancouver Success Academy</t>
  </si>
  <si>
    <t>Head Start</t>
  </si>
  <si>
    <t>Wellpinit Open Doors High School</t>
  </si>
  <si>
    <t>Valley Online Academy</t>
  </si>
  <si>
    <t xml:space="preserve">Open Doors re-engagement </t>
  </si>
  <si>
    <t>West Valley Mid-Level Campus</t>
  </si>
  <si>
    <t>Final 2023-24 AAFTE w/TK (Should match F-203)</t>
  </si>
  <si>
    <t xml:space="preserve">AAFTE w/TK 2023-24 as of March 2024 </t>
  </si>
  <si>
    <t>Reported 2023-24 AAFTE w/TK for LAP High Poverty Schools Allocation                                    (For  F-203)</t>
  </si>
  <si>
    <t>Adjusted 2023-24 AAFTE  w/TK</t>
  </si>
  <si>
    <t>Final District CEDARS Poverty Percentage October 2,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</si>
</sst>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&quot;$&quot;#,##0.00"/>
    <numFmt numFmtId="166" formatCode="&quot;$&quot;#,##0"/>
    <numFmt numFmtId="167" formatCode="_(* #,##0.0000_);_(* \(#,##0.0000\);_(* &quot;-&quot;??_);_(@_)"/>
    <numFmt numFmtId="168" formatCode="_(* #,##0_);_(* \(#,##0\);_(* &quot;-&quot;??_);_(@_)"/>
    <numFmt numFmtId="169" formatCode="0.0%"/>
    <numFmt numFmtId="170" formatCode="0.00%;\-0.00%;\-"/>
    <numFmt numFmtId="171" formatCode="0.00000"/>
    <numFmt numFmtId="172" formatCode="00000"/>
    <numFmt numFmtId="173" formatCode="_(* #,##0.000_);_(* \(#,##0.000\);_(* &quot;-&quot;??_);_(@_)"/>
    <numFmt numFmtId="174" formatCode="0.000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sz val="9"/>
      <name val="Tw Cen MT"/>
      <family val="2"/>
    </font>
    <font>
      <b/>
      <sz val="9"/>
      <name val="Tw Cen MT"/>
      <family val="2"/>
    </font>
    <font>
      <sz val="12"/>
      <name val="Times New Roman"/>
      <family val="1"/>
    </font>
    <font>
      <sz val="9"/>
      <color theme="1"/>
      <name val="Tw Cen MT"/>
      <family val="2"/>
    </font>
    <font>
      <b/>
      <sz val="9"/>
      <color theme="1"/>
      <name val="Tw Cen MT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0"/>
      <color theme="1"/>
      <name val="Tw Cen MT"/>
      <family val="2"/>
    </font>
    <font>
      <sz val="11"/>
      <color rgb="FFC00000"/>
      <name val="Calibri"/>
      <family val="2"/>
      <scheme val="minor"/>
    </font>
    <font>
      <sz val="11"/>
      <color rgb="FF339933"/>
      <name val="Calibri"/>
      <family val="2"/>
    </font>
    <font>
      <sz val="8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8" tint="0.59999389629810485"/>
      <name val="Calibri"/>
      <family val="2"/>
    </font>
    <font>
      <sz val="12"/>
      <name val="Arial"/>
      <family val="2"/>
    </font>
    <font>
      <sz val="8"/>
      <name val="Calibri"/>
      <family val="2"/>
    </font>
    <font>
      <sz val="8"/>
      <name val="SWISS"/>
    </font>
    <font>
      <u/>
      <sz val="11"/>
      <color theme="10"/>
      <name val="Calibri"/>
      <family val="2"/>
      <scheme val="minor"/>
    </font>
    <font>
      <sz val="8"/>
      <color rgb="FF00B0F0"/>
      <name val="Calibri"/>
      <family val="2"/>
      <scheme val="minor"/>
    </font>
    <font>
      <sz val="8"/>
      <color theme="4" tint="0.39997558519241921"/>
      <name val="Calibri"/>
      <family val="2"/>
      <scheme val="minor"/>
    </font>
    <font>
      <sz val="11"/>
      <color rgb="FFFF000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7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0" borderId="0"/>
    <xf numFmtId="44" fontId="40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6" fillId="0" borderId="0"/>
    <xf numFmtId="0" fontId="49" fillId="0" borderId="0" applyNumberFormat="0" applyFill="0" applyBorder="0" applyAlignment="0" applyProtection="0"/>
    <xf numFmtId="0" fontId="24" fillId="0" borderId="0"/>
  </cellStyleXfs>
  <cellXfs count="172">
    <xf numFmtId="0" fontId="0" fillId="0" borderId="0" xfId="0"/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center"/>
    </xf>
    <xf numFmtId="0" fontId="18" fillId="34" borderId="0" xfId="0" applyFont="1" applyFill="1"/>
    <xf numFmtId="164" fontId="0" fillId="0" borderId="0" xfId="43" applyNumberFormat="1" applyFont="1"/>
    <xf numFmtId="0" fontId="16" fillId="0" borderId="0" xfId="0" applyFont="1" applyAlignment="1">
      <alignment wrapText="1"/>
    </xf>
    <xf numFmtId="0" fontId="25" fillId="0" borderId="0" xfId="44" applyFont="1"/>
    <xf numFmtId="165" fontId="25" fillId="0" borderId="0" xfId="44" applyNumberFormat="1" applyFont="1"/>
    <xf numFmtId="166" fontId="25" fillId="0" borderId="0" xfId="44" applyNumberFormat="1" applyFont="1"/>
    <xf numFmtId="10" fontId="25" fillId="0" borderId="0" xfId="45" applyNumberFormat="1" applyFont="1"/>
    <xf numFmtId="0" fontId="24" fillId="0" borderId="0" xfId="44"/>
    <xf numFmtId="0" fontId="28" fillId="0" borderId="0" xfId="0" applyFont="1"/>
    <xf numFmtId="0" fontId="29" fillId="36" borderId="0" xfId="0" applyFont="1" applyFill="1" applyAlignment="1">
      <alignment wrapText="1"/>
    </xf>
    <xf numFmtId="0" fontId="26" fillId="36" borderId="0" xfId="44" applyFont="1" applyFill="1" applyAlignment="1">
      <alignment wrapText="1"/>
    </xf>
    <xf numFmtId="0" fontId="26" fillId="36" borderId="0" xfId="46" applyFont="1" applyFill="1" applyAlignment="1">
      <alignment vertical="center" wrapText="1"/>
    </xf>
    <xf numFmtId="0" fontId="21" fillId="34" borderId="0" xfId="0" applyFont="1" applyFill="1"/>
    <xf numFmtId="0" fontId="13" fillId="38" borderId="0" xfId="0" applyFont="1" applyFill="1" applyAlignment="1">
      <alignment wrapText="1"/>
    </xf>
    <xf numFmtId="0" fontId="13" fillId="35" borderId="0" xfId="0" applyFont="1" applyFill="1" applyAlignment="1">
      <alignment vertical="top" wrapText="1"/>
    </xf>
    <xf numFmtId="0" fontId="13" fillId="35" borderId="0" xfId="0" applyFont="1" applyFill="1" applyAlignment="1">
      <alignment vertical="top"/>
    </xf>
    <xf numFmtId="0" fontId="13" fillId="35" borderId="0" xfId="0" applyFont="1" applyFill="1" applyAlignment="1">
      <alignment horizontal="center" vertical="top" wrapText="1"/>
    </xf>
    <xf numFmtId="0" fontId="18" fillId="39" borderId="0" xfId="0" applyFont="1" applyFill="1"/>
    <xf numFmtId="166" fontId="25" fillId="39" borderId="0" xfId="44" applyNumberFormat="1" applyFont="1" applyFill="1"/>
    <xf numFmtId="0" fontId="18" fillId="39" borderId="0" xfId="7" applyFont="1" applyFill="1"/>
    <xf numFmtId="0" fontId="1" fillId="0" borderId="0" xfId="51"/>
    <xf numFmtId="0" fontId="31" fillId="0" borderId="0" xfId="48" applyFont="1" applyAlignment="1">
      <alignment wrapText="1"/>
    </xf>
    <xf numFmtId="0" fontId="30" fillId="0" borderId="0" xfId="48"/>
    <xf numFmtId="0" fontId="20" fillId="0" borderId="0" xfId="48" applyFont="1" applyAlignment="1">
      <alignment wrapText="1"/>
    </xf>
    <xf numFmtId="0" fontId="26" fillId="40" borderId="0" xfId="46" applyFont="1" applyFill="1" applyAlignment="1">
      <alignment vertical="center" wrapText="1"/>
    </xf>
    <xf numFmtId="0" fontId="26" fillId="41" borderId="0" xfId="44" applyFont="1" applyFill="1" applyAlignment="1">
      <alignment wrapText="1"/>
    </xf>
    <xf numFmtId="0" fontId="26" fillId="41" borderId="0" xfId="46" applyFont="1" applyFill="1" applyAlignment="1">
      <alignment vertical="center" wrapText="1"/>
    </xf>
    <xf numFmtId="0" fontId="26" fillId="33" borderId="0" xfId="44" applyFont="1" applyFill="1" applyAlignment="1">
      <alignment wrapText="1"/>
    </xf>
    <xf numFmtId="0" fontId="0" fillId="42" borderId="10" xfId="0" applyFill="1" applyBorder="1"/>
    <xf numFmtId="0" fontId="32" fillId="0" borderId="0" xfId="0" applyFont="1"/>
    <xf numFmtId="170" fontId="0" fillId="0" borderId="0" xfId="42" applyNumberFormat="1" applyFont="1" applyBorder="1" applyAlignment="1">
      <alignment horizontal="center" vertical="center"/>
    </xf>
    <xf numFmtId="0" fontId="0" fillId="0" borderId="16" xfId="0" applyBorder="1"/>
    <xf numFmtId="170" fontId="0" fillId="0" borderId="16" xfId="42" applyNumberFormat="1" applyFont="1" applyBorder="1" applyAlignment="1">
      <alignment horizontal="center" vertical="center"/>
    </xf>
    <xf numFmtId="170" fontId="0" fillId="0" borderId="12" xfId="42" applyNumberFormat="1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0" borderId="22" xfId="0" applyBorder="1"/>
    <xf numFmtId="170" fontId="0" fillId="0" borderId="22" xfId="42" applyNumberFormat="1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33" fillId="0" borderId="0" xfId="0" applyFont="1"/>
    <xf numFmtId="170" fontId="16" fillId="0" borderId="12" xfId="0" applyNumberFormat="1" applyFont="1" applyBorder="1" applyAlignment="1">
      <alignment horizontal="center" vertical="center" wrapText="1"/>
    </xf>
    <xf numFmtId="43" fontId="0" fillId="0" borderId="22" xfId="43" applyFont="1" applyBorder="1" applyAlignment="1">
      <alignment horizontal="center" vertical="center"/>
    </xf>
    <xf numFmtId="43" fontId="16" fillId="0" borderId="12" xfId="43" applyFont="1" applyBorder="1" applyAlignment="1">
      <alignment horizontal="center" vertical="center" wrapText="1"/>
    </xf>
    <xf numFmtId="43" fontId="0" fillId="0" borderId="12" xfId="43" applyFont="1" applyBorder="1" applyAlignment="1">
      <alignment horizontal="center" vertical="center"/>
    </xf>
    <xf numFmtId="43" fontId="0" fillId="0" borderId="0" xfId="43" applyFont="1" applyBorder="1" applyAlignment="1">
      <alignment horizontal="center" vertical="center"/>
    </xf>
    <xf numFmtId="43" fontId="0" fillId="0" borderId="16" xfId="43" applyFont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44" fontId="0" fillId="43" borderId="13" xfId="56" applyFont="1" applyFill="1" applyBorder="1"/>
    <xf numFmtId="44" fontId="0" fillId="43" borderId="15" xfId="56" applyFont="1" applyFill="1" applyBorder="1"/>
    <xf numFmtId="44" fontId="0" fillId="43" borderId="17" xfId="56" applyFont="1" applyFill="1" applyBorder="1"/>
    <xf numFmtId="43" fontId="0" fillId="0" borderId="0" xfId="0" applyNumberFormat="1"/>
    <xf numFmtId="43" fontId="0" fillId="0" borderId="16" xfId="0" applyNumberFormat="1" applyBorder="1"/>
    <xf numFmtId="43" fontId="0" fillId="36" borderId="12" xfId="43" applyFont="1" applyFill="1" applyBorder="1"/>
    <xf numFmtId="43" fontId="0" fillId="36" borderId="0" xfId="43" applyFont="1" applyFill="1" applyBorder="1"/>
    <xf numFmtId="43" fontId="0" fillId="36" borderId="16" xfId="43" applyFont="1" applyFill="1" applyBorder="1"/>
    <xf numFmtId="43" fontId="0" fillId="36" borderId="22" xfId="43" applyFont="1" applyFill="1" applyBorder="1"/>
    <xf numFmtId="0" fontId="36" fillId="0" borderId="0" xfId="0" applyFont="1" applyAlignment="1">
      <alignment wrapText="1"/>
    </xf>
    <xf numFmtId="43" fontId="19" fillId="0" borderId="12" xfId="43" applyFont="1" applyFill="1" applyBorder="1"/>
    <xf numFmtId="0" fontId="21" fillId="0" borderId="0" xfId="0" applyFont="1"/>
    <xf numFmtId="0" fontId="38" fillId="0" borderId="0" xfId="0" applyFont="1" applyAlignment="1">
      <alignment horizontal="center" vertical="center"/>
    </xf>
    <xf numFmtId="0" fontId="0" fillId="42" borderId="0" xfId="0" applyFill="1"/>
    <xf numFmtId="171" fontId="25" fillId="0" borderId="0" xfId="44" applyNumberFormat="1" applyFont="1"/>
    <xf numFmtId="0" fontId="24" fillId="0" borderId="0" xfId="44" quotePrefix="1"/>
    <xf numFmtId="44" fontId="0" fillId="43" borderId="23" xfId="56" applyFont="1" applyFill="1" applyBorder="1"/>
    <xf numFmtId="0" fontId="26" fillId="0" borderId="0" xfId="44" applyFont="1" applyAlignment="1">
      <alignment wrapText="1"/>
    </xf>
    <xf numFmtId="168" fontId="30" fillId="0" borderId="0" xfId="48" applyNumberFormat="1"/>
    <xf numFmtId="0" fontId="26" fillId="37" borderId="0" xfId="46" applyFont="1" applyFill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2" fontId="24" fillId="0" borderId="0" xfId="44" applyNumberFormat="1"/>
    <xf numFmtId="172" fontId="0" fillId="0" borderId="0" xfId="0" applyNumberFormat="1" applyAlignment="1">
      <alignment horizontal="left"/>
    </xf>
    <xf numFmtId="0" fontId="24" fillId="0" borderId="0" xfId="0" applyFont="1" applyAlignment="1">
      <alignment horizontal="left"/>
    </xf>
    <xf numFmtId="0" fontId="16" fillId="37" borderId="10" xfId="51" applyFont="1" applyFill="1" applyBorder="1" applyAlignment="1">
      <alignment horizontal="center" wrapText="1"/>
    </xf>
    <xf numFmtId="0" fontId="24" fillId="0" borderId="0" xfId="50"/>
    <xf numFmtId="0" fontId="16" fillId="0" borderId="11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21" fillId="0" borderId="24" xfId="0" applyFont="1" applyBorder="1" applyAlignment="1">
      <alignment horizontal="center" vertical="center"/>
    </xf>
    <xf numFmtId="0" fontId="38" fillId="0" borderId="0" xfId="0" applyFont="1" applyAlignment="1">
      <alignment horizontal="right"/>
    </xf>
    <xf numFmtId="165" fontId="38" fillId="0" borderId="0" xfId="0" applyNumberFormat="1" applyFont="1"/>
    <xf numFmtId="0" fontId="38" fillId="0" borderId="0" xfId="0" applyFont="1"/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50" applyAlignment="1">
      <alignment horizontal="left"/>
    </xf>
    <xf numFmtId="0" fontId="24" fillId="0" borderId="0" xfId="50" applyAlignment="1">
      <alignment horizontal="center"/>
    </xf>
    <xf numFmtId="0" fontId="24" fillId="0" borderId="0" xfId="59" applyNumberFormat="1" applyFont="1" applyFill="1" applyBorder="1" applyAlignment="1">
      <alignment horizontal="center"/>
    </xf>
    <xf numFmtId="43" fontId="20" fillId="0" borderId="0" xfId="59" applyFont="1" applyFill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50" applyFont="1" applyAlignment="1">
      <alignment horizontal="center"/>
    </xf>
    <xf numFmtId="10" fontId="24" fillId="0" borderId="0" xfId="42" applyNumberFormat="1" applyFont="1" applyFill="1" applyBorder="1"/>
    <xf numFmtId="43" fontId="18" fillId="0" borderId="0" xfId="43" applyFont="1" applyFill="1"/>
    <xf numFmtId="43" fontId="28" fillId="0" borderId="0" xfId="43" applyFont="1" applyFill="1"/>
    <xf numFmtId="167" fontId="18" fillId="0" borderId="0" xfId="43" applyNumberFormat="1" applyFont="1" applyFill="1"/>
    <xf numFmtId="164" fontId="0" fillId="0" borderId="0" xfId="43" applyNumberFormat="1" applyFont="1" applyFill="1"/>
    <xf numFmtId="0" fontId="0" fillId="0" borderId="0" xfId="0" pivotButton="1"/>
    <xf numFmtId="43" fontId="18" fillId="0" borderId="0" xfId="59" applyFont="1" applyFill="1" applyBorder="1"/>
    <xf numFmtId="0" fontId="18" fillId="0" borderId="0" xfId="59" applyNumberFormat="1" applyFont="1" applyFill="1" applyBorder="1" applyAlignment="1">
      <alignment horizontal="left"/>
    </xf>
    <xf numFmtId="0" fontId="41" fillId="0" borderId="0" xfId="0" applyFont="1"/>
    <xf numFmtId="10" fontId="0" fillId="0" borderId="0" xfId="42" applyNumberFormat="1" applyFont="1" applyFill="1" applyAlignment="1">
      <alignment horizontal="center"/>
    </xf>
    <xf numFmtId="49" fontId="18" fillId="0" borderId="0" xfId="0" applyNumberFormat="1" applyFont="1"/>
    <xf numFmtId="49" fontId="18" fillId="0" borderId="0" xfId="0" quotePrefix="1" applyNumberFormat="1" applyFont="1"/>
    <xf numFmtId="164" fontId="43" fillId="0" borderId="0" xfId="43" applyNumberFormat="1" applyFont="1"/>
    <xf numFmtId="169" fontId="18" fillId="0" borderId="0" xfId="42" applyNumberFormat="1" applyFont="1" applyFill="1" applyAlignment="1">
      <alignment horizontal="center"/>
    </xf>
    <xf numFmtId="164" fontId="13" fillId="35" borderId="0" xfId="43" applyNumberFormat="1" applyFont="1" applyFill="1" applyAlignment="1">
      <alignment horizontal="center" vertical="top" wrapText="1"/>
    </xf>
    <xf numFmtId="0" fontId="41" fillId="0" borderId="0" xfId="0" applyFont="1" applyAlignment="1">
      <alignment horizontal="left"/>
    </xf>
    <xf numFmtId="164" fontId="41" fillId="0" borderId="0" xfId="43" applyNumberFormat="1" applyFont="1" applyAlignment="1">
      <alignment horizontal="left"/>
    </xf>
    <xf numFmtId="43" fontId="30" fillId="0" borderId="0" xfId="43" applyFont="1"/>
    <xf numFmtId="43" fontId="44" fillId="0" borderId="0" xfId="0" applyNumberFormat="1" applyFont="1"/>
    <xf numFmtId="10" fontId="0" fillId="0" borderId="0" xfId="42" applyNumberFormat="1" applyFont="1" applyFill="1"/>
    <xf numFmtId="2" fontId="25" fillId="0" borderId="0" xfId="44" applyNumberFormat="1" applyFont="1"/>
    <xf numFmtId="0" fontId="0" fillId="0" borderId="25" xfId="0" applyBorder="1" applyAlignment="1">
      <alignment horizontal="center"/>
    </xf>
    <xf numFmtId="43" fontId="0" fillId="0" borderId="0" xfId="43" applyFont="1"/>
    <xf numFmtId="0" fontId="0" fillId="0" borderId="0" xfId="0" applyAlignment="1">
      <alignment wrapText="1"/>
    </xf>
    <xf numFmtId="0" fontId="45" fillId="0" borderId="0" xfId="50" applyFont="1" applyAlignment="1">
      <alignment horizontal="center"/>
    </xf>
    <xf numFmtId="0" fontId="16" fillId="37" borderId="0" xfId="0" applyFont="1" applyFill="1"/>
    <xf numFmtId="0" fontId="0" fillId="37" borderId="0" xfId="0" applyFill="1"/>
    <xf numFmtId="0" fontId="49" fillId="0" borderId="0" xfId="61"/>
    <xf numFmtId="0" fontId="16" fillId="0" borderId="0" xfId="0" applyFont="1" applyAlignment="1">
      <alignment horizontal="right"/>
    </xf>
    <xf numFmtId="43" fontId="21" fillId="37" borderId="16" xfId="43" applyFont="1" applyFill="1" applyBorder="1"/>
    <xf numFmtId="0" fontId="50" fillId="0" borderId="0" xfId="0" applyFont="1"/>
    <xf numFmtId="0" fontId="50" fillId="0" borderId="0" xfId="51" applyFont="1"/>
    <xf numFmtId="0" fontId="16" fillId="0" borderId="0" xfId="51" applyFont="1" applyAlignment="1">
      <alignment vertical="top"/>
    </xf>
    <xf numFmtId="0" fontId="16" fillId="0" borderId="24" xfId="0" applyFont="1" applyBorder="1" applyAlignment="1">
      <alignment horizontal="center" vertical="top" wrapText="1"/>
    </xf>
    <xf numFmtId="0" fontId="45" fillId="0" borderId="0" xfId="50" applyFont="1"/>
    <xf numFmtId="0" fontId="47" fillId="0" borderId="0" xfId="50" applyFont="1"/>
    <xf numFmtId="43" fontId="24" fillId="0" borderId="0" xfId="50" applyNumberFormat="1"/>
    <xf numFmtId="0" fontId="20" fillId="0" borderId="0" xfId="50" applyFont="1"/>
    <xf numFmtId="0" fontId="20" fillId="0" borderId="0" xfId="50" applyFont="1" applyAlignment="1">
      <alignment horizontal="center"/>
    </xf>
    <xf numFmtId="0" fontId="20" fillId="0" borderId="0" xfId="44" applyFont="1" applyAlignment="1">
      <alignment horizontal="center"/>
    </xf>
    <xf numFmtId="0" fontId="20" fillId="0" borderId="0" xfId="44" applyFont="1"/>
    <xf numFmtId="0" fontId="42" fillId="0" borderId="0" xfId="50" applyFont="1" applyAlignment="1">
      <alignment horizontal="center"/>
    </xf>
    <xf numFmtId="0" fontId="48" fillId="0" borderId="0" xfId="60" applyFont="1"/>
    <xf numFmtId="0" fontId="0" fillId="0" borderId="0" xfId="0" quotePrefix="1" applyAlignment="1">
      <alignment horizontal="left"/>
    </xf>
    <xf numFmtId="43" fontId="0" fillId="0" borderId="0" xfId="59" applyFont="1" applyFill="1"/>
    <xf numFmtId="0" fontId="51" fillId="0" borderId="0" xfId="0" applyFont="1"/>
    <xf numFmtId="173" fontId="23" fillId="0" borderId="0" xfId="0" applyNumberFormat="1" applyFont="1"/>
    <xf numFmtId="43" fontId="22" fillId="0" borderId="0" xfId="43" applyFont="1" applyFill="1"/>
    <xf numFmtId="166" fontId="23" fillId="0" borderId="0" xfId="0" applyNumberFormat="1" applyFont="1"/>
    <xf numFmtId="10" fontId="23" fillId="0" borderId="0" xfId="43" applyNumberFormat="1" applyFont="1" applyFill="1"/>
    <xf numFmtId="0" fontId="24" fillId="0" borderId="0" xfId="62" applyAlignment="1">
      <alignment horizontal="left"/>
    </xf>
    <xf numFmtId="0" fontId="18" fillId="0" borderId="0" xfId="7" applyFont="1" applyFill="1"/>
    <xf numFmtId="0" fontId="23" fillId="0" borderId="0" xfId="0" applyFont="1"/>
    <xf numFmtId="169" fontId="23" fillId="0" borderId="0" xfId="42" applyNumberFormat="1" applyFont="1" applyFill="1"/>
    <xf numFmtId="168" fontId="23" fillId="0" borderId="0" xfId="43" applyNumberFormat="1" applyFont="1" applyFill="1"/>
    <xf numFmtId="43" fontId="23" fillId="0" borderId="0" xfId="43" applyFont="1" applyFill="1"/>
    <xf numFmtId="174" fontId="24" fillId="0" borderId="0" xfId="44" applyNumberFormat="1"/>
    <xf numFmtId="0" fontId="40" fillId="0" borderId="0" xfId="57" applyAlignment="1">
      <alignment horizontal="center" wrapText="1"/>
    </xf>
    <xf numFmtId="0" fontId="25" fillId="0" borderId="0" xfId="44" applyFont="1" applyAlignment="1">
      <alignment wrapText="1"/>
    </xf>
    <xf numFmtId="0" fontId="25" fillId="0" borderId="0" xfId="46" applyFont="1" applyAlignment="1">
      <alignment vertical="center" wrapText="1"/>
    </xf>
    <xf numFmtId="174" fontId="22" fillId="0" borderId="0" xfId="0" applyNumberFormat="1" applyFont="1"/>
    <xf numFmtId="49" fontId="45" fillId="0" borderId="0" xfId="50" applyNumberFormat="1" applyFont="1" applyAlignment="1">
      <alignment horizontal="center"/>
    </xf>
    <xf numFmtId="49" fontId="0" fillId="0" borderId="0" xfId="0" applyNumberFormat="1"/>
    <xf numFmtId="49" fontId="16" fillId="0" borderId="24" xfId="0" applyNumberFormat="1" applyFont="1" applyBorder="1" applyAlignment="1">
      <alignment horizontal="center" vertical="top" wrapText="1"/>
    </xf>
    <xf numFmtId="49" fontId="21" fillId="0" borderId="24" xfId="0" applyNumberFormat="1" applyFont="1" applyBorder="1" applyAlignment="1">
      <alignment horizontal="center" vertical="top" wrapText="1"/>
    </xf>
    <xf numFmtId="49" fontId="21" fillId="40" borderId="24" xfId="0" applyNumberFormat="1" applyFont="1" applyFill="1" applyBorder="1" applyAlignment="1">
      <alignment horizontal="center" vertical="top" wrapText="1"/>
    </xf>
    <xf numFmtId="0" fontId="0" fillId="42" borderId="0" xfId="0" quotePrefix="1" applyFill="1"/>
    <xf numFmtId="0" fontId="0" fillId="44" borderId="0" xfId="0" applyFill="1" applyAlignment="1">
      <alignment horizontal="center" wrapText="1"/>
    </xf>
    <xf numFmtId="0" fontId="52" fillId="0" borderId="0" xfId="50" applyFont="1" applyAlignment="1">
      <alignment horizontal="center"/>
    </xf>
    <xf numFmtId="0" fontId="0" fillId="0" borderId="0" xfId="42" applyNumberFormat="1" applyFont="1" applyFill="1" applyAlignment="1">
      <alignment horizontal="center"/>
    </xf>
    <xf numFmtId="0" fontId="16" fillId="0" borderId="21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168" fontId="24" fillId="0" borderId="0" xfId="43" applyNumberFormat="1" applyFont="1"/>
    <xf numFmtId="3" fontId="48" fillId="0" borderId="0" xfId="60" applyNumberFormat="1" applyFont="1"/>
    <xf numFmtId="0" fontId="29" fillId="0" borderId="0" xfId="0" applyFont="1" applyAlignment="1">
      <alignment horizontal="center"/>
    </xf>
  </cellXfs>
  <cellStyles count="6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omma 2" xfId="47" xr:uid="{00000000-0005-0000-0000-00001C000000}"/>
    <cellStyle name="Comma 3" xfId="53" xr:uid="{00000000-0005-0000-0000-00001D000000}"/>
    <cellStyle name="Comma 3 2" xfId="59" xr:uid="{00000000-0005-0000-0000-00001E000000}"/>
    <cellStyle name="Currency" xfId="56" builtinId="4"/>
    <cellStyle name="Currency 2" xfId="58" xr:uid="{00000000-0005-0000-0000-000020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6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B000000}"/>
    <cellStyle name="Normal 2 2" xfId="51" xr:uid="{00000000-0005-0000-0000-00002C000000}"/>
    <cellStyle name="Normal 2 2 2 2" xfId="52" xr:uid="{00000000-0005-0000-0000-00002D000000}"/>
    <cellStyle name="Normal 2 3" xfId="49" xr:uid="{00000000-0005-0000-0000-00002E000000}"/>
    <cellStyle name="Normal 2 3 2" xfId="54" xr:uid="{00000000-0005-0000-0000-00002F000000}"/>
    <cellStyle name="Normal 3" xfId="50" xr:uid="{00000000-0005-0000-0000-000030000000}"/>
    <cellStyle name="Normal 3 2" xfId="62" xr:uid="{B772A4D5-B125-4816-AFD2-5BF6D2C4E002}"/>
    <cellStyle name="Normal 4" xfId="48" xr:uid="{00000000-0005-0000-0000-000031000000}"/>
    <cellStyle name="Normal 4 2" xfId="57" xr:uid="{00000000-0005-0000-0000-000032000000}"/>
    <cellStyle name="Normal_0709MegaModelNovG" xfId="46" xr:uid="{00000000-0005-0000-0000-000033000000}"/>
    <cellStyle name="Normal_1220R10" xfId="60" xr:uid="{00000000-0005-0000-0000-000034000000}"/>
    <cellStyle name="Note" xfId="15" builtinId="10" customBuiltin="1"/>
    <cellStyle name="Output" xfId="10" builtinId="21" customBuiltin="1"/>
    <cellStyle name="Percent" xfId="42" builtinId="5"/>
    <cellStyle name="Percent 2" xfId="45" xr:uid="{00000000-0005-0000-0000-000038000000}"/>
    <cellStyle name="Percent 2 2" xfId="55" xr:uid="{00000000-0005-0000-0000-000039000000}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font>
        <color rgb="FF9C0006"/>
      </font>
      <fill>
        <patternFill>
          <bgColor rgb="FFFFC7CE"/>
        </patternFill>
      </fill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strike val="0"/>
      </font>
      <border>
        <vertical/>
        <horizontal/>
      </border>
    </dxf>
    <dxf>
      <font>
        <strike val="0"/>
      </font>
      <border>
        <vertical/>
        <horizontal/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>
          <bgColor theme="9" tint="0.79998168889431442"/>
        </patternFill>
      </fill>
    </dxf>
    <dxf>
      <fill>
        <patternFill patternType="solid">
          <bgColor rgb="FFFFFF00"/>
        </patternFill>
      </fill>
    </dxf>
    <dxf>
      <alignment wrapText="1"/>
    </dxf>
    <dxf>
      <alignment horizontal="center"/>
    </dxf>
  </dxfs>
  <tableStyles count="0" defaultTableStyle="TableStyleMedium2" defaultPivotStyle="PivotStyleLight16"/>
  <colors>
    <mruColors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elissa Jarmon" id="{DC256705-BF59-4B86-BE7E-B8AF159371D9}" userId="S::melissa.jarmon@k12.wa.us::fd2fb86b-6a5d-4825-ba88-759bbc5ff2a6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399.455337500003" createdVersion="8" refreshedVersion="8" minRefreshableVersion="3" recordCount="2347" xr:uid="{F65846F9-F419-4AE2-8729-56E714CEFFA1}">
  <cacheSource type="worksheet">
    <worksheetSource ref="A9:X2356" sheet="HP Schools Calculation"/>
  </cacheSource>
  <cacheFields count="24">
    <cacheField name="District Code" numFmtId="0">
      <sharedItems count="321">
        <s v="14005"/>
        <s v="21226"/>
        <s v="22017"/>
        <s v="29103"/>
        <s v="31016"/>
        <s v="02420"/>
        <s v="17408"/>
        <s v="18303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27902"/>
        <s v="17911"/>
        <s v="17916"/>
        <s v="17919"/>
        <s v="10070"/>
        <s v="31063"/>
        <s v="17411"/>
        <s v="11056"/>
        <s v="08402"/>
        <s v="10003"/>
        <s v="08458"/>
        <s v="03017"/>
        <s v="17415"/>
        <s v="33212"/>
        <s v="03052"/>
        <s v="19403"/>
        <s v="20402"/>
        <s v="06101"/>
        <s v="29311"/>
        <s v="38126"/>
        <s v="04129"/>
        <s v="14097"/>
        <s v="31004"/>
        <s v="17414"/>
        <s v="31306"/>
        <s v="38264"/>
        <s v="32362"/>
        <s v="01158"/>
        <s v="08122"/>
        <s v="33183"/>
        <s v="28144"/>
        <s v="32903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24915"/>
        <s v="11001"/>
        <s v="24122"/>
        <s v="03050"/>
        <s v="21301"/>
        <s v="27401"/>
        <s v="04901"/>
        <s v="23402"/>
        <s v="12110"/>
        <s v="05121"/>
        <s v="16050"/>
        <s v="36402"/>
        <s v="32907"/>
        <s v="03116"/>
        <s v="38901"/>
        <s v="38267"/>
        <s v="27003"/>
        <s v="16020"/>
        <s v="16048"/>
        <s v="05903"/>
        <s v="05402"/>
        <s v="13144"/>
        <s v="17908"/>
        <s v="34307"/>
        <s v="17910"/>
        <s v="25116"/>
        <s v="22009"/>
        <s v="17403"/>
        <s v="10309"/>
        <s v="03400"/>
        <s v="06122"/>
        <s v="01160"/>
        <s v="32416"/>
        <s v="17407"/>
        <s v="34401"/>
        <s v="20403"/>
        <s v="06901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901"/>
        <s v="32081"/>
        <s v="22008"/>
        <s v="38322"/>
        <s v="31401"/>
        <s v="11054"/>
        <s v="07035"/>
        <s v="04069"/>
        <s v="27001"/>
        <s v="38304"/>
        <s v="30303"/>
        <s v="31311"/>
        <s v="17905"/>
        <s v="2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9208"/>
        <s v="32363"/>
        <s v="37902"/>
        <s v="21303"/>
        <s v="27416"/>
        <s v="20405"/>
        <s v="17917"/>
        <s v="22200"/>
        <s v="25160"/>
        <s v="13167"/>
        <s v="21232"/>
        <s v="14117"/>
        <s v="20094"/>
        <s v="08404"/>
        <s v="39901"/>
        <s v="39007"/>
        <s v="34002" u="1"/>
        <s v="39205" u="1"/>
      </sharedItems>
    </cacheField>
    <cacheField name="District Name" numFmtId="0">
      <sharedItems/>
    </cacheField>
    <cacheField name="School Code" numFmtId="0">
      <sharedItems containsSemiMixedTypes="0" containsString="0" containsNumber="1" containsInteger="1" minValue="1502" maxValue="5961"/>
    </cacheField>
    <cacheField name="School Name" numFmtId="0">
      <sharedItems/>
    </cacheField>
    <cacheField name="Eligible for High Poverty Schools Allocation" numFmtId="169">
      <sharedItems/>
    </cacheField>
    <cacheField name="AAFTE 2023-24 as of March 2024" numFmtId="43">
      <sharedItems containsSemiMixedTypes="0" containsString="0" containsNumber="1" minValue="0" maxValue="3008.84"/>
    </cacheField>
    <cacheField name="Adjusted 2023-24 AAFTE " numFmtId="0">
      <sharedItems containsString="0" containsBlank="1" containsNumber="1" containsInteger="1" minValue="0" maxValue="0"/>
    </cacheField>
    <cacheField name="Reported 2023-24 AAFTE for LAP High Poverty Schools Allocation                                    (For  F-203)" numFmtId="43">
      <sharedItems containsSemiMixedTypes="0" containsString="0" containsNumber="1" minValue="0" maxValue="3008.84"/>
    </cacheField>
    <cacheField name="2024-25 Reg Base" numFmtId="174">
      <sharedItems containsSemiMixedTypes="0" containsString="0" containsNumber="1" minValue="1" maxValue="1.19"/>
    </cacheField>
    <cacheField name="2024-25 Reg Inc" numFmtId="174">
      <sharedItems containsSemiMixedTypes="0" containsString="0" containsNumber="1" minValue="1" maxValue="1.22"/>
    </cacheField>
    <cacheField name="High Poverty Schools Prior Year AAFTE" numFmtId="43">
      <sharedItems containsSemiMixedTypes="0" containsString="0" containsNumber="1" minValue="0" maxValue="3008.84"/>
    </cacheField>
    <cacheField name="Formulated Staff Units" numFmtId="173">
      <sharedItems containsSemiMixedTypes="0" containsString="0" containsNumber="1" minValue="0" maxValue="8.8260000000000005"/>
    </cacheField>
    <cacheField name="CIS Sal" numFmtId="166">
      <sharedItems containsSemiMixedTypes="0" containsString="0" containsNumber="1" containsInteger="1" minValue="72728" maxValue="72728"/>
    </cacheField>
    <cacheField name="CIS Sal Inc" numFmtId="166">
      <sharedItems containsSemiMixedTypes="0" containsString="0" containsNumber="1" containsInteger="1" minValue="78209" maxValue="78209"/>
    </cacheField>
    <cacheField name="LAP CIS Salary/YR" numFmtId="166">
      <sharedItems containsSemiMixedTypes="0" containsString="0" containsNumber="1" minValue="0" maxValue="641897.32999999996"/>
    </cacheField>
    <cacheField name="LAP CIS Salary Incr/YR" numFmtId="166">
      <sharedItems containsSemiMixedTypes="0" containsString="0" containsNumber="1" minValue="0" maxValue="48375.300000000047"/>
    </cacheField>
    <cacheField name="LAP CIS Health Ins Inc Rate" numFmtId="166">
      <sharedItems containsSemiMixedTypes="0" containsString="0" containsNumber="1" containsInteger="1" minValue="14136" maxValue="14136"/>
    </cacheField>
    <cacheField name="LAP CIS Fringe Benefit Rate" numFmtId="10">
      <sharedItems containsSemiMixedTypes="0" containsString="0" containsNumber="1" minValue="0.18149999999999999" maxValue="0.18149999999999999"/>
    </cacheField>
    <cacheField name="LAP CIS Fringe Benefit Inc Rate" numFmtId="10">
      <sharedItems containsSemiMixedTypes="0" containsString="0" containsNumber="1" minValue="0.17510000000000001" maxValue="0.17510000000000001"/>
    </cacheField>
    <cacheField name="Fringe + Health" numFmtId="166">
      <sharedItems containsSemiMixedTypes="0" containsString="0" containsNumber="1" minValue="0" maxValue="249739.22"/>
    </cacheField>
    <cacheField name="LAP Prof Learning Days Salaries" numFmtId="166">
      <sharedItems containsSemiMixedTypes="0" containsString="0" containsNumber="1" minValue="0" maxValue="11504.54"/>
    </cacheField>
    <cacheField name="LAP Prof Learning Days Fringe Benefit" numFmtId="166">
      <sharedItems containsSemiMixedTypes="0" containsString="0" containsNumber="1" minValue="0" maxValue="2014.44"/>
    </cacheField>
    <cacheField name="LAP Prof Learning Days Total" numFmtId="166">
      <sharedItems containsSemiMixedTypes="0" containsString="0" containsNumber="1" minValue="0" maxValue="13518.980000000001"/>
    </cacheField>
    <cacheField name="High Poverty Schools Allocation" numFmtId="166">
      <sharedItems containsSemiMixedTypes="0" containsString="0" containsNumber="1" minValue="0" maxValue="953530.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399.455337847219" createdVersion="8" refreshedVersion="8" minRefreshableVersion="3" recordCount="2377" xr:uid="{4D51FF10-B217-406A-A2C6-1B6490423D96}">
  <cacheSource type="worksheet">
    <worksheetSource ref="A9:X2386" sheet="HP Schools Calculation"/>
  </cacheSource>
  <cacheFields count="24">
    <cacheField name="District Code" numFmtId="0">
      <sharedItems count="321">
        <s v="14005"/>
        <s v="21226"/>
        <s v="22017"/>
        <s v="29103"/>
        <s v="31016"/>
        <s v="02420"/>
        <s v="17408"/>
        <s v="18303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27902"/>
        <s v="17911"/>
        <s v="17916"/>
        <s v="17919"/>
        <s v="10070"/>
        <s v="31063"/>
        <s v="17411"/>
        <s v="11056"/>
        <s v="08402"/>
        <s v="10003"/>
        <s v="08458"/>
        <s v="03017"/>
        <s v="17415"/>
        <s v="33212"/>
        <s v="03052"/>
        <s v="19403"/>
        <s v="20402"/>
        <s v="06101"/>
        <s v="29311"/>
        <s v="38126"/>
        <s v="04129"/>
        <s v="14097"/>
        <s v="31004"/>
        <s v="17414"/>
        <s v="31306"/>
        <s v="38264"/>
        <s v="32362"/>
        <s v="01158"/>
        <s v="08122"/>
        <s v="33183"/>
        <s v="28144"/>
        <s v="32903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24915"/>
        <s v="11001"/>
        <s v="24122"/>
        <s v="03050"/>
        <s v="21301"/>
        <s v="27401"/>
        <s v="04901"/>
        <s v="23402"/>
        <s v="12110"/>
        <s v="05121"/>
        <s v="16050"/>
        <s v="36402"/>
        <s v="32907"/>
        <s v="03116"/>
        <s v="38901"/>
        <s v="38267"/>
        <s v="27003"/>
        <s v="16020"/>
        <s v="16048"/>
        <s v="05903"/>
        <s v="05402"/>
        <s v="13144"/>
        <s v="17908"/>
        <s v="34307"/>
        <s v="17910"/>
        <s v="25116"/>
        <s v="22009"/>
        <s v="17403"/>
        <s v="10309"/>
        <s v="03400"/>
        <s v="06122"/>
        <s v="01160"/>
        <s v="32416"/>
        <s v="17407"/>
        <s v="34401"/>
        <s v="20403"/>
        <s v="06901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901"/>
        <s v="32081"/>
        <s v="22008"/>
        <s v="38322"/>
        <s v="31401"/>
        <s v="11054"/>
        <s v="07035"/>
        <s v="04069"/>
        <s v="27001"/>
        <s v="38304"/>
        <s v="30303"/>
        <s v="31311"/>
        <s v="17905"/>
        <s v="2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9208"/>
        <s v="32363"/>
        <s v="37902"/>
        <s v="21303"/>
        <s v="27416"/>
        <s v="20405"/>
        <s v="17917"/>
        <s v="22200"/>
        <s v="25160"/>
        <s v="13167"/>
        <s v="21232"/>
        <s v="14117"/>
        <s v="20094"/>
        <s v="08404"/>
        <s v="39901"/>
        <s v="39007"/>
        <s v="34002"/>
        <s v="39205"/>
      </sharedItems>
    </cacheField>
    <cacheField name="District Name" numFmtId="0">
      <sharedItems/>
    </cacheField>
    <cacheField name="School Code" numFmtId="0">
      <sharedItems containsSemiMixedTypes="0" containsString="0" containsNumber="1" containsInteger="1" minValue="1502" maxValue="5961"/>
    </cacheField>
    <cacheField name="School Name" numFmtId="0">
      <sharedItems/>
    </cacheField>
    <cacheField name="Eligible for High Poverty Schools Allocation" numFmtId="169">
      <sharedItems count="3">
        <s v="Yes"/>
        <s v="No"/>
        <s v=" " u="1"/>
      </sharedItems>
    </cacheField>
    <cacheField name="AAFTE 2023-24 as of March 2024" numFmtId="43">
      <sharedItems containsSemiMixedTypes="0" containsString="0" containsNumber="1" minValue="0" maxValue="3008.84"/>
    </cacheField>
    <cacheField name="Adjusted 2023-24 AAFTE " numFmtId="0">
      <sharedItems containsString="0" containsBlank="1" containsNumber="1" containsInteger="1" minValue="0" maxValue="0"/>
    </cacheField>
    <cacheField name="Reported 2023-24 AAFTE for LAP High Poverty Schools Allocation                                    (For  F-203)" numFmtId="43">
      <sharedItems containsSemiMixedTypes="0" containsString="0" containsNumber="1" minValue="0" maxValue="3008.84"/>
    </cacheField>
    <cacheField name="2024-25 Reg Base" numFmtId="174">
      <sharedItems containsSemiMixedTypes="0" containsString="0" containsNumber="1" minValue="1" maxValue="1.19"/>
    </cacheField>
    <cacheField name="2024-25 Reg Inc" numFmtId="174">
      <sharedItems containsSemiMixedTypes="0" containsString="0" containsNumber="1" minValue="1" maxValue="1.22"/>
    </cacheField>
    <cacheField name="High Poverty Schools Prior Year AAFTE" numFmtId="43">
      <sharedItems containsSemiMixedTypes="0" containsString="0" containsNumber="1" minValue="0" maxValue="3008.84"/>
    </cacheField>
    <cacheField name="Formulated Staff Units" numFmtId="173">
      <sharedItems containsSemiMixedTypes="0" containsString="0" containsNumber="1" minValue="0" maxValue="8.8260000000000005"/>
    </cacheField>
    <cacheField name="CIS Sal" numFmtId="166">
      <sharedItems containsSemiMixedTypes="0" containsString="0" containsNumber="1" containsInteger="1" minValue="72728" maxValue="72728"/>
    </cacheField>
    <cacheField name="CIS Sal Inc" numFmtId="166">
      <sharedItems containsSemiMixedTypes="0" containsString="0" containsNumber="1" containsInteger="1" minValue="78209" maxValue="78209"/>
    </cacheField>
    <cacheField name="LAP CIS Salary/YR" numFmtId="166">
      <sharedItems containsSemiMixedTypes="0" containsString="0" containsNumber="1" minValue="0" maxValue="641897.32999999996"/>
    </cacheField>
    <cacheField name="LAP CIS Salary Incr/YR" numFmtId="166">
      <sharedItems containsSemiMixedTypes="0" containsString="0" containsNumber="1" minValue="0" maxValue="48375.300000000047"/>
    </cacheField>
    <cacheField name="LAP CIS Health Ins Inc Rate" numFmtId="166">
      <sharedItems containsSemiMixedTypes="0" containsString="0" containsNumber="1" containsInteger="1" minValue="14136" maxValue="14136"/>
    </cacheField>
    <cacheField name="LAP CIS Fringe Benefit Rate" numFmtId="10">
      <sharedItems containsSemiMixedTypes="0" containsString="0" containsNumber="1" minValue="0.18149999999999999" maxValue="0.18149999999999999"/>
    </cacheField>
    <cacheField name="LAP CIS Fringe Benefit Inc Rate" numFmtId="10">
      <sharedItems containsSemiMixedTypes="0" containsString="0" containsNumber="1" minValue="0.17510000000000001" maxValue="0.17510000000000001"/>
    </cacheField>
    <cacheField name="Fringe + Health" numFmtId="166">
      <sharedItems containsSemiMixedTypes="0" containsString="0" containsNumber="1" minValue="0" maxValue="249739.22"/>
    </cacheField>
    <cacheField name="LAP Prof Learning Days Salaries" numFmtId="166">
      <sharedItems containsSemiMixedTypes="0" containsString="0" containsNumber="1" minValue="0" maxValue="11504.54"/>
    </cacheField>
    <cacheField name="LAP Prof Learning Days Fringe Benefit" numFmtId="166">
      <sharedItems containsSemiMixedTypes="0" containsString="0" containsNumber="1" minValue="0" maxValue="2014.44"/>
    </cacheField>
    <cacheField name="LAP Prof Learning Days Total" numFmtId="166">
      <sharedItems containsSemiMixedTypes="0" containsString="0" containsNumber="1" minValue="0" maxValue="13518.980000000001"/>
    </cacheField>
    <cacheField name="High Poverty Schools Allocation" numFmtId="166">
      <sharedItems containsSemiMixedTypes="0" containsString="0" containsNumber="1" minValue="0" maxValue="953530.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7">
  <r>
    <x v="0"/>
    <s v="Aberdeen School District"/>
    <n v="2834"/>
    <s v="A J West Elementary"/>
    <s v="Yes"/>
    <n v="303.5"/>
    <n v="0"/>
    <n v="303.5"/>
    <n v="1"/>
    <n v="1"/>
    <n v="303.5"/>
    <n v="0.89"/>
    <n v="72728"/>
    <n v="78209"/>
    <n v="64727.92"/>
    <n v="4878.0899999999965"/>
    <n v="14136"/>
    <n v="0.18149999999999999"/>
    <n v="0.17510000000000001"/>
    <n v="25183.31"/>
    <n v="1160.0999999999999"/>
    <n v="203.13"/>
    <n v="1363.23"/>
    <n v="96152.549999999988"/>
  </r>
  <r>
    <x v="0"/>
    <s v="Aberdeen School District"/>
    <n v="3216"/>
    <s v="Central Park Elementary"/>
    <s v="Yes"/>
    <n v="119.57"/>
    <n v="0"/>
    <n v="119.57"/>
    <n v="1"/>
    <n v="1"/>
    <n v="119.57"/>
    <n v="0.35099999999999998"/>
    <n v="72728"/>
    <n v="78209"/>
    <n v="25527.53"/>
    <n v="1923.8300000000017"/>
    <n v="14136"/>
    <n v="0.18149999999999999"/>
    <n v="0.17510000000000001"/>
    <n v="9931.85"/>
    <n v="457.52"/>
    <n v="80.11"/>
    <n v="537.63"/>
    <n v="37920.839999999997"/>
  </r>
  <r>
    <x v="0"/>
    <s v="Aberdeen School District"/>
    <n v="5514"/>
    <s v="Grays Harbor Academy"/>
    <s v="Yes"/>
    <n v="69.28"/>
    <n v="0"/>
    <n v="69.28"/>
    <n v="1"/>
    <n v="1"/>
    <n v="69.28"/>
    <n v="0.20300000000000001"/>
    <n v="72728"/>
    <n v="78209"/>
    <n v="14763.78"/>
    <n v="1112.6499999999996"/>
    <n v="14136"/>
    <n v="0.18149999999999999"/>
    <n v="0.17510000000000001"/>
    <n v="5744.06"/>
    <n v="264.61"/>
    <n v="46.33"/>
    <n v="310.94"/>
    <n v="21931.429999999997"/>
  </r>
  <r>
    <x v="0"/>
    <s v="Aberdeen School District"/>
    <n v="3857"/>
    <s v="Harbor High School"/>
    <s v="Yes"/>
    <n v="116.58"/>
    <n v="0"/>
    <n v="116.58"/>
    <n v="1"/>
    <n v="1"/>
    <n v="116.58"/>
    <n v="0.34200000000000003"/>
    <n v="72728"/>
    <n v="78209"/>
    <n v="24872.98"/>
    <n v="1874.5"/>
    <n v="14136"/>
    <n v="0.18149999999999999"/>
    <n v="0.17510000000000001"/>
    <n v="9677.18"/>
    <n v="445.79"/>
    <n v="78.06"/>
    <n v="523.85"/>
    <n v="36948.51"/>
  </r>
  <r>
    <x v="0"/>
    <s v="Aberdeen School District"/>
    <n v="5663"/>
    <s v="Harbor Open Doors"/>
    <s v="Yes"/>
    <n v="45.38"/>
    <n v="0"/>
    <n v="45.38"/>
    <n v="1"/>
    <n v="1"/>
    <n v="45.38"/>
    <n v="0.13300000000000001"/>
    <n v="72728"/>
    <n v="78209"/>
    <n v="9672.82"/>
    <n v="728.97999999999956"/>
    <n v="14136"/>
    <n v="0.18149999999999999"/>
    <n v="0.17510000000000001"/>
    <n v="3763.35"/>
    <n v="173.36"/>
    <n v="30.36"/>
    <n v="203.72000000000003"/>
    <n v="14368.869999999999"/>
  </r>
  <r>
    <x v="0"/>
    <s v="Aberdeen School District"/>
    <n v="3476"/>
    <s v="J M Weatherwax High School"/>
    <s v="Yes"/>
    <n v="920.59"/>
    <n v="0"/>
    <n v="920.59"/>
    <n v="1"/>
    <n v="1"/>
    <n v="920.59"/>
    <n v="2.7"/>
    <n v="72728"/>
    <n v="78209"/>
    <n v="196365.6"/>
    <n v="14798.699999999983"/>
    <n v="14136"/>
    <n v="0.18149999999999999"/>
    <n v="0.17510000000000001"/>
    <n v="76398.81"/>
    <n v="3519.41"/>
    <n v="616.25"/>
    <n v="4135.66"/>
    <n v="291698.76999999996"/>
  </r>
  <r>
    <x v="0"/>
    <s v="Aberdeen School District"/>
    <n v="2449"/>
    <s v="McDermoth Elementary"/>
    <s v="Yes"/>
    <n v="298.83"/>
    <n v="0"/>
    <n v="298.83"/>
    <n v="1"/>
    <n v="1"/>
    <n v="298.83"/>
    <n v="0.877"/>
    <n v="72728"/>
    <n v="78209"/>
    <n v="63782.46"/>
    <n v="4806.8299999999945"/>
    <n v="14136"/>
    <n v="0.18149999999999999"/>
    <n v="0.17510000000000001"/>
    <n v="24815.46"/>
    <n v="1143.1500000000001"/>
    <n v="200.17"/>
    <n v="1343.3200000000002"/>
    <n v="94748.07"/>
  </r>
  <r>
    <x v="0"/>
    <s v="Aberdeen School District"/>
    <n v="2305"/>
    <s v="Miller Junior High"/>
    <s v="Yes"/>
    <n v="671.28"/>
    <n v="0"/>
    <n v="671.28"/>
    <n v="1"/>
    <n v="1"/>
    <n v="671.28"/>
    <n v="1.9690000000000001"/>
    <n v="72728"/>
    <n v="78209"/>
    <n v="143201.43"/>
    <n v="10792.089999999997"/>
    <n v="14136"/>
    <n v="0.18149999999999999"/>
    <n v="0.17510000000000001"/>
    <n v="55714.54"/>
    <n v="2566.56"/>
    <n v="449.4"/>
    <n v="3015.96"/>
    <n v="212724.02"/>
  </r>
  <r>
    <x v="0"/>
    <s v="Aberdeen School District"/>
    <n v="2763"/>
    <s v="Robert Gray Elementary"/>
    <s v="Yes"/>
    <n v="255.13"/>
    <n v="0"/>
    <n v="255.13"/>
    <n v="1"/>
    <n v="1"/>
    <n v="255.13"/>
    <n v="0.748"/>
    <n v="72728"/>
    <n v="78209"/>
    <n v="54400.54"/>
    <n v="4099.7900000000009"/>
    <n v="14136"/>
    <n v="0.18149999999999999"/>
    <n v="0.17510000000000001"/>
    <n v="21165.3"/>
    <n v="975.01"/>
    <n v="170.72"/>
    <n v="1145.73"/>
    <n v="80811.360000000001"/>
  </r>
  <r>
    <x v="0"/>
    <s v="Aberdeen School District"/>
    <n v="2971"/>
    <s v="Stevens Elementary School"/>
    <s v="Yes"/>
    <n v="294.01"/>
    <n v="0"/>
    <n v="294.01"/>
    <n v="1"/>
    <n v="1"/>
    <n v="294.01"/>
    <n v="0.86199999999999999"/>
    <n v="72728"/>
    <n v="78209"/>
    <n v="62691.54"/>
    <n v="4724.6200000000026"/>
    <n v="14136"/>
    <n v="0.18149999999999999"/>
    <n v="0.17510000000000001"/>
    <n v="24391.03"/>
    <n v="1123.5999999999999"/>
    <n v="196.74"/>
    <n v="1320.34"/>
    <n v="93127.53"/>
  </r>
  <r>
    <x v="0"/>
    <s v="Aberdeen School District"/>
    <n v="5208"/>
    <s v="Twin Harbors - A Branch of New Market Skills Center"/>
    <s v="No"/>
    <n v="42.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"/>
    <s v="Adna School District"/>
    <n v="2227"/>
    <s v="Adna Elementary School"/>
    <s v="No"/>
    <n v="249.66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"/>
    <s v="Adna School District"/>
    <n v="2441"/>
    <s v="Adna Middle/High School"/>
    <s v="No"/>
    <n v="377.3499999999999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"/>
    <s v="Almira School District"/>
    <n v="2860"/>
    <s v="Almira Elementary School"/>
    <s v="No"/>
    <n v="101.71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3404"/>
    <s v="Whitney Early Childhood Education Center"/>
    <s v="No"/>
    <n v="0"/>
    <m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2467"/>
    <s v="Anacortes High School"/>
    <s v="No"/>
    <n v="729.56999999999994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2707"/>
    <s v="Anacortes Middle School"/>
    <s v="No"/>
    <n v="591.47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5176"/>
    <s v="Cap Sante High School"/>
    <s v="Yes"/>
    <n v="54.15"/>
    <n v="0"/>
    <n v="54.15"/>
    <n v="1.1200000000000001"/>
    <n v="1.1600000000000001"/>
    <n v="54.15"/>
    <n v="0.159"/>
    <n v="72728"/>
    <n v="78209"/>
    <n v="12951.4"/>
    <n v="1473.4700000000012"/>
    <n v="14136"/>
    <n v="0.18149999999999999"/>
    <n v="0.17510000000000001"/>
    <n v="4856.3100000000004"/>
    <n v="240.41"/>
    <n v="42.1"/>
    <n v="282.51"/>
    <n v="19563.689999999999"/>
  </r>
  <r>
    <x v="3"/>
    <s v="Anacortes School District"/>
    <n v="3182"/>
    <s v="Fidalgo Elementary"/>
    <s v="No"/>
    <n v="358.3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3252"/>
    <s v="Island View Elementary"/>
    <s v="No"/>
    <n v="460.65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3057"/>
    <s v="Mount Erie Elementary"/>
    <s v="No"/>
    <n v="351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5588"/>
    <s v="Open Doors"/>
    <s v="No"/>
    <n v="2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2523"/>
    <s v="Arlington High School"/>
    <s v="No"/>
    <n v="1569.8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5495"/>
    <s v="Arlington Open Doors"/>
    <s v="Yes"/>
    <n v="61"/>
    <n v="0"/>
    <n v="61"/>
    <n v="1.1200000000000001"/>
    <n v="1.1600000000000001"/>
    <n v="61"/>
    <n v="0.17899999999999999"/>
    <n v="72728"/>
    <n v="78209"/>
    <n v="14580.51"/>
    <n v="1658.8099999999995"/>
    <n v="14136"/>
    <n v="0.18149999999999999"/>
    <n v="0.17510000000000001"/>
    <n v="5467.16"/>
    <n v="270.66000000000003"/>
    <n v="47.39"/>
    <n v="318.05"/>
    <n v="22024.529999999995"/>
  </r>
  <r>
    <x v="4"/>
    <s v="Arlington School District"/>
    <n v="4327"/>
    <s v="Eagle Creek Elementary"/>
    <s v="No"/>
    <n v="673.3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5010"/>
    <s v="Haller Middle School"/>
    <s v="No"/>
    <n v="575.08000000000004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4436"/>
    <s v="Kent Prairie Elementary"/>
    <s v="No"/>
    <n v="605.72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4573"/>
    <s v="Pioneer Elementary"/>
    <s v="No"/>
    <n v="503.57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3124"/>
    <s v="Post Middle School"/>
    <s v="No"/>
    <n v="626.1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4154"/>
    <s v="Presidents Elementary"/>
    <s v="No"/>
    <n v="533.76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1714"/>
    <s v="Stillaguamish Valley Learning Center"/>
    <s v="No"/>
    <n v="221.58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4287"/>
    <s v="Weston High School"/>
    <s v="No"/>
    <n v="107.86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"/>
    <s v="Asotin-Anatone School District"/>
    <n v="2507"/>
    <s v="Asotin Elementary"/>
    <s v="No"/>
    <n v="318.8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"/>
    <s v="Asotin-Anatone School District"/>
    <n v="2434"/>
    <s v="Asotin Jr Sr High"/>
    <s v="No"/>
    <n v="300.9700000000000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1915"/>
    <s v="Special Ed School"/>
    <s v="No"/>
    <n v="0"/>
    <m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5733"/>
    <s v="West Auburn Senior High School"/>
    <s v="Yes"/>
    <n v="424.43"/>
    <m/>
    <n v="424.43"/>
    <n v="1.1200000000000001"/>
    <n v="1.1200000000000001"/>
    <n v="424.43"/>
    <n v="1.2450000000000001"/>
    <n v="72728"/>
    <n v="78209"/>
    <n v="101411.92"/>
    <n v="7642.7100000000064"/>
    <n v="14136"/>
    <n v="0.18149999999999999"/>
    <n v="0.17510000000000001"/>
    <n v="37343.82"/>
    <n v="1817.58"/>
    <n v="318.26"/>
    <n v="2135.84"/>
    <n v="148534.29"/>
  </r>
  <r>
    <x v="6"/>
    <s v="Auburn School District"/>
    <n v="3825"/>
    <s v="Alpac Elementary School"/>
    <s v="Yes"/>
    <n v="557.42999999999995"/>
    <n v="0"/>
    <n v="557.42999999999995"/>
    <n v="1.1200000000000001"/>
    <n v="1.1200000000000001"/>
    <n v="557.42999999999995"/>
    <n v="1.635"/>
    <n v="72728"/>
    <n v="78209"/>
    <n v="133179.51"/>
    <n v="10036.809999999998"/>
    <n v="14136"/>
    <n v="0.18149999999999999"/>
    <n v="0.17510000000000001"/>
    <n v="49041.89"/>
    <n v="2386.94"/>
    <n v="417.95"/>
    <n v="2804.89"/>
    <n v="195063.10000000003"/>
  </r>
  <r>
    <x v="6"/>
    <s v="Auburn School District"/>
    <n v="5082"/>
    <s v="Arthur Jacobsen Elementary"/>
    <s v="Yes"/>
    <n v="334"/>
    <n v="0"/>
    <n v="334"/>
    <n v="1.1200000000000001"/>
    <n v="1.1200000000000001"/>
    <n v="334"/>
    <n v="0.98"/>
    <n v="72728"/>
    <n v="78209"/>
    <n v="79826.25"/>
    <n v="6015.9499999999971"/>
    <n v="14136"/>
    <n v="0.18149999999999999"/>
    <n v="0.17510000000000001"/>
    <n v="29395.14"/>
    <n v="1430.7"/>
    <n v="250.52"/>
    <n v="1681.22"/>
    <n v="116918.56"/>
  </r>
  <r>
    <x v="6"/>
    <s v="Auburn School District"/>
    <n v="5037"/>
    <s v="Auburn Mountainview High School"/>
    <s v="Yes"/>
    <n v="1610.25"/>
    <n v="0"/>
    <n v="1610.25"/>
    <n v="1.1200000000000001"/>
    <n v="1.1200000000000001"/>
    <n v="1610.25"/>
    <n v="4.7229999999999999"/>
    <n v="72728"/>
    <n v="78209"/>
    <n v="384713.67"/>
    <n v="28993.170000000042"/>
    <n v="14136"/>
    <n v="0.18149999999999999"/>
    <n v="0.17510000000000001"/>
    <n v="141666.56"/>
    <n v="6895.11"/>
    <n v="1207.33"/>
    <n v="8102.44"/>
    <n v="563475.84"/>
  </r>
  <r>
    <x v="6"/>
    <s v="Auburn School District"/>
    <n v="5522"/>
    <s v="Auburn Opportunity Project"/>
    <s v="Yes"/>
    <n v="82.289999999999992"/>
    <n v="0"/>
    <n v="82.289999999999992"/>
    <n v="1.1200000000000001"/>
    <n v="1.1200000000000001"/>
    <n v="82.289999999999992"/>
    <n v="0.24099999999999999"/>
    <n v="72728"/>
    <n v="78209"/>
    <n v="19630.740000000002"/>
    <n v="1479.4299999999967"/>
    <n v="14136"/>
    <n v="0.18149999999999999"/>
    <n v="0.17510000000000001"/>
    <n v="7228.8"/>
    <n v="351.84"/>
    <n v="61.61"/>
    <n v="413.45"/>
    <n v="28752.42"/>
  </r>
  <r>
    <x v="6"/>
    <s v="Auburn School District"/>
    <n v="4474"/>
    <s v="Auburn Riverside High School"/>
    <s v="No"/>
    <n v="1862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2795"/>
    <s v="Auburn Senior High School"/>
    <s v="Yes"/>
    <n v="1913.03"/>
    <n v="0"/>
    <n v="1913.03"/>
    <n v="1.1200000000000001"/>
    <n v="1.1200000000000001"/>
    <n v="1913.03"/>
    <n v="5.6120000000000001"/>
    <n v="72728"/>
    <n v="78209"/>
    <n v="457127.48"/>
    <n v="34450.5"/>
    <n v="14136"/>
    <n v="0.18149999999999999"/>
    <n v="0.17510000000000001"/>
    <n v="168332.15"/>
    <n v="8192.9699999999993"/>
    <n v="1434.59"/>
    <n v="9627.56"/>
    <n v="669537.69000000006"/>
  </r>
  <r>
    <x v="6"/>
    <s v="Auburn School District"/>
    <n v="5610"/>
    <s v="Bowman Creek Elementary"/>
    <s v="No"/>
    <n v="412.4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2394"/>
    <s v="Cascade Middle School"/>
    <s v="Yes"/>
    <n v="867.92"/>
    <n v="0"/>
    <n v="867.92"/>
    <n v="1.1200000000000001"/>
    <n v="1.1200000000000001"/>
    <n v="867.92"/>
    <n v="2.5459999999999998"/>
    <n v="72728"/>
    <n v="78209"/>
    <n v="207385.35"/>
    <n v="15629.179999999993"/>
    <n v="14136"/>
    <n v="0.18149999999999999"/>
    <n v="0.17510000000000001"/>
    <n v="76367.37"/>
    <n v="3716.91"/>
    <n v="650.83000000000004"/>
    <n v="4367.74"/>
    <n v="303749.63999999996"/>
  </r>
  <r>
    <x v="6"/>
    <s v="Auburn School District"/>
    <n v="3439"/>
    <s v="Chinook Elementary School"/>
    <s v="Yes"/>
    <n v="587.6099999999999"/>
    <n v="0"/>
    <n v="587.6099999999999"/>
    <n v="1.1200000000000001"/>
    <n v="1.1200000000000001"/>
    <n v="587.6099999999999"/>
    <n v="1.724"/>
    <n v="72728"/>
    <n v="78209"/>
    <n v="140429.04"/>
    <n v="10583.149999999994"/>
    <n v="14136"/>
    <n v="0.18149999999999999"/>
    <n v="0.17510000000000001"/>
    <n v="51711.44"/>
    <n v="2516.87"/>
    <n v="440.7"/>
    <n v="2957.5699999999997"/>
    <n v="205681.2"/>
  </r>
  <r>
    <x v="6"/>
    <s v="Auburn School District"/>
    <n v="2932"/>
    <s v="Dick Scobee Elementary School"/>
    <s v="Yes"/>
    <n v="596.06000000000006"/>
    <n v="0"/>
    <n v="596.06000000000006"/>
    <n v="1.1200000000000001"/>
    <n v="1.1200000000000001"/>
    <n v="596.06000000000006"/>
    <n v="1.748"/>
    <n v="72728"/>
    <n v="78209"/>
    <n v="142383.97"/>
    <n v="10730.48000000001"/>
    <n v="14136"/>
    <n v="0.18149999999999999"/>
    <n v="0.17510000000000001"/>
    <n v="52431.33"/>
    <n v="2551.91"/>
    <n v="446.84"/>
    <n v="2998.75"/>
    <n v="208544.53"/>
  </r>
  <r>
    <x v="6"/>
    <s v="Auburn School District"/>
    <n v="3745"/>
    <s v="Evergreen Heights Elementary"/>
    <s v="No"/>
    <n v="42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3669"/>
    <s v="Gildo Rey Elementary School"/>
    <s v="Yes"/>
    <n v="383.86"/>
    <n v="0"/>
    <n v="383.86"/>
    <n v="1.1200000000000001"/>
    <n v="1.1200000000000001"/>
    <n v="383.86"/>
    <n v="1.1259999999999999"/>
    <n v="72728"/>
    <n v="78209"/>
    <n v="91718.74"/>
    <n v="6912.1899999999878"/>
    <n v="14136"/>
    <n v="0.18149999999999999"/>
    <n v="0.17510000000000001"/>
    <n v="33774.410000000003"/>
    <n v="1643.85"/>
    <n v="287.83999999999997"/>
    <n v="1931.6899999999998"/>
    <n v="134337.03"/>
  </r>
  <r>
    <x v="6"/>
    <s v="Auburn School District"/>
    <n v="4347"/>
    <s v="Hazelwood Elementary School"/>
    <s v="No"/>
    <n v="507.5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4417"/>
    <s v="Ilalko Elementary School"/>
    <s v="Yes"/>
    <n v="446.43"/>
    <n v="0"/>
    <n v="446.43"/>
    <n v="1.1200000000000001"/>
    <n v="1.1200000000000001"/>
    <n v="446.43"/>
    <n v="1.31"/>
    <n v="72728"/>
    <n v="78209"/>
    <n v="106706.52"/>
    <n v="8041.7200000000012"/>
    <n v="14136"/>
    <n v="0.18149999999999999"/>
    <n v="0.17510000000000001"/>
    <n v="39293.5"/>
    <n v="1912.47"/>
    <n v="334.87"/>
    <n v="2247.34"/>
    <n v="156289.08000000002"/>
  </r>
  <r>
    <x v="6"/>
    <s v="Auburn School District"/>
    <n v="4120"/>
    <s v="Lake View Elementary School"/>
    <s v="No"/>
    <n v="415.1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5051"/>
    <s v="Lakeland Hills Elementary"/>
    <s v="No"/>
    <n v="52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3525"/>
    <s v="Lea Hill Elementary School"/>
    <s v="Yes"/>
    <n v="552.28000000000009"/>
    <n v="0"/>
    <n v="552.28000000000009"/>
    <n v="1.1200000000000001"/>
    <n v="1.1200000000000001"/>
    <n v="552.28000000000009"/>
    <n v="1.62"/>
    <n v="72728"/>
    <n v="78209"/>
    <n v="131957.68"/>
    <n v="9944.7300000000105"/>
    <n v="14136"/>
    <n v="0.18149999999999999"/>
    <n v="0.17510000000000001"/>
    <n v="48591.96"/>
    <n v="2365.04"/>
    <n v="414.12"/>
    <n v="2779.16"/>
    <n v="193273.53"/>
  </r>
  <r>
    <x v="6"/>
    <s v="Auburn School District"/>
    <n v="4462"/>
    <s v="Mt Baker Middle School"/>
    <s v="Yes"/>
    <n v="920.7"/>
    <n v="0"/>
    <n v="920.7"/>
    <n v="1.1200000000000001"/>
    <n v="1.1200000000000001"/>
    <n v="920.7"/>
    <n v="2.7010000000000001"/>
    <n v="72728"/>
    <n v="78209"/>
    <n v="220010.93"/>
    <n v="16580.679999999993"/>
    <n v="14136"/>
    <n v="0.18149999999999999"/>
    <n v="0.17510000000000001"/>
    <n v="81016.600000000006"/>
    <n v="3943.19"/>
    <n v="690.45"/>
    <n v="4633.6400000000003"/>
    <n v="322241.85000000003"/>
  </r>
  <r>
    <x v="6"/>
    <s v="Auburn School District"/>
    <n v="3169"/>
    <s v="Olympic Middle School"/>
    <s v="Yes"/>
    <n v="952.99"/>
    <n v="0"/>
    <n v="952.99"/>
    <n v="1.1200000000000001"/>
    <n v="1.1200000000000001"/>
    <n v="952.99"/>
    <n v="2.7949999999999999"/>
    <n v="72728"/>
    <n v="78209"/>
    <n v="227667.73"/>
    <n v="17157.72"/>
    <n v="14136"/>
    <n v="0.18149999999999999"/>
    <n v="0.17510000000000001"/>
    <n v="83836.13"/>
    <n v="4080.42"/>
    <n v="714.48"/>
    <n v="4794.8999999999996"/>
    <n v="333456.48"/>
  </r>
  <r>
    <x v="6"/>
    <s v="Auburn School District"/>
    <n v="3227"/>
    <s v="Pioneer Elementary School"/>
    <s v="Yes"/>
    <n v="596.2700000000001"/>
    <n v="0"/>
    <n v="596.2700000000001"/>
    <n v="1.1200000000000001"/>
    <n v="1.1200000000000001"/>
    <n v="596.2700000000001"/>
    <n v="1.7490000000000001"/>
    <n v="72728"/>
    <n v="78209"/>
    <n v="142465.42000000001"/>
    <n v="10736.629999999976"/>
    <n v="14136"/>
    <n v="0.18149999999999999"/>
    <n v="0.17510000000000001"/>
    <n v="52461.32"/>
    <n v="2553.37"/>
    <n v="447.1"/>
    <n v="3000.47"/>
    <n v="208663.84"/>
  </r>
  <r>
    <x v="6"/>
    <s v="Auburn School District"/>
    <n v="4385"/>
    <s v="Rainier Middle School"/>
    <s v="Yes"/>
    <n v="931.15"/>
    <n v="0"/>
    <n v="931.15"/>
    <n v="1.1200000000000001"/>
    <n v="1.1200000000000001"/>
    <n v="931.15"/>
    <n v="2.7309999999999999"/>
    <n v="72728"/>
    <n v="78209"/>
    <n v="222454.59"/>
    <n v="16764.839999999997"/>
    <n v="14136"/>
    <n v="0.18149999999999999"/>
    <n v="0.17510000000000001"/>
    <n v="81916.45"/>
    <n v="3986.99"/>
    <n v="698.12"/>
    <n v="4685.1099999999997"/>
    <n v="325820.99"/>
  </r>
  <r>
    <x v="6"/>
    <s v="Auburn School District"/>
    <n v="2659"/>
    <s v="Terminal Park Elementary School"/>
    <s v="Yes"/>
    <n v="500.86"/>
    <n v="0"/>
    <n v="500.86"/>
    <n v="1.1200000000000001"/>
    <n v="1.1200000000000001"/>
    <n v="500.86"/>
    <n v="1.4690000000000001"/>
    <n v="72728"/>
    <n v="78209"/>
    <n v="119657.92"/>
    <n v="9017.7799999999988"/>
    <n v="14136"/>
    <n v="0.18149999999999999"/>
    <n v="0.17510000000000001"/>
    <n v="44062.71"/>
    <n v="2144.6"/>
    <n v="375.52"/>
    <n v="2520.12"/>
    <n v="175258.53"/>
  </r>
  <r>
    <x v="6"/>
    <s v="Auburn School District"/>
    <n v="2326"/>
    <s v="Washington Elementary School"/>
    <s v="Yes"/>
    <n v="475.43"/>
    <n v="0"/>
    <n v="475.43"/>
    <n v="1.1200000000000001"/>
    <n v="1.1200000000000001"/>
    <n v="475.43"/>
    <n v="1.395"/>
    <n v="72728"/>
    <n v="78209"/>
    <n v="113630.23"/>
    <n v="8563.5100000000093"/>
    <n v="14136"/>
    <n v="0.18149999999999999"/>
    <n v="0.17510000000000001"/>
    <n v="41843.08"/>
    <n v="2036.56"/>
    <n v="356.6"/>
    <n v="2393.16"/>
    <n v="166429.98000000001"/>
  </r>
  <r>
    <x v="6"/>
    <s v="Auburn School District"/>
    <n v="5717"/>
    <s v="Willow Crest Elementary"/>
    <s v="No"/>
    <n v="565.0499999999999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2395"/>
    <s v="Bainbridge High School"/>
    <s v="No"/>
    <n v="1163.390000000000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1939"/>
    <s v="Bainbridge Special Education Services"/>
    <s v="No"/>
    <n v="7.3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3552"/>
    <s v="Capt Johnston Blakely Elem Sch"/>
    <s v="No"/>
    <n v="350.7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3043"/>
    <s v="Capt. Charles Wilkes Elem School"/>
    <s v="No"/>
    <n v="321.29000000000002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1935"/>
    <s v="Eagle Harbor High School"/>
    <s v="No"/>
    <n v="72.039999999999992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1841"/>
    <s v="Mosaic Home Education Partnership"/>
    <s v="No"/>
    <n v="48.1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1699"/>
    <s v="Odyssey Multiage Program"/>
    <s v="No"/>
    <n v="198.43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4062"/>
    <s v="Ordway Elementary"/>
    <s v="No"/>
    <n v="348.1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4542"/>
    <s v="Sakai Intermediate"/>
    <s v="No"/>
    <n v="460.8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4505"/>
    <s v="Woodward Middle School"/>
    <s v="No"/>
    <n v="502.12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749"/>
    <s v="Battle Ground Virtual Academy"/>
    <s v="No"/>
    <n v="304.47000000000003"/>
    <m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2671"/>
    <s v="Amboy Middle School"/>
    <s v="No"/>
    <n v="512.8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2415"/>
    <s v="Battle Ground High School"/>
    <s v="No"/>
    <n v="1719.99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1836"/>
    <s v="CAM Academy"/>
    <s v="No"/>
    <n v="509.0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4352"/>
    <s v="Captain Strong"/>
    <s v="No"/>
    <n v="594.1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133"/>
    <s v="Chief Umtuch Middle"/>
    <s v="No"/>
    <n v="556.2999999999999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089"/>
    <s v="Daybreak Middle"/>
    <s v="No"/>
    <n v="485.9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090"/>
    <s v="Daybreak Primary"/>
    <s v="Yes"/>
    <n v="512.84"/>
    <n v="0"/>
    <n v="512.84"/>
    <n v="1.06"/>
    <n v="1.1000000000000001"/>
    <n v="512.84"/>
    <n v="1.504"/>
    <n v="72728"/>
    <n v="78209"/>
    <n v="115945.89"/>
    <n v="13443.080000000002"/>
    <n v="14136"/>
    <n v="0.18149999999999999"/>
    <n v="0.17510000000000001"/>
    <n v="44658.61"/>
    <n v="2156.48"/>
    <n v="377.6"/>
    <n v="2534.08"/>
    <n v="176581.66"/>
  </r>
  <r>
    <x v="8"/>
    <s v="Battle Ground School District"/>
    <n v="3018"/>
    <s v="Glenwood Heights Primary"/>
    <s v="No"/>
    <n v="586.1899999999999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1875"/>
    <s v="Homelink River"/>
    <s v="No"/>
    <n v="894.8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3545"/>
    <s v="Laurin Middle School"/>
    <s v="No"/>
    <n v="741.2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4144"/>
    <s v="Maple Grove Primary"/>
    <s v="Yes"/>
    <n v="523.87"/>
    <n v="0"/>
    <n v="523.87"/>
    <n v="1.06"/>
    <n v="1.1000000000000001"/>
    <n v="523.87"/>
    <n v="1.5369999999999999"/>
    <n v="72728"/>
    <n v="78209"/>
    <n v="118489.91"/>
    <n v="13738.049999999988"/>
    <n v="14136"/>
    <n v="0.18149999999999999"/>
    <n v="0.17510000000000001"/>
    <n v="45638.48"/>
    <n v="2203.8000000000002"/>
    <n v="385.89"/>
    <n v="2589.69"/>
    <n v="180456.13"/>
  </r>
  <r>
    <x v="8"/>
    <s v="Battle Ground School District"/>
    <n v="5360"/>
    <s v="Open Doors Battle Ground"/>
    <s v="No"/>
    <n v="31.43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3997"/>
    <s v="Pleasant Valley Middle"/>
    <s v="No"/>
    <n v="405.4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3996"/>
    <s v="Pleasant Valley Primary"/>
    <s v="No"/>
    <n v="540.8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4104"/>
    <s v="Prairie High School"/>
    <s v="No"/>
    <n v="1517.4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4450"/>
    <s v="Summit View High School"/>
    <s v="No"/>
    <n v="258.81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131"/>
    <s v="Tukes Valley Middle School"/>
    <s v="No"/>
    <n v="461.2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132"/>
    <s v="Tukes Valley Primary "/>
    <s v="No"/>
    <n v="528.5899999999999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2910"/>
    <s v="Yacolt Primary"/>
    <s v="No"/>
    <n v="701.6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5281"/>
    <s v="Central Educational Services"/>
    <s v="No"/>
    <n v="0"/>
    <m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633"/>
    <s v="Ardmore Elementary School"/>
    <s v="No"/>
    <n v="296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5240"/>
    <s v="Bellevue Big Picture School"/>
    <s v="No"/>
    <n v="386.4699999999999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5714"/>
    <s v="Bellevue Digital Discovery"/>
    <s v="No"/>
    <n v="205.4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2701"/>
    <s v="Bellevue High School"/>
    <s v="No"/>
    <n v="1640.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705"/>
    <s v="Bennett Elementary School"/>
    <s v="No"/>
    <n v="479.0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742"/>
    <s v="Cherry Crest Elementary School"/>
    <s v="No"/>
    <n v="554.3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338"/>
    <s v="Chinook Middle School"/>
    <s v="No"/>
    <n v="739.6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2847"/>
    <s v="Clyde Hill Elementary"/>
    <s v="No"/>
    <n v="56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2846"/>
    <s v="Enatai Elementary School"/>
    <s v="No"/>
    <n v="46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5325"/>
    <s v="Grad Alliance Program"/>
    <s v="No"/>
    <n v="24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166"/>
    <s v="Highland Middle School"/>
    <s v="Yes"/>
    <n v="591.53"/>
    <n v="0"/>
    <n v="591.53"/>
    <n v="1.18"/>
    <n v="1.18"/>
    <n v="591.53"/>
    <n v="1.7350000000000001"/>
    <n v="72728"/>
    <n v="78209"/>
    <n v="148896.03"/>
    <n v="11221.260000000009"/>
    <n v="14136"/>
    <n v="0.18149999999999999"/>
    <n v="0.17510000000000001"/>
    <n v="53515.43"/>
    <n v="2668.62"/>
    <n v="467.28"/>
    <n v="3135.8999999999996"/>
    <n v="216768.62"/>
  </r>
  <r>
    <x v="9"/>
    <s v="Bellevue School District"/>
    <n v="3588"/>
    <s v="Interlake Senior High School"/>
    <s v="No"/>
    <n v="1589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522"/>
    <s v="International School"/>
    <s v="No"/>
    <n v="594.190000000000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5308"/>
    <s v="Jing Mei Elementary School"/>
    <s v="No"/>
    <n v="471.2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225"/>
    <s v="Lake Hills Elementary"/>
    <s v="Yes"/>
    <n v="398.29"/>
    <n v="0"/>
    <n v="398.29"/>
    <n v="1.18"/>
    <n v="1.18"/>
    <n v="398.29"/>
    <n v="1.1679999999999999"/>
    <n v="72728"/>
    <n v="78209"/>
    <n v="100236.64"/>
    <n v="7554.1300000000047"/>
    <n v="14136"/>
    <n v="0.18149999999999999"/>
    <n v="0.17510000000000001"/>
    <n v="36026.53"/>
    <n v="1796.51"/>
    <n v="314.57"/>
    <n v="2111.08"/>
    <n v="145928.37999999998"/>
  </r>
  <r>
    <x v="9"/>
    <s v="Bellevue School District"/>
    <n v="3436"/>
    <s v="Medina Elementary School"/>
    <s v="No"/>
    <n v="52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437"/>
    <s v="Newport Heights Elementary"/>
    <s v="No"/>
    <n v="402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486"/>
    <s v="Newport Senior High School"/>
    <s v="No"/>
    <n v="1850.2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631"/>
    <s v="Odle Middle School"/>
    <s v="No"/>
    <n v="917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168"/>
    <s v="Phantom Lake Elementary"/>
    <s v="No"/>
    <n v="344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224"/>
    <s v="Puesta del Sol Elementary School"/>
    <s v="No"/>
    <n v="44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282"/>
    <s v="Sammamish Senior High"/>
    <s v="No"/>
    <n v="1318.2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339"/>
    <s v="Sherwood Forest Elementary"/>
    <s v="Yes"/>
    <n v="357.14"/>
    <n v="0"/>
    <n v="357.14"/>
    <n v="1.18"/>
    <n v="1.18"/>
    <n v="357.14"/>
    <n v="1.048"/>
    <n v="72728"/>
    <n v="78209"/>
    <n v="89938.35"/>
    <n v="6778.0299999999988"/>
    <n v="14136"/>
    <n v="0.18149999999999999"/>
    <n v="0.17510000000000001"/>
    <n v="32325.17"/>
    <n v="1611.94"/>
    <n v="282.25"/>
    <n v="1894.19"/>
    <n v="130935.74"/>
  </r>
  <r>
    <x v="9"/>
    <s v="Bellevue School District"/>
    <n v="3789"/>
    <s v="Somerset Elementary School"/>
    <s v="No"/>
    <n v="723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634"/>
    <s v="Spiritridge Elementary School"/>
    <s v="No"/>
    <n v="566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100"/>
    <s v="Stevenson Elementary"/>
    <s v="No"/>
    <n v="494.4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435"/>
    <s v="Tillicum Middle School"/>
    <s v="No"/>
    <n v="698.9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283"/>
    <s v="Tyee Middle School"/>
    <s v="No"/>
    <n v="915.6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167"/>
    <s v="Woodridge Elementary"/>
    <s v="No"/>
    <n v="524.2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3200"/>
    <s v="Alderwood Elementary School"/>
    <s v="Yes"/>
    <n v="275.8"/>
    <n v="0"/>
    <n v="275.8"/>
    <n v="1.06"/>
    <n v="1.06"/>
    <n v="275.8"/>
    <n v="0.80900000000000005"/>
    <n v="72728"/>
    <n v="78209"/>
    <n v="62367.17"/>
    <n v="4700.1800000000076"/>
    <n v="14136"/>
    <n v="0.18149999999999999"/>
    <n v="0.17510000000000001"/>
    <n v="23578.67"/>
    <n v="1117.79"/>
    <n v="195.73"/>
    <n v="1313.52"/>
    <n v="91959.540000000008"/>
  </r>
  <r>
    <x v="10"/>
    <s v="Bellingham School District"/>
    <n v="5366"/>
    <s v="Bellingham Family Partnership Program"/>
    <s v="No"/>
    <n v="268.8399999999999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553"/>
    <s v="Bellingham High School"/>
    <s v="No"/>
    <n v="1108.7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5340"/>
    <s v="Bellingham Re-Engagement Program"/>
    <s v="Yes"/>
    <n v="102.77"/>
    <n v="0"/>
    <n v="102.77"/>
    <n v="1.06"/>
    <n v="1.06"/>
    <n v="102.77"/>
    <n v="0.30099999999999999"/>
    <n v="72728"/>
    <n v="78209"/>
    <n v="23204.6"/>
    <n v="1748.760000000002"/>
    <n v="14136"/>
    <n v="0.18149999999999999"/>
    <n v="0.17510000000000001"/>
    <n v="8772.7800000000007"/>
    <n v="415.89"/>
    <n v="72.819999999999993"/>
    <n v="488.71"/>
    <n v="34214.85"/>
  </r>
  <r>
    <x v="10"/>
    <s v="Bellingham School District"/>
    <n v="2431"/>
    <s v="Birchwood Elementary School"/>
    <s v="Yes"/>
    <n v="359.15999999999997"/>
    <n v="0"/>
    <n v="359.15999999999997"/>
    <n v="1.06"/>
    <n v="1.06"/>
    <n v="359.15999999999997"/>
    <n v="1.054"/>
    <n v="72728"/>
    <n v="78209"/>
    <n v="81254.63"/>
    <n v="6123.5899999999965"/>
    <n v="14136"/>
    <n v="0.18149999999999999"/>
    <n v="0.17510000000000001"/>
    <n v="30719.3"/>
    <n v="1456.3"/>
    <n v="255"/>
    <n v="1711.3"/>
    <n v="119808.82"/>
  </r>
  <r>
    <x v="10"/>
    <s v="Bellingham School District"/>
    <n v="2817"/>
    <s v="Carl Cozier Elementary School"/>
    <s v="No"/>
    <n v="342.9699999999999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365"/>
    <s v="Columbia Elementary School"/>
    <s v="No"/>
    <n v="213.0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5239"/>
    <s v="Cordata Elementary School"/>
    <s v="Yes"/>
    <n v="332.97"/>
    <n v="0"/>
    <n v="332.97"/>
    <n v="1.06"/>
    <n v="1.06"/>
    <n v="332.97"/>
    <n v="0.97699999999999998"/>
    <n v="72728"/>
    <n v="78209"/>
    <n v="75318.570000000007"/>
    <n v="5676.2299999999959"/>
    <n v="14136"/>
    <n v="0.18149999999999999"/>
    <n v="0.17510000000000001"/>
    <n v="28475.1"/>
    <n v="1349.91"/>
    <n v="236.37"/>
    <n v="1586.2800000000002"/>
    <n v="111056.18000000001"/>
  </r>
  <r>
    <x v="10"/>
    <s v="Bellingham School District"/>
    <n v="2066"/>
    <s v="Fairhaven Middle School"/>
    <s v="No"/>
    <n v="576.2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262"/>
    <s v="Geneva Elementary School"/>
    <s v="No"/>
    <n v="422.8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3134"/>
    <s v="Happy Valley Elementary School"/>
    <s v="No"/>
    <n v="449.6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4442"/>
    <s v="Kulshan Middle School"/>
    <s v="No"/>
    <n v="593.2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225"/>
    <s v="Lowell Elementary School "/>
    <s v="No"/>
    <n v="308.6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4571"/>
    <s v="Northern Heights Elementary Schl"/>
    <s v="No"/>
    <n v="421.0399999999999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1647"/>
    <s v="Options High School"/>
    <s v="Yes"/>
    <n v="208.16"/>
    <n v="0"/>
    <n v="208.16"/>
    <n v="1.06"/>
    <n v="1.06"/>
    <n v="208.16"/>
    <n v="0.61099999999999999"/>
    <n v="72728"/>
    <n v="78209"/>
    <n v="47103.02"/>
    <n v="3549.8199999999997"/>
    <n v="14136"/>
    <n v="0.18149999999999999"/>
    <n v="0.17510000000000001"/>
    <n v="17807.87"/>
    <n v="844.21"/>
    <n v="147.82"/>
    <n v="992.03"/>
    <n v="69452.739999999991"/>
  </r>
  <r>
    <x v="10"/>
    <s v="Bellingham School District"/>
    <n v="3202"/>
    <s v="Parkview Elementary School"/>
    <s v="No"/>
    <n v="378.1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067"/>
    <s v="Roosevelt Elementary School"/>
    <s v="No"/>
    <n v="364.4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3576"/>
    <s v="Sehome High School"/>
    <s v="No"/>
    <n v="1115.59999999999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3201"/>
    <s v="Shuksan Middle School"/>
    <s v="Yes"/>
    <n v="574.34"/>
    <n v="0"/>
    <n v="574.34"/>
    <n v="1.06"/>
    <n v="1.06"/>
    <n v="574.34"/>
    <n v="1.6850000000000001"/>
    <n v="72728"/>
    <n v="78209"/>
    <n v="129899.48"/>
    <n v="9789.61"/>
    <n v="14136"/>
    <n v="0.18149999999999999"/>
    <n v="0.17510000000000001"/>
    <n v="49110.080000000002"/>
    <n v="2328.15"/>
    <n v="407.66"/>
    <n v="2735.81"/>
    <n v="191534.97999999998"/>
  </r>
  <r>
    <x v="10"/>
    <s v="Bellingham School District"/>
    <n v="2175"/>
    <s v="Silver Beach Elementary School"/>
    <s v="No"/>
    <n v="312.9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4515"/>
    <s v="Squalicum High School"/>
    <s v="No"/>
    <n v="1185.37999999999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387"/>
    <s v="Sunnyland Elementary School"/>
    <s v="No"/>
    <n v="307.2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1799"/>
    <s v="Visions (Seamar Youth Center)"/>
    <s v="No"/>
    <n v="4.8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5125"/>
    <s v="Wade King Elementary School"/>
    <s v="No"/>
    <n v="312.3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075"/>
    <s v="Whatcom Middle School"/>
    <s v="No"/>
    <n v="629.7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"/>
    <s v="Benge School District"/>
    <n v="3142"/>
    <s v="Benge Elementary"/>
    <s v="No"/>
    <n v="1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754"/>
    <s v="Transition 18-21 Program"/>
    <s v="Yes"/>
    <n v="49.24"/>
    <m/>
    <n v="49.24"/>
    <n v="1.06"/>
    <n v="1.06"/>
    <n v="49.24"/>
    <n v="0.14399999999999999"/>
    <n v="72728"/>
    <n v="78209"/>
    <n v="11101.2"/>
    <n v="836.61999999999898"/>
    <n v="14136"/>
    <n v="0.18149999999999999"/>
    <n v="0.17510000000000001"/>
    <n v="4196.9399999999996"/>
    <n v="198.96"/>
    <n v="34.840000000000003"/>
    <n v="233.8"/>
    <n v="16368.559999999998"/>
  </r>
  <r>
    <x v="12"/>
    <s v="Bethel School District"/>
    <n v="5372"/>
    <s v="Acceleration Academy"/>
    <s v="Yes"/>
    <n v="377"/>
    <n v="0"/>
    <n v="377"/>
    <n v="1.06"/>
    <n v="1.06"/>
    <n v="377"/>
    <n v="1.1060000000000001"/>
    <n v="72728"/>
    <n v="78209"/>
    <n v="85263.4"/>
    <n v="6425.7000000000116"/>
    <n v="14136"/>
    <n v="0.18149999999999999"/>
    <n v="0.17510000000000001"/>
    <n v="32234.86"/>
    <n v="1528.15"/>
    <n v="267.58"/>
    <n v="1795.73"/>
    <n v="125719.69"/>
  </r>
  <r>
    <x v="12"/>
    <s v="Bethel School District"/>
    <n v="5471"/>
    <s v="Bethel Elementary Learning Academy"/>
    <s v="No"/>
    <n v="16.5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2807"/>
    <s v="Bethel High School"/>
    <s v="No"/>
    <n v="1591.9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3250"/>
    <s v="Bethel Middle School"/>
    <s v="Yes"/>
    <n v="659.86"/>
    <n v="0"/>
    <n v="659.86"/>
    <n v="1.06"/>
    <n v="1.06"/>
    <n v="659.86"/>
    <n v="1.9359999999999999"/>
    <n v="72728"/>
    <n v="78209"/>
    <n v="149249.49"/>
    <n v="11247.890000000014"/>
    <n v="14136"/>
    <n v="0.18149999999999999"/>
    <n v="0.17510000000000001"/>
    <n v="56425.58"/>
    <n v="2674.96"/>
    <n v="468.39"/>
    <n v="3143.35"/>
    <n v="220066.31000000003"/>
  </r>
  <r>
    <x v="12"/>
    <s v="Bethel School District"/>
    <n v="5633"/>
    <s v="Bethel Virtual Academy"/>
    <s v="Yes"/>
    <n v="508.48"/>
    <n v="0"/>
    <n v="508.48"/>
    <n v="1.06"/>
    <n v="1.06"/>
    <n v="508.48"/>
    <n v="1.492"/>
    <n v="72728"/>
    <n v="78209"/>
    <n v="115020.79"/>
    <n v="8668.3100000000122"/>
    <n v="14136"/>
    <n v="0.18149999999999999"/>
    <n v="0.17510000000000001"/>
    <n v="43485.01"/>
    <n v="2061.48"/>
    <n v="360.97"/>
    <n v="2422.4499999999998"/>
    <n v="169596.56"/>
  </r>
  <r>
    <x v="12"/>
    <s v="Bethel School District"/>
    <n v="4296"/>
    <s v="Camas Prairie Elementary"/>
    <s v="Yes"/>
    <n v="510.43"/>
    <n v="0"/>
    <n v="510.43"/>
    <n v="1.06"/>
    <n v="1.06"/>
    <n v="510.43"/>
    <n v="1.4970000000000001"/>
    <n v="72728"/>
    <n v="78209"/>
    <n v="115406.24"/>
    <n v="8697.3699999999953"/>
    <n v="14136"/>
    <n v="0.18149999999999999"/>
    <n v="0.17510000000000001"/>
    <n v="43630.73"/>
    <n v="2068.39"/>
    <n v="362.18"/>
    <n v="2430.5699999999997"/>
    <n v="170164.91"/>
  </r>
  <r>
    <x v="12"/>
    <s v="Bethel School District"/>
    <n v="4186"/>
    <s v="Cedarcrest Middle School"/>
    <s v="Yes"/>
    <n v="695.28"/>
    <n v="0"/>
    <n v="695.28"/>
    <n v="1.06"/>
    <n v="1.06"/>
    <n v="695.28"/>
    <n v="2.0390000000000001"/>
    <n v="72728"/>
    <n v="78209"/>
    <n v="157189.94"/>
    <n v="11846.299999999988"/>
    <n v="14136"/>
    <n v="0.18149999999999999"/>
    <n v="0.17510000000000001"/>
    <n v="59427.57"/>
    <n v="2817.27"/>
    <n v="493.3"/>
    <n v="3310.57"/>
    <n v="231774.38"/>
  </r>
  <r>
    <x v="12"/>
    <s v="Bethel School District"/>
    <n v="4331"/>
    <s v="Centennial Elementary Bethel"/>
    <s v="Yes"/>
    <n v="563.42999999999995"/>
    <n v="0"/>
    <n v="563.42999999999995"/>
    <n v="1.06"/>
    <n v="1.06"/>
    <n v="563.42999999999995"/>
    <n v="1.653"/>
    <n v="72728"/>
    <n v="78209"/>
    <n v="127432.55"/>
    <n v="9603.6999999999971"/>
    <n v="14136"/>
    <n v="0.18149999999999999"/>
    <n v="0.17510000000000001"/>
    <n v="48177.42"/>
    <n v="2283.94"/>
    <n v="399.92"/>
    <n v="2683.86"/>
    <n v="187897.52999999997"/>
  </r>
  <r>
    <x v="12"/>
    <s v="Bethel School District"/>
    <n v="1510"/>
    <s v="Challenger High School"/>
    <s v="Yes"/>
    <n v="349.68"/>
    <n v="0"/>
    <n v="349.68"/>
    <n v="1.06"/>
    <n v="1.06"/>
    <n v="349.68"/>
    <n v="1.026"/>
    <n v="72728"/>
    <n v="78209"/>
    <n v="79096.06"/>
    <n v="5960.9199999999983"/>
    <n v="14136"/>
    <n v="0.18149999999999999"/>
    <n v="0.17510000000000001"/>
    <n v="29903.23"/>
    <n v="1417.62"/>
    <n v="248.23"/>
    <n v="1665.85"/>
    <n v="116626.06"/>
  </r>
  <r>
    <x v="12"/>
    <s v="Bethel School District"/>
    <n v="3649"/>
    <s v="Chester H Thompson Elementary"/>
    <s v="Yes"/>
    <n v="653.86"/>
    <n v="0"/>
    <n v="653.86"/>
    <n v="1.06"/>
    <n v="1.06"/>
    <n v="653.86"/>
    <n v="1.9179999999999999"/>
    <n v="72728"/>
    <n v="78209"/>
    <n v="147861.84"/>
    <n v="11143.309999999998"/>
    <n v="14136"/>
    <n v="0.18149999999999999"/>
    <n v="0.17510000000000001"/>
    <n v="55900.97"/>
    <n v="2650.09"/>
    <n v="464.03"/>
    <n v="3114.12"/>
    <n v="218020.24"/>
  </r>
  <r>
    <x v="12"/>
    <s v="Bethel School District"/>
    <n v="2576"/>
    <s v="Clover Creek Elementary"/>
    <s v="No"/>
    <n v="636.30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578"/>
    <s v="Cougar Mountain Middle School"/>
    <s v="No"/>
    <n v="600.3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2877"/>
    <s v="Elk Plain School of Choice"/>
    <s v="No"/>
    <n v="569.7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099"/>
    <s v="Evergreen Elementary"/>
    <s v="Yes"/>
    <n v="540.64"/>
    <n v="0"/>
    <n v="540.64"/>
    <n v="1.06"/>
    <n v="1.06"/>
    <n v="540.64"/>
    <n v="1.5860000000000001"/>
    <n v="72728"/>
    <n v="78209"/>
    <n v="122267.4"/>
    <n v="9214.4400000000023"/>
    <n v="14136"/>
    <n v="0.18149999999999999"/>
    <n v="0.17510000000000001"/>
    <n v="46224.68"/>
    <n v="2191.36"/>
    <n v="383.71"/>
    <n v="2575.0700000000002"/>
    <n v="180281.59"/>
  </r>
  <r>
    <x v="12"/>
    <s v="Bethel School District"/>
    <n v="5159"/>
    <s v="Frederickson Elementary"/>
    <s v="No"/>
    <n v="546.42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407"/>
    <s v="Frontier Middle School"/>
    <s v="No"/>
    <n v="615.0800000000000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297"/>
    <s v="Graham Elementary"/>
    <s v="No"/>
    <n v="601.92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033"/>
    <s v="Graham Kapowsin High School"/>
    <s v="No"/>
    <n v="2032.1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2748"/>
    <s v="Kapowsin Elementary"/>
    <s v="No"/>
    <n v="354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635"/>
    <s v="Katherine G. Johnson Elementary School"/>
    <s v="No"/>
    <n v="589.67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206"/>
    <s v="Liberty Middle School"/>
    <s v="Yes"/>
    <n v="892.63"/>
    <n v="0"/>
    <n v="892.63"/>
    <n v="1.06"/>
    <n v="1.06"/>
    <n v="892.63"/>
    <n v="2.6179999999999999"/>
    <n v="72728"/>
    <n v="78209"/>
    <n v="201826.02"/>
    <n v="15210.210000000021"/>
    <n v="14136"/>
    <n v="0.18149999999999999"/>
    <n v="0.17510000000000001"/>
    <n v="76302.78"/>
    <n v="3617.27"/>
    <n v="633.38"/>
    <n v="4250.6499999999996"/>
    <n v="297589.66000000003"/>
  </r>
  <r>
    <x v="12"/>
    <s v="Bethel School District"/>
    <n v="4102"/>
    <s v="Naches Trail Elementary"/>
    <s v="Yes"/>
    <n v="449"/>
    <n v="0"/>
    <n v="449"/>
    <n v="1.06"/>
    <n v="1.06"/>
    <n v="449"/>
    <n v="1.3169999999999999"/>
    <n v="72728"/>
    <n v="78209"/>
    <n v="101529.74"/>
    <n v="7651.5899999999965"/>
    <n v="14136"/>
    <n v="0.18149999999999999"/>
    <n v="0.17510000000000001"/>
    <n v="38384.550000000003"/>
    <n v="1819.69"/>
    <n v="318.63"/>
    <n v="2138.3200000000002"/>
    <n v="149704.20000000001"/>
  </r>
  <r>
    <x v="12"/>
    <s v="Bethel School District"/>
    <n v="5160"/>
    <s v="Nelson Elementary School"/>
    <s v="No"/>
    <n v="735.8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538"/>
    <s v="North Star Elementary"/>
    <s v="No"/>
    <n v="465.6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961"/>
    <s v="Pierce County Skills Center"/>
    <s v="No"/>
    <n v="336.8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381"/>
    <s v="Pioneer Valley Elementary"/>
    <s v="No"/>
    <n v="528.30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665"/>
    <s v="Pre-Primary School"/>
    <s v="No"/>
    <n v="55.7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227"/>
    <s v="Rocky Ridge Elementary"/>
    <s v="No"/>
    <n v="434.5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2543"/>
    <s v="Roy Elementary"/>
    <s v="Yes"/>
    <n v="267.43"/>
    <n v="0"/>
    <n v="267.43"/>
    <n v="1.06"/>
    <n v="1.06"/>
    <n v="267.43"/>
    <n v="0.78400000000000003"/>
    <n v="72728"/>
    <n v="78209"/>
    <n v="60439.88"/>
    <n v="4554.93"/>
    <n v="14136"/>
    <n v="0.18149999999999999"/>
    <n v="0.17510000000000001"/>
    <n v="22850.03"/>
    <n v="1083.25"/>
    <n v="189.68"/>
    <n v="1272.93"/>
    <n v="89117.76999999999"/>
  </r>
  <r>
    <x v="12"/>
    <s v="Bethel School District"/>
    <n v="4103"/>
    <s v="Shining Mountain Elementary"/>
    <s v="Yes"/>
    <n v="618"/>
    <n v="0"/>
    <n v="618"/>
    <n v="1.06"/>
    <n v="1.06"/>
    <n v="618"/>
    <n v="1.8129999999999999"/>
    <n v="72728"/>
    <n v="78209"/>
    <n v="139767.22"/>
    <n v="10533.26999999999"/>
    <n v="14136"/>
    <n v="0.18149999999999999"/>
    <n v="0.17510000000000001"/>
    <n v="52840.69"/>
    <n v="2505.0100000000002"/>
    <n v="438.63"/>
    <n v="2943.6400000000003"/>
    <n v="206084.82"/>
  </r>
  <r>
    <x v="12"/>
    <s v="Bethel School District"/>
    <n v="2399"/>
    <s v="Spanaway Elementary"/>
    <s v="Yes"/>
    <n v="350"/>
    <n v="0"/>
    <n v="350"/>
    <n v="1.06"/>
    <n v="1.06"/>
    <n v="350"/>
    <n v="1.0269999999999999"/>
    <n v="72728"/>
    <n v="78209"/>
    <n v="79173.16"/>
    <n v="5966.7200000000012"/>
    <n v="14136"/>
    <n v="0.18149999999999999"/>
    <n v="0.17510000000000001"/>
    <n v="29932.37"/>
    <n v="1419"/>
    <n v="248.47"/>
    <n v="1667.47"/>
    <n v="116739.72"/>
  </r>
  <r>
    <x v="12"/>
    <s v="Bethel School District"/>
    <n v="4158"/>
    <s v="Spanaway Lake High School"/>
    <s v="Yes"/>
    <n v="1727.89"/>
    <n v="0"/>
    <n v="1727.89"/>
    <n v="1.06"/>
    <n v="1.06"/>
    <n v="1727.89"/>
    <n v="5.0679999999999996"/>
    <n v="72728"/>
    <n v="78209"/>
    <n v="390700.63"/>
    <n v="29444.369999999995"/>
    <n v="14136"/>
    <n v="0.18149999999999999"/>
    <n v="0.17510000000000001"/>
    <n v="147709.12"/>
    <n v="7002.42"/>
    <n v="1226.1199999999999"/>
    <n v="8228.5400000000009"/>
    <n v="576082.66"/>
  </r>
  <r>
    <x v="12"/>
    <s v="Bethel School District"/>
    <n v="3751"/>
    <s v="Spanaway Middle School"/>
    <s v="Yes"/>
    <n v="741.27"/>
    <n v="0"/>
    <n v="741.27"/>
    <n v="1.06"/>
    <n v="1.06"/>
    <n v="741.27"/>
    <n v="2.1739999999999999"/>
    <n v="72728"/>
    <n v="78209"/>
    <n v="167597.31"/>
    <n v="12630.640000000014"/>
    <n v="14136"/>
    <n v="0.18149999999999999"/>
    <n v="0.17510000000000001"/>
    <n v="63362.2"/>
    <n v="3003.8"/>
    <n v="525.97"/>
    <n v="3529.7700000000004"/>
    <n v="247119.92"/>
  </r>
  <r>
    <x v="12"/>
    <s v="Bethel School District"/>
    <n v="1560"/>
    <s v="Thompson Preschool"/>
    <s v="No"/>
    <n v="39.5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"/>
    <s v="Bickleton School District"/>
    <n v="3392"/>
    <s v="Bickleton Elementary &amp; High Schl"/>
    <s v="No"/>
    <n v="100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"/>
    <s v="Blaine School District"/>
    <n v="2713"/>
    <s v="Blaine Elementary School"/>
    <s v="Yes"/>
    <n v="474.11"/>
    <n v="0"/>
    <n v="474.11"/>
    <n v="1.1299999999999999"/>
    <n v="1.1299999999999999"/>
    <n v="474.11"/>
    <n v="1.391"/>
    <n v="72728"/>
    <n v="78209"/>
    <n v="114316.05"/>
    <n v="8615.1999999999971"/>
    <n v="14136"/>
    <n v="0.18149999999999999"/>
    <n v="0.17510000000000001"/>
    <n v="41920.06"/>
    <n v="2048.85"/>
    <n v="358.75"/>
    <n v="2407.6"/>
    <n v="167258.91"/>
  </r>
  <r>
    <x v="14"/>
    <s v="Blaine School District"/>
    <n v="3136"/>
    <s v="Blaine High School"/>
    <s v="No"/>
    <n v="591.77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"/>
    <s v="Blaine School District"/>
    <n v="5021"/>
    <s v="Blaine Home Connections"/>
    <s v="No"/>
    <n v="49.91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"/>
    <s v="Blaine School District"/>
    <n v="3796"/>
    <s v="Blaine Middle School"/>
    <s v="No"/>
    <n v="448.4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"/>
    <s v="Blaine School District"/>
    <n v="4476"/>
    <s v="Blaine Primary School"/>
    <s v="Yes"/>
    <n v="438.87"/>
    <n v="0"/>
    <n v="438.87"/>
    <n v="1.1299999999999999"/>
    <n v="1.1299999999999999"/>
    <n v="438.87"/>
    <n v="1.2869999999999999"/>
    <n v="72728"/>
    <n v="78209"/>
    <n v="105769.06"/>
    <n v="7971.070000000007"/>
    <n v="14136"/>
    <n v="0.18149999999999999"/>
    <n v="0.17510000000000001"/>
    <n v="38785.85"/>
    <n v="1895.67"/>
    <n v="331.93"/>
    <n v="2227.6"/>
    <n v="154753.58000000002"/>
  </r>
  <r>
    <x v="14"/>
    <s v="Blaine School District"/>
    <n v="5465"/>
    <s v="Blaine Re-Engagement"/>
    <s v="Yes"/>
    <n v="15.14"/>
    <n v="0"/>
    <n v="15.14"/>
    <n v="1.1299999999999999"/>
    <n v="1.1299999999999999"/>
    <n v="15.14"/>
    <n v="4.3999999999999997E-2"/>
    <n v="72728"/>
    <n v="78209"/>
    <n v="3616.04"/>
    <n v="272.51000000000022"/>
    <n v="14136"/>
    <n v="0.18149999999999999"/>
    <n v="0.17510000000000001"/>
    <n v="1326.01"/>
    <n v="64.81"/>
    <n v="11.35"/>
    <n v="76.16"/>
    <n v="5290.72"/>
  </r>
  <r>
    <x v="14"/>
    <s v="Blaine School District"/>
    <n v="4459"/>
    <s v="Point Roberts Primary"/>
    <s v="No"/>
    <n v="6.6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"/>
    <s v="Boistfort School District"/>
    <n v="5748"/>
    <s v="Boistfort Online School"/>
    <s v="No"/>
    <n v="238.51999999999998"/>
    <m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"/>
    <s v="Boistfort School District"/>
    <n v="2516"/>
    <s v="Boistfort Elem"/>
    <s v="Yes"/>
    <n v="84.37"/>
    <n v="0"/>
    <n v="84.37"/>
    <n v="1"/>
    <n v="1"/>
    <n v="84.37"/>
    <n v="0.247"/>
    <n v="72728"/>
    <n v="78209"/>
    <n v="17963.82"/>
    <n v="1353.7999999999993"/>
    <n v="14136"/>
    <n v="0.18149999999999999"/>
    <n v="0.17510000000000001"/>
    <n v="6989.08"/>
    <n v="321.95999999999998"/>
    <n v="56.38"/>
    <n v="378.34"/>
    <n v="26685.040000000001"/>
  </r>
  <r>
    <x v="16"/>
    <s v="Bremerton School District"/>
    <n v="3641"/>
    <s v="Armin Jahr Elementary"/>
    <s v="Yes"/>
    <n v="474.14"/>
    <n v="0"/>
    <n v="474.14"/>
    <n v="1.18"/>
    <n v="1.18"/>
    <n v="474.14"/>
    <n v="1.391"/>
    <n v="72728"/>
    <n v="78209"/>
    <n v="119374.28"/>
    <n v="8996.4100000000035"/>
    <n v="14136"/>
    <n v="0.18149999999999999"/>
    <n v="0.17510000000000001"/>
    <n v="42904.88"/>
    <n v="2139.5100000000002"/>
    <n v="374.63"/>
    <n v="2514.1400000000003"/>
    <n v="173789.71000000002"/>
  </r>
  <r>
    <x v="16"/>
    <s v="Bremerton School District"/>
    <n v="3109"/>
    <s v="Bremerton High School"/>
    <s v="Yes"/>
    <n v="1212.3499999999999"/>
    <n v="0"/>
    <n v="1212.3499999999999"/>
    <n v="1.18"/>
    <n v="1.18"/>
    <n v="1212.3499999999999"/>
    <n v="3.556"/>
    <n v="72728"/>
    <n v="78209"/>
    <n v="305172.51"/>
    <n v="22998.709999999963"/>
    <n v="14136"/>
    <n v="0.18149999999999999"/>
    <n v="0.17510000000000001"/>
    <n v="109683.5"/>
    <n v="5469.52"/>
    <n v="957.71"/>
    <n v="6427.2300000000005"/>
    <n v="444281.94999999995"/>
  </r>
  <r>
    <x v="16"/>
    <s v="Bremerton School District"/>
    <n v="1749"/>
    <s v="Bremerton Home Link Program"/>
    <s v="No"/>
    <n v="58.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"/>
    <s v="Bremerton School District"/>
    <n v="3108"/>
    <s v="Crownhill Elementary School"/>
    <s v="Yes"/>
    <n v="307"/>
    <n v="0"/>
    <n v="307"/>
    <n v="1.18"/>
    <n v="1.18"/>
    <n v="307"/>
    <n v="0.90100000000000002"/>
    <n v="72728"/>
    <n v="78209"/>
    <n v="77322.960000000006"/>
    <n v="5827.2799999999988"/>
    <n v="14136"/>
    <n v="0.18149999999999999"/>
    <n v="0.17510000000000001"/>
    <n v="27791.01"/>
    <n v="1385.84"/>
    <n v="242.66"/>
    <n v="1628.5"/>
    <n v="112569.75"/>
  </r>
  <r>
    <x v="16"/>
    <s v="Bremerton School District"/>
    <n v="4421"/>
    <s v="Kitsap Lake Elementary"/>
    <s v="No"/>
    <n v="316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"/>
    <s v="Bremerton School District"/>
    <n v="4441"/>
    <s v="Mountain View Middle School"/>
    <s v="Yes"/>
    <n v="804.96"/>
    <n v="0"/>
    <n v="804.96"/>
    <n v="1.18"/>
    <n v="1.18"/>
    <n v="804.96"/>
    <n v="2.3610000000000002"/>
    <n v="72728"/>
    <n v="78209"/>
    <n v="202618.75"/>
    <n v="15269.959999999992"/>
    <n v="14136"/>
    <n v="0.18149999999999999"/>
    <n v="0.17510000000000001"/>
    <n v="72824.17"/>
    <n v="3631.48"/>
    <n v="635.87"/>
    <n v="4267.3500000000004"/>
    <n v="294980.23"/>
  </r>
  <r>
    <x v="16"/>
    <s v="Bremerton School District"/>
    <n v="3171"/>
    <s v="Naval Avenue Elementary School"/>
    <s v="Yes"/>
    <n v="227.57"/>
    <n v="0"/>
    <n v="227.57"/>
    <n v="1.18"/>
    <n v="1.18"/>
    <n v="227.57"/>
    <n v="0.66800000000000004"/>
    <n v="72728"/>
    <n v="78209"/>
    <n v="57327.12"/>
    <n v="4320.3399999999965"/>
    <n v="14136"/>
    <n v="0.18149999999999999"/>
    <n v="0.17510000000000001"/>
    <n v="20604.21"/>
    <n v="1027.46"/>
    <n v="179.91"/>
    <n v="1207.3700000000001"/>
    <n v="83459.039999999994"/>
  </r>
  <r>
    <x v="16"/>
    <s v="Bremerton School District"/>
    <n v="1737"/>
    <s v="Renaissance Alternative High School"/>
    <s v="Yes"/>
    <n v="104.48"/>
    <n v="0"/>
    <n v="104.48"/>
    <n v="1.18"/>
    <n v="1.18"/>
    <n v="104.48"/>
    <n v="0.30599999999999999"/>
    <n v="72728"/>
    <n v="78209"/>
    <n v="26260.63"/>
    <n v="1979.0799999999981"/>
    <n v="14136"/>
    <n v="0.18149999999999999"/>
    <n v="0.17510000000000001"/>
    <n v="9438.4599999999991"/>
    <n v="470.66"/>
    <n v="82.41"/>
    <n v="553.07000000000005"/>
    <n v="38231.24"/>
  </r>
  <r>
    <x v="16"/>
    <s v="Bremerton School District"/>
    <n v="2853"/>
    <s v="View Ridge Elementary Arts Academy"/>
    <s v="Yes"/>
    <n v="393.57"/>
    <n v="0"/>
    <n v="393.57"/>
    <n v="1.18"/>
    <n v="1.18"/>
    <n v="393.57"/>
    <n v="1.1539999999999999"/>
    <n v="72728"/>
    <n v="78209"/>
    <n v="99035.17"/>
    <n v="7463.5899999999965"/>
    <n v="14136"/>
    <n v="0.18149999999999999"/>
    <n v="0.17510000000000001"/>
    <n v="35594.699999999997"/>
    <n v="1774.98"/>
    <n v="310.8"/>
    <n v="2085.7800000000002"/>
    <n v="144179.24"/>
  </r>
  <r>
    <x v="16"/>
    <s v="Bremerton School District"/>
    <n v="2613"/>
    <s v="West Hills S.T.E.M. Academy"/>
    <s v="Yes"/>
    <n v="311.14"/>
    <n v="0"/>
    <n v="311.14"/>
    <n v="1.18"/>
    <n v="1.18"/>
    <n v="311.14"/>
    <n v="0.91300000000000003"/>
    <n v="72728"/>
    <n v="78209"/>
    <n v="78352.78"/>
    <n v="5904.8999999999942"/>
    <n v="14136"/>
    <n v="0.18149999999999999"/>
    <n v="0.17510000000000001"/>
    <n v="28161.15"/>
    <n v="1404.29"/>
    <n v="245.89"/>
    <n v="1650.1799999999998"/>
    <n v="114069.00999999998"/>
  </r>
  <r>
    <x v="16"/>
    <s v="Bremerton School District"/>
    <n v="4038"/>
    <s v="West Sound Technical Skills Center"/>
    <s v="No"/>
    <n v="262.35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"/>
    <s v="Brewster School District"/>
    <n v="5272"/>
    <s v="Brewster Alternative School"/>
    <s v="Yes"/>
    <n v="16.46"/>
    <n v="0"/>
    <n v="16.46"/>
    <n v="1"/>
    <n v="1"/>
    <n v="16.46"/>
    <n v="4.8000000000000001E-2"/>
    <n v="72728"/>
    <n v="78209"/>
    <n v="3490.94"/>
    <n v="263.09000000000015"/>
    <n v="14136"/>
    <n v="0.18149999999999999"/>
    <n v="0.17510000000000001"/>
    <n v="1358.2"/>
    <n v="62.57"/>
    <n v="10.96"/>
    <n v="73.53"/>
    <n v="5185.76"/>
  </r>
  <r>
    <x v="17"/>
    <s v="Brewster School District"/>
    <n v="3293"/>
    <s v="Brewster Elementary School"/>
    <s v="Yes"/>
    <n v="416.58000000000004"/>
    <n v="0"/>
    <n v="416.58000000000004"/>
    <n v="1"/>
    <n v="1"/>
    <n v="416.58000000000004"/>
    <n v="1.222"/>
    <n v="72728"/>
    <n v="78209"/>
    <n v="88873.62"/>
    <n v="6697.7799999999988"/>
    <n v="14136"/>
    <n v="0.18149999999999999"/>
    <n v="0.17510000000000001"/>
    <n v="34577.54"/>
    <n v="1592.86"/>
    <n v="278.91000000000003"/>
    <n v="1871.77"/>
    <n v="132020.71"/>
  </r>
  <r>
    <x v="17"/>
    <s v="Brewster School District"/>
    <n v="2800"/>
    <s v="Brewster High School"/>
    <s v="Yes"/>
    <n v="333.14"/>
    <n v="0"/>
    <n v="333.14"/>
    <n v="1"/>
    <n v="1"/>
    <n v="333.14"/>
    <n v="0.97699999999999998"/>
    <n v="72728"/>
    <n v="78209"/>
    <n v="71055.259999999995"/>
    <n v="5354.9300000000076"/>
    <n v="14136"/>
    <n v="0.18149999999999999"/>
    <n v="0.17510000000000001"/>
    <n v="27645.05"/>
    <n v="1273.5"/>
    <n v="222.99"/>
    <n v="1496.49"/>
    <n v="105551.73000000001"/>
  </r>
  <r>
    <x v="17"/>
    <s v="Brewster School District"/>
    <n v="4223"/>
    <s v="Brewster Middle School"/>
    <s v="Yes"/>
    <n v="240.89"/>
    <n v="0"/>
    <n v="240.89"/>
    <n v="1"/>
    <n v="1"/>
    <n v="240.89"/>
    <n v="0.70699999999999996"/>
    <n v="72728"/>
    <n v="78209"/>
    <n v="51418.7"/>
    <n v="3875.0600000000049"/>
    <n v="14136"/>
    <n v="0.18149999999999999"/>
    <n v="0.17510000000000001"/>
    <n v="20005.169999999998"/>
    <n v="921.56"/>
    <n v="161.37"/>
    <n v="1082.9299999999998"/>
    <n v="76381.859999999986"/>
  </r>
  <r>
    <x v="18"/>
    <s v="Bridgeport School District"/>
    <n v="1900"/>
    <s v="Bridgeport Aurora High School"/>
    <s v="Yes"/>
    <n v="30.57"/>
    <n v="0"/>
    <n v="30.57"/>
    <n v="1"/>
    <n v="1"/>
    <n v="30.57"/>
    <n v="0.09"/>
    <n v="72728"/>
    <n v="78209"/>
    <n v="6545.52"/>
    <n v="493.28999999999996"/>
    <n v="14136"/>
    <n v="0.18149999999999999"/>
    <n v="0.17510000000000001"/>
    <n v="2546.63"/>
    <n v="117.31"/>
    <n v="20.54"/>
    <n v="137.85"/>
    <n v="9723.2900000000027"/>
  </r>
  <r>
    <x v="18"/>
    <s v="Bridgeport School District"/>
    <n v="2562"/>
    <s v="Bridgeport Elementary"/>
    <s v="Yes"/>
    <n v="322.86"/>
    <n v="0"/>
    <n v="322.86"/>
    <n v="1"/>
    <n v="1"/>
    <n v="322.86"/>
    <n v="0.94699999999999995"/>
    <n v="72728"/>
    <n v="78209"/>
    <n v="68873.42"/>
    <n v="5190.5"/>
    <n v="14136"/>
    <n v="0.18149999999999999"/>
    <n v="0.17510000000000001"/>
    <n v="26796.17"/>
    <n v="1234.4000000000001"/>
    <n v="216.14"/>
    <n v="1450.54"/>
    <n v="102310.62999999999"/>
  </r>
  <r>
    <x v="18"/>
    <s v="Bridgeport School District"/>
    <n v="2788"/>
    <s v="Bridgeport High School"/>
    <s v="Yes"/>
    <n v="219.84"/>
    <n v="0"/>
    <n v="219.84"/>
    <n v="1"/>
    <n v="1"/>
    <n v="219.84"/>
    <n v="0.64500000000000002"/>
    <n v="72728"/>
    <n v="78209"/>
    <n v="46909.56"/>
    <n v="3535.25"/>
    <n v="14136"/>
    <n v="0.18149999999999999"/>
    <n v="0.17510000000000001"/>
    <n v="18250.830000000002"/>
    <n v="840.75"/>
    <n v="147.22"/>
    <n v="987.97"/>
    <n v="69683.61"/>
  </r>
  <r>
    <x v="18"/>
    <s v="Bridgeport School District"/>
    <n v="4213"/>
    <s v="Bridgeport Middle School"/>
    <s v="Yes"/>
    <n v="159.86000000000001"/>
    <n v="0"/>
    <n v="159.86000000000001"/>
    <n v="1"/>
    <n v="1"/>
    <n v="159.86000000000001"/>
    <n v="0.46899999999999997"/>
    <n v="72728"/>
    <n v="78209"/>
    <n v="34109.43"/>
    <n v="2570.5899999999965"/>
    <n v="14136"/>
    <n v="0.18149999999999999"/>
    <n v="0.17510000000000001"/>
    <n v="13270.76"/>
    <n v="611.33000000000004"/>
    <n v="107.04"/>
    <n v="718.37"/>
    <n v="50669.15"/>
  </r>
  <r>
    <x v="19"/>
    <s v="Brinnon School District"/>
    <n v="2836"/>
    <s v="Brinnon Elementary"/>
    <s v="Yes"/>
    <n v="72.929999999999993"/>
    <n v="0"/>
    <n v="72.929999999999993"/>
    <n v="1"/>
    <n v="1"/>
    <n v="72.929999999999993"/>
    <n v="0.214"/>
    <n v="72728"/>
    <n v="78209"/>
    <n v="15563.79"/>
    <n v="1172.9399999999987"/>
    <n v="14136"/>
    <n v="0.18149999999999999"/>
    <n v="0.17510000000000001"/>
    <n v="6055.31"/>
    <n v="278.95"/>
    <n v="48.84"/>
    <n v="327.78999999999996"/>
    <n v="23119.83"/>
  </r>
  <r>
    <x v="20"/>
    <s v="Burlington-Edison School District"/>
    <n v="3603"/>
    <s v="Allen Elementary"/>
    <s v="Yes"/>
    <n v="392.14"/>
    <n v="0"/>
    <n v="392.14"/>
    <n v="1.1200000000000001"/>
    <n v="1.1200000000000001"/>
    <n v="392.14"/>
    <n v="1.1499999999999999"/>
    <n v="72728"/>
    <n v="78209"/>
    <n v="93673.66"/>
    <n v="7059.5299999999988"/>
    <n v="14136"/>
    <n v="0.18149999999999999"/>
    <n v="0.17510000000000001"/>
    <n v="34494.29"/>
    <n v="1678.89"/>
    <n v="293.97000000000003"/>
    <n v="1972.8600000000001"/>
    <n v="137200.34"/>
  </r>
  <r>
    <x v="20"/>
    <s v="Burlington-Edison School District"/>
    <n v="4412"/>
    <s v="Bay View Elementary"/>
    <s v="No"/>
    <n v="408.7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"/>
    <s v="Burlington-Edison School District"/>
    <n v="2362"/>
    <s v="Burlington Edison High School"/>
    <s v="Yes"/>
    <n v="1072.4099999999999"/>
    <n v="0"/>
    <n v="1072.4099999999999"/>
    <n v="1.1200000000000001"/>
    <n v="1.1200000000000001"/>
    <n v="1072.4099999999999"/>
    <n v="3.1459999999999999"/>
    <n v="72728"/>
    <n v="78209"/>
    <n v="256258.56"/>
    <n v="19312.419999999984"/>
    <n v="14136"/>
    <n v="0.18149999999999999"/>
    <n v="0.17510000000000001"/>
    <n v="94364.39"/>
    <n v="4592.8500000000004"/>
    <n v="804.21"/>
    <n v="5397.06"/>
    <n v="375332.43"/>
  </r>
  <r>
    <x v="20"/>
    <s v="Burlington-Edison School District"/>
    <n v="1928"/>
    <s v="Burlington-Edison Alternative School"/>
    <s v="Yes"/>
    <n v="17.07"/>
    <n v="0"/>
    <n v="17.07"/>
    <n v="1.1200000000000001"/>
    <n v="1.1200000000000001"/>
    <n v="17.07"/>
    <n v="0.05"/>
    <n v="72728"/>
    <n v="78209"/>
    <n v="4072.77"/>
    <n v="306.92999999999984"/>
    <n v="14136"/>
    <n v="0.18149999999999999"/>
    <n v="0.17510000000000001"/>
    <n v="1499.75"/>
    <n v="73"/>
    <n v="12.78"/>
    <n v="85.78"/>
    <n v="5965.2300000000005"/>
  </r>
  <r>
    <x v="20"/>
    <s v="Burlington-Edison School District"/>
    <n v="2379"/>
    <s v="Edison Elementary - Burlington/Edison"/>
    <s v="No"/>
    <n v="386.0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"/>
    <s v="Burlington-Edison School District"/>
    <n v="3251"/>
    <s v="Lucille Umbarger Elementary"/>
    <s v="Yes"/>
    <n v="594.29"/>
    <n v="0"/>
    <n v="594.29"/>
    <n v="1.1200000000000001"/>
    <n v="1.1200000000000001"/>
    <n v="594.29"/>
    <n v="1.7430000000000001"/>
    <n v="72728"/>
    <n v="78209"/>
    <n v="141976.69"/>
    <n v="10699.790000000008"/>
    <n v="14136"/>
    <n v="0.18149999999999999"/>
    <n v="0.17510000000000001"/>
    <n v="52281.35"/>
    <n v="2544.61"/>
    <n v="445.56"/>
    <n v="2990.17"/>
    <n v="207948.00000000003"/>
  </r>
  <r>
    <x v="20"/>
    <s v="Burlington-Edison School District"/>
    <n v="5525"/>
    <s v="Open Doors"/>
    <s v="Yes"/>
    <n v="10.14"/>
    <n v="0"/>
    <n v="10.14"/>
    <n v="1.1200000000000001"/>
    <n v="1.1200000000000001"/>
    <n v="10.14"/>
    <n v="0.03"/>
    <n v="72728"/>
    <n v="78209"/>
    <n v="2443.66"/>
    <n v="184.16000000000031"/>
    <n v="14136"/>
    <n v="0.18149999999999999"/>
    <n v="0.17510000000000001"/>
    <n v="899.85"/>
    <n v="43.8"/>
    <n v="7.67"/>
    <n v="51.47"/>
    <n v="3579.14"/>
  </r>
  <r>
    <x v="20"/>
    <s v="Burlington-Edison School District"/>
    <n v="2946"/>
    <s v="West View Elementary"/>
    <s v="Yes"/>
    <n v="388.14"/>
    <n v="0"/>
    <n v="388.14"/>
    <n v="1.1200000000000001"/>
    <n v="1.1200000000000001"/>
    <n v="388.14"/>
    <n v="1.139"/>
    <n v="72728"/>
    <n v="78209"/>
    <n v="92777.66"/>
    <n v="6992"/>
    <n v="14136"/>
    <n v="0.18149999999999999"/>
    <n v="0.17510000000000001"/>
    <n v="34164.35"/>
    <n v="1662.83"/>
    <n v="291.16000000000003"/>
    <n v="1953.99"/>
    <n v="135888"/>
  </r>
  <r>
    <x v="21"/>
    <s v="Camas School District"/>
    <n v="5702"/>
    <s v="Camas Connect Academy"/>
    <s v="No"/>
    <n v="187.3299999999999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4567"/>
    <s v="Camas High School"/>
    <s v="No"/>
    <n v="2015.9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532"/>
    <s v="Camas School District Open Doors"/>
    <s v="No"/>
    <n v="4.139999999999999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533"/>
    <s v="Discovery High School"/>
    <s v="No"/>
    <n v="182.4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4182"/>
    <s v="Dorothy Fox"/>
    <s v="No"/>
    <n v="515.3099999999999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158"/>
    <s v="Grass Valley Elementary"/>
    <s v="No"/>
    <n v="475.49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104"/>
    <s v="Hayes Freedom High School"/>
    <s v="No"/>
    <n v="173.39000000000001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2725"/>
    <s v="Helen Baller Elem"/>
    <s v="No"/>
    <n v="502.3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3474"/>
    <s v="Lacamas Lake Elementary"/>
    <s v="No"/>
    <n v="359.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054"/>
    <s v="Liberty Middle School"/>
    <s v="No"/>
    <n v="689.4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534"/>
    <s v="Odyssey Middle School"/>
    <s v="No"/>
    <n v="270.9599999999999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4563"/>
    <s v="Prune Hill Elem"/>
    <s v="No"/>
    <n v="426.1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4508"/>
    <s v="Skyridge Middle School"/>
    <s v="No"/>
    <n v="730.09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309"/>
    <s v="Woodburn Elementary"/>
    <s v="No"/>
    <n v="594.3099999999999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"/>
    <s v="Cape Flattery School District"/>
    <n v="3422"/>
    <s v="Clallam Bay High &amp; Elementary"/>
    <s v="Yes"/>
    <n v="115.37"/>
    <n v="0"/>
    <n v="115.37"/>
    <n v="1"/>
    <n v="1"/>
    <n v="115.37"/>
    <n v="0.33800000000000002"/>
    <n v="72728"/>
    <n v="78209"/>
    <n v="24582.06"/>
    <n v="1852.5799999999981"/>
    <n v="14136"/>
    <n v="0.18149999999999999"/>
    <n v="0.17510000000000001"/>
    <n v="9564"/>
    <n v="440.58"/>
    <n v="77.150000000000006"/>
    <n v="517.73"/>
    <n v="36516.370000000003"/>
  </r>
  <r>
    <x v="22"/>
    <s v="Cape Flattery School District"/>
    <n v="2594"/>
    <s v="Neah Bay Elementary School"/>
    <s v="Yes"/>
    <n v="177.35"/>
    <n v="0"/>
    <n v="177.35"/>
    <n v="1"/>
    <n v="1"/>
    <n v="177.35"/>
    <n v="0.52"/>
    <n v="72728"/>
    <n v="78209"/>
    <n v="37818.559999999998"/>
    <n v="2850.1200000000026"/>
    <n v="14136"/>
    <n v="0.18149999999999999"/>
    <n v="0.17510000000000001"/>
    <n v="14713.84"/>
    <n v="677.81"/>
    <n v="118.68"/>
    <n v="796.49"/>
    <n v="56179.009999999995"/>
  </r>
  <r>
    <x v="22"/>
    <s v="Cape Flattery School District"/>
    <n v="3145"/>
    <s v="Neah Bay Junior/ Senior High School"/>
    <s v="Yes"/>
    <n v="197.55999999999997"/>
    <n v="0"/>
    <n v="197.55999999999997"/>
    <n v="1"/>
    <n v="1"/>
    <n v="197.55999999999997"/>
    <n v="0.57999999999999996"/>
    <n v="72728"/>
    <n v="78209"/>
    <n v="42182.239999999998"/>
    <n v="3178.9800000000032"/>
    <n v="14136"/>
    <n v="0.18149999999999999"/>
    <n v="0.17510000000000001"/>
    <n v="16411.599999999999"/>
    <n v="756.02"/>
    <n v="132.38"/>
    <n v="888.4"/>
    <n v="62661.22"/>
  </r>
  <r>
    <x v="23"/>
    <s v="Carbonado School District"/>
    <n v="2466"/>
    <s v="Carbonado Historical School 19"/>
    <s v="No"/>
    <n v="174.34"/>
    <n v="0"/>
    <n v="0"/>
    <n v="1.07"/>
    <n v="1.07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"/>
    <s v="Cascade School District"/>
    <n v="2827"/>
    <s v="Alpine Lakes Elementary"/>
    <s v="Yes"/>
    <n v="240.75"/>
    <n v="0"/>
    <n v="240.75"/>
    <n v="1"/>
    <n v="1"/>
    <n v="240.75"/>
    <n v="0.70599999999999996"/>
    <n v="72728"/>
    <n v="78209"/>
    <n v="51345.97"/>
    <n v="3869.5800000000017"/>
    <n v="14136"/>
    <n v="0.18149999999999999"/>
    <n v="0.17510000000000001"/>
    <n v="19976.87"/>
    <n v="920.26"/>
    <n v="161.13999999999999"/>
    <n v="1081.4000000000001"/>
    <n v="76273.819999999992"/>
  </r>
  <r>
    <x v="24"/>
    <s v="Cascade School District"/>
    <n v="4566"/>
    <s v="Beaver Valley School"/>
    <s v="No"/>
    <n v="28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"/>
    <s v="Cascade School District"/>
    <n v="3564"/>
    <s v="Cascade High School"/>
    <s v="No"/>
    <n v="401.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"/>
    <s v="Cascade School District"/>
    <n v="5418"/>
    <s v="Cascade Home-Link"/>
    <s v="No"/>
    <n v="35.77000000000000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"/>
    <s v="Cascade School District"/>
    <n v="4403"/>
    <s v="Icicle River Middle School"/>
    <s v="No"/>
    <n v="267.0899999999999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"/>
    <s v="Cascade School District"/>
    <n v="5640"/>
    <s v="Kodiak Virtual Academy"/>
    <s v="Yes"/>
    <n v="1.25"/>
    <n v="0"/>
    <n v="1.25"/>
    <n v="1"/>
    <n v="1"/>
    <n v="1.25"/>
    <n v="4.0000000000000001E-3"/>
    <n v="72728"/>
    <n v="78209"/>
    <n v="290.91000000000003"/>
    <n v="21.92999999999995"/>
    <n v="14136"/>
    <n v="0.18149999999999999"/>
    <n v="0.17510000000000001"/>
    <n v="113.18"/>
    <n v="5.21"/>
    <n v="0.91"/>
    <n v="6.12"/>
    <n v="432.14"/>
  </r>
  <r>
    <x v="24"/>
    <s v="Cascade School District"/>
    <n v="2760"/>
    <s v="Peshastin Dryden Elementary"/>
    <s v="No"/>
    <n v="250.7900000000000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"/>
    <s v="CASHMERE SCHOOL DISTRICT"/>
    <n v="3268"/>
    <s v="CASHMERE HIGH SCHOOL"/>
    <s v="No"/>
    <n v="522.2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"/>
    <s v="CASHMERE SCHOOL DISTRICT"/>
    <n v="2315"/>
    <s v="CASHMERE MIDDLE SCHOOL"/>
    <s v="No"/>
    <n v="493.23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"/>
    <s v="CASHMERE SCHOOL DISTRICT"/>
    <n v="2787"/>
    <s v="VALE ELEMENTARY SCHOOL"/>
    <s v="Yes"/>
    <n v="584.80999999999995"/>
    <n v="0"/>
    <n v="584.80999999999995"/>
    <n v="1"/>
    <n v="1.04"/>
    <n v="584.80999999999995"/>
    <n v="1.7150000000000001"/>
    <n v="72728"/>
    <n v="78209"/>
    <n v="124728.52"/>
    <n v="14765.050000000003"/>
    <n v="14136"/>
    <n v="0.18149999999999999"/>
    <n v="0.17510000000000001"/>
    <n v="49466.83"/>
    <n v="2324.89"/>
    <n v="407.09"/>
    <n v="2731.98"/>
    <n v="191692.38000000003"/>
  </r>
  <r>
    <x v="26"/>
    <s v="Castle Rock School District"/>
    <n v="2762"/>
    <s v="Castle Rock Elementary"/>
    <s v="Yes"/>
    <n v="645.02"/>
    <n v="0"/>
    <n v="645.02"/>
    <n v="1"/>
    <n v="1"/>
    <n v="645.02"/>
    <n v="1.8919999999999999"/>
    <n v="72728"/>
    <n v="78209"/>
    <n v="137601.38"/>
    <n v="10370.049999999988"/>
    <n v="14136"/>
    <n v="0.18149999999999999"/>
    <n v="0.17510000000000001"/>
    <n v="53535.76"/>
    <n v="2466.19"/>
    <n v="431.83"/>
    <n v="2898.02"/>
    <n v="204405.21"/>
  </r>
  <r>
    <x v="26"/>
    <s v="Castle Rock School District"/>
    <n v="2281"/>
    <s v="Castle Rock High School"/>
    <s v="No"/>
    <n v="429.5999999999999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"/>
    <s v="Castle Rock School District"/>
    <n v="3969"/>
    <s v="Castle Rock Middle School"/>
    <s v="Yes"/>
    <n v="322.54000000000002"/>
    <n v="0"/>
    <n v="322.54000000000002"/>
    <n v="1"/>
    <n v="1"/>
    <n v="322.54000000000002"/>
    <n v="0.94599999999999995"/>
    <n v="72728"/>
    <n v="78209"/>
    <n v="68800.69"/>
    <n v="5185.0200000000041"/>
    <n v="14136"/>
    <n v="0.18149999999999999"/>
    <n v="0.17510000000000001"/>
    <n v="26767.88"/>
    <n v="1233.0999999999999"/>
    <n v="215.92"/>
    <n v="1449.02"/>
    <n v="102202.61000000002"/>
  </r>
  <r>
    <x v="26"/>
    <s v="Castle Rock School District"/>
    <n v="5666"/>
    <s v="Rocket Virtual Academy"/>
    <s v="Yes"/>
    <n v="7.49"/>
    <n v="0"/>
    <n v="7.49"/>
    <n v="1"/>
    <n v="1"/>
    <n v="7.49"/>
    <n v="2.1999999999999999E-2"/>
    <n v="72728"/>
    <n v="78209"/>
    <n v="1600.02"/>
    <n v="120.57999999999993"/>
    <n v="14136"/>
    <n v="0.18149999999999999"/>
    <n v="0.17510000000000001"/>
    <n v="622.51"/>
    <n v="28.68"/>
    <n v="5.0199999999999996"/>
    <n v="33.700000000000003"/>
    <n v="2376.8099999999995"/>
  </r>
  <r>
    <x v="27"/>
    <s v="Catalyst Public Schools"/>
    <n v="5607"/>
    <s v="Catalyst Public Schools"/>
    <s v="Yes"/>
    <n v="483.09"/>
    <n v="0"/>
    <n v="483.09"/>
    <n v="1.18"/>
    <n v="1.18"/>
    <n v="483.09"/>
    <n v="1.417"/>
    <n v="72728"/>
    <n v="78209"/>
    <n v="121605.58"/>
    <n v="9164.5599999999977"/>
    <n v="14136"/>
    <n v="0.18149999999999999"/>
    <n v="0.17510000000000001"/>
    <n v="43706.84"/>
    <n v="2179.5"/>
    <n v="381.63"/>
    <n v="2561.13"/>
    <n v="177038.11"/>
  </r>
  <r>
    <x v="28"/>
    <s v="Centerville School District"/>
    <n v="2251"/>
    <s v="Centerville Elementary"/>
    <s v="No"/>
    <n v="90.14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5472"/>
    <s v="Barker Creek Community School"/>
    <s v="No"/>
    <n v="525.7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2994"/>
    <s v="Brownsville Elementary"/>
    <s v="No"/>
    <n v="433.5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2615"/>
    <s v="Central Kitsap High School"/>
    <s v="No"/>
    <n v="1578.139999999999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3237"/>
    <s v="Central Kitsap Middle School"/>
    <s v="No"/>
    <n v="587.76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016"/>
    <s v="Clear Creek Elementary School"/>
    <s v="Yes"/>
    <n v="439.14"/>
    <n v="0"/>
    <n v="439.14"/>
    <n v="1.18"/>
    <n v="1.22"/>
    <n v="439.14"/>
    <n v="1.288"/>
    <n v="72728"/>
    <n v="78209"/>
    <n v="110534.92"/>
    <n v="12359.570000000007"/>
    <n v="14136"/>
    <n v="0.18149999999999999"/>
    <n v="0.17510000000000001"/>
    <n v="40433.42"/>
    <n v="2048.2399999999998"/>
    <n v="358.65"/>
    <n v="2406.89"/>
    <n v="165734.80000000002"/>
  </r>
  <r>
    <x v="29"/>
    <s v="Central Kitsap School District"/>
    <n v="4014"/>
    <s v="Cottonwood Elementary School"/>
    <s v="Yes"/>
    <n v="368.57"/>
    <n v="0"/>
    <n v="368.57"/>
    <n v="1.18"/>
    <n v="1.22"/>
    <n v="368.57"/>
    <n v="1.081"/>
    <n v="72728"/>
    <n v="78209"/>
    <n v="92770.38"/>
    <n v="10373.209999999992"/>
    <n v="14136"/>
    <n v="0.18149999999999999"/>
    <n v="0.17510000000000001"/>
    <n v="33935.19"/>
    <n v="1719.06"/>
    <n v="301.01"/>
    <n v="2020.07"/>
    <n v="139098.85"/>
  </r>
  <r>
    <x v="29"/>
    <s v="Central Kitsap School District"/>
    <n v="4341"/>
    <s v="Cougar Valley Elementary"/>
    <s v="No"/>
    <n v="395.86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444"/>
    <s v="Emerald Heights Elementary"/>
    <s v="No"/>
    <n v="454.43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015"/>
    <s v="Esquire Hills Elementary"/>
    <s v="Yes"/>
    <n v="298.57"/>
    <n v="0"/>
    <n v="298.57"/>
    <n v="1.18"/>
    <n v="1.22"/>
    <n v="298.57"/>
    <n v="0.876"/>
    <n v="72728"/>
    <n v="78209"/>
    <n v="75177.48"/>
    <n v="8406.0400000000081"/>
    <n v="14136"/>
    <n v="0.18149999999999999"/>
    <n v="0.17510000000000001"/>
    <n v="27499.75"/>
    <n v="1393.06"/>
    <n v="243.92"/>
    <n v="1636.98"/>
    <n v="112720.25"/>
  </r>
  <r>
    <x v="29"/>
    <s v="Central Kitsap School District"/>
    <n v="3791"/>
    <s v="Fairview Middle School"/>
    <s v="Yes"/>
    <n v="585.23"/>
    <n v="0"/>
    <n v="585.23"/>
    <n v="1.18"/>
    <n v="1.22"/>
    <n v="585.23"/>
    <n v="1.7170000000000001"/>
    <n v="72728"/>
    <n v="78209"/>
    <n v="147351.29"/>
    <n v="16476.229999999981"/>
    <n v="14136"/>
    <n v="0.18149999999999999"/>
    <n v="0.17510000000000001"/>
    <n v="53900.76"/>
    <n v="2730.46"/>
    <n v="478.1"/>
    <n v="3208.56"/>
    <n v="220936.84"/>
  </r>
  <r>
    <x v="29"/>
    <s v="Central Kitsap School District"/>
    <n v="4393"/>
    <s v="Green Mountain Elementary"/>
    <s v="No"/>
    <n v="351.2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3594"/>
    <s v="John D. Bud Hawk Elementary at Jackson Park"/>
    <s v="No"/>
    <n v="434.5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509"/>
    <s v="Klahowya Secondary"/>
    <s v="No"/>
    <n v="963.739999999999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100"/>
    <s v="Olympic High School"/>
    <s v="No"/>
    <n v="1114.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527"/>
    <s v="Pinecrest Elementary"/>
    <s v="No"/>
    <n v="417.1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249"/>
    <s v="Ridgetop Middle School"/>
    <s v="No"/>
    <n v="736.6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372"/>
    <s v="Silver Ridge Elementary"/>
    <s v="No"/>
    <n v="409.2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101"/>
    <s v="Silverdale Elementary"/>
    <s v="No"/>
    <n v="406.2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135"/>
    <s v="Woodlands Elementary"/>
    <s v="Yes"/>
    <n v="381.43"/>
    <n v="0"/>
    <n v="381.43"/>
    <n v="1.18"/>
    <n v="1.22"/>
    <n v="381.43"/>
    <n v="1.119"/>
    <n v="72728"/>
    <n v="78209"/>
    <n v="96031.51"/>
    <n v="10737.850000000006"/>
    <n v="14136"/>
    <n v="0.18149999999999999"/>
    <n v="0.17510000000000001"/>
    <n v="35128.1"/>
    <n v="1779.49"/>
    <n v="311.58999999999997"/>
    <n v="2091.08"/>
    <n v="143988.53999999998"/>
  </r>
  <r>
    <x v="30"/>
    <s v="Central Valley School District"/>
    <n v="3259"/>
    <s v="Adams Elementary"/>
    <s v="Yes"/>
    <n v="376.03"/>
    <n v="0"/>
    <n v="376.03"/>
    <n v="1"/>
    <n v="1.04"/>
    <n v="376.03"/>
    <n v="1.103"/>
    <n v="72728"/>
    <n v="78209"/>
    <n v="80218.98"/>
    <n v="9496.1300000000047"/>
    <n v="14136"/>
    <n v="0.18149999999999999"/>
    <n v="0.17510000000000001"/>
    <n v="31814.53"/>
    <n v="1495.25"/>
    <n v="261.82"/>
    <n v="1757.07"/>
    <n v="123286.71"/>
  </r>
  <r>
    <x v="30"/>
    <s v="Central Valley School District"/>
    <n v="3260"/>
    <s v="Bowdish Middle School"/>
    <s v="Yes"/>
    <n v="371.81"/>
    <n v="0"/>
    <n v="371.81"/>
    <n v="1"/>
    <n v="1.04"/>
    <n v="371.81"/>
    <n v="1.091"/>
    <n v="72728"/>
    <n v="78209"/>
    <n v="79346.25"/>
    <n v="9392.8099999999977"/>
    <n v="14136"/>
    <n v="0.18149999999999999"/>
    <n v="0.17510000000000001"/>
    <n v="31468.400000000001"/>
    <n v="1478.98"/>
    <n v="258.97000000000003"/>
    <n v="1737.95"/>
    <n v="121945.40999999999"/>
  </r>
  <r>
    <x v="30"/>
    <s v="Central Valley School District"/>
    <n v="2892"/>
    <s v="Broadway Elementary"/>
    <s v="Yes"/>
    <n v="297.54000000000002"/>
    <n v="0"/>
    <n v="297.54000000000002"/>
    <n v="1"/>
    <n v="1.04"/>
    <n v="297.54000000000002"/>
    <n v="0.873"/>
    <n v="72728"/>
    <n v="78209"/>
    <n v="63491.54"/>
    <n v="7515.9800000000032"/>
    <n v="14136"/>
    <n v="0.18149999999999999"/>
    <n v="0.17510000000000001"/>
    <n v="25180.49"/>
    <n v="1183.46"/>
    <n v="207.22"/>
    <n v="1390.68"/>
    <n v="97578.69"/>
  </r>
  <r>
    <x v="30"/>
    <s v="Central Valley School District"/>
    <n v="3065"/>
    <s v="Central Valley High School"/>
    <s v="No"/>
    <n v="1296.0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667"/>
    <s v="Central Valley Virtual Learning"/>
    <s v="Yes"/>
    <n v="110.14"/>
    <n v="0"/>
    <n v="110.14"/>
    <n v="1"/>
    <n v="1.04"/>
    <n v="110.14"/>
    <n v="0.32300000000000001"/>
    <n v="72728"/>
    <n v="78209"/>
    <n v="23491.14"/>
    <n v="2780.8300000000017"/>
    <n v="14136"/>
    <n v="0.18149999999999999"/>
    <n v="0.17510000000000001"/>
    <n v="9316.49"/>
    <n v="437.87"/>
    <n v="76.67"/>
    <n v="514.54"/>
    <n v="36103"/>
  </r>
  <r>
    <x v="30"/>
    <s v="Central Valley School District"/>
    <n v="3929"/>
    <s v="Chester Elementary School"/>
    <s v="No"/>
    <n v="385.6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328"/>
    <s v="CVSD Open Doors Programs"/>
    <s v="No"/>
    <n v="104.3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3890"/>
    <s v="Evergreen Middle School"/>
    <s v="No"/>
    <n v="631.0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2157"/>
    <s v="Greenacres Elementary"/>
    <s v="Yes"/>
    <n v="613.54"/>
    <n v="0"/>
    <n v="613.54"/>
    <n v="1"/>
    <n v="1.04"/>
    <n v="613.54"/>
    <n v="1.8"/>
    <n v="72728"/>
    <n v="78209"/>
    <n v="130910.39999999999"/>
    <n v="15496.850000000006"/>
    <n v="14136"/>
    <n v="0.18149999999999999"/>
    <n v="0.17510000000000001"/>
    <n v="51918.54"/>
    <n v="2440.12"/>
    <n v="427.27"/>
    <n v="2867.39"/>
    <n v="201193.18000000002"/>
  </r>
  <r>
    <x v="30"/>
    <s v="Central Valley School District"/>
    <n v="3573"/>
    <s v="Greenacres Middle School"/>
    <s v="No"/>
    <n v="504.3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4185"/>
    <s v="Horizon Middle School"/>
    <s v="No"/>
    <n v="480.0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507"/>
    <s v="Liberty Creek Elementary School"/>
    <s v="No"/>
    <n v="503.86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4529"/>
    <s v="Liberty Lake Elementary"/>
    <s v="No"/>
    <n v="490.4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3127"/>
    <s v="McDonald Elementary School"/>
    <s v="Yes"/>
    <n v="281.36"/>
    <n v="0"/>
    <n v="281.36"/>
    <n v="1"/>
    <n v="1.04"/>
    <n v="281.36"/>
    <n v="0.82499999999999996"/>
    <n v="72728"/>
    <n v="78209"/>
    <n v="60000.6"/>
    <n v="7102.7200000000084"/>
    <n v="14136"/>
    <n v="0.18149999999999999"/>
    <n v="0.17510000000000001"/>
    <n v="23796"/>
    <n v="1118.3900000000001"/>
    <n v="195.83"/>
    <n v="1314.22"/>
    <n v="92213.540000000008"/>
  </r>
  <r>
    <x v="30"/>
    <s v="Central Valley School District"/>
    <n v="3918"/>
    <s v="Mica Peak High School"/>
    <s v="Yes"/>
    <n v="114.25"/>
    <n v="0"/>
    <n v="114.25"/>
    <n v="1"/>
    <n v="1.04"/>
    <n v="114.25"/>
    <n v="0.33500000000000002"/>
    <n v="72728"/>
    <n v="78209"/>
    <n v="24363.88"/>
    <n v="2884.1399999999994"/>
    <n v="14136"/>
    <n v="0.18149999999999999"/>
    <n v="0.17510000000000001"/>
    <n v="9662.6200000000008"/>
    <n v="454.13"/>
    <n v="79.52"/>
    <n v="533.65"/>
    <n v="37444.29"/>
  </r>
  <r>
    <x v="30"/>
    <s v="Central Valley School District"/>
    <n v="2776"/>
    <s v="North Pines Middle School"/>
    <s v="Yes"/>
    <n v="520.58000000000004"/>
    <n v="0"/>
    <n v="520.58000000000004"/>
    <n v="1"/>
    <n v="1.04"/>
    <n v="520.58000000000004"/>
    <n v="1.5269999999999999"/>
    <n v="72728"/>
    <n v="78209"/>
    <n v="111055.66"/>
    <n v="13146.489999999991"/>
    <n v="14136"/>
    <n v="0.18149999999999999"/>
    <n v="0.17510000000000001"/>
    <n v="44044.22"/>
    <n v="2070.04"/>
    <n v="362.46"/>
    <n v="2432.5"/>
    <n v="170678.87"/>
  </r>
  <r>
    <x v="30"/>
    <s v="Central Valley School District"/>
    <n v="2113"/>
    <s v="Opportunity Elementary"/>
    <s v="Yes"/>
    <n v="624.4"/>
    <n v="0"/>
    <n v="624.4"/>
    <n v="1"/>
    <n v="1.04"/>
    <n v="624.4"/>
    <n v="1.8320000000000001"/>
    <n v="72728"/>
    <n v="78209"/>
    <n v="133237.70000000001"/>
    <n v="15772.339999999997"/>
    <n v="14136"/>
    <n v="0.18149999999999999"/>
    <n v="0.17510000000000001"/>
    <n v="52841.53"/>
    <n v="2483.5"/>
    <n v="434.86"/>
    <n v="2918.36"/>
    <n v="204769.93"/>
  </r>
  <r>
    <x v="30"/>
    <s v="Central Valley School District"/>
    <n v="4098"/>
    <s v="Ponderosa Elementary"/>
    <s v="No"/>
    <n v="369.5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2953"/>
    <s v="Progress Elementary School"/>
    <s v="Yes"/>
    <n v="260.31"/>
    <n v="0"/>
    <n v="260.31"/>
    <n v="1"/>
    <n v="1.04"/>
    <n v="260.31"/>
    <n v="0.76400000000000001"/>
    <n v="72728"/>
    <n v="78209"/>
    <n v="55564.19"/>
    <n v="6577.5499999999956"/>
    <n v="14136"/>
    <n v="0.18149999999999999"/>
    <n v="0.17510000000000001"/>
    <n v="22036.53"/>
    <n v="1035.7"/>
    <n v="181.35"/>
    <n v="1217.05"/>
    <n v="85395.319999999992"/>
  </r>
  <r>
    <x v="30"/>
    <s v="Central Valley School District"/>
    <n v="5660"/>
    <s v="Ridgeline High School"/>
    <s v="No"/>
    <n v="1486.7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541"/>
    <s v="Riverbend Elementary School"/>
    <s v="No"/>
    <n v="613.1799999999999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003"/>
    <s v="School to Life"/>
    <s v="Yes"/>
    <n v="26.53"/>
    <n v="0"/>
    <n v="26.53"/>
    <n v="1"/>
    <n v="1.04"/>
    <n v="26.53"/>
    <n v="7.8E-2"/>
    <n v="72728"/>
    <n v="78209"/>
    <n v="5672.78"/>
    <n v="671.53000000000065"/>
    <n v="14136"/>
    <n v="0.18149999999999999"/>
    <n v="0.17510000000000001"/>
    <n v="2249.8000000000002"/>
    <n v="105.74"/>
    <n v="18.52"/>
    <n v="124.25999999999999"/>
    <n v="8718.3700000000008"/>
  </r>
  <r>
    <x v="30"/>
    <s v="Central Valley School District"/>
    <n v="5552"/>
    <s v="Selkirk Middle School"/>
    <s v="No"/>
    <n v="568.9400000000000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3307"/>
    <s v="South Pines Elementary"/>
    <s v="No"/>
    <n v="267.3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1964"/>
    <s v="Spokane Valley Learning Academy"/>
    <s v="No"/>
    <n v="60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278"/>
    <s v="Spokane Valley Tech"/>
    <s v="No"/>
    <n v="41.5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542"/>
    <s v="STEM Academy at SVT"/>
    <s v="No"/>
    <n v="168.0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3465"/>
    <s v="Summit School"/>
    <s v="No"/>
    <n v="376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4160"/>
    <s v="Sunrise Elementary"/>
    <s v="No"/>
    <n v="651.5700000000000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3064"/>
    <s v="University Elementary School"/>
    <s v="Yes"/>
    <n v="253.73"/>
    <n v="0"/>
    <n v="253.73"/>
    <n v="1"/>
    <n v="1.04"/>
    <n v="253.73"/>
    <n v="0.74399999999999999"/>
    <n v="72728"/>
    <n v="78209"/>
    <n v="54109.63"/>
    <n v="6405.3700000000026"/>
    <n v="14136"/>
    <n v="0.18149999999999999"/>
    <n v="0.17510000000000001"/>
    <n v="21459.66"/>
    <n v="1008.58"/>
    <n v="176.6"/>
    <n v="1185.18"/>
    <n v="83159.839999999997"/>
  </r>
  <r>
    <x v="30"/>
    <s v="Central Valley School District"/>
    <n v="3415"/>
    <s v="University High School"/>
    <s v="No"/>
    <n v="1371.129999999999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"/>
    <s v="Centralia School District"/>
    <n v="2166"/>
    <s v="Centralia High School"/>
    <s v="Yes"/>
    <n v="983.03"/>
    <n v="0"/>
    <n v="983.03"/>
    <n v="1"/>
    <n v="1"/>
    <n v="983.03"/>
    <n v="2.8839999999999999"/>
    <n v="72728"/>
    <n v="78209"/>
    <n v="209747.55"/>
    <n v="15807.210000000021"/>
    <n v="14136"/>
    <n v="0.18149999999999999"/>
    <n v="0.17510000000000001"/>
    <n v="81605.25"/>
    <n v="3759.25"/>
    <n v="658.24"/>
    <n v="4417.49"/>
    <n v="311577.5"/>
  </r>
  <r>
    <x v="31"/>
    <s v="Centralia School District"/>
    <n v="3240"/>
    <s v="Centralia Middle School"/>
    <s v="Yes"/>
    <n v="524.70000000000005"/>
    <n v="0"/>
    <n v="524.70000000000005"/>
    <n v="1"/>
    <n v="1"/>
    <n v="524.70000000000005"/>
    <n v="1.5389999999999999"/>
    <n v="72728"/>
    <n v="78209"/>
    <n v="111928.39"/>
    <n v="8435.2599999999948"/>
    <n v="14136"/>
    <n v="0.18149999999999999"/>
    <n v="0.17510000000000001"/>
    <n v="43547.32"/>
    <n v="2006.06"/>
    <n v="351.26"/>
    <n v="2357.3199999999997"/>
    <n v="166268.28999999998"/>
  </r>
  <r>
    <x v="31"/>
    <s v="Centralia School District"/>
    <n v="2244"/>
    <s v="Edison Elementary"/>
    <s v="Yes"/>
    <n v="290.8"/>
    <n v="0"/>
    <n v="290.8"/>
    <n v="1"/>
    <n v="1"/>
    <n v="290.8"/>
    <n v="0.85299999999999998"/>
    <n v="72728"/>
    <n v="78209"/>
    <n v="62036.98"/>
    <n v="4675.2999999999956"/>
    <n v="14136"/>
    <n v="0.18149999999999999"/>
    <n v="0.17510000000000001"/>
    <n v="24136.36"/>
    <n v="1111.8699999999999"/>
    <n v="194.69"/>
    <n v="1306.56"/>
    <n v="92155.199999999983"/>
  </r>
  <r>
    <x v="31"/>
    <s v="Centralia School District"/>
    <n v="2704"/>
    <s v="Fords Prairie Elementary"/>
    <s v="Yes"/>
    <n v="449.34"/>
    <n v="0"/>
    <n v="449.34"/>
    <n v="1"/>
    <n v="1"/>
    <n v="449.34"/>
    <n v="1.3180000000000001"/>
    <n v="72728"/>
    <n v="78209"/>
    <n v="95855.5"/>
    <n v="7223.9600000000064"/>
    <n v="14136"/>
    <n v="0.18149999999999999"/>
    <n v="0.17510000000000001"/>
    <n v="37293.94"/>
    <n v="1717.99"/>
    <n v="300.82"/>
    <n v="2018.81"/>
    <n v="142392.21000000002"/>
  </r>
  <r>
    <x v="31"/>
    <s v="Centralia School District"/>
    <n v="5359"/>
    <s v="Futurus High School"/>
    <s v="Yes"/>
    <n v="59.06"/>
    <n v="0"/>
    <n v="59.06"/>
    <n v="1"/>
    <n v="1"/>
    <n v="59.06"/>
    <n v="0.17299999999999999"/>
    <n v="72728"/>
    <n v="78209"/>
    <n v="12581.94"/>
    <n v="948.21999999999935"/>
    <n v="14136"/>
    <n v="0.18149999999999999"/>
    <n v="0.17510000000000001"/>
    <n v="4895.18"/>
    <n v="225.5"/>
    <n v="39.49"/>
    <n v="264.99"/>
    <n v="18690.330000000005"/>
  </r>
  <r>
    <x v="31"/>
    <s v="Centralia School District"/>
    <n v="3172"/>
    <s v="Jefferson Lincoln Elementary"/>
    <s v="Yes"/>
    <n v="394.91"/>
    <n v="0"/>
    <n v="394.91"/>
    <n v="1"/>
    <n v="1"/>
    <n v="394.91"/>
    <n v="1.1579999999999999"/>
    <n v="72728"/>
    <n v="78209"/>
    <n v="84219.02"/>
    <n v="6347"/>
    <n v="14136"/>
    <n v="0.18149999999999999"/>
    <n v="0.17510000000000001"/>
    <n v="32766.6"/>
    <n v="1509.43"/>
    <n v="264.3"/>
    <n v="1773.73"/>
    <n v="125106.34999999999"/>
  </r>
  <r>
    <x v="31"/>
    <s v="Centralia School District"/>
    <n v="2291"/>
    <s v="Oakview Elementary School"/>
    <s v="Yes"/>
    <n v="345.14"/>
    <n v="0"/>
    <n v="345.14"/>
    <n v="1"/>
    <n v="1"/>
    <n v="345.14"/>
    <n v="1.012"/>
    <n v="72728"/>
    <n v="78209"/>
    <n v="73600.740000000005"/>
    <n v="5546.7699999999895"/>
    <n v="14136"/>
    <n v="0.18149999999999999"/>
    <n v="0.17510000000000001"/>
    <n v="28635.41"/>
    <n v="1319.13"/>
    <n v="230.98"/>
    <n v="1550.1100000000001"/>
    <n v="109333.03"/>
  </r>
  <r>
    <x v="31"/>
    <s v="Centralia School District"/>
    <n v="2768"/>
    <s v="Washington Elementary School"/>
    <s v="Yes"/>
    <n v="302.43"/>
    <n v="0"/>
    <n v="302.43"/>
    <n v="1"/>
    <n v="1"/>
    <n v="302.43"/>
    <n v="0.88700000000000001"/>
    <n v="72728"/>
    <n v="78209"/>
    <n v="64509.74"/>
    <n v="4861.6400000000067"/>
    <n v="14136"/>
    <n v="0.18149999999999999"/>
    <n v="0.17510000000000001"/>
    <n v="25098.42"/>
    <n v="1156.19"/>
    <n v="202.45"/>
    <n v="1358.64"/>
    <n v="95828.440000000017"/>
  </r>
  <r>
    <x v="32"/>
    <s v="Chehalis School District"/>
    <n v="4311"/>
    <s v="Chehalis Middle School"/>
    <s v="No"/>
    <n v="669.8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2"/>
    <s v="Chehalis School District"/>
    <n v="5509"/>
    <s v="James W Lintott Elementary School"/>
    <s v="No"/>
    <n v="600.2000000000000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2"/>
    <s v="Chehalis School District"/>
    <n v="5369"/>
    <s v="Lewis County Alternative School"/>
    <s v="Yes"/>
    <n v="37"/>
    <n v="0"/>
    <n v="37"/>
    <n v="1"/>
    <n v="1.04"/>
    <n v="37"/>
    <n v="0.109"/>
    <n v="72728"/>
    <n v="78209"/>
    <n v="7927.35"/>
    <n v="938.42000000000007"/>
    <n v="14136"/>
    <n v="0.18149999999999999"/>
    <n v="0.17510000000000001"/>
    <n v="3143.96"/>
    <n v="147.76"/>
    <n v="25.87"/>
    <n v="173.63"/>
    <n v="12183.36"/>
  </r>
  <r>
    <x v="32"/>
    <s v="Chehalis School District"/>
    <n v="5510"/>
    <s v="Orin C Smith Elementary School"/>
    <s v="Yes"/>
    <n v="656.98"/>
    <n v="0"/>
    <n v="656.98"/>
    <n v="1"/>
    <n v="1.04"/>
    <n v="656.98"/>
    <n v="1.927"/>
    <n v="72728"/>
    <n v="78209"/>
    <n v="140146.85999999999"/>
    <n v="16590.23000000001"/>
    <n v="14136"/>
    <n v="0.18149999999999999"/>
    <n v="0.17510000000000001"/>
    <n v="55581.68"/>
    <n v="2612.2800000000002"/>
    <n v="457.41"/>
    <n v="3069.69"/>
    <n v="215388.46"/>
  </r>
  <r>
    <x v="32"/>
    <s v="Chehalis School District"/>
    <n v="2799"/>
    <s v="W F West High School"/>
    <s v="No"/>
    <n v="971.1700000000000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3"/>
    <s v="Cheney School District"/>
    <n v="5750"/>
    <s v="WIN Academy"/>
    <s v="Yes"/>
    <n v="55.35"/>
    <m/>
    <n v="55.35"/>
    <n v="1"/>
    <n v="1"/>
    <n v="55.35"/>
    <n v="0.16200000000000001"/>
    <n v="72728"/>
    <n v="78209"/>
    <n v="11781.94"/>
    <n v="887.92000000000007"/>
    <n v="14136"/>
    <n v="0.18149999999999999"/>
    <n v="0.17510000000000001"/>
    <n v="4583.93"/>
    <n v="211.16"/>
    <n v="36.97"/>
    <n v="248.13"/>
    <n v="17501.920000000002"/>
  </r>
  <r>
    <x v="33"/>
    <s v="Cheney School District"/>
    <n v="2954"/>
    <s v="Betz Elementary"/>
    <s v="Yes"/>
    <n v="485.75"/>
    <n v="0"/>
    <n v="485.75"/>
    <n v="1"/>
    <n v="1"/>
    <n v="485.75"/>
    <n v="1.425"/>
    <n v="72728"/>
    <n v="78209"/>
    <n v="103637.4"/>
    <n v="7810.4300000000076"/>
    <n v="14136"/>
    <n v="0.18149999999999999"/>
    <n v="0.17510000000000001"/>
    <n v="40321.589999999997"/>
    <n v="1857.46"/>
    <n v="325.24"/>
    <n v="2182.6999999999998"/>
    <n v="153952.12"/>
  </r>
  <r>
    <x v="33"/>
    <s v="Cheney School District"/>
    <n v="3610"/>
    <s v="Cheney High School"/>
    <s v="No"/>
    <n v="1456.050000000000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3"/>
    <s v="Cheney School District"/>
    <n v="2447"/>
    <s v="Cheney Middle School"/>
    <s v="Yes"/>
    <n v="602.1"/>
    <n v="0"/>
    <n v="602.1"/>
    <n v="1"/>
    <n v="1"/>
    <n v="602.1"/>
    <n v="1.766"/>
    <n v="72728"/>
    <n v="78209"/>
    <n v="128437.65"/>
    <n v="9679.4400000000023"/>
    <n v="14136"/>
    <n v="0.18149999999999999"/>
    <n v="0.17510000000000001"/>
    <n v="49970.48"/>
    <n v="2301.9499999999998"/>
    <n v="403.07"/>
    <n v="2705.02"/>
    <n v="190792.59"/>
  </r>
  <r>
    <x v="33"/>
    <s v="Cheney School District"/>
    <n v="5396"/>
    <s v="Cheney Open Doors"/>
    <s v="Yes"/>
    <n v="13.67"/>
    <n v="0"/>
    <n v="13.67"/>
    <n v="1"/>
    <n v="1"/>
    <n v="13.67"/>
    <n v="0.04"/>
    <n v="72728"/>
    <n v="78209"/>
    <n v="2909.12"/>
    <n v="219.24000000000024"/>
    <n v="14136"/>
    <n v="0.18149999999999999"/>
    <n v="0.17510000000000001"/>
    <n v="1131.83"/>
    <n v="52.14"/>
    <n v="9.1300000000000008"/>
    <n v="61.27"/>
    <n v="4321.4600000000009"/>
  </r>
  <r>
    <x v="33"/>
    <s v="Cheney School District"/>
    <n v="5035"/>
    <s v="HomeWorks"/>
    <s v="No"/>
    <n v="132.1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3"/>
    <s v="Cheney School District"/>
    <n v="5294"/>
    <s v="Phil Snowdon Elementary"/>
    <s v="No"/>
    <n v="509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3"/>
    <s v="Cheney School District"/>
    <n v="3761"/>
    <s v="Salnave Elementary"/>
    <s v="Yes"/>
    <n v="328.31"/>
    <n v="0"/>
    <n v="328.31"/>
    <n v="1"/>
    <n v="1"/>
    <n v="328.31"/>
    <n v="0.96299999999999997"/>
    <n v="72728"/>
    <n v="78209"/>
    <n v="70037.06"/>
    <n v="5278.2100000000064"/>
    <n v="14136"/>
    <n v="0.18149999999999999"/>
    <n v="0.17510000000000001"/>
    <n v="27248.91"/>
    <n v="1255.25"/>
    <n v="219.79"/>
    <n v="1475.04"/>
    <n v="104039.22"/>
  </r>
  <r>
    <x v="33"/>
    <s v="Cheney School District"/>
    <n v="2814"/>
    <s v="Sunset Elementary"/>
    <s v="Yes"/>
    <n v="586.86"/>
    <n v="0"/>
    <n v="586.86"/>
    <n v="1"/>
    <n v="1"/>
    <n v="586.86"/>
    <n v="1.7210000000000001"/>
    <n v="72728"/>
    <n v="78209"/>
    <n v="125164.89"/>
    <n v="9432.8000000000029"/>
    <n v="14136"/>
    <n v="0.18149999999999999"/>
    <n v="0.17510000000000001"/>
    <n v="48697.17"/>
    <n v="2243.29"/>
    <n v="392.8"/>
    <n v="2636.09"/>
    <n v="185930.94999999998"/>
  </r>
  <r>
    <x v="33"/>
    <s v="Cheney School District"/>
    <n v="1769"/>
    <s v="Three Springs High School"/>
    <s v="Yes"/>
    <n v="89.32"/>
    <n v="0"/>
    <n v="89.32"/>
    <n v="1"/>
    <n v="1"/>
    <n v="89.32"/>
    <n v="0.26200000000000001"/>
    <n v="72728"/>
    <n v="78209"/>
    <n v="19054.740000000002"/>
    <n v="1436.0199999999968"/>
    <n v="14136"/>
    <n v="0.18149999999999999"/>
    <n v="0.17510000000000001"/>
    <n v="7413.51"/>
    <n v="341.51"/>
    <n v="59.8"/>
    <n v="401.31"/>
    <n v="28305.579999999998"/>
  </r>
  <r>
    <x v="33"/>
    <s v="Cheney School District"/>
    <n v="5269"/>
    <s v="Westwood Middle School"/>
    <s v="Yes"/>
    <n v="614.19000000000005"/>
    <n v="0"/>
    <n v="614.19000000000005"/>
    <n v="1"/>
    <n v="1"/>
    <n v="614.19000000000005"/>
    <n v="1.802"/>
    <n v="72728"/>
    <n v="78209"/>
    <n v="131055.86"/>
    <n v="9876.7599999999948"/>
    <n v="14136"/>
    <n v="0.18149999999999999"/>
    <n v="0.17510000000000001"/>
    <n v="50989.13"/>
    <n v="2348.88"/>
    <n v="411.29"/>
    <n v="2760.17"/>
    <n v="194681.92"/>
  </r>
  <r>
    <x v="33"/>
    <s v="Cheney School District"/>
    <n v="3309"/>
    <s v="Windsor Elementary"/>
    <s v="No"/>
    <n v="536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4"/>
    <s v="Chewelah School District"/>
    <n v="5523"/>
    <s v="Chewelah Open Doors Reengagement Program"/>
    <s v="Yes"/>
    <n v="22.14"/>
    <n v="0"/>
    <n v="22.14"/>
    <n v="1"/>
    <n v="1"/>
    <n v="22.14"/>
    <n v="6.5000000000000002E-2"/>
    <n v="72728"/>
    <n v="78209"/>
    <n v="4727.32"/>
    <n v="356.27000000000044"/>
    <n v="14136"/>
    <n v="0.18149999999999999"/>
    <n v="0.17510000000000001"/>
    <n v="1839.23"/>
    <n v="84.73"/>
    <n v="14.84"/>
    <n v="99.570000000000007"/>
    <n v="7022.3899999999994"/>
  </r>
  <r>
    <x v="34"/>
    <s v="Chewelah School District"/>
    <n v="2664"/>
    <s v="Gess Elementary"/>
    <s v="Yes"/>
    <n v="349.08"/>
    <n v="0"/>
    <n v="349.08"/>
    <n v="1"/>
    <n v="1"/>
    <n v="349.08"/>
    <n v="1.024"/>
    <n v="72728"/>
    <n v="78209"/>
    <n v="74473.47"/>
    <n v="5612.5500000000029"/>
    <n v="14136"/>
    <n v="0.18149999999999999"/>
    <n v="0.17510000000000001"/>
    <n v="28974.959999999999"/>
    <n v="1334.77"/>
    <n v="233.72"/>
    <n v="1568.49"/>
    <n v="110629.47"/>
  </r>
  <r>
    <x v="34"/>
    <s v="Chewelah School District"/>
    <n v="2404"/>
    <s v="Jenkins Junior/Senior High"/>
    <s v="Yes"/>
    <n v="346.31"/>
    <n v="0"/>
    <n v="346.31"/>
    <n v="1"/>
    <n v="1"/>
    <n v="346.31"/>
    <n v="1.016"/>
    <n v="72728"/>
    <n v="78209"/>
    <n v="73891.649999999994"/>
    <n v="5568.6900000000023"/>
    <n v="14136"/>
    <n v="0.18149999999999999"/>
    <n v="0.17510000000000001"/>
    <n v="28748.59"/>
    <n v="1324.34"/>
    <n v="231.89"/>
    <n v="1556.23"/>
    <n v="109765.15999999999"/>
  </r>
  <r>
    <x v="34"/>
    <s v="Chewelah School District"/>
    <n v="1763"/>
    <s v="Quartzite Learning"/>
    <s v="Yes"/>
    <n v="113.98"/>
    <n v="0"/>
    <n v="113.98"/>
    <n v="1"/>
    <n v="1"/>
    <n v="113.98"/>
    <n v="0.33400000000000002"/>
    <n v="72728"/>
    <n v="78209"/>
    <n v="24291.15"/>
    <n v="1830.6599999999999"/>
    <n v="14136"/>
    <n v="0.18149999999999999"/>
    <n v="0.17510000000000001"/>
    <n v="9450.82"/>
    <n v="435.36"/>
    <n v="76.23"/>
    <n v="511.59000000000003"/>
    <n v="36084.22"/>
  </r>
  <r>
    <x v="35"/>
    <s v="Chief Leschi Tribal Compact"/>
    <n v="5549"/>
    <s v="Chief Leschi Schools"/>
    <s v="Yes"/>
    <n v="647.83000000000004"/>
    <n v="0"/>
    <n v="647.83000000000004"/>
    <n v="1.1200000000000001"/>
    <n v="1.1200000000000001"/>
    <n v="647.83000000000004"/>
    <n v="1.9"/>
    <n v="72728"/>
    <n v="78209"/>
    <n v="154765.18"/>
    <n v="11663.570000000007"/>
    <n v="14136"/>
    <n v="0.18149999999999999"/>
    <n v="0.17510000000000001"/>
    <n v="56990.57"/>
    <n v="2773.81"/>
    <n v="485.69"/>
    <n v="3259.5"/>
    <n v="226678.82"/>
  </r>
  <r>
    <x v="36"/>
    <s v="Chimacum School District"/>
    <n v="4552"/>
    <s v="Chimacum Creek Primary School"/>
    <s v="Yes"/>
    <n v="135.85"/>
    <n v="0"/>
    <n v="135.85"/>
    <n v="1.1200000000000001"/>
    <n v="1.1200000000000001"/>
    <n v="135.85"/>
    <n v="0.39800000000000002"/>
    <n v="72728"/>
    <n v="78209"/>
    <n v="32419.23"/>
    <n v="2443.2100000000028"/>
    <n v="14136"/>
    <n v="0.18149999999999999"/>
    <n v="0.17510000000000001"/>
    <n v="11938.02"/>
    <n v="581.04"/>
    <n v="101.74"/>
    <n v="682.78"/>
    <n v="47483.240000000005"/>
  </r>
  <r>
    <x v="36"/>
    <s v="Chimacum School District"/>
    <n v="2697"/>
    <s v="Chimacum Elementary School"/>
    <s v="Yes"/>
    <n v="238.85"/>
    <n v="0"/>
    <n v="238.85"/>
    <n v="1.1200000000000001"/>
    <n v="1.1200000000000001"/>
    <n v="238.85"/>
    <n v="0.70099999999999996"/>
    <n v="72728"/>
    <n v="78209"/>
    <n v="57100.21"/>
    <n v="4303.239999999998"/>
    <n v="14136"/>
    <n v="0.18149999999999999"/>
    <n v="0.17510000000000001"/>
    <n v="21026.52"/>
    <n v="1023.39"/>
    <n v="179.2"/>
    <n v="1202.5899999999999"/>
    <n v="83632.56"/>
  </r>
  <r>
    <x v="36"/>
    <s v="Chimacum School District"/>
    <n v="3275"/>
    <s v="Chimacum Junior/Senior High School"/>
    <s v="No"/>
    <n v="272.7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6"/>
    <s v="Chimacum School District"/>
    <n v="1724"/>
    <s v="PI Program"/>
    <s v="Yes"/>
    <n v="43.23"/>
    <n v="0"/>
    <n v="43.23"/>
    <n v="1.1200000000000001"/>
    <n v="1.1200000000000001"/>
    <n v="43.23"/>
    <n v="0.127"/>
    <n v="72728"/>
    <n v="78209"/>
    <n v="10344.83"/>
    <n v="779.6200000000008"/>
    <n v="14136"/>
    <n v="0.18149999999999999"/>
    <n v="0.17510000000000001"/>
    <n v="3809.37"/>
    <n v="185.41"/>
    <n v="32.47"/>
    <n v="217.88"/>
    <n v="15151.7"/>
  </r>
  <r>
    <x v="37"/>
    <s v="Clarkston School District"/>
    <n v="2299"/>
    <s v="Charles Francis Adams High School"/>
    <s v="No"/>
    <n v="675.8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7"/>
    <s v="Clarkston School District"/>
    <n v="5644"/>
    <s v="Clarkston Home Alliance"/>
    <s v="No"/>
    <n v="54.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7"/>
    <s v="Clarkston School District"/>
    <n v="1617"/>
    <s v="Educational Opportunity Center"/>
    <s v="Yes"/>
    <n v="116.75"/>
    <n v="0"/>
    <n v="116.75"/>
    <n v="1"/>
    <n v="1"/>
    <n v="116.75"/>
    <n v="0.34200000000000003"/>
    <n v="72728"/>
    <n v="78209"/>
    <n v="24872.98"/>
    <n v="1874.5"/>
    <n v="14136"/>
    <n v="0.18149999999999999"/>
    <n v="0.17510000000000001"/>
    <n v="9677.18"/>
    <n v="445.79"/>
    <n v="78.06"/>
    <n v="523.85"/>
    <n v="36948.51"/>
  </r>
  <r>
    <x v="37"/>
    <s v="Clarkston School District"/>
    <n v="5413"/>
    <s v="Educational Opportunity Center Reengagement"/>
    <s v="Yes"/>
    <n v="9.43"/>
    <n v="0"/>
    <n v="9.43"/>
    <n v="1"/>
    <n v="1"/>
    <n v="9.43"/>
    <n v="2.8000000000000001E-2"/>
    <n v="72728"/>
    <n v="78209"/>
    <n v="2036.38"/>
    <n v="153.4699999999998"/>
    <n v="14136"/>
    <n v="0.18149999999999999"/>
    <n v="0.17510000000000001"/>
    <n v="792.28"/>
    <n v="36.5"/>
    <n v="6.39"/>
    <n v="42.89"/>
    <n v="3025.0199999999995"/>
  </r>
  <r>
    <x v="37"/>
    <s v="Clarkston School District"/>
    <n v="2962"/>
    <s v="Grantham Elementary"/>
    <s v="Yes"/>
    <n v="275.67"/>
    <n v="0"/>
    <n v="275.67"/>
    <n v="1"/>
    <n v="1"/>
    <n v="275.67"/>
    <n v="0.80900000000000005"/>
    <n v="72728"/>
    <n v="78209"/>
    <n v="58836.95"/>
    <n v="4434.1300000000047"/>
    <n v="14136"/>
    <n v="0.18149999999999999"/>
    <n v="0.17510000000000001"/>
    <n v="22891.35"/>
    <n v="1054.52"/>
    <n v="184.65"/>
    <n v="1239.17"/>
    <n v="87401.599999999991"/>
  </r>
  <r>
    <x v="37"/>
    <s v="Clarkston School District"/>
    <n v="4384"/>
    <s v="Heights Elementary"/>
    <s v="No"/>
    <n v="361.6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7"/>
    <s v="Clarkston School District"/>
    <n v="3266"/>
    <s v="Highland Elementary"/>
    <s v="Yes"/>
    <n v="298.54000000000002"/>
    <n v="0"/>
    <n v="298.54000000000002"/>
    <n v="1"/>
    <n v="1"/>
    <n v="298.54000000000002"/>
    <n v="0.876"/>
    <n v="72728"/>
    <n v="78209"/>
    <n v="63709.73"/>
    <n v="4801.3499999999985"/>
    <n v="14136"/>
    <n v="0.18149999999999999"/>
    <n v="0.17510000000000001"/>
    <n v="24787.17"/>
    <n v="1141.8499999999999"/>
    <n v="199.94"/>
    <n v="1341.79"/>
    <n v="94640.04"/>
  </r>
  <r>
    <x v="37"/>
    <s v="Clarkston School District"/>
    <n v="2501"/>
    <s v="Lincoln Middle School"/>
    <s v="Yes"/>
    <n v="341.92"/>
    <n v="0"/>
    <n v="341.92"/>
    <n v="1"/>
    <n v="1"/>
    <n v="341.92"/>
    <n v="1.0029999999999999"/>
    <n v="72728"/>
    <n v="78209"/>
    <n v="72946.179999999993"/>
    <n v="5497.4500000000116"/>
    <n v="14136"/>
    <n v="0.18149999999999999"/>
    <n v="0.17510000000000001"/>
    <n v="28380.74"/>
    <n v="1307.3900000000001"/>
    <n v="228.92"/>
    <n v="1536.3100000000002"/>
    <n v="108360.68000000001"/>
  </r>
  <r>
    <x v="37"/>
    <s v="Clarkston School District"/>
    <n v="2823"/>
    <s v="Parkway Elementary"/>
    <s v="Yes"/>
    <n v="332.05"/>
    <n v="0"/>
    <n v="332.05"/>
    <n v="1"/>
    <n v="1"/>
    <n v="332.05"/>
    <n v="0.97399999999999998"/>
    <n v="72728"/>
    <n v="78209"/>
    <n v="70837.070000000007"/>
    <n v="5338.5"/>
    <n v="14136"/>
    <n v="0.18149999999999999"/>
    <n v="0.17510000000000001"/>
    <n v="27560.16"/>
    <n v="1269.5899999999999"/>
    <n v="222.31"/>
    <n v="1491.8999999999999"/>
    <n v="105227.63"/>
  </r>
  <r>
    <x v="37"/>
    <s v="Clarkston School District"/>
    <n v="3616"/>
    <s v="Special Services"/>
    <s v="No"/>
    <n v="5.7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8"/>
    <s v="Cle Elum-Roslyn School District"/>
    <n v="2328"/>
    <s v="Cle Elum Roslyn Elementary"/>
    <s v="No"/>
    <n v="421.2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8"/>
    <s v="Cle Elum-Roslyn School District"/>
    <n v="2329"/>
    <s v="Cle Elum Roslyn High School"/>
    <s v="No"/>
    <n v="278.6599999999999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8"/>
    <s v="Cle Elum-Roslyn School District"/>
    <n v="1987"/>
    <s v="Swiftwater Learning Center"/>
    <s v="Yes"/>
    <n v="17.77"/>
    <n v="0"/>
    <n v="17.77"/>
    <n v="1.06"/>
    <n v="1.06"/>
    <n v="17.77"/>
    <n v="5.1999999999999998E-2"/>
    <n v="72728"/>
    <n v="78209"/>
    <n v="4008.77"/>
    <n v="302.11000000000013"/>
    <n v="14136"/>
    <n v="0.18149999999999999"/>
    <n v="0.17510000000000001"/>
    <n v="1515.56"/>
    <n v="71.849999999999994"/>
    <n v="12.58"/>
    <n v="84.429999999999993"/>
    <n v="5910.8700000000008"/>
  </r>
  <r>
    <x v="38"/>
    <s v="Cle Elum-Roslyn School District"/>
    <n v="2570"/>
    <s v="Walter Strom Middle School"/>
    <s v="No"/>
    <n v="221.7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5386"/>
    <s v="Clover Park Early Learning Program"/>
    <s v="Yes"/>
    <n v="0"/>
    <m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5751"/>
    <s v="Gravelly Lake K-12 Academy"/>
    <s v="Yes"/>
    <n v="199.07"/>
    <m/>
    <n v="199.07"/>
    <n v="1.06"/>
    <n v="1.06"/>
    <n v="199.07"/>
    <n v="0.58399999999999996"/>
    <n v="72728"/>
    <n v="78209"/>
    <n v="45021.54"/>
    <n v="3392.9599999999991"/>
    <n v="14136"/>
    <n v="0.18149999999999999"/>
    <n v="0.17510000000000001"/>
    <n v="17020.939999999999"/>
    <n v="806.91"/>
    <n v="141.29"/>
    <n v="948.19999999999993"/>
    <n v="66383.64"/>
  </r>
  <r>
    <x v="39"/>
    <s v="Clover Park School District"/>
    <n v="1880"/>
    <s v="Re-Entry High School"/>
    <s v="Yes"/>
    <n v="6.14"/>
    <m/>
    <n v="6.14"/>
    <n v="1.06"/>
    <n v="1.06"/>
    <n v="6.14"/>
    <n v="1.7999999999999999E-2"/>
    <n v="72728"/>
    <n v="78209"/>
    <n v="1387.65"/>
    <n v="104.57999999999993"/>
    <n v="14136"/>
    <n v="0.18149999999999999"/>
    <n v="0.17510000000000001"/>
    <n v="524.62"/>
    <n v="24.87"/>
    <n v="4.3499999999999996"/>
    <n v="29.22"/>
    <n v="2046.07"/>
  </r>
  <r>
    <x v="39"/>
    <s v="Clover Park School District"/>
    <n v="1825"/>
    <s v="Alfaretta House"/>
    <s v="Yes"/>
    <n v="31.54"/>
    <n v="0"/>
    <n v="31.54"/>
    <n v="1.06"/>
    <n v="1.06"/>
    <n v="31.54"/>
    <n v="9.2999999999999999E-2"/>
    <n v="72728"/>
    <n v="78209"/>
    <n v="7169.53"/>
    <n v="540.3100000000004"/>
    <n v="14136"/>
    <n v="0.18149999999999999"/>
    <n v="0.17510000000000001"/>
    <n v="2710.53"/>
    <n v="128.5"/>
    <n v="22.5"/>
    <n v="151"/>
    <n v="10571.369999999999"/>
  </r>
  <r>
    <x v="39"/>
    <s v="Clover Park School District"/>
    <n v="3454"/>
    <s v="Beachwood Elementary School"/>
    <s v="No"/>
    <n v="344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3457"/>
    <s v="Carter Lake Elementary School"/>
    <s v="No"/>
    <n v="436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2425"/>
    <s v="Clover Park High School"/>
    <s v="Yes"/>
    <n v="1136.1699999999998"/>
    <n v="0"/>
    <n v="1136.1699999999998"/>
    <n v="1.06"/>
    <n v="1.06"/>
    <n v="1136.1699999999998"/>
    <n v="3.3330000000000002"/>
    <n v="72728"/>
    <n v="78209"/>
    <n v="256946.57"/>
    <n v="19364.260000000009"/>
    <n v="14136"/>
    <n v="0.18149999999999999"/>
    <n v="0.17510000000000001"/>
    <n v="97141.77"/>
    <n v="4605.18"/>
    <n v="806.37"/>
    <n v="5411.55"/>
    <n v="378864.15"/>
  </r>
  <r>
    <x v="39"/>
    <s v="Clover Park School District"/>
    <n v="5411"/>
    <s v="CPSD Open Doors Program"/>
    <s v="Yes"/>
    <n v="265.67"/>
    <n v="0"/>
    <n v="265.67"/>
    <n v="1.06"/>
    <n v="1.06"/>
    <n v="265.67"/>
    <n v="0.77900000000000003"/>
    <n v="72728"/>
    <n v="78209"/>
    <n v="60054.42"/>
    <n v="4525.8800000000047"/>
    <n v="14136"/>
    <n v="0.18149999999999999"/>
    <n v="0.17510000000000001"/>
    <n v="22704.3"/>
    <n v="1076.3399999999999"/>
    <n v="188.47"/>
    <n v="1264.81"/>
    <n v="88549.41"/>
  </r>
  <r>
    <x v="39"/>
    <s v="Clover Park School District"/>
    <n v="2943"/>
    <s v="Custer Elementary School"/>
    <s v="Yes"/>
    <n v="241.34"/>
    <n v="0"/>
    <n v="241.34"/>
    <n v="1.06"/>
    <n v="1.06"/>
    <n v="241.34"/>
    <n v="0.70799999999999996"/>
    <n v="72728"/>
    <n v="78209"/>
    <n v="54580.91"/>
    <n v="4113.3799999999974"/>
    <n v="14136"/>
    <n v="0.18149999999999999"/>
    <n v="0.17510000000000001"/>
    <n v="20634.98"/>
    <n v="978.24"/>
    <n v="171.29"/>
    <n v="1149.53"/>
    <n v="80478.799999999988"/>
  </r>
  <r>
    <x v="39"/>
    <s v="Clover Park School District"/>
    <n v="3455"/>
    <s v="Dower Elementary School"/>
    <s v="Yes"/>
    <n v="261.72000000000003"/>
    <n v="0"/>
    <n v="261.72000000000003"/>
    <n v="1.06"/>
    <n v="1.06"/>
    <n v="261.72000000000003"/>
    <n v="0.76800000000000002"/>
    <n v="72728"/>
    <n v="78209"/>
    <n v="59206.41"/>
    <n v="4461.9699999999939"/>
    <n v="14136"/>
    <n v="0.18149999999999999"/>
    <n v="0.17510000000000001"/>
    <n v="22383.7"/>
    <n v="1061.1400000000001"/>
    <n v="185.81"/>
    <n v="1246.95"/>
    <n v="87299.029999999984"/>
  </r>
  <r>
    <x v="39"/>
    <s v="Clover Park School District"/>
    <n v="4396"/>
    <s v="Evergreen Elementary School"/>
    <s v="Yes"/>
    <n v="358.43"/>
    <n v="0"/>
    <n v="358.43"/>
    <n v="1.06"/>
    <n v="1.06"/>
    <n v="358.43"/>
    <n v="1.0509999999999999"/>
    <n v="72728"/>
    <n v="78209"/>
    <n v="81023.360000000001"/>
    <n v="6106.1600000000035"/>
    <n v="14136"/>
    <n v="0.18149999999999999"/>
    <n v="0.17510000000000001"/>
    <n v="30631.86"/>
    <n v="1452.16"/>
    <n v="254.27"/>
    <n v="1706.43"/>
    <n v="119467.81"/>
  </r>
  <r>
    <x v="39"/>
    <s v="Clover Park School District"/>
    <n v="5387"/>
    <s v="Four Heroes Elementary"/>
    <s v="Yes"/>
    <n v="534.21"/>
    <n v="0"/>
    <n v="534.21"/>
    <n v="1.06"/>
    <n v="1.06"/>
    <n v="534.21"/>
    <n v="1.5669999999999999"/>
    <n v="72728"/>
    <n v="78209"/>
    <n v="120802.66"/>
    <n v="9104.0500000000029"/>
    <n v="14136"/>
    <n v="0.18149999999999999"/>
    <n v="0.17510000000000001"/>
    <n v="45670.91"/>
    <n v="2165.11"/>
    <n v="379.11"/>
    <n v="2544.2200000000003"/>
    <n v="178121.84"/>
  </r>
  <r>
    <x v="39"/>
    <s v="Clover Park School District"/>
    <n v="5027"/>
    <s v="Harrison Prep School"/>
    <s v="Yes"/>
    <n v="740.86"/>
    <n v="0"/>
    <n v="740.86"/>
    <n v="1.06"/>
    <n v="1.06"/>
    <n v="740.86"/>
    <n v="2.173"/>
    <n v="72728"/>
    <n v="78209"/>
    <n v="167520.22"/>
    <n v="12624.829999999987"/>
    <n v="14136"/>
    <n v="0.18149999999999999"/>
    <n v="0.17510000000000001"/>
    <n v="63333.06"/>
    <n v="3002.42"/>
    <n v="525.72"/>
    <n v="3528.1400000000003"/>
    <n v="247006.25"/>
  </r>
  <r>
    <x v="39"/>
    <s v="Clover Park School District"/>
    <n v="3298"/>
    <s v="Hillside Elementary School"/>
    <s v="Yes"/>
    <n v="482.18"/>
    <n v="0"/>
    <n v="482.18"/>
    <n v="1.06"/>
    <n v="1.06"/>
    <n v="482.18"/>
    <n v="1.4139999999999999"/>
    <n v="72728"/>
    <n v="78209"/>
    <n v="109007.64"/>
    <n v="8215.14"/>
    <n v="14136"/>
    <n v="0.18149999999999999"/>
    <n v="0.17510000000000001"/>
    <n v="41211.660000000003"/>
    <n v="1953.71"/>
    <n v="342.09"/>
    <n v="2295.8000000000002"/>
    <n v="160730.23999999999"/>
  </r>
  <r>
    <x v="39"/>
    <s v="Clover Park School District"/>
    <n v="3248"/>
    <s v="Hudtloff Middle School"/>
    <s v="Yes"/>
    <n v="581.08000000000004"/>
    <n v="0"/>
    <n v="581.08000000000004"/>
    <n v="1.06"/>
    <n v="1.06"/>
    <n v="581.08000000000004"/>
    <n v="1.7050000000000001"/>
    <n v="72728"/>
    <n v="78209"/>
    <n v="131441.31"/>
    <n v="9905.820000000007"/>
    <n v="14136"/>
    <n v="0.18149999999999999"/>
    <n v="0.17510000000000001"/>
    <n v="49692.99"/>
    <n v="2355.79"/>
    <n v="412.5"/>
    <n v="2768.29"/>
    <n v="193808.41"/>
  </r>
  <r>
    <x v="39"/>
    <s v="Clover Park School District"/>
    <n v="3117"/>
    <s v="Idlewild Elementary School"/>
    <s v="No"/>
    <n v="438.4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3351"/>
    <s v="Lake Louise Elementary School"/>
    <s v="Yes"/>
    <n v="504.83"/>
    <n v="0"/>
    <n v="504.83"/>
    <n v="1.06"/>
    <n v="1.06"/>
    <n v="504.83"/>
    <n v="1.4810000000000001"/>
    <n v="72728"/>
    <n v="78209"/>
    <n v="114172.78"/>
    <n v="8604.3999999999942"/>
    <n v="14136"/>
    <n v="0.18149999999999999"/>
    <n v="0.17510000000000001"/>
    <n v="43164.41"/>
    <n v="2046.29"/>
    <n v="358.31"/>
    <n v="2404.6"/>
    <n v="168346.19"/>
  </r>
  <r>
    <x v="39"/>
    <s v="Clover Park School District"/>
    <n v="3456"/>
    <s v="Lakes High School"/>
    <s v="Yes"/>
    <n v="1176.6600000000001"/>
    <n v="0"/>
    <n v="1176.6600000000001"/>
    <n v="1.06"/>
    <n v="1.06"/>
    <n v="1176.6600000000001"/>
    <n v="3.452"/>
    <n v="72728"/>
    <n v="78209"/>
    <n v="266120.48"/>
    <n v="20055.640000000014"/>
    <n v="14136"/>
    <n v="0.18149999999999999"/>
    <n v="0.17510000000000001"/>
    <n v="100610.08"/>
    <n v="4769.6000000000004"/>
    <n v="835.16"/>
    <n v="5604.76"/>
    <n v="392390.96"/>
  </r>
  <r>
    <x v="39"/>
    <s v="Clover Park School District"/>
    <n v="2652"/>
    <s v="Lakeview Hope Academy"/>
    <s v="Yes"/>
    <n v="542.29"/>
    <n v="0"/>
    <n v="542.29"/>
    <n v="1.06"/>
    <n v="1.06"/>
    <n v="542.29"/>
    <n v="1.591"/>
    <n v="72728"/>
    <n v="78209"/>
    <n v="122652.86"/>
    <n v="9243.4900000000052"/>
    <n v="14136"/>
    <n v="0.18149999999999999"/>
    <n v="0.17510000000000001"/>
    <n v="46370.41"/>
    <n v="2198.27"/>
    <n v="384.92"/>
    <n v="2583.19"/>
    <n v="180849.95"/>
  </r>
  <r>
    <x v="39"/>
    <s v="Clover Park School District"/>
    <n v="3602"/>
    <s v="Lochburn Middle School"/>
    <s v="Yes"/>
    <n v="472"/>
    <n v="0"/>
    <n v="472"/>
    <n v="1.06"/>
    <n v="1.06"/>
    <n v="472"/>
    <n v="1.385"/>
    <n v="72728"/>
    <n v="78209"/>
    <n v="106771.98"/>
    <n v="8046.6500000000087"/>
    <n v="14136"/>
    <n v="0.18149999999999999"/>
    <n v="0.17510000000000001"/>
    <n v="40366.44"/>
    <n v="1913.64"/>
    <n v="335.08"/>
    <n v="2248.7200000000003"/>
    <n v="157433.79"/>
  </r>
  <r>
    <x v="39"/>
    <s v="Clover Park School District"/>
    <n v="5364"/>
    <s v="Meriwether Elementary School"/>
    <s v="No"/>
    <n v="249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3763"/>
    <s v="Oakbrook Elementary School"/>
    <s v="Yes"/>
    <n v="276.14"/>
    <n v="0"/>
    <n v="276.14"/>
    <n v="1.06"/>
    <n v="1.06"/>
    <n v="276.14"/>
    <n v="0.81"/>
    <n v="72728"/>
    <n v="78209"/>
    <n v="62444.26"/>
    <n v="4705.989999999998"/>
    <n v="14136"/>
    <n v="0.18149999999999999"/>
    <n v="0.17510000000000001"/>
    <n v="23607.81"/>
    <n v="1119.17"/>
    <n v="195.97"/>
    <n v="1315.14"/>
    <n v="92073.2"/>
  </r>
  <r>
    <x v="39"/>
    <s v="Clover Park School District"/>
    <n v="2189"/>
    <s v="Park Lodge Elementary School"/>
    <s v="Yes"/>
    <n v="353"/>
    <n v="0"/>
    <n v="353"/>
    <n v="1.06"/>
    <n v="1.06"/>
    <n v="353"/>
    <n v="1.0349999999999999"/>
    <n v="72728"/>
    <n v="78209"/>
    <n v="79789.89"/>
    <n v="6013.1999999999971"/>
    <n v="14136"/>
    <n v="0.18149999999999999"/>
    <n v="0.17510000000000001"/>
    <n v="30165.54"/>
    <n v="1430.05"/>
    <n v="250.4"/>
    <n v="1680.45"/>
    <n v="117649.07999999999"/>
  </r>
  <r>
    <x v="39"/>
    <s v="Clover Park School District"/>
    <n v="5365"/>
    <s v="Rainier Elementary School"/>
    <s v="No"/>
    <n v="609.1699999999999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1881"/>
    <s v="Re-Entry Middle School"/>
    <s v="No"/>
    <n v="0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1882"/>
    <s v="Special Education Services/relife"/>
    <s v="No"/>
    <n v="1.2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3500"/>
    <s v="Thomas Middle School"/>
    <s v="Yes"/>
    <n v="959.2"/>
    <n v="0"/>
    <n v="959.2"/>
    <n v="1.06"/>
    <n v="1.06"/>
    <n v="959.2"/>
    <n v="2.8140000000000001"/>
    <n v="72728"/>
    <n v="78209"/>
    <n v="216935.99"/>
    <n v="16348.940000000002"/>
    <n v="14136"/>
    <n v="0.18149999999999999"/>
    <n v="0.17510000000000001"/>
    <n v="82015.289999999994"/>
    <n v="3888.08"/>
    <n v="680.8"/>
    <n v="4568.88"/>
    <n v="319869.09999999998"/>
  </r>
  <r>
    <x v="39"/>
    <s v="Clover Park School District"/>
    <n v="2651"/>
    <s v="Tillicum Elementary School"/>
    <s v="Yes"/>
    <n v="234.29"/>
    <n v="0"/>
    <n v="234.29"/>
    <n v="1.06"/>
    <n v="1.06"/>
    <n v="234.29"/>
    <n v="0.68700000000000006"/>
    <n v="72728"/>
    <n v="78209"/>
    <n v="52961.98"/>
    <n v="3991.3799999999974"/>
    <n v="14136"/>
    <n v="0.18149999999999999"/>
    <n v="0.17510000000000001"/>
    <n v="20022.919999999998"/>
    <n v="949.22"/>
    <n v="166.21"/>
    <n v="1115.43"/>
    <n v="78091.709999999992"/>
  </r>
  <r>
    <x v="39"/>
    <s v="Clover Park School District"/>
    <n v="5297"/>
    <s v="Transition Day Students"/>
    <s v="Yes"/>
    <n v="11.14"/>
    <n v="0"/>
    <n v="11.14"/>
    <n v="1.06"/>
    <n v="1.06"/>
    <n v="11.14"/>
    <n v="3.3000000000000002E-2"/>
    <n v="72728"/>
    <n v="78209"/>
    <n v="2544.0300000000002"/>
    <n v="191.7199999999998"/>
    <n v="14136"/>
    <n v="0.18149999999999999"/>
    <n v="0.17510000000000001"/>
    <n v="961.8"/>
    <n v="45.6"/>
    <n v="7.98"/>
    <n v="53.58"/>
    <n v="3751.1299999999997"/>
  </r>
  <r>
    <x v="39"/>
    <s v="Clover Park School District"/>
    <n v="3249"/>
    <s v="Tyee Park Elementary School"/>
    <s v="Yes"/>
    <n v="340.51"/>
    <n v="0"/>
    <n v="340.51"/>
    <n v="1.06"/>
    <n v="1.06"/>
    <n v="340.51"/>
    <n v="0.999"/>
    <n v="72728"/>
    <n v="78209"/>
    <n v="77014.59"/>
    <n v="5804.0500000000029"/>
    <n v="14136"/>
    <n v="0.18149999999999999"/>
    <n v="0.17510000000000001"/>
    <n v="29116.3"/>
    <n v="1380.31"/>
    <n v="241.69"/>
    <n v="1622"/>
    <n v="113556.94"/>
  </r>
  <r>
    <x v="40"/>
    <s v="Colfax School District"/>
    <n v="3366"/>
    <s v="Colfax High School"/>
    <s v="No"/>
    <n v="256.7900000000000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0"/>
    <s v="Colfax School District"/>
    <n v="2894"/>
    <s v="Leonard M Jennings Elementary"/>
    <s v="No"/>
    <n v="276.7099999999999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1"/>
    <s v="College Place School District"/>
    <n v="5575"/>
    <s v="College Place Open Doors Program"/>
    <s v="Yes"/>
    <n v="11.81"/>
    <m/>
    <n v="11.81"/>
    <n v="1"/>
    <n v="1"/>
    <n v="11.81"/>
    <n v="3.5000000000000003E-2"/>
    <n v="72728"/>
    <n v="78209"/>
    <n v="2545.48"/>
    <n v="191.84000000000015"/>
    <n v="14136"/>
    <n v="0.18149999999999999"/>
    <n v="0.17510000000000001"/>
    <n v="990.36"/>
    <n v="45.62"/>
    <n v="7.99"/>
    <n v="53.61"/>
    <n v="3781.2900000000004"/>
  </r>
  <r>
    <x v="41"/>
    <s v="College Place School District"/>
    <n v="5362"/>
    <s v="College Place High School"/>
    <s v="Yes"/>
    <n v="475.20000000000005"/>
    <n v="0"/>
    <n v="475.20000000000005"/>
    <n v="1"/>
    <n v="1"/>
    <n v="475.20000000000005"/>
    <n v="1.3939999999999999"/>
    <n v="72728"/>
    <n v="78209"/>
    <n v="101382.83"/>
    <n v="7640.5200000000041"/>
    <n v="14136"/>
    <n v="0.18149999999999999"/>
    <n v="0.17510000000000001"/>
    <n v="39444.42"/>
    <n v="1817.06"/>
    <n v="318.17"/>
    <n v="2135.23"/>
    <n v="150603.00000000003"/>
  </r>
  <r>
    <x v="41"/>
    <s v="College Place School District"/>
    <n v="2114"/>
    <s v="Davis Elementary"/>
    <s v="Yes"/>
    <n v="665.57"/>
    <n v="0"/>
    <n v="665.57"/>
    <n v="1"/>
    <n v="1"/>
    <n v="665.57"/>
    <n v="1.952"/>
    <n v="72728"/>
    <n v="78209"/>
    <n v="141965.06"/>
    <n v="10698.910000000003"/>
    <n v="14136"/>
    <n v="0.18149999999999999"/>
    <n v="0.17510000000000001"/>
    <n v="55233.51"/>
    <n v="2544.4"/>
    <n v="445.52"/>
    <n v="2989.92"/>
    <n v="210887.40000000002"/>
  </r>
  <r>
    <x v="41"/>
    <s v="College Place School District"/>
    <n v="3541"/>
    <s v="John Sager Middle School"/>
    <s v="Yes"/>
    <n v="348.18"/>
    <n v="0"/>
    <n v="348.18"/>
    <n v="1"/>
    <n v="1"/>
    <n v="348.18"/>
    <n v="1.0209999999999999"/>
    <n v="72728"/>
    <n v="78209"/>
    <n v="74255.289999999994"/>
    <n v="5596.1000000000058"/>
    <n v="14136"/>
    <n v="0.18149999999999999"/>
    <n v="0.17510000000000001"/>
    <n v="28890.07"/>
    <n v="1330.86"/>
    <n v="233.03"/>
    <n v="1563.8899999999999"/>
    <n v="110305.34999999999"/>
  </r>
  <r>
    <x v="42"/>
    <s v="Colton School District"/>
    <n v="2588"/>
    <s v="Colton School"/>
    <s v="No"/>
    <n v="143.27000000000001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3"/>
    <s v="Columbia (Stevens) School District"/>
    <n v="3508"/>
    <s v="Columbia High And Elementary"/>
    <s v="Yes"/>
    <n v="112.13000000000001"/>
    <n v="0"/>
    <n v="112.13000000000001"/>
    <n v="1"/>
    <n v="1"/>
    <n v="112.13000000000001"/>
    <n v="0.32900000000000001"/>
    <n v="72728"/>
    <n v="78209"/>
    <n v="23927.51"/>
    <n v="1803.25"/>
    <n v="14136"/>
    <n v="0.18149999999999999"/>
    <n v="0.17510000000000001"/>
    <n v="9309.34"/>
    <n v="428.85"/>
    <n v="75.09"/>
    <n v="503.94000000000005"/>
    <n v="35544.04"/>
  </r>
  <r>
    <x v="44"/>
    <s v="Columbia (Walla Walla) School District"/>
    <n v="3613"/>
    <s v="Columbia Elementary"/>
    <s v="Yes"/>
    <n v="375"/>
    <n v="0"/>
    <n v="375"/>
    <n v="1.01"/>
    <n v="1.01"/>
    <n v="375"/>
    <n v="1.1000000000000001"/>
    <n v="72728"/>
    <n v="78209"/>
    <n v="80800.81"/>
    <n v="6089.3899999999994"/>
    <n v="14136"/>
    <n v="0.18149999999999999"/>
    <n v="0.17510000000000001"/>
    <n v="31281.200000000001"/>
    <n v="1448.17"/>
    <n v="253.57"/>
    <n v="1701.74"/>
    <n v="119873.14"/>
  </r>
  <r>
    <x v="44"/>
    <s v="Columbia (Walla Walla) School District"/>
    <n v="4049"/>
    <s v="Columbia High School"/>
    <s v="Yes"/>
    <n v="222.88"/>
    <n v="0"/>
    <n v="222.88"/>
    <n v="1.01"/>
    <n v="1.01"/>
    <n v="222.88"/>
    <n v="0.65400000000000003"/>
    <n v="72728"/>
    <n v="78209"/>
    <n v="48039.75"/>
    <n v="3620.4199999999983"/>
    <n v="14136"/>
    <n v="0.18149999999999999"/>
    <n v="0.17510000000000001"/>
    <n v="18598.09"/>
    <n v="861"/>
    <n v="150.76"/>
    <n v="1011.76"/>
    <n v="71270.01999999999"/>
  </r>
  <r>
    <x v="44"/>
    <s v="Columbia (Walla Walla) School District"/>
    <n v="3012"/>
    <s v="Columbia Middle School"/>
    <s v="Yes"/>
    <n v="182.98"/>
    <n v="0"/>
    <n v="182.98"/>
    <n v="1.01"/>
    <n v="1.01"/>
    <n v="182.98"/>
    <n v="0.53700000000000003"/>
    <n v="72728"/>
    <n v="78209"/>
    <n v="39445.49"/>
    <n v="2972.7300000000032"/>
    <n v="14136"/>
    <n v="0.18149999999999999"/>
    <n v="0.17510000000000001"/>
    <n v="15270.91"/>
    <n v="706.97"/>
    <n v="123.79"/>
    <n v="830.76"/>
    <n v="58519.89"/>
  </r>
  <r>
    <x v="45"/>
    <s v="Colville School District"/>
    <n v="5604"/>
    <s v="Colville Fish Hatchery"/>
    <s v="No"/>
    <n v="14.66"/>
    <m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5"/>
    <s v="Colville School District"/>
    <n v="3831"/>
    <s v="Colville Junior High School"/>
    <s v="Yes"/>
    <n v="379.49"/>
    <n v="0"/>
    <n v="379.49"/>
    <n v="1"/>
    <n v="1.04"/>
    <n v="379.49"/>
    <n v="1.113"/>
    <n v="72728"/>
    <n v="78209"/>
    <n v="80946.259999999995"/>
    <n v="9582.2200000000012"/>
    <n v="14136"/>
    <n v="0.18149999999999999"/>
    <n v="0.17510000000000001"/>
    <n v="32102.959999999999"/>
    <n v="1508.81"/>
    <n v="264.19"/>
    <n v="1773"/>
    <n v="124404.44"/>
  </r>
  <r>
    <x v="45"/>
    <s v="Colville School District"/>
    <n v="3310"/>
    <s v="Colville Senior High School"/>
    <s v="Yes"/>
    <n v="507.61"/>
    <n v="0"/>
    <n v="507.61"/>
    <n v="1"/>
    <n v="1.04"/>
    <n v="507.61"/>
    <n v="1.4890000000000001"/>
    <n v="72728"/>
    <n v="78209"/>
    <n v="108291.99"/>
    <n v="12819.339999999997"/>
    <n v="14136"/>
    <n v="0.18149999999999999"/>
    <n v="0.17510000000000001"/>
    <n v="42948.17"/>
    <n v="2018.52"/>
    <n v="353.44"/>
    <n v="2371.96"/>
    <n v="166431.46"/>
  </r>
  <r>
    <x v="45"/>
    <s v="Colville School District"/>
    <n v="4180"/>
    <s v="Fort Colville Elementary"/>
    <s v="Yes"/>
    <n v="354.44"/>
    <n v="0"/>
    <n v="354.44"/>
    <n v="1"/>
    <n v="1.04"/>
    <n v="354.44"/>
    <n v="1.04"/>
    <n v="72728"/>
    <n v="78209"/>
    <n v="75637.119999999995"/>
    <n v="8953.7300000000105"/>
    <n v="14136"/>
    <n v="0.18149999999999999"/>
    <n v="0.17510000000000001"/>
    <n v="29997.38"/>
    <n v="1409.85"/>
    <n v="246.86"/>
    <n v="1656.71"/>
    <n v="116244.94000000002"/>
  </r>
  <r>
    <x v="45"/>
    <s v="Colville School District"/>
    <n v="2957"/>
    <s v="Hofstetter Elementary"/>
    <s v="Yes"/>
    <n v="395.31"/>
    <n v="0"/>
    <n v="395.31"/>
    <n v="1"/>
    <n v="1.04"/>
    <n v="395.31"/>
    <n v="1.1599999999999999"/>
    <n v="72728"/>
    <n v="78209"/>
    <n v="84364.479999999996"/>
    <n v="9986.86"/>
    <n v="14136"/>
    <n v="0.18149999999999999"/>
    <n v="0.17510000000000001"/>
    <n v="33458.61"/>
    <n v="1572.52"/>
    <n v="275.35000000000002"/>
    <n v="1847.87"/>
    <n v="129657.81999999999"/>
  </r>
  <r>
    <x v="45"/>
    <s v="Colville School District"/>
    <n v="1594"/>
    <s v="Panorama School"/>
    <s v="Yes"/>
    <n v="46.32"/>
    <n v="0"/>
    <n v="46.32"/>
    <n v="1"/>
    <n v="1.04"/>
    <n v="46.32"/>
    <n v="0.13600000000000001"/>
    <n v="72728"/>
    <n v="78209"/>
    <n v="9891.01"/>
    <n v="1170.869999999999"/>
    <n v="14136"/>
    <n v="0.18149999999999999"/>
    <n v="0.17510000000000001"/>
    <n v="3922.73"/>
    <n v="184.36"/>
    <n v="32.28"/>
    <n v="216.64000000000001"/>
    <n v="15201.249999999998"/>
  </r>
  <r>
    <x v="46"/>
    <s v="Concrete School District"/>
    <n v="2577"/>
    <s v="Concrete Elementary"/>
    <s v="Yes"/>
    <n v="316.26"/>
    <n v="0"/>
    <n v="316.26"/>
    <n v="1.06"/>
    <n v="1.06"/>
    <n v="316.26"/>
    <n v="0.92800000000000005"/>
    <n v="72728"/>
    <n v="78209"/>
    <n v="71541.08"/>
    <n v="5391.5500000000029"/>
    <n v="14136"/>
    <n v="0.18149999999999999"/>
    <n v="0.17510000000000001"/>
    <n v="27046.97"/>
    <n v="1282.21"/>
    <n v="224.51"/>
    <n v="1506.72"/>
    <n v="105486.32"/>
  </r>
  <r>
    <x v="46"/>
    <s v="Concrete School District"/>
    <n v="2810"/>
    <s v="Concrete High School"/>
    <s v="Yes"/>
    <n v="214.87000000000003"/>
    <n v="0"/>
    <n v="214.87000000000003"/>
    <n v="1.06"/>
    <n v="1.06"/>
    <n v="214.87000000000003"/>
    <n v="0.63"/>
    <n v="72728"/>
    <n v="78209"/>
    <n v="48567.76"/>
    <n v="3660.2099999999991"/>
    <n v="14136"/>
    <n v="0.18149999999999999"/>
    <n v="0.17510000000000001"/>
    <n v="18361.63"/>
    <n v="870.47"/>
    <n v="152.41999999999999"/>
    <n v="1022.89"/>
    <n v="71612.490000000005"/>
  </r>
  <r>
    <x v="47"/>
    <s v="Conway School District"/>
    <n v="2578"/>
    <s v="Conway School"/>
    <s v="No"/>
    <n v="419.43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8"/>
    <s v="Cosmopolis School District"/>
    <n v="3326"/>
    <s v="Cosmopolis Elementary School"/>
    <s v="Yes"/>
    <n v="182.14999999999998"/>
    <n v="0"/>
    <n v="182.14999999999998"/>
    <n v="1"/>
    <n v="1"/>
    <n v="182.14999999999998"/>
    <n v="0.53400000000000003"/>
    <n v="72728"/>
    <n v="78209"/>
    <n v="38836.75"/>
    <n v="2926.8600000000006"/>
    <n v="14136"/>
    <n v="0.18149999999999999"/>
    <n v="0.17510000000000001"/>
    <n v="15109.99"/>
    <n v="696.06"/>
    <n v="121.88"/>
    <n v="817.93999999999994"/>
    <n v="57691.54"/>
  </r>
  <r>
    <x v="49"/>
    <s v="Coulee-Hartline School District"/>
    <n v="2968"/>
    <s v="Almira Coulee Hartline High School"/>
    <s v="No"/>
    <n v="115.7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9"/>
    <s v="Coulee-Hartline School District"/>
    <n v="2693"/>
    <s v="Coulee City Elementary"/>
    <s v="No"/>
    <n v="83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0"/>
    <s v="Coupeville School District"/>
    <n v="3664"/>
    <s v="Coupeville Elementary School"/>
    <s v="Yes"/>
    <n v="457.14"/>
    <n v="0"/>
    <n v="457.14"/>
    <n v="1.1299999999999999"/>
    <n v="1.1299999999999999"/>
    <n v="457.14"/>
    <n v="1.341"/>
    <n v="72728"/>
    <n v="78209"/>
    <n v="110206.92"/>
    <n v="8305.5200000000041"/>
    <n v="14136"/>
    <n v="0.18149999999999999"/>
    <n v="0.17510000000000001"/>
    <n v="40413.230000000003"/>
    <n v="1975.21"/>
    <n v="345.86"/>
    <n v="2321.0700000000002"/>
    <n v="161246.74"/>
  </r>
  <r>
    <x v="50"/>
    <s v="Coupeville School District"/>
    <n v="2625"/>
    <s v="Coupeville High School"/>
    <s v="No"/>
    <n v="263.3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0"/>
    <s v="Coupeville School District"/>
    <n v="4004"/>
    <s v="Coupeville Middle School"/>
    <s v="No"/>
    <n v="238.29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0"/>
    <s v="Coupeville School District"/>
    <n v="5412"/>
    <s v="Open Den"/>
    <s v="No"/>
    <n v="4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1"/>
    <s v="Crescent School District"/>
    <n v="3473"/>
    <s v="Crescent School"/>
    <s v="Yes"/>
    <n v="217.01999999999998"/>
    <n v="0"/>
    <n v="217.01999999999998"/>
    <n v="1"/>
    <n v="1"/>
    <n v="217.01999999999998"/>
    <n v="0.63700000000000001"/>
    <n v="72728"/>
    <n v="78209"/>
    <n v="46327.74"/>
    <n v="3491.3899999999994"/>
    <n v="14136"/>
    <n v="0.18149999999999999"/>
    <n v="0.17510000000000001"/>
    <n v="18024.46"/>
    <n v="830.32"/>
    <n v="145.38999999999999"/>
    <n v="975.71"/>
    <n v="68819.3"/>
  </r>
  <r>
    <x v="51"/>
    <s v="Crescent School District"/>
    <n v="5030"/>
    <s v="HomeConnection"/>
    <s v="No"/>
    <n v="139.0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2"/>
    <s v="Creston School District"/>
    <n v="2862"/>
    <s v="Creston Elementary"/>
    <s v="Yes"/>
    <n v="43"/>
    <n v="0"/>
    <n v="43"/>
    <n v="1.01"/>
    <n v="1.01"/>
    <n v="43"/>
    <n v="0.126"/>
    <n v="72728"/>
    <n v="78209"/>
    <n v="9255.3700000000008"/>
    <n v="697.5099999999984"/>
    <n v="14136"/>
    <n v="0.18149999999999999"/>
    <n v="0.17510000000000001"/>
    <n v="3583.12"/>
    <n v="165.88"/>
    <n v="29.05"/>
    <n v="194.93"/>
    <n v="13730.93"/>
  </r>
  <r>
    <x v="52"/>
    <s v="Creston School District"/>
    <n v="2863"/>
    <s v="Creston Jr-Sr High School"/>
    <s v="No"/>
    <n v="46.39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3"/>
    <s v="Curlew School District"/>
    <n v="2006"/>
    <s v="Curlew Elem &amp; High School"/>
    <s v="Yes"/>
    <n v="211.67999999999998"/>
    <n v="0"/>
    <n v="211.67999999999998"/>
    <n v="1.01"/>
    <n v="1.01"/>
    <n v="211.67999999999998"/>
    <n v="0.621"/>
    <n v="72728"/>
    <n v="78209"/>
    <n v="45615.73"/>
    <n v="3437.739999999998"/>
    <n v="14136"/>
    <n v="0.18149999999999999"/>
    <n v="0.17510000000000001"/>
    <n v="17659.66"/>
    <n v="817.56"/>
    <n v="143.15"/>
    <n v="960.70999999999992"/>
    <n v="67673.840000000011"/>
  </r>
  <r>
    <x v="53"/>
    <s v="Curlew School District"/>
    <n v="5530"/>
    <s v="Ferry County Open Doors"/>
    <s v="No"/>
    <n v="55.57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4"/>
    <s v="Cusick School District"/>
    <n v="2770"/>
    <s v="Bess Herian Elementary"/>
    <s v="Yes"/>
    <n v="119.14"/>
    <n v="0"/>
    <n v="119.14"/>
    <n v="1"/>
    <n v="1"/>
    <n v="119.14"/>
    <n v="0.34899999999999998"/>
    <n v="72728"/>
    <n v="78209"/>
    <n v="25382.07"/>
    <n v="1912.869999999999"/>
    <n v="14136"/>
    <n v="0.18149999999999999"/>
    <n v="0.17510000000000001"/>
    <n v="9875.25"/>
    <n v="454.92"/>
    <n v="79.66"/>
    <n v="534.58000000000004"/>
    <n v="37704.770000000004"/>
  </r>
  <r>
    <x v="54"/>
    <s v="Cusick School District"/>
    <n v="2423"/>
    <s v="Cusick Jr Sr High School"/>
    <s v="Yes"/>
    <n v="130.57999999999998"/>
    <n v="0"/>
    <n v="130.57999999999998"/>
    <n v="1"/>
    <n v="1"/>
    <n v="130.57999999999998"/>
    <n v="0.38300000000000001"/>
    <n v="72728"/>
    <n v="78209"/>
    <n v="27854.82"/>
    <n v="2099.2299999999996"/>
    <n v="14136"/>
    <n v="0.18149999999999999"/>
    <n v="0.17510000000000001"/>
    <n v="10837.31"/>
    <n v="499.23"/>
    <n v="87.42"/>
    <n v="586.65"/>
    <n v="41378.01"/>
  </r>
  <r>
    <x v="54"/>
    <s v="Cusick School District"/>
    <n v="5538"/>
    <s v="Home Pride"/>
    <s v="Yes"/>
    <n v="99.91"/>
    <n v="0"/>
    <n v="99.91"/>
    <n v="1"/>
    <n v="1"/>
    <n v="99.91"/>
    <n v="0.29299999999999998"/>
    <n v="72728"/>
    <n v="78209"/>
    <n v="21309.3"/>
    <n v="1605.9400000000023"/>
    <n v="14136"/>
    <n v="0.18149999999999999"/>
    <n v="0.17510000000000001"/>
    <n v="8290.69"/>
    <n v="381.92"/>
    <n v="66.87"/>
    <n v="448.79"/>
    <n v="31654.720000000001"/>
  </r>
  <r>
    <x v="54"/>
    <s v="Cusick School District"/>
    <n v="5539"/>
    <s v="Kalispel Language Immersion School"/>
    <s v="No"/>
    <n v="12.0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5"/>
    <s v="Damman School District"/>
    <n v="2077"/>
    <s v="Damman Elementary"/>
    <s v="No"/>
    <n v="4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6"/>
    <s v="Darrington School District"/>
    <n v="3609"/>
    <s v="Darrington Elementary School"/>
    <s v="Yes"/>
    <n v="336.51"/>
    <n v="0"/>
    <n v="336.51"/>
    <n v="1.1200000000000001"/>
    <n v="1.1200000000000001"/>
    <n v="336.51"/>
    <n v="0.98699999999999999"/>
    <n v="72728"/>
    <n v="78209"/>
    <n v="80396.44"/>
    <n v="6058.9199999999983"/>
    <n v="14136"/>
    <n v="0.18149999999999999"/>
    <n v="0.17510000000000001"/>
    <n v="29605.1"/>
    <n v="1440.92"/>
    <n v="252.31"/>
    <n v="1693.23"/>
    <n v="117753.69"/>
  </r>
  <r>
    <x v="56"/>
    <s v="Darrington School District"/>
    <n v="3188"/>
    <s v="Darrington High School"/>
    <s v="No"/>
    <n v="107.1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7"/>
    <s v="Davenport School District"/>
    <n v="2668"/>
    <s v="Davenport Elementary"/>
    <s v="Yes"/>
    <n v="316.82"/>
    <n v="0"/>
    <n v="316.82"/>
    <n v="1"/>
    <n v="1"/>
    <n v="316.82"/>
    <n v="0.92900000000000005"/>
    <n v="72728"/>
    <n v="78209"/>
    <n v="67564.31"/>
    <n v="5091.8500000000058"/>
    <n v="14136"/>
    <n v="0.18149999999999999"/>
    <n v="0.17510000000000001"/>
    <n v="26286.85"/>
    <n v="1210.94"/>
    <n v="212.04"/>
    <n v="1422.98"/>
    <n v="100365.99"/>
  </r>
  <r>
    <x v="57"/>
    <s v="Davenport School District"/>
    <n v="3173"/>
    <s v="Davenport Senior High School"/>
    <s v="Yes"/>
    <n v="301.83"/>
    <n v="0"/>
    <n v="301.83"/>
    <n v="1"/>
    <n v="1"/>
    <n v="301.83"/>
    <n v="0.88500000000000001"/>
    <n v="72728"/>
    <n v="78209"/>
    <n v="64364.28"/>
    <n v="4850.6900000000023"/>
    <n v="14136"/>
    <n v="0.18149999999999999"/>
    <n v="0.17510000000000001"/>
    <n v="25041.83"/>
    <n v="1153.58"/>
    <n v="201.99"/>
    <n v="1355.57"/>
    <n v="95612.37000000001"/>
  </r>
  <r>
    <x v="57"/>
    <s v="Davenport School District"/>
    <n v="5728"/>
    <s v="Lincoln County Pathways Academy"/>
    <s v="No"/>
    <n v="18.7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7"/>
    <s v="Davenport School District"/>
    <n v="5643"/>
    <s v="Lincoln County Virtual Academy"/>
    <s v="No"/>
    <n v="3.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8"/>
    <s v="Dayton School District"/>
    <n v="2830"/>
    <s v="Dayton Elementary School"/>
    <s v="Yes"/>
    <n v="168.62"/>
    <n v="0"/>
    <n v="168.62"/>
    <n v="1"/>
    <n v="1.04"/>
    <n v="168.62"/>
    <n v="0.495"/>
    <n v="72728"/>
    <n v="78209"/>
    <n v="36000.36"/>
    <n v="4261.6299999999974"/>
    <n v="14136"/>
    <n v="0.18149999999999999"/>
    <n v="0.17510000000000001"/>
    <n v="14277.6"/>
    <n v="671.03"/>
    <n v="117.5"/>
    <n v="788.53"/>
    <n v="55328.119999999995"/>
  </r>
  <r>
    <x v="58"/>
    <s v="Dayton School District"/>
    <n v="2302"/>
    <s v="Dayton High School"/>
    <s v="Yes"/>
    <n v="95.52"/>
    <n v="0"/>
    <n v="95.52"/>
    <n v="1"/>
    <n v="1.04"/>
    <n v="95.52"/>
    <n v="0.28000000000000003"/>
    <n v="72728"/>
    <n v="78209"/>
    <n v="20363.84"/>
    <n v="2410.619999999999"/>
    <n v="14136"/>
    <n v="0.18149999999999999"/>
    <n v="0.17510000000000001"/>
    <n v="8076.22"/>
    <n v="379.57"/>
    <n v="66.459999999999994"/>
    <n v="446.03"/>
    <n v="31296.71"/>
  </r>
  <r>
    <x v="58"/>
    <s v="Dayton School District"/>
    <n v="4011"/>
    <s v="Dayton Middle School"/>
    <s v="Yes"/>
    <n v="73.41"/>
    <n v="0"/>
    <n v="73.41"/>
    <n v="1"/>
    <n v="1.04"/>
    <n v="73.41"/>
    <n v="0.215"/>
    <n v="72728"/>
    <n v="78209"/>
    <n v="15636.52"/>
    <n v="1851.0099999999984"/>
    <n v="14136"/>
    <n v="0.18149999999999999"/>
    <n v="0.17510000000000001"/>
    <n v="6201.38"/>
    <n v="291.45999999999998"/>
    <n v="51.03"/>
    <n v="342.49"/>
    <n v="24031.4"/>
  </r>
  <r>
    <x v="58"/>
    <s v="Dayton School District"/>
    <n v="5617"/>
    <s v="Dayton School District Alternative Program"/>
    <s v="Yes"/>
    <n v="4.8600000000000003"/>
    <n v="0"/>
    <n v="4.8600000000000003"/>
    <n v="1"/>
    <n v="1.04"/>
    <n v="4.8600000000000003"/>
    <n v="1.4E-2"/>
    <n v="72728"/>
    <n v="78209"/>
    <n v="1018.19"/>
    <n v="120.52999999999997"/>
    <n v="14136"/>
    <n v="0.18149999999999999"/>
    <n v="0.17510000000000001"/>
    <n v="403.81"/>
    <n v="18.98"/>
    <n v="3.32"/>
    <n v="22.3"/>
    <n v="1564.83"/>
  </r>
  <r>
    <x v="59"/>
    <s v="Deer Park School District"/>
    <n v="5734"/>
    <s v="Deer Park Achievement High School"/>
    <s v="Yes"/>
    <n v="91.65"/>
    <m/>
    <n v="91.65"/>
    <n v="1"/>
    <n v="1"/>
    <n v="91.65"/>
    <n v="0.26900000000000002"/>
    <n v="72728"/>
    <n v="78209"/>
    <n v="19563.830000000002"/>
    <n v="1474.3899999999994"/>
    <n v="14136"/>
    <n v="0.18149999999999999"/>
    <n v="0.17510000000000001"/>
    <n v="7611.58"/>
    <n v="350.64"/>
    <n v="61.4"/>
    <n v="412.03999999999996"/>
    <n v="29061.840000000004"/>
  </r>
  <r>
    <x v="59"/>
    <s v="Deer Park School District"/>
    <n v="5270"/>
    <s v="Deer Park Early Learning Center"/>
    <s v="No"/>
    <n v="0"/>
    <m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9"/>
    <s v="Deer Park School District"/>
    <n v="2173"/>
    <s v="Arcadia Elementary"/>
    <s v="Yes"/>
    <n v="460.76"/>
    <n v="0"/>
    <n v="460.76"/>
    <n v="1"/>
    <n v="1"/>
    <n v="460.76"/>
    <n v="1.3520000000000001"/>
    <n v="72728"/>
    <n v="78209"/>
    <n v="98328.26"/>
    <n v="7410.3100000000122"/>
    <n v="14136"/>
    <n v="0.18149999999999999"/>
    <n v="0.17510000000000001"/>
    <n v="38256"/>
    <n v="1762.31"/>
    <n v="308.58"/>
    <n v="2070.89"/>
    <n v="146065.46000000002"/>
  </r>
  <r>
    <x v="59"/>
    <s v="Deer Park School District"/>
    <n v="2430"/>
    <s v="Deer Park Elementary"/>
    <s v="Yes"/>
    <n v="430.5"/>
    <n v="0"/>
    <n v="430.5"/>
    <n v="1"/>
    <n v="1"/>
    <n v="430.5"/>
    <n v="1.2629999999999999"/>
    <n v="72728"/>
    <n v="78209"/>
    <n v="91855.46"/>
    <n v="6922.5099999999948"/>
    <n v="14136"/>
    <n v="0.18149999999999999"/>
    <n v="0.17510000000000001"/>
    <n v="35737.67"/>
    <n v="1646.3"/>
    <n v="288.27"/>
    <n v="1934.57"/>
    <n v="136450.21000000002"/>
  </r>
  <r>
    <x v="59"/>
    <s v="Deer Park School District"/>
    <n v="4123"/>
    <s v="Deer Park High School"/>
    <s v="No"/>
    <n v="612.450000000000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9"/>
    <s v="Deer Park School District"/>
    <n v="1852"/>
    <s v="Deer Park Home Link Program"/>
    <s v="No"/>
    <n v="562.8399999999999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9"/>
    <s v="Deer Park School District"/>
    <n v="3261"/>
    <s v="Deer Park Middle School"/>
    <s v="Yes"/>
    <n v="492.38"/>
    <n v="0"/>
    <n v="492.38"/>
    <n v="1"/>
    <n v="1"/>
    <n v="492.38"/>
    <n v="1.444"/>
    <n v="72728"/>
    <n v="78209"/>
    <n v="105019.23"/>
    <n v="7914.570000000007"/>
    <n v="14136"/>
    <n v="0.18149999999999999"/>
    <n v="0.17510000000000001"/>
    <n v="40859.22"/>
    <n v="1882.23"/>
    <n v="329.58"/>
    <n v="2211.81"/>
    <n v="156004.83000000002"/>
  </r>
  <r>
    <x v="60"/>
    <s v="Dieringer School District"/>
    <n v="4548"/>
    <s v="Dieringer Heights Elementary"/>
    <s v="No"/>
    <n v="438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0"/>
    <s v="Dieringer School District"/>
    <n v="3683"/>
    <s v="Lake Tapps Elementary"/>
    <s v="No"/>
    <n v="450.28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0"/>
    <s v="Dieringer School District"/>
    <n v="4416"/>
    <s v="North Tapps Middle School"/>
    <s v="No"/>
    <n v="510.73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1"/>
    <s v="Dixie School District"/>
    <n v="2278"/>
    <s v="Dixie Elementary School"/>
    <s v="Yes"/>
    <n v="19"/>
    <n v="0"/>
    <n v="19"/>
    <n v="1"/>
    <n v="1.04"/>
    <n v="19"/>
    <n v="5.6000000000000001E-2"/>
    <n v="72728"/>
    <n v="78209"/>
    <n v="4072.77"/>
    <n v="482.12000000000035"/>
    <n v="14136"/>
    <n v="0.18149999999999999"/>
    <n v="0.17510000000000001"/>
    <n v="1615.24"/>
    <n v="75.91"/>
    <n v="13.29"/>
    <n v="89.199999999999989"/>
    <n v="6259.3300000000008"/>
  </r>
  <r>
    <x v="62"/>
    <s v="East Valley School District (Spokane)"/>
    <n v="1712"/>
    <s v="Continuous Curriculum School"/>
    <s v="No"/>
    <n v="382.4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2"/>
    <s v="East Valley School District (Spokane)"/>
    <n v="4097"/>
    <s v="East Farms STEAM School"/>
    <s v="Yes"/>
    <n v="347.56"/>
    <n v="0"/>
    <n v="347.56"/>
    <n v="1"/>
    <n v="1.04"/>
    <n v="347.56"/>
    <n v="1.02"/>
    <n v="72728"/>
    <n v="78209"/>
    <n v="74182.559999999998"/>
    <n v="8781.5500000000029"/>
    <n v="14136"/>
    <n v="0.18149999999999999"/>
    <n v="0.17510000000000001"/>
    <n v="29420.5"/>
    <n v="1382.74"/>
    <n v="242.12"/>
    <n v="1624.8600000000001"/>
    <n v="114009.47"/>
  </r>
  <r>
    <x v="62"/>
    <s v="East Valley School District (Spokane)"/>
    <n v="3360"/>
    <s v="East Valley High School"/>
    <s v="Yes"/>
    <n v="925.28"/>
    <n v="0"/>
    <n v="925.28"/>
    <n v="1"/>
    <n v="1.04"/>
    <n v="925.28"/>
    <n v="2.714"/>
    <n v="72728"/>
    <n v="78209"/>
    <n v="197383.79"/>
    <n v="23365.809999999998"/>
    <n v="14136"/>
    <n v="0.18149999999999999"/>
    <n v="0.17510000000000001"/>
    <n v="78281.62"/>
    <n v="3679.16"/>
    <n v="644.22"/>
    <n v="4323.38"/>
    <n v="303354.60000000003"/>
  </r>
  <r>
    <x v="62"/>
    <s v="East Valley School District (Spokane)"/>
    <n v="5346"/>
    <s v="East Valley Middle School"/>
    <s v="Yes"/>
    <n v="381.84"/>
    <n v="0"/>
    <n v="381.84"/>
    <n v="1"/>
    <n v="1.04"/>
    <n v="381.84"/>
    <n v="1.1200000000000001"/>
    <n v="72728"/>
    <n v="78209"/>
    <n v="81455.360000000001"/>
    <n v="9642.4799999999959"/>
    <n v="14136"/>
    <n v="0.18149999999999999"/>
    <n v="0.17510000000000001"/>
    <n v="32304.87"/>
    <n v="1518.3"/>
    <n v="265.85000000000002"/>
    <n v="1784.15"/>
    <n v="125186.85999999999"/>
  </r>
  <r>
    <x v="62"/>
    <s v="East Valley School District (Spokane)"/>
    <n v="5432"/>
    <s v="EV Online"/>
    <s v="Yes"/>
    <n v="62.79"/>
    <n v="0"/>
    <n v="62.79"/>
    <n v="1"/>
    <n v="1.04"/>
    <n v="62.79"/>
    <n v="0.184"/>
    <n v="72728"/>
    <n v="78209"/>
    <n v="13381.95"/>
    <n v="1584.119999999999"/>
    <n v="14136"/>
    <n v="0.18149999999999999"/>
    <n v="0.17510000000000001"/>
    <n v="5307.23"/>
    <n v="249.43"/>
    <n v="43.68"/>
    <n v="293.11"/>
    <n v="20566.41"/>
  </r>
  <r>
    <x v="62"/>
    <s v="East Valley School District (Spokane)"/>
    <n v="5433"/>
    <s v="EV Parent Partnership"/>
    <s v="Yes"/>
    <n v="180.86"/>
    <n v="0"/>
    <n v="180.86"/>
    <n v="1"/>
    <n v="1.04"/>
    <n v="180.86"/>
    <n v="0.53100000000000003"/>
    <n v="72728"/>
    <n v="78209"/>
    <n v="38618.57"/>
    <n v="4571.57"/>
    <n v="14136"/>
    <n v="0.18149999999999999"/>
    <n v="0.17510000000000001"/>
    <n v="15315.97"/>
    <n v="719.84"/>
    <n v="126.04"/>
    <n v="845.88"/>
    <n v="59351.99"/>
  </r>
  <r>
    <x v="62"/>
    <s v="East Valley School District (Spokane)"/>
    <n v="2955"/>
    <s v="Otis Orchards School"/>
    <s v="Yes"/>
    <n v="341.79"/>
    <n v="0"/>
    <n v="341.79"/>
    <n v="1"/>
    <n v="1.04"/>
    <n v="341.79"/>
    <n v="1.0029999999999999"/>
    <n v="72728"/>
    <n v="78209"/>
    <n v="72946.179999999993"/>
    <n v="8635.1900000000023"/>
    <n v="14136"/>
    <n v="0.18149999999999999"/>
    <n v="0.17510000000000001"/>
    <n v="28930.16"/>
    <n v="1359.69"/>
    <n v="238.08"/>
    <n v="1597.77"/>
    <n v="112109.3"/>
  </r>
  <r>
    <x v="62"/>
    <s v="East Valley School District (Spokane)"/>
    <n v="2653"/>
    <s v="Trent School"/>
    <s v="Yes"/>
    <n v="428.18"/>
    <n v="0"/>
    <n v="428.18"/>
    <n v="1"/>
    <n v="1.04"/>
    <n v="428.18"/>
    <n v="1.256"/>
    <n v="72728"/>
    <n v="78209"/>
    <n v="91346.37"/>
    <n v="10813.350000000006"/>
    <n v="14136"/>
    <n v="0.18149999999999999"/>
    <n v="0.17510000000000001"/>
    <n v="36227.599999999999"/>
    <n v="1702.66"/>
    <n v="298.14"/>
    <n v="2000.8000000000002"/>
    <n v="140388.12"/>
  </r>
  <r>
    <x v="62"/>
    <s v="East Valley School District (Spokane)"/>
    <n v="3128"/>
    <s v="Trentwood School"/>
    <s v="Yes"/>
    <n v="386.69"/>
    <n v="0"/>
    <n v="386.69"/>
    <n v="1"/>
    <n v="1.04"/>
    <n v="386.69"/>
    <n v="1.1339999999999999"/>
    <n v="72728"/>
    <n v="78209"/>
    <n v="82473.55"/>
    <n v="9763.0200000000041"/>
    <n v="14136"/>
    <n v="0.18149999999999999"/>
    <n v="0.17510000000000001"/>
    <n v="32708.68"/>
    <n v="1537.28"/>
    <n v="269.18"/>
    <n v="1806.46"/>
    <n v="126751.71000000002"/>
  </r>
  <r>
    <x v="63"/>
    <s v="East Valley School District (Yakima)"/>
    <n v="4055"/>
    <s v="East Valley Central Middle School"/>
    <s v="Yes"/>
    <n v="828.46"/>
    <n v="0"/>
    <n v="828.46"/>
    <n v="1"/>
    <n v="1"/>
    <n v="828.46"/>
    <n v="2.4300000000000002"/>
    <n v="72728"/>
    <n v="78209"/>
    <n v="176729.04"/>
    <n v="13318.829999999987"/>
    <n v="14136"/>
    <n v="0.18149999999999999"/>
    <n v="0.17510000000000001"/>
    <n v="68758.929999999993"/>
    <n v="3167.46"/>
    <n v="554.62"/>
    <n v="3722.08"/>
    <n v="262528.88"/>
  </r>
  <r>
    <x v="63"/>
    <s v="East Valley School District (Yakima)"/>
    <n v="4487"/>
    <s v="East Valley Elementary"/>
    <s v="Yes"/>
    <n v="524.14"/>
    <n v="0"/>
    <n v="524.14"/>
    <n v="1"/>
    <n v="1"/>
    <n v="524.14"/>
    <n v="1.5369999999999999"/>
    <n v="72728"/>
    <n v="78209"/>
    <n v="111782.94"/>
    <n v="8424.2899999999936"/>
    <n v="14136"/>
    <n v="0.18149999999999999"/>
    <n v="0.17510000000000001"/>
    <n v="43490.73"/>
    <n v="2003.45"/>
    <n v="350.8"/>
    <n v="2354.25"/>
    <n v="166052.21000000002"/>
  </r>
  <r>
    <x v="63"/>
    <s v="East Valley School District (Yakima)"/>
    <n v="2344"/>
    <s v="East Valley High School"/>
    <s v="Yes"/>
    <n v="1046.1699999999998"/>
    <n v="0"/>
    <n v="1046.1699999999998"/>
    <n v="1"/>
    <n v="1"/>
    <n v="1046.1699999999998"/>
    <n v="3.069"/>
    <n v="72728"/>
    <n v="78209"/>
    <n v="223202.23"/>
    <n v="16821.190000000002"/>
    <n v="14136"/>
    <n v="0.18149999999999999"/>
    <n v="0.17510000000000001"/>
    <n v="86839.98"/>
    <n v="4000.39"/>
    <n v="700.47"/>
    <n v="4700.8599999999997"/>
    <n v="331564.26"/>
  </r>
  <r>
    <x v="63"/>
    <s v="East Valley School District (Yakima)"/>
    <n v="2530"/>
    <s v="Moxee Elementary"/>
    <s v="Yes"/>
    <n v="519.20000000000005"/>
    <n v="0"/>
    <n v="519.20000000000005"/>
    <n v="1"/>
    <n v="1"/>
    <n v="519.20000000000005"/>
    <n v="1.5229999999999999"/>
    <n v="72728"/>
    <n v="78209"/>
    <n v="110764.74"/>
    <n v="8347.5699999999924"/>
    <n v="14136"/>
    <n v="0.18149999999999999"/>
    <n v="0.17510000000000001"/>
    <n v="43094.59"/>
    <n v="1985.21"/>
    <n v="347.61"/>
    <n v="2332.8200000000002"/>
    <n v="164539.72000000003"/>
  </r>
  <r>
    <x v="63"/>
    <s v="East Valley School District (Yakima)"/>
    <n v="2821"/>
    <s v="Terrace Heights Elementary"/>
    <s v="Yes"/>
    <n v="457.28"/>
    <n v="0"/>
    <n v="457.28"/>
    <n v="1"/>
    <n v="1"/>
    <n v="457.28"/>
    <n v="1.341"/>
    <n v="72728"/>
    <n v="78209"/>
    <n v="97528.25"/>
    <n v="7350.0200000000041"/>
    <n v="14136"/>
    <n v="0.18149999999999999"/>
    <n v="0.17510000000000001"/>
    <n v="37944.74"/>
    <n v="1747.97"/>
    <n v="306.07"/>
    <n v="2054.04"/>
    <n v="144877.05000000002"/>
  </r>
  <r>
    <x v="64"/>
    <s v="Eastmont School District"/>
    <n v="3659"/>
    <s v="Cascade Elementary"/>
    <s v="Yes"/>
    <n v="595.57000000000005"/>
    <n v="0"/>
    <n v="595.57000000000005"/>
    <n v="1"/>
    <n v="1"/>
    <n v="595.57000000000005"/>
    <n v="1.7470000000000001"/>
    <n v="72728"/>
    <n v="78209"/>
    <n v="127055.82"/>
    <n v="9575.2999999999884"/>
    <n v="14136"/>
    <n v="0.18149999999999999"/>
    <n v="0.17510000000000001"/>
    <n v="49432.86"/>
    <n v="2277.19"/>
    <n v="398.74"/>
    <n v="2675.9300000000003"/>
    <n v="188739.90999999997"/>
  </r>
  <r>
    <x v="64"/>
    <s v="Eastmont School District"/>
    <n v="5700"/>
    <s v="Clovis Point Elementary School"/>
    <s v="Yes"/>
    <n v="502.91999999999996"/>
    <n v="0"/>
    <n v="502.91999999999996"/>
    <n v="1"/>
    <n v="1"/>
    <n v="502.91999999999996"/>
    <n v="1.4750000000000001"/>
    <n v="72728"/>
    <n v="78209"/>
    <n v="107273.8"/>
    <n v="8084.4799999999959"/>
    <n v="14136"/>
    <n v="0.18149999999999999"/>
    <n v="0.17510000000000001"/>
    <n v="41736.39"/>
    <n v="1922.64"/>
    <n v="336.65"/>
    <n v="2259.29"/>
    <n v="159353.96"/>
  </r>
  <r>
    <x v="64"/>
    <s v="Eastmont School District"/>
    <n v="5668"/>
    <s v="Eastmont Academy"/>
    <s v="Yes"/>
    <n v="17.37"/>
    <n v="0"/>
    <n v="17.37"/>
    <n v="1"/>
    <n v="1"/>
    <n v="17.37"/>
    <n v="5.0999999999999997E-2"/>
    <n v="72728"/>
    <n v="78209"/>
    <n v="3709.13"/>
    <n v="279.52999999999975"/>
    <n v="14136"/>
    <n v="0.18149999999999999"/>
    <n v="0.17510000000000001"/>
    <n v="1443.09"/>
    <n v="66.48"/>
    <n v="11.64"/>
    <n v="78.12"/>
    <n v="5509.87"/>
  </r>
  <r>
    <x v="64"/>
    <s v="Eastmont School District"/>
    <n v="3372"/>
    <s v="Eastmont Junior High"/>
    <s v="Yes"/>
    <n v="716.17"/>
    <n v="0"/>
    <n v="716.17"/>
    <n v="1"/>
    <n v="1"/>
    <n v="716.17"/>
    <n v="2.101"/>
    <n v="72728"/>
    <n v="78209"/>
    <n v="152801.53"/>
    <n v="11515.579999999987"/>
    <n v="14136"/>
    <n v="0.18149999999999999"/>
    <n v="0.17510000000000001"/>
    <n v="59449.59"/>
    <n v="2738.62"/>
    <n v="479.53"/>
    <n v="3218.1499999999996"/>
    <n v="226984.84999999998"/>
  </r>
  <r>
    <x v="64"/>
    <s v="Eastmont School District"/>
    <n v="2727"/>
    <s v="Eastmont Senior High"/>
    <s v="Yes"/>
    <n v="1514.71"/>
    <n v="0"/>
    <n v="1514.71"/>
    <n v="1"/>
    <n v="1"/>
    <n v="1514.71"/>
    <n v="4.4429999999999996"/>
    <n v="72728"/>
    <n v="78209"/>
    <n v="323130.5"/>
    <n v="24352.090000000026"/>
    <n v="14136"/>
    <n v="0.18149999999999999"/>
    <n v="0.17510000000000001"/>
    <n v="125718.48"/>
    <n v="5791.38"/>
    <n v="1014.07"/>
    <n v="6805.45"/>
    <n v="480006.52"/>
  </r>
  <r>
    <x v="64"/>
    <s v="Eastmont School District"/>
    <n v="2966"/>
    <s v="Grant Elementary School"/>
    <s v="Yes"/>
    <n v="517.68999999999994"/>
    <n v="0"/>
    <n v="517.68999999999994"/>
    <n v="1"/>
    <n v="1"/>
    <n v="517.68999999999994"/>
    <n v="1.5189999999999999"/>
    <n v="72728"/>
    <n v="78209"/>
    <n v="110473.83"/>
    <n v="8325.64"/>
    <n v="14136"/>
    <n v="0.18149999999999999"/>
    <n v="0.17510000000000001"/>
    <n v="42981.4"/>
    <n v="1979.99"/>
    <n v="346.7"/>
    <n v="2326.69"/>
    <n v="164107.56"/>
  </r>
  <r>
    <x v="64"/>
    <s v="Eastmont School District"/>
    <n v="3212"/>
    <s v="Kenroy Elementary"/>
    <s v="Yes"/>
    <n v="545.07000000000005"/>
    <n v="0"/>
    <n v="545.07000000000005"/>
    <n v="1"/>
    <n v="1"/>
    <n v="545.07000000000005"/>
    <n v="1.599"/>
    <n v="72728"/>
    <n v="78209"/>
    <n v="116292.07"/>
    <n v="8764.1199999999953"/>
    <n v="14136"/>
    <n v="0.18149999999999999"/>
    <n v="0.17510000000000001"/>
    <n v="45245.07"/>
    <n v="2084.27"/>
    <n v="364.96"/>
    <n v="2449.23"/>
    <n v="172750.49000000002"/>
  </r>
  <r>
    <x v="64"/>
    <s v="Eastmont School District"/>
    <n v="3083"/>
    <s v="Lee Elementary"/>
    <s v="Yes"/>
    <n v="524.09"/>
    <n v="0"/>
    <n v="524.09"/>
    <n v="1"/>
    <n v="1"/>
    <n v="524.09"/>
    <n v="1.5369999999999999"/>
    <n v="72728"/>
    <n v="78209"/>
    <n v="111782.94"/>
    <n v="8424.2899999999936"/>
    <n v="14136"/>
    <n v="0.18149999999999999"/>
    <n v="0.17510000000000001"/>
    <n v="43490.73"/>
    <n v="2003.45"/>
    <n v="350.8"/>
    <n v="2354.25"/>
    <n v="166052.21000000002"/>
  </r>
  <r>
    <x v="64"/>
    <s v="Eastmont School District"/>
    <n v="2563"/>
    <s v="Rock Island Elementary"/>
    <s v="Yes"/>
    <n v="308.92"/>
    <n v="0"/>
    <n v="308.92"/>
    <n v="1"/>
    <n v="1"/>
    <n v="308.92"/>
    <n v="0.90600000000000003"/>
    <n v="72728"/>
    <n v="78209"/>
    <n v="65891.570000000007"/>
    <n v="4965.7799999999988"/>
    <n v="14136"/>
    <n v="0.18149999999999999"/>
    <n v="0.17510000000000001"/>
    <n v="25636.04"/>
    <n v="1180.96"/>
    <n v="206.79"/>
    <n v="1387.75"/>
    <n v="97881.140000000014"/>
  </r>
  <r>
    <x v="64"/>
    <s v="Eastmont School District"/>
    <n v="5701"/>
    <s v="Sterling Jr. High School"/>
    <s v="Yes"/>
    <n v="677.55"/>
    <n v="0"/>
    <n v="677.55"/>
    <n v="1"/>
    <n v="1"/>
    <n v="677.55"/>
    <n v="1.9870000000000001"/>
    <n v="72728"/>
    <n v="78209"/>
    <n v="144510.54"/>
    <n v="10890.739999999991"/>
    <n v="14136"/>
    <n v="0.18149999999999999"/>
    <n v="0.17510000000000001"/>
    <n v="56223.86"/>
    <n v="2590.02"/>
    <n v="453.51"/>
    <n v="3043.5299999999997"/>
    <n v="214668.67"/>
  </r>
  <r>
    <x v="65"/>
    <s v="Easton School District"/>
    <n v="3554"/>
    <s v="Easton School"/>
    <s v="Yes"/>
    <n v="72.209999999999994"/>
    <n v="0"/>
    <n v="72.209999999999994"/>
    <n v="1.1200000000000001"/>
    <n v="1.1200000000000001"/>
    <n v="72.209999999999994"/>
    <n v="0.21199999999999999"/>
    <n v="72728"/>
    <n v="78209"/>
    <n v="17268.54"/>
    <n v="1301.3999999999978"/>
    <n v="14136"/>
    <n v="0.18149999999999999"/>
    <n v="0.17510000000000001"/>
    <n v="6358.95"/>
    <n v="309.5"/>
    <n v="54.19"/>
    <n v="363.69"/>
    <n v="25292.579999999998"/>
  </r>
  <r>
    <x v="65"/>
    <s v="Easton School District"/>
    <n v="5242"/>
    <s v="Easton Secondary School"/>
    <s v="No"/>
    <n v="13.2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6"/>
    <s v="Eatonville School District"/>
    <n v="2808"/>
    <s v="Columbia Crest A-STEM Academy"/>
    <s v="Yes"/>
    <n v="157.55000000000001"/>
    <n v="0"/>
    <n v="157.55000000000001"/>
    <n v="1"/>
    <n v="1"/>
    <n v="157.55000000000001"/>
    <n v="0.46200000000000002"/>
    <n v="72728"/>
    <n v="78209"/>
    <n v="33600.339999999997"/>
    <n v="2532.2200000000012"/>
    <n v="14136"/>
    <n v="0.18149999999999999"/>
    <n v="0.17510000000000001"/>
    <n v="13072.69"/>
    <n v="602.21"/>
    <n v="105.45"/>
    <n v="707.66000000000008"/>
    <n v="49912.91"/>
  </r>
  <r>
    <x v="66"/>
    <s v="Eatonville School District"/>
    <n v="2205"/>
    <s v="Eatonville Elementary School"/>
    <s v="No"/>
    <n v="400.6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6"/>
    <s v="Eatonville School District"/>
    <n v="2206"/>
    <s v="Eatonville High School"/>
    <s v="No"/>
    <n v="592.7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6"/>
    <s v="Eatonville School District"/>
    <n v="4230"/>
    <s v="Eatonville Middle School"/>
    <s v="No"/>
    <n v="407.0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6"/>
    <s v="Eatonville School District"/>
    <n v="5531"/>
    <s v="Eatonville Online Academy"/>
    <s v="No"/>
    <n v="5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6"/>
    <s v="Eatonville School District"/>
    <n v="5332"/>
    <s v="New Beginnings"/>
    <s v="Yes"/>
    <n v="27.57"/>
    <n v="0"/>
    <n v="27.57"/>
    <n v="1"/>
    <n v="1"/>
    <n v="27.57"/>
    <n v="8.1000000000000003E-2"/>
    <n v="72728"/>
    <n v="78209"/>
    <n v="5890.97"/>
    <n v="443.96000000000004"/>
    <n v="14136"/>
    <n v="0.18149999999999999"/>
    <n v="0.17510000000000001"/>
    <n v="2291.96"/>
    <n v="105.58"/>
    <n v="18.489999999999998"/>
    <n v="124.07"/>
    <n v="8750.9599999999991"/>
  </r>
  <r>
    <x v="66"/>
    <s v="Eatonville School District"/>
    <n v="2361"/>
    <s v="Weyerhaeuser Elementary"/>
    <s v="No"/>
    <n v="364.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560"/>
    <s v="Alderwood Middle School"/>
    <s v="Yes"/>
    <n v="684.24"/>
    <n v="0"/>
    <n v="684.24"/>
    <n v="1.18"/>
    <n v="1.18"/>
    <n v="684.24"/>
    <n v="2.0070000000000001"/>
    <n v="72728"/>
    <n v="78209"/>
    <n v="172238.81"/>
    <n v="12980.440000000002"/>
    <n v="14136"/>
    <n v="0.18149999999999999"/>
    <n v="0.17510000000000001"/>
    <n v="61905.17"/>
    <n v="3086.99"/>
    <n v="540.53"/>
    <n v="3627.5199999999995"/>
    <n v="250751.93999999997"/>
  </r>
  <r>
    <x v="67"/>
    <s v="Edmonds School District"/>
    <n v="3302"/>
    <s v="Beverly Elementary"/>
    <s v="No"/>
    <n v="436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536"/>
    <s v="Brier Elementary"/>
    <s v="No"/>
    <n v="400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50"/>
    <s v="Brier Terrace Middle School"/>
    <s v="No"/>
    <n v="665.7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409"/>
    <s v="Cedar Valley Community School"/>
    <s v="Yes"/>
    <n v="441.71"/>
    <n v="0"/>
    <n v="441.71"/>
    <n v="1.18"/>
    <n v="1.18"/>
    <n v="441.71"/>
    <n v="1.296"/>
    <n v="72728"/>
    <n v="78209"/>
    <n v="111221.48"/>
    <n v="8381.9800000000105"/>
    <n v="14136"/>
    <n v="0.18149999999999999"/>
    <n v="0.17510000000000001"/>
    <n v="39974.639999999999"/>
    <n v="1993.39"/>
    <n v="349.04"/>
    <n v="2342.4300000000003"/>
    <n v="161920.53"/>
  </r>
  <r>
    <x v="67"/>
    <s v="Edmonds School District"/>
    <n v="3304"/>
    <s v="Cedar Way Elementary"/>
    <s v="Yes"/>
    <n v="541.28"/>
    <n v="0"/>
    <n v="541.28"/>
    <n v="1.18"/>
    <n v="1.18"/>
    <n v="541.28"/>
    <n v="1.5880000000000001"/>
    <n v="72728"/>
    <n v="78209"/>
    <n v="136280.64000000001"/>
    <n v="10270.50999999998"/>
    <n v="14136"/>
    <n v="0.18149999999999999"/>
    <n v="0.17510000000000001"/>
    <n v="48981.27"/>
    <n v="2442.52"/>
    <n v="427.69"/>
    <n v="2870.21"/>
    <n v="198402.62999999998"/>
  </r>
  <r>
    <x v="67"/>
    <s v="Edmonds School District"/>
    <n v="1520"/>
    <s v="Challenge Elementary"/>
    <s v="No"/>
    <n v="410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534"/>
    <s v="Chase Lake Elementary"/>
    <s v="Yes"/>
    <n v="345.52"/>
    <n v="0"/>
    <n v="345.52"/>
    <n v="1.18"/>
    <n v="1.18"/>
    <n v="345.52"/>
    <n v="1.014"/>
    <n v="72728"/>
    <n v="78209"/>
    <n v="87020.51"/>
    <n v="6558.1200000000099"/>
    <n v="14136"/>
    <n v="0.18149999999999999"/>
    <n v="0.17510000000000001"/>
    <n v="31276.45"/>
    <n v="1559.64"/>
    <n v="273.08999999999997"/>
    <n v="1832.73"/>
    <n v="126687.81"/>
  </r>
  <r>
    <x v="67"/>
    <s v="Edmonds School District"/>
    <n v="3691"/>
    <s v="College Place Elementary"/>
    <s v="Yes"/>
    <n v="441.29"/>
    <n v="0"/>
    <n v="441.29"/>
    <n v="1.18"/>
    <n v="1.18"/>
    <n v="441.29"/>
    <n v="1.294"/>
    <n v="72728"/>
    <n v="78209"/>
    <n v="111049.84"/>
    <n v="8369.0500000000029"/>
    <n v="14136"/>
    <n v="0.18149999999999999"/>
    <n v="0.17510000000000001"/>
    <n v="39912.949999999997"/>
    <n v="1990.31"/>
    <n v="348.5"/>
    <n v="2338.81"/>
    <n v="161670.64999999997"/>
  </r>
  <r>
    <x v="67"/>
    <s v="Edmonds School District"/>
    <n v="3754"/>
    <s v="College Place Middle School"/>
    <s v="No"/>
    <n v="470.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1830"/>
    <s v="Contracted Schools"/>
    <s v="No"/>
    <n v="9.720000000000000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5358"/>
    <s v="Edmonds Career Access Program"/>
    <s v="No"/>
    <n v="164.8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1519"/>
    <s v="Edmonds eLearning Academy"/>
    <s v="No"/>
    <n v="372.3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06"/>
    <s v="Edmonds Elementary"/>
    <s v="No"/>
    <n v="267.7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1966"/>
    <s v="Edmonds Heights K-12"/>
    <s v="No"/>
    <n v="546.4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123"/>
    <s v="Edmonds Woodway High School"/>
    <s v="No"/>
    <n v="1495.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07"/>
    <s v="Hazelwood Elementary"/>
    <s v="No"/>
    <n v="400.3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89"/>
    <s v="Hilltop Elementary"/>
    <s v="No"/>
    <n v="579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122"/>
    <s v="Lynndale Elementary"/>
    <s v="No"/>
    <n v="384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503"/>
    <s v="Lynnwood Elementary"/>
    <s v="No"/>
    <n v="584.330000000000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755"/>
    <s v="Lynnwood High School"/>
    <s v="No"/>
    <n v="1341.85000000000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463"/>
    <s v="Madrona K-8 School"/>
    <s v="No"/>
    <n v="602.17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1685"/>
    <s v="Maplewood Parent Coop"/>
    <s v="No"/>
    <n v="468.5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2887"/>
    <s v="Martha Lake Elementary"/>
    <s v="No"/>
    <n v="529.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504"/>
    <s v="Meadowdale Elementary"/>
    <s v="No"/>
    <n v="465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464"/>
    <s v="Meadowdale High School"/>
    <s v="No"/>
    <n v="1470.81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353"/>
    <s v="Meadowdale Middle School"/>
    <s v="No"/>
    <n v="727.5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254"/>
    <s v="Mountlake Terrace Elementary"/>
    <s v="Yes"/>
    <n v="420.26"/>
    <n v="0"/>
    <n v="420.26"/>
    <n v="1.18"/>
    <n v="1.18"/>
    <n v="420.26"/>
    <n v="1.2330000000000001"/>
    <n v="72728"/>
    <n v="78209"/>
    <n v="105814.88"/>
    <n v="7974.5199999999895"/>
    <n v="14136"/>
    <n v="0.18149999999999999"/>
    <n v="0.17510000000000001"/>
    <n v="38031.43"/>
    <n v="1896.49"/>
    <n v="332.08"/>
    <n v="2228.5700000000002"/>
    <n v="154049.4"/>
  </r>
  <r>
    <x v="67"/>
    <s v="Edmonds School District"/>
    <n v="3303"/>
    <s v="Mountlake Terrace High School"/>
    <s v="No"/>
    <n v="1354.2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08"/>
    <s v="Oak Heights Elementary"/>
    <s v="No"/>
    <n v="545.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854"/>
    <s v="Scriber Lake High School"/>
    <s v="Yes"/>
    <n v="171.35"/>
    <n v="0"/>
    <n v="171.35"/>
    <n v="1.18"/>
    <n v="1.18"/>
    <n v="171.35"/>
    <n v="0.503"/>
    <n v="72728"/>
    <n v="78209"/>
    <n v="43166.98"/>
    <n v="3253.1899999999951"/>
    <n v="14136"/>
    <n v="0.18149999999999999"/>
    <n v="0.17510000000000001"/>
    <n v="15514.85"/>
    <n v="773.67"/>
    <n v="135.47"/>
    <n v="909.14"/>
    <n v="62844.159999999996"/>
  </r>
  <r>
    <x v="67"/>
    <s v="Edmonds School District"/>
    <n v="3461"/>
    <s v="Seaview Elementary"/>
    <s v="No"/>
    <n v="402.8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05"/>
    <s v="Sherwood Elementary"/>
    <s v="No"/>
    <n v="485.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410"/>
    <s v="Spruce Elementary"/>
    <s v="Yes"/>
    <n v="624.76"/>
    <n v="0"/>
    <n v="624.76"/>
    <n v="1.18"/>
    <n v="1.18"/>
    <n v="624.76"/>
    <n v="1.833"/>
    <n v="72728"/>
    <n v="78209"/>
    <n v="157306.29999999999"/>
    <n v="11855.070000000007"/>
    <n v="14136"/>
    <n v="0.18149999999999999"/>
    <n v="0.17510000000000001"/>
    <n v="56538.2"/>
    <n v="2819.36"/>
    <n v="493.67"/>
    <n v="3313.03"/>
    <n v="229012.6"/>
  </r>
  <r>
    <x v="67"/>
    <s v="Edmonds School District"/>
    <n v="2888"/>
    <s v="Terrace Park Elementary"/>
    <s v="No"/>
    <n v="306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186"/>
    <s v="Westgate Elementary"/>
    <s v="No"/>
    <n v="490.0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8"/>
    <s v="Ellensburg School District"/>
    <n v="2996"/>
    <s v="Ellensburg High School"/>
    <s v="No"/>
    <n v="946.0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8"/>
    <s v="Ellensburg School District"/>
    <n v="5718"/>
    <s v="Ida Nason Aronica Elementary"/>
    <s v="No"/>
    <n v="356.1500000000000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8"/>
    <s v="Ellensburg School District"/>
    <n v="5097"/>
    <s v="K-12 Ellensburg Learning Center"/>
    <s v="Yes"/>
    <n v="128.09"/>
    <n v="0"/>
    <n v="128.09"/>
    <n v="1"/>
    <n v="1"/>
    <n v="128.09"/>
    <n v="0.376"/>
    <n v="72728"/>
    <n v="78209"/>
    <n v="27345.73"/>
    <n v="2060.8500000000022"/>
    <n v="14136"/>
    <n v="0.18149999999999999"/>
    <n v="0.17510000000000001"/>
    <n v="10639.24"/>
    <n v="490.11"/>
    <n v="85.82"/>
    <n v="575.93000000000006"/>
    <n v="40621.750000000007"/>
  </r>
  <r>
    <x v="68"/>
    <s v="Ellensburg School District"/>
    <n v="2741"/>
    <s v="Lincoln Elementary"/>
    <s v="No"/>
    <n v="324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8"/>
    <s v="Ellensburg School District"/>
    <n v="2453"/>
    <s v="Morgan Middle School"/>
    <s v="No"/>
    <n v="762.2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8"/>
    <s v="Ellensburg School District"/>
    <n v="3596"/>
    <s v="Mt. Stuart Elementary"/>
    <s v="Yes"/>
    <n v="339.77"/>
    <n v="0"/>
    <n v="339.77"/>
    <n v="1"/>
    <n v="1"/>
    <n v="339.77"/>
    <n v="0.997"/>
    <n v="72728"/>
    <n v="78209"/>
    <n v="72509.820000000007"/>
    <n v="5464.5499999999884"/>
    <n v="14136"/>
    <n v="0.18149999999999999"/>
    <n v="0.17510000000000001"/>
    <n v="28210.97"/>
    <n v="1299.57"/>
    <n v="227.55"/>
    <n v="1527.12"/>
    <n v="107712.45999999999"/>
  </r>
  <r>
    <x v="68"/>
    <s v="Ellensburg School District"/>
    <n v="4411"/>
    <s v="Valley View Elementary School"/>
    <s v="No"/>
    <n v="419.1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9"/>
    <s v="Elma School District"/>
    <n v="5715"/>
    <s v="Eagle Virtual Sky Acadmey"/>
    <s v="Yes"/>
    <n v="68.81"/>
    <n v="0"/>
    <n v="68.81"/>
    <n v="1.01"/>
    <n v="1.01"/>
    <n v="68.81"/>
    <n v="0.20200000000000001"/>
    <n v="72728"/>
    <n v="78209"/>
    <n v="14837.97"/>
    <n v="1118.2300000000014"/>
    <n v="14136"/>
    <n v="0.18149999999999999"/>
    <n v="0.17510000000000001"/>
    <n v="5744.37"/>
    <n v="265.94"/>
    <n v="46.57"/>
    <n v="312.51"/>
    <n v="22013.079999999998"/>
  </r>
  <r>
    <x v="69"/>
    <s v="Elma School District"/>
    <n v="1629"/>
    <s v="East Grays Harbor High School"/>
    <s v="Yes"/>
    <n v="23.91"/>
    <n v="0"/>
    <n v="23.91"/>
    <n v="1.01"/>
    <n v="1.01"/>
    <n v="23.91"/>
    <n v="7.0000000000000007E-2"/>
    <n v="72728"/>
    <n v="78209"/>
    <n v="5141.87"/>
    <n v="387.51000000000022"/>
    <n v="14136"/>
    <n v="0.18149999999999999"/>
    <n v="0.17510000000000001"/>
    <n v="1990.62"/>
    <n v="92.16"/>
    <n v="16.14"/>
    <n v="108.3"/>
    <n v="7628.3"/>
  </r>
  <r>
    <x v="69"/>
    <s v="Elma School District"/>
    <n v="5416"/>
    <s v="East Grays Harbor Open Doors"/>
    <s v="Yes"/>
    <n v="52.74"/>
    <n v="0"/>
    <n v="52.74"/>
    <n v="1.01"/>
    <n v="1.01"/>
    <n v="52.74"/>
    <n v="0.155"/>
    <n v="72728"/>
    <n v="78209"/>
    <n v="11385.57"/>
    <n v="858.05000000000109"/>
    <n v="14136"/>
    <n v="0.18149999999999999"/>
    <n v="0.17510000000000001"/>
    <n v="4407.8100000000004"/>
    <n v="204.06"/>
    <n v="35.729999999999997"/>
    <n v="239.79"/>
    <n v="16891.22"/>
  </r>
  <r>
    <x v="69"/>
    <s v="Elma School District"/>
    <n v="3217"/>
    <s v="Elma Elementary School"/>
    <s v="Yes"/>
    <n v="666.59"/>
    <n v="0"/>
    <n v="666.59"/>
    <n v="1.01"/>
    <n v="1.01"/>
    <n v="666.59"/>
    <n v="1.9550000000000001"/>
    <n v="72728"/>
    <n v="78209"/>
    <n v="143605.07"/>
    <n v="10822.50999999998"/>
    <n v="14136"/>
    <n v="0.18149999999999999"/>
    <n v="0.17510000000000001"/>
    <n v="55595.22"/>
    <n v="2573.79"/>
    <n v="450.67"/>
    <n v="3024.46"/>
    <n v="213047.25999999998"/>
  </r>
  <r>
    <x v="69"/>
    <s v="Elma School District"/>
    <n v="2137"/>
    <s v="Elma High School"/>
    <s v="Yes"/>
    <n v="505.87"/>
    <n v="0"/>
    <n v="505.87"/>
    <n v="1.01"/>
    <n v="1.01"/>
    <n v="505.87"/>
    <n v="1.484"/>
    <n v="72728"/>
    <n v="78209"/>
    <n v="109007.64"/>
    <n v="8215.14"/>
    <n v="14136"/>
    <n v="0.18149999999999999"/>
    <n v="0.17510000000000001"/>
    <n v="42201.18"/>
    <n v="1953.71"/>
    <n v="342.09"/>
    <n v="2295.8000000000002"/>
    <n v="161719.76"/>
  </r>
  <r>
    <x v="69"/>
    <s v="Elma School District"/>
    <n v="4245"/>
    <s v="Elma Middle School"/>
    <s v="Yes"/>
    <n v="363.96"/>
    <n v="0"/>
    <n v="363.96"/>
    <n v="1.01"/>
    <n v="1.01"/>
    <n v="363.96"/>
    <n v="1.0680000000000001"/>
    <n v="72728"/>
    <n v="78209"/>
    <n v="78450.240000000005"/>
    <n v="5912.2399999999907"/>
    <n v="14136"/>
    <n v="0.18149999999999999"/>
    <n v="0.17510000000000001"/>
    <n v="30371.200000000001"/>
    <n v="1406.04"/>
    <n v="246.2"/>
    <n v="1652.24"/>
    <n v="116385.92"/>
  </r>
  <r>
    <x v="70"/>
    <s v="Endicott School District"/>
    <n v="2207"/>
    <s v="Endicott/St John Elem and Middle"/>
    <s v="Yes"/>
    <n v="78.87"/>
    <n v="0"/>
    <n v="78.87"/>
    <n v="1"/>
    <n v="1"/>
    <n v="78.87"/>
    <n v="0.23100000000000001"/>
    <n v="72728"/>
    <n v="78209"/>
    <n v="16800.169999999998"/>
    <n v="1266.1100000000006"/>
    <n v="14136"/>
    <n v="0.18149999999999999"/>
    <n v="0.17510000000000001"/>
    <n v="6536.34"/>
    <n v="301.10000000000002"/>
    <n v="52.72"/>
    <n v="353.82000000000005"/>
    <n v="24956.44"/>
  </r>
  <r>
    <x v="71"/>
    <s v="Entiat School District"/>
    <n v="3317"/>
    <s v="Entiat Middle and High School"/>
    <s v="Yes"/>
    <n v="173.15"/>
    <n v="0"/>
    <n v="173.15"/>
    <n v="1"/>
    <n v="1.04"/>
    <n v="173.15"/>
    <n v="0.50800000000000001"/>
    <n v="72728"/>
    <n v="78209"/>
    <n v="36945.82"/>
    <n v="4373.5599999999977"/>
    <n v="14136"/>
    <n v="0.18149999999999999"/>
    <n v="0.17510000000000001"/>
    <n v="14652.56"/>
    <n v="688.66"/>
    <n v="120.58"/>
    <n v="809.24"/>
    <n v="56781.179999999993"/>
  </r>
  <r>
    <x v="71"/>
    <s v="Entiat School District"/>
    <n v="2688"/>
    <s v="Paul Rumburg Elementary"/>
    <s v="Yes"/>
    <n v="208.93"/>
    <n v="0"/>
    <n v="208.93"/>
    <n v="1"/>
    <n v="1.04"/>
    <n v="208.93"/>
    <n v="0.61299999999999999"/>
    <n v="72728"/>
    <n v="78209"/>
    <n v="44582.26"/>
    <n v="5277.5400000000009"/>
    <n v="14136"/>
    <n v="0.18149999999999999"/>
    <n v="0.17510000000000001"/>
    <n v="17681.150000000001"/>
    <n v="831"/>
    <n v="145.51"/>
    <n v="976.51"/>
    <n v="68517.460000000006"/>
  </r>
  <r>
    <x v="72"/>
    <s v="Enumclaw School District"/>
    <n v="3430"/>
    <s v="Black Diamond Elementary"/>
    <s v="No"/>
    <n v="402.35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2980"/>
    <s v="Byron Kibler Elementary School"/>
    <s v="No"/>
    <n v="425.77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4210"/>
    <s v="Enumclaw Middle School"/>
    <s v="No"/>
    <n v="524.55999999999995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3330"/>
    <s v="Enumclaw Sr High School"/>
    <s v="No"/>
    <n v="1355.169999999999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5491"/>
    <s v="JJ Smith Elementary"/>
    <s v="No"/>
    <n v="39.57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3739"/>
    <s v="Southwood Elementary School"/>
    <s v="No"/>
    <n v="341.21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1523"/>
    <s v="Special Ed School"/>
    <s v="No"/>
    <n v="7.71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4289"/>
    <s v="Sunrise Elementary"/>
    <s v="No"/>
    <n v="393.9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4550"/>
    <s v="Thunder Mountain Middle School"/>
    <s v="No"/>
    <n v="459.8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3585"/>
    <s v="Westwood Elementary School"/>
    <s v="No"/>
    <n v="410.3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3"/>
    <s v="Ephrata School District"/>
    <n v="4229"/>
    <s v="Beezley Springs Elementary"/>
    <s v="No"/>
    <n v="0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3"/>
    <s v="Ephrata School District"/>
    <n v="2793"/>
    <s v="Columbia Ridge Elementary"/>
    <s v="Yes"/>
    <n v="484"/>
    <n v="0"/>
    <n v="484"/>
    <n v="1"/>
    <n v="1.04"/>
    <n v="484"/>
    <n v="1.42"/>
    <n v="72728"/>
    <n v="78209"/>
    <n v="103273.76"/>
    <n v="12225.290000000008"/>
    <n v="14136"/>
    <n v="0.18149999999999999"/>
    <n v="0.17510000000000001"/>
    <n v="40957.96"/>
    <n v="1924.98"/>
    <n v="337.06"/>
    <n v="2262.04"/>
    <n v="158719.05000000002"/>
  </r>
  <r>
    <x v="73"/>
    <s v="Ephrata School District"/>
    <n v="2920"/>
    <s v="Ephrata High School"/>
    <s v="Yes"/>
    <n v="884.13"/>
    <n v="0"/>
    <n v="884.13"/>
    <n v="1"/>
    <n v="1.04"/>
    <n v="884.13"/>
    <n v="2.593"/>
    <n v="72728"/>
    <n v="78209"/>
    <n v="188583.7"/>
    <n v="22324.069999999978"/>
    <n v="14136"/>
    <n v="0.18149999999999999"/>
    <n v="0.17510000000000001"/>
    <n v="74791.53"/>
    <n v="3515.13"/>
    <n v="615.5"/>
    <n v="4130.63"/>
    <n v="289829.92999999993"/>
  </r>
  <r>
    <x v="73"/>
    <s v="Ephrata School District"/>
    <n v="3373"/>
    <s v="Ephrata Middle School"/>
    <s v="Yes"/>
    <n v="454.73"/>
    <n v="0"/>
    <n v="454.73"/>
    <n v="1"/>
    <n v="1.04"/>
    <n v="454.73"/>
    <n v="1.3340000000000001"/>
    <n v="72728"/>
    <n v="78209"/>
    <n v="97019.15"/>
    <n v="11484.89"/>
    <n v="14136"/>
    <n v="0.18149999999999999"/>
    <n v="0.17510000000000001"/>
    <n v="38477.4"/>
    <n v="1808.4"/>
    <n v="316.64999999999998"/>
    <n v="2125.0500000000002"/>
    <n v="149106.49"/>
  </r>
  <r>
    <x v="73"/>
    <s v="Ephrata School District"/>
    <n v="3092"/>
    <s v="Grant Elementary"/>
    <s v="Yes"/>
    <n v="466.29"/>
    <n v="0"/>
    <n v="466.29"/>
    <n v="1"/>
    <n v="1.04"/>
    <n v="466.29"/>
    <n v="1.3680000000000001"/>
    <n v="72728"/>
    <n v="78209"/>
    <n v="99491.9"/>
    <n v="11777.61"/>
    <n v="14136"/>
    <n v="0.18149999999999999"/>
    <n v="0.17510000000000001"/>
    <n v="39458.089999999997"/>
    <n v="1854.49"/>
    <n v="324.72000000000003"/>
    <n v="2179.21"/>
    <n v="152906.80999999997"/>
  </r>
  <r>
    <x v="73"/>
    <s v="Ephrata School District"/>
    <n v="2695"/>
    <s v="Parkway School"/>
    <s v="Yes"/>
    <n v="383.7"/>
    <n v="0"/>
    <n v="383.7"/>
    <n v="1"/>
    <n v="1.04"/>
    <n v="383.7"/>
    <n v="1.1259999999999999"/>
    <n v="72728"/>
    <n v="78209"/>
    <n v="81891.73"/>
    <n v="9694.14"/>
    <n v="14136"/>
    <n v="0.18149999999999999"/>
    <n v="0.17510000000000001"/>
    <n v="32477.93"/>
    <n v="1526.43"/>
    <n v="267.27999999999997"/>
    <n v="1793.71"/>
    <n v="125857.51000000001"/>
  </r>
  <r>
    <x v="73"/>
    <s v="Ephrata School District"/>
    <n v="5497"/>
    <s v="Sage Hills Open Doors"/>
    <s v="Yes"/>
    <n v="33.71"/>
    <n v="0"/>
    <n v="33.71"/>
    <n v="1"/>
    <n v="1.04"/>
    <n v="33.71"/>
    <n v="9.9000000000000005E-2"/>
    <n v="72728"/>
    <n v="78209"/>
    <n v="7200.07"/>
    <n v="852.32999999999993"/>
    <n v="14136"/>
    <n v="0.18149999999999999"/>
    <n v="0.17510000000000001"/>
    <n v="2855.52"/>
    <n v="134.21"/>
    <n v="23.5"/>
    <n v="157.71"/>
    <n v="11065.63"/>
  </r>
  <r>
    <x v="74"/>
    <s v="Evaline School District"/>
    <n v="2355"/>
    <s v="Evaline Elementary School"/>
    <s v="Yes"/>
    <n v="58.15"/>
    <n v="0"/>
    <n v="58.15"/>
    <n v="1"/>
    <n v="1"/>
    <n v="58.15"/>
    <n v="0.17100000000000001"/>
    <n v="72728"/>
    <n v="78209"/>
    <n v="12436.49"/>
    <n v="937.25"/>
    <n v="14136"/>
    <n v="0.18149999999999999"/>
    <n v="0.17510000000000001"/>
    <n v="4838.59"/>
    <n v="222.9"/>
    <n v="39.03"/>
    <n v="261.93"/>
    <n v="18474.260000000002"/>
  </r>
  <r>
    <x v="75"/>
    <s v="Everett School District"/>
    <n v="5735"/>
    <s v="Everett Virtual Academy"/>
    <s v="Yes"/>
    <n v="17"/>
    <n v="0"/>
    <n v="17"/>
    <n v="1.18"/>
    <n v="1.18"/>
    <n v="17"/>
    <n v="0.05"/>
    <n v="72728"/>
    <n v="78209"/>
    <n v="4290.95"/>
    <n v="323.38000000000011"/>
    <n v="14136"/>
    <n v="0.18149999999999999"/>
    <n v="0.17510000000000001"/>
    <n v="1542.23"/>
    <n v="76.91"/>
    <n v="13.47"/>
    <n v="90.38"/>
    <n v="6246.9400000000005"/>
  </r>
  <r>
    <x v="75"/>
    <s v="Everett School District"/>
    <n v="3407"/>
    <s v="Cascade High School"/>
    <s v="Yes"/>
    <n v="1651.1499999999999"/>
    <n v="0"/>
    <n v="1651.1499999999999"/>
    <n v="1.18"/>
    <n v="1.18"/>
    <n v="1651.1499999999999"/>
    <n v="4.843"/>
    <n v="72728"/>
    <n v="78209"/>
    <n v="415621.61"/>
    <n v="31322.489999999991"/>
    <n v="14136"/>
    <n v="0.18149999999999999"/>
    <n v="0.17510000000000001"/>
    <n v="149380.54"/>
    <n v="7449.07"/>
    <n v="1304.33"/>
    <n v="8753.4"/>
    <n v="605078.04"/>
  </r>
  <r>
    <x v="75"/>
    <s v="Everett School District"/>
    <n v="4382"/>
    <s v="Cedar Wood Elementary"/>
    <s v="No"/>
    <n v="662.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3752"/>
    <s v="Eisenhower Middle School"/>
    <s v="No"/>
    <n v="865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3184"/>
    <s v="Emerson Elementary School"/>
    <s v="Yes"/>
    <n v="608"/>
    <n v="0"/>
    <n v="608"/>
    <n v="1.18"/>
    <n v="1.18"/>
    <n v="608"/>
    <n v="1.7829999999999999"/>
    <n v="72728"/>
    <n v="78209"/>
    <n v="153015.35"/>
    <n v="11531.690000000002"/>
    <n v="14136"/>
    <n v="0.18149999999999999"/>
    <n v="0.17510000000000001"/>
    <n v="54995.97"/>
    <n v="2742.45"/>
    <n v="480.2"/>
    <n v="3222.6499999999996"/>
    <n v="222765.66"/>
  </r>
  <r>
    <x v="75"/>
    <s v="Everett School District"/>
    <n v="2126"/>
    <s v="Everett High School"/>
    <s v="Yes"/>
    <n v="1591.43"/>
    <n v="0"/>
    <n v="1591.43"/>
    <n v="1.18"/>
    <n v="1.18"/>
    <n v="1591.43"/>
    <n v="4.6680000000000001"/>
    <n v="72728"/>
    <n v="78209"/>
    <n v="400603.28"/>
    <n v="30190.659999999974"/>
    <n v="14136"/>
    <n v="0.18149999999999999"/>
    <n v="0.17510000000000001"/>
    <n v="143982.73000000001"/>
    <n v="7179.9"/>
    <n v="1257.2"/>
    <n v="8437.1"/>
    <n v="583213.7699999999"/>
  </r>
  <r>
    <x v="75"/>
    <s v="Everett School District"/>
    <n v="5330"/>
    <s v="Everett Reengagement Academy"/>
    <s v="Yes"/>
    <n v="160.26"/>
    <n v="0"/>
    <n v="160.26"/>
    <n v="1.18"/>
    <n v="1.18"/>
    <n v="160.26"/>
    <n v="0.47"/>
    <n v="72728"/>
    <n v="78209"/>
    <n v="40334.949999999997"/>
    <n v="3039.760000000002"/>
    <n v="14136"/>
    <n v="0.18149999999999999"/>
    <n v="0.17510000000000001"/>
    <n v="14496.98"/>
    <n v="722.91"/>
    <n v="126.58"/>
    <n v="849.49"/>
    <n v="58721.179999999993"/>
  </r>
  <r>
    <x v="75"/>
    <s v="Everett School District"/>
    <n v="3253"/>
    <s v="Evergreen Middle School"/>
    <s v="Yes"/>
    <n v="896.23"/>
    <n v="0"/>
    <n v="896.23"/>
    <n v="1.18"/>
    <n v="1.18"/>
    <n v="896.23"/>
    <n v="2.629"/>
    <n v="72728"/>
    <n v="78209"/>
    <n v="225618.26"/>
    <n v="17003.25999999998"/>
    <n v="14136"/>
    <n v="0.18149999999999999"/>
    <n v="0.17510000000000001"/>
    <n v="81090.53"/>
    <n v="4043.69"/>
    <n v="708.05"/>
    <n v="4751.74"/>
    <n v="328463.79000000004"/>
  </r>
  <r>
    <x v="75"/>
    <s v="Everett School District"/>
    <n v="5091"/>
    <s v="Forest View Elementary School"/>
    <s v="No"/>
    <n v="643.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065"/>
    <s v="Garfield Elementary School"/>
    <s v="Yes"/>
    <n v="399.33"/>
    <n v="0"/>
    <n v="399.33"/>
    <n v="1.18"/>
    <n v="1.18"/>
    <n v="399.33"/>
    <n v="1.171"/>
    <n v="72728"/>
    <n v="78209"/>
    <n v="100494.1"/>
    <n v="7573.5299999999988"/>
    <n v="14136"/>
    <n v="0.18149999999999999"/>
    <n v="0.17510000000000001"/>
    <n v="36119.06"/>
    <n v="1801.13"/>
    <n v="315.38"/>
    <n v="2116.5100000000002"/>
    <n v="146303.20000000001"/>
  </r>
  <r>
    <x v="75"/>
    <s v="Everett School District"/>
    <n v="4437"/>
    <s v="Gateway Middle School"/>
    <s v="No"/>
    <n v="10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883"/>
    <s v="Hawthorne Elementary School - Everett"/>
    <s v="Yes"/>
    <n v="358.29"/>
    <n v="0"/>
    <n v="358.29"/>
    <n v="1.18"/>
    <n v="1.18"/>
    <n v="358.29"/>
    <n v="1.0509999999999999"/>
    <n v="72728"/>
    <n v="78209"/>
    <n v="90195.81"/>
    <n v="6797.4300000000076"/>
    <n v="14136"/>
    <n v="0.18149999999999999"/>
    <n v="0.17510000000000001"/>
    <n v="32417.71"/>
    <n v="1616.55"/>
    <n v="283.06"/>
    <n v="1899.61"/>
    <n v="131310.56"/>
  </r>
  <r>
    <x v="75"/>
    <s v="Everett School District"/>
    <n v="4334"/>
    <s v="Heatherwood Middle School"/>
    <s v="No"/>
    <n v="1007.7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4438"/>
    <s v="Henry M. Jackson High School"/>
    <s v="No"/>
    <n v="2114.07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751"/>
    <s v="Jackson Elementary School"/>
    <s v="Yes"/>
    <n v="291.95999999999998"/>
    <n v="0"/>
    <n v="291.95999999999998"/>
    <n v="1.18"/>
    <n v="1.18"/>
    <n v="291.95999999999998"/>
    <n v="0.85599999999999998"/>
    <n v="72728"/>
    <n v="78209"/>
    <n v="73461.100000000006"/>
    <n v="5536.25"/>
    <n v="14136"/>
    <n v="0.18149999999999999"/>
    <n v="0.17510000000000001"/>
    <n v="26403"/>
    <n v="1316.62"/>
    <n v="230.54"/>
    <n v="1547.1599999999999"/>
    <n v="106947.51000000001"/>
  </r>
  <r>
    <x v="75"/>
    <s v="Everett School District"/>
    <n v="3533"/>
    <s v="Jefferson Elementary"/>
    <s v="No"/>
    <n v="492.9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811"/>
    <s v="Lowell Elementary - Everett"/>
    <s v="Yes"/>
    <n v="497.89"/>
    <n v="0"/>
    <n v="497.89"/>
    <n v="1.18"/>
    <n v="1.18"/>
    <n v="497.89"/>
    <n v="1.46"/>
    <n v="72728"/>
    <n v="78209"/>
    <n v="125295.8"/>
    <n v="9442.6699999999983"/>
    <n v="14136"/>
    <n v="0.18149999999999999"/>
    <n v="0.17510000000000001"/>
    <n v="45033.16"/>
    <n v="2245.64"/>
    <n v="393.21"/>
    <n v="2638.85"/>
    <n v="182410.48"/>
  </r>
  <r>
    <x v="75"/>
    <s v="Everett School District"/>
    <n v="2669"/>
    <s v="Madison Elementary"/>
    <s v="Yes"/>
    <n v="398.28"/>
    <n v="0"/>
    <n v="398.28"/>
    <n v="1.18"/>
    <n v="1.18"/>
    <n v="398.28"/>
    <n v="1.1679999999999999"/>
    <n v="72728"/>
    <n v="78209"/>
    <n v="100236.64"/>
    <n v="7554.1300000000047"/>
    <n v="14136"/>
    <n v="0.18149999999999999"/>
    <n v="0.17510000000000001"/>
    <n v="36026.53"/>
    <n v="1796.51"/>
    <n v="314.57"/>
    <n v="2111.08"/>
    <n v="145928.37999999998"/>
  </r>
  <r>
    <x v="75"/>
    <s v="Everett School District"/>
    <n v="4316"/>
    <s v="Mill Creek Elementary"/>
    <s v="No"/>
    <n v="662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3686"/>
    <s v="Monroe Elementary"/>
    <s v="No"/>
    <n v="502.9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364"/>
    <s v="North Middle School"/>
    <s v="Yes"/>
    <n v="673.12"/>
    <n v="0"/>
    <n v="673.12"/>
    <n v="1.18"/>
    <n v="1.18"/>
    <n v="673.12"/>
    <n v="1.974"/>
    <n v="72728"/>
    <n v="78209"/>
    <n v="169406.78"/>
    <n v="12767.010000000009"/>
    <n v="14136"/>
    <n v="0.18149999999999999"/>
    <n v="0.17510000000000001"/>
    <n v="60887.3"/>
    <n v="3036.23"/>
    <n v="531.64"/>
    <n v="3567.87"/>
    <n v="246628.96000000002"/>
  </r>
  <r>
    <x v="75"/>
    <s v="Everett School District"/>
    <n v="1663"/>
    <s v="NW Learning Center"/>
    <s v="Yes"/>
    <n v="2"/>
    <n v="0"/>
    <n v="2"/>
    <n v="1.18"/>
    <n v="1.18"/>
    <n v="2"/>
    <n v="6.0000000000000001E-3"/>
    <n v="72728"/>
    <n v="78209"/>
    <n v="514.91"/>
    <n v="38.810000000000059"/>
    <n v="14136"/>
    <n v="0.18149999999999999"/>
    <n v="0.17510000000000001"/>
    <n v="185.07"/>
    <n v="9.23"/>
    <n v="1.62"/>
    <n v="10.850000000000001"/>
    <n v="749.6400000000001"/>
  </r>
  <r>
    <x v="75"/>
    <s v="Everett School District"/>
    <n v="4530"/>
    <s v="Penny Creek Elementary"/>
    <s v="No"/>
    <n v="7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1907"/>
    <s v="Port Gardner"/>
    <s v="No"/>
    <n v="94.3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4137"/>
    <s v="Sequoia High School"/>
    <s v="Yes"/>
    <n v="143.32"/>
    <n v="0"/>
    <n v="143.32"/>
    <n v="1.18"/>
    <n v="1.18"/>
    <n v="143.32"/>
    <n v="0.42"/>
    <n v="72728"/>
    <n v="78209"/>
    <n v="36044"/>
    <n v="2716.3799999999974"/>
    <n v="14136"/>
    <n v="0.18149999999999999"/>
    <n v="0.17510000000000001"/>
    <n v="12954.74"/>
    <n v="646.01"/>
    <n v="113.12"/>
    <n v="759.13"/>
    <n v="52474.249999999993"/>
  </r>
  <r>
    <x v="75"/>
    <s v="Everett School District"/>
    <n v="4298"/>
    <s v="Silver Firs Elementary"/>
    <s v="No"/>
    <n v="496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545"/>
    <s v="Silver Lake Elementary - Everett"/>
    <s v="Yes"/>
    <n v="515.6"/>
    <n v="0"/>
    <n v="515.6"/>
    <n v="1.18"/>
    <n v="1.18"/>
    <n v="515.6"/>
    <n v="1.512"/>
    <n v="72728"/>
    <n v="78209"/>
    <n v="129758.39"/>
    <n v="9778.9799999999959"/>
    <n v="14136"/>
    <n v="0.18149999999999999"/>
    <n v="0.17510000000000001"/>
    <n v="46637.08"/>
    <n v="2325.62"/>
    <n v="407.22"/>
    <n v="2732.84"/>
    <n v="188907.29"/>
  </r>
  <r>
    <x v="75"/>
    <s v="Everett School District"/>
    <n v="3903"/>
    <s v="Special Services"/>
    <s v="No"/>
    <n v="21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5570"/>
    <s v="Tambark Creek Elementary School"/>
    <s v="No"/>
    <n v="724.2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3002"/>
    <s v="View Ridge Elementary"/>
    <s v="No"/>
    <n v="461.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752"/>
    <s v="Whittier Elementary"/>
    <s v="No"/>
    <n v="429.4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4125"/>
    <s v="Woodside Elementary"/>
    <s v="No"/>
    <n v="578.4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1646"/>
    <s v="49th Street Academy"/>
    <s v="Yes"/>
    <n v="87.43"/>
    <n v="0"/>
    <n v="87.43"/>
    <n v="1.06"/>
    <n v="1.1000000000000001"/>
    <n v="87.43"/>
    <n v="0.25600000000000001"/>
    <n v="72728"/>
    <n v="78209"/>
    <n v="19735.47"/>
    <n v="2288.1800000000003"/>
    <n v="14136"/>
    <n v="0.18149999999999999"/>
    <n v="0.17510000000000001"/>
    <n v="7601.46"/>
    <n v="367.06"/>
    <n v="64.27"/>
    <n v="431.33"/>
    <n v="30056.440000000002"/>
  </r>
  <r>
    <x v="76"/>
    <s v="Evergreen School District (Clark)"/>
    <n v="4299"/>
    <s v="Burnt Bridge Creek Elementary Sch"/>
    <s v="Yes"/>
    <n v="346.62"/>
    <n v="0"/>
    <n v="346.62"/>
    <n v="1.06"/>
    <n v="1.1000000000000001"/>
    <n v="346.62"/>
    <n v="1.0169999999999999"/>
    <n v="72728"/>
    <n v="78209"/>
    <n v="78402.240000000005"/>
    <n v="9090.1699999999983"/>
    <n v="14136"/>
    <n v="0.18149999999999999"/>
    <n v="0.17510000000000001"/>
    <n v="30198.01"/>
    <n v="1458.21"/>
    <n v="255.33"/>
    <n v="1713.54"/>
    <n v="119403.95999999999"/>
  </r>
  <r>
    <x v="76"/>
    <s v="Evergreen School District (Clark)"/>
    <n v="3736"/>
    <s v="Burton Elementary School"/>
    <s v="Yes"/>
    <n v="449.43"/>
    <n v="0"/>
    <n v="449.43"/>
    <n v="1.06"/>
    <n v="1.1000000000000001"/>
    <n v="449.43"/>
    <n v="1.3180000000000001"/>
    <n v="72728"/>
    <n v="78209"/>
    <n v="101606.83"/>
    <n v="11780.580000000002"/>
    <n v="14136"/>
    <n v="0.18149999999999999"/>
    <n v="0.17510000000000001"/>
    <n v="39135.67"/>
    <n v="1889.79"/>
    <n v="330.9"/>
    <n v="2220.69"/>
    <n v="154743.77000000002"/>
  </r>
  <r>
    <x v="76"/>
    <s v="Evergreen School District (Clark)"/>
    <n v="3785"/>
    <s v="Cascade Middle School"/>
    <s v="Yes"/>
    <n v="823.92"/>
    <n v="0"/>
    <n v="823.92"/>
    <n v="1.06"/>
    <n v="1.1000000000000001"/>
    <n v="823.92"/>
    <n v="2.4169999999999998"/>
    <n v="72728"/>
    <n v="78209"/>
    <n v="186330.59"/>
    <n v="21603.679999999993"/>
    <n v="14136"/>
    <n v="0.18149999999999999"/>
    <n v="0.17510000000000001"/>
    <n v="71768.52"/>
    <n v="3465.57"/>
    <n v="606.82000000000005"/>
    <n v="4072.3900000000003"/>
    <n v="283775.18"/>
  </r>
  <r>
    <x v="76"/>
    <s v="Evergreen School District (Clark)"/>
    <n v="4203"/>
    <s v="Cascadia Technical Academy Skills Center"/>
    <s v="Yes"/>
    <n v="725.12"/>
    <n v="0"/>
    <n v="725.12"/>
    <n v="1.06"/>
    <n v="1.1000000000000001"/>
    <n v="725.12"/>
    <n v="2.1269999999999998"/>
    <n v="72728"/>
    <n v="78209"/>
    <n v="163974"/>
    <n v="19011.600000000006"/>
    <n v="14136"/>
    <n v="0.18149999999999999"/>
    <n v="0.17510000000000001"/>
    <n v="63157.48"/>
    <n v="3049.76"/>
    <n v="534.01"/>
    <n v="3583.7700000000004"/>
    <n v="249726.85"/>
  </r>
  <r>
    <x v="76"/>
    <s v="Evergreen School District (Clark)"/>
    <n v="4587"/>
    <s v="Columbia Valley Elementary"/>
    <s v="No"/>
    <n v="349.6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3320"/>
    <s v="Covington Middle School"/>
    <s v="Yes"/>
    <n v="876.32"/>
    <n v="0"/>
    <n v="876.32"/>
    <n v="1.06"/>
    <n v="1.1000000000000001"/>
    <n v="876.32"/>
    <n v="2.5710000000000002"/>
    <n v="72728"/>
    <n v="78209"/>
    <n v="198202.71"/>
    <n v="22980.160000000003"/>
    <n v="14136"/>
    <n v="0.18149999999999999"/>
    <n v="0.17510000000000001"/>
    <n v="76341.27"/>
    <n v="3686.38"/>
    <n v="645.49"/>
    <n v="4331.87"/>
    <n v="301856.01"/>
  </r>
  <r>
    <x v="76"/>
    <s v="Evergreen School District (Clark)"/>
    <n v="3822"/>
    <s v="Crestline Elementary School"/>
    <s v="Yes"/>
    <n v="412.29"/>
    <n v="0"/>
    <n v="412.29"/>
    <n v="1.06"/>
    <n v="1.1000000000000001"/>
    <n v="412.29"/>
    <n v="1.2090000000000001"/>
    <n v="72728"/>
    <n v="78209"/>
    <n v="93203.839999999997"/>
    <n v="10806.309999999998"/>
    <n v="14136"/>
    <n v="0.18149999999999999"/>
    <n v="0.17510000000000001"/>
    <n v="35899.11"/>
    <n v="1733.5"/>
    <n v="303.54000000000002"/>
    <n v="2037.04"/>
    <n v="141946.30000000002"/>
  </r>
  <r>
    <x v="76"/>
    <s v="Evergreen School District (Clark)"/>
    <n v="3148"/>
    <s v="Ellsworth Elementary School"/>
    <s v="Yes"/>
    <n v="384.9"/>
    <n v="0"/>
    <n v="384.9"/>
    <n v="1.06"/>
    <n v="1.1000000000000001"/>
    <n v="384.9"/>
    <n v="1.129"/>
    <n v="72728"/>
    <n v="78209"/>
    <n v="87036.51"/>
    <n v="10091.25"/>
    <n v="14136"/>
    <n v="0.18149999999999999"/>
    <n v="0.17510000000000001"/>
    <n v="33523.65"/>
    <n v="1618.8"/>
    <n v="283.45"/>
    <n v="1902.25"/>
    <n v="132553.66"/>
  </r>
  <r>
    <x v="76"/>
    <s v="Evergreen School District (Clark)"/>
    <n v="5612"/>
    <s v="Emerald Elementary School"/>
    <s v="No"/>
    <n v="456.5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5136"/>
    <s v="Endeavour Elementary School"/>
    <s v="Yes"/>
    <n v="456.43"/>
    <n v="0"/>
    <n v="456.43"/>
    <n v="1.06"/>
    <n v="1.1000000000000001"/>
    <n v="456.43"/>
    <n v="1.339"/>
    <n v="72728"/>
    <n v="78209"/>
    <n v="103225.76"/>
    <n v="11968.279999999999"/>
    <n v="14136"/>
    <n v="0.18149999999999999"/>
    <n v="0.17510000000000001"/>
    <n v="39759.230000000003"/>
    <n v="1919.9"/>
    <n v="336.17"/>
    <n v="2256.0700000000002"/>
    <n v="157209.34"/>
  </r>
  <r>
    <x v="76"/>
    <s v="Evergreen School District (Clark)"/>
    <n v="2724"/>
    <s v="Evergreen High School"/>
    <s v="Yes"/>
    <n v="1469.03"/>
    <n v="0"/>
    <n v="1469.03"/>
    <n v="1.06"/>
    <n v="1.1000000000000001"/>
    <n v="1469.03"/>
    <n v="4.3090000000000002"/>
    <n v="72728"/>
    <n v="78209"/>
    <n v="332188.05"/>
    <n v="38514.790000000037"/>
    <n v="14136"/>
    <n v="0.18149999999999999"/>
    <n v="0.17510000000000001"/>
    <n v="127948.09"/>
    <n v="6178.38"/>
    <n v="1081.83"/>
    <n v="7260.21"/>
    <n v="505911.14000000007"/>
  </r>
  <r>
    <x v="76"/>
    <s v="Evergreen School District (Clark)"/>
    <n v="3971"/>
    <s v="Fircrest Elementary School"/>
    <s v="Yes"/>
    <n v="352.83"/>
    <n v="0"/>
    <n v="352.83"/>
    <n v="1.06"/>
    <n v="1.1000000000000001"/>
    <n v="352.83"/>
    <n v="1.0349999999999999"/>
    <n v="72728"/>
    <n v="78209"/>
    <n v="79789.89"/>
    <n v="9251.0599999999977"/>
    <n v="14136"/>
    <n v="0.18149999999999999"/>
    <n v="0.17510000000000001"/>
    <n v="30732.49"/>
    <n v="1484.02"/>
    <n v="259.85000000000002"/>
    <n v="1743.87"/>
    <n v="121517.31"/>
  </r>
  <r>
    <x v="76"/>
    <s v="Evergreen School District (Clark)"/>
    <n v="4499"/>
    <s v="Fishers Landing Elementary School"/>
    <s v="No"/>
    <n v="42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498"/>
    <s v="Frontier Middle School"/>
    <s v="Yes"/>
    <n v="779.35"/>
    <n v="0"/>
    <n v="779.35"/>
    <n v="1.06"/>
    <n v="1.1000000000000001"/>
    <n v="779.35"/>
    <n v="2.286"/>
    <n v="72728"/>
    <n v="78209"/>
    <n v="176231.58"/>
    <n v="20432.770000000019"/>
    <n v="14136"/>
    <n v="0.18149999999999999"/>
    <n v="0.17510000000000001"/>
    <n v="67878.710000000006"/>
    <n v="3277.74"/>
    <n v="573.92999999999995"/>
    <n v="3851.6699999999996"/>
    <n v="268394.73"/>
  </r>
  <r>
    <x v="76"/>
    <s v="Evergreen School District (Clark)"/>
    <n v="4380"/>
    <s v="Harmony Elementary School"/>
    <s v="No"/>
    <n v="489.0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163"/>
    <s v="Hearthwood Elementary School"/>
    <s v="Yes"/>
    <n v="307.70999999999998"/>
    <n v="0"/>
    <n v="307.70999999999998"/>
    <n v="1.06"/>
    <n v="1.1000000000000001"/>
    <n v="307.70999999999998"/>
    <n v="0.90300000000000002"/>
    <n v="72728"/>
    <n v="78209"/>
    <n v="69613.789999999994"/>
    <n v="8071.2100000000064"/>
    <n v="14136"/>
    <n v="0.18149999999999999"/>
    <n v="0.17510000000000001"/>
    <n v="26812.98"/>
    <n v="1294.75"/>
    <n v="226.71"/>
    <n v="1521.46"/>
    <n v="106019.44"/>
  </r>
  <r>
    <x v="76"/>
    <s v="Evergreen School District (Clark)"/>
    <n v="5310"/>
    <s v="Henrietta Lacks Health and Bioscience High School"/>
    <s v="No"/>
    <n v="458.9799999999999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523"/>
    <s v="Heritage High School"/>
    <s v="Yes"/>
    <n v="1520.3400000000001"/>
    <n v="0"/>
    <n v="1520.3400000000001"/>
    <n v="1.06"/>
    <n v="1.1000000000000001"/>
    <n v="1520.3400000000001"/>
    <n v="4.46"/>
    <n v="72728"/>
    <n v="78209"/>
    <n v="343828.89"/>
    <n v="39864.459999999963"/>
    <n v="14136"/>
    <n v="0.18149999999999999"/>
    <n v="0.17510000000000001"/>
    <n v="132431.76999999999"/>
    <n v="6394.89"/>
    <n v="1119.75"/>
    <n v="7514.64"/>
    <n v="523639.76"/>
  </r>
  <r>
    <x v="76"/>
    <s v="Evergreen School District (Clark)"/>
    <n v="1926"/>
    <s v="Home Choice Academy"/>
    <s v="Yes"/>
    <n v="192.06"/>
    <n v="0"/>
    <n v="192.06"/>
    <n v="1.06"/>
    <n v="1.1000000000000001"/>
    <n v="192.06"/>
    <n v="0.56299999999999994"/>
    <n v="72728"/>
    <n v="78209"/>
    <n v="43402.62"/>
    <n v="5032.2099999999991"/>
    <n v="14136"/>
    <n v="0.18149999999999999"/>
    <n v="0.17510000000000001"/>
    <n v="16717.28"/>
    <n v="807.25"/>
    <n v="141.35"/>
    <n v="948.6"/>
    <n v="66100.710000000006"/>
  </r>
  <r>
    <x v="76"/>
    <s v="Evergreen School District (Clark)"/>
    <n v="4560"/>
    <s v="Illahee Elementary School"/>
    <s v="No"/>
    <n v="394.2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3994"/>
    <s v="Image Elementary School"/>
    <s v="Yes"/>
    <n v="442.86"/>
    <n v="0"/>
    <n v="442.86"/>
    <n v="1.06"/>
    <n v="1.1000000000000001"/>
    <n v="442.86"/>
    <n v="1.2989999999999999"/>
    <n v="72728"/>
    <n v="78209"/>
    <n v="100142.09"/>
    <n v="11610.75"/>
    <n v="14136"/>
    <n v="0.18149999999999999"/>
    <n v="0.17510000000000001"/>
    <n v="38571.5"/>
    <n v="1862.55"/>
    <n v="326.13"/>
    <n v="2188.6799999999998"/>
    <n v="152513.01999999999"/>
  </r>
  <r>
    <x v="76"/>
    <s v="Evergreen School District (Clark)"/>
    <n v="4042"/>
    <s v="Legacy High School"/>
    <s v="Yes"/>
    <n v="375.17999999999995"/>
    <n v="0"/>
    <n v="375.17999999999995"/>
    <n v="1.06"/>
    <n v="1.1000000000000001"/>
    <n v="375.17999999999995"/>
    <n v="1.101"/>
    <n v="72728"/>
    <n v="78209"/>
    <n v="84877.94"/>
    <n v="9840.9799999999959"/>
    <n v="14136"/>
    <n v="0.18149999999999999"/>
    <n v="0.17510000000000001"/>
    <n v="32692.240000000002"/>
    <n v="1578.65"/>
    <n v="276.42"/>
    <n v="1855.0700000000002"/>
    <n v="129266.23000000001"/>
  </r>
  <r>
    <x v="76"/>
    <s v="Evergreen School District (Clark)"/>
    <n v="3618"/>
    <s v="Marrion Elementary School"/>
    <s v="Yes"/>
    <n v="520.14"/>
    <n v="0"/>
    <n v="520.14"/>
    <n v="1.06"/>
    <n v="1.1000000000000001"/>
    <n v="520.14"/>
    <n v="1.526"/>
    <n v="72728"/>
    <n v="78209"/>
    <n v="117641.9"/>
    <n v="13639.73000000001"/>
    <n v="14136"/>
    <n v="0.18149999999999999"/>
    <n v="0.17510000000000001"/>
    <n v="45311.86"/>
    <n v="2188.0300000000002"/>
    <n v="383.12"/>
    <n v="2571.15"/>
    <n v="179164.64"/>
  </r>
  <r>
    <x v="76"/>
    <s v="Evergreen School District (Clark)"/>
    <n v="2829"/>
    <s v="Mill Plain Elementary School"/>
    <s v="Yes"/>
    <n v="393.01"/>
    <n v="0"/>
    <n v="393.01"/>
    <n v="1.06"/>
    <n v="1.1000000000000001"/>
    <n v="393.01"/>
    <n v="1.153"/>
    <n v="72728"/>
    <n v="78209"/>
    <n v="88886.71"/>
    <n v="10305.759999999995"/>
    <n v="14136"/>
    <n v="0.18149999999999999"/>
    <n v="0.17510000000000001"/>
    <n v="34236.28"/>
    <n v="1653.21"/>
    <n v="289.48"/>
    <n v="1942.69"/>
    <n v="135371.44"/>
  </r>
  <r>
    <x v="76"/>
    <s v="Evergreen School District (Clark)"/>
    <n v="4162"/>
    <s v="Mountain View High School"/>
    <s v="No"/>
    <n v="1573.83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5435"/>
    <s v="Open Doors Evergreen"/>
    <s v="Yes"/>
    <n v="107.86"/>
    <n v="0"/>
    <n v="107.86"/>
    <n v="1.06"/>
    <n v="1.1000000000000001"/>
    <n v="107.86"/>
    <n v="0.316"/>
    <n v="72728"/>
    <n v="78209"/>
    <n v="24360.97"/>
    <n v="2824.4799999999996"/>
    <n v="14136"/>
    <n v="0.18149999999999999"/>
    <n v="0.17510000000000001"/>
    <n v="9383.06"/>
    <n v="453.09"/>
    <n v="79.34"/>
    <n v="532.42999999999995"/>
    <n v="37100.939999999995"/>
  </r>
  <r>
    <x v="76"/>
    <s v="Evergreen School District (Clark)"/>
    <n v="2912"/>
    <s v="Orchards Elementary School"/>
    <s v="Yes"/>
    <n v="404.65"/>
    <n v="0"/>
    <n v="404.65"/>
    <n v="1.06"/>
    <n v="1.1000000000000001"/>
    <n v="404.65"/>
    <n v="1.1870000000000001"/>
    <n v="72728"/>
    <n v="78209"/>
    <n v="91507.82"/>
    <n v="10609.669999999998"/>
    <n v="14136"/>
    <n v="0.18149999999999999"/>
    <n v="0.17510000000000001"/>
    <n v="35245.85"/>
    <n v="1701.96"/>
    <n v="298.01"/>
    <n v="1999.97"/>
    <n v="139363.31000000003"/>
  </r>
  <r>
    <x v="76"/>
    <s v="Evergreen School District (Clark)"/>
    <n v="4209"/>
    <s v="Pacific Middle School"/>
    <s v="No"/>
    <n v="837.0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445"/>
    <s v="Pioneer Elementary School"/>
    <s v="No"/>
    <n v="550.1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3995"/>
    <s v="Riverview Elementary School"/>
    <s v="No"/>
    <n v="305.97000000000003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561"/>
    <s v="Shahala Middle School"/>
    <s v="No"/>
    <n v="803.0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3149"/>
    <s v="Sifton Elementary School"/>
    <s v="Yes"/>
    <n v="470.5"/>
    <n v="0"/>
    <n v="470.5"/>
    <n v="1.06"/>
    <n v="1.1000000000000001"/>
    <n v="470.5"/>
    <n v="1.38"/>
    <n v="72728"/>
    <n v="78209"/>
    <n v="106386.52"/>
    <n v="12334.739999999991"/>
    <n v="14136"/>
    <n v="0.18149999999999999"/>
    <n v="0.17510000000000001"/>
    <n v="40976.65"/>
    <n v="1978.69"/>
    <n v="346.47"/>
    <n v="2325.16"/>
    <n v="162023.07"/>
  </r>
  <r>
    <x v="76"/>
    <s v="Evergreen School District (Clark)"/>
    <n v="3823"/>
    <s v="Silver Star Elementary School"/>
    <s v="Yes"/>
    <n v="381.71"/>
    <n v="0"/>
    <n v="381.71"/>
    <n v="1.06"/>
    <n v="1.1000000000000001"/>
    <n v="381.71"/>
    <n v="1.1200000000000001"/>
    <n v="72728"/>
    <n v="78209"/>
    <n v="86342.68"/>
    <n v="10010.810000000012"/>
    <n v="14136"/>
    <n v="0.18149999999999999"/>
    <n v="0.17510000000000001"/>
    <n v="33256.410000000003"/>
    <n v="1605.89"/>
    <n v="281.19"/>
    <n v="1887.0800000000002"/>
    <n v="131496.98000000001"/>
  </r>
  <r>
    <x v="76"/>
    <s v="Evergreen School District (Clark)"/>
    <n v="3970"/>
    <s v="Sunset Elementary School"/>
    <s v="Yes"/>
    <n v="441.84999999999997"/>
    <n v="0"/>
    <n v="441.84999999999997"/>
    <n v="1.06"/>
    <n v="1.1000000000000001"/>
    <n v="441.84999999999997"/>
    <n v="1.296"/>
    <n v="72728"/>
    <n v="78209"/>
    <n v="99910.82"/>
    <n v="11583.929999999993"/>
    <n v="14136"/>
    <n v="0.18149999999999999"/>
    <n v="0.17510000000000001"/>
    <n v="38482.42"/>
    <n v="1858.25"/>
    <n v="325.38"/>
    <n v="2183.63"/>
    <n v="152160.79999999999"/>
  </r>
  <r>
    <x v="76"/>
    <s v="Evergreen School District (Clark)"/>
    <n v="5111"/>
    <s v="Union High School"/>
    <s v="No"/>
    <n v="1939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051"/>
    <s v="Wyeast Middle School"/>
    <s v="Yes"/>
    <n v="746.08"/>
    <n v="0"/>
    <n v="746.08"/>
    <n v="1.06"/>
    <n v="1.1000000000000001"/>
    <n v="746.08"/>
    <n v="2.1890000000000001"/>
    <n v="72728"/>
    <n v="78209"/>
    <n v="168753.69"/>
    <n v="19565.760000000009"/>
    <n v="14136"/>
    <n v="0.18149999999999999"/>
    <n v="0.17510000000000001"/>
    <n v="64998.46"/>
    <n v="3138.66"/>
    <n v="549.58000000000004"/>
    <n v="3688.24"/>
    <n v="257006.15"/>
  </r>
  <r>
    <x v="76"/>
    <s v="Evergreen School District (Clark)"/>
    <n v="4579"/>
    <s v="York Elementary School"/>
    <s v="No"/>
    <n v="359.7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7"/>
    <s v="Evergreen School District (Stevens)"/>
    <n v="3197"/>
    <s v="Evergreen School"/>
    <s v="Yes"/>
    <n v="32.29"/>
    <n v="0"/>
    <n v="32.29"/>
    <n v="1"/>
    <n v="1"/>
    <n v="32.29"/>
    <n v="9.5000000000000001E-2"/>
    <n v="72728"/>
    <n v="78209"/>
    <n v="6909.16"/>
    <n v="520.69999999999982"/>
    <n v="14136"/>
    <n v="0.18149999999999999"/>
    <n v="0.17510000000000001"/>
    <n v="2688.11"/>
    <n v="123.83"/>
    <n v="21.68"/>
    <n v="145.51"/>
    <n v="10263.480000000001"/>
  </r>
  <r>
    <x v="78"/>
    <s v="Federal Way School District"/>
    <n v="3519"/>
    <s v="Adelaide Elementary School"/>
    <s v="Yes"/>
    <n v="280.60000000000002"/>
    <n v="0"/>
    <n v="280.60000000000002"/>
    <n v="1.1200000000000001"/>
    <n v="1.1200000000000001"/>
    <n v="280.60000000000002"/>
    <n v="0.82299999999999995"/>
    <n v="72728"/>
    <n v="78209"/>
    <n v="67037.759999999995"/>
    <n v="5052.1699999999983"/>
    <n v="14136"/>
    <n v="0.18149999999999999"/>
    <n v="0.17510000000000001"/>
    <n v="24685.919999999998"/>
    <n v="1201.5"/>
    <n v="210.38"/>
    <n v="1411.88"/>
    <n v="98187.73"/>
  </r>
  <r>
    <x v="78"/>
    <s v="Federal Way School District"/>
    <n v="3700"/>
    <s v="Brigadoon Elementary School"/>
    <s v="Yes"/>
    <n v="311.72000000000003"/>
    <n v="0"/>
    <n v="311.72000000000003"/>
    <n v="1.1200000000000001"/>
    <n v="1.1200000000000001"/>
    <n v="311.72000000000003"/>
    <n v="0.91400000000000003"/>
    <n v="72728"/>
    <n v="78209"/>
    <n v="74450.2"/>
    <n v="5610.7900000000081"/>
    <n v="14136"/>
    <n v="0.18149999999999999"/>
    <n v="0.17510000000000001"/>
    <n v="27415.46"/>
    <n v="1334.35"/>
    <n v="233.64"/>
    <n v="1567.9899999999998"/>
    <n v="109044.44000000002"/>
  </r>
  <r>
    <x v="78"/>
    <s v="Federal Way School District"/>
    <n v="3547"/>
    <s v="Camelot Elementary School"/>
    <s v="Yes"/>
    <n v="254.86"/>
    <n v="0"/>
    <n v="254.86"/>
    <n v="1.1200000000000001"/>
    <n v="1.1200000000000001"/>
    <n v="254.86"/>
    <n v="0.748"/>
    <n v="72728"/>
    <n v="78209"/>
    <n v="60928.61"/>
    <n v="4591.760000000002"/>
    <n v="14136"/>
    <n v="0.18149999999999999"/>
    <n v="0.17510000000000001"/>
    <n v="22436.29"/>
    <n v="1092.01"/>
    <n v="191.21"/>
    <n v="1283.22"/>
    <n v="89239.88"/>
  </r>
  <r>
    <x v="78"/>
    <s v="Federal Way School District"/>
    <n v="5163"/>
    <s v="Career Academy at Truman High School"/>
    <s v="Yes"/>
    <n v="78.490000000000009"/>
    <n v="0"/>
    <n v="78.490000000000009"/>
    <n v="1.1200000000000001"/>
    <n v="1.1200000000000001"/>
    <n v="78.490000000000009"/>
    <n v="0.23"/>
    <n v="72728"/>
    <n v="78209"/>
    <n v="18734.73"/>
    <n v="1411.9099999999999"/>
    <n v="14136"/>
    <n v="0.18149999999999999"/>
    <n v="0.17510000000000001"/>
    <n v="6898.86"/>
    <n v="335.78"/>
    <n v="58.8"/>
    <n v="394.58"/>
    <n v="27440.080000000002"/>
  </r>
  <r>
    <x v="78"/>
    <s v="Federal Way School District"/>
    <n v="3766"/>
    <s v="Decatur High School"/>
    <s v="Yes"/>
    <n v="1337.5600000000002"/>
    <n v="0"/>
    <n v="1337.5600000000002"/>
    <n v="1.1200000000000001"/>
    <n v="1.1200000000000001"/>
    <n v="1337.5600000000002"/>
    <n v="3.9239999999999999"/>
    <n v="72728"/>
    <n v="78209"/>
    <n v="319630.83"/>
    <n v="24088.339999999967"/>
    <n v="14136"/>
    <n v="0.18149999999999999"/>
    <n v="0.17510000000000001"/>
    <n v="117700.53"/>
    <n v="5728.65"/>
    <n v="1003.09"/>
    <n v="6731.74"/>
    <n v="468151.43999999994"/>
  </r>
  <r>
    <x v="78"/>
    <s v="Federal Way School District"/>
    <n v="1950"/>
    <s v="Employment Transition Program"/>
    <s v="Yes"/>
    <n v="55.29"/>
    <n v="0"/>
    <n v="55.29"/>
    <n v="1.1200000000000001"/>
    <n v="1.1200000000000001"/>
    <n v="55.29"/>
    <n v="0.16200000000000001"/>
    <n v="72728"/>
    <n v="78209"/>
    <n v="13195.77"/>
    <n v="994.46999999999935"/>
    <n v="14136"/>
    <n v="0.18149999999999999"/>
    <n v="0.17510000000000001"/>
    <n v="4859.2"/>
    <n v="236.5"/>
    <n v="41.41"/>
    <n v="277.90999999999997"/>
    <n v="19327.350000000002"/>
  </r>
  <r>
    <x v="78"/>
    <s v="Federal Way School District"/>
    <n v="4470"/>
    <s v="Enterprise Elementary School"/>
    <s v="Yes"/>
    <n v="388"/>
    <n v="0"/>
    <n v="388"/>
    <n v="1.1200000000000001"/>
    <n v="1.1200000000000001"/>
    <n v="388"/>
    <n v="1.1379999999999999"/>
    <n v="72728"/>
    <n v="78209"/>
    <n v="92696.2"/>
    <n v="6985.8600000000006"/>
    <n v="14136"/>
    <n v="0.18149999999999999"/>
    <n v="0.17510000000000001"/>
    <n v="34134.35"/>
    <n v="1661.37"/>
    <n v="290.91000000000003"/>
    <n v="1952.28"/>
    <n v="135768.68999999997"/>
  </r>
  <r>
    <x v="78"/>
    <s v="Federal Way School District"/>
    <n v="2417"/>
    <s v="Federal Way High School"/>
    <s v="Yes"/>
    <n v="1610.67"/>
    <n v="0"/>
    <n v="1610.67"/>
    <n v="1.1200000000000001"/>
    <n v="1.1200000000000001"/>
    <n v="1610.67"/>
    <n v="4.7249999999999996"/>
    <n v="72728"/>
    <n v="78209"/>
    <n v="384876.58"/>
    <n v="29005.450000000012"/>
    <n v="14136"/>
    <n v="0.18149999999999999"/>
    <n v="0.17510000000000001"/>
    <n v="141726.54999999999"/>
    <n v="6898.03"/>
    <n v="1207.8499999999999"/>
    <n v="8105.8799999999992"/>
    <n v="563714.46000000008"/>
  </r>
  <r>
    <x v="78"/>
    <s v="Federal Way School District"/>
    <n v="1789"/>
    <s v="Federal Way Public Academy"/>
    <s v="No"/>
    <n v="301.3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8"/>
    <s v="Federal Way School District"/>
    <n v="5107"/>
    <s v="Federal Way Running Start Home School"/>
    <s v="No"/>
    <n v="12.3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8"/>
    <s v="Federal Way School District"/>
    <n v="5255"/>
    <s v="Gateway to College"/>
    <s v="Yes"/>
    <n v="6.96"/>
    <n v="0"/>
    <n v="6.96"/>
    <n v="1.1200000000000001"/>
    <n v="1.1200000000000001"/>
    <n v="6.96"/>
    <n v="0.02"/>
    <n v="72728"/>
    <n v="78209"/>
    <n v="1629.11"/>
    <n v="122.77000000000021"/>
    <n v="14136"/>
    <n v="0.18149999999999999"/>
    <n v="0.17510000000000001"/>
    <n v="599.9"/>
    <n v="29.2"/>
    <n v="5.1100000000000003"/>
    <n v="34.31"/>
    <n v="2386.0899999999997"/>
  </r>
  <r>
    <x v="78"/>
    <s v="Federal Way School District"/>
    <n v="4426"/>
    <s v="Green Gables Elementary School"/>
    <s v="Yes"/>
    <n v="319.29000000000002"/>
    <n v="0"/>
    <n v="319.29000000000002"/>
    <n v="1.1200000000000001"/>
    <n v="1.1200000000000001"/>
    <n v="319.29000000000002"/>
    <n v="0.93700000000000006"/>
    <n v="72728"/>
    <n v="78209"/>
    <n v="76323.67"/>
    <n v="5751.9799999999959"/>
    <n v="14136"/>
    <n v="0.18149999999999999"/>
    <n v="0.17510000000000001"/>
    <n v="28105.35"/>
    <n v="1367.93"/>
    <n v="239.52"/>
    <n v="1607.45"/>
    <n v="111788.44999999998"/>
  </r>
  <r>
    <x v="78"/>
    <s v="Federal Way School District"/>
    <n v="3898"/>
    <s v="Illahee Middle School"/>
    <s v="Yes"/>
    <n v="620.65"/>
    <n v="0"/>
    <n v="620.65"/>
    <n v="1.1200000000000001"/>
    <n v="1.1200000000000001"/>
    <n v="620.65"/>
    <n v="1.821"/>
    <n v="72728"/>
    <n v="78209"/>
    <n v="148330.21"/>
    <n v="11178.610000000015"/>
    <n v="14136"/>
    <n v="0.18149999999999999"/>
    <n v="0.17510000000000001"/>
    <n v="54620.959999999999"/>
    <n v="2658.48"/>
    <n v="465.5"/>
    <n v="3123.98"/>
    <n v="217253.76000000001"/>
  </r>
  <r>
    <x v="78"/>
    <s v="Federal Way School District"/>
    <n v="1759"/>
    <s v="Internet Academy"/>
    <s v="Yes"/>
    <n v="402.11"/>
    <n v="0"/>
    <n v="402.11"/>
    <n v="1.1200000000000001"/>
    <n v="1.1200000000000001"/>
    <n v="402.11"/>
    <n v="1.18"/>
    <n v="72728"/>
    <n v="78209"/>
    <n v="96117.32"/>
    <n v="7243.6899999999878"/>
    <n v="14136"/>
    <n v="0.18149999999999999"/>
    <n v="0.17510000000000001"/>
    <n v="35394.14"/>
    <n v="1722.68"/>
    <n v="301.64"/>
    <n v="2024.3200000000002"/>
    <n v="140779.47000000003"/>
  </r>
  <r>
    <x v="78"/>
    <s v="Federal Way School District"/>
    <n v="3701"/>
    <s v="Kilo Middle School"/>
    <s v="Yes"/>
    <n v="650.38"/>
    <n v="0"/>
    <n v="650.38"/>
    <n v="1.1200000000000001"/>
    <n v="1.1200000000000001"/>
    <n v="650.38"/>
    <n v="1.9079999999999999"/>
    <n v="72728"/>
    <n v="78209"/>
    <n v="155416.82999999999"/>
    <n v="11712.670000000013"/>
    <n v="14136"/>
    <n v="0.18149999999999999"/>
    <n v="0.17510000000000001"/>
    <n v="57230.53"/>
    <n v="2785.49"/>
    <n v="487.74"/>
    <n v="3273.2299999999996"/>
    <n v="227633.26"/>
  </r>
  <r>
    <x v="78"/>
    <s v="Federal Way School District"/>
    <n v="3738"/>
    <s v="Lake Dolloff Elementary School"/>
    <s v="Yes"/>
    <n v="492.29"/>
    <n v="0"/>
    <n v="492.29"/>
    <n v="1.1200000000000001"/>
    <n v="1.1200000000000001"/>
    <n v="492.29"/>
    <n v="1.444"/>
    <n v="72728"/>
    <n v="78209"/>
    <n v="117621.54"/>
    <n v="8864.3100000000122"/>
    <n v="14136"/>
    <n v="0.18149999999999999"/>
    <n v="0.17510000000000001"/>
    <n v="43312.83"/>
    <n v="2108.1"/>
    <n v="369.13"/>
    <n v="2477.23"/>
    <n v="172275.91"/>
  </r>
  <r>
    <x v="78"/>
    <s v="Federal Way School District"/>
    <n v="3568"/>
    <s v="Lake Grove Elementary School"/>
    <s v="Yes"/>
    <n v="362.57"/>
    <n v="0"/>
    <n v="362.57"/>
    <n v="1.1200000000000001"/>
    <n v="1.1200000000000001"/>
    <n v="362.57"/>
    <n v="1.0640000000000001"/>
    <n v="72728"/>
    <n v="78209"/>
    <n v="86668.5"/>
    <n v="6531.6000000000058"/>
    <n v="14136"/>
    <n v="0.18149999999999999"/>
    <n v="0.17510000000000001"/>
    <n v="31914.720000000001"/>
    <n v="1553.34"/>
    <n v="271.99"/>
    <n v="1825.33"/>
    <n v="126940.15000000001"/>
  </r>
  <r>
    <x v="78"/>
    <s v="Federal Way School District"/>
    <n v="2841"/>
    <s v="Lakeland Elementary School"/>
    <s v="Yes"/>
    <n v="417.27"/>
    <n v="0"/>
    <n v="417.27"/>
    <n v="1.1200000000000001"/>
    <n v="1.1200000000000001"/>
    <n v="417.27"/>
    <n v="1.224"/>
    <n v="72728"/>
    <n v="78209"/>
    <n v="99701.36"/>
    <n v="7513.7899999999936"/>
    <n v="14136"/>
    <n v="0.18149999999999999"/>
    <n v="0.17510000000000001"/>
    <n v="36713.93"/>
    <n v="1786.92"/>
    <n v="312.89"/>
    <n v="2099.81"/>
    <n v="146028.89000000001"/>
  </r>
  <r>
    <x v="78"/>
    <s v="Federal Way School District"/>
    <n v="3381"/>
    <s v="Lakota Middle School"/>
    <s v="Yes"/>
    <n v="619.78"/>
    <n v="0"/>
    <n v="619.78"/>
    <n v="1.1200000000000001"/>
    <n v="1.1200000000000001"/>
    <n v="619.78"/>
    <n v="1.8180000000000001"/>
    <n v="72728"/>
    <n v="78209"/>
    <n v="148085.84"/>
    <n v="11160.200000000012"/>
    <n v="14136"/>
    <n v="0.18149999999999999"/>
    <n v="0.17510000000000001"/>
    <n v="54530.98"/>
    <n v="2654.1"/>
    <n v="464.73"/>
    <n v="3118.83"/>
    <n v="216895.85"/>
  </r>
  <r>
    <x v="78"/>
    <s v="Federal Way School District"/>
    <n v="3627"/>
    <s v="Mark Twain Elementary School"/>
    <s v="Yes"/>
    <n v="542"/>
    <n v="0"/>
    <n v="542"/>
    <n v="1.1200000000000001"/>
    <n v="1.1200000000000001"/>
    <n v="542"/>
    <n v="1.59"/>
    <n v="72728"/>
    <n v="78209"/>
    <n v="129514.02"/>
    <n v="9760.5699999999924"/>
    <n v="14136"/>
    <n v="0.18149999999999999"/>
    <n v="0.17510000000000001"/>
    <n v="47692.11"/>
    <n v="2321.2399999999998"/>
    <n v="406.45"/>
    <n v="2727.6899999999996"/>
    <n v="189694.39"/>
  </r>
  <r>
    <x v="78"/>
    <s v="Federal Way School District"/>
    <n v="4480"/>
    <s v="Meredith Hill Elementary School"/>
    <s v="Yes"/>
    <n v="388.58"/>
    <n v="0"/>
    <n v="388.58"/>
    <n v="1.1200000000000001"/>
    <n v="1.1200000000000001"/>
    <n v="388.58"/>
    <n v="1.1399999999999999"/>
    <n v="72728"/>
    <n v="78209"/>
    <n v="92859.11"/>
    <n v="6998.1399999999994"/>
    <n v="14136"/>
    <n v="0.18149999999999999"/>
    <n v="0.17510000000000001"/>
    <n v="34194.339999999997"/>
    <n v="1664.29"/>
    <n v="291.42"/>
    <n v="1955.71"/>
    <n v="136007.29999999999"/>
  </r>
  <r>
    <x v="78"/>
    <s v="Federal Way School District"/>
    <n v="3159"/>
    <s v="Mirror Lake Elementary School"/>
    <s v="Yes"/>
    <n v="494.57"/>
    <n v="0"/>
    <n v="494.57"/>
    <n v="1.1200000000000001"/>
    <n v="1.1200000000000001"/>
    <n v="494.57"/>
    <n v="1.4510000000000001"/>
    <n v="72728"/>
    <n v="78209"/>
    <n v="118191.73"/>
    <n v="8907.2799999999988"/>
    <n v="14136"/>
    <n v="0.18149999999999999"/>
    <n v="0.17510000000000001"/>
    <n v="43522.8"/>
    <n v="2118.3200000000002"/>
    <n v="370.92"/>
    <n v="2489.2400000000002"/>
    <n v="173111.05"/>
  </r>
  <r>
    <x v="78"/>
    <s v="Federal Way School District"/>
    <n v="3625"/>
    <s v="Nautilus K-8 School"/>
    <s v="Yes"/>
    <n v="473.86"/>
    <n v="0"/>
    <n v="473.86"/>
    <n v="1.1200000000000001"/>
    <n v="1.1200000000000001"/>
    <n v="473.86"/>
    <n v="1.39"/>
    <n v="72728"/>
    <n v="78209"/>
    <n v="113222.95"/>
    <n v="8532.820000000007"/>
    <n v="14136"/>
    <n v="0.18149999999999999"/>
    <n v="0.17510000000000001"/>
    <n v="41693.1"/>
    <n v="2029.26"/>
    <n v="355.32"/>
    <n v="2384.58"/>
    <n v="165833.44999999998"/>
  </r>
  <r>
    <x v="78"/>
    <s v="Federal Way School District"/>
    <n v="3432"/>
    <s v="Olympic View Elementary School"/>
    <s v="Yes"/>
    <n v="478.8"/>
    <n v="0"/>
    <n v="478.8"/>
    <n v="1.1200000000000001"/>
    <n v="1.1200000000000001"/>
    <n v="478.8"/>
    <n v="1.4039999999999999"/>
    <n v="72728"/>
    <n v="78209"/>
    <n v="114363.33"/>
    <n v="8618.7599999999948"/>
    <n v="14136"/>
    <n v="0.18149999999999999"/>
    <n v="0.17510000000000001"/>
    <n v="42113.03"/>
    <n v="2049.6999999999998"/>
    <n v="358.9"/>
    <n v="2408.6"/>
    <n v="167503.72"/>
  </r>
  <r>
    <x v="78"/>
    <s v="Federal Way School District"/>
    <n v="5348"/>
    <s v="Open Doors Youth Reengagement (1418)"/>
    <s v="Yes"/>
    <n v="141.11000000000001"/>
    <n v="0"/>
    <n v="141.11000000000001"/>
    <n v="1.1200000000000001"/>
    <n v="1.1200000000000001"/>
    <n v="141.11000000000001"/>
    <n v="0.41399999999999998"/>
    <n v="72728"/>
    <n v="78209"/>
    <n v="33722.519999999997"/>
    <n v="2541.4300000000003"/>
    <n v="14136"/>
    <n v="0.18149999999999999"/>
    <n v="0.17510000000000001"/>
    <n v="12417.95"/>
    <n v="604.4"/>
    <n v="105.83"/>
    <n v="710.23"/>
    <n v="49392.130000000005"/>
  </r>
  <r>
    <x v="78"/>
    <s v="Federal Way School District"/>
    <n v="3329"/>
    <s v="Panther Lake Elementary School"/>
    <s v="Yes"/>
    <n v="422.79"/>
    <n v="0"/>
    <n v="422.79"/>
    <n v="1.1200000000000001"/>
    <n v="1.1200000000000001"/>
    <n v="422.79"/>
    <n v="1.24"/>
    <n v="72728"/>
    <n v="78209"/>
    <n v="101004.65"/>
    <n v="7612.0100000000093"/>
    <n v="14136"/>
    <n v="0.18149999999999999"/>
    <n v="0.17510000000000001"/>
    <n v="37193.85"/>
    <n v="1810.28"/>
    <n v="316.98"/>
    <n v="2127.2600000000002"/>
    <n v="147937.77000000002"/>
  </r>
  <r>
    <x v="78"/>
    <s v="Federal Way School District"/>
    <n v="4422"/>
    <s v="Rainier View Elementary School"/>
    <s v="Yes"/>
    <n v="481"/>
    <n v="0"/>
    <n v="481"/>
    <n v="1.1200000000000001"/>
    <n v="1.1200000000000001"/>
    <n v="481"/>
    <n v="1.411"/>
    <n v="72728"/>
    <n v="78209"/>
    <n v="114933.51"/>
    <n v="8661.7400000000052"/>
    <n v="14136"/>
    <n v="0.18149999999999999"/>
    <n v="0.17510000000000001"/>
    <n v="42323"/>
    <n v="2059.92"/>
    <n v="360.69"/>
    <n v="2420.61"/>
    <n v="168338.86"/>
  </r>
  <r>
    <x v="78"/>
    <s v="Federal Way School District"/>
    <n v="3626"/>
    <s v="Sacajawea Middle School"/>
    <s v="Yes"/>
    <n v="656.87"/>
    <n v="0"/>
    <n v="656.87"/>
    <n v="1.1200000000000001"/>
    <n v="1.1200000000000001"/>
    <n v="656.87"/>
    <n v="1.927"/>
    <n v="72728"/>
    <n v="78209"/>
    <n v="156964.48000000001"/>
    <n v="11829.309999999998"/>
    <n v="14136"/>
    <n v="0.18149999999999999"/>
    <n v="0.17510000000000001"/>
    <n v="57800.44"/>
    <n v="2813.23"/>
    <n v="492.6"/>
    <n v="3305.83"/>
    <n v="229900.06"/>
  </r>
  <r>
    <x v="78"/>
    <s v="Federal Way School District"/>
    <n v="5029"/>
    <s v="Sequoyah Middle School"/>
    <s v="Yes"/>
    <n v="533.94000000000005"/>
    <n v="0"/>
    <n v="533.94000000000005"/>
    <n v="1.1200000000000001"/>
    <n v="1.1200000000000001"/>
    <n v="533.94000000000005"/>
    <n v="1.5660000000000001"/>
    <n v="72728"/>
    <n v="78209"/>
    <n v="127559.09"/>
    <n v="9613.2399999999907"/>
    <n v="14136"/>
    <n v="0.18149999999999999"/>
    <n v="0.17510000000000001"/>
    <n v="46972.23"/>
    <n v="2286.21"/>
    <n v="400.32"/>
    <n v="2686.53"/>
    <n v="186831.09"/>
  </r>
  <r>
    <x v="78"/>
    <s v="Federal Way School District"/>
    <n v="4374"/>
    <s v="Sherwood Forest Elementary School"/>
    <s v="Yes"/>
    <n v="335.94"/>
    <n v="0"/>
    <n v="335.94"/>
    <n v="1.1200000000000001"/>
    <n v="1.1200000000000001"/>
    <n v="335.94"/>
    <n v="0.98499999999999999"/>
    <n v="72728"/>
    <n v="78209"/>
    <n v="80233.53"/>
    <n v="6046.6399999999994"/>
    <n v="14136"/>
    <n v="0.18149999999999999"/>
    <n v="0.17510000000000001"/>
    <n v="29545.11"/>
    <n v="1438"/>
    <n v="251.79"/>
    <n v="1689.79"/>
    <n v="117515.06999999999"/>
  </r>
  <r>
    <x v="78"/>
    <s v="Federal Way School District"/>
    <n v="4343"/>
    <s v="Silver Lake Elementary School - Federal Way"/>
    <s v="Yes"/>
    <n v="379.90000000000003"/>
    <n v="0"/>
    <n v="379.90000000000003"/>
    <n v="1.1200000000000001"/>
    <n v="1.1200000000000001"/>
    <n v="379.90000000000003"/>
    <n v="1.1140000000000001"/>
    <n v="72728"/>
    <n v="78209"/>
    <n v="90741.27"/>
    <n v="6838.5399999999936"/>
    <n v="14136"/>
    <n v="0.18149999999999999"/>
    <n v="0.17510000000000001"/>
    <n v="33414.47"/>
    <n v="1626.33"/>
    <n v="284.77"/>
    <n v="1911.1"/>
    <n v="132905.38"/>
  </r>
  <r>
    <x v="78"/>
    <s v="Federal Way School District"/>
    <n v="3160"/>
    <s v="Star Lake Elementary School"/>
    <s v="Yes"/>
    <n v="389.47"/>
    <n v="0"/>
    <n v="389.47"/>
    <n v="1.1200000000000001"/>
    <n v="1.1200000000000001"/>
    <n v="389.47"/>
    <n v="1.1419999999999999"/>
    <n v="72728"/>
    <n v="78209"/>
    <n v="93022.02"/>
    <n v="7010.4199999999983"/>
    <n v="14136"/>
    <n v="0.18149999999999999"/>
    <n v="0.17510000000000001"/>
    <n v="34254.33"/>
    <n v="1667.21"/>
    <n v="291.93"/>
    <n v="1959.14"/>
    <n v="136245.91000000003"/>
  </r>
  <r>
    <x v="78"/>
    <s v="Federal Way School District"/>
    <n v="3567"/>
    <s v="Sunnycrest Elementary School"/>
    <s v="Yes"/>
    <n v="524.42999999999995"/>
    <n v="0"/>
    <n v="524.42999999999995"/>
    <n v="1.1200000000000001"/>
    <n v="1.1200000000000001"/>
    <n v="524.42999999999995"/>
    <n v="1.538"/>
    <n v="72728"/>
    <n v="78209"/>
    <n v="125278.34"/>
    <n v="9441.3600000000151"/>
    <n v="14136"/>
    <n v="0.18149999999999999"/>
    <n v="0.17510000000000001"/>
    <n v="46132.37"/>
    <n v="2245.33"/>
    <n v="393.16"/>
    <n v="2638.49"/>
    <n v="183490.56"/>
  </r>
  <r>
    <x v="78"/>
    <s v="Federal Way School District"/>
    <n v="1951"/>
    <s v="Support School"/>
    <s v="No"/>
    <n v="9.710000000000000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8"/>
    <s v="Federal Way School District"/>
    <n v="5473"/>
    <s v="TAFA at Saghalie"/>
    <s v="Yes"/>
    <n v="528.37"/>
    <n v="0"/>
    <n v="528.37"/>
    <n v="1.1200000000000001"/>
    <n v="1.1200000000000001"/>
    <n v="528.37"/>
    <n v="1.55"/>
    <n v="72728"/>
    <n v="78209"/>
    <n v="126255.81"/>
    <n v="9515.0100000000093"/>
    <n v="14136"/>
    <n v="0.18149999999999999"/>
    <n v="0.17510000000000001"/>
    <n v="46492.31"/>
    <n v="2262.85"/>
    <n v="396.23"/>
    <n v="2659.08"/>
    <n v="184922.21"/>
  </r>
  <r>
    <x v="78"/>
    <s v="Federal Way School District"/>
    <n v="3584"/>
    <s v="Thomas Jefferson High School"/>
    <s v="Yes"/>
    <n v="1736.9099999999999"/>
    <n v="0"/>
    <n v="1736.9099999999999"/>
    <n v="1.1200000000000001"/>
    <n v="1.1200000000000001"/>
    <n v="1736.9099999999999"/>
    <n v="5.0949999999999998"/>
    <n v="72728"/>
    <n v="78209"/>
    <n v="415015.06"/>
    <n v="31276.780000000028"/>
    <n v="14136"/>
    <n v="0.18149999999999999"/>
    <n v="0.17510000000000001"/>
    <n v="152824.72"/>
    <n v="7438.2"/>
    <n v="1302.43"/>
    <n v="8740.6299999999992"/>
    <n v="607857.19000000006"/>
  </r>
  <r>
    <x v="78"/>
    <s v="Federal Way School District"/>
    <n v="4570"/>
    <s v="Todd Beamer High School"/>
    <s v="Yes"/>
    <n v="1327.94"/>
    <n v="0"/>
    <n v="1327.94"/>
    <n v="1.1200000000000001"/>
    <n v="1.1200000000000001"/>
    <n v="1327.94"/>
    <n v="3.895"/>
    <n v="72728"/>
    <n v="78209"/>
    <n v="317268.63"/>
    <n v="23910.309999999998"/>
    <n v="14136"/>
    <n v="0.18149999999999999"/>
    <n v="0.17510000000000001"/>
    <n v="116830.67"/>
    <n v="5686.32"/>
    <n v="995.67"/>
    <n v="6681.99"/>
    <n v="464691.6"/>
  </r>
  <r>
    <x v="78"/>
    <s v="Federal Way School District"/>
    <n v="3431"/>
    <s v="Totem Middle School"/>
    <s v="Yes"/>
    <n v="735.52"/>
    <n v="0"/>
    <n v="735.52"/>
    <n v="1.1200000000000001"/>
    <n v="1.1200000000000001"/>
    <n v="735.52"/>
    <n v="2.1579999999999999"/>
    <n v="72728"/>
    <n v="78209"/>
    <n v="175780.67"/>
    <n v="13247.349999999977"/>
    <n v="14136"/>
    <n v="0.18149999999999999"/>
    <n v="0.17510000000000001"/>
    <n v="64729.29"/>
    <n v="3150.47"/>
    <n v="551.65"/>
    <n v="3702.12"/>
    <n v="257459.43"/>
  </r>
  <r>
    <x v="78"/>
    <s v="Federal Way School District"/>
    <n v="3628"/>
    <s v="Twin Lakes Elementary School"/>
    <s v="Yes"/>
    <n v="333.29"/>
    <n v="0"/>
    <n v="333.29"/>
    <n v="1.1200000000000001"/>
    <n v="1.1200000000000001"/>
    <n v="333.29"/>
    <n v="0.97799999999999998"/>
    <n v="72728"/>
    <n v="78209"/>
    <n v="79663.34"/>
    <n v="6003.6699999999983"/>
    <n v="14136"/>
    <n v="0.18149999999999999"/>
    <n v="0.17510000000000001"/>
    <n v="29335.15"/>
    <n v="1427.78"/>
    <n v="250"/>
    <n v="1677.78"/>
    <n v="116679.93999999999"/>
  </r>
  <r>
    <x v="78"/>
    <s v="Federal Way School District"/>
    <n v="3582"/>
    <s v="Valhalla Elementary School"/>
    <s v="Yes"/>
    <n v="530.85"/>
    <n v="0"/>
    <n v="530.85"/>
    <n v="1.1200000000000001"/>
    <n v="1.1200000000000001"/>
    <n v="530.85"/>
    <n v="1.5569999999999999"/>
    <n v="72728"/>
    <n v="78209"/>
    <n v="126826"/>
    <n v="9557.9800000000105"/>
    <n v="14136"/>
    <n v="0.18149999999999999"/>
    <n v="0.17510000000000001"/>
    <n v="46702.27"/>
    <n v="2273.0700000000002"/>
    <n v="398.01"/>
    <n v="2671.08"/>
    <n v="185757.33"/>
  </r>
  <r>
    <x v="78"/>
    <s v="Federal Way School District"/>
    <n v="3583"/>
    <s v="Wildwood Elementary School"/>
    <s v="Yes"/>
    <n v="516.15"/>
    <n v="0"/>
    <n v="516.15"/>
    <n v="1.1200000000000001"/>
    <n v="1.1200000000000001"/>
    <n v="516.15"/>
    <n v="1.514"/>
    <n v="72728"/>
    <n v="78209"/>
    <n v="123323.42"/>
    <n v="9294.0200000000041"/>
    <n v="14136"/>
    <n v="0.18149999999999999"/>
    <n v="0.17510000000000001"/>
    <n v="45412.49"/>
    <n v="2210.29"/>
    <n v="387.02"/>
    <n v="2597.31"/>
    <n v="180627.24"/>
  </r>
  <r>
    <x v="78"/>
    <s v="Federal Way School District"/>
    <n v="3328"/>
    <s v="Woodmont K-8 School"/>
    <s v="Yes"/>
    <n v="404"/>
    <n v="0"/>
    <n v="404"/>
    <n v="1.1200000000000001"/>
    <n v="1.1200000000000001"/>
    <n v="404"/>
    <n v="1.1850000000000001"/>
    <n v="72728"/>
    <n v="78209"/>
    <n v="96524.6"/>
    <n v="7274.3799999999901"/>
    <n v="14136"/>
    <n v="0.18149999999999999"/>
    <n v="0.17510000000000001"/>
    <n v="35544.120000000003"/>
    <n v="1729.98"/>
    <n v="302.92"/>
    <n v="2032.9"/>
    <n v="141375.99999999997"/>
  </r>
  <r>
    <x v="79"/>
    <s v="Ferndale School District"/>
    <n v="2263"/>
    <s v="Beach Elem"/>
    <s v="Yes"/>
    <n v="37.090000000000003"/>
    <n v="0"/>
    <n v="37.090000000000003"/>
    <n v="1.06"/>
    <n v="1.06"/>
    <n v="37.090000000000003"/>
    <n v="0.109"/>
    <n v="72728"/>
    <n v="78209"/>
    <n v="8402.99"/>
    <n v="633.28000000000065"/>
    <n v="14136"/>
    <n v="0.18149999999999999"/>
    <n v="0.17510000000000001"/>
    <n v="3176.85"/>
    <n v="150.6"/>
    <n v="26.37"/>
    <n v="176.97"/>
    <n v="12390.09"/>
  </r>
  <r>
    <x v="79"/>
    <s v="Ferndale School District"/>
    <n v="5207"/>
    <s v="Cascadia Elementary"/>
    <s v="Yes"/>
    <n v="444.43"/>
    <n v="0"/>
    <n v="444.43"/>
    <n v="1.06"/>
    <n v="1.06"/>
    <n v="444.43"/>
    <n v="1.304"/>
    <n v="72728"/>
    <n v="78209"/>
    <n v="100527.55"/>
    <n v="7576.0599999999977"/>
    <n v="14136"/>
    <n v="0.18149999999999999"/>
    <n v="0.17510000000000001"/>
    <n v="38005.660000000003"/>
    <n v="1801.73"/>
    <n v="315.48"/>
    <n v="2117.21"/>
    <n v="148226.48000000001"/>
  </r>
  <r>
    <x v="79"/>
    <s v="Ferndale School District"/>
    <n v="2458"/>
    <s v="Central Elementary"/>
    <s v="Yes"/>
    <n v="324.15000000000003"/>
    <n v="0"/>
    <n v="324.15000000000003"/>
    <n v="1.06"/>
    <n v="1.06"/>
    <n v="324.15000000000003"/>
    <n v="0.95099999999999996"/>
    <n v="72728"/>
    <n v="78209"/>
    <n v="73314.19"/>
    <n v="5525.1699999999983"/>
    <n v="14136"/>
    <n v="0.18149999999999999"/>
    <n v="0.17510000000000001"/>
    <n v="27717.32"/>
    <n v="1313.99"/>
    <n v="230.08"/>
    <n v="1544.07"/>
    <n v="108100.75000000001"/>
  </r>
  <r>
    <x v="79"/>
    <s v="Ferndale School District"/>
    <n v="2607"/>
    <s v="Custer Elem"/>
    <s v="No"/>
    <n v="368.5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9"/>
    <s v="Ferndale School District"/>
    <n v="4482"/>
    <s v="Eagleridge Elementary"/>
    <s v="Yes"/>
    <n v="481.71000000000004"/>
    <n v="0"/>
    <n v="481.71000000000004"/>
    <n v="1.06"/>
    <n v="1.06"/>
    <n v="481.71000000000004"/>
    <n v="1.413"/>
    <n v="72728"/>
    <n v="78209"/>
    <n v="108930.54"/>
    <n v="8209.3400000000111"/>
    <n v="14136"/>
    <n v="0.18149999999999999"/>
    <n v="0.17510000000000001"/>
    <n v="41182.519999999997"/>
    <n v="1952.33"/>
    <n v="341.85"/>
    <n v="2294.1799999999998"/>
    <n v="160616.58000000002"/>
  </r>
  <r>
    <x v="79"/>
    <s v="Ferndale School District"/>
    <n v="2488"/>
    <s v="Ferndale High School"/>
    <s v="No"/>
    <n v="1343.7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9"/>
    <s v="Ferndale School District"/>
    <n v="5464"/>
    <s v="FERNDALE RE-ENGAGEMENT"/>
    <s v="Yes"/>
    <n v="40.950000000000003"/>
    <n v="0"/>
    <n v="40.950000000000003"/>
    <n v="1.06"/>
    <n v="1.06"/>
    <n v="40.950000000000003"/>
    <n v="0.12"/>
    <n v="72728"/>
    <n v="78209"/>
    <n v="9251"/>
    <n v="697.18000000000029"/>
    <n v="14136"/>
    <n v="0.18149999999999999"/>
    <n v="0.17510000000000001"/>
    <n v="3497.45"/>
    <n v="165.8"/>
    <n v="29.03"/>
    <n v="194.83"/>
    <n v="13640.460000000001"/>
  </r>
  <r>
    <x v="79"/>
    <s v="Ferndale School District"/>
    <n v="5579"/>
    <s v="Ferndale Virtual Academy"/>
    <s v="Yes"/>
    <n v="135.97"/>
    <n v="0"/>
    <n v="135.97"/>
    <n v="1.06"/>
    <n v="1.06"/>
    <n v="135.97"/>
    <n v="0.39900000000000002"/>
    <n v="72728"/>
    <n v="78209"/>
    <n v="30759.58"/>
    <n v="2318.1299999999974"/>
    <n v="14136"/>
    <n v="0.18149999999999999"/>
    <n v="0.17510000000000001"/>
    <n v="11629.03"/>
    <n v="551.29999999999995"/>
    <n v="96.53"/>
    <n v="647.82999999999993"/>
    <n v="45354.57"/>
  </r>
  <r>
    <x v="79"/>
    <s v="Ferndale School District"/>
    <n v="4554"/>
    <s v="Horizon Middle School"/>
    <s v="Yes"/>
    <n v="422.65"/>
    <n v="0"/>
    <n v="422.65"/>
    <n v="1.06"/>
    <n v="1.06"/>
    <n v="422.65"/>
    <n v="1.24"/>
    <n v="72728"/>
    <n v="78209"/>
    <n v="95593.68"/>
    <n v="7204.2300000000105"/>
    <n v="14136"/>
    <n v="0.18149999999999999"/>
    <n v="0.17510000000000001"/>
    <n v="36140.35"/>
    <n v="1713.3"/>
    <n v="300"/>
    <n v="2013.3"/>
    <n v="140951.56"/>
  </r>
  <r>
    <x v="79"/>
    <s v="Ferndale School District"/>
    <n v="4130"/>
    <s v="Skyline Elementary School"/>
    <s v="Yes"/>
    <n v="495.83000000000004"/>
    <n v="0"/>
    <n v="495.83000000000004"/>
    <n v="1.06"/>
    <n v="1.06"/>
    <n v="495.83000000000004"/>
    <n v="1.454"/>
    <n v="72728"/>
    <n v="78209"/>
    <n v="112091.3"/>
    <n v="8447.5399999999936"/>
    <n v="14136"/>
    <n v="0.18149999999999999"/>
    <n v="0.17510000000000001"/>
    <n v="42377.48"/>
    <n v="2008.98"/>
    <n v="351.77"/>
    <n v="2360.75"/>
    <n v="165277.07"/>
  </r>
  <r>
    <x v="79"/>
    <s v="Ferndale School District"/>
    <n v="3762"/>
    <s v="Vista Middle School"/>
    <s v="Yes"/>
    <n v="532.42999999999995"/>
    <n v="0"/>
    <n v="532.42999999999995"/>
    <n v="1.06"/>
    <n v="1.06"/>
    <n v="532.42999999999995"/>
    <n v="1.5620000000000001"/>
    <n v="72728"/>
    <n v="78209"/>
    <n v="120417.2"/>
    <n v="9075.0100000000093"/>
    <n v="14136"/>
    <n v="0.18149999999999999"/>
    <n v="0.17510000000000001"/>
    <n v="45525.19"/>
    <n v="2158.1999999999998"/>
    <n v="377.9"/>
    <n v="2536.1"/>
    <n v="177553.50000000003"/>
  </r>
  <r>
    <x v="80"/>
    <s v="Fife School District"/>
    <n v="4582"/>
    <s v="Columbia Junior High School"/>
    <s v="No"/>
    <n v="594.3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0"/>
    <s v="Fife School District"/>
    <n v="2878"/>
    <s v="Discovery Primary School"/>
    <s v="Yes"/>
    <n v="442.57"/>
    <n v="0"/>
    <n v="442.57"/>
    <n v="1.1200000000000001"/>
    <n v="1.1200000000000001"/>
    <n v="442.57"/>
    <n v="1.298"/>
    <n v="72728"/>
    <n v="78209"/>
    <n v="105729.06"/>
    <n v="7968.0599999999977"/>
    <n v="14136"/>
    <n v="0.18149999999999999"/>
    <n v="0.17510000000000001"/>
    <n v="38933.56"/>
    <n v="1894.95"/>
    <n v="331.81"/>
    <n v="2226.7600000000002"/>
    <n v="154857.44"/>
  </r>
  <r>
    <x v="80"/>
    <s v="Fife School District"/>
    <n v="5671"/>
    <s v="Fife Elementary School"/>
    <s v="Yes"/>
    <n v="816.35"/>
    <n v="0"/>
    <n v="816.35"/>
    <n v="1.1200000000000001"/>
    <n v="1.1200000000000001"/>
    <n v="816.35"/>
    <n v="2.395"/>
    <n v="72728"/>
    <n v="78209"/>
    <n v="195085.59"/>
    <n v="14702.23000000001"/>
    <n v="14136"/>
    <n v="0.18149999999999999"/>
    <n v="0.17510000000000001"/>
    <n v="71838.12"/>
    <n v="3496.46"/>
    <n v="612.23"/>
    <n v="4108.6900000000005"/>
    <n v="285734.62999999995"/>
  </r>
  <r>
    <x v="80"/>
    <s v="Fife School District"/>
    <n v="2773"/>
    <s v="Fife High School"/>
    <s v="No"/>
    <n v="870.5799999999999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0"/>
    <s v="Fife School District"/>
    <n v="5582"/>
    <s v="Fife Open Doors"/>
    <s v="Yes"/>
    <n v="16"/>
    <n v="0"/>
    <n v="16"/>
    <n v="1.1200000000000001"/>
    <n v="1.1200000000000001"/>
    <n v="16"/>
    <n v="4.7E-2"/>
    <n v="72728"/>
    <n v="78209"/>
    <n v="3828.4"/>
    <n v="288.52"/>
    <n v="14136"/>
    <n v="0.18149999999999999"/>
    <n v="0.17510000000000001"/>
    <n v="1409.77"/>
    <n v="68.62"/>
    <n v="12.02"/>
    <n v="80.64"/>
    <n v="5607.3300000000008"/>
  </r>
  <r>
    <x v="80"/>
    <s v="Fife School District"/>
    <n v="4557"/>
    <s v="Hedden Elementary School"/>
    <s v="Yes"/>
    <n v="474.17"/>
    <n v="0"/>
    <n v="474.17"/>
    <n v="1.1200000000000001"/>
    <n v="1.1200000000000001"/>
    <n v="474.17"/>
    <n v="1.391"/>
    <n v="72728"/>
    <n v="78209"/>
    <n v="113304.41"/>
    <n v="8538.9599999999919"/>
    <n v="14136"/>
    <n v="0.18149999999999999"/>
    <n v="0.17510000000000001"/>
    <n v="41723.1"/>
    <n v="2030.72"/>
    <n v="355.58"/>
    <n v="2386.3000000000002"/>
    <n v="165952.76999999999"/>
  </r>
  <r>
    <x v="80"/>
    <s v="Fife School District"/>
    <n v="3798"/>
    <s v="Surprise Lake Middle School"/>
    <s v="Yes"/>
    <n v="651.71"/>
    <n v="0"/>
    <n v="651.71"/>
    <n v="1.1200000000000001"/>
    <n v="1.1200000000000001"/>
    <n v="651.71"/>
    <n v="1.9119999999999999"/>
    <n v="72728"/>
    <n v="78209"/>
    <n v="155742.65"/>
    <n v="11737.23000000001"/>
    <n v="14136"/>
    <n v="0.18149999999999999"/>
    <n v="0.17510000000000001"/>
    <n v="57350.51"/>
    <n v="2791.33"/>
    <n v="488.76"/>
    <n v="3280.09"/>
    <n v="228110.48"/>
  </r>
  <r>
    <x v="81"/>
    <s v="Finley School District"/>
    <n v="3078"/>
    <s v="Finley Elementary"/>
    <s v="Yes"/>
    <n v="360.8"/>
    <n v="0"/>
    <n v="360.8"/>
    <n v="1"/>
    <n v="1"/>
    <n v="360.8"/>
    <n v="1.0580000000000001"/>
    <n v="72728"/>
    <n v="78209"/>
    <n v="76946.22"/>
    <n v="5798.8999999999942"/>
    <n v="14136"/>
    <n v="0.18149999999999999"/>
    <n v="0.17510000000000001"/>
    <n v="29937.01"/>
    <n v="1379.09"/>
    <n v="241.48"/>
    <n v="1620.57"/>
    <n v="114302.7"/>
  </r>
  <r>
    <x v="81"/>
    <s v="Finley School District"/>
    <n v="4031"/>
    <s v="Finley Middle School"/>
    <s v="Yes"/>
    <n v="214.79"/>
    <n v="0"/>
    <n v="214.79"/>
    <n v="1"/>
    <n v="1"/>
    <n v="214.79"/>
    <n v="0.63"/>
    <n v="72728"/>
    <n v="78209"/>
    <n v="45818.64"/>
    <n v="3453.0299999999988"/>
    <n v="14136"/>
    <n v="0.18149999999999999"/>
    <n v="0.17510000000000001"/>
    <n v="17826.39"/>
    <n v="821.19"/>
    <n v="143.79"/>
    <n v="964.98"/>
    <n v="68063.039999999994"/>
  </r>
  <r>
    <x v="81"/>
    <s v="Finley School District"/>
    <n v="2367"/>
    <s v="River View High School"/>
    <s v="Yes"/>
    <n v="276.92"/>
    <n v="0"/>
    <n v="276.92"/>
    <n v="1"/>
    <n v="1"/>
    <n v="276.92"/>
    <n v="0.81200000000000006"/>
    <n v="72728"/>
    <n v="78209"/>
    <n v="59055.14"/>
    <n v="4450.57"/>
    <n v="14136"/>
    <n v="0.18149999999999999"/>
    <n v="0.17510000000000001"/>
    <n v="22976.23"/>
    <n v="1058.43"/>
    <n v="185.33"/>
    <n v="1243.76"/>
    <n v="87725.7"/>
  </r>
  <r>
    <x v="82"/>
    <s v="Franklin Pierce School District"/>
    <n v="3180"/>
    <s v="Brookdale Elementary"/>
    <s v="Yes"/>
    <n v="502.86"/>
    <n v="0"/>
    <n v="502.86"/>
    <n v="1.06"/>
    <n v="1.06"/>
    <n v="502.86"/>
    <n v="1.4750000000000001"/>
    <n v="72728"/>
    <n v="78209"/>
    <n v="113710.23"/>
    <n v="8569.5400000000081"/>
    <n v="14136"/>
    <n v="0.18149999999999999"/>
    <n v="0.17510000000000001"/>
    <n v="42989.53"/>
    <n v="2038"/>
    <n v="356.85"/>
    <n v="2394.85"/>
    <n v="167664.15000000002"/>
  </r>
  <r>
    <x v="82"/>
    <s v="Franklin Pierce School District"/>
    <n v="2398"/>
    <s v="Central Avenue Elementary"/>
    <s v="Yes"/>
    <n v="352.14"/>
    <n v="0"/>
    <n v="352.14"/>
    <n v="1.06"/>
    <n v="1.06"/>
    <n v="352.14"/>
    <n v="1.0329999999999999"/>
    <n v="72728"/>
    <n v="78209"/>
    <n v="79635.710000000006"/>
    <n v="6001.5799999999872"/>
    <n v="14136"/>
    <n v="0.18149999999999999"/>
    <n v="0.17510000000000001"/>
    <n v="30107.25"/>
    <n v="1427.29"/>
    <n v="249.92"/>
    <n v="1677.21"/>
    <n v="117421.75"/>
  </r>
  <r>
    <x v="82"/>
    <s v="Franklin Pierce School District"/>
    <n v="3301"/>
    <s v="Christensen Elementary"/>
    <s v="Yes"/>
    <n v="346"/>
    <n v="0"/>
    <n v="346"/>
    <n v="1.06"/>
    <n v="1.06"/>
    <n v="346"/>
    <n v="1.0149999999999999"/>
    <n v="72728"/>
    <n v="78209"/>
    <n v="78248.06"/>
    <n v="5897"/>
    <n v="14136"/>
    <n v="0.18149999999999999"/>
    <n v="0.17510000000000001"/>
    <n v="29582.63"/>
    <n v="1402.42"/>
    <n v="245.56"/>
    <n v="1647.98"/>
    <n v="115375.67"/>
  </r>
  <r>
    <x v="82"/>
    <s v="Franklin Pierce School District"/>
    <n v="2257"/>
    <s v="Collins Elementary"/>
    <s v="Yes"/>
    <n v="498"/>
    <n v="0"/>
    <n v="498"/>
    <n v="1.06"/>
    <n v="1.06"/>
    <n v="498"/>
    <n v="1.4610000000000001"/>
    <n v="72728"/>
    <n v="78209"/>
    <n v="112630.94"/>
    <n v="8488.2099999999919"/>
    <n v="14136"/>
    <n v="0.18149999999999999"/>
    <n v="0.17510000000000001"/>
    <n v="42581.5"/>
    <n v="2018.65"/>
    <n v="353.47"/>
    <n v="2372.12"/>
    <n v="166072.76999999999"/>
  </r>
  <r>
    <x v="82"/>
    <s v="Franklin Pierce School District"/>
    <n v="3532"/>
    <s v="Elmhurst Elementary School"/>
    <s v="Yes"/>
    <n v="331"/>
    <n v="0"/>
    <n v="331"/>
    <n v="1.06"/>
    <n v="1.06"/>
    <n v="331"/>
    <n v="0.97099999999999997"/>
    <n v="72728"/>
    <n v="78209"/>
    <n v="74856.02"/>
    <n v="5641.3799999999901"/>
    <n v="14136"/>
    <n v="0.18149999999999999"/>
    <n v="0.17510000000000001"/>
    <n v="28300.23"/>
    <n v="1341.62"/>
    <n v="234.92"/>
    <n v="1576.54"/>
    <n v="110374.16999999998"/>
  </r>
  <r>
    <x v="82"/>
    <s v="Franklin Pierce School District"/>
    <n v="2876"/>
    <s v="Franklin Pierce High School"/>
    <s v="Yes"/>
    <n v="1099.8499999999999"/>
    <n v="0"/>
    <n v="1099.8499999999999"/>
    <n v="1.06"/>
    <n v="1.06"/>
    <n v="1099.8499999999999"/>
    <n v="3.226"/>
    <n v="72728"/>
    <n v="78209"/>
    <n v="248697.76"/>
    <n v="18742.609999999986"/>
    <n v="14136"/>
    <n v="0.18149999999999999"/>
    <n v="0.17510000000000001"/>
    <n v="94023.21"/>
    <n v="4457.34"/>
    <n v="780.48"/>
    <n v="5237.82"/>
    <n v="366701.4"/>
  </r>
  <r>
    <x v="82"/>
    <s v="Franklin Pierce School District"/>
    <n v="4063"/>
    <s v="Gates Secondary School"/>
    <s v="Yes"/>
    <n v="112.81"/>
    <n v="0"/>
    <n v="112.81"/>
    <n v="1.06"/>
    <n v="1.06"/>
    <n v="112.81"/>
    <n v="0.33100000000000002"/>
    <n v="72728"/>
    <n v="78209"/>
    <n v="25517.35"/>
    <n v="1923.0600000000013"/>
    <n v="14136"/>
    <n v="0.18149999999999999"/>
    <n v="0.17510000000000001"/>
    <n v="9647.14"/>
    <n v="457.34"/>
    <n v="80.08"/>
    <n v="537.41999999999996"/>
    <n v="37624.97"/>
  </r>
  <r>
    <x v="82"/>
    <s v="Franklin Pierce School District"/>
    <n v="3000"/>
    <s v="Harvard Elementary"/>
    <s v="Yes"/>
    <n v="427.71"/>
    <n v="0"/>
    <n v="427.71"/>
    <n v="1.06"/>
    <n v="1.06"/>
    <n v="427.71"/>
    <n v="1.2549999999999999"/>
    <n v="72728"/>
    <n v="78209"/>
    <n v="96750.06"/>
    <n v="7291.3699999999953"/>
    <n v="14136"/>
    <n v="0.18149999999999999"/>
    <n v="0.17510000000000001"/>
    <n v="36577.53"/>
    <n v="1734.02"/>
    <n v="303.63"/>
    <n v="2037.65"/>
    <n v="142656.60999999999"/>
  </r>
  <r>
    <x v="82"/>
    <s v="Franklin Pierce School District"/>
    <n v="2945"/>
    <s v="James Sales Elementary"/>
    <s v="Yes"/>
    <n v="384.71"/>
    <n v="0"/>
    <n v="384.71"/>
    <n v="1.06"/>
    <n v="1.06"/>
    <n v="384.71"/>
    <n v="1.1279999999999999"/>
    <n v="72728"/>
    <n v="78209"/>
    <n v="86959.42"/>
    <n v="6553.5200000000041"/>
    <n v="14136"/>
    <n v="0.18149999999999999"/>
    <n v="0.17510000000000001"/>
    <n v="32876.06"/>
    <n v="1558.55"/>
    <n v="272.89999999999998"/>
    <n v="1831.4499999999998"/>
    <n v="128220.45"/>
  </r>
  <r>
    <x v="82"/>
    <s v="Franklin Pierce School District"/>
    <n v="2340"/>
    <s v="Midland Elementary"/>
    <s v="Yes"/>
    <n v="419"/>
    <n v="0"/>
    <n v="419"/>
    <n v="1.06"/>
    <n v="1.06"/>
    <n v="419"/>
    <n v="1.2290000000000001"/>
    <n v="72728"/>
    <n v="78209"/>
    <n v="94745.67"/>
    <n v="7140.320000000007"/>
    <n v="14136"/>
    <n v="0.18149999999999999"/>
    <n v="0.17510000000000001"/>
    <n v="35819.75"/>
    <n v="1698.1"/>
    <n v="297.33999999999997"/>
    <n v="1995.4399999999998"/>
    <n v="139701.18"/>
  </r>
  <r>
    <x v="82"/>
    <s v="Franklin Pierce School District"/>
    <n v="3300"/>
    <s v="Morris Ford Middle School"/>
    <s v="Yes"/>
    <n v="818.86"/>
    <n v="0"/>
    <n v="818.86"/>
    <n v="1.06"/>
    <n v="1.06"/>
    <n v="818.86"/>
    <n v="2.4020000000000001"/>
    <n v="72728"/>
    <n v="78209"/>
    <n v="185174.22"/>
    <n v="13955.279999999999"/>
    <n v="14136"/>
    <n v="0.18149999999999999"/>
    <n v="0.17510000000000001"/>
    <n v="70007.360000000001"/>
    <n v="3318.82"/>
    <n v="581.13"/>
    <n v="3899.9500000000003"/>
    <n v="273036.81"/>
  </r>
  <r>
    <x v="82"/>
    <s v="Franklin Pierce School District"/>
    <n v="3401"/>
    <s v="Perry G Keithley Middle School"/>
    <s v="Yes"/>
    <n v="780.29"/>
    <n v="0"/>
    <n v="780.29"/>
    <n v="1.06"/>
    <n v="1.06"/>
    <n v="780.29"/>
    <n v="2.2890000000000001"/>
    <n v="72728"/>
    <n v="78209"/>
    <n v="176462.86"/>
    <n v="13298.770000000019"/>
    <n v="14136"/>
    <n v="0.18149999999999999"/>
    <n v="0.17510000000000001"/>
    <n v="66713.929999999993"/>
    <n v="3162.69"/>
    <n v="553.79"/>
    <n v="3716.48"/>
    <n v="260192.04"/>
  </r>
  <r>
    <x v="82"/>
    <s v="Franklin Pierce School District"/>
    <n v="3648"/>
    <s v="Washington High School"/>
    <s v="Yes"/>
    <n v="1017.28"/>
    <n v="0"/>
    <n v="1017.28"/>
    <n v="1.06"/>
    <n v="1.06"/>
    <n v="1017.28"/>
    <n v="2.984"/>
    <n v="72728"/>
    <n v="78209"/>
    <n v="230041.57"/>
    <n v="17336.630000000005"/>
    <n v="14136"/>
    <n v="0.18149999999999999"/>
    <n v="0.17510000000000001"/>
    <n v="86970.01"/>
    <n v="4122.97"/>
    <n v="721.93"/>
    <n v="4844.9000000000005"/>
    <n v="339193.11000000004"/>
  </r>
  <r>
    <x v="83"/>
    <s v="Freeman School District"/>
    <n v="3794"/>
    <s v="Freeman Elementary School"/>
    <s v="No"/>
    <n v="372.3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3"/>
    <s v="Freeman School District"/>
    <n v="3192"/>
    <s v="Freeman High School"/>
    <s v="No"/>
    <n v="299.6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3"/>
    <s v="Freeman School District"/>
    <n v="4593"/>
    <s v="Freeman Middle School"/>
    <s v="No"/>
    <n v="198.3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4"/>
    <s v="Garfield School District"/>
    <n v="1962"/>
    <s v="Garfield at Palouse High School"/>
    <s v="Yes"/>
    <n v="37.5"/>
    <n v="0"/>
    <n v="37.5"/>
    <n v="1"/>
    <n v="1"/>
    <n v="37.5"/>
    <n v="0.11"/>
    <n v="72728"/>
    <n v="78209"/>
    <n v="8000.08"/>
    <n v="602.90999999999985"/>
    <n v="14136"/>
    <n v="0.18149999999999999"/>
    <n v="0.17510000000000001"/>
    <n v="3112.54"/>
    <n v="143.38"/>
    <n v="25.11"/>
    <n v="168.49"/>
    <n v="11884.019999999999"/>
  </r>
  <r>
    <x v="84"/>
    <s v="Garfield School District"/>
    <n v="2895"/>
    <s v="Garfield Elementary"/>
    <s v="Yes"/>
    <n v="46.57"/>
    <n v="0"/>
    <n v="46.57"/>
    <n v="1"/>
    <n v="1"/>
    <n v="46.57"/>
    <n v="0.13700000000000001"/>
    <n v="72728"/>
    <n v="78209"/>
    <n v="9963.74"/>
    <n v="750.88999999999942"/>
    <n v="14136"/>
    <n v="0.18149999999999999"/>
    <n v="0.17510000000000001"/>
    <n v="3876.53"/>
    <n v="178.58"/>
    <n v="31.27"/>
    <n v="209.85000000000002"/>
    <n v="14801.01"/>
  </r>
  <r>
    <x v="84"/>
    <s v="Garfield School District"/>
    <n v="2896"/>
    <s v="Garfield Middle School"/>
    <s v="No"/>
    <n v="26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5"/>
    <s v="Glenwood School District"/>
    <n v="3047"/>
    <s v="Glenwood Elementary"/>
    <s v="Yes"/>
    <n v="26.71"/>
    <n v="0"/>
    <n v="26.71"/>
    <n v="1"/>
    <n v="1.04"/>
    <n v="26.71"/>
    <n v="7.8E-2"/>
    <n v="72728"/>
    <n v="78209"/>
    <n v="5672.78"/>
    <n v="671.53000000000065"/>
    <n v="14136"/>
    <n v="0.18149999999999999"/>
    <n v="0.17510000000000001"/>
    <n v="2249.8000000000002"/>
    <n v="105.74"/>
    <n v="18.52"/>
    <n v="124.25999999999999"/>
    <n v="8718.3700000000008"/>
  </r>
  <r>
    <x v="85"/>
    <s v="Glenwood School District"/>
    <n v="3048"/>
    <s v="Glenwood Secondary"/>
    <s v="No"/>
    <n v="34.2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6"/>
    <s v="Goldendale School District"/>
    <n v="2856"/>
    <s v="Goldendale High School"/>
    <s v="Yes"/>
    <n v="311.77000000000004"/>
    <n v="0"/>
    <n v="311.77000000000004"/>
    <n v="1"/>
    <n v="1"/>
    <n v="311.77000000000004"/>
    <n v="0.91500000000000004"/>
    <n v="72728"/>
    <n v="78209"/>
    <n v="66546.12"/>
    <n v="5015.1200000000099"/>
    <n v="14136"/>
    <n v="0.18149999999999999"/>
    <n v="0.17510000000000001"/>
    <n v="25890.71"/>
    <n v="1192.69"/>
    <n v="208.84"/>
    <n v="1401.53"/>
    <n v="98853.48"/>
  </r>
  <r>
    <x v="86"/>
    <s v="Goldendale School District"/>
    <n v="3393"/>
    <s v="Goldendale Middle School"/>
    <s v="Yes"/>
    <n v="256.14999999999998"/>
    <n v="0"/>
    <n v="256.14999999999998"/>
    <n v="1"/>
    <n v="1"/>
    <n v="256.14999999999998"/>
    <n v="0.751"/>
    <n v="72728"/>
    <n v="78209"/>
    <n v="54618.73"/>
    <n v="4116.2299999999959"/>
    <n v="14136"/>
    <n v="0.18149999999999999"/>
    <n v="0.17510000000000001"/>
    <n v="21250.19"/>
    <n v="978.92"/>
    <n v="171.41"/>
    <n v="1150.33"/>
    <n v="81135.48"/>
  </r>
  <r>
    <x v="86"/>
    <s v="Goldendale School District"/>
    <n v="2677"/>
    <s v="Goldendale Primary School"/>
    <s v="Yes"/>
    <n v="298.43"/>
    <n v="0"/>
    <n v="298.43"/>
    <n v="1"/>
    <n v="1"/>
    <n v="298.43"/>
    <n v="0.875"/>
    <n v="72728"/>
    <n v="78209"/>
    <n v="63637"/>
    <n v="4795.8800000000047"/>
    <n v="14136"/>
    <n v="0.18149999999999999"/>
    <n v="0.17510000000000001"/>
    <n v="24758.87"/>
    <n v="1140.55"/>
    <n v="199.71"/>
    <n v="1340.26"/>
    <n v="94532.01"/>
  </r>
  <r>
    <x v="86"/>
    <s v="Goldendale School District"/>
    <n v="5618"/>
    <s v="Washington Connections Academy Goldendale"/>
    <s v="No"/>
    <n v="2072.4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7"/>
    <s v="Grand Coulee Dam School District"/>
    <n v="5336"/>
    <s v="Lake Roosevelt Alternative School"/>
    <s v="Yes"/>
    <n v="40"/>
    <n v="0"/>
    <n v="40"/>
    <n v="1"/>
    <n v="1"/>
    <n v="40"/>
    <n v="0.11700000000000001"/>
    <n v="72728"/>
    <n v="78209"/>
    <n v="8509.18"/>
    <n v="641.27000000000044"/>
    <n v="14136"/>
    <n v="0.18149999999999999"/>
    <n v="0.17510000000000001"/>
    <n v="3310.61"/>
    <n v="152.51"/>
    <n v="26.7"/>
    <n v="179.20999999999998"/>
    <n v="12640.27"/>
  </r>
  <r>
    <x v="87"/>
    <s v="Grand Coulee Dam School District"/>
    <n v="2802"/>
    <s v="Lake Roosevelt Elementary "/>
    <s v="Yes"/>
    <n v="325.82"/>
    <n v="0"/>
    <n v="325.82"/>
    <n v="1"/>
    <n v="1"/>
    <n v="325.82"/>
    <n v="0.95599999999999996"/>
    <n v="72728"/>
    <n v="78209"/>
    <n v="69527.97"/>
    <n v="5239.8300000000017"/>
    <n v="14136"/>
    <n v="0.18149999999999999"/>
    <n v="0.17510000000000001"/>
    <n v="27050.84"/>
    <n v="1246.1300000000001"/>
    <n v="218.2"/>
    <n v="1464.3300000000002"/>
    <n v="103282.97"/>
  </r>
  <r>
    <x v="87"/>
    <s v="Grand Coulee Dam School District"/>
    <n v="2801"/>
    <s v="Lake Roosevelt Jr/Sr High School"/>
    <s v="Yes"/>
    <n v="332.67"/>
    <n v="0"/>
    <n v="332.67"/>
    <n v="1"/>
    <n v="1"/>
    <n v="332.67"/>
    <n v="0.97599999999999998"/>
    <n v="72728"/>
    <n v="78209"/>
    <n v="70982.53"/>
    <n v="5349.4499999999971"/>
    <n v="14136"/>
    <n v="0.18149999999999999"/>
    <n v="0.17510000000000001"/>
    <n v="27616.75"/>
    <n v="1272.2"/>
    <n v="222.76"/>
    <n v="1494.96"/>
    <n v="105443.69"/>
  </r>
  <r>
    <x v="88"/>
    <s v="Grandview School District"/>
    <n v="1776"/>
    <s v="Contract Learning Center"/>
    <s v="Yes"/>
    <n v="33"/>
    <n v="0"/>
    <n v="33"/>
    <n v="1"/>
    <n v="1"/>
    <n v="33"/>
    <n v="9.7000000000000003E-2"/>
    <n v="72728"/>
    <n v="78209"/>
    <n v="7054.62"/>
    <n v="531.65000000000055"/>
    <n v="14136"/>
    <n v="0.18149999999999999"/>
    <n v="0.17510000000000001"/>
    <n v="2744.7"/>
    <n v="126.44"/>
    <n v="22.14"/>
    <n v="148.57999999999998"/>
    <n v="10479.550000000001"/>
  </r>
  <r>
    <x v="88"/>
    <s v="Grandview School District"/>
    <n v="2555"/>
    <s v="Grandview High School"/>
    <s v="Yes"/>
    <n v="1138.92"/>
    <n v="0"/>
    <n v="1138.92"/>
    <n v="1"/>
    <n v="1"/>
    <n v="1138.92"/>
    <n v="3.3410000000000002"/>
    <n v="72728"/>
    <n v="78209"/>
    <n v="242984.25"/>
    <n v="18312.01999999999"/>
    <n v="14136"/>
    <n v="0.18149999999999999"/>
    <n v="0.17510000000000001"/>
    <n v="94536.45"/>
    <n v="4354.9399999999996"/>
    <n v="762.55"/>
    <n v="5117.49"/>
    <n v="360950.20999999996"/>
  </r>
  <r>
    <x v="88"/>
    <s v="Grandview School District"/>
    <n v="3071"/>
    <s v="Grandview Middle School"/>
    <s v="Yes"/>
    <n v="835.47"/>
    <n v="0"/>
    <n v="835.47"/>
    <n v="1"/>
    <n v="1"/>
    <n v="835.47"/>
    <n v="2.4510000000000001"/>
    <n v="72728"/>
    <n v="78209"/>
    <n v="178256.33"/>
    <n v="13433.930000000022"/>
    <n v="14136"/>
    <n v="0.18149999999999999"/>
    <n v="0.17510000000000001"/>
    <n v="69353.14"/>
    <n v="3194.84"/>
    <n v="559.41999999999996"/>
    <n v="3754.26"/>
    <n v="264797.65999999997"/>
  </r>
  <r>
    <x v="88"/>
    <s v="Grandview School District"/>
    <n v="2345"/>
    <s v="Mcclure Elementary School"/>
    <s v="Yes"/>
    <n v="541.86"/>
    <n v="0"/>
    <n v="541.86"/>
    <n v="1"/>
    <n v="1"/>
    <n v="541.86"/>
    <n v="1.589"/>
    <n v="72728"/>
    <n v="78209"/>
    <n v="115564.79"/>
    <n v="8709.3100000000122"/>
    <n v="14136"/>
    <n v="0.18149999999999999"/>
    <n v="0.17510000000000001"/>
    <n v="44962.11"/>
    <n v="2071.2399999999998"/>
    <n v="362.67"/>
    <n v="2433.91"/>
    <n v="171670.12000000002"/>
  </r>
  <r>
    <x v="88"/>
    <s v="Grandview School District"/>
    <n v="3013"/>
    <s v="Smith Elementary School"/>
    <s v="Yes"/>
    <n v="467.58"/>
    <n v="0"/>
    <n v="467.58"/>
    <n v="1"/>
    <n v="1"/>
    <n v="467.58"/>
    <n v="1.3720000000000001"/>
    <n v="72728"/>
    <n v="78209"/>
    <n v="99782.82"/>
    <n v="7519.929999999993"/>
    <n v="14136"/>
    <n v="0.18149999999999999"/>
    <n v="0.17510000000000001"/>
    <n v="38821.910000000003"/>
    <n v="1788.38"/>
    <n v="313.14999999999998"/>
    <n v="2101.5300000000002"/>
    <n v="148226.19"/>
  </r>
  <r>
    <x v="88"/>
    <s v="Grandview School District"/>
    <n v="5399"/>
    <s v="Step Up to College Open Doors High School"/>
    <s v="Yes"/>
    <n v="0.71"/>
    <n v="0"/>
    <n v="0.71"/>
    <n v="1"/>
    <n v="1"/>
    <n v="0.71"/>
    <n v="2E-3"/>
    <n v="72728"/>
    <n v="78209"/>
    <n v="145.46"/>
    <n v="10.95999999999998"/>
    <n v="14136"/>
    <n v="0.18149999999999999"/>
    <n v="0.17510000000000001"/>
    <n v="56.59"/>
    <n v="2.61"/>
    <n v="0.46"/>
    <n v="3.07"/>
    <n v="216.07999999999998"/>
  </r>
  <r>
    <x v="88"/>
    <s v="Grandview School District"/>
    <n v="2756"/>
    <s v="Thompson Elementary School"/>
    <s v="Yes"/>
    <n v="554.15"/>
    <n v="0"/>
    <n v="554.15"/>
    <n v="1"/>
    <n v="1"/>
    <n v="554.15"/>
    <n v="1.6259999999999999"/>
    <n v="72728"/>
    <n v="78209"/>
    <n v="118255.73"/>
    <n v="8912.1000000000058"/>
    <n v="14136"/>
    <n v="0.18149999999999999"/>
    <n v="0.17510000000000001"/>
    <n v="46009.06"/>
    <n v="2119.46"/>
    <n v="371.12"/>
    <n v="2490.58"/>
    <n v="175667.46999999997"/>
  </r>
  <r>
    <x v="89"/>
    <s v="Granger School District"/>
    <n v="3314"/>
    <s v="Granger High School"/>
    <s v="Yes"/>
    <n v="407.96999999999997"/>
    <n v="0"/>
    <n v="407.96999999999997"/>
    <n v="1"/>
    <n v="1"/>
    <n v="407.96999999999997"/>
    <n v="1.1970000000000001"/>
    <n v="72728"/>
    <n v="78209"/>
    <n v="87055.42"/>
    <n v="6560.75"/>
    <n v="14136"/>
    <n v="0.18149999999999999"/>
    <n v="0.17510000000000001"/>
    <n v="33870.14"/>
    <n v="1560.27"/>
    <n v="273.2"/>
    <n v="1833.47"/>
    <n v="129319.78"/>
  </r>
  <r>
    <x v="89"/>
    <s v="Granger School District"/>
    <n v="2531"/>
    <s v="Granger Middle School"/>
    <s v="Yes"/>
    <n v="423.86"/>
    <n v="0"/>
    <n v="423.86"/>
    <n v="1"/>
    <n v="1"/>
    <n v="423.86"/>
    <n v="1.2430000000000001"/>
    <n v="72728"/>
    <n v="78209"/>
    <n v="90400.9"/>
    <n v="6812.8899999999994"/>
    <n v="14136"/>
    <n v="0.18149999999999999"/>
    <n v="0.17510000000000001"/>
    <n v="35171.75"/>
    <n v="1620.23"/>
    <n v="283.7"/>
    <n v="1903.93"/>
    <n v="134289.46999999997"/>
  </r>
  <r>
    <x v="89"/>
    <s v="Granger School District"/>
    <n v="4535"/>
    <s v="Roosevelt Elementary"/>
    <s v="Yes"/>
    <n v="532.57000000000005"/>
    <n v="0"/>
    <n v="532.57000000000005"/>
    <n v="1"/>
    <n v="1"/>
    <n v="532.57000000000005"/>
    <n v="1.5620000000000001"/>
    <n v="72728"/>
    <n v="78209"/>
    <n v="113601.14"/>
    <n v="8561.320000000007"/>
    <n v="14136"/>
    <n v="0.18149999999999999"/>
    <n v="0.17510000000000001"/>
    <n v="44198.13"/>
    <n v="2036.04"/>
    <n v="356.51"/>
    <n v="2392.5500000000002"/>
    <n v="168753.13999999998"/>
  </r>
  <r>
    <x v="90"/>
    <s v="Granite Falls School District"/>
    <n v="5171"/>
    <s v="Crossroads High School"/>
    <s v="Yes"/>
    <n v="205.27"/>
    <n v="0"/>
    <n v="205.27"/>
    <n v="1.1200000000000001"/>
    <n v="1.1200000000000001"/>
    <n v="205.27"/>
    <n v="0.60199999999999998"/>
    <n v="72728"/>
    <n v="78209"/>
    <n v="49036.13"/>
    <n v="3695.510000000002"/>
    <n v="14136"/>
    <n v="0.18149999999999999"/>
    <n v="0.17510000000000001"/>
    <n v="18057.009999999998"/>
    <n v="878.86"/>
    <n v="153.88999999999999"/>
    <n v="1032.75"/>
    <n v="71821.399999999994"/>
  </r>
  <r>
    <x v="90"/>
    <s v="Granite Falls School District"/>
    <n v="2580"/>
    <s v="Granite Falls High School"/>
    <s v="No"/>
    <n v="559.8100000000000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0"/>
    <s v="Granite Falls School District"/>
    <n v="4113"/>
    <s v="Granite Falls Middle School"/>
    <s v="No"/>
    <n v="459.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0"/>
    <s v="Granite Falls School District"/>
    <n v="5349"/>
    <s v="Granite Falls Open Doors"/>
    <s v="Yes"/>
    <n v="45.86"/>
    <n v="0"/>
    <n v="45.86"/>
    <n v="1.1200000000000001"/>
    <n v="1.1200000000000001"/>
    <n v="45.86"/>
    <n v="0.13500000000000001"/>
    <n v="72728"/>
    <n v="78209"/>
    <n v="10996.47"/>
    <n v="828.73000000000138"/>
    <n v="14136"/>
    <n v="0.18149999999999999"/>
    <n v="0.17510000000000001"/>
    <n v="4049.33"/>
    <n v="197.09"/>
    <n v="34.51"/>
    <n v="231.6"/>
    <n v="16106.130000000001"/>
  </r>
  <r>
    <x v="90"/>
    <s v="Granite Falls School District"/>
    <n v="4479"/>
    <s v="Monte Cristo Elementary"/>
    <s v="Yes"/>
    <n v="484.97"/>
    <n v="0"/>
    <n v="484.97"/>
    <n v="1.1200000000000001"/>
    <n v="1.1200000000000001"/>
    <n v="484.97"/>
    <n v="1.423"/>
    <n v="72728"/>
    <n v="78209"/>
    <n v="115910.98"/>
    <n v="8735.4000000000087"/>
    <n v="14136"/>
    <n v="0.18149999999999999"/>
    <n v="0.17510000000000001"/>
    <n v="42682.94"/>
    <n v="2077.44"/>
    <n v="363.76"/>
    <n v="2441.1999999999998"/>
    <n v="169770.52000000002"/>
  </r>
  <r>
    <x v="90"/>
    <s v="Granite Falls School District"/>
    <n v="4330"/>
    <s v="Mountain Way Elementary"/>
    <s v="No"/>
    <n v="500.3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1"/>
    <s v="Grapeview School District"/>
    <n v="2145"/>
    <s v="Grapeview Elementary &amp; Middle School"/>
    <s v="No"/>
    <n v="237.0400000000000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2"/>
    <s v="Great Northern School District"/>
    <n v="2097"/>
    <s v="Great Northern Elementary"/>
    <s v="No"/>
    <n v="3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3"/>
    <s v="Green Mountain School District"/>
    <n v="2484"/>
    <s v="Green Mountain School"/>
    <s v="No"/>
    <n v="168.4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4"/>
    <s v="Griffin School District"/>
    <n v="2406"/>
    <s v="Griffin School"/>
    <s v="No"/>
    <n v="565.7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5"/>
    <s v="Harrington School District"/>
    <n v="2743"/>
    <s v="Harrington Elementary School"/>
    <s v="Yes"/>
    <n v="66.290000000000006"/>
    <n v="0"/>
    <n v="66.290000000000006"/>
    <n v="1"/>
    <n v="1.04"/>
    <n v="66.290000000000006"/>
    <n v="0.19400000000000001"/>
    <n v="72728"/>
    <n v="78209"/>
    <n v="14109.23"/>
    <n v="1670.2200000000012"/>
    <n v="14136"/>
    <n v="0.18149999999999999"/>
    <n v="0.17510000000000001"/>
    <n v="5595.66"/>
    <n v="262.99"/>
    <n v="46.05"/>
    <n v="309.04000000000002"/>
    <n v="21684.15"/>
  </r>
  <r>
    <x v="95"/>
    <s v="Harrington School District"/>
    <n v="3113"/>
    <s v="Harrington High School"/>
    <s v="Yes"/>
    <n v="42.19"/>
    <n v="0"/>
    <n v="42.19"/>
    <n v="1"/>
    <n v="1.04"/>
    <n v="42.19"/>
    <n v="0.124"/>
    <n v="72728"/>
    <n v="78209"/>
    <n v="9018.27"/>
    <n v="1067.5599999999995"/>
    <n v="14136"/>
    <n v="0.18149999999999999"/>
    <n v="0.17510000000000001"/>
    <n v="3576.61"/>
    <n v="168.1"/>
    <n v="29.43"/>
    <n v="197.53"/>
    <n v="13859.970000000001"/>
  </r>
  <r>
    <x v="96"/>
    <s v="Highland School District"/>
    <n v="4559"/>
    <s v="Highland High School"/>
    <s v="Yes"/>
    <n v="367.59999999999997"/>
    <n v="0"/>
    <n v="367.59999999999997"/>
    <n v="1"/>
    <n v="1"/>
    <n v="367.59999999999997"/>
    <n v="1.0780000000000001"/>
    <n v="72728"/>
    <n v="78209"/>
    <n v="78400.78"/>
    <n v="5908.5200000000041"/>
    <n v="14136"/>
    <n v="0.18149999999999999"/>
    <n v="0.17510000000000001"/>
    <n v="30502.93"/>
    <n v="1405.16"/>
    <n v="246.04"/>
    <n v="1651.2"/>
    <n v="116463.43"/>
  </r>
  <r>
    <x v="96"/>
    <s v="Highland School District"/>
    <n v="2718"/>
    <s v="Highland Junior High School"/>
    <s v="Yes"/>
    <n v="253.14"/>
    <n v="0"/>
    <n v="253.14"/>
    <n v="1"/>
    <n v="1"/>
    <n v="253.14"/>
    <n v="0.74299999999999999"/>
    <n v="72728"/>
    <n v="78209"/>
    <n v="54036.9"/>
    <n v="4072.3899999999994"/>
    <n v="14136"/>
    <n v="0.18149999999999999"/>
    <n v="0.17510000000000001"/>
    <n v="21023.82"/>
    <n v="968.49"/>
    <n v="169.58"/>
    <n v="1138.07"/>
    <n v="80271.180000000008"/>
  </r>
  <r>
    <x v="96"/>
    <s v="Highland School District"/>
    <n v="3072"/>
    <s v="Marcus Whitman-Cowiche Elementary"/>
    <s v="Yes"/>
    <n v="262.14"/>
    <n v="0"/>
    <n v="262.14"/>
    <n v="1"/>
    <n v="1"/>
    <n v="262.14"/>
    <n v="0.76900000000000002"/>
    <n v="72728"/>
    <n v="78209"/>
    <n v="55927.83"/>
    <n v="4214.8899999999994"/>
    <n v="14136"/>
    <n v="0.18149999999999999"/>
    <n v="0.17510000000000001"/>
    <n v="21759.51"/>
    <n v="1002.38"/>
    <n v="175.52"/>
    <n v="1177.9000000000001"/>
    <n v="83080.12999999999"/>
  </r>
  <r>
    <x v="96"/>
    <s v="Highland School District"/>
    <n v="3073"/>
    <s v="Tieton Intermediate School"/>
    <s v="Yes"/>
    <n v="196.71"/>
    <n v="0"/>
    <n v="196.71"/>
    <n v="1"/>
    <n v="1"/>
    <n v="196.71"/>
    <n v="0.57699999999999996"/>
    <n v="72728"/>
    <n v="78209"/>
    <n v="41964.06"/>
    <n v="3162.5299999999988"/>
    <n v="14136"/>
    <n v="0.18149999999999999"/>
    <n v="0.17510000000000001"/>
    <n v="16326.71"/>
    <n v="752.11"/>
    <n v="131.69"/>
    <n v="883.8"/>
    <n v="62337.1"/>
  </r>
  <r>
    <x v="97"/>
    <s v="Highline School District"/>
    <n v="2765"/>
    <s v="Beverly Park Elem at Glendale"/>
    <s v="Yes"/>
    <n v="337.01"/>
    <n v="0"/>
    <n v="337.01"/>
    <n v="1.18"/>
    <n v="1.18"/>
    <n v="337.01"/>
    <n v="0.98899999999999999"/>
    <n v="72728"/>
    <n v="78209"/>
    <n v="84875.03"/>
    <n v="6396.4400000000023"/>
    <n v="14136"/>
    <n v="0.18149999999999999"/>
    <n v="0.17510000000000001"/>
    <n v="30505.34"/>
    <n v="1521.19"/>
    <n v="266.36"/>
    <n v="1787.5500000000002"/>
    <n v="123564.36"/>
  </r>
  <r>
    <x v="97"/>
    <s v="Highline School District"/>
    <n v="5028"/>
    <s v="Big Picture School"/>
    <s v="Yes"/>
    <n v="236.77"/>
    <n v="0"/>
    <n v="236.77"/>
    <n v="1.18"/>
    <n v="1.18"/>
    <n v="236.77"/>
    <n v="0.69499999999999995"/>
    <n v="72728"/>
    <n v="78209"/>
    <n v="59644.23"/>
    <n v="4494.9699999999939"/>
    <n v="14136"/>
    <n v="0.18149999999999999"/>
    <n v="0.17510000000000001"/>
    <n v="21437.02"/>
    <n v="1068.99"/>
    <n v="187.18"/>
    <n v="1256.17"/>
    <n v="86832.39"/>
  </r>
  <r>
    <x v="97"/>
    <s v="Highline School District"/>
    <n v="2982"/>
    <s v="Bow Lake Elementary"/>
    <s v="Yes"/>
    <n v="522.71"/>
    <n v="0"/>
    <n v="522.71"/>
    <n v="1.18"/>
    <n v="1.18"/>
    <n v="522.71"/>
    <n v="1.5329999999999999"/>
    <n v="72728"/>
    <n v="78209"/>
    <n v="131560.59"/>
    <n v="9914.8000000000175"/>
    <n v="14136"/>
    <n v="0.18149999999999999"/>
    <n v="0.17510000000000001"/>
    <n v="47284.82"/>
    <n v="2357.92"/>
    <n v="412.87"/>
    <n v="2770.79"/>
    <n v="191531.00000000003"/>
  </r>
  <r>
    <x v="97"/>
    <s v="Highline School District"/>
    <n v="3163"/>
    <s v="Cascade Middle School"/>
    <s v="Yes"/>
    <n v="665.93"/>
    <n v="0"/>
    <n v="665.93"/>
    <n v="1.18"/>
    <n v="1.18"/>
    <n v="665.93"/>
    <n v="1.9530000000000001"/>
    <n v="72728"/>
    <n v="78209"/>
    <n v="167604.59"/>
    <n v="12631.179999999993"/>
    <n v="14136"/>
    <n v="0.18149999999999999"/>
    <n v="0.17510000000000001"/>
    <n v="60239.56"/>
    <n v="3003.93"/>
    <n v="525.99"/>
    <n v="3529.92"/>
    <n v="244005.25"/>
  </r>
  <r>
    <x v="97"/>
    <s v="Highline School District"/>
    <n v="2926"/>
    <s v="Cedarhurst Elementary"/>
    <s v="Yes"/>
    <n v="401.68"/>
    <n v="0"/>
    <n v="401.68"/>
    <n v="1.18"/>
    <n v="1.18"/>
    <n v="401.68"/>
    <n v="1.1779999999999999"/>
    <n v="72728"/>
    <n v="78209"/>
    <n v="101094.83"/>
    <n v="7618.8099999999977"/>
    <n v="14136"/>
    <n v="0.18149999999999999"/>
    <n v="0.17510000000000001"/>
    <n v="36334.97"/>
    <n v="1811.89"/>
    <n v="317.26"/>
    <n v="2129.15"/>
    <n v="147177.75999999998"/>
  </r>
  <r>
    <x v="97"/>
    <s v="Highline School District"/>
    <n v="3098"/>
    <s v="Chinook Middle School"/>
    <s v="Yes"/>
    <n v="599.91999999999996"/>
    <n v="0"/>
    <n v="599.91999999999996"/>
    <n v="1.18"/>
    <n v="1.18"/>
    <n v="599.91999999999996"/>
    <n v="1.76"/>
    <n v="72728"/>
    <n v="78209"/>
    <n v="151041.51"/>
    <n v="11382.940000000002"/>
    <n v="14136"/>
    <n v="0.18149999999999999"/>
    <n v="0.17510000000000001"/>
    <n v="54286.55"/>
    <n v="2707.07"/>
    <n v="474.01"/>
    <n v="3181.08"/>
    <n v="219892.08"/>
  </r>
  <r>
    <x v="97"/>
    <s v="Highline School District"/>
    <n v="1539"/>
    <s v="CHOICE Academy"/>
    <s v="Yes"/>
    <n v="169.89"/>
    <n v="0"/>
    <n v="169.89"/>
    <n v="1.18"/>
    <n v="1.18"/>
    <n v="169.89"/>
    <n v="0.498"/>
    <n v="72728"/>
    <n v="78209"/>
    <n v="42737.88"/>
    <n v="3220.8600000000006"/>
    <n v="14136"/>
    <n v="0.18149999999999999"/>
    <n v="0.17510000000000001"/>
    <n v="15360.63"/>
    <n v="765.98"/>
    <n v="134.12"/>
    <n v="900.1"/>
    <n v="62219.469999999994"/>
  </r>
  <r>
    <x v="97"/>
    <s v="Highline School District"/>
    <n v="2418"/>
    <s v="Des Moines Elementary"/>
    <s v="Yes"/>
    <n v="459.72"/>
    <n v="0"/>
    <n v="459.72"/>
    <n v="1.18"/>
    <n v="1.18"/>
    <n v="459.72"/>
    <n v="1.349"/>
    <n v="72728"/>
    <n v="78209"/>
    <n v="115769.88"/>
    <n v="8724.7699999999895"/>
    <n v="14136"/>
    <n v="0.18149999999999999"/>
    <n v="0.17510000000000001"/>
    <n v="41609.4"/>
    <n v="2074.91"/>
    <n v="363.32"/>
    <n v="2438.23"/>
    <n v="168542.28"/>
  </r>
  <r>
    <x v="97"/>
    <s v="Highline School District"/>
    <n v="3099"/>
    <s v="Evergreen High School"/>
    <s v="Yes"/>
    <n v="1012.69"/>
    <n v="0"/>
    <n v="1012.69"/>
    <n v="1.18"/>
    <n v="1.18"/>
    <n v="1012.69"/>
    <n v="2.9710000000000001"/>
    <n v="72728"/>
    <n v="78209"/>
    <n v="254968.37"/>
    <n v="19215.179999999993"/>
    <n v="14136"/>
    <n v="0.18149999999999999"/>
    <n v="0.17510000000000001"/>
    <n v="91639.39"/>
    <n v="4569.7299999999996"/>
    <n v="800.16"/>
    <n v="5369.8899999999994"/>
    <n v="371192.83"/>
  </r>
  <r>
    <x v="97"/>
    <s v="Highline School District"/>
    <n v="5551"/>
    <s v="Glacier Middle School"/>
    <s v="Yes"/>
    <n v="793.06"/>
    <n v="0"/>
    <n v="793.06"/>
    <n v="1.18"/>
    <n v="1.18"/>
    <n v="793.06"/>
    <n v="2.3260000000000001"/>
    <n v="72728"/>
    <n v="78209"/>
    <n v="199615.09"/>
    <n v="15043.589999999997"/>
    <n v="14136"/>
    <n v="0.18149999999999999"/>
    <n v="0.17510000000000001"/>
    <n v="71744.61"/>
    <n v="3577.64"/>
    <n v="626.44000000000005"/>
    <n v="4204.08"/>
    <n v="290607.37000000005"/>
  </r>
  <r>
    <x v="97"/>
    <s v="Highline School District"/>
    <n v="2844"/>
    <s v="Gregory Heights Elementary"/>
    <s v="No"/>
    <n v="4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2699"/>
    <s v="Hazel Valley Elementary"/>
    <s v="Yes"/>
    <n v="480.61"/>
    <n v="0"/>
    <n v="480.61"/>
    <n v="1.18"/>
    <n v="1.18"/>
    <n v="480.61"/>
    <n v="1.41"/>
    <n v="72728"/>
    <n v="78209"/>
    <n v="121004.85"/>
    <n v="9119.2799999999988"/>
    <n v="14136"/>
    <n v="0.18149999999999999"/>
    <n v="0.17510000000000001"/>
    <n v="43490.93"/>
    <n v="2168.7399999999998"/>
    <n v="379.75"/>
    <n v="2548.4899999999998"/>
    <n v="176163.55"/>
  </r>
  <r>
    <x v="97"/>
    <s v="Highline School District"/>
    <n v="2325"/>
    <s v="Highline High School"/>
    <s v="Yes"/>
    <n v="1269.5500000000002"/>
    <n v="0"/>
    <n v="1269.5500000000002"/>
    <n v="1.18"/>
    <n v="1.18"/>
    <n v="1269.5500000000002"/>
    <n v="3.7240000000000002"/>
    <n v="72728"/>
    <n v="78209"/>
    <n v="319590.09999999998"/>
    <n v="24085.270000000019"/>
    <n v="14136"/>
    <n v="0.18149999999999999"/>
    <n v="0.17510000000000001"/>
    <n v="114865.4"/>
    <n v="5727.92"/>
    <n v="1002.96"/>
    <n v="6730.88"/>
    <n v="465271.65"/>
  </r>
  <r>
    <x v="97"/>
    <s v="Highline School District"/>
    <n v="5371"/>
    <s v="Highline Home School Center"/>
    <s v="No"/>
    <n v="8.199999999999999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5370"/>
    <s v="Highline Open Doors 1418"/>
    <s v="No"/>
    <n v="183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5622"/>
    <s v="Highline Public Schools Virtual Academy"/>
    <s v="Yes"/>
    <n v="180.71"/>
    <n v="0"/>
    <n v="180.71"/>
    <n v="1.18"/>
    <n v="1.18"/>
    <n v="180.71"/>
    <n v="0.53"/>
    <n v="72728"/>
    <n v="78209"/>
    <n v="45484.09"/>
    <n v="3427.820000000007"/>
    <n v="14136"/>
    <n v="0.18149999999999999"/>
    <n v="0.17510000000000001"/>
    <n v="16347.65"/>
    <n v="815.2"/>
    <n v="142.74"/>
    <n v="957.94"/>
    <n v="66217.5"/>
  </r>
  <r>
    <x v="97"/>
    <s v="Highline School District"/>
    <n v="3165"/>
    <s v="Hilltop Elementary"/>
    <s v="Yes"/>
    <n v="443.86"/>
    <n v="0"/>
    <n v="443.86"/>
    <n v="1.18"/>
    <n v="1.18"/>
    <n v="443.86"/>
    <n v="1.302"/>
    <n v="72728"/>
    <n v="78209"/>
    <n v="111736.39"/>
    <n v="8420.7899999999936"/>
    <n v="14136"/>
    <n v="0.18149999999999999"/>
    <n v="0.17510000000000001"/>
    <n v="40159.71"/>
    <n v="2002.62"/>
    <n v="350.66"/>
    <n v="2353.2799999999997"/>
    <n v="162670.17000000001"/>
  </r>
  <r>
    <x v="97"/>
    <s v="Highline School District"/>
    <n v="3278"/>
    <s v="Madrona Elementary"/>
    <s v="Yes"/>
    <n v="336.14"/>
    <n v="0"/>
    <n v="336.14"/>
    <n v="1.18"/>
    <n v="1.18"/>
    <n v="336.14"/>
    <n v="0.98599999999999999"/>
    <n v="72728"/>
    <n v="78209"/>
    <n v="84617.57"/>
    <n v="6377.0399999999936"/>
    <n v="14136"/>
    <n v="0.18149999999999999"/>
    <n v="0.17510000000000001"/>
    <n v="30412.799999999999"/>
    <n v="1516.58"/>
    <n v="265.55"/>
    <n v="1782.1299999999999"/>
    <n v="123189.54000000001"/>
  </r>
  <r>
    <x v="97"/>
    <s v="Highline School District"/>
    <n v="5672"/>
    <s v="Maritime High School"/>
    <s v="No"/>
    <n v="97.9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3097"/>
    <s v="Marvista Elementary"/>
    <s v="No"/>
    <n v="532.1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2734"/>
    <s v="McMicken Heights Elementary"/>
    <s v="Yes"/>
    <n v="498.14"/>
    <n v="0"/>
    <n v="498.14"/>
    <n v="1.18"/>
    <n v="1.18"/>
    <n v="498.14"/>
    <n v="1.4610000000000001"/>
    <n v="72728"/>
    <n v="78209"/>
    <n v="125381.62"/>
    <n v="9449.1300000000047"/>
    <n v="14136"/>
    <n v="0.18149999999999999"/>
    <n v="0.17510000000000001"/>
    <n v="45064"/>
    <n v="2247.1799999999998"/>
    <n v="393.48"/>
    <n v="2640.66"/>
    <n v="182535.41"/>
  </r>
  <r>
    <x v="97"/>
    <s v="Highline School District"/>
    <n v="2984"/>
    <s v="Midway Elementary"/>
    <s v="Yes"/>
    <n v="539.86"/>
    <n v="0"/>
    <n v="539.86"/>
    <n v="1.18"/>
    <n v="1.18"/>
    <n v="539.86"/>
    <n v="1.5840000000000001"/>
    <n v="72728"/>
    <n v="78209"/>
    <n v="135937.35999999999"/>
    <n v="10244.650000000023"/>
    <n v="14136"/>
    <n v="0.18149999999999999"/>
    <n v="0.17510000000000001"/>
    <n v="48857.89"/>
    <n v="2436.37"/>
    <n v="426.61"/>
    <n v="2862.98"/>
    <n v="197902.88000000003"/>
  </r>
  <r>
    <x v="97"/>
    <s v="Highline School District"/>
    <n v="3279"/>
    <s v="Mount Rainier High School"/>
    <s v="Yes"/>
    <n v="1710.11"/>
    <n v="0"/>
    <n v="1710.11"/>
    <n v="1.18"/>
    <n v="1.18"/>
    <n v="1710.11"/>
    <n v="5.016"/>
    <n v="72728"/>
    <n v="78209"/>
    <n v="430468.3"/>
    <n v="32441.390000000014"/>
    <n v="14136"/>
    <n v="0.18149999999999999"/>
    <n v="0.17510000000000001"/>
    <n v="154716.66"/>
    <n v="7715.16"/>
    <n v="1350.92"/>
    <n v="9066.08"/>
    <n v="626692.42999999993"/>
  </r>
  <r>
    <x v="97"/>
    <s v="Highline School District"/>
    <n v="2144"/>
    <s v="Mount View Elementary"/>
    <s v="Yes"/>
    <n v="385.14"/>
    <n v="0"/>
    <n v="385.14"/>
    <n v="1.18"/>
    <n v="1.18"/>
    <n v="385.14"/>
    <n v="1.1299999999999999"/>
    <n v="72728"/>
    <n v="78209"/>
    <n v="96975.52"/>
    <n v="7308.3600000000006"/>
    <n v="14136"/>
    <n v="0.18149999999999999"/>
    <n v="0.17510000000000001"/>
    <n v="34854.43"/>
    <n v="1738.06"/>
    <n v="304.33"/>
    <n v="2042.3899999999999"/>
    <n v="141180.70000000001"/>
  </r>
  <r>
    <x v="97"/>
    <s v="Highline School District"/>
    <n v="1972"/>
    <s v="New Start"/>
    <s v="Yes"/>
    <n v="97.08"/>
    <n v="0"/>
    <n v="97.08"/>
    <n v="1.18"/>
    <n v="1.18"/>
    <n v="97.08"/>
    <n v="0.28499999999999998"/>
    <n v="72728"/>
    <n v="78209"/>
    <n v="24458.43"/>
    <n v="1843.2599999999984"/>
    <n v="14136"/>
    <n v="0.18149999999999999"/>
    <n v="0.17510000000000001"/>
    <n v="8790.7199999999993"/>
    <n v="438.36"/>
    <n v="76.760000000000005"/>
    <n v="515.12"/>
    <n v="35607.530000000006"/>
  </r>
  <r>
    <x v="97"/>
    <s v="Highline School District"/>
    <n v="2983"/>
    <s v="North Hill Elementary"/>
    <s v="No"/>
    <n v="509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3333"/>
    <s v="Pacific Middle School"/>
    <s v="Yes"/>
    <n v="618.62"/>
    <n v="0"/>
    <n v="618.62"/>
    <n v="1.18"/>
    <n v="1.18"/>
    <n v="618.62"/>
    <n v="1.8149999999999999"/>
    <n v="72728"/>
    <n v="78209"/>
    <n v="155761.56"/>
    <n v="11738.660000000003"/>
    <n v="14136"/>
    <n v="0.18149999999999999"/>
    <n v="0.17510000000000001"/>
    <n v="55983"/>
    <n v="2791.67"/>
    <n v="488.82"/>
    <n v="3280.4900000000002"/>
    <n v="226763.71"/>
  </r>
  <r>
    <x v="97"/>
    <s v="Highline School District"/>
    <n v="3335"/>
    <s v="Parkside Elementary"/>
    <s v="Yes"/>
    <n v="490.86"/>
    <n v="0"/>
    <n v="490.86"/>
    <n v="1.18"/>
    <n v="1.18"/>
    <n v="490.86"/>
    <n v="1.44"/>
    <n v="72728"/>
    <n v="78209"/>
    <n v="123579.42"/>
    <n v="9313.3100000000122"/>
    <n v="14136"/>
    <n v="0.18149999999999999"/>
    <n v="0.17510000000000001"/>
    <n v="44416.27"/>
    <n v="2214.88"/>
    <n v="387.83"/>
    <n v="2602.71"/>
    <n v="179911.71"/>
  </r>
  <r>
    <x v="97"/>
    <s v="Highline School District"/>
    <n v="2270"/>
    <s v="Puget Sound Skills Center"/>
    <s v="No"/>
    <n v="442.6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3553"/>
    <s v="Raisbeck Aviation High School"/>
    <s v="No"/>
    <n v="395.640000000000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1973"/>
    <s v="Satellite High School"/>
    <s v="No"/>
    <n v="104.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3382"/>
    <s v="Seahurst Elementary School"/>
    <s v="Yes"/>
    <n v="394.14"/>
    <n v="0"/>
    <n v="394.14"/>
    <n v="1.18"/>
    <n v="1.18"/>
    <n v="394.14"/>
    <n v="1.1559999999999999"/>
    <n v="72728"/>
    <n v="78209"/>
    <n v="99206.81"/>
    <n v="7476.5200000000041"/>
    <n v="14136"/>
    <n v="0.18149999999999999"/>
    <n v="0.17510000000000001"/>
    <n v="35656.39"/>
    <n v="1778.06"/>
    <n v="311.33999999999997"/>
    <n v="2089.4"/>
    <n v="144429.12000000002"/>
  </r>
  <r>
    <x v="97"/>
    <s v="Highline School District"/>
    <n v="2842"/>
    <s v="Shorewood Elementary"/>
    <s v="Yes"/>
    <n v="415.71"/>
    <n v="0"/>
    <n v="415.71"/>
    <n v="1.18"/>
    <n v="1.18"/>
    <n v="415.71"/>
    <n v="1.2190000000000001"/>
    <n v="72728"/>
    <n v="78209"/>
    <n v="104613.41"/>
    <n v="7883.9799999999959"/>
    <n v="14136"/>
    <n v="0.18149999999999999"/>
    <n v="0.17510000000000001"/>
    <n v="37599.599999999999"/>
    <n v="1874.96"/>
    <n v="328.31"/>
    <n v="2203.27"/>
    <n v="152300.25999999998"/>
  </r>
  <r>
    <x v="97"/>
    <s v="Highline School District"/>
    <n v="2927"/>
    <s v="Sylvester Middle School"/>
    <s v="No"/>
    <n v="544.8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3483"/>
    <s v="Tyee High School"/>
    <s v="Yes"/>
    <n v="563.66999999999996"/>
    <n v="0"/>
    <n v="563.66999999999996"/>
    <n v="1.18"/>
    <n v="1.18"/>
    <n v="563.66999999999996"/>
    <n v="1.653"/>
    <n v="72728"/>
    <n v="78209"/>
    <n v="141858.87"/>
    <n v="10690.910000000003"/>
    <n v="14136"/>
    <n v="0.18149999999999999"/>
    <n v="0.17510000000000001"/>
    <n v="50986.17"/>
    <n v="2542.5"/>
    <n v="445.19"/>
    <n v="2987.69"/>
    <n v="206523.63999999998"/>
  </r>
  <r>
    <x v="97"/>
    <s v="Highline School District"/>
    <n v="2639"/>
    <s v="White Center Heights Elementary"/>
    <s v="Yes"/>
    <n v="535.29"/>
    <n v="0"/>
    <n v="535.29"/>
    <n v="1.18"/>
    <n v="1.18"/>
    <n v="535.29"/>
    <n v="1.57"/>
    <n v="72728"/>
    <n v="78209"/>
    <n v="134735.89000000001"/>
    <n v="10154.099999999977"/>
    <n v="14136"/>
    <n v="0.18149999999999999"/>
    <n v="0.17510000000000001"/>
    <n v="48426.07"/>
    <n v="2414.83"/>
    <n v="422.84"/>
    <n v="2837.67"/>
    <n v="196153.73"/>
  </r>
  <r>
    <x v="98"/>
    <s v="Hockinson School District"/>
    <n v="5311"/>
    <s v="Hockinson Heights Elementary School"/>
    <s v="No"/>
    <n v="900.9000000000000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8"/>
    <s v="Hockinson School District"/>
    <n v="4568"/>
    <s v="Hockinson High School"/>
    <s v="No"/>
    <n v="680.0799999999999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8"/>
    <s v="Hockinson School District"/>
    <n v="3319"/>
    <s v="Hockinson Middle School"/>
    <s v="No"/>
    <n v="467.1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9"/>
    <s v="Hood Canal School District"/>
    <n v="2310"/>
    <s v="Hood Canal Elementary School"/>
    <s v="Yes"/>
    <n v="321.15000000000003"/>
    <n v="0"/>
    <n v="321.15000000000003"/>
    <n v="1"/>
    <n v="1"/>
    <n v="321.15000000000003"/>
    <n v="0.94199999999999995"/>
    <n v="72728"/>
    <n v="78209"/>
    <n v="68509.78"/>
    <n v="5163.1000000000058"/>
    <n v="14136"/>
    <n v="0.18149999999999999"/>
    <n v="0.17510000000000001"/>
    <n v="26654.7"/>
    <n v="1227.8800000000001"/>
    <n v="215"/>
    <n v="1442.88"/>
    <n v="101770.46"/>
  </r>
  <r>
    <x v="100"/>
    <s v="Hoquiam School District"/>
    <n v="2972"/>
    <s v="Central Elementary School"/>
    <s v="Yes"/>
    <n v="225.43"/>
    <n v="0"/>
    <n v="225.43"/>
    <n v="1"/>
    <n v="1"/>
    <n v="225.43"/>
    <n v="0.66100000000000003"/>
    <n v="72728"/>
    <n v="78209"/>
    <n v="48073.21"/>
    <n v="3622.9400000000023"/>
    <n v="14136"/>
    <n v="0.18149999999999999"/>
    <n v="0.17510000000000001"/>
    <n v="18703.560000000001"/>
    <n v="861.6"/>
    <n v="150.87"/>
    <n v="1012.47"/>
    <n v="71412.180000000008"/>
  </r>
  <r>
    <x v="100"/>
    <s v="Hoquiam School District"/>
    <n v="2268"/>
    <s v="Emerson Elementary"/>
    <s v="Yes"/>
    <n v="218.14999999999998"/>
    <n v="0"/>
    <n v="218.14999999999998"/>
    <n v="1"/>
    <n v="1"/>
    <n v="218.14999999999998"/>
    <n v="0.64"/>
    <n v="72728"/>
    <n v="78209"/>
    <n v="46545.919999999998"/>
    <n v="3507.8400000000038"/>
    <n v="14136"/>
    <n v="0.18149999999999999"/>
    <n v="0.17510000000000001"/>
    <n v="18109.349999999999"/>
    <n v="834.23"/>
    <n v="146.07"/>
    <n v="980.3"/>
    <n v="69143.41"/>
  </r>
  <r>
    <x v="100"/>
    <s v="Hoquiam School District"/>
    <n v="3622"/>
    <s v="Hoquiam High School"/>
    <s v="Yes"/>
    <n v="466.3"/>
    <n v="0"/>
    <n v="466.3"/>
    <n v="1"/>
    <n v="1"/>
    <n v="466.3"/>
    <n v="1.3680000000000001"/>
    <n v="72728"/>
    <n v="78209"/>
    <n v="99491.9"/>
    <n v="7498.0100000000093"/>
    <n v="14136"/>
    <n v="0.18149999999999999"/>
    <n v="0.17510000000000001"/>
    <n v="38708.730000000003"/>
    <n v="1783.17"/>
    <n v="312.23"/>
    <n v="2095.4"/>
    <n v="147794.04"/>
  </r>
  <r>
    <x v="100"/>
    <s v="Hoquiam School District"/>
    <n v="5191"/>
    <s v="Hoquiam Homelink School"/>
    <s v="Yes"/>
    <n v="91.48"/>
    <n v="0"/>
    <n v="91.48"/>
    <n v="1"/>
    <n v="1"/>
    <n v="91.48"/>
    <n v="0.26800000000000002"/>
    <n v="72728"/>
    <n v="78209"/>
    <n v="19491.099999999999"/>
    <n v="1468.9099999999999"/>
    <n v="14136"/>
    <n v="0.18149999999999999"/>
    <n v="0.17510000000000001"/>
    <n v="7583.29"/>
    <n v="349.33"/>
    <n v="61.17"/>
    <n v="410.5"/>
    <n v="28953.8"/>
  </r>
  <r>
    <x v="100"/>
    <s v="Hoquiam School District"/>
    <n v="2391"/>
    <s v="Hoquiam Middle School"/>
    <s v="Yes"/>
    <n v="364.98"/>
    <n v="0"/>
    <n v="364.98"/>
    <n v="1"/>
    <n v="1"/>
    <n v="364.98"/>
    <n v="1.071"/>
    <n v="72728"/>
    <n v="78209"/>
    <n v="77891.69"/>
    <n v="5870.1499999999942"/>
    <n v="14136"/>
    <n v="0.18149999999999999"/>
    <n v="0.17510000000000001"/>
    <n v="30304.86"/>
    <n v="1396.03"/>
    <n v="244.44"/>
    <n v="1640.47"/>
    <n v="115707.17"/>
  </r>
  <r>
    <x v="100"/>
    <s v="Hoquiam School District"/>
    <n v="3621"/>
    <s v="Lincoln Elementary"/>
    <s v="Yes"/>
    <n v="224.98"/>
    <n v="0"/>
    <n v="224.98"/>
    <n v="1"/>
    <n v="1"/>
    <n v="224.98"/>
    <n v="0.66"/>
    <n v="72728"/>
    <n v="78209"/>
    <n v="48000.480000000003"/>
    <n v="3617.4599999999991"/>
    <n v="14136"/>
    <n v="0.18149999999999999"/>
    <n v="0.17510000000000001"/>
    <n v="18675.259999999998"/>
    <n v="860.3"/>
    <n v="150.63999999999999"/>
    <n v="1010.9399999999999"/>
    <n v="71304.140000000014"/>
  </r>
  <r>
    <x v="101"/>
    <s v="Impact | Commencement Bay Elementary"/>
    <n v="5661"/>
    <s v="Impact Public Schools"/>
    <s v="Yes"/>
    <n v="254.71"/>
    <n v="0"/>
    <n v="254.71"/>
    <n v="1.1200000000000001"/>
    <n v="1.1200000000000001"/>
    <n v="254.71"/>
    <n v="0.747"/>
    <n v="72728"/>
    <n v="78209"/>
    <n v="60847.15"/>
    <n v="4585.6299999999974"/>
    <n v="14136"/>
    <n v="0.18149999999999999"/>
    <n v="0.17510000000000001"/>
    <n v="22406.29"/>
    <n v="1090.55"/>
    <n v="190.96"/>
    <n v="1281.51"/>
    <n v="89120.58"/>
  </r>
  <r>
    <x v="102"/>
    <s v="Impact | Puget Sound Elementary"/>
    <n v="5517"/>
    <s v="Impact | Puget Sound Elementary"/>
    <s v="Yes"/>
    <n v="485.57"/>
    <n v="0"/>
    <n v="485.57"/>
    <n v="1.18"/>
    <n v="1.18"/>
    <n v="485.57"/>
    <n v="1.4239999999999999"/>
    <n v="72728"/>
    <n v="78209"/>
    <n v="122206.31"/>
    <n v="9209.8399999999965"/>
    <n v="14136"/>
    <n v="0.18149999999999999"/>
    <n v="0.17510000000000001"/>
    <n v="43922.75"/>
    <n v="2190.27"/>
    <n v="383.52"/>
    <n v="2573.79"/>
    <n v="177912.69"/>
  </r>
  <r>
    <x v="103"/>
    <s v="Impact | Salish Sea Elementary"/>
    <n v="5608"/>
    <s v="Impact | Salish Sea Elementary"/>
    <s v="Yes"/>
    <n v="314"/>
    <n v="0"/>
    <n v="314"/>
    <n v="1.18"/>
    <n v="1.18"/>
    <n v="314"/>
    <n v="0.92100000000000004"/>
    <n v="72728"/>
    <n v="78209"/>
    <n v="79039.34"/>
    <n v="5956.6399999999994"/>
    <n v="14136"/>
    <n v="0.18149999999999999"/>
    <n v="0.17510000000000001"/>
    <n v="28407.9"/>
    <n v="1416.6"/>
    <n v="248.05"/>
    <n v="1664.6499999999999"/>
    <n v="115068.52999999998"/>
  </r>
  <r>
    <x v="104"/>
    <s v="Impact Black River Charter"/>
    <n v="5736"/>
    <s v="Impact | Black River Elementary"/>
    <s v="Yes"/>
    <n v="125"/>
    <n v="0"/>
    <n v="125"/>
    <n v="1.18"/>
    <n v="1.18"/>
    <n v="125"/>
    <n v="0.36699999999999999"/>
    <n v="72728"/>
    <n v="78209"/>
    <n v="31495.59"/>
    <n v="2373.6000000000022"/>
    <n v="14136"/>
    <n v="0.18149999999999999"/>
    <n v="0.17510000000000001"/>
    <n v="11319.98"/>
    <n v="564.49"/>
    <n v="98.84"/>
    <n v="663.33"/>
    <n v="45852.5"/>
  </r>
  <r>
    <x v="105"/>
    <s v="Inchelium School District"/>
    <n v="4215"/>
    <s v="Inchelium Elementary School"/>
    <s v="Yes"/>
    <n v="82.29"/>
    <n v="0"/>
    <n v="82.29"/>
    <n v="1"/>
    <n v="1"/>
    <n v="82.29"/>
    <n v="0.24099999999999999"/>
    <n v="72728"/>
    <n v="78209"/>
    <n v="17527.45"/>
    <n v="1320.9199999999983"/>
    <n v="14136"/>
    <n v="0.18149999999999999"/>
    <n v="0.17510000000000001"/>
    <n v="6819.3"/>
    <n v="314.14"/>
    <n v="55.01"/>
    <n v="369.15"/>
    <n v="26036.82"/>
  </r>
  <r>
    <x v="105"/>
    <s v="Inchelium School District"/>
    <n v="2603"/>
    <s v="Inchelium High School"/>
    <s v="Yes"/>
    <n v="57.89"/>
    <n v="0"/>
    <n v="57.89"/>
    <n v="1"/>
    <n v="1"/>
    <n v="57.89"/>
    <n v="0.17"/>
    <n v="72728"/>
    <n v="78209"/>
    <n v="12363.76"/>
    <n v="931.77000000000044"/>
    <n v="14136"/>
    <n v="0.18149999999999999"/>
    <n v="0.17510000000000001"/>
    <n v="4810.3"/>
    <n v="221.59"/>
    <n v="38.799999999999997"/>
    <n v="260.39"/>
    <n v="18366.22"/>
  </r>
  <r>
    <x v="105"/>
    <s v="Inchelium School District"/>
    <n v="4214"/>
    <s v="Inchelium Middle School"/>
    <s v="Yes"/>
    <n v="44.57"/>
    <n v="0"/>
    <n v="44.57"/>
    <n v="1"/>
    <n v="1"/>
    <n v="44.57"/>
    <n v="0.13100000000000001"/>
    <n v="72728"/>
    <n v="78209"/>
    <n v="9527.3700000000008"/>
    <n v="718.0099999999984"/>
    <n v="14136"/>
    <n v="0.18149999999999999"/>
    <n v="0.17510000000000001"/>
    <n v="3706.76"/>
    <n v="170.76"/>
    <n v="29.9"/>
    <n v="200.66"/>
    <n v="14152.8"/>
  </r>
  <r>
    <x v="106"/>
    <s v="Index School District"/>
    <n v="2948"/>
    <s v="Index Elementary School"/>
    <s v="No"/>
    <n v="24.2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569"/>
    <s v="Echo Glen School"/>
    <s v="No"/>
    <n v="11.4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746"/>
    <s v="Apollo Elementary"/>
    <s v="No"/>
    <n v="508.6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460"/>
    <s v="Beaver Lake Middle School"/>
    <s v="No"/>
    <n v="771.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440"/>
    <s v="Briarwood Elementary"/>
    <s v="No"/>
    <n v="588.9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565"/>
    <s v="Cascade Ridge Elementary"/>
    <s v="No"/>
    <n v="407.4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673"/>
    <s v="CEDAR TRAILS ELEMENTARY"/>
    <s v="No"/>
    <n v="390.6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300"/>
    <s v="Challenger Elementary"/>
    <s v="No"/>
    <n v="386.6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2738"/>
    <s v="Clark Elementary"/>
    <s v="No"/>
    <n v="593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674"/>
    <s v="COUGAR MOUNTAIN MIDDLE SCHOOL"/>
    <s v="No"/>
    <n v="629.6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375"/>
    <s v="Cougar Ridge Elementary"/>
    <s v="No"/>
    <n v="480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201"/>
    <s v="Creekside Elementary"/>
    <s v="No"/>
    <n v="584.7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376"/>
    <s v="Discovery Elementary"/>
    <s v="No"/>
    <n v="509.6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493"/>
    <s v="Endeavour Elementary School"/>
    <s v="No"/>
    <n v="478.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437"/>
    <s v="Gibson Ek High School"/>
    <s v="No"/>
    <n v="200.07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056"/>
    <s v="Grand Ridge Elementary"/>
    <s v="No"/>
    <n v="548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385"/>
    <s v="Issaquah High School"/>
    <s v="No"/>
    <n v="2433.1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038"/>
    <s v="Issaquah Middle School"/>
    <s v="No"/>
    <n v="775.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1624"/>
    <s v="Issaquah Special Services"/>
    <s v="No"/>
    <n v="43.5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673"/>
    <s v="Issaquah Valley Elementary"/>
    <s v="No"/>
    <n v="614.580000000000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962"/>
    <s v="Liberty Sr High School"/>
    <s v="No"/>
    <n v="1516.91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637"/>
    <s v="Maple Hills Elementary"/>
    <s v="No"/>
    <n v="450.5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636"/>
    <s v="Maywood Middle School"/>
    <s v="No"/>
    <n v="830.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592"/>
    <s v="Newcastle Elementary School"/>
    <s v="No"/>
    <n v="462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200"/>
    <s v="Pacific Cascade Middle School"/>
    <s v="No"/>
    <n v="646.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879"/>
    <s v="Pine Lake Middle School"/>
    <s v="No"/>
    <n v="943.2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495"/>
    <s v="Skyline High School"/>
    <s v="No"/>
    <n v="2202.8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386"/>
    <s v="Sunny Hills Elementary"/>
    <s v="No"/>
    <n v="566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228"/>
    <s v="Sunset Elementary"/>
    <s v="No"/>
    <n v="526.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8"/>
    <s v="Kahlotus School District"/>
    <n v="3214"/>
    <s v="Kahlotus Elem &amp; High"/>
    <s v="Yes"/>
    <n v="47.46"/>
    <n v="0"/>
    <n v="47.46"/>
    <n v="1.01"/>
    <n v="1.01"/>
    <n v="47.46"/>
    <n v="0.13900000000000001"/>
    <n v="72728"/>
    <n v="78209"/>
    <n v="10210.280000000001"/>
    <n v="769.47999999999956"/>
    <n v="14136"/>
    <n v="0.18149999999999999"/>
    <n v="0.17510000000000001"/>
    <n v="3952.81"/>
    <n v="183"/>
    <n v="32.04"/>
    <n v="215.04"/>
    <n v="15147.61"/>
  </r>
  <r>
    <x v="109"/>
    <s v="Kalama School District"/>
    <n v="2915"/>
    <s v="Kalama Elem School"/>
    <s v="No"/>
    <n v="539.940000000000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9"/>
    <s v="Kalama School District"/>
    <n v="5545"/>
    <s v="Kalama High School"/>
    <s v="No"/>
    <n v="358.2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9"/>
    <s v="Kalama School District"/>
    <n v="2561"/>
    <s v="Kalama Middle School"/>
    <s v="No"/>
    <n v="239.5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0"/>
    <s v="Keller School District"/>
    <n v="2602"/>
    <s v="Keller Elementary School"/>
    <s v="Yes"/>
    <n v="43.71"/>
    <n v="0"/>
    <n v="43.71"/>
    <n v="1"/>
    <n v="1"/>
    <n v="43.71"/>
    <n v="0.128"/>
    <n v="72728"/>
    <n v="78209"/>
    <n v="9309.18"/>
    <n v="701.56999999999971"/>
    <n v="14136"/>
    <n v="0.18149999999999999"/>
    <n v="0.17510000000000001"/>
    <n v="3621.87"/>
    <n v="166.85"/>
    <n v="29.22"/>
    <n v="196.07"/>
    <n v="13828.689999999999"/>
  </r>
  <r>
    <x v="111"/>
    <s v="Kelso School District"/>
    <n v="5076"/>
    <s v="Special Education"/>
    <s v="No"/>
    <n v="0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1"/>
    <s v="Kelso School District"/>
    <n v="3323"/>
    <s v="Barnes Elementary"/>
    <s v="Yes"/>
    <n v="339"/>
    <n v="0"/>
    <n v="339"/>
    <n v="1"/>
    <n v="1"/>
    <n v="339"/>
    <n v="0.99399999999999999"/>
    <n v="72728"/>
    <n v="78209"/>
    <n v="72291.63"/>
    <n v="5448.1199999999953"/>
    <n v="14136"/>
    <n v="0.18149999999999999"/>
    <n v="0.17510000000000001"/>
    <n v="28126.080000000002"/>
    <n v="1295.6600000000001"/>
    <n v="226.87"/>
    <n v="1522.5300000000002"/>
    <n v="107388.36"/>
  </r>
  <r>
    <x v="111"/>
    <s v="Kelso School District"/>
    <n v="3082"/>
    <s v="Butler Acres Elementary"/>
    <s v="Yes"/>
    <n v="427.23"/>
    <n v="0"/>
    <n v="427.23"/>
    <n v="1"/>
    <n v="1"/>
    <n v="427.23"/>
    <n v="1.2529999999999999"/>
    <n v="72728"/>
    <n v="78209"/>
    <n v="91128.18"/>
    <n v="6867.7000000000116"/>
    <n v="14136"/>
    <n v="0.18149999999999999"/>
    <n v="0.17510000000000001"/>
    <n v="35454.71"/>
    <n v="1633.26"/>
    <n v="285.98"/>
    <n v="1919.24"/>
    <n v="135369.82999999999"/>
  </r>
  <r>
    <x v="111"/>
    <s v="Kelso School District"/>
    <n v="2913"/>
    <s v="Carrolls Elementary"/>
    <s v="No"/>
    <n v="112.710000000000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1"/>
    <s v="Kelso School District"/>
    <n v="3322"/>
    <s v="Coweeman Middle School"/>
    <s v="Yes"/>
    <n v="517.07000000000005"/>
    <n v="0"/>
    <n v="517.07000000000005"/>
    <n v="1"/>
    <n v="1"/>
    <n v="517.07000000000005"/>
    <n v="1.5169999999999999"/>
    <n v="72728"/>
    <n v="78209"/>
    <n v="110328.38"/>
    <n v="8314.6699999999983"/>
    <n v="14136"/>
    <n v="0.18149999999999999"/>
    <n v="0.17510000000000001"/>
    <n v="42924.81"/>
    <n v="1977.38"/>
    <n v="346.24"/>
    <n v="2323.62"/>
    <n v="163891.47999999998"/>
  </r>
  <r>
    <x v="111"/>
    <s v="Kelso School District"/>
    <n v="2916"/>
    <s v="Huntington Middle School"/>
    <s v="Yes"/>
    <n v="562.79999999999995"/>
    <n v="0"/>
    <n v="562.79999999999995"/>
    <n v="1"/>
    <n v="1"/>
    <n v="562.79999999999995"/>
    <n v="1.651"/>
    <n v="72728"/>
    <n v="78209"/>
    <n v="120073.93"/>
    <n v="9049.1300000000047"/>
    <n v="14136"/>
    <n v="0.18149999999999999"/>
    <n v="0.17510000000000001"/>
    <n v="46716.46"/>
    <n v="2152.0500000000002"/>
    <n v="376.82"/>
    <n v="2528.8700000000003"/>
    <n v="178368.38999999998"/>
  </r>
  <r>
    <x v="111"/>
    <s v="Kelso School District"/>
    <n v="5547"/>
    <s v="Kelso Goal Oriented Learning Design"/>
    <s v="Yes"/>
    <n v="31.62"/>
    <n v="0"/>
    <n v="31.62"/>
    <n v="1"/>
    <n v="1"/>
    <n v="31.62"/>
    <n v="9.2999999999999999E-2"/>
    <n v="72728"/>
    <n v="78209"/>
    <n v="6763.7"/>
    <n v="509.73999999999978"/>
    <n v="14136"/>
    <n v="0.18149999999999999"/>
    <n v="0.17510000000000001"/>
    <n v="2631.52"/>
    <n v="121.22"/>
    <n v="21.23"/>
    <n v="142.44999999999999"/>
    <n v="10047.41"/>
  </r>
  <r>
    <x v="111"/>
    <s v="Kelso School District"/>
    <n v="2266"/>
    <s v="Kelso High School"/>
    <s v="Yes"/>
    <n v="1409.73"/>
    <n v="0"/>
    <n v="1409.73"/>
    <n v="1"/>
    <n v="1"/>
    <n v="1409.73"/>
    <n v="4.1349999999999998"/>
    <n v="72728"/>
    <n v="78209"/>
    <n v="300730.28000000003"/>
    <n v="22663.939999999944"/>
    <n v="14136"/>
    <n v="0.18149999999999999"/>
    <n v="0.17510000000000001"/>
    <n v="117003.36"/>
    <n v="5389.9"/>
    <n v="943.77"/>
    <n v="6333.67"/>
    <n v="446731.24999999994"/>
  </r>
  <r>
    <x v="111"/>
    <s v="Kelso School District"/>
    <n v="5194"/>
    <s v="Kelso Virtual Academy"/>
    <s v="Yes"/>
    <n v="252.13"/>
    <n v="0"/>
    <n v="252.13"/>
    <n v="1"/>
    <n v="1"/>
    <n v="252.13"/>
    <n v="0.74"/>
    <n v="72728"/>
    <n v="78209"/>
    <n v="53818.720000000001"/>
    <n v="4055.9400000000023"/>
    <n v="14136"/>
    <n v="0.18149999999999999"/>
    <n v="0.17510000000000001"/>
    <n v="20938.93"/>
    <n v="964.58"/>
    <n v="168.9"/>
    <n v="1133.48"/>
    <n v="79947.069999999992"/>
  </r>
  <r>
    <x v="111"/>
    <s v="Kelso School District"/>
    <n v="5675"/>
    <s v="Lexington Elementary"/>
    <s v="Yes"/>
    <n v="836.43000000000006"/>
    <n v="0"/>
    <n v="836.43000000000006"/>
    <n v="1"/>
    <n v="1"/>
    <n v="836.43000000000006"/>
    <n v="2.4540000000000002"/>
    <n v="72728"/>
    <n v="78209"/>
    <n v="178474.51"/>
    <n v="13450.380000000005"/>
    <n v="14136"/>
    <n v="0.18149999999999999"/>
    <n v="0.17510000000000001"/>
    <n v="69438.03"/>
    <n v="3198.75"/>
    <n v="560.1"/>
    <n v="3758.85"/>
    <n v="265121.77"/>
  </r>
  <r>
    <x v="111"/>
    <s v="Kelso School District"/>
    <n v="1934"/>
    <s v="Loowit High School"/>
    <s v="Yes"/>
    <n v="9"/>
    <n v="0"/>
    <n v="9"/>
    <n v="1"/>
    <n v="1"/>
    <n v="9"/>
    <n v="2.5999999999999999E-2"/>
    <n v="72728"/>
    <n v="78209"/>
    <n v="1890.93"/>
    <n v="142.5"/>
    <n v="14136"/>
    <n v="0.18149999999999999"/>
    <n v="0.17510000000000001"/>
    <n v="735.69"/>
    <n v="33.89"/>
    <n v="5.93"/>
    <n v="39.82"/>
    <n v="2808.94"/>
  </r>
  <r>
    <x v="111"/>
    <s v="Kelso School District"/>
    <n v="2596"/>
    <s v="Rose Valley Elementary"/>
    <s v="No"/>
    <n v="167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1"/>
    <s v="Kelso School District"/>
    <n v="2624"/>
    <s v="Wallace Elementary"/>
    <s v="Yes"/>
    <n v="331.34000000000003"/>
    <n v="0"/>
    <n v="331.34000000000003"/>
    <n v="1"/>
    <n v="1"/>
    <n v="331.34000000000003"/>
    <n v="0.97199999999999998"/>
    <n v="72728"/>
    <n v="78209"/>
    <n v="70691.62"/>
    <n v="5327.5299999999988"/>
    <n v="14136"/>
    <n v="0.18149999999999999"/>
    <n v="0.17510000000000001"/>
    <n v="27503.57"/>
    <n v="1266.99"/>
    <n v="221.85"/>
    <n v="1488.84"/>
    <n v="105011.56"/>
  </r>
  <r>
    <x v="112"/>
    <s v="Kennewick School District"/>
    <n v="4418"/>
    <s v="Amistad Elementary School"/>
    <s v="Yes"/>
    <n v="642.86"/>
    <n v="0"/>
    <n v="642.86"/>
    <n v="1"/>
    <n v="1"/>
    <n v="642.86"/>
    <n v="1.8859999999999999"/>
    <n v="72728"/>
    <n v="78209"/>
    <n v="137165.01"/>
    <n v="10337.160000000003"/>
    <n v="14136"/>
    <n v="0.18149999999999999"/>
    <n v="0.17510000000000001"/>
    <n v="53365.98"/>
    <n v="2458.37"/>
    <n v="430.46"/>
    <n v="2888.83"/>
    <n v="203756.98"/>
  </r>
  <r>
    <x v="112"/>
    <s v="Kennewick School District"/>
    <n v="5520"/>
    <s v="Amon Creek Elementary"/>
    <s v="No"/>
    <n v="753.7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4072"/>
    <s v="Canyon View Elementary School"/>
    <s v="Yes"/>
    <n v="367.02"/>
    <n v="0"/>
    <n v="367.02"/>
    <n v="1"/>
    <n v="1"/>
    <n v="367.02"/>
    <n v="1.077"/>
    <n v="72728"/>
    <n v="78209"/>
    <n v="78328.06"/>
    <n v="5903.0299999999988"/>
    <n v="14136"/>
    <n v="0.18149999999999999"/>
    <n v="0.17510000000000001"/>
    <n v="30474.639999999999"/>
    <n v="1403.85"/>
    <n v="245.81"/>
    <n v="1649.6599999999999"/>
    <n v="116355.39"/>
  </r>
  <r>
    <x v="112"/>
    <s v="Kennewick School District"/>
    <n v="4202"/>
    <s v="Cascade Elementary School"/>
    <s v="Yes"/>
    <n v="533.73"/>
    <n v="0"/>
    <n v="533.73"/>
    <n v="1"/>
    <n v="1"/>
    <n v="533.73"/>
    <n v="1.5660000000000001"/>
    <n v="72728"/>
    <n v="78209"/>
    <n v="113892.05"/>
    <n v="8583.2399999999907"/>
    <n v="14136"/>
    <n v="0.18149999999999999"/>
    <n v="0.17510000000000001"/>
    <n v="44311.31"/>
    <n v="2041.25"/>
    <n v="357.42"/>
    <n v="2398.67"/>
    <n v="169185.27"/>
  </r>
  <r>
    <x v="112"/>
    <s v="Kennewick School District"/>
    <n v="5439"/>
    <s v="Chinook Middle School"/>
    <s v="Yes"/>
    <n v="914.87"/>
    <n v="0"/>
    <n v="914.87"/>
    <n v="1"/>
    <n v="1"/>
    <n v="914.87"/>
    <n v="2.6840000000000002"/>
    <n v="72728"/>
    <n v="78209"/>
    <n v="195201.95"/>
    <n v="14711.00999999998"/>
    <n v="14136"/>
    <n v="0.18149999999999999"/>
    <n v="0.17510000000000001"/>
    <n v="75946.080000000002"/>
    <n v="3498.55"/>
    <n v="612.6"/>
    <n v="4111.1500000000005"/>
    <n v="289970.19000000006"/>
  </r>
  <r>
    <x v="112"/>
    <s v="Kennewick School District"/>
    <n v="5220"/>
    <s v="Cottonwood Elementary"/>
    <s v="No"/>
    <n v="448.3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4028"/>
    <s v="Desert Hills Middle School"/>
    <s v="No"/>
    <n v="890.2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2824"/>
    <s v="Eastgate Elementary School"/>
    <s v="Yes"/>
    <n v="480.31"/>
    <n v="0"/>
    <n v="480.31"/>
    <n v="1"/>
    <n v="1"/>
    <n v="480.31"/>
    <n v="1.409"/>
    <n v="72728"/>
    <n v="78209"/>
    <n v="102473.75"/>
    <n v="7722.7299999999959"/>
    <n v="14136"/>
    <n v="0.18149999999999999"/>
    <n v="0.17510000000000001"/>
    <n v="39868.86"/>
    <n v="1836.61"/>
    <n v="321.58999999999997"/>
    <n v="2158.1999999999998"/>
    <n v="152223.53999999998"/>
  </r>
  <r>
    <x v="112"/>
    <s v="Kennewick School District"/>
    <n v="3315"/>
    <s v="Edison Elementary School - Kennewick"/>
    <s v="Yes"/>
    <n v="343.43"/>
    <n v="0"/>
    <n v="343.43"/>
    <n v="1"/>
    <n v="1"/>
    <n v="343.43"/>
    <n v="1.0069999999999999"/>
    <n v="72728"/>
    <n v="78209"/>
    <n v="73237.100000000006"/>
    <n v="5519.3600000000006"/>
    <n v="14136"/>
    <n v="0.18149999999999999"/>
    <n v="0.17510000000000001"/>
    <n v="28493.93"/>
    <n v="1312.61"/>
    <n v="229.84"/>
    <n v="1542.4499999999998"/>
    <n v="108792.84"/>
  </r>
  <r>
    <x v="112"/>
    <s v="Kennewick School District"/>
    <n v="5727"/>
    <s v="Endeavor High School"/>
    <s v="Yes"/>
    <n v="133.54"/>
    <n v="0"/>
    <n v="133.54"/>
    <n v="1"/>
    <n v="1"/>
    <n v="133.54"/>
    <n v="0.39200000000000002"/>
    <n v="72728"/>
    <n v="78209"/>
    <n v="28509.38"/>
    <n v="2148.5499999999993"/>
    <n v="14136"/>
    <n v="0.18149999999999999"/>
    <n v="0.17510000000000001"/>
    <n v="11091.98"/>
    <n v="510.97"/>
    <n v="89.47"/>
    <n v="600.44000000000005"/>
    <n v="42350.350000000006"/>
  </r>
  <r>
    <x v="112"/>
    <s v="Kennewick School District"/>
    <n v="5521"/>
    <s v="Fuerza Elementary"/>
    <s v="Yes"/>
    <n v="604.42999999999995"/>
    <n v="0"/>
    <n v="604.42999999999995"/>
    <n v="1"/>
    <n v="1"/>
    <n v="604.42999999999995"/>
    <n v="1.7729999999999999"/>
    <n v="72728"/>
    <n v="78209"/>
    <n v="128946.74"/>
    <n v="9717.8199999999924"/>
    <n v="14136"/>
    <n v="0.18149999999999999"/>
    <n v="0.17510000000000001"/>
    <n v="50168.55"/>
    <n v="2311.08"/>
    <n v="404.67"/>
    <n v="2715.75"/>
    <n v="191548.86"/>
  </r>
  <r>
    <x v="112"/>
    <s v="Kennewick School District"/>
    <n v="3077"/>
    <s v="Hawthorne Elementary School - Kennewick"/>
    <s v="Yes"/>
    <n v="454.47"/>
    <n v="0"/>
    <n v="454.47"/>
    <n v="1"/>
    <n v="1"/>
    <n v="454.47"/>
    <n v="1.333"/>
    <n v="72728"/>
    <n v="78209"/>
    <n v="96946.42"/>
    <n v="7306.1800000000076"/>
    <n v="14136"/>
    <n v="0.18149999999999999"/>
    <n v="0.17510000000000001"/>
    <n v="37718.379999999997"/>
    <n v="1737.54"/>
    <n v="304.24"/>
    <n v="2041.78"/>
    <n v="144012.75999999998"/>
  </r>
  <r>
    <x v="112"/>
    <s v="Kennewick School District"/>
    <n v="3267"/>
    <s v="Highlands Middle School"/>
    <s v="Yes"/>
    <n v="715.29"/>
    <n v="0"/>
    <n v="715.29"/>
    <n v="1"/>
    <n v="1"/>
    <n v="715.29"/>
    <n v="2.0979999999999999"/>
    <n v="72728"/>
    <n v="78209"/>
    <n v="152583.34"/>
    <n v="11499.140000000014"/>
    <n v="14136"/>
    <n v="0.18149999999999999"/>
    <n v="0.17510000000000001"/>
    <n v="59364.7"/>
    <n v="2734.71"/>
    <n v="478.85"/>
    <n v="3213.56"/>
    <n v="226660.74"/>
  </r>
  <r>
    <x v="112"/>
    <s v="Kennewick School District"/>
    <n v="4429"/>
    <s v="Horse Heaven Hills Middle School"/>
    <s v="Yes"/>
    <n v="856.86"/>
    <n v="0"/>
    <n v="856.86"/>
    <n v="1"/>
    <n v="1"/>
    <n v="856.86"/>
    <n v="2.5129999999999999"/>
    <n v="72728"/>
    <n v="78209"/>
    <n v="182765.46"/>
    <n v="13773.760000000009"/>
    <n v="14136"/>
    <n v="0.18149999999999999"/>
    <n v="0.17510000000000001"/>
    <n v="71107.48"/>
    <n v="3275.65"/>
    <n v="573.57000000000005"/>
    <n v="3849.2200000000003"/>
    <n v="271495.92"/>
  </r>
  <r>
    <x v="112"/>
    <s v="Kennewick School District"/>
    <n v="3731"/>
    <s v="Kamiakin High School"/>
    <s v="No"/>
    <n v="1846.4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2826"/>
    <s v="Kennewick High School"/>
    <s v="Yes"/>
    <n v="1862.14"/>
    <n v="0"/>
    <n v="1862.14"/>
    <n v="1"/>
    <n v="1"/>
    <n v="1862.14"/>
    <n v="5.4619999999999997"/>
    <n v="72728"/>
    <n v="78209"/>
    <n v="397240.34"/>
    <n v="29937.219999999972"/>
    <n v="14136"/>
    <n v="0.18149999999999999"/>
    <n v="0.17510000000000001"/>
    <n v="154551.96"/>
    <n v="7119.63"/>
    <n v="1246.6500000000001"/>
    <n v="8366.2800000000007"/>
    <n v="590095.80000000005"/>
  </r>
  <r>
    <x v="112"/>
    <s v="Kennewick School District"/>
    <n v="1884"/>
    <s v="Legacy High School"/>
    <s v="Yes"/>
    <n v="240.6"/>
    <n v="0"/>
    <n v="240.6"/>
    <n v="1"/>
    <n v="1"/>
    <n v="240.6"/>
    <n v="0.70599999999999996"/>
    <n v="72728"/>
    <n v="78209"/>
    <n v="51345.97"/>
    <n v="3869.5800000000017"/>
    <n v="14136"/>
    <n v="0.18149999999999999"/>
    <n v="0.17510000000000001"/>
    <n v="19976.87"/>
    <n v="920.26"/>
    <n v="161.13999999999999"/>
    <n v="1081.4000000000001"/>
    <n v="76273.819999999992"/>
  </r>
  <r>
    <x v="112"/>
    <s v="Kennewick School District"/>
    <n v="4181"/>
    <s v="Lincoln Elementary School"/>
    <s v="Yes"/>
    <n v="407.62"/>
    <n v="0"/>
    <n v="407.62"/>
    <n v="1"/>
    <n v="1"/>
    <n v="407.62"/>
    <n v="1.196"/>
    <n v="72728"/>
    <n v="78209"/>
    <n v="86982.69"/>
    <n v="6555.2700000000041"/>
    <n v="14136"/>
    <n v="0.18149999999999999"/>
    <n v="0.17510000000000001"/>
    <n v="33841.839999999997"/>
    <n v="1558.97"/>
    <n v="272.98"/>
    <n v="1831.95"/>
    <n v="129211.75"/>
  </r>
  <r>
    <x v="112"/>
    <s v="Kennewick School District"/>
    <n v="1941"/>
    <s v="Mid-Columbia Parent Partnership"/>
    <s v="No"/>
    <n v="452.6599999999999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3472"/>
    <s v="Park Middle School"/>
    <s v="Yes"/>
    <n v="694.09"/>
    <n v="0"/>
    <n v="694.09"/>
    <n v="1"/>
    <n v="1"/>
    <n v="694.09"/>
    <n v="2.036"/>
    <n v="72728"/>
    <n v="78209"/>
    <n v="148074.21"/>
    <n v="11159.309999999998"/>
    <n v="14136"/>
    <n v="0.18149999999999999"/>
    <n v="0.17510000000000001"/>
    <n v="57610.36"/>
    <n v="2653.89"/>
    <n v="464.7"/>
    <n v="3118.5899999999997"/>
    <n v="219962.47"/>
  </r>
  <r>
    <x v="112"/>
    <s v="Kennewick School District"/>
    <n v="5106"/>
    <s v="Phoenix High School"/>
    <s v="Yes"/>
    <n v="55.75"/>
    <n v="0"/>
    <n v="55.75"/>
    <n v="1"/>
    <n v="1"/>
    <n v="55.75"/>
    <n v="0.16400000000000001"/>
    <n v="72728"/>
    <n v="78209"/>
    <n v="11927.39"/>
    <n v="898.89000000000124"/>
    <n v="14136"/>
    <n v="0.18149999999999999"/>
    <n v="0.17510000000000001"/>
    <n v="4640.5200000000004"/>
    <n v="213.77"/>
    <n v="37.43"/>
    <n v="251.20000000000002"/>
    <n v="17718.000000000004"/>
  </r>
  <r>
    <x v="112"/>
    <s v="Kennewick School District"/>
    <n v="4446"/>
    <s v="Ridge View Elementary School"/>
    <s v="No"/>
    <n v="323.3999999999999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5438"/>
    <s v="Sage Crest Elementary"/>
    <s v="No"/>
    <n v="653.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4073"/>
    <s v="Southgate Elementary School"/>
    <s v="Yes"/>
    <n v="423.01"/>
    <n v="0"/>
    <n v="423.01"/>
    <n v="1"/>
    <n v="1"/>
    <n v="423.01"/>
    <n v="1.2410000000000001"/>
    <n v="72728"/>
    <n v="78209"/>
    <n v="90255.45"/>
    <n v="6801.9199999999983"/>
    <n v="14136"/>
    <n v="0.18149999999999999"/>
    <n v="0.17510000000000001"/>
    <n v="35115.160000000003"/>
    <n v="1617.62"/>
    <n v="283.25"/>
    <n v="1900.87"/>
    <n v="134073.4"/>
  </r>
  <r>
    <x v="112"/>
    <s v="Kennewick School District"/>
    <n v="4484"/>
    <s v="Southridge High School"/>
    <s v="Yes"/>
    <n v="1593.59"/>
    <n v="0"/>
    <n v="1593.59"/>
    <n v="1"/>
    <n v="1"/>
    <n v="1593.59"/>
    <n v="4.6749999999999998"/>
    <n v="72728"/>
    <n v="78209"/>
    <n v="340003.4"/>
    <n v="25623.679999999993"/>
    <n v="14136"/>
    <n v="0.18149999999999999"/>
    <n v="0.17510000000000001"/>
    <n v="132283.12"/>
    <n v="6093.78"/>
    <n v="1067.02"/>
    <n v="7160.7999999999993"/>
    <n v="505071"/>
  </r>
  <r>
    <x v="112"/>
    <s v="Kennewick School District"/>
    <n v="4136"/>
    <s v="Sunset View Elementary School"/>
    <s v="Yes"/>
    <n v="362.79"/>
    <n v="0"/>
    <n v="362.79"/>
    <n v="1"/>
    <n v="1"/>
    <n v="362.79"/>
    <n v="1.0640000000000001"/>
    <n v="72728"/>
    <n v="78209"/>
    <n v="77382.59"/>
    <n v="5831.7900000000081"/>
    <n v="14136"/>
    <n v="0.18149999999999999"/>
    <n v="0.17510000000000001"/>
    <n v="30106.79"/>
    <n v="1386.91"/>
    <n v="242.85"/>
    <n v="1629.76"/>
    <n v="114950.93000000001"/>
  </r>
  <r>
    <x v="112"/>
    <s v="Kennewick School District"/>
    <n v="4118"/>
    <s v="Tri-Tech Skills Center"/>
    <s v="No"/>
    <n v="522.9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3369"/>
    <s v="Vista Elementary School"/>
    <s v="Yes"/>
    <n v="334.18"/>
    <n v="0"/>
    <n v="334.18"/>
    <n v="1"/>
    <n v="1"/>
    <n v="334.18"/>
    <n v="0.98"/>
    <n v="72728"/>
    <n v="78209"/>
    <n v="71273.440000000002"/>
    <n v="5371.3800000000047"/>
    <n v="14136"/>
    <n v="0.18149999999999999"/>
    <n v="0.17510000000000001"/>
    <n v="27729.94"/>
    <n v="1277.4100000000001"/>
    <n v="223.67"/>
    <n v="1501.0800000000002"/>
    <n v="105875.84000000001"/>
  </r>
  <r>
    <x v="112"/>
    <s v="Kennewick School District"/>
    <n v="3144"/>
    <s v="Washington Elementary School"/>
    <s v="Yes"/>
    <n v="402.14"/>
    <n v="0"/>
    <n v="402.14"/>
    <n v="1"/>
    <n v="1"/>
    <n v="402.14"/>
    <n v="1.18"/>
    <n v="72728"/>
    <n v="78209"/>
    <n v="85819.04"/>
    <n v="6467.5800000000017"/>
    <n v="14136"/>
    <n v="0.18149999999999999"/>
    <n v="0.17510000000000001"/>
    <n v="33389.11"/>
    <n v="1538.11"/>
    <n v="269.32"/>
    <n v="1807.4299999999998"/>
    <n v="127483.15999999999"/>
  </r>
  <r>
    <x v="112"/>
    <s v="Kennewick School District"/>
    <n v="2825"/>
    <s v="Westgate Elementary School"/>
    <s v="Yes"/>
    <n v="440.86"/>
    <n v="0"/>
    <n v="440.86"/>
    <n v="1"/>
    <n v="1"/>
    <n v="440.86"/>
    <n v="1.2929999999999999"/>
    <n v="72728"/>
    <n v="78209"/>
    <n v="94037.3"/>
    <n v="7086.9400000000023"/>
    <n v="14136"/>
    <n v="0.18149999999999999"/>
    <n v="0.17510000000000001"/>
    <n v="36586.54"/>
    <n v="1685.4"/>
    <n v="295.11"/>
    <n v="1980.5100000000002"/>
    <n v="139691.29"/>
  </r>
  <r>
    <x v="113"/>
    <s v="Kent School District"/>
    <n v="5738"/>
    <s v="Canyon Ridge Middle School"/>
    <s v="Yes"/>
    <n v="790.28"/>
    <n v="0"/>
    <n v="790.28"/>
    <n v="1.18"/>
    <n v="1.18"/>
    <n v="790.28"/>
    <n v="2.3180000000000001"/>
    <n v="72728"/>
    <n v="78209"/>
    <n v="198928.53"/>
    <n v="14991.860000000015"/>
    <n v="14136"/>
    <n v="0.18149999999999999"/>
    <n v="0.17510000000000001"/>
    <n v="71497.850000000006"/>
    <n v="3565.34"/>
    <n v="624.29"/>
    <n v="4189.63"/>
    <n v="289607.87"/>
  </r>
  <r>
    <x v="113"/>
    <s v="Kent School District"/>
    <n v="4353"/>
    <s v="Carriage Crest Elementary School"/>
    <s v="No"/>
    <n v="320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440"/>
    <s v="Cedar Heights Middle School"/>
    <s v="Yes"/>
    <n v="916.7"/>
    <n v="0"/>
    <n v="916.7"/>
    <n v="1.18"/>
    <n v="1.18"/>
    <n v="916.7"/>
    <n v="2.6890000000000001"/>
    <n v="72728"/>
    <n v="78209"/>
    <n v="230767.4"/>
    <n v="17391.320000000007"/>
    <n v="14136"/>
    <n v="0.18149999999999999"/>
    <n v="0.17510000000000001"/>
    <n v="82941.210000000006"/>
    <n v="4135.9799999999996"/>
    <n v="724.21"/>
    <n v="4860.1899999999996"/>
    <n v="335960.12"/>
  </r>
  <r>
    <x v="113"/>
    <s v="Kent School District"/>
    <n v="3676"/>
    <s v="Cedar Valley Elementary School"/>
    <s v="No"/>
    <n v="28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3388"/>
    <s v="Covington Elementary School"/>
    <s v="Yes"/>
    <n v="441.63"/>
    <n v="0"/>
    <n v="441.63"/>
    <n v="1.18"/>
    <n v="1.18"/>
    <n v="441.63"/>
    <n v="1.2949999999999999"/>
    <n v="72728"/>
    <n v="78209"/>
    <n v="111135.66"/>
    <n v="8375.5099999999948"/>
    <n v="14136"/>
    <n v="0.18149999999999999"/>
    <n v="0.17510000000000001"/>
    <n v="39943.79"/>
    <n v="1991.85"/>
    <n v="348.77"/>
    <n v="2340.62"/>
    <n v="161795.58000000002"/>
  </r>
  <r>
    <x v="113"/>
    <s v="Kent School District"/>
    <n v="4126"/>
    <s v="Crestwood Elementary School"/>
    <s v="No"/>
    <n v="391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2851"/>
    <s v="East Hill Elementary School"/>
    <s v="Yes"/>
    <n v="371.51"/>
    <n v="0"/>
    <n v="371.51"/>
    <n v="1.18"/>
    <n v="1.18"/>
    <n v="371.51"/>
    <n v="1.0900000000000001"/>
    <n v="72728"/>
    <n v="78209"/>
    <n v="93542.75"/>
    <n v="7049.6699999999983"/>
    <n v="14136"/>
    <n v="0.18149999999999999"/>
    <n v="0.17510000000000001"/>
    <n v="33620.65"/>
    <n v="1676.54"/>
    <n v="293.56"/>
    <n v="1970.1"/>
    <n v="136183.17000000001"/>
  </r>
  <r>
    <x v="113"/>
    <s v="Kent School District"/>
    <n v="4545"/>
    <s v="Emerald Park Elementary School"/>
    <s v="Yes"/>
    <n v="319.57"/>
    <n v="0"/>
    <n v="319.57"/>
    <n v="1.18"/>
    <n v="1.18"/>
    <n v="319.57"/>
    <n v="0.93700000000000006"/>
    <n v="72728"/>
    <n v="78209"/>
    <n v="80412.44"/>
    <n v="6060.1199999999953"/>
    <n v="14136"/>
    <n v="0.18149999999999999"/>
    <n v="0.17510000000000001"/>
    <n v="28901.42"/>
    <n v="1441.21"/>
    <n v="252.36"/>
    <n v="1693.5700000000002"/>
    <n v="117067.55"/>
  </r>
  <r>
    <x v="113"/>
    <s v="Kent School District"/>
    <n v="3678"/>
    <s v="Fairwood Elementary School"/>
    <s v="No"/>
    <n v="322.649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413"/>
    <s v="George T. Daniel Elementary School"/>
    <s v="Yes"/>
    <n v="323"/>
    <n v="0"/>
    <n v="323"/>
    <n v="1.18"/>
    <n v="1.18"/>
    <n v="323"/>
    <n v="0.94699999999999995"/>
    <n v="72728"/>
    <n v="78209"/>
    <n v="81270.63"/>
    <n v="6124.7999999999884"/>
    <n v="14136"/>
    <n v="0.18149999999999999"/>
    <n v="0.17510000000000001"/>
    <n v="29209.86"/>
    <n v="1456.59"/>
    <n v="255.05"/>
    <n v="1711.6399999999999"/>
    <n v="118316.93"/>
  </r>
  <r>
    <x v="113"/>
    <s v="Kent School District"/>
    <n v="4489"/>
    <s v="Glenridge Elementary"/>
    <s v="Yes"/>
    <n v="320.74"/>
    <n v="0"/>
    <n v="320.74"/>
    <n v="1.18"/>
    <n v="1.18"/>
    <n v="320.74"/>
    <n v="0.94099999999999995"/>
    <n v="72728"/>
    <n v="78209"/>
    <n v="80755.72"/>
    <n v="6085.9900000000052"/>
    <n v="14136"/>
    <n v="0.18149999999999999"/>
    <n v="0.17510000000000001"/>
    <n v="29024.799999999999"/>
    <n v="1447.36"/>
    <n v="253.43"/>
    <n v="1700.79"/>
    <n v="117567.3"/>
  </r>
  <r>
    <x v="113"/>
    <s v="Kent School District"/>
    <n v="3708"/>
    <s v="Grass Lake Elementary School"/>
    <s v="No"/>
    <n v="355.4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345"/>
    <s v="Horizon Elementary School"/>
    <s v="Yes"/>
    <n v="384.51"/>
    <n v="0"/>
    <n v="384.51"/>
    <n v="1.18"/>
    <n v="1.18"/>
    <n v="384.51"/>
    <n v="1.1279999999999999"/>
    <n v="72728"/>
    <n v="78209"/>
    <n v="96803.88"/>
    <n v="7295.429999999993"/>
    <n v="14136"/>
    <n v="0.18149999999999999"/>
    <n v="0.17510000000000001"/>
    <n v="34792.74"/>
    <n v="1734.99"/>
    <n v="303.8"/>
    <n v="2038.79"/>
    <n v="140930.84"/>
  </r>
  <r>
    <x v="113"/>
    <s v="Kent School District"/>
    <n v="5275"/>
    <s v="iGrad"/>
    <s v="Yes"/>
    <n v="413.06"/>
    <n v="0"/>
    <n v="413.06"/>
    <n v="1.18"/>
    <n v="1.18"/>
    <n v="413.06"/>
    <n v="1.212"/>
    <n v="72728"/>
    <n v="78209"/>
    <n v="104012.68"/>
    <n v="7838.7000000000116"/>
    <n v="14136"/>
    <n v="0.18149999999999999"/>
    <n v="0.17510000000000001"/>
    <n v="37383.69"/>
    <n v="1864.19"/>
    <n v="326.42"/>
    <n v="2190.61"/>
    <n v="151425.68"/>
  </r>
  <r>
    <x v="113"/>
    <s v="Kent School District"/>
    <n v="4301"/>
    <s v="Jenkins Creek Elementary School"/>
    <s v="No"/>
    <n v="328.3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520"/>
    <s v="Kent Elementary School"/>
    <s v="Yes"/>
    <n v="413.57"/>
    <n v="0"/>
    <n v="413.57"/>
    <n v="1.18"/>
    <n v="1.18"/>
    <n v="413.57"/>
    <n v="1.2130000000000001"/>
    <n v="72728"/>
    <n v="78209"/>
    <n v="104098.5"/>
    <n v="7845.1699999999983"/>
    <n v="14136"/>
    <n v="0.18149999999999999"/>
    <n v="0.17510000000000001"/>
    <n v="37414.54"/>
    <n v="1865.73"/>
    <n v="326.69"/>
    <n v="2192.42"/>
    <n v="151550.63000000003"/>
  </r>
  <r>
    <x v="113"/>
    <s v="Kent School District"/>
    <n v="5676"/>
    <s v="Kent Laboratory Academy"/>
    <s v="No"/>
    <n v="334.78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5729"/>
    <s v="Kent Virtual Academy"/>
    <s v="Yes"/>
    <n v="153.72999999999999"/>
    <n v="0"/>
    <n v="153.72999999999999"/>
    <n v="1.18"/>
    <n v="1.18"/>
    <n v="153.72999999999999"/>
    <n v="0.45100000000000001"/>
    <n v="72728"/>
    <n v="78209"/>
    <n v="38704.39"/>
    <n v="2916.8799999999974"/>
    <n v="14136"/>
    <n v="0.18149999999999999"/>
    <n v="0.17510000000000001"/>
    <n v="13910.93"/>
    <n v="693.69"/>
    <n v="121.47"/>
    <n v="815.16000000000008"/>
    <n v="56347.360000000001"/>
  </r>
  <r>
    <x v="113"/>
    <s v="Kent School District"/>
    <n v="4492"/>
    <s v="Kentlake High School"/>
    <s v="No"/>
    <n v="1517.2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2797"/>
    <s v="Kent-Meridian High School"/>
    <s v="Yes"/>
    <n v="1716.15"/>
    <n v="0"/>
    <n v="1716.15"/>
    <n v="1.18"/>
    <n v="1.18"/>
    <n v="1716.15"/>
    <n v="5.0339999999999998"/>
    <n v="72728"/>
    <n v="78209"/>
    <n v="432013.05"/>
    <n v="32557.799999999988"/>
    <n v="14136"/>
    <n v="0.18149999999999999"/>
    <n v="0.17510000000000001"/>
    <n v="155271.85999999999"/>
    <n v="7742.85"/>
    <n v="1355.77"/>
    <n v="9098.6200000000008"/>
    <n v="628941.32999999996"/>
  </r>
  <r>
    <x v="113"/>
    <s v="Kent School District"/>
    <n v="3640"/>
    <s v="Kentridge High School"/>
    <s v="No"/>
    <n v="2163.6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128"/>
    <s v="Kentwood High School"/>
    <s v="No"/>
    <n v="1957.6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3550"/>
    <s v="Lake Youngs Elementary School"/>
    <s v="No"/>
    <n v="423.8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294"/>
    <s v="Martin Sortun Elementary School"/>
    <s v="Yes"/>
    <n v="453"/>
    <n v="0"/>
    <n v="453"/>
    <n v="1.18"/>
    <n v="1.18"/>
    <n v="453"/>
    <n v="1.329"/>
    <n v="72728"/>
    <n v="78209"/>
    <n v="114053.5"/>
    <n v="8595.4199999999983"/>
    <n v="14136"/>
    <n v="0.18149999999999999"/>
    <n v="0.17510000000000001"/>
    <n v="40992.51"/>
    <n v="2044.15"/>
    <n v="357.93"/>
    <n v="2402.08"/>
    <n v="166043.50999999998"/>
  </r>
  <r>
    <x v="113"/>
    <s v="Kent School District"/>
    <n v="4127"/>
    <s v="Mattson Middle School"/>
    <s v="No"/>
    <n v="776.1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465"/>
    <s v="Meadow Ridge Elementary School"/>
    <s v="Yes"/>
    <n v="383.91"/>
    <n v="0"/>
    <n v="383.91"/>
    <n v="1.18"/>
    <n v="1.18"/>
    <n v="383.91"/>
    <n v="1.1259999999999999"/>
    <n v="72728"/>
    <n v="78209"/>
    <n v="96632.24"/>
    <n v="7282.4899999999907"/>
    <n v="14136"/>
    <n v="0.18149999999999999"/>
    <n v="0.17510000000000001"/>
    <n v="34731.050000000003"/>
    <n v="1731.91"/>
    <n v="303.26"/>
    <n v="2035.17"/>
    <n v="140680.95000000001"/>
  </r>
  <r>
    <x v="113"/>
    <s v="Kent School District"/>
    <n v="3764"/>
    <s v="Meeker Middle School"/>
    <s v="Yes"/>
    <n v="776.89"/>
    <n v="0"/>
    <n v="776.89"/>
    <n v="1.18"/>
    <n v="1.18"/>
    <n v="776.89"/>
    <n v="2.2789999999999999"/>
    <n v="72728"/>
    <n v="78209"/>
    <n v="195581.59"/>
    <n v="14739.619999999995"/>
    <n v="14136"/>
    <n v="0.18149999999999999"/>
    <n v="0.17510000000000001"/>
    <n v="70294.91"/>
    <n v="3505.35"/>
    <n v="613.79"/>
    <n v="4119.1399999999994"/>
    <n v="284735.26"/>
  </r>
  <r>
    <x v="113"/>
    <s v="Kent School District"/>
    <n v="2565"/>
    <s v="Meridian Elementary School"/>
    <s v="No"/>
    <n v="388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3233"/>
    <s v="Meridian Middle School"/>
    <s v="Yes"/>
    <n v="656.94"/>
    <n v="0"/>
    <n v="656.94"/>
    <n v="1.18"/>
    <n v="1.18"/>
    <n v="656.94"/>
    <n v="1.927"/>
    <n v="72728"/>
    <n v="78209"/>
    <n v="165373.29"/>
    <n v="12463.029999999999"/>
    <n v="14136"/>
    <n v="0.18149999999999999"/>
    <n v="0.17510000000000001"/>
    <n v="59437.599999999999"/>
    <n v="2963.94"/>
    <n v="518.99"/>
    <n v="3482.9300000000003"/>
    <n v="240756.85"/>
  </r>
  <r>
    <x v="113"/>
    <s v="Kent School District"/>
    <n v="5016"/>
    <s v="Mill Creek Middle School"/>
    <s v="Yes"/>
    <n v="835.99"/>
    <n v="0"/>
    <n v="835.99"/>
    <n v="1.18"/>
    <n v="1.18"/>
    <n v="835.99"/>
    <n v="2.452"/>
    <n v="72728"/>
    <n v="78209"/>
    <n v="210428.29"/>
    <n v="15858.5"/>
    <n v="14136"/>
    <n v="0.18149999999999999"/>
    <n v="0.17510000000000001"/>
    <n v="75631.03"/>
    <n v="3771.45"/>
    <n v="660.38"/>
    <n v="4431.83"/>
    <n v="306349.65000000002"/>
  </r>
  <r>
    <x v="113"/>
    <s v="Kent School District"/>
    <n v="4581"/>
    <s v="Millennium Elementary School"/>
    <s v="Yes"/>
    <n v="468.14"/>
    <n v="0"/>
    <n v="468.14"/>
    <n v="1.18"/>
    <n v="1.18"/>
    <n v="468.14"/>
    <n v="1.373"/>
    <n v="72728"/>
    <n v="78209"/>
    <n v="117829.54"/>
    <n v="8879.9900000000052"/>
    <n v="14136"/>
    <n v="0.18149999999999999"/>
    <n v="0.17510000000000001"/>
    <n v="42349.68"/>
    <n v="2111.83"/>
    <n v="369.78"/>
    <n v="2481.6099999999997"/>
    <n v="171540.82"/>
  </r>
  <r>
    <x v="113"/>
    <s v="Kent School District"/>
    <n v="4356"/>
    <s v="Neely O Brien Elementary School"/>
    <s v="Yes"/>
    <n v="478.46"/>
    <n v="0"/>
    <n v="478.46"/>
    <n v="1.18"/>
    <n v="1.18"/>
    <n v="478.46"/>
    <n v="1.403"/>
    <n v="72728"/>
    <n v="78209"/>
    <n v="120404.11"/>
    <n v="9074.0200000000041"/>
    <n v="14136"/>
    <n v="0.18149999999999999"/>
    <n v="0.17510000000000001"/>
    <n v="43275.01"/>
    <n v="2157.9699999999998"/>
    <n v="377.86"/>
    <n v="2535.83"/>
    <n v="175288.97"/>
  </r>
  <r>
    <x v="113"/>
    <s v="Kent School District"/>
    <n v="4485"/>
    <s v="Northwood Middle School"/>
    <s v="No"/>
    <n v="889.6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5178"/>
    <s v="Panther Lake Elementary School"/>
    <s v="Yes"/>
    <n v="434.57"/>
    <n v="0"/>
    <n v="434.57"/>
    <n v="1.18"/>
    <n v="1.18"/>
    <n v="434.57"/>
    <n v="1.2749999999999999"/>
    <n v="72728"/>
    <n v="78209"/>
    <n v="109419.28"/>
    <n v="8246.1600000000035"/>
    <n v="14136"/>
    <n v="0.18149999999999999"/>
    <n v="0.17510000000000001"/>
    <n v="39326.9"/>
    <n v="1961.09"/>
    <n v="343.39"/>
    <n v="2304.48"/>
    <n v="159296.82"/>
  </r>
  <r>
    <x v="113"/>
    <s v="Kent School District"/>
    <n v="3491"/>
    <s v="Park Orchard Elementary School"/>
    <s v="Yes"/>
    <n v="461.95"/>
    <n v="0"/>
    <n v="461.95"/>
    <n v="1.18"/>
    <n v="1.18"/>
    <n v="461.95"/>
    <n v="1.355"/>
    <n v="72728"/>
    <n v="78209"/>
    <n v="116284.8"/>
    <n v="8763.5699999999924"/>
    <n v="14136"/>
    <n v="0.18149999999999999"/>
    <n v="0.17510000000000001"/>
    <n v="41794.47"/>
    <n v="2084.14"/>
    <n v="364.93"/>
    <n v="2449.0699999999997"/>
    <n v="169291.91000000003"/>
  </r>
  <r>
    <x v="113"/>
    <s v="Kent School District"/>
    <n v="3593"/>
    <s v="Pine Tree Elementary School"/>
    <s v="Yes"/>
    <n v="333.14"/>
    <n v="0"/>
    <n v="333.14"/>
    <n v="1.18"/>
    <n v="1.18"/>
    <n v="333.14"/>
    <n v="0.97699999999999998"/>
    <n v="72728"/>
    <n v="78209"/>
    <n v="83845.2"/>
    <n v="6318.8300000000017"/>
    <n v="14136"/>
    <n v="0.18149999999999999"/>
    <n v="0.17510000000000001"/>
    <n v="30135.200000000001"/>
    <n v="1502.73"/>
    <n v="263.13"/>
    <n v="1765.8600000000001"/>
    <n v="122065.09"/>
  </r>
  <r>
    <x v="113"/>
    <s v="Kent School District"/>
    <n v="4293"/>
    <s v="Ridgewood Elementary School"/>
    <s v="No"/>
    <n v="423.6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5677"/>
    <s v="River Ridge Elementary"/>
    <s v="Yes"/>
    <n v="624.57000000000005"/>
    <n v="0"/>
    <n v="624.57000000000005"/>
    <n v="1.18"/>
    <n v="1.18"/>
    <n v="624.57000000000005"/>
    <n v="1.8320000000000001"/>
    <n v="72728"/>
    <n v="78209"/>
    <n v="157220.48000000001"/>
    <n v="11848.609999999986"/>
    <n v="14136"/>
    <n v="0.18149999999999999"/>
    <n v="0.17510000000000001"/>
    <n v="56507.360000000001"/>
    <n v="2817.82"/>
    <n v="493.4"/>
    <n v="3311.2200000000003"/>
    <n v="228887.67"/>
  </r>
  <r>
    <x v="113"/>
    <s v="Kent School District"/>
    <n v="4466"/>
    <s v="Sawyer Woods Elementary School"/>
    <s v="No"/>
    <n v="330.7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3389"/>
    <s v="Scenic Hill Elementary School"/>
    <s v="Yes"/>
    <n v="504"/>
    <n v="0"/>
    <n v="504"/>
    <n v="1.18"/>
    <n v="1.18"/>
    <n v="504"/>
    <n v="1.478"/>
    <n v="72728"/>
    <n v="78209"/>
    <n v="126840.54"/>
    <n v="9559.0800000000017"/>
    <n v="14136"/>
    <n v="0.18149999999999999"/>
    <n v="0.17510000000000001"/>
    <n v="45588.36"/>
    <n v="2273.33"/>
    <n v="398.06"/>
    <n v="2671.39"/>
    <n v="184659.37"/>
  </r>
  <r>
    <x v="113"/>
    <s v="Kent School District"/>
    <n v="3707"/>
    <s v="Soos Creek Elementary School"/>
    <s v="No"/>
    <n v="250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3677"/>
    <s v="Springbrook Elementary School"/>
    <s v="Yes"/>
    <n v="336.21"/>
    <n v="0"/>
    <n v="336.21"/>
    <n v="1.18"/>
    <n v="1.18"/>
    <n v="336.21"/>
    <n v="0.98599999999999999"/>
    <n v="72728"/>
    <n v="78209"/>
    <n v="84617.57"/>
    <n v="6377.0399999999936"/>
    <n v="14136"/>
    <n v="0.18149999999999999"/>
    <n v="0.17510000000000001"/>
    <n v="30412.799999999999"/>
    <n v="1516.58"/>
    <n v="265.55"/>
    <n v="1782.1299999999999"/>
    <n v="123189.54000000001"/>
  </r>
  <r>
    <x v="113"/>
    <s v="Kent School District"/>
    <n v="4420"/>
    <s v="Sunrise Elementary School"/>
    <s v="No"/>
    <n v="495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5440"/>
    <s v="The Outreach Program"/>
    <s v="Yes"/>
    <n v="77.86"/>
    <n v="0"/>
    <n v="77.86"/>
    <n v="1.18"/>
    <n v="1.18"/>
    <n v="77.86"/>
    <n v="0.22800000000000001"/>
    <n v="72728"/>
    <n v="78209"/>
    <n v="19566.740000000002"/>
    <n v="1474.6099999999969"/>
    <n v="14136"/>
    <n v="0.18149999999999999"/>
    <n v="0.17510000000000001"/>
    <n v="7032.58"/>
    <n v="350.69"/>
    <n v="61.41"/>
    <n v="412.1"/>
    <n v="28486.029999999995"/>
  </r>
  <r>
    <x v="114"/>
    <s v="Kettle Falls School District"/>
    <n v="5180"/>
    <s v="Columbia Virtual Academy - Kettle Falls"/>
    <s v="No"/>
    <n v="359.94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4"/>
    <s v="Kettle Falls School District"/>
    <n v="2385"/>
    <s v="Kettle Falls Elementary School"/>
    <s v="Yes"/>
    <n v="290.65000000000003"/>
    <n v="0"/>
    <n v="290.65000000000003"/>
    <n v="1.01"/>
    <n v="1.01"/>
    <n v="290.65000000000003"/>
    <n v="0.85299999999999998"/>
    <n v="72728"/>
    <n v="78209"/>
    <n v="62657.35"/>
    <n v="4722.0499999999956"/>
    <n v="14136"/>
    <n v="0.18149999999999999"/>
    <n v="0.17510000000000001"/>
    <n v="24257.15"/>
    <n v="1122.99"/>
    <n v="196.64"/>
    <n v="1319.63"/>
    <n v="92956.18"/>
  </r>
  <r>
    <x v="114"/>
    <s v="Kettle Falls School District"/>
    <n v="4206"/>
    <s v="Kettle Falls High School"/>
    <s v="Yes"/>
    <n v="242.53"/>
    <n v="0"/>
    <n v="242.53"/>
    <n v="1.01"/>
    <n v="1.01"/>
    <n v="242.53"/>
    <n v="0.71099999999999997"/>
    <n v="72728"/>
    <n v="78209"/>
    <n v="52226.7"/>
    <n v="3935.9600000000064"/>
    <n v="14136"/>
    <n v="0.18149999999999999"/>
    <n v="0.17510000000000001"/>
    <n v="20219.03"/>
    <n v="936.04"/>
    <n v="163.9"/>
    <n v="1099.94"/>
    <n v="77481.63"/>
  </r>
  <r>
    <x v="114"/>
    <s v="Kettle Falls School District"/>
    <n v="3198"/>
    <s v="Kettle Falls Middle School"/>
    <s v="Yes"/>
    <n v="209.32"/>
    <n v="0"/>
    <n v="209.32"/>
    <n v="1.01"/>
    <n v="1.01"/>
    <n v="209.32"/>
    <n v="0.61399999999999999"/>
    <n v="72728"/>
    <n v="78209"/>
    <n v="45101.54"/>
    <n v="3398.989999999998"/>
    <n v="14136"/>
    <n v="0.18149999999999999"/>
    <n v="0.17510000000000001"/>
    <n v="17460.599999999999"/>
    <n v="808.34"/>
    <n v="141.54"/>
    <n v="949.88"/>
    <n v="66911.010000000009"/>
  </r>
  <r>
    <x v="115"/>
    <s v="Kiona-Benton City School District"/>
    <n v="5719"/>
    <s v="Kiona-Benton City Elementary"/>
    <s v="Yes"/>
    <n v="613"/>
    <n v="0"/>
    <n v="613"/>
    <n v="1"/>
    <n v="1.04"/>
    <n v="613"/>
    <n v="1.798"/>
    <n v="72728"/>
    <n v="78209"/>
    <n v="130764.94"/>
    <n v="15479.630000000005"/>
    <n v="14136"/>
    <n v="0.18149999999999999"/>
    <n v="0.17510000000000001"/>
    <n v="51860.85"/>
    <n v="2437.41"/>
    <n v="426.79"/>
    <n v="2864.2"/>
    <n v="200969.62000000002"/>
  </r>
  <r>
    <x v="115"/>
    <s v="Kiona-Benton City School District"/>
    <n v="2904"/>
    <s v="Kiona-Benton City High School"/>
    <s v="Yes"/>
    <n v="423.66999999999996"/>
    <n v="0"/>
    <n v="423.66999999999996"/>
    <n v="1"/>
    <n v="1.04"/>
    <n v="423.66999999999996"/>
    <n v="1.2430000000000001"/>
    <n v="72728"/>
    <n v="78209"/>
    <n v="90400.9"/>
    <n v="10701.440000000002"/>
    <n v="14136"/>
    <n v="0.18149999999999999"/>
    <n v="0.17510000000000001"/>
    <n v="35852.629999999997"/>
    <n v="1685.04"/>
    <n v="295.05"/>
    <n v="1980.09"/>
    <n v="138935.06"/>
  </r>
  <r>
    <x v="115"/>
    <s v="Kiona-Benton City School District"/>
    <n v="3961"/>
    <s v="Kiona-Benton City Middle School"/>
    <s v="Yes"/>
    <n v="322.25"/>
    <n v="0"/>
    <n v="322.25"/>
    <n v="1"/>
    <n v="1.04"/>
    <n v="322.25"/>
    <n v="0.94499999999999995"/>
    <n v="72728"/>
    <n v="78209"/>
    <n v="68727.960000000006"/>
    <n v="8135.8499999999913"/>
    <n v="14136"/>
    <n v="0.18149999999999999"/>
    <n v="0.17510000000000001"/>
    <n v="27257.23"/>
    <n v="1281.06"/>
    <n v="224.31"/>
    <n v="1505.37"/>
    <n v="105626.40999999999"/>
  </r>
  <r>
    <x v="116"/>
    <s v="Kittitas School District"/>
    <n v="2569"/>
    <s v="Kittitas Elementary School"/>
    <s v="No"/>
    <n v="253.1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6"/>
    <s v="Kittitas School District"/>
    <n v="2766"/>
    <s v="Kittitas High School"/>
    <s v="Yes"/>
    <n v="316.42"/>
    <n v="0"/>
    <n v="316.42"/>
    <n v="1"/>
    <n v="1"/>
    <n v="316.42"/>
    <n v="0.92800000000000005"/>
    <n v="72728"/>
    <n v="78209"/>
    <n v="67491.58"/>
    <n v="5086.3699999999953"/>
    <n v="14136"/>
    <n v="0.18149999999999999"/>
    <n v="0.17510000000000001"/>
    <n v="26258.55"/>
    <n v="1209.6300000000001"/>
    <n v="211.81"/>
    <n v="1421.44"/>
    <n v="100257.94"/>
  </r>
  <r>
    <x v="117"/>
    <s v="Klickitat School District"/>
    <n v="3494"/>
    <s v="Klickitat Elem &amp; High"/>
    <s v="No"/>
    <n v="85.4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8"/>
    <s v="La Center School District"/>
    <n v="2558"/>
    <s v="La Center Elementary"/>
    <s v="No"/>
    <n v="818.71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8"/>
    <s v="La Center School District"/>
    <n v="4431"/>
    <s v="La Center High School"/>
    <s v="No"/>
    <n v="526.2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8"/>
    <s v="La Center School District"/>
    <n v="5326"/>
    <s v="La Center Home School Academy"/>
    <s v="No"/>
    <n v="36.0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8"/>
    <s v="La Center School District"/>
    <n v="3371"/>
    <s v="La Center Middle School"/>
    <s v="No"/>
    <n v="415.5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9"/>
    <s v="La Conner School District"/>
    <n v="2522"/>
    <s v="La Conner Elementary"/>
    <s v="Yes"/>
    <n v="207.43"/>
    <n v="0"/>
    <n v="207.43"/>
    <n v="1.1299999999999999"/>
    <n v="1.1299999999999999"/>
    <n v="207.43"/>
    <n v="0.60799999999999998"/>
    <n v="72728"/>
    <n v="78209"/>
    <n v="49967.05"/>
    <n v="3765.6599999999962"/>
    <n v="14136"/>
    <n v="0.18149999999999999"/>
    <n v="0.17510000000000001"/>
    <n v="18323.07"/>
    <n v="895.55"/>
    <n v="156.81"/>
    <n v="1052.3599999999999"/>
    <n v="73108.14"/>
  </r>
  <r>
    <x v="119"/>
    <s v="La Conner School District"/>
    <n v="2276"/>
    <s v="La Conner High School"/>
    <s v="Yes"/>
    <n v="169.17"/>
    <n v="0"/>
    <n v="169.17"/>
    <n v="1.1299999999999999"/>
    <n v="1.1299999999999999"/>
    <n v="169.17"/>
    <n v="0.496"/>
    <n v="72728"/>
    <n v="78209"/>
    <n v="40762.589999999997"/>
    <n v="3071.9900000000052"/>
    <n v="14136"/>
    <n v="0.18149999999999999"/>
    <n v="0.17510000000000001"/>
    <n v="14947.77"/>
    <n v="730.58"/>
    <n v="127.92"/>
    <n v="858.5"/>
    <n v="59640.850000000006"/>
  </r>
  <r>
    <x v="119"/>
    <s v="La Conner School District"/>
    <n v="3900"/>
    <s v="La Conner Middle"/>
    <s v="Yes"/>
    <n v="128.57"/>
    <n v="0"/>
    <n v="128.57"/>
    <n v="1.1299999999999999"/>
    <n v="1.1299999999999999"/>
    <n v="128.57"/>
    <n v="0.377"/>
    <n v="72728"/>
    <n v="78209"/>
    <n v="30982.86"/>
    <n v="2334.9599999999991"/>
    <n v="14136"/>
    <n v="0.18149999999999999"/>
    <n v="0.17510000000000001"/>
    <n v="11361.51"/>
    <n v="555.29999999999995"/>
    <n v="97.23"/>
    <n v="652.53"/>
    <n v="45331.86"/>
  </r>
  <r>
    <x v="120"/>
    <s v="LaCrosse School District"/>
    <n v="2087"/>
    <s v="Lacrosse Elementary School"/>
    <s v="Yes"/>
    <n v="33.35"/>
    <n v="0"/>
    <n v="33.35"/>
    <n v="1.01"/>
    <n v="1.01"/>
    <n v="33.35"/>
    <n v="9.8000000000000004E-2"/>
    <n v="72728"/>
    <n v="78209"/>
    <n v="7198.62"/>
    <n v="542.51000000000022"/>
    <n v="14136"/>
    <n v="0.18149999999999999"/>
    <n v="0.17510000000000001"/>
    <n v="2786.87"/>
    <n v="129.02000000000001"/>
    <n v="22.59"/>
    <n v="151.61000000000001"/>
    <n v="10679.61"/>
  </r>
  <r>
    <x v="120"/>
    <s v="LaCrosse School District"/>
    <n v="2088"/>
    <s v="Lacrosse High School"/>
    <s v="No"/>
    <n v="41.86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1"/>
    <s v="Lake Chelan School District"/>
    <n v="4260"/>
    <s v="Chelan High School"/>
    <s v="Yes"/>
    <n v="452.96"/>
    <n v="0"/>
    <n v="452.96"/>
    <n v="1"/>
    <n v="1"/>
    <n v="452.96"/>
    <n v="1.329"/>
    <n v="72728"/>
    <n v="78209"/>
    <n v="96655.51"/>
    <n v="7284.25"/>
    <n v="14136"/>
    <n v="0.18149999999999999"/>
    <n v="0.17510000000000001"/>
    <n v="37605.19"/>
    <n v="1732.33"/>
    <n v="303.33"/>
    <n v="2035.6599999999999"/>
    <n v="143580.61000000002"/>
  </r>
  <r>
    <x v="121"/>
    <s v="Lake Chelan School District"/>
    <n v="2317"/>
    <s v="Chelan Middle School"/>
    <s v="Yes"/>
    <n v="300.20999999999998"/>
    <n v="0"/>
    <n v="300.20999999999998"/>
    <n v="1"/>
    <n v="1"/>
    <n v="300.20999999999998"/>
    <n v="0.88100000000000001"/>
    <n v="72728"/>
    <n v="78209"/>
    <n v="64073.37"/>
    <n v="4828.760000000002"/>
    <n v="14136"/>
    <n v="0.18149999999999999"/>
    <n v="0.17510000000000001"/>
    <n v="24928.65"/>
    <n v="1148.3699999999999"/>
    <n v="201.08"/>
    <n v="1349.4499999999998"/>
    <n v="95180.23"/>
  </r>
  <r>
    <x v="121"/>
    <s v="Lake Chelan School District"/>
    <n v="1940"/>
    <s v="Chelan School of Innovation"/>
    <s v="Yes"/>
    <n v="35.36"/>
    <n v="0"/>
    <n v="35.36"/>
    <n v="1"/>
    <n v="1"/>
    <n v="35.36"/>
    <n v="0.104"/>
    <n v="72728"/>
    <n v="78209"/>
    <n v="7563.71"/>
    <n v="570.02999999999975"/>
    <n v="14136"/>
    <n v="0.18149999999999999"/>
    <n v="0.17510000000000001"/>
    <n v="2942.77"/>
    <n v="135.56"/>
    <n v="23.74"/>
    <n v="159.30000000000001"/>
    <n v="11235.809999999998"/>
  </r>
  <r>
    <x v="121"/>
    <s v="Lake Chelan School District"/>
    <n v="3861"/>
    <s v="Holden Village Community School"/>
    <s v="No"/>
    <n v="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1"/>
    <s v="Lake Chelan School District"/>
    <n v="2689"/>
    <s v="Morgen Owings Elementary School"/>
    <s v="Yes"/>
    <n v="474.05"/>
    <n v="0"/>
    <n v="474.05"/>
    <n v="1"/>
    <n v="1"/>
    <n v="474.05"/>
    <n v="1.391"/>
    <n v="72728"/>
    <n v="78209"/>
    <n v="101164.65"/>
    <n v="7624.070000000007"/>
    <n v="14136"/>
    <n v="0.18149999999999999"/>
    <n v="0.17510000000000001"/>
    <n v="39359.53"/>
    <n v="1813.15"/>
    <n v="317.48"/>
    <n v="2130.63"/>
    <n v="150278.88"/>
  </r>
  <r>
    <x v="122"/>
    <s v="Lake Quinault School District"/>
    <n v="2921"/>
    <s v="Lake Quinault School"/>
    <s v="Yes"/>
    <n v="207.13"/>
    <n v="0"/>
    <n v="207.13"/>
    <n v="1"/>
    <n v="1"/>
    <n v="207.13"/>
    <n v="0.60799999999999998"/>
    <n v="72728"/>
    <n v="78209"/>
    <n v="44218.62"/>
    <n v="3332.4499999999971"/>
    <n v="14136"/>
    <n v="0.18149999999999999"/>
    <n v="0.17510000000000001"/>
    <n v="17203.88"/>
    <n v="792.52"/>
    <n v="138.77000000000001"/>
    <n v="931.29"/>
    <n v="65686.239999999991"/>
  </r>
  <r>
    <x v="123"/>
    <s v="Lake Stevens School District"/>
    <n v="5742"/>
    <s v="LSSD Open Doors"/>
    <s v="No"/>
    <n v="27.840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5099"/>
    <s v="Cavelero Mid High School"/>
    <s v="No"/>
    <n v="1438.6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4391"/>
    <s v="Glenwood Elementary"/>
    <s v="No"/>
    <n v="648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4534"/>
    <s v="Highland Elementary"/>
    <s v="No"/>
    <n v="562.17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2885"/>
    <s v="Hillcrest Elementary School"/>
    <s v="No"/>
    <n v="776.6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1753"/>
    <s v="Homelink"/>
    <s v="No"/>
    <n v="26.8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3408"/>
    <s v="Lake Stevens Middle School"/>
    <s v="No"/>
    <n v="702.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2426"/>
    <s v="Lake Stevens Sr High School"/>
    <s v="No"/>
    <n v="2074.66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2884"/>
    <s v="Mt. Pilchuck Elementary School"/>
    <s v="No"/>
    <n v="527.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4139"/>
    <s v="North Lake Middle School"/>
    <s v="No"/>
    <n v="809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4392"/>
    <s v="Skyline Elementary"/>
    <s v="No"/>
    <n v="557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5477"/>
    <s v="Stevens Creek Elementary"/>
    <s v="No"/>
    <n v="624.5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3753"/>
    <s v="Sunnycrest Elementary School"/>
    <s v="No"/>
    <n v="661.7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256"/>
    <s v="Alcott Elementary"/>
    <s v="No"/>
    <n v="626.6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48"/>
    <s v="Audubon Elementary"/>
    <s v="No"/>
    <n v="452.1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92"/>
    <s v="Bell Elementary"/>
    <s v="No"/>
    <n v="430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532"/>
    <s v="Blackwell Elementary"/>
    <s v="No"/>
    <n v="512.67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139"/>
    <s v="Carson Elementary"/>
    <s v="No"/>
    <n v="472.5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511"/>
    <s v="Clara Barton Elementary School"/>
    <s v="No"/>
    <n v="500.4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856"/>
    <s v="Community School"/>
    <s v="No"/>
    <n v="6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649"/>
    <s v="Contractual Schools"/>
    <s v="No"/>
    <n v="35.130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018"/>
    <s v="Dickinson Elementary"/>
    <s v="No"/>
    <n v="312.79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658"/>
    <s v="Discovery School"/>
    <s v="No"/>
    <n v="70.29000000000000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439"/>
    <s v="Eastlake High School"/>
    <s v="No"/>
    <n v="2333.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424"/>
    <s v="Einstein Elementary"/>
    <s v="No"/>
    <n v="484.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512"/>
    <s v="Ella Baker Elementary School"/>
    <s v="No"/>
    <n v="446.9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855"/>
    <s v="Emerson High School"/>
    <s v="No"/>
    <n v="68.4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688"/>
    <s v="Emerson K-12"/>
    <s v="No"/>
    <n v="71.50999999999999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800"/>
    <s v="Environmental &amp; Adventure School"/>
    <s v="No"/>
    <n v="14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148"/>
    <s v="Evergreen Middle School"/>
    <s v="No"/>
    <n v="804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687"/>
    <s v="Explorer Community School"/>
    <s v="No"/>
    <n v="71.56999999999999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90"/>
    <s v="Finn Hill Middle School"/>
    <s v="No"/>
    <n v="668.6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91"/>
    <s v="Franklin Elementary"/>
    <s v="No"/>
    <n v="455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675"/>
    <s v="Frost Elementary"/>
    <s v="No"/>
    <n v="421.7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386"/>
    <s v="Inglewood Middle School"/>
    <s v="No"/>
    <n v="1215.86999999999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706"/>
    <s v="International Community School"/>
    <s v="No"/>
    <n v="406.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2796"/>
    <s v="Juanita Elementary"/>
    <s v="No"/>
    <n v="314.7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71"/>
    <s v="Juanita High"/>
    <s v="No"/>
    <n v="1659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922"/>
    <s v="Kamiakin Middle School"/>
    <s v="No"/>
    <n v="596.92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04"/>
    <s v="Keller Elementary"/>
    <s v="No"/>
    <n v="310.16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941"/>
    <s v="Kirk Elementary"/>
    <s v="No"/>
    <n v="592.570000000000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2308"/>
    <s v="Kirkland Middle School"/>
    <s v="No"/>
    <n v="663.3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2739"/>
    <s v="Lake Washington High"/>
    <s v="No"/>
    <n v="1978.3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041"/>
    <s v="Lakeview Elementary"/>
    <s v="No"/>
    <n v="531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29"/>
    <s v="Mann Elementary"/>
    <s v="No"/>
    <n v="339.5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354"/>
    <s v="Mcauliffe Elementary"/>
    <s v="No"/>
    <n v="482.2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096"/>
    <s v="Mead Elementary"/>
    <s v="No"/>
    <n v="604.8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48"/>
    <s v="Muir Elementary"/>
    <s v="No"/>
    <n v="357.1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167"/>
    <s v="Northstar Middle School"/>
    <s v="No"/>
    <n v="90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2289"/>
    <s v="Redmond Elementary"/>
    <s v="No"/>
    <n v="559.6699999999999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28"/>
    <s v="Redmond High"/>
    <s v="No"/>
    <n v="2222.7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232"/>
    <s v="Redmond Middle School"/>
    <s v="No"/>
    <n v="1013.2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057"/>
    <s v="Renaissance School"/>
    <s v="No"/>
    <n v="73.6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147"/>
    <s v="Rockwell Elementary"/>
    <s v="No"/>
    <n v="434.8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053"/>
    <s v="Rosa Parks Elementary"/>
    <s v="No"/>
    <n v="513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2992"/>
    <s v="Rose Hill Elementary"/>
    <s v="No"/>
    <n v="557.3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06"/>
    <s v="Rose Hill Middle School"/>
    <s v="No"/>
    <n v="886.3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03"/>
    <s v="Rush Elementary"/>
    <s v="No"/>
    <n v="642.690000000000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47"/>
    <s v="Sandburg Elementary"/>
    <s v="No"/>
    <n v="385.8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302"/>
    <s v="Smith Elementary"/>
    <s v="No"/>
    <n v="575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975"/>
    <s v="Stella Schola"/>
    <s v="No"/>
    <n v="8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265"/>
    <s v="Tesla STEM High School"/>
    <s v="No"/>
    <n v="601.14000000000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490"/>
    <s v="Thoreau Elementary"/>
    <s v="No"/>
    <n v="421.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597"/>
    <s v="Timberline Middle School"/>
    <s v="No"/>
    <n v="741.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441"/>
    <s v="Twain Elementary"/>
    <s v="No"/>
    <n v="586.830000000000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958"/>
    <s v="Washington Network for Innovative Careers"/>
    <s v="No"/>
    <n v="410.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336"/>
    <s v="Wilder Elementary"/>
    <s v="No"/>
    <n v="287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5"/>
    <s v="Lakewood School District"/>
    <n v="4576"/>
    <s v="Cougar Creek Elementary School"/>
    <s v="No"/>
    <n v="434.6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5"/>
    <s v="Lakewood School District"/>
    <n v="4477"/>
    <s v="English Crossing Elementary"/>
    <s v="No"/>
    <n v="324.6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5"/>
    <s v="Lakewood School District"/>
    <n v="3255"/>
    <s v="Lakewood Elementary School"/>
    <s v="Yes"/>
    <n v="424.74"/>
    <n v="0"/>
    <n v="424.74"/>
    <n v="1.1200000000000001"/>
    <n v="1.1200000000000001"/>
    <n v="424.74"/>
    <n v="1.246"/>
    <n v="72728"/>
    <n v="78209"/>
    <n v="101493.38"/>
    <n v="7648.8399999999965"/>
    <n v="14136"/>
    <n v="0.18149999999999999"/>
    <n v="0.17510000000000001"/>
    <n v="37373.82"/>
    <n v="1819.04"/>
    <n v="318.51"/>
    <n v="2137.5500000000002"/>
    <n v="148653.59"/>
  </r>
  <r>
    <x v="125"/>
    <s v="Lakewood School District"/>
    <n v="4204"/>
    <s v="Lakewood High School"/>
    <s v="No"/>
    <n v="779.7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5"/>
    <s v="Lakewood School District"/>
    <n v="3893"/>
    <s v="Lakewood Middle School"/>
    <s v="No"/>
    <n v="621.2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6"/>
    <s v="Lamont School District"/>
    <n v="3137"/>
    <s v="Lamont Middle School"/>
    <s v="Yes"/>
    <n v="24.71"/>
    <n v="0"/>
    <n v="24.71"/>
    <n v="1"/>
    <n v="1"/>
    <n v="24.71"/>
    <n v="7.1999999999999995E-2"/>
    <n v="72728"/>
    <n v="78209"/>
    <n v="5236.42"/>
    <n v="394.63000000000011"/>
    <n v="14136"/>
    <n v="0.18149999999999999"/>
    <n v="0.17510000000000001"/>
    <n v="2037.3"/>
    <n v="93.85"/>
    <n v="16.43"/>
    <n v="110.28"/>
    <n v="7778.63"/>
  </r>
  <r>
    <x v="127"/>
    <s v="Liberty School District"/>
    <n v="3416"/>
    <s v="Liberty High School"/>
    <s v="No"/>
    <n v="175.890000000000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7"/>
    <s v="Liberty School District"/>
    <n v="4226"/>
    <s v="Liberty Jr High &amp; Elementary"/>
    <s v="No"/>
    <n v="417.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8"/>
    <s v="Lind School District"/>
    <n v="3421"/>
    <s v="Lind Elementary School"/>
    <s v="Yes"/>
    <n v="90.279999999999987"/>
    <n v="0"/>
    <n v="90.279999999999987"/>
    <n v="1"/>
    <n v="1"/>
    <n v="90.279999999999987"/>
    <n v="0.26500000000000001"/>
    <n v="72728"/>
    <n v="78209"/>
    <n v="19272.919999999998"/>
    <n v="1452.4700000000012"/>
    <n v="14136"/>
    <n v="0.18149999999999999"/>
    <n v="0.17510000000000001"/>
    <n v="7498.4"/>
    <n v="345.42"/>
    <n v="60.48"/>
    <n v="405.90000000000003"/>
    <n v="28629.690000000002"/>
  </r>
  <r>
    <x v="128"/>
    <s v="Lind School District"/>
    <n v="2903"/>
    <s v="Lind-Ritzville High School"/>
    <s v="Yes"/>
    <n v="43.79"/>
    <n v="0"/>
    <n v="43.79"/>
    <n v="1"/>
    <n v="1"/>
    <n v="43.79"/>
    <n v="0.128"/>
    <n v="72728"/>
    <n v="78209"/>
    <n v="9309.18"/>
    <n v="701.56999999999971"/>
    <n v="14136"/>
    <n v="0.18149999999999999"/>
    <n v="0.17510000000000001"/>
    <n v="3621.87"/>
    <n v="166.85"/>
    <n v="29.22"/>
    <n v="196.07"/>
    <n v="13828.689999999999"/>
  </r>
  <r>
    <x v="128"/>
    <s v="Lind School District"/>
    <n v="5293"/>
    <s v="Lind-Ritzville Middle School"/>
    <s v="Yes"/>
    <n v="52.28"/>
    <n v="0"/>
    <n v="52.28"/>
    <n v="1"/>
    <n v="1"/>
    <n v="52.28"/>
    <n v="0.153"/>
    <n v="72728"/>
    <n v="78209"/>
    <n v="11127.38"/>
    <n v="838.60000000000036"/>
    <n v="14136"/>
    <n v="0.18149999999999999"/>
    <n v="0.17510000000000001"/>
    <n v="4329.2700000000004"/>
    <n v="199.43"/>
    <n v="34.92"/>
    <n v="234.35000000000002"/>
    <n v="16529.599999999999"/>
  </r>
  <r>
    <x v="129"/>
    <s v="Longview School District"/>
    <n v="2665"/>
    <s v="Broadway Learning Center"/>
    <s v="No"/>
    <n v="56.2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9"/>
    <s v="Longview School District"/>
    <n v="3475"/>
    <s v="Cascade Middle School"/>
    <s v="Yes"/>
    <n v="461.19"/>
    <n v="0"/>
    <n v="461.19"/>
    <n v="1"/>
    <n v="1"/>
    <n v="461.19"/>
    <n v="1.353"/>
    <n v="72728"/>
    <n v="78209"/>
    <n v="98400.98"/>
    <n v="7415.8000000000029"/>
    <n v="14136"/>
    <n v="0.18149999999999999"/>
    <n v="0.17510000000000001"/>
    <n v="38284.29"/>
    <n v="1763.61"/>
    <n v="308.81"/>
    <n v="2072.42"/>
    <n v="146173.49000000002"/>
  </r>
  <r>
    <x v="129"/>
    <s v="Longview School District"/>
    <n v="3211"/>
    <s v="Columbia Heights Elementary"/>
    <s v="Yes"/>
    <n v="334"/>
    <n v="0"/>
    <n v="334"/>
    <n v="1"/>
    <n v="1"/>
    <n v="334"/>
    <n v="0.98"/>
    <n v="72728"/>
    <n v="78209"/>
    <n v="71273.440000000002"/>
    <n v="5371.3800000000047"/>
    <n v="14136"/>
    <n v="0.18149999999999999"/>
    <n v="0.17510000000000001"/>
    <n v="27729.94"/>
    <n v="1277.4100000000001"/>
    <n v="223.67"/>
    <n v="1501.0800000000002"/>
    <n v="105875.84000000001"/>
  </r>
  <r>
    <x v="129"/>
    <s v="Longview School District"/>
    <n v="2369"/>
    <s v="Columbia Valley Garden Elem Schl"/>
    <s v="Yes"/>
    <n v="364.83"/>
    <n v="0"/>
    <n v="364.83"/>
    <n v="1"/>
    <n v="1"/>
    <n v="364.83"/>
    <n v="1.07"/>
    <n v="72728"/>
    <n v="78209"/>
    <n v="77818.960000000006"/>
    <n v="5864.6699999999983"/>
    <n v="14136"/>
    <n v="0.18149999999999999"/>
    <n v="0.17510000000000001"/>
    <n v="30276.560000000001"/>
    <n v="1394.73"/>
    <n v="244.22"/>
    <n v="1638.95"/>
    <n v="115599.14"/>
  </r>
  <r>
    <x v="129"/>
    <s v="Longview School District"/>
    <n v="5312"/>
    <s v="Discovery High School"/>
    <s v="Yes"/>
    <n v="63.43"/>
    <n v="0"/>
    <n v="63.43"/>
    <n v="1"/>
    <n v="1"/>
    <n v="63.43"/>
    <n v="0.186"/>
    <n v="72728"/>
    <n v="78209"/>
    <n v="13527.41"/>
    <n v="1019.4600000000009"/>
    <n v="14136"/>
    <n v="0.18149999999999999"/>
    <n v="0.17510000000000001"/>
    <n v="5263.03"/>
    <n v="242.45"/>
    <n v="42.45"/>
    <n v="284.89999999999998"/>
    <n v="20094.800000000003"/>
  </r>
  <r>
    <x v="129"/>
    <s v="Longview School District"/>
    <n v="5400"/>
    <s v="Discovery High School-Achieve"/>
    <s v="Yes"/>
    <n v="40"/>
    <n v="0"/>
    <n v="40"/>
    <n v="1"/>
    <n v="1"/>
    <n v="40"/>
    <n v="0.11700000000000001"/>
    <n v="72728"/>
    <n v="78209"/>
    <n v="8509.18"/>
    <n v="641.27000000000044"/>
    <n v="14136"/>
    <n v="0.18149999999999999"/>
    <n v="0.17510000000000001"/>
    <n v="3310.61"/>
    <n v="152.51"/>
    <n v="26.7"/>
    <n v="179.20999999999998"/>
    <n v="12640.27"/>
  </r>
  <r>
    <x v="129"/>
    <s v="Longview School District"/>
    <n v="2319"/>
    <s v="Kessler Elementary School"/>
    <s v="Yes"/>
    <n v="327.15999999999997"/>
    <n v="0"/>
    <n v="327.15999999999997"/>
    <n v="1"/>
    <n v="1"/>
    <n v="327.15999999999997"/>
    <n v="0.96"/>
    <n v="72728"/>
    <n v="78209"/>
    <n v="69818.880000000005"/>
    <n v="5261.7599999999948"/>
    <n v="14136"/>
    <n v="0.18149999999999999"/>
    <n v="0.17510000000000001"/>
    <n v="27164.02"/>
    <n v="1251.3399999999999"/>
    <n v="219.11"/>
    <n v="1470.4499999999998"/>
    <n v="103715.11"/>
  </r>
  <r>
    <x v="129"/>
    <s v="Longview School District"/>
    <n v="5614"/>
    <s v="Longview Virtual Academy"/>
    <s v="Yes"/>
    <n v="103.24"/>
    <n v="0"/>
    <n v="103.24"/>
    <n v="1"/>
    <n v="1"/>
    <n v="103.24"/>
    <n v="0.30299999999999999"/>
    <n v="72728"/>
    <n v="78209"/>
    <n v="22036.58"/>
    <n v="1660.75"/>
    <n v="14136"/>
    <n v="0.18149999999999999"/>
    <n v="0.17510000000000001"/>
    <n v="8573.64"/>
    <n v="394.96"/>
    <n v="69.16"/>
    <n v="464.12"/>
    <n v="32735.09"/>
  </r>
  <r>
    <x v="129"/>
    <s v="Longview School District"/>
    <n v="3151"/>
    <s v="Mark Morris High School"/>
    <s v="Yes"/>
    <n v="927.80000000000007"/>
    <n v="0"/>
    <n v="927.80000000000007"/>
    <n v="1"/>
    <n v="1"/>
    <n v="927.80000000000007"/>
    <n v="2.722"/>
    <n v="72728"/>
    <n v="78209"/>
    <n v="197965.62"/>
    <n v="14919.279999999999"/>
    <n v="14136"/>
    <n v="0.18149999999999999"/>
    <n v="0.17510000000000001"/>
    <n v="77021.320000000007"/>
    <n v="3548.08"/>
    <n v="621.27"/>
    <n v="4169.3500000000004"/>
    <n v="294075.56999999995"/>
  </r>
  <r>
    <x v="129"/>
    <s v="Longview School District"/>
    <n v="3658"/>
    <s v="Mint Valley Elementary"/>
    <s v="Yes"/>
    <n v="380.61"/>
    <n v="0"/>
    <n v="380.61"/>
    <n v="1"/>
    <n v="1"/>
    <n v="380.61"/>
    <n v="1.1160000000000001"/>
    <n v="72728"/>
    <n v="78209"/>
    <n v="81164.45"/>
    <n v="6116.7900000000081"/>
    <n v="14136"/>
    <n v="0.18149999999999999"/>
    <n v="0.17510000000000001"/>
    <n v="31578.17"/>
    <n v="1454.69"/>
    <n v="254.72"/>
    <n v="1709.41"/>
    <n v="120568.82"/>
  </r>
  <r>
    <x v="129"/>
    <s v="Longview School District"/>
    <n v="2831"/>
    <s v="Monticello Middle School"/>
    <s v="Yes"/>
    <n v="471.95"/>
    <n v="0"/>
    <n v="471.95"/>
    <n v="1"/>
    <n v="1"/>
    <n v="471.95"/>
    <n v="1.3839999999999999"/>
    <n v="72728"/>
    <n v="78209"/>
    <n v="100655.55"/>
    <n v="7585.7099999999919"/>
    <n v="14136"/>
    <n v="0.18149999999999999"/>
    <n v="0.17510000000000001"/>
    <n v="39161.46"/>
    <n v="1804.02"/>
    <n v="315.88"/>
    <n v="2119.9"/>
    <n v="149522.62"/>
  </r>
  <r>
    <x v="129"/>
    <s v="Longview School District"/>
    <n v="4574"/>
    <s v="Mt. Solo Middle School"/>
    <s v="Yes"/>
    <n v="412.48"/>
    <n v="0"/>
    <n v="412.48"/>
    <n v="1"/>
    <n v="1"/>
    <n v="412.48"/>
    <n v="1.21"/>
    <n v="72728"/>
    <n v="78209"/>
    <n v="88000.88"/>
    <n v="6632.0099999999948"/>
    <n v="14136"/>
    <n v="0.18149999999999999"/>
    <n v="0.17510000000000001"/>
    <n v="34237.980000000003"/>
    <n v="1577.21"/>
    <n v="276.17"/>
    <n v="1853.38"/>
    <n v="130724.25000000001"/>
  </r>
  <r>
    <x v="129"/>
    <s v="Longview School District"/>
    <n v="2914"/>
    <s v="Northlake Elementary School"/>
    <s v="Yes"/>
    <n v="322.01"/>
    <n v="0"/>
    <n v="322.01"/>
    <n v="1"/>
    <n v="1"/>
    <n v="322.01"/>
    <n v="0.94499999999999995"/>
    <n v="72728"/>
    <n v="78209"/>
    <n v="68727.960000000006"/>
    <n v="5179.5499999999884"/>
    <n v="14136"/>
    <n v="0.18149999999999999"/>
    <n v="0.17510000000000001"/>
    <n v="26739.58"/>
    <n v="1231.79"/>
    <n v="215.69"/>
    <n v="1447.48"/>
    <n v="102094.56999999999"/>
  </r>
  <r>
    <x v="129"/>
    <s v="Longview School District"/>
    <n v="2726"/>
    <s v="Olympic Elementary School"/>
    <s v="Yes"/>
    <n v="367.61"/>
    <n v="0"/>
    <n v="367.61"/>
    <n v="1"/>
    <n v="1"/>
    <n v="367.61"/>
    <n v="1.0780000000000001"/>
    <n v="72728"/>
    <n v="78209"/>
    <n v="78400.78"/>
    <n v="5908.5200000000041"/>
    <n v="14136"/>
    <n v="0.18149999999999999"/>
    <n v="0.17510000000000001"/>
    <n v="30502.93"/>
    <n v="1405.16"/>
    <n v="246.04"/>
    <n v="1651.2"/>
    <n v="116463.43"/>
  </r>
  <r>
    <x v="129"/>
    <s v="Longview School District"/>
    <n v="2416"/>
    <s v="R A Long High School"/>
    <s v="Yes"/>
    <n v="888.31999999999994"/>
    <n v="0"/>
    <n v="888.31999999999994"/>
    <n v="1"/>
    <n v="1"/>
    <n v="888.31999999999994"/>
    <n v="2.6059999999999999"/>
    <n v="72728"/>
    <n v="78209"/>
    <n v="189529.17"/>
    <n v="14283.479999999981"/>
    <n v="14136"/>
    <n v="0.18149999999999999"/>
    <n v="0.17510000000000001"/>
    <n v="73739"/>
    <n v="3396.88"/>
    <n v="594.79"/>
    <n v="3991.67"/>
    <n v="281543.32"/>
  </r>
  <r>
    <x v="129"/>
    <s v="Longview School District"/>
    <n v="3019"/>
    <s v="Robert Gray Elementary"/>
    <s v="No"/>
    <n v="419.5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9"/>
    <s v="Longview School District"/>
    <n v="2370"/>
    <s v="Saint Helens Elementary"/>
    <s v="Yes"/>
    <n v="281.89000000000004"/>
    <n v="0"/>
    <n v="281.89000000000004"/>
    <n v="1"/>
    <n v="1"/>
    <n v="281.89000000000004"/>
    <n v="0.82699999999999996"/>
    <n v="72728"/>
    <n v="78209"/>
    <n v="60146.06"/>
    <n v="4532.7799999999988"/>
    <n v="14136"/>
    <n v="0.18149999999999999"/>
    <n v="0.17510000000000001"/>
    <n v="23400.67"/>
    <n v="1077.98"/>
    <n v="188.75"/>
    <n v="1266.73"/>
    <n v="89346.239999999991"/>
  </r>
  <r>
    <x v="130"/>
    <s v="Loon Lake School District"/>
    <n v="2480"/>
    <s v="Loon Lake Elementary School"/>
    <s v="Yes"/>
    <n v="98.71"/>
    <n v="0"/>
    <n v="98.71"/>
    <n v="1"/>
    <n v="1"/>
    <n v="98.71"/>
    <n v="0.28999999999999998"/>
    <n v="72728"/>
    <n v="78209"/>
    <n v="21091.119999999999"/>
    <n v="1589.4900000000016"/>
    <n v="14136"/>
    <n v="0.18149999999999999"/>
    <n v="0.17510000000000001"/>
    <n v="8205.7999999999993"/>
    <n v="378.01"/>
    <n v="66.19"/>
    <n v="444.2"/>
    <n v="31330.61"/>
  </r>
  <r>
    <x v="130"/>
    <s v="Loon Lake School District"/>
    <n v="1922"/>
    <s v="Loon Lake Homelink Program"/>
    <s v="No"/>
    <n v="146.800000000000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1"/>
    <s v="Lopez School District"/>
    <n v="4178"/>
    <s v="Decatur Elementary"/>
    <s v="No"/>
    <n v="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1"/>
    <s v="Lopez School District"/>
    <n v="4107"/>
    <s v="Lopez Elementary School"/>
    <s v="No"/>
    <n v="99.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1"/>
    <s v="Lopez School District"/>
    <n v="2632"/>
    <s v="Lopez Middle High School"/>
    <s v="Yes"/>
    <n v="117.05"/>
    <n v="0"/>
    <n v="117.05"/>
    <n v="1.1200000000000001"/>
    <n v="1.1200000000000001"/>
    <n v="117.05"/>
    <n v="0.34300000000000003"/>
    <n v="72728"/>
    <n v="78209"/>
    <n v="27939.19"/>
    <n v="2105.5800000000017"/>
    <n v="14136"/>
    <n v="0.18149999999999999"/>
    <n v="0.17510000000000001"/>
    <n v="10288.299999999999"/>
    <n v="500.75"/>
    <n v="87.68"/>
    <n v="588.43000000000006"/>
    <n v="40921.5"/>
  </r>
  <r>
    <x v="132"/>
    <s v="Lumen Public School"/>
    <n v="5609"/>
    <s v="Lumen High School"/>
    <s v="Yes"/>
    <n v="28.55"/>
    <n v="0"/>
    <n v="28.55"/>
    <n v="1"/>
    <n v="1"/>
    <n v="28.55"/>
    <n v="8.4000000000000005E-2"/>
    <n v="72728"/>
    <n v="78209"/>
    <n v="6109.15"/>
    <n v="460.41000000000076"/>
    <n v="14136"/>
    <n v="0.18149999999999999"/>
    <n v="0.17510000000000001"/>
    <n v="2376.85"/>
    <n v="109.49"/>
    <n v="19.170000000000002"/>
    <n v="128.66"/>
    <n v="9075.07"/>
  </r>
  <r>
    <x v="133"/>
    <s v="Lummi Tribal Agency"/>
    <n v="5373"/>
    <s v="Lummi Nation School"/>
    <s v="Yes"/>
    <n v="397.89"/>
    <n v="0"/>
    <n v="397.89"/>
    <n v="1.06"/>
    <n v="1.06"/>
    <n v="397.89"/>
    <n v="1.167"/>
    <n v="72728"/>
    <n v="78209"/>
    <n v="89965.99"/>
    <n v="6780.1100000000006"/>
    <n v="14136"/>
    <n v="0.18149999999999999"/>
    <n v="0.17510000000000001"/>
    <n v="34012.74"/>
    <n v="1612.43"/>
    <n v="282.33999999999997"/>
    <n v="1894.77"/>
    <n v="132653.61000000002"/>
  </r>
  <r>
    <x v="134"/>
    <s v="Lyle School District"/>
    <n v="3049"/>
    <s v="Dallesport Elementary"/>
    <s v="Yes"/>
    <n v="100"/>
    <n v="0"/>
    <n v="100"/>
    <n v="1"/>
    <n v="1"/>
    <n v="100"/>
    <n v="0.29299999999999998"/>
    <n v="72728"/>
    <n v="78209"/>
    <n v="21309.3"/>
    <n v="1605.9400000000023"/>
    <n v="14136"/>
    <n v="0.18149999999999999"/>
    <n v="0.17510000000000001"/>
    <n v="8290.69"/>
    <n v="381.92"/>
    <n v="66.87"/>
    <n v="448.79"/>
    <n v="31654.720000000001"/>
  </r>
  <r>
    <x v="134"/>
    <s v="Lyle School District"/>
    <n v="3111"/>
    <s v="Lyle High School"/>
    <s v="Yes"/>
    <n v="55.51"/>
    <n v="0"/>
    <n v="55.51"/>
    <n v="1"/>
    <n v="1"/>
    <n v="55.51"/>
    <n v="0.16300000000000001"/>
    <n v="72728"/>
    <n v="78209"/>
    <n v="11854.66"/>
    <n v="893.40999999999985"/>
    <n v="14136"/>
    <n v="0.18149999999999999"/>
    <n v="0.17510000000000001"/>
    <n v="4612.22"/>
    <n v="212.47"/>
    <n v="37.200000000000003"/>
    <n v="249.67000000000002"/>
    <n v="17609.96"/>
  </r>
  <r>
    <x v="134"/>
    <s v="Lyle School District"/>
    <n v="3643"/>
    <s v="Lyle Middle School"/>
    <s v="Yes"/>
    <n v="46.85"/>
    <n v="0"/>
    <n v="46.85"/>
    <n v="1"/>
    <n v="1"/>
    <n v="46.85"/>
    <n v="0.13700000000000001"/>
    <n v="72728"/>
    <n v="78209"/>
    <n v="9963.74"/>
    <n v="750.88999999999942"/>
    <n v="14136"/>
    <n v="0.18149999999999999"/>
    <n v="0.17510000000000001"/>
    <n v="3876.53"/>
    <n v="178.58"/>
    <n v="31.27"/>
    <n v="209.85000000000002"/>
    <n v="14801.01"/>
  </r>
  <r>
    <x v="135"/>
    <s v="Lynden School District"/>
    <n v="3417"/>
    <s v="Fisher Elementary School"/>
    <s v="No"/>
    <n v="539.0700000000000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5466"/>
    <s v="IMPACT Reengagement Program"/>
    <s v="No"/>
    <n v="24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4324"/>
    <s v="Isom Elementary School"/>
    <s v="No"/>
    <n v="412.7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1983"/>
    <s v="Lynden Academy"/>
    <s v="No"/>
    <n v="399.1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4201"/>
    <s v="Lynden High School"/>
    <s v="No"/>
    <n v="946.3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2219"/>
    <s v="Lynden Middle School"/>
    <s v="No"/>
    <n v="708.9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4517"/>
    <s v="Vossbeck Elementary School"/>
    <s v="No"/>
    <n v="478.4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6"/>
    <s v="Mabton School District"/>
    <n v="3070"/>
    <s v="Artz Fox Elementary"/>
    <s v="Yes"/>
    <n v="385.86"/>
    <n v="0"/>
    <n v="385.86"/>
    <n v="1"/>
    <n v="1"/>
    <n v="385.86"/>
    <n v="1.1319999999999999"/>
    <n v="72728"/>
    <n v="78209"/>
    <n v="82328.100000000006"/>
    <n v="6204.4899999999907"/>
    <n v="14136"/>
    <n v="0.18149999999999999"/>
    <n v="0.17510000000000001"/>
    <n v="32030.91"/>
    <n v="1475.54"/>
    <n v="258.37"/>
    <n v="1733.9099999999999"/>
    <n v="122297.41"/>
  </r>
  <r>
    <x v="136"/>
    <s v="Mabton School District"/>
    <n v="5289"/>
    <s v="Mabton Jr. Sr. High"/>
    <s v="Yes"/>
    <n v="353.66"/>
    <n v="0"/>
    <n v="353.66"/>
    <n v="1"/>
    <n v="1"/>
    <n v="353.66"/>
    <n v="1.0369999999999999"/>
    <n v="72728"/>
    <n v="78209"/>
    <n v="75418.94"/>
    <n v="5683.7899999999936"/>
    <n v="14136"/>
    <n v="0.18149999999999999"/>
    <n v="0.17510000000000001"/>
    <n v="29342.799999999999"/>
    <n v="1351.71"/>
    <n v="236.68"/>
    <n v="1588.39"/>
    <n v="112033.92"/>
  </r>
  <r>
    <x v="136"/>
    <s v="Mabton School District"/>
    <n v="5443"/>
    <s v="Mabton Step Up To College"/>
    <s v="Yes"/>
    <n v="21.46"/>
    <n v="0"/>
    <n v="21.46"/>
    <n v="1"/>
    <n v="1"/>
    <n v="21.46"/>
    <n v="6.3E-2"/>
    <n v="72728"/>
    <n v="78209"/>
    <n v="4581.8599999999997"/>
    <n v="345.3100000000004"/>
    <n v="14136"/>
    <n v="0.18149999999999999"/>
    <n v="0.17510000000000001"/>
    <n v="1782.64"/>
    <n v="82.12"/>
    <n v="14.38"/>
    <n v="96.5"/>
    <n v="6806.31"/>
  </r>
  <r>
    <x v="137"/>
    <s v="Mansfield School District"/>
    <n v="2233"/>
    <s v="Mansfield Elem and High School"/>
    <s v="Yes"/>
    <n v="100.63"/>
    <n v="0"/>
    <n v="100.63"/>
    <n v="1"/>
    <n v="1"/>
    <n v="100.63"/>
    <n v="0.29499999999999998"/>
    <n v="72728"/>
    <n v="78209"/>
    <n v="21454.76"/>
    <n v="1616.9000000000015"/>
    <n v="14136"/>
    <n v="0.18149999999999999"/>
    <n v="0.17510000000000001"/>
    <n v="8347.2800000000007"/>
    <n v="384.53"/>
    <n v="67.33"/>
    <n v="451.85999999999996"/>
    <n v="31870.800000000003"/>
  </r>
  <r>
    <x v="138"/>
    <s v="Manson School District"/>
    <n v="2196"/>
    <s v="Manson Elementary"/>
    <s v="Yes"/>
    <n v="262.16000000000003"/>
    <n v="0"/>
    <n v="262.16000000000003"/>
    <n v="1"/>
    <n v="1"/>
    <n v="262.16000000000003"/>
    <n v="0.76900000000000002"/>
    <n v="72728"/>
    <n v="78209"/>
    <n v="55927.83"/>
    <n v="4214.8899999999994"/>
    <n v="14136"/>
    <n v="0.18149999999999999"/>
    <n v="0.17510000000000001"/>
    <n v="21759.51"/>
    <n v="1002.38"/>
    <n v="175.52"/>
    <n v="1177.9000000000001"/>
    <n v="83080.12999999999"/>
  </r>
  <r>
    <x v="138"/>
    <s v="Manson School District"/>
    <n v="2623"/>
    <s v="Manson High School"/>
    <s v="Yes"/>
    <n v="233.86"/>
    <n v="0"/>
    <n v="233.86"/>
    <n v="1"/>
    <n v="1"/>
    <n v="233.86"/>
    <n v="0.68600000000000005"/>
    <n v="72728"/>
    <n v="78209"/>
    <n v="49891.41"/>
    <n v="3759.9599999999991"/>
    <n v="14136"/>
    <n v="0.18149999999999999"/>
    <n v="0.17510000000000001"/>
    <n v="19410.96"/>
    <n v="894.19"/>
    <n v="156.57"/>
    <n v="1050.76"/>
    <n v="74113.089999999982"/>
  </r>
  <r>
    <x v="138"/>
    <s v="Manson School District"/>
    <n v="5286"/>
    <s v="Manson Middle School"/>
    <s v="Yes"/>
    <n v="151.54"/>
    <n v="0"/>
    <n v="151.54"/>
    <n v="1"/>
    <n v="1"/>
    <n v="151.54"/>
    <n v="0.44500000000000001"/>
    <n v="72728"/>
    <n v="78209"/>
    <n v="32363.96"/>
    <n v="2439.0500000000029"/>
    <n v="14136"/>
    <n v="0.18149999999999999"/>
    <n v="0.17510000000000001"/>
    <n v="12591.66"/>
    <n v="580.04999999999995"/>
    <n v="101.57"/>
    <n v="681.61999999999989"/>
    <n v="48076.29"/>
  </r>
  <r>
    <x v="139"/>
    <s v="Mary M Knight School District"/>
    <n v="5444"/>
    <s v="Mary M. Knight School"/>
    <s v="Yes"/>
    <n v="177.46"/>
    <n v="0"/>
    <n v="177.46"/>
    <n v="1"/>
    <n v="1"/>
    <n v="177.46"/>
    <n v="0.52100000000000002"/>
    <n v="72728"/>
    <n v="78209"/>
    <n v="37891.29"/>
    <n v="2855.5999999999985"/>
    <n v="14136"/>
    <n v="0.18149999999999999"/>
    <n v="0.17510000000000001"/>
    <n v="14742.14"/>
    <n v="679.11"/>
    <n v="118.91"/>
    <n v="798.02"/>
    <n v="56287.049999999996"/>
  </r>
  <r>
    <x v="139"/>
    <s v="Mary M Knight School District"/>
    <n v="5445"/>
    <s v="Washington Connections Academy"/>
    <s v="No"/>
    <n v="696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0"/>
    <s v="Mary Walker School District"/>
    <n v="5446"/>
    <s v="Mary Walker Alternative Learning Experience"/>
    <s v="Yes"/>
    <n v="69.37"/>
    <n v="0"/>
    <n v="69.37"/>
    <n v="1"/>
    <n v="1"/>
    <n v="69.37"/>
    <n v="0.20300000000000001"/>
    <n v="72728"/>
    <n v="78209"/>
    <n v="14763.78"/>
    <n v="1112.6499999999996"/>
    <n v="14136"/>
    <n v="0.18149999999999999"/>
    <n v="0.17510000000000001"/>
    <n v="5744.06"/>
    <n v="264.61"/>
    <n v="46.33"/>
    <n v="310.94"/>
    <n v="21931.429999999997"/>
  </r>
  <r>
    <x v="140"/>
    <s v="Mary Walker School District"/>
    <n v="3311"/>
    <s v="Mary Walker High School"/>
    <s v="Yes"/>
    <n v="145.38999999999999"/>
    <n v="0"/>
    <n v="145.38999999999999"/>
    <n v="1"/>
    <n v="1"/>
    <n v="145.38999999999999"/>
    <n v="0.42599999999999999"/>
    <n v="72728"/>
    <n v="78209"/>
    <n v="30982.13"/>
    <n v="2334.8999999999978"/>
    <n v="14136"/>
    <n v="0.18149999999999999"/>
    <n v="0.17510000000000001"/>
    <n v="12054.03"/>
    <n v="555.28"/>
    <n v="97.23"/>
    <n v="652.51"/>
    <n v="46023.57"/>
  </r>
  <r>
    <x v="140"/>
    <s v="Mary Walker School District"/>
    <n v="2297"/>
    <s v="Springdale Elementary"/>
    <s v="Yes"/>
    <n v="185"/>
    <n v="0"/>
    <n v="185"/>
    <n v="1"/>
    <n v="1"/>
    <n v="185"/>
    <n v="0.54300000000000004"/>
    <n v="72728"/>
    <n v="78209"/>
    <n v="39491.300000000003"/>
    <n v="2976.1899999999951"/>
    <n v="14136"/>
    <n v="0.18149999999999999"/>
    <n v="0.17510000000000001"/>
    <n v="15364.65"/>
    <n v="707.79"/>
    <n v="123.93"/>
    <n v="831.72"/>
    <n v="58663.86"/>
  </r>
  <r>
    <x v="140"/>
    <s v="Mary Walker School District"/>
    <n v="3894"/>
    <s v="Springdale Middle School"/>
    <s v="Yes"/>
    <n v="91.43"/>
    <n v="0"/>
    <n v="91.43"/>
    <n v="1"/>
    <n v="1"/>
    <n v="91.43"/>
    <n v="0.26800000000000002"/>
    <n v="72728"/>
    <n v="78209"/>
    <n v="19491.099999999999"/>
    <n v="1468.9099999999999"/>
    <n v="14136"/>
    <n v="0.18149999999999999"/>
    <n v="0.17510000000000001"/>
    <n v="7583.29"/>
    <n v="349.33"/>
    <n v="61.17"/>
    <n v="410.5"/>
    <n v="28953.8"/>
  </r>
  <r>
    <x v="141"/>
    <s v="Marysville School District"/>
    <n v="1656"/>
    <s v="10th Street School"/>
    <s v="No"/>
    <n v="160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4454"/>
    <s v="Allen Creek Elementary School"/>
    <s v="No"/>
    <n v="466.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3059"/>
    <s v="Cascade Elementary"/>
    <s v="Yes"/>
    <n v="404.29"/>
    <n v="0"/>
    <n v="404.29"/>
    <n v="1.18"/>
    <n v="1.18"/>
    <n v="404.29"/>
    <n v="1.1859999999999999"/>
    <n v="72728"/>
    <n v="78209"/>
    <n v="101781.38"/>
    <n v="7670.5499999999884"/>
    <n v="14136"/>
    <n v="0.18149999999999999"/>
    <n v="0.17510000000000001"/>
    <n v="36581.730000000003"/>
    <n v="1824.2"/>
    <n v="319.42"/>
    <n v="2143.62"/>
    <n v="148177.28"/>
  </r>
  <r>
    <x v="141"/>
    <s v="Marysville School District"/>
    <n v="4357"/>
    <s v="Cedarcrest School"/>
    <s v="Yes"/>
    <n v="742.7"/>
    <n v="0"/>
    <n v="742.7"/>
    <n v="1.18"/>
    <n v="1.18"/>
    <n v="742.7"/>
    <n v="2.1789999999999998"/>
    <n v="72728"/>
    <n v="78209"/>
    <n v="186999.69"/>
    <n v="14092.850000000006"/>
    <n v="14136"/>
    <n v="0.18149999999999999"/>
    <n v="0.17510000000000001"/>
    <n v="67210.45"/>
    <n v="3351.54"/>
    <n v="586.85"/>
    <n v="3938.39"/>
    <n v="272241.38"/>
  </r>
  <r>
    <x v="141"/>
    <s v="Marysville School District"/>
    <n v="5123"/>
    <s v="Grove Elementary"/>
    <s v="No"/>
    <n v="374.7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1657"/>
    <s v="Heritage School"/>
    <s v="Yes"/>
    <n v="108.67"/>
    <n v="0"/>
    <n v="108.67"/>
    <n v="1.18"/>
    <n v="1.18"/>
    <n v="108.67"/>
    <n v="0.31900000000000001"/>
    <n v="72728"/>
    <n v="78209"/>
    <n v="27376.27"/>
    <n v="2063.16"/>
    <n v="14136"/>
    <n v="0.18149999999999999"/>
    <n v="0.17510000000000001"/>
    <n v="9839.44"/>
    <n v="490.66"/>
    <n v="85.91"/>
    <n v="576.57000000000005"/>
    <n v="39855.439999999995"/>
  </r>
  <r>
    <x v="141"/>
    <s v="Marysville School District"/>
    <n v="4323"/>
    <s v="Kellogg Marsh Elementary School"/>
    <s v="Yes"/>
    <n v="450.57"/>
    <n v="0"/>
    <n v="450.57"/>
    <n v="1.18"/>
    <n v="1.18"/>
    <n v="450.57"/>
    <n v="1.3220000000000001"/>
    <n v="72728"/>
    <n v="78209"/>
    <n v="113452.77"/>
    <n v="8550.14"/>
    <n v="14136"/>
    <n v="0.18149999999999999"/>
    <n v="0.17510000000000001"/>
    <n v="40776.6"/>
    <n v="2033.38"/>
    <n v="356.04"/>
    <n v="2389.42"/>
    <n v="165168.93000000002"/>
  </r>
  <r>
    <x v="141"/>
    <s v="Marysville School District"/>
    <n v="1927"/>
    <s v="Legacy High School"/>
    <s v="Yes"/>
    <n v="149.19"/>
    <n v="0"/>
    <n v="149.19"/>
    <n v="1.18"/>
    <n v="1.18"/>
    <n v="149.19"/>
    <n v="0.438"/>
    <n v="72728"/>
    <n v="78209"/>
    <n v="37588.74"/>
    <n v="2832.8000000000029"/>
    <n v="14136"/>
    <n v="0.18149999999999999"/>
    <n v="0.17510000000000001"/>
    <n v="13509.95"/>
    <n v="673.69"/>
    <n v="117.96"/>
    <n v="791.65000000000009"/>
    <n v="54723.140000000007"/>
  </r>
  <r>
    <x v="141"/>
    <s v="Marysville School District"/>
    <n v="3964"/>
    <s v="Liberty Elementary"/>
    <s v="Yes"/>
    <n v="414.58"/>
    <n v="0"/>
    <n v="414.58"/>
    <n v="1.18"/>
    <n v="1.18"/>
    <n v="414.58"/>
    <n v="1.216"/>
    <n v="72728"/>
    <n v="78209"/>
    <n v="104355.95"/>
    <n v="7864.5800000000017"/>
    <n v="14136"/>
    <n v="0.18149999999999999"/>
    <n v="0.17510000000000001"/>
    <n v="37507.07"/>
    <n v="1870.34"/>
    <n v="327.5"/>
    <n v="2197.84"/>
    <n v="151925.43999999997"/>
  </r>
  <r>
    <x v="141"/>
    <s v="Marysville School District"/>
    <n v="4150"/>
    <s v="Marshall Elementary"/>
    <s v="Yes"/>
    <n v="363.43"/>
    <n v="0"/>
    <n v="363.43"/>
    <n v="1.18"/>
    <n v="1.18"/>
    <n v="363.43"/>
    <n v="1.0660000000000001"/>
    <n v="72728"/>
    <n v="78209"/>
    <n v="91483.1"/>
    <n v="6894.4399999999878"/>
    <n v="14136"/>
    <n v="0.18149999999999999"/>
    <n v="0.17510000000000001"/>
    <n v="32880.379999999997"/>
    <n v="1639.63"/>
    <n v="287.10000000000002"/>
    <n v="1926.73"/>
    <n v="133184.65"/>
  </r>
  <r>
    <x v="141"/>
    <s v="Marysville School District"/>
    <n v="1862"/>
    <s v="Marysville Coop Program"/>
    <s v="No"/>
    <n v="114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5478"/>
    <s v="Marysville Getchell High School"/>
    <s v="No"/>
    <n v="1405.37999999999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3355"/>
    <s v="Marysville Middle School"/>
    <s v="Yes"/>
    <n v="653.13"/>
    <n v="0"/>
    <n v="653.13"/>
    <n v="1.18"/>
    <n v="1.18"/>
    <n v="653.13"/>
    <n v="1.9159999999999999"/>
    <n v="72728"/>
    <n v="78209"/>
    <n v="164429.28"/>
    <n v="12391.880000000005"/>
    <n v="14136"/>
    <n v="0.18149999999999999"/>
    <n v="0.17510000000000001"/>
    <n v="59098.31"/>
    <n v="2947.02"/>
    <n v="516.02"/>
    <n v="3463.04"/>
    <n v="239382.51"/>
  </r>
  <r>
    <x v="141"/>
    <s v="Marysville School District"/>
    <n v="5402"/>
    <s v="Marysville NWESD 189 Youth Engagement"/>
    <s v="Yes"/>
    <n v="154.36000000000001"/>
    <n v="0"/>
    <n v="154.36000000000001"/>
    <n v="1.18"/>
    <n v="1.18"/>
    <n v="154.36000000000001"/>
    <n v="0.45300000000000001"/>
    <n v="72728"/>
    <n v="78209"/>
    <n v="38876.03"/>
    <n v="2929.8099999999977"/>
    <n v="14136"/>
    <n v="0.18149999999999999"/>
    <n v="0.17510000000000001"/>
    <n v="13972.62"/>
    <n v="696.76"/>
    <n v="122"/>
    <n v="818.76"/>
    <n v="56597.22"/>
  </r>
  <r>
    <x v="141"/>
    <s v="Marysville School District"/>
    <n v="5213"/>
    <s v="Marysville Pilchuck High School"/>
    <s v="Yes"/>
    <n v="1141.69"/>
    <n v="0"/>
    <n v="1141.69"/>
    <n v="1.18"/>
    <n v="1.18"/>
    <n v="1141.69"/>
    <n v="3.3490000000000002"/>
    <n v="72728"/>
    <n v="78209"/>
    <n v="287407.96000000002"/>
    <n v="21659.929999999993"/>
    <n v="14136"/>
    <n v="0.18149999999999999"/>
    <n v="0.17510000000000001"/>
    <n v="103298.66"/>
    <n v="5151.13"/>
    <n v="901.96"/>
    <n v="6053.09"/>
    <n v="418419.64"/>
  </r>
  <r>
    <x v="141"/>
    <s v="Marysville School District"/>
    <n v="1910"/>
    <s v="Marysville SD Special"/>
    <s v="No"/>
    <n v="19.6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3651"/>
    <s v="Pinewood Elementary"/>
    <s v="No"/>
    <n v="418.4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5350"/>
    <s v="Quil Ceda Tulalip Elementary"/>
    <s v="Yes"/>
    <n v="491.89"/>
    <n v="0"/>
    <n v="491.89"/>
    <n v="1.18"/>
    <n v="1.18"/>
    <n v="491.89"/>
    <n v="1.4430000000000001"/>
    <n v="72728"/>
    <n v="78209"/>
    <n v="123836.87"/>
    <n v="9332.7200000000012"/>
    <n v="14136"/>
    <n v="0.18149999999999999"/>
    <n v="0.17510000000000001"/>
    <n v="44508.800000000003"/>
    <n v="2219.4899999999998"/>
    <n v="388.63"/>
    <n v="2608.12"/>
    <n v="180286.50999999998"/>
  </r>
  <r>
    <x v="141"/>
    <s v="Marysville School District"/>
    <n v="1744"/>
    <s v="School Home Partnership Program"/>
    <s v="No"/>
    <n v="21.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3187"/>
    <s v="Shoultes Elementary"/>
    <s v="Yes"/>
    <n v="368.11"/>
    <n v="0"/>
    <n v="368.11"/>
    <n v="1.18"/>
    <n v="1.18"/>
    <n v="368.11"/>
    <n v="1.08"/>
    <n v="72728"/>
    <n v="78209"/>
    <n v="92684.56"/>
    <n v="6984.9900000000052"/>
    <n v="14136"/>
    <n v="0.18149999999999999"/>
    <n v="0.17510000000000001"/>
    <n v="33312.199999999997"/>
    <n v="1661.16"/>
    <n v="290.87"/>
    <n v="1952.0300000000002"/>
    <n v="134933.78"/>
  </r>
  <r>
    <x v="141"/>
    <s v="Marysville School District"/>
    <n v="3537"/>
    <s v="Sunnyside Elementary"/>
    <s v="No"/>
    <n v="467.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2813"/>
    <s v="Totem Middle School"/>
    <s v="Yes"/>
    <n v="581.58000000000004"/>
    <n v="0"/>
    <n v="581.58000000000004"/>
    <n v="1.18"/>
    <n v="1.18"/>
    <n v="581.58000000000004"/>
    <n v="1.706"/>
    <n v="72728"/>
    <n v="78209"/>
    <n v="146407.28"/>
    <n v="11033.690000000002"/>
    <n v="14136"/>
    <n v="0.18149999999999999"/>
    <n v="0.17510000000000001"/>
    <n v="52620.94"/>
    <n v="2624.02"/>
    <n v="459.47"/>
    <n v="3083.49"/>
    <n v="213145.4"/>
  </r>
  <r>
    <x v="142"/>
    <s v="McCleary School District"/>
    <n v="2835"/>
    <s v="Mccleary Elem"/>
    <s v="Yes"/>
    <n v="318.95999999999998"/>
    <n v="0"/>
    <n v="318.95999999999998"/>
    <n v="1"/>
    <n v="1"/>
    <n v="318.95999999999998"/>
    <n v="0.93600000000000005"/>
    <n v="72728"/>
    <n v="78209"/>
    <n v="68073.41"/>
    <n v="5130.2099999999919"/>
    <n v="14136"/>
    <n v="0.18149999999999999"/>
    <n v="0.17510000000000001"/>
    <n v="26484.92"/>
    <n v="1220.06"/>
    <n v="213.63"/>
    <n v="1433.69"/>
    <n v="101122.23"/>
  </r>
  <r>
    <x v="143"/>
    <s v="Mead School District"/>
    <n v="3693"/>
    <s v="Brentwood Elementary School"/>
    <s v="No"/>
    <n v="488.7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3562"/>
    <s v="Colbert Elementary School"/>
    <s v="No"/>
    <n v="403.7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5572"/>
    <s v="Creekside Elementary School"/>
    <s v="Yes"/>
    <n v="216.49"/>
    <n v="0"/>
    <n v="216.49"/>
    <n v="1"/>
    <n v="1.04"/>
    <n v="216.49"/>
    <n v="0.63500000000000001"/>
    <n v="72728"/>
    <n v="78209"/>
    <n v="46182.28"/>
    <n v="5466.9400000000023"/>
    <n v="14136"/>
    <n v="0.18149999999999999"/>
    <n v="0.17510000000000001"/>
    <n v="18315.71"/>
    <n v="860.82"/>
    <n v="150.72999999999999"/>
    <n v="1011.5500000000001"/>
    <n v="70976.479999999996"/>
  </r>
  <r>
    <x v="143"/>
    <s v="Mead School District"/>
    <n v="3414"/>
    <s v="Evergreen Elementary School"/>
    <s v="No"/>
    <n v="454.7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3759"/>
    <s v="Farwell Elementary School"/>
    <s v="No"/>
    <n v="530.2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5571"/>
    <s v="Highland Middle School"/>
    <s v="No"/>
    <n v="694.7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1858"/>
    <s v="Mead Education Partnership Prog"/>
    <s v="No"/>
    <n v="677.1899999999999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5401"/>
    <s v="Mead Open Doors"/>
    <s v="No"/>
    <n v="15.3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2402"/>
    <s v="Mead Senior High School"/>
    <s v="No"/>
    <n v="1765.4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4400"/>
    <s v="Meadow Ridge Elementary"/>
    <s v="No"/>
    <n v="423.5100000000000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4133"/>
    <s v="Midway Elementary"/>
    <s v="No"/>
    <n v="401.7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3191"/>
    <s v="Mountainside Middle School"/>
    <s v="No"/>
    <n v="765.2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4491"/>
    <s v="Mt Spokane High School"/>
    <s v="No"/>
    <n v="1427.3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3851"/>
    <s v="Northwood Middle School"/>
    <s v="No"/>
    <n v="772.0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5094"/>
    <s v="Prairie View Elementary"/>
    <s v="No"/>
    <n v="376.9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4134"/>
    <s v="Shiloh Hills Elementary"/>
    <s v="Yes"/>
    <n v="440.14"/>
    <n v="0"/>
    <n v="440.14"/>
    <n v="1"/>
    <n v="1.04"/>
    <n v="440.14"/>
    <n v="1.2909999999999999"/>
    <n v="72728"/>
    <n v="78209"/>
    <n v="93891.85"/>
    <n v="11114.679999999993"/>
    <n v="14136"/>
    <n v="0.18149999999999999"/>
    <n v="0.17510000000000001"/>
    <n v="37237.129999999997"/>
    <n v="1750.11"/>
    <n v="306.44"/>
    <n v="2056.5499999999997"/>
    <n v="144300.21"/>
  </r>
  <r>
    <x v="143"/>
    <s v="Mead School District"/>
    <n v="5658"/>
    <s v="Skyline Elementary"/>
    <s v="No"/>
    <n v="396.2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4"/>
    <s v="Medical Lake School District"/>
    <n v="4483"/>
    <s v="Hallett Elementary"/>
    <s v="Yes"/>
    <n v="461.44"/>
    <n v="0"/>
    <n v="461.44"/>
    <n v="1"/>
    <n v="1"/>
    <n v="461.44"/>
    <n v="1.3540000000000001"/>
    <n v="72728"/>
    <n v="78209"/>
    <n v="98473.71"/>
    <n v="7421.2799999999988"/>
    <n v="14136"/>
    <n v="0.18149999999999999"/>
    <n v="0.17510000000000001"/>
    <n v="38312.589999999997"/>
    <n v="1764.92"/>
    <n v="309.04000000000002"/>
    <n v="2073.96"/>
    <n v="146281.53999999998"/>
  </r>
  <r>
    <x v="144"/>
    <s v="Medical Lake School District"/>
    <n v="2890"/>
    <s v="Medical Lake High School"/>
    <s v="No"/>
    <n v="499.5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4"/>
    <s v="Medical Lake School District"/>
    <n v="3965"/>
    <s v="Medical Lake Middle School"/>
    <s v="No"/>
    <n v="370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4"/>
    <s v="Medical Lake School District"/>
    <n v="4577"/>
    <s v="Michael Anderson Elementary"/>
    <s v="No"/>
    <n v="400.4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3162"/>
    <s v="Island Park Elementary"/>
    <s v="No"/>
    <n v="362.6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3219"/>
    <s v="Islander Middle School"/>
    <s v="No"/>
    <n v="936.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2981"/>
    <s v="Lakeridge Elementary School"/>
    <s v="No"/>
    <n v="406.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3029"/>
    <s v="Mercer Island High School"/>
    <s v="No"/>
    <n v="1444.60000000000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5447"/>
    <s v="Northwood Elementary School"/>
    <s v="No"/>
    <n v="357.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3433"/>
    <s v="West Mercer Elementary"/>
    <s v="No"/>
    <n v="413.3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6"/>
    <s v="Meridian School District"/>
    <n v="1743"/>
    <s v="Meridian Special Programs"/>
    <s v="No"/>
    <n v="0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6"/>
    <s v="Meridian School District"/>
    <n v="2584"/>
    <s v="Irene Reither Elementary School"/>
    <s v="Yes"/>
    <n v="754.56000000000006"/>
    <n v="0"/>
    <n v="754.56000000000006"/>
    <n v="1.1200000000000001"/>
    <n v="1.1200000000000001"/>
    <n v="754.56000000000006"/>
    <n v="2.2130000000000001"/>
    <n v="72728"/>
    <n v="78209"/>
    <n v="180260.71"/>
    <n v="13584.99000000002"/>
    <n v="14136"/>
    <n v="0.18149999999999999"/>
    <n v="0.17510000000000001"/>
    <n v="66379.02"/>
    <n v="3230.76"/>
    <n v="565.71"/>
    <n v="3796.4700000000003"/>
    <n v="264021.19"/>
  </r>
  <r>
    <x v="146"/>
    <s v="Meridian School District"/>
    <n v="2554"/>
    <s v="Meridian High School"/>
    <s v="No"/>
    <n v="499.2800000000000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6"/>
    <s v="Meridian School District"/>
    <n v="5448"/>
    <s v="Meridian Impact Re-Engagement"/>
    <s v="No"/>
    <n v="16.8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6"/>
    <s v="Meridian School District"/>
    <n v="3930"/>
    <s v="Meridian Middle School"/>
    <s v="No"/>
    <n v="355.2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6"/>
    <s v="Meridian School District"/>
    <n v="5047"/>
    <s v="Meridian Parent Partnership Program"/>
    <s v="No"/>
    <n v="220.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7"/>
    <s v="Methow Valley School District"/>
    <n v="1845"/>
    <s v="Home School Experience"/>
    <s v="No"/>
    <n v="25.4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7"/>
    <s v="Methow Valley School District"/>
    <n v="1621"/>
    <s v="ILC Choice School"/>
    <s v="Yes"/>
    <n v="37.32"/>
    <n v="0"/>
    <n v="37.32"/>
    <n v="1"/>
    <n v="1"/>
    <n v="37.32"/>
    <n v="0.109"/>
    <n v="72728"/>
    <n v="78209"/>
    <n v="7927.35"/>
    <n v="597.43000000000029"/>
    <n v="14136"/>
    <n v="0.18149999999999999"/>
    <n v="0.17510000000000001"/>
    <n v="3084.25"/>
    <n v="142.08000000000001"/>
    <n v="24.88"/>
    <n v="166.96"/>
    <n v="11775.99"/>
  </r>
  <r>
    <x v="147"/>
    <s v="Methow Valley School District"/>
    <n v="2146"/>
    <s v="Liberty Bell Jr Sr High"/>
    <s v="No"/>
    <n v="349.4799999999999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7"/>
    <s v="Methow Valley School District"/>
    <n v="4501"/>
    <s v="Methow Valley Elementary"/>
    <s v="No"/>
    <n v="340.2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8"/>
    <s v="Mill A School District"/>
    <n v="3406"/>
    <s v="Mill A Elementary School"/>
    <s v="Yes"/>
    <n v="45.14"/>
    <n v="0"/>
    <n v="45.14"/>
    <n v="1"/>
    <n v="1"/>
    <n v="45.14"/>
    <n v="0.13200000000000001"/>
    <n v="72728"/>
    <n v="78209"/>
    <n v="9600.1"/>
    <n v="723.48999999999978"/>
    <n v="14136"/>
    <n v="0.18149999999999999"/>
    <n v="0.17510000000000001"/>
    <n v="3735.05"/>
    <n v="172.06"/>
    <n v="30.13"/>
    <n v="202.19"/>
    <n v="14260.830000000002"/>
  </r>
  <r>
    <x v="148"/>
    <s v="Mill A School District"/>
    <n v="5480"/>
    <s v="Pacific Crest Innovation Academy"/>
    <s v="No"/>
    <n v="23.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4362"/>
    <s v="Chain Lake Elementary School"/>
    <s v="No"/>
    <n v="431.7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3060"/>
    <s v="Frank Wagner Elementary"/>
    <s v="Yes"/>
    <n v="555"/>
    <n v="0"/>
    <n v="555"/>
    <n v="1.18"/>
    <n v="1.18"/>
    <n v="555"/>
    <n v="1.6279999999999999"/>
    <n v="72728"/>
    <n v="78209"/>
    <n v="139713.4"/>
    <n v="10529.220000000001"/>
    <n v="14136"/>
    <n v="0.18149999999999999"/>
    <n v="0.17510000000000001"/>
    <n v="50215.06"/>
    <n v="2504.04"/>
    <n v="438.46"/>
    <n v="2942.5"/>
    <n v="203400.18"/>
  </r>
  <r>
    <x v="149"/>
    <s v="Monroe School District"/>
    <n v="4594"/>
    <s v="Fryelands Elementary"/>
    <s v="No"/>
    <n v="369.15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4544"/>
    <s v="Hidden River Middle School"/>
    <s v="No"/>
    <n v="295.459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1806"/>
    <s v="Leaders In Learning"/>
    <s v="Yes"/>
    <n v="45.519999999999996"/>
    <n v="0"/>
    <n v="45.519999999999996"/>
    <n v="1.18"/>
    <n v="1.18"/>
    <n v="45.519999999999996"/>
    <n v="0.13400000000000001"/>
    <n v="72728"/>
    <n v="78209"/>
    <n v="11499.75"/>
    <n v="866.65999999999985"/>
    <n v="14136"/>
    <n v="0.18149999999999999"/>
    <n v="0.17510000000000001"/>
    <n v="4133.18"/>
    <n v="206.11"/>
    <n v="36.090000000000003"/>
    <n v="242.20000000000002"/>
    <n v="16741.79"/>
  </r>
  <r>
    <x v="149"/>
    <s v="Monroe School District"/>
    <n v="2546"/>
    <s v="Maltby Elementary"/>
    <s v="No"/>
    <n v="316.5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4528"/>
    <s v="Monroe High School"/>
    <s v="No"/>
    <n v="1431.6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1570"/>
    <s v="Monroe Special Ed Preschool"/>
    <s v="No"/>
    <n v="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1643"/>
    <s v="Out Of District Special Ed"/>
    <s v="No"/>
    <n v="18.7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5040"/>
    <s v="Park Place Middle School"/>
    <s v="No"/>
    <n v="718.2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4159"/>
    <s v="Salem Woods Elementary School"/>
    <s v="No"/>
    <n v="483.4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1777"/>
    <s v="Sky Valley Education Center"/>
    <s v="No"/>
    <n v="823.7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0"/>
    <s v="Montesano School District"/>
    <n v="3661"/>
    <s v="Beacon Avenue Elementary School"/>
    <s v="No"/>
    <n v="346.3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0"/>
    <s v="Montesano School District"/>
    <n v="2180"/>
    <s v="Montesano Jr-Sr High"/>
    <s v="No"/>
    <n v="720.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0"/>
    <s v="Montesano School District"/>
    <n v="3374"/>
    <s v="Simpson Avenue Elementary"/>
    <s v="No"/>
    <n v="387.7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1"/>
    <s v="Morton School District"/>
    <n v="2678"/>
    <s v="Morton Elementary School"/>
    <s v="Yes"/>
    <n v="252"/>
    <n v="0"/>
    <n v="252"/>
    <n v="1"/>
    <n v="1"/>
    <n v="252"/>
    <n v="0.73899999999999999"/>
    <n v="72728"/>
    <n v="78209"/>
    <n v="53745.99"/>
    <n v="4050.4599999999991"/>
    <n v="14136"/>
    <n v="0.18149999999999999"/>
    <n v="0.17510000000000001"/>
    <n v="20910.64"/>
    <n v="963.27"/>
    <n v="168.67"/>
    <n v="1131.94"/>
    <n v="79839.03"/>
  </r>
  <r>
    <x v="151"/>
    <s v="Morton School District"/>
    <n v="3112"/>
    <s v="Morton Junior-Senior High"/>
    <s v="Yes"/>
    <n v="183.46"/>
    <n v="0"/>
    <n v="183.46"/>
    <n v="1"/>
    <n v="1"/>
    <n v="183.46"/>
    <n v="0.53800000000000003"/>
    <n v="72728"/>
    <n v="78209"/>
    <n v="39127.660000000003"/>
    <n v="2948.7799999999988"/>
    <n v="14136"/>
    <n v="0.18149999999999999"/>
    <n v="0.17510000000000001"/>
    <n v="15223.17"/>
    <n v="701.27"/>
    <n v="122.79"/>
    <n v="824.06"/>
    <n v="58123.67"/>
  </r>
  <r>
    <x v="152"/>
    <s v="Moses Lake School District"/>
    <n v="3022"/>
    <s v="Chief Moses Middle School"/>
    <s v="Yes"/>
    <n v="873.03"/>
    <n v="0"/>
    <n v="873.03"/>
    <n v="1"/>
    <n v="1"/>
    <n v="873.03"/>
    <n v="2.5609999999999999"/>
    <n v="72728"/>
    <n v="78209"/>
    <n v="186256.41"/>
    <n v="14036.839999999997"/>
    <n v="14136"/>
    <n v="0.18149999999999999"/>
    <n v="0.17510000000000001"/>
    <n v="72465.69"/>
    <n v="3338.22"/>
    <n v="584.52"/>
    <n v="3922.74"/>
    <n v="276681.68"/>
  </r>
  <r>
    <x v="152"/>
    <s v="Moses Lake School District"/>
    <n v="5273"/>
    <s v="Columbia Basin Technical Skills Center "/>
    <s v="No"/>
    <n v="261.6000000000000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2"/>
    <s v="Moses Lake School District"/>
    <n v="5679"/>
    <s v="Digital Learning Center"/>
    <s v="Yes"/>
    <n v="330.52"/>
    <n v="0"/>
    <n v="330.52"/>
    <n v="1"/>
    <n v="1"/>
    <n v="330.52"/>
    <n v="0.97"/>
    <n v="72728"/>
    <n v="78209"/>
    <n v="70546.16"/>
    <n v="5316.5699999999924"/>
    <n v="14136"/>
    <n v="0.18149999999999999"/>
    <n v="0.17510000000000001"/>
    <n v="27446.98"/>
    <n v="1264.3800000000001"/>
    <n v="221.39"/>
    <n v="1485.77"/>
    <n v="104795.48"/>
  </r>
  <r>
    <x v="152"/>
    <s v="Moses Lake School District"/>
    <n v="5354"/>
    <s v="Endeavor Middle School "/>
    <s v="Yes"/>
    <n v="288.52999999999997"/>
    <n v="0"/>
    <n v="288.52999999999997"/>
    <n v="1"/>
    <n v="1"/>
    <n v="288.52999999999997"/>
    <n v="0.84599999999999997"/>
    <n v="72728"/>
    <n v="78209"/>
    <n v="61527.89"/>
    <n v="4636.9199999999983"/>
    <n v="14136"/>
    <n v="0.18149999999999999"/>
    <n v="0.17510000000000001"/>
    <n v="23938.29"/>
    <n v="1102.75"/>
    <n v="193.09"/>
    <n v="1295.8399999999999"/>
    <n v="91398.939999999988"/>
  </r>
  <r>
    <x v="152"/>
    <s v="Moses Lake School District"/>
    <n v="2673"/>
    <s v="Frontier Middle School"/>
    <s v="Yes"/>
    <n v="719.34"/>
    <n v="0"/>
    <n v="719.34"/>
    <n v="1"/>
    <n v="1"/>
    <n v="719.34"/>
    <n v="2.11"/>
    <n v="72728"/>
    <n v="78209"/>
    <n v="153456.07999999999"/>
    <n v="11564.910000000003"/>
    <n v="14136"/>
    <n v="0.18149999999999999"/>
    <n v="0.17510000000000001"/>
    <n v="59704.25"/>
    <n v="2750.35"/>
    <n v="481.59"/>
    <n v="3231.94"/>
    <n v="227957.18"/>
  </r>
  <r>
    <x v="152"/>
    <s v="Moses Lake School District"/>
    <n v="3091"/>
    <s v="Garden Heights Elementary"/>
    <s v="Yes"/>
    <n v="397.34"/>
    <n v="0"/>
    <n v="397.34"/>
    <n v="1"/>
    <n v="1"/>
    <n v="397.34"/>
    <n v="1.1659999999999999"/>
    <n v="72728"/>
    <n v="78209"/>
    <n v="84800.85"/>
    <n v="6390.8399999999965"/>
    <n v="14136"/>
    <n v="0.18149999999999999"/>
    <n v="0.17510000000000001"/>
    <n v="32992.97"/>
    <n v="1519.86"/>
    <n v="266.13"/>
    <n v="1785.9899999999998"/>
    <n v="125970.65000000001"/>
  </r>
  <r>
    <x v="152"/>
    <s v="Moses Lake School District"/>
    <n v="2833"/>
    <s v="Knolls Vista Elementary"/>
    <s v="Yes"/>
    <n v="281.57"/>
    <n v="0"/>
    <n v="281.57"/>
    <n v="1"/>
    <n v="1"/>
    <n v="281.57"/>
    <n v="0.82599999999999996"/>
    <n v="72728"/>
    <n v="78209"/>
    <n v="60073.33"/>
    <n v="4527.2999999999956"/>
    <n v="14136"/>
    <n v="0.18149999999999999"/>
    <n v="0.17510000000000001"/>
    <n v="23372.38"/>
    <n v="1076.68"/>
    <n v="188.53"/>
    <n v="1265.21"/>
    <n v="89238.220000000016"/>
  </r>
  <r>
    <x v="152"/>
    <s v="Moses Lake School District"/>
    <n v="2969"/>
    <s v="Lakeview Terrace Elementary"/>
    <s v="Yes"/>
    <n v="323.61"/>
    <n v="0"/>
    <n v="323.61"/>
    <n v="1"/>
    <n v="1"/>
    <n v="323.61"/>
    <n v="0.94899999999999995"/>
    <n v="72728"/>
    <n v="78209"/>
    <n v="69018.87"/>
    <n v="5201.4700000000012"/>
    <n v="14136"/>
    <n v="0.18149999999999999"/>
    <n v="0.17510000000000001"/>
    <n v="26852.77"/>
    <n v="1237.01"/>
    <n v="216.6"/>
    <n v="1453.61"/>
    <n v="102526.72"/>
  </r>
  <r>
    <x v="152"/>
    <s v="Moses Lake School District"/>
    <n v="3021"/>
    <s v="Larson Heights Elementary"/>
    <s v="Yes"/>
    <n v="319.68"/>
    <n v="0"/>
    <n v="319.68"/>
    <n v="1"/>
    <n v="1"/>
    <n v="319.68"/>
    <n v="0.93799999999999994"/>
    <n v="72728"/>
    <n v="78209"/>
    <n v="68218.86"/>
    <n v="5141.179999999993"/>
    <n v="14136"/>
    <n v="0.18149999999999999"/>
    <n v="0.17510000000000001"/>
    <n v="26541.51"/>
    <n v="1222.67"/>
    <n v="214.09"/>
    <n v="1436.76"/>
    <n v="101338.30999999998"/>
  </r>
  <r>
    <x v="152"/>
    <s v="Moses Lake School District"/>
    <n v="3153"/>
    <s v="Longview Elementary"/>
    <s v="Yes"/>
    <n v="368.29"/>
    <n v="0"/>
    <n v="368.29"/>
    <n v="1"/>
    <n v="1"/>
    <n v="368.29"/>
    <n v="1.08"/>
    <n v="72728"/>
    <n v="78209"/>
    <n v="78546.240000000005"/>
    <n v="5919.4799999999959"/>
    <n v="14136"/>
    <n v="0.18149999999999999"/>
    <n v="0.17510000000000001"/>
    <n v="30559.52"/>
    <n v="1407.76"/>
    <n v="246.5"/>
    <n v="1654.26"/>
    <n v="116679.5"/>
  </r>
  <r>
    <x v="152"/>
    <s v="Moses Lake School District"/>
    <n v="2970"/>
    <s v="Midway Elementary"/>
    <s v="Yes"/>
    <n v="226.81"/>
    <n v="0"/>
    <n v="226.81"/>
    <n v="1"/>
    <n v="1"/>
    <n v="226.81"/>
    <n v="0.66500000000000004"/>
    <n v="72728"/>
    <n v="78209"/>
    <n v="48364.12"/>
    <n v="3644.8699999999953"/>
    <n v="14136"/>
    <n v="0.18149999999999999"/>
    <n v="0.17510000000000001"/>
    <n v="18816.740000000002"/>
    <n v="866.82"/>
    <n v="151.78"/>
    <n v="1018.6"/>
    <n v="71844.33"/>
  </r>
  <r>
    <x v="152"/>
    <s v="Moses Lake School District"/>
    <n v="3215"/>
    <s v="Moses Lake High School"/>
    <s v="Yes"/>
    <n v="1891.6299999999999"/>
    <n v="0"/>
    <n v="1891.6299999999999"/>
    <n v="1"/>
    <n v="1"/>
    <n v="1891.6299999999999"/>
    <n v="5.5490000000000004"/>
    <n v="72728"/>
    <n v="78209"/>
    <n v="403567.67"/>
    <n v="30414.070000000007"/>
    <n v="14136"/>
    <n v="0.18149999999999999"/>
    <n v="0.17510000000000001"/>
    <n v="157013.70000000001"/>
    <n v="7233.03"/>
    <n v="1266.5"/>
    <n v="8499.5299999999988"/>
    <n v="599494.97"/>
  </r>
  <r>
    <x v="152"/>
    <s v="Moses Lake School District"/>
    <n v="3779"/>
    <s v="North Elementary"/>
    <s v="Yes"/>
    <n v="278.75"/>
    <n v="0"/>
    <n v="278.75"/>
    <n v="1"/>
    <n v="1"/>
    <n v="278.75"/>
    <n v="0.81799999999999995"/>
    <n v="72728"/>
    <n v="78209"/>
    <n v="59491.5"/>
    <n v="4483.4599999999991"/>
    <n v="14136"/>
    <n v="0.18149999999999999"/>
    <n v="0.17510000000000001"/>
    <n v="23146.01"/>
    <n v="1066.25"/>
    <n v="186.7"/>
    <n v="1252.95"/>
    <n v="88373.92"/>
  </r>
  <r>
    <x v="152"/>
    <s v="Moses Lake School District"/>
    <n v="5251"/>
    <s v="Park Orchard Elementary School "/>
    <s v="Yes"/>
    <n v="452.9"/>
    <n v="0"/>
    <n v="452.9"/>
    <n v="1"/>
    <n v="1"/>
    <n v="452.9"/>
    <n v="1.329"/>
    <n v="72728"/>
    <n v="78209"/>
    <n v="96655.51"/>
    <n v="7284.25"/>
    <n v="14136"/>
    <n v="0.18149999999999999"/>
    <n v="0.17510000000000001"/>
    <n v="37605.19"/>
    <n v="1732.33"/>
    <n v="303.33"/>
    <n v="2035.6599999999999"/>
    <n v="143580.61000000002"/>
  </r>
  <r>
    <x v="152"/>
    <s v="Moses Lake School District"/>
    <n v="2832"/>
    <s v="Peninsula Elementary"/>
    <s v="Yes"/>
    <n v="391.13"/>
    <n v="0"/>
    <n v="391.13"/>
    <n v="1"/>
    <n v="1"/>
    <n v="391.13"/>
    <n v="1.147"/>
    <n v="72728"/>
    <n v="78209"/>
    <n v="83419.02"/>
    <n v="6286.6999999999971"/>
    <n v="14136"/>
    <n v="0.18149999999999999"/>
    <n v="0.17510000000000001"/>
    <n v="32455.35"/>
    <n v="1495.1"/>
    <n v="261.79000000000002"/>
    <n v="1756.8899999999999"/>
    <n v="123917.95999999999"/>
  </r>
  <r>
    <x v="152"/>
    <s v="Moses Lake School District"/>
    <n v="5173"/>
    <s v="Sage Point Elementary School"/>
    <s v="No"/>
    <n v="346.6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2"/>
    <s v="Moses Lake School District"/>
    <n v="5323"/>
    <s v="Skill Source Learning Center"/>
    <s v="Yes"/>
    <n v="67.410000000000011"/>
    <n v="0"/>
    <n v="67.410000000000011"/>
    <n v="1"/>
    <n v="1"/>
    <n v="67.410000000000011"/>
    <n v="0.19800000000000001"/>
    <n v="72728"/>
    <n v="78209"/>
    <n v="14400.14"/>
    <n v="1085.2399999999998"/>
    <n v="14136"/>
    <n v="0.18149999999999999"/>
    <n v="0.17510000000000001"/>
    <n v="5602.58"/>
    <n v="258.08999999999997"/>
    <n v="45.19"/>
    <n v="303.27999999999997"/>
    <n v="21391.239999999998"/>
  </r>
  <r>
    <x v="152"/>
    <s v="Moses Lake School District"/>
    <n v="5726"/>
    <s v="Vanguard Academy"/>
    <s v="Yes"/>
    <n v="350.52"/>
    <n v="0"/>
    <n v="350.52"/>
    <n v="1"/>
    <n v="1"/>
    <n v="350.52"/>
    <n v="1.028"/>
    <n v="72728"/>
    <n v="78209"/>
    <n v="74764.38"/>
    <n v="5634.4700000000012"/>
    <n v="14136"/>
    <n v="0.18149999999999999"/>
    <n v="0.17510000000000001"/>
    <n v="29088.14"/>
    <n v="1339.98"/>
    <n v="234.63"/>
    <n v="1574.6100000000001"/>
    <n v="111061.6"/>
  </r>
  <r>
    <x v="152"/>
    <s v="Moses Lake School District"/>
    <n v="5680"/>
    <s v="Vicki I. Groff Elementary"/>
    <s v="No"/>
    <n v="450.6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3"/>
    <s v="Mossyrock School District"/>
    <n v="5415"/>
    <s v="Mossyrock Academy"/>
    <s v="Yes"/>
    <n v="13.5"/>
    <n v="0"/>
    <n v="13.5"/>
    <n v="1"/>
    <n v="1"/>
    <n v="13.5"/>
    <n v="0.04"/>
    <n v="72728"/>
    <n v="78209"/>
    <n v="2909.12"/>
    <n v="219.24000000000024"/>
    <n v="14136"/>
    <n v="0.18149999999999999"/>
    <n v="0.17510000000000001"/>
    <n v="1131.83"/>
    <n v="52.14"/>
    <n v="9.1300000000000008"/>
    <n v="61.27"/>
    <n v="4321.4600000000009"/>
  </r>
  <r>
    <x v="153"/>
    <s v="Mossyrock School District"/>
    <n v="2572"/>
    <s v="Mossyrock Elementary School"/>
    <s v="Yes"/>
    <n v="315"/>
    <n v="0"/>
    <n v="315"/>
    <n v="1"/>
    <n v="1"/>
    <n v="315"/>
    <n v="0.92400000000000004"/>
    <n v="72728"/>
    <n v="78209"/>
    <n v="67200.67"/>
    <n v="5064.4499999999971"/>
    <n v="14136"/>
    <n v="0.18149999999999999"/>
    <n v="0.17510000000000001"/>
    <n v="26145.37"/>
    <n v="1204.42"/>
    <n v="210.89"/>
    <n v="1415.31"/>
    <n v="99825.799999999988"/>
  </r>
  <r>
    <x v="153"/>
    <s v="Mossyrock School District"/>
    <n v="3238"/>
    <s v="Mossyrock Jr./Sr. High School"/>
    <s v="Yes"/>
    <n v="287.41999999999996"/>
    <n v="0"/>
    <n v="287.41999999999996"/>
    <n v="1"/>
    <n v="1"/>
    <n v="287.41999999999996"/>
    <n v="0.84299999999999997"/>
    <n v="72728"/>
    <n v="78209"/>
    <n v="61309.7"/>
    <n v="4620.4900000000052"/>
    <n v="14136"/>
    <n v="0.18149999999999999"/>
    <n v="0.17510000000000001"/>
    <n v="23853.41"/>
    <n v="1098.8399999999999"/>
    <n v="192.41"/>
    <n v="1291.25"/>
    <n v="91074.85"/>
  </r>
  <r>
    <x v="154"/>
    <s v="Mount Adams School District"/>
    <n v="2506"/>
    <s v="Harrah Elementary School"/>
    <s v="Yes"/>
    <n v="448.86"/>
    <n v="0"/>
    <n v="448.86"/>
    <n v="1"/>
    <n v="1"/>
    <n v="448.86"/>
    <n v="1.3169999999999999"/>
    <n v="72728"/>
    <n v="78209"/>
    <n v="95782.78"/>
    <n v="7218.4700000000012"/>
    <n v="14136"/>
    <n v="0.18149999999999999"/>
    <n v="0.17510000000000001"/>
    <n v="37265.64"/>
    <n v="1716.69"/>
    <n v="300.58999999999997"/>
    <n v="2017.28"/>
    <n v="142284.16999999998"/>
  </r>
  <r>
    <x v="154"/>
    <s v="Mount Adams School District"/>
    <n v="2389"/>
    <s v="Mount Adams Middle School"/>
    <s v="Yes"/>
    <n v="140.71"/>
    <n v="0"/>
    <n v="140.71"/>
    <n v="1"/>
    <n v="1"/>
    <n v="140.71"/>
    <n v="0.41299999999999998"/>
    <n v="72728"/>
    <n v="78209"/>
    <n v="30036.66"/>
    <n v="2263.66"/>
    <n v="14136"/>
    <n v="0.18149999999999999"/>
    <n v="0.17510000000000001"/>
    <n v="11686.19"/>
    <n v="538.34"/>
    <n v="94.26"/>
    <n v="632.6"/>
    <n v="44619.109999999993"/>
  </r>
  <r>
    <x v="154"/>
    <s v="Mount Adams School District"/>
    <n v="2532"/>
    <s v="White Swan High School"/>
    <s v="Yes"/>
    <n v="277.74"/>
    <n v="0"/>
    <n v="277.74"/>
    <n v="1"/>
    <n v="1"/>
    <n v="277.74"/>
    <n v="0.81499999999999995"/>
    <n v="72728"/>
    <n v="78209"/>
    <n v="59273.32"/>
    <n v="4467.0199999999968"/>
    <n v="14136"/>
    <n v="0.18149999999999999"/>
    <n v="0.17510000000000001"/>
    <n v="23061.119999999999"/>
    <n v="1062.3399999999999"/>
    <n v="186.02"/>
    <n v="1248.3599999999999"/>
    <n v="88049.819999999992"/>
  </r>
  <r>
    <x v="155"/>
    <s v="Mount Baker School District"/>
    <n v="2585"/>
    <s v="Acme Elementary"/>
    <s v="Yes"/>
    <n v="187.14"/>
    <n v="0"/>
    <n v="187.14"/>
    <n v="1.06"/>
    <n v="1.06"/>
    <n v="187.14"/>
    <n v="0.54900000000000004"/>
    <n v="72728"/>
    <n v="78209"/>
    <n v="42323.33"/>
    <n v="3189.6199999999953"/>
    <n v="14136"/>
    <n v="0.18149999999999999"/>
    <n v="0.17510000000000001"/>
    <n v="16000.85"/>
    <n v="758.55"/>
    <n v="132.82"/>
    <n v="891.36999999999989"/>
    <n v="62405.17"/>
  </r>
  <r>
    <x v="155"/>
    <s v="Mount Baker School District"/>
    <n v="3365"/>
    <s v="Harmony Elementary"/>
    <s v="No"/>
    <n v="292.1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5"/>
    <s v="Mount Baker School District"/>
    <n v="4533"/>
    <s v="Kendall Elementary"/>
    <s v="Yes"/>
    <n v="338.82"/>
    <n v="0"/>
    <n v="338.82"/>
    <n v="1.06"/>
    <n v="1.06"/>
    <n v="338.82"/>
    <n v="0.99399999999999999"/>
    <n v="72728"/>
    <n v="78209"/>
    <n v="76629.13"/>
    <n v="5775"/>
    <n v="14136"/>
    <n v="0.18149999999999999"/>
    <n v="0.17510000000000001"/>
    <n v="28970.57"/>
    <n v="1373.4"/>
    <n v="240.48"/>
    <n v="1613.88"/>
    <n v="112988.58000000002"/>
  </r>
  <r>
    <x v="155"/>
    <s v="Mount Baker School District"/>
    <n v="5112"/>
    <s v="Mount Baker Academy"/>
    <s v="Yes"/>
    <n v="25.81"/>
    <n v="0"/>
    <n v="25.81"/>
    <n v="1.06"/>
    <n v="1.06"/>
    <n v="25.81"/>
    <n v="7.5999999999999998E-2"/>
    <n v="72728"/>
    <n v="78209"/>
    <n v="5858.97"/>
    <n v="441.55000000000018"/>
    <n v="14136"/>
    <n v="0.18149999999999999"/>
    <n v="0.17510000000000001"/>
    <n v="2215.0500000000002"/>
    <n v="105.01"/>
    <n v="18.39"/>
    <n v="123.4"/>
    <n v="8638.9699999999993"/>
  </r>
  <r>
    <x v="155"/>
    <s v="Mount Baker School District"/>
    <n v="3003"/>
    <s v="Mount Baker Junior High"/>
    <s v="Yes"/>
    <n v="249.36"/>
    <n v="0"/>
    <n v="249.36"/>
    <n v="1.06"/>
    <n v="1.06"/>
    <n v="249.36"/>
    <n v="0.73099999999999998"/>
    <n v="72728"/>
    <n v="78209"/>
    <n v="56354.02"/>
    <n v="4247.010000000002"/>
    <n v="14136"/>
    <n v="0.18149999999999999"/>
    <n v="0.17510000000000001"/>
    <n v="21305.32"/>
    <n v="1010.02"/>
    <n v="176.85"/>
    <n v="1186.8699999999999"/>
    <n v="83093.22"/>
  </r>
  <r>
    <x v="155"/>
    <s v="Mount Baker School District"/>
    <n v="2343"/>
    <s v="Mount Baker Senior High"/>
    <s v="No"/>
    <n v="472.4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6"/>
    <s v="Mount Pleasant School District"/>
    <n v="3459"/>
    <s v="Mount Pleasant School"/>
    <s v="No"/>
    <n v="66.1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7"/>
    <s v="Mount Vernon School District"/>
    <n v="5625"/>
    <s v="Aspire Academy"/>
    <s v="Yes"/>
    <n v="150.9"/>
    <n v="0"/>
    <n v="150.9"/>
    <n v="1.1200000000000001"/>
    <n v="1.1200000000000001"/>
    <n v="150.9"/>
    <n v="0.443"/>
    <n v="72728"/>
    <n v="78209"/>
    <n v="36084.720000000001"/>
    <n v="2719.4599999999991"/>
    <n v="14136"/>
    <n v="0.18149999999999999"/>
    <n v="0.17510000000000001"/>
    <n v="13287.8"/>
    <n v="646.74"/>
    <n v="113.24"/>
    <n v="759.98"/>
    <n v="52851.960000000006"/>
  </r>
  <r>
    <x v="157"/>
    <s v="Mount Vernon School District"/>
    <n v="4329"/>
    <s v="Centennial Elementary School "/>
    <s v="Yes"/>
    <n v="443.43"/>
    <n v="0"/>
    <n v="443.43"/>
    <n v="1.1200000000000001"/>
    <n v="1.1200000000000001"/>
    <n v="443.43"/>
    <n v="1.3009999999999999"/>
    <n v="72728"/>
    <n v="78209"/>
    <n v="105973.42"/>
    <n v="7986.4799999999959"/>
    <n v="14136"/>
    <n v="0.18149999999999999"/>
    <n v="0.17510000000000001"/>
    <n v="39023.54"/>
    <n v="1899.33"/>
    <n v="332.57"/>
    <n v="2231.9"/>
    <n v="155215.34"/>
  </r>
  <r>
    <x v="157"/>
    <s v="Mount Vernon School District"/>
    <n v="5589"/>
    <s v="Harriet Rowley Elementary"/>
    <s v="Yes"/>
    <n v="506.49"/>
    <n v="0"/>
    <n v="506.49"/>
    <n v="1.1200000000000001"/>
    <n v="1.1200000000000001"/>
    <n v="506.49"/>
    <n v="1.486"/>
    <n v="72728"/>
    <n v="78209"/>
    <n v="121042.66"/>
    <n v="9122.14"/>
    <n v="14136"/>
    <n v="0.18149999999999999"/>
    <n v="0.17510000000000001"/>
    <n v="44572.63"/>
    <n v="2169.41"/>
    <n v="379.86"/>
    <n v="2549.27"/>
    <n v="177286.69999999998"/>
  </r>
  <r>
    <x v="157"/>
    <s v="Mount Vernon School District"/>
    <n v="3183"/>
    <s v="Jefferson Elementary"/>
    <s v="Yes"/>
    <n v="472.02000000000004"/>
    <n v="0"/>
    <n v="472.02000000000004"/>
    <n v="1.1200000000000001"/>
    <n v="1.1200000000000001"/>
    <n v="472.02000000000004"/>
    <n v="1.385"/>
    <n v="72728"/>
    <n v="78209"/>
    <n v="112815.67"/>
    <n v="8502.1300000000047"/>
    <n v="14136"/>
    <n v="0.18149999999999999"/>
    <n v="0.17510000000000001"/>
    <n v="41543.129999999997"/>
    <n v="2021.96"/>
    <n v="354.05"/>
    <n v="2376.0100000000002"/>
    <n v="165236.94"/>
  </r>
  <r>
    <x v="157"/>
    <s v="Mount Vernon School District"/>
    <n v="3821"/>
    <s v="La Venture Middle School"/>
    <s v="Yes"/>
    <n v="680.35"/>
    <n v="0"/>
    <n v="680.35"/>
    <n v="1.1200000000000001"/>
    <n v="1.1200000000000001"/>
    <n v="680.35"/>
    <n v="1.996"/>
    <n v="72728"/>
    <n v="78209"/>
    <n v="162584.9"/>
    <n v="12252.880000000005"/>
    <n v="14136"/>
    <n v="0.18149999999999999"/>
    <n v="0.17510000000000001"/>
    <n v="59870.09"/>
    <n v="2913.96"/>
    <n v="510.23"/>
    <n v="3424.19"/>
    <n v="238132.06"/>
  </r>
  <r>
    <x v="157"/>
    <s v="Mount Vernon School District"/>
    <n v="4013"/>
    <s v="Little Mountain Elementary"/>
    <s v="Yes"/>
    <n v="379"/>
    <n v="0"/>
    <n v="379"/>
    <n v="1.1200000000000001"/>
    <n v="1.1200000000000001"/>
    <n v="379"/>
    <n v="1.1120000000000001"/>
    <n v="72728"/>
    <n v="78209"/>
    <n v="90578.36"/>
    <n v="6826.2599999999948"/>
    <n v="14136"/>
    <n v="0.18149999999999999"/>
    <n v="0.17510000000000001"/>
    <n v="33354.480000000003"/>
    <n v="1623.41"/>
    <n v="284.26"/>
    <n v="1907.67"/>
    <n v="132666.76999999999"/>
  </r>
  <r>
    <x v="157"/>
    <s v="Mount Vernon School District"/>
    <n v="3001"/>
    <s v="Madison Elementary"/>
    <s v="Yes"/>
    <n v="519.86"/>
    <n v="0"/>
    <n v="519.86"/>
    <n v="1.1200000000000001"/>
    <n v="1.1200000000000001"/>
    <n v="519.86"/>
    <n v="1.5249999999999999"/>
    <n v="72728"/>
    <n v="78209"/>
    <n v="124219.42"/>
    <n v="9361.5500000000029"/>
    <n v="14136"/>
    <n v="0.18149999999999999"/>
    <n v="0.17510000000000001"/>
    <n v="45742.43"/>
    <n v="2226.35"/>
    <n v="389.83"/>
    <n v="2616.1799999999998"/>
    <n v="181939.58000000002"/>
  </r>
  <r>
    <x v="157"/>
    <s v="Mount Vernon School District"/>
    <n v="4511"/>
    <s v="Mount Baker Middle School"/>
    <s v="Yes"/>
    <n v="593.12"/>
    <n v="0"/>
    <n v="593.12"/>
    <n v="1.1200000000000001"/>
    <n v="1.1200000000000001"/>
    <n v="593.12"/>
    <n v="1.74"/>
    <n v="72728"/>
    <n v="78209"/>
    <n v="141732.32999999999"/>
    <n v="10681.370000000024"/>
    <n v="14136"/>
    <n v="0.18149999999999999"/>
    <n v="0.17510000000000001"/>
    <n v="52191.37"/>
    <n v="2540.23"/>
    <n v="444.79"/>
    <n v="2985.02"/>
    <n v="207590.09"/>
  </r>
  <r>
    <x v="157"/>
    <s v="Mount Vernon School District"/>
    <n v="2295"/>
    <s v="Mount Vernon High School"/>
    <s v="Yes"/>
    <n v="1909.3899999999999"/>
    <n v="0"/>
    <n v="1909.3899999999999"/>
    <n v="1.1200000000000001"/>
    <n v="1.1200000000000001"/>
    <n v="1909.3899999999999"/>
    <n v="5.601"/>
    <n v="72728"/>
    <n v="78209"/>
    <n v="456231.47"/>
    <n v="34382.97000000003"/>
    <n v="14136"/>
    <n v="0.18149999999999999"/>
    <n v="0.17510000000000001"/>
    <n v="168002.21"/>
    <n v="8176.91"/>
    <n v="1431.78"/>
    <n v="9608.69"/>
    <n v="668225.33999999985"/>
  </r>
  <r>
    <x v="157"/>
    <s v="Mount Vernon School District"/>
    <n v="5449"/>
    <s v="Mount Vernon Open Doors"/>
    <s v="Yes"/>
    <n v="50.43"/>
    <n v="0"/>
    <n v="50.43"/>
    <n v="1.1200000000000001"/>
    <n v="1.1200000000000001"/>
    <n v="50.43"/>
    <n v="0.14799999999999999"/>
    <n v="72728"/>
    <n v="78209"/>
    <n v="12055.39"/>
    <n v="908.53000000000065"/>
    <n v="14136"/>
    <n v="0.18149999999999999"/>
    <n v="0.17510000000000001"/>
    <n v="4439.26"/>
    <n v="216.07"/>
    <n v="37.83"/>
    <n v="253.89999999999998"/>
    <n v="17657.080000000002"/>
  </r>
  <r>
    <x v="157"/>
    <s v="Mount Vernon School District"/>
    <n v="3829"/>
    <s v="Mount Vernon Special Ed"/>
    <s v="Yes"/>
    <n v="36.049999999999997"/>
    <n v="0"/>
    <n v="36.049999999999997"/>
    <n v="1.1200000000000001"/>
    <n v="1.1200000000000001"/>
    <n v="36.049999999999997"/>
    <n v="0.106"/>
    <n v="72728"/>
    <n v="78209"/>
    <n v="8634.27"/>
    <n v="650.69999999999891"/>
    <n v="14136"/>
    <n v="0.18149999999999999"/>
    <n v="0.17510000000000001"/>
    <n v="3179.47"/>
    <n v="154.75"/>
    <n v="27.1"/>
    <n v="181.85"/>
    <n v="12646.289999999999"/>
  </r>
  <r>
    <x v="157"/>
    <s v="Mount Vernon School District"/>
    <n v="5960"/>
    <s v="Northwest Career &amp; Technical Academy"/>
    <s v="No"/>
    <n v="310.9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7"/>
    <s v="Mount Vernon School District"/>
    <n v="1992"/>
    <s v="Skagit Academy"/>
    <s v="No"/>
    <n v="226.3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7"/>
    <s v="Mount Vernon School District"/>
    <n v="2880"/>
    <s v="Washington Elementary School"/>
    <s v="Yes"/>
    <n v="341.64"/>
    <n v="0"/>
    <n v="341.64"/>
    <n v="1.1200000000000001"/>
    <n v="1.1200000000000001"/>
    <n v="341.64"/>
    <n v="1.002"/>
    <n v="72728"/>
    <n v="78209"/>
    <n v="81618.27"/>
    <n v="6151"/>
    <n v="14136"/>
    <n v="0.18149999999999999"/>
    <n v="0.17510000000000001"/>
    <n v="30055.03"/>
    <n v="1462.82"/>
    <n v="256.14"/>
    <n v="1718.96"/>
    <n v="119543.26000000001"/>
  </r>
  <r>
    <x v="158"/>
    <s v="Muckleshoot Indian Tribe"/>
    <n v="1986"/>
    <s v="Muckleshoot Tribal School"/>
    <s v="Yes"/>
    <n v="540.81000000000006"/>
    <n v="0"/>
    <n v="540.81000000000006"/>
    <n v="1.1200000000000001"/>
    <n v="1.1200000000000001"/>
    <n v="540.81000000000006"/>
    <n v="1.5860000000000001"/>
    <n v="72728"/>
    <n v="78209"/>
    <n v="129188.2"/>
    <n v="9736.0099999999948"/>
    <n v="14136"/>
    <n v="0.18149999999999999"/>
    <n v="0.17510000000000001"/>
    <n v="47572.13"/>
    <n v="2315.4"/>
    <n v="405.43"/>
    <n v="2720.83"/>
    <n v="189217.16999999995"/>
  </r>
  <r>
    <x v="159"/>
    <s v="Mukilteo School District"/>
    <n v="4247"/>
    <s v="ACES High School"/>
    <s v="Yes"/>
    <n v="170.07"/>
    <n v="0"/>
    <n v="170.07"/>
    <n v="1.18"/>
    <n v="1.18"/>
    <n v="170.07"/>
    <n v="0.499"/>
    <n v="72728"/>
    <n v="78209"/>
    <n v="42823.7"/>
    <n v="3227.3199999999997"/>
    <n v="14136"/>
    <n v="0.18149999999999999"/>
    <n v="0.17510000000000001"/>
    <n v="15391.47"/>
    <n v="767.52"/>
    <n v="134.38999999999999"/>
    <n v="901.91"/>
    <n v="62344.4"/>
  </r>
  <r>
    <x v="159"/>
    <s v="Mukilteo School District"/>
    <n v="4303"/>
    <s v="Challenger Elementary"/>
    <s v="Yes"/>
    <n v="554.29"/>
    <n v="0"/>
    <n v="554.29"/>
    <n v="1.18"/>
    <n v="1.18"/>
    <n v="554.29"/>
    <n v="1.6259999999999999"/>
    <n v="72728"/>
    <n v="78209"/>
    <n v="139541.76000000001"/>
    <n v="10516.279999999999"/>
    <n v="14136"/>
    <n v="0.18149999999999999"/>
    <n v="0.17510000000000001"/>
    <n v="50153.37"/>
    <n v="2500.9699999999998"/>
    <n v="437.92"/>
    <n v="2938.89"/>
    <n v="203150.30000000002"/>
  </r>
  <r>
    <x v="159"/>
    <s v="Mukilteo School District"/>
    <n v="4342"/>
    <s v="Columbia Elementary"/>
    <s v="No"/>
    <n v="501.1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4304"/>
    <s v="Discovery Elementary"/>
    <s v="Yes"/>
    <n v="588.05999999999995"/>
    <n v="0"/>
    <n v="588.05999999999995"/>
    <n v="1.18"/>
    <n v="1.18"/>
    <n v="588.05999999999995"/>
    <n v="1.7250000000000001"/>
    <n v="72728"/>
    <n v="78209"/>
    <n v="148037.84"/>
    <n v="11156.580000000016"/>
    <n v="14136"/>
    <n v="0.18149999999999999"/>
    <n v="0.17510000000000001"/>
    <n v="53206.99"/>
    <n v="2653.24"/>
    <n v="464.58"/>
    <n v="3117.8199999999997"/>
    <n v="215519.23"/>
  </r>
  <r>
    <x v="159"/>
    <s v="Mukilteo School District"/>
    <n v="4469"/>
    <s v="Endeavour Elementary"/>
    <s v="No"/>
    <n v="446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4231"/>
    <s v="Explorer Middle School"/>
    <s v="Yes"/>
    <n v="800.76"/>
    <n v="0"/>
    <n v="800.76"/>
    <n v="1.18"/>
    <n v="1.18"/>
    <n v="800.76"/>
    <n v="2.3490000000000002"/>
    <n v="72728"/>
    <n v="78209"/>
    <n v="201588.92"/>
    <n v="15192.349999999977"/>
    <n v="14136"/>
    <n v="0.18149999999999999"/>
    <n v="0.17510000000000001"/>
    <n v="72454.03"/>
    <n v="3613.02"/>
    <n v="632.64"/>
    <n v="4245.66"/>
    <n v="293480.95999999996"/>
  </r>
  <r>
    <x v="159"/>
    <s v="Mukilteo School District"/>
    <n v="2886"/>
    <s v="Fairmount Elementary"/>
    <s v="Yes"/>
    <n v="516.42999999999995"/>
    <n v="0"/>
    <n v="516.42999999999995"/>
    <n v="1.18"/>
    <n v="1.18"/>
    <n v="516.42999999999995"/>
    <n v="1.5149999999999999"/>
    <n v="72728"/>
    <n v="78209"/>
    <n v="130015.85"/>
    <n v="9798.3800000000047"/>
    <n v="14136"/>
    <n v="0.18149999999999999"/>
    <n v="0.17510000000000001"/>
    <n v="46729.61"/>
    <n v="2330.2399999999998"/>
    <n v="408.03"/>
    <n v="2738.2699999999995"/>
    <n v="189282.11000000002"/>
  </r>
  <r>
    <x v="159"/>
    <s v="Mukilteo School District"/>
    <n v="4430"/>
    <s v="Harbour Pointe Middle School"/>
    <s v="No"/>
    <n v="800.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4344"/>
    <s v="Horizon Elementary"/>
    <s v="Yes"/>
    <n v="529.14"/>
    <n v="0"/>
    <n v="529.14"/>
    <n v="1.18"/>
    <n v="1.18"/>
    <n v="529.14"/>
    <n v="1.552"/>
    <n v="72728"/>
    <n v="78209"/>
    <n v="133191.15"/>
    <n v="10037.679999999993"/>
    <n v="14136"/>
    <n v="0.18149999999999999"/>
    <n v="0.17510000000000001"/>
    <n v="47870.86"/>
    <n v="2387.15"/>
    <n v="417.99"/>
    <n v="2805.1400000000003"/>
    <n v="193904.83000000002"/>
  </r>
  <r>
    <x v="159"/>
    <s v="Mukilteo School District"/>
    <n v="4433"/>
    <s v="Kamiak High School"/>
    <s v="No"/>
    <n v="2328.6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5450"/>
    <s v="Lake Stickney Elementary School"/>
    <s v="Yes"/>
    <n v="623.71"/>
    <n v="0"/>
    <n v="623.71"/>
    <n v="1.18"/>
    <n v="1.18"/>
    <n v="623.71"/>
    <n v="1.83"/>
    <n v="72728"/>
    <n v="78209"/>
    <n v="157048.84"/>
    <n v="11835.670000000013"/>
    <n v="14136"/>
    <n v="0.18149999999999999"/>
    <n v="0.17510000000000001"/>
    <n v="56445.67"/>
    <n v="2814.74"/>
    <n v="492.86"/>
    <n v="3307.6"/>
    <n v="228637.78000000003"/>
  </r>
  <r>
    <x v="159"/>
    <s v="Mukilteo School District"/>
    <n v="3688"/>
    <s v="Mariner High School"/>
    <s v="Yes"/>
    <n v="2025.05"/>
    <n v="0"/>
    <n v="2025.05"/>
    <n v="1.18"/>
    <n v="1.18"/>
    <n v="2025.05"/>
    <n v="5.94"/>
    <n v="72728"/>
    <n v="78209"/>
    <n v="509765.1"/>
    <n v="38417.420000000042"/>
    <n v="14136"/>
    <n v="0.18149999999999999"/>
    <n v="0.17510000000000001"/>
    <n v="183217.1"/>
    <n v="9136.3799999999992"/>
    <n v="1599.78"/>
    <n v="10736.16"/>
    <n v="742135.78"/>
  </r>
  <r>
    <x v="159"/>
    <s v="Mukilteo School District"/>
    <n v="4164"/>
    <s v="Mukilteo Elementary"/>
    <s v="No"/>
    <n v="518.5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5498"/>
    <s v="Mukilteo Reengagement Academy Open Doors"/>
    <s v="Yes"/>
    <n v="73.569999999999993"/>
    <n v="0"/>
    <n v="73.569999999999993"/>
    <n v="1.18"/>
    <n v="1.18"/>
    <n v="73.569999999999993"/>
    <n v="0.216"/>
    <n v="72728"/>
    <n v="78209"/>
    <n v="18536.91"/>
    <n v="1397"/>
    <n v="14136"/>
    <n v="0.18149999999999999"/>
    <n v="0.17510000000000001"/>
    <n v="6662.44"/>
    <n v="332.23"/>
    <n v="58.17"/>
    <n v="390.40000000000003"/>
    <n v="26986.75"/>
  </r>
  <r>
    <x v="159"/>
    <s v="Mukilteo School District"/>
    <n v="4583"/>
    <s v="Odyssey Elementary"/>
    <s v="Yes"/>
    <n v="522.74"/>
    <n v="0"/>
    <n v="522.74"/>
    <n v="1.18"/>
    <n v="1.18"/>
    <n v="522.74"/>
    <n v="1.5329999999999999"/>
    <n v="72728"/>
    <n v="78209"/>
    <n v="131560.59"/>
    <n v="9914.8000000000175"/>
    <n v="14136"/>
    <n v="0.18149999999999999"/>
    <n v="0.17510000000000001"/>
    <n v="47284.82"/>
    <n v="2357.92"/>
    <n v="412.87"/>
    <n v="2770.79"/>
    <n v="191531.00000000003"/>
  </r>
  <r>
    <x v="159"/>
    <s v="Mukilteo School District"/>
    <n v="3121"/>
    <s v="Olivia Park Elementary"/>
    <s v="Yes"/>
    <n v="583"/>
    <n v="0"/>
    <n v="583"/>
    <n v="1.18"/>
    <n v="1.18"/>
    <n v="583"/>
    <n v="1.71"/>
    <n v="72728"/>
    <n v="78209"/>
    <n v="146750.56"/>
    <n v="11059.559999999998"/>
    <n v="14136"/>
    <n v="0.18149999999999999"/>
    <n v="0.17510000000000001"/>
    <n v="52744.32"/>
    <n v="2630.17"/>
    <n v="460.54"/>
    <n v="3090.71"/>
    <n v="213645.15"/>
  </r>
  <r>
    <x v="159"/>
    <s v="Mukilteo School District"/>
    <n v="3120"/>
    <s v="Olympic View Middle School"/>
    <s v="No"/>
    <n v="818.2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5482"/>
    <s v="Pathfinder Kindergarten Center"/>
    <s v="Yes"/>
    <n v="459.41"/>
    <n v="0"/>
    <n v="459.41"/>
    <n v="1.18"/>
    <n v="1.18"/>
    <n v="459.41"/>
    <n v="1.3480000000000001"/>
    <n v="72728"/>
    <n v="78209"/>
    <n v="115684.07"/>
    <n v="8718.2899999999936"/>
    <n v="14136"/>
    <n v="0.18149999999999999"/>
    <n v="0.17510000000000001"/>
    <n v="41578.559999999998"/>
    <n v="2073.37"/>
    <n v="363.05"/>
    <n v="2436.42"/>
    <n v="168417.34"/>
  </r>
  <r>
    <x v="159"/>
    <s v="Mukilteo School District"/>
    <n v="4165"/>
    <s v="Picnic Point Elementary"/>
    <s v="No"/>
    <n v="466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3687"/>
    <s v="Serene Lake Elementary"/>
    <s v="No"/>
    <n v="467.7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4019"/>
    <s v="Sno-Isle Skills Center "/>
    <s v="No"/>
    <n v="534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1848"/>
    <s v="Special Services"/>
    <s v="No"/>
    <n v="27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4425"/>
    <s v="Voyager Middle School"/>
    <s v="Yes"/>
    <n v="903.9"/>
    <n v="0"/>
    <n v="903.9"/>
    <n v="1.18"/>
    <n v="1.18"/>
    <n v="903.9"/>
    <n v="2.6509999999999998"/>
    <n v="72728"/>
    <n v="78209"/>
    <n v="227506.28"/>
    <n v="17145.549999999988"/>
    <n v="14136"/>
    <n v="0.18149999999999999"/>
    <n v="0.17510000000000001"/>
    <n v="81769.11"/>
    <n v="4077.53"/>
    <n v="713.98"/>
    <n v="4791.51"/>
    <n v="331212.45"/>
  </r>
  <r>
    <x v="160"/>
    <s v="Naches Valley School District"/>
    <n v="5451"/>
    <s v="Naches Valley Elementary School"/>
    <s v="Yes"/>
    <n v="487.36"/>
    <n v="0"/>
    <n v="487.36"/>
    <n v="1"/>
    <n v="1"/>
    <n v="487.36"/>
    <n v="1.43"/>
    <n v="72728"/>
    <n v="78209"/>
    <n v="104001.04"/>
    <n v="7837.8300000000017"/>
    <n v="14136"/>
    <n v="0.18149999999999999"/>
    <n v="0.17510000000000001"/>
    <n v="40463.07"/>
    <n v="1863.98"/>
    <n v="326.38"/>
    <n v="2190.36"/>
    <n v="154492.29999999999"/>
  </r>
  <r>
    <x v="160"/>
    <s v="Naches Valley School District"/>
    <n v="2591"/>
    <s v="Naches Valley High School"/>
    <s v="Yes"/>
    <n v="407.03999999999996"/>
    <n v="0"/>
    <n v="407.03999999999996"/>
    <n v="1"/>
    <n v="1"/>
    <n v="407.03999999999996"/>
    <n v="1.194"/>
    <n v="72728"/>
    <n v="78209"/>
    <n v="86837.23"/>
    <n v="6544.320000000007"/>
    <n v="14136"/>
    <n v="0.18149999999999999"/>
    <n v="0.17510000000000001"/>
    <n v="33785.25"/>
    <n v="1556.36"/>
    <n v="272.52"/>
    <n v="1828.8799999999999"/>
    <n v="128995.68000000001"/>
  </r>
  <r>
    <x v="160"/>
    <s v="Naches Valley School District"/>
    <n v="2898"/>
    <s v="Naches Valley Middle School"/>
    <s v="Yes"/>
    <n v="398.24"/>
    <n v="0"/>
    <n v="398.24"/>
    <n v="1"/>
    <n v="1"/>
    <n v="398.24"/>
    <n v="1.1679999999999999"/>
    <n v="72728"/>
    <n v="78209"/>
    <n v="84946.3"/>
    <n v="6401.8099999999977"/>
    <n v="14136"/>
    <n v="0.18149999999999999"/>
    <n v="0.17510000000000001"/>
    <n v="33049.56"/>
    <n v="1522.47"/>
    <n v="266.58"/>
    <n v="1789.05"/>
    <n v="126186.72"/>
  </r>
  <r>
    <x v="161"/>
    <s v="Napavine School District"/>
    <n v="3288"/>
    <s v="Napavine Elementary"/>
    <s v="Yes"/>
    <n v="387.72"/>
    <n v="0"/>
    <n v="387.72"/>
    <n v="1"/>
    <n v="1"/>
    <n v="387.72"/>
    <n v="1.137"/>
    <n v="72728"/>
    <n v="78209"/>
    <n v="82691.740000000005"/>
    <n v="6231.8899999999994"/>
    <n v="14136"/>
    <n v="0.18149999999999999"/>
    <n v="0.17510000000000001"/>
    <n v="32172.39"/>
    <n v="1482.06"/>
    <n v="259.51"/>
    <n v="1741.57"/>
    <n v="122837.59000000001"/>
  </r>
  <r>
    <x v="161"/>
    <s v="Napavine School District"/>
    <n v="2273"/>
    <s v="Napavine Jr Sr High School"/>
    <s v="No"/>
    <n v="418.4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2"/>
    <s v="Naselle-Grays River Valley School District"/>
    <n v="2868"/>
    <s v="Naselle Elementary"/>
    <s v="Yes"/>
    <n v="127"/>
    <n v="0"/>
    <n v="127"/>
    <n v="1.01"/>
    <n v="1.01"/>
    <n v="127"/>
    <n v="0.373"/>
    <n v="72728"/>
    <n v="78209"/>
    <n v="27398.82"/>
    <n v="2064.8600000000006"/>
    <n v="14136"/>
    <n v="0.18149999999999999"/>
    <n v="0.17510000000000001"/>
    <n v="10607.17"/>
    <n v="491.06"/>
    <n v="85.98"/>
    <n v="577.04"/>
    <n v="40647.89"/>
  </r>
  <r>
    <x v="162"/>
    <s v="Naselle-Grays River Valley School District"/>
    <n v="3295"/>
    <s v="Naselle Jr Sr High Schools"/>
    <s v="Yes"/>
    <n v="184.64000000000001"/>
    <n v="0"/>
    <n v="184.64000000000001"/>
    <n v="1.01"/>
    <n v="1.01"/>
    <n v="184.64000000000001"/>
    <n v="0.54200000000000004"/>
    <n v="72728"/>
    <n v="78209"/>
    <n v="39812.76"/>
    <n v="3000.4099999999962"/>
    <n v="14136"/>
    <n v="0.18149999999999999"/>
    <n v="0.17510000000000001"/>
    <n v="15413.1"/>
    <n v="713.55"/>
    <n v="124.94"/>
    <n v="838.49"/>
    <n v="59064.759999999995"/>
  </r>
  <r>
    <x v="163"/>
    <s v="Nespelem School District  "/>
    <n v="5740"/>
    <s v="Nespelem High School"/>
    <s v="Yes"/>
    <n v="7.57"/>
    <n v="0"/>
    <n v="7.57"/>
    <n v="1"/>
    <n v="1"/>
    <n v="7.57"/>
    <n v="2.1999999999999999E-2"/>
    <n v="72728"/>
    <n v="78209"/>
    <n v="1600.02"/>
    <n v="120.57999999999993"/>
    <n v="14136"/>
    <n v="0.18149999999999999"/>
    <n v="0.17510000000000001"/>
    <n v="622.51"/>
    <n v="28.68"/>
    <n v="5.0199999999999996"/>
    <n v="33.700000000000003"/>
    <n v="2376.8099999999995"/>
  </r>
  <r>
    <x v="163"/>
    <s v="Nespelem School District  "/>
    <n v="2494"/>
    <s v="Nespelem Elementary"/>
    <s v="Yes"/>
    <n v="117.42999999999999"/>
    <n v="0"/>
    <n v="117.42999999999999"/>
    <n v="1"/>
    <n v="1"/>
    <n v="117.42999999999999"/>
    <n v="0.34399999999999997"/>
    <n v="72728"/>
    <n v="78209"/>
    <n v="25018.43"/>
    <n v="1885.4700000000012"/>
    <n v="14136"/>
    <n v="0.18149999999999999"/>
    <n v="0.17510000000000001"/>
    <n v="9733.77"/>
    <n v="448.4"/>
    <n v="78.510000000000005"/>
    <n v="526.91"/>
    <n v="37164.58"/>
  </r>
  <r>
    <x v="164"/>
    <s v="Newport School District"/>
    <n v="2518"/>
    <s v="Newport High School"/>
    <s v="Yes"/>
    <n v="292.8"/>
    <n v="0"/>
    <n v="292.8"/>
    <n v="1"/>
    <n v="1"/>
    <n v="292.8"/>
    <n v="0.85899999999999999"/>
    <n v="72728"/>
    <n v="78209"/>
    <n v="62473.35"/>
    <n v="4708.18"/>
    <n v="14136"/>
    <n v="0.18149999999999999"/>
    <n v="0.17510000000000001"/>
    <n v="24306.14"/>
    <n v="1119.69"/>
    <n v="196.06"/>
    <n v="1315.75"/>
    <n v="92803.419999999984"/>
  </r>
  <r>
    <x v="164"/>
    <s v="Newport School District"/>
    <n v="5681"/>
    <s v="Newport Home Link"/>
    <s v="Yes"/>
    <n v="142.97"/>
    <n v="0"/>
    <n v="142.97"/>
    <n v="1"/>
    <n v="1"/>
    <n v="142.97"/>
    <n v="0.41899999999999998"/>
    <n v="72728"/>
    <n v="78209"/>
    <n v="30473.03"/>
    <n v="2296.5400000000009"/>
    <n v="14136"/>
    <n v="0.18149999999999999"/>
    <n v="0.17510000000000001"/>
    <n v="11855.96"/>
    <n v="546.16"/>
    <n v="95.63"/>
    <n v="641.79"/>
    <n v="45267.32"/>
  </r>
  <r>
    <x v="164"/>
    <s v="Newport School District"/>
    <n v="5118"/>
    <s v="Pend Oreille River School"/>
    <s v="Yes"/>
    <n v="51.330000000000005"/>
    <n v="0"/>
    <n v="51.330000000000005"/>
    <n v="1"/>
    <n v="1"/>
    <n v="51.330000000000005"/>
    <n v="0.151"/>
    <n v="72728"/>
    <n v="78209"/>
    <n v="10981.93"/>
    <n v="827.6299999999992"/>
    <n v="14136"/>
    <n v="0.18149999999999999"/>
    <n v="0.17510000000000001"/>
    <n v="4272.67"/>
    <n v="196.83"/>
    <n v="34.46"/>
    <n v="231.29000000000002"/>
    <n v="16313.52"/>
  </r>
  <r>
    <x v="164"/>
    <s v="Newport School District"/>
    <n v="3968"/>
    <s v="Sadie Halstead Middle School"/>
    <s v="Yes"/>
    <n v="295.41000000000003"/>
    <n v="0"/>
    <n v="295.41000000000003"/>
    <n v="1"/>
    <n v="1"/>
    <n v="295.41000000000003"/>
    <n v="0.86699999999999999"/>
    <n v="72728"/>
    <n v="78209"/>
    <n v="63055.18"/>
    <n v="4752.0199999999968"/>
    <n v="14136"/>
    <n v="0.18149999999999999"/>
    <n v="0.17510000000000001"/>
    <n v="24532.51"/>
    <n v="1130.1199999999999"/>
    <n v="197.88"/>
    <n v="1328"/>
    <n v="93667.709999999992"/>
  </r>
  <r>
    <x v="164"/>
    <s v="Newport School District"/>
    <n v="4478"/>
    <s v="Stratton Elementary"/>
    <s v="Yes"/>
    <n v="361.54"/>
    <n v="0"/>
    <n v="361.54"/>
    <n v="1"/>
    <n v="1"/>
    <n v="361.54"/>
    <n v="1.0609999999999999"/>
    <n v="72728"/>
    <n v="78209"/>
    <n v="77164.41"/>
    <n v="5815.3399999999965"/>
    <n v="14136"/>
    <n v="0.18149999999999999"/>
    <n v="0.17510000000000001"/>
    <n v="30021.9"/>
    <n v="1383"/>
    <n v="242.16"/>
    <n v="1625.16"/>
    <n v="114626.81"/>
  </r>
  <r>
    <x v="165"/>
    <s v="Nine Mile Falls"/>
    <n v="5752"/>
    <s v="Nine Mile Family Partnership Program"/>
    <s v="No"/>
    <n v="33.4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5"/>
    <s v="Nine Mile Falls School District"/>
    <n v="4036"/>
    <s v="Lake Spokane Elementary"/>
    <s v="No"/>
    <n v="439.43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5"/>
    <s v="Nine Mile Falls School District"/>
    <n v="4333"/>
    <s v="Lakeside High School"/>
    <s v="No"/>
    <n v="505.5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5"/>
    <s v="Nine Mile Falls School District"/>
    <n v="4521"/>
    <s v="Lakeside Middle School"/>
    <s v="No"/>
    <n v="306.6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5"/>
    <s v="Nine Mile Falls School District"/>
    <n v="2341"/>
    <s v="Nine Mile Falls Elementary"/>
    <s v="No"/>
    <n v="121.5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5"/>
    <s v="Nine Mile Falls School District"/>
    <n v="5417"/>
    <s v="Re-Engagement School (Nine Mile Falls)"/>
    <s v="No"/>
    <n v="2.6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6"/>
    <s v="Nooksack Valley School District"/>
    <n v="4428"/>
    <s v="Everson Elementary"/>
    <s v="Yes"/>
    <n v="289.48"/>
    <n v="0"/>
    <n v="289.48"/>
    <n v="1.06"/>
    <n v="1.06"/>
    <n v="289.48"/>
    <n v="0.84899999999999998"/>
    <n v="72728"/>
    <n v="78209"/>
    <n v="65450.84"/>
    <n v="4932.570000000007"/>
    <n v="14136"/>
    <n v="0.18149999999999999"/>
    <n v="0.17510000000000001"/>
    <n v="24744.48"/>
    <n v="1173.06"/>
    <n v="205.4"/>
    <n v="1378.46"/>
    <n v="96506.35"/>
  </r>
  <r>
    <x v="166"/>
    <s v="Nooksack Valley School District"/>
    <n v="4525"/>
    <s v="Nooksack Elementary"/>
    <s v="No"/>
    <n v="382.7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6"/>
    <s v="Nooksack Valley School District"/>
    <n v="5554"/>
    <s v="Nooksack Reengagement"/>
    <s v="Yes"/>
    <n v="15.430000000000001"/>
    <n v="0"/>
    <n v="15.430000000000001"/>
    <n v="1.06"/>
    <n v="1.06"/>
    <n v="15.430000000000001"/>
    <n v="4.4999999999999998E-2"/>
    <n v="72728"/>
    <n v="78209"/>
    <n v="3469.13"/>
    <n v="261.44000000000005"/>
    <n v="14136"/>
    <n v="0.18149999999999999"/>
    <n v="0.17510000000000001"/>
    <n v="1311.55"/>
    <n v="62.18"/>
    <n v="10.89"/>
    <n v="73.069999999999993"/>
    <n v="5115.1900000000005"/>
  </r>
  <r>
    <x v="166"/>
    <s v="Nooksack Valley School District"/>
    <n v="2459"/>
    <s v="Nooksack Valley High School"/>
    <s v="Yes"/>
    <n v="502.45"/>
    <n v="0"/>
    <n v="502.45"/>
    <n v="1.06"/>
    <n v="1.06"/>
    <n v="502.45"/>
    <n v="1.474"/>
    <n v="72728"/>
    <n v="78209"/>
    <n v="113633.14"/>
    <n v="8563.7299999999959"/>
    <n v="14136"/>
    <n v="0.18149999999999999"/>
    <n v="0.17510000000000001"/>
    <n v="42960.39"/>
    <n v="2036.61"/>
    <n v="356.61"/>
    <n v="2393.2199999999998"/>
    <n v="167550.48000000001"/>
  </r>
  <r>
    <x v="166"/>
    <s v="Nooksack Valley School District"/>
    <n v="2687"/>
    <s v="Nooksack Valley Middle School"/>
    <s v="Yes"/>
    <n v="451.95"/>
    <n v="0"/>
    <n v="451.95"/>
    <n v="1.06"/>
    <n v="1.06"/>
    <n v="451.95"/>
    <n v="1.3260000000000001"/>
    <n v="72728"/>
    <n v="78209"/>
    <n v="102223.57"/>
    <n v="7703.8699999999953"/>
    <n v="14136"/>
    <n v="0.18149999999999999"/>
    <n v="0.17510000000000001"/>
    <n v="38646.86"/>
    <n v="1832.12"/>
    <n v="320.8"/>
    <n v="2152.92"/>
    <n v="150727.22"/>
  </r>
  <r>
    <x v="166"/>
    <s v="Nooksack Valley School District"/>
    <n v="2489"/>
    <s v="Sumas Elementary"/>
    <s v="Yes"/>
    <n v="285.37"/>
    <n v="0"/>
    <n v="285.37"/>
    <n v="1.06"/>
    <n v="1.06"/>
    <n v="285.37"/>
    <n v="0.83699999999999997"/>
    <n v="72728"/>
    <n v="78209"/>
    <n v="64525.74"/>
    <n v="4862.8499999999985"/>
    <n v="14136"/>
    <n v="0.18149999999999999"/>
    <n v="0.17510000000000001"/>
    <n v="24394.74"/>
    <n v="1156.48"/>
    <n v="202.5"/>
    <n v="1358.98"/>
    <n v="95142.309999999983"/>
  </r>
  <r>
    <x v="167"/>
    <s v="North Beach School District"/>
    <n v="3788"/>
    <s v="North Beach Junior High School"/>
    <s v="Yes"/>
    <n v="98.11"/>
    <n v="0"/>
    <n v="98.11"/>
    <n v="1"/>
    <n v="1"/>
    <n v="98.11"/>
    <n v="0.28799999999999998"/>
    <n v="72728"/>
    <n v="78209"/>
    <n v="20945.66"/>
    <n v="1578.5299999999988"/>
    <n v="14136"/>
    <n v="0.18149999999999999"/>
    <n v="0.17510000000000001"/>
    <n v="8149.21"/>
    <n v="375.4"/>
    <n v="65.73"/>
    <n v="441.13"/>
    <n v="31114.53"/>
  </r>
  <r>
    <x v="167"/>
    <s v="North Beach School District"/>
    <n v="2728"/>
    <s v="North Beach Senior High School"/>
    <s v="Yes"/>
    <n v="200.42999999999998"/>
    <n v="0"/>
    <n v="200.42999999999998"/>
    <n v="1"/>
    <n v="1"/>
    <n v="200.42999999999998"/>
    <n v="0.58799999999999997"/>
    <n v="72728"/>
    <n v="78209"/>
    <n v="42764.06"/>
    <n v="3222.8300000000017"/>
    <n v="14136"/>
    <n v="0.18149999999999999"/>
    <n v="0.17510000000000001"/>
    <n v="16637.96"/>
    <n v="766.45"/>
    <n v="134.21"/>
    <n v="900.66000000000008"/>
    <n v="63525.51"/>
  </r>
  <r>
    <x v="167"/>
    <s v="North Beach School District"/>
    <n v="3787"/>
    <s v="Ocean Shores Elementary"/>
    <s v="Yes"/>
    <n v="255.02"/>
    <n v="0"/>
    <n v="255.02"/>
    <n v="1"/>
    <n v="1"/>
    <n v="255.02"/>
    <n v="0.748"/>
    <n v="72728"/>
    <n v="78209"/>
    <n v="54400.54"/>
    <n v="4099.7900000000009"/>
    <n v="14136"/>
    <n v="0.18149999999999999"/>
    <n v="0.17510000000000001"/>
    <n v="21165.3"/>
    <n v="975.01"/>
    <n v="170.72"/>
    <n v="1145.73"/>
    <n v="80811.360000000001"/>
  </r>
  <r>
    <x v="167"/>
    <s v="North Beach School District"/>
    <n v="3155"/>
    <s v="Pacific Beach Elementary School"/>
    <s v="Yes"/>
    <n v="101.43"/>
    <n v="0"/>
    <n v="101.43"/>
    <n v="1"/>
    <n v="1"/>
    <n v="101.43"/>
    <n v="0.29799999999999999"/>
    <n v="72728"/>
    <n v="78209"/>
    <n v="21672.94"/>
    <n v="1633.3400000000001"/>
    <n v="14136"/>
    <n v="0.18149999999999999"/>
    <n v="0.17510000000000001"/>
    <n v="8432.16"/>
    <n v="388.44"/>
    <n v="68.02"/>
    <n v="456.46"/>
    <n v="32194.899999999998"/>
  </r>
  <r>
    <x v="168"/>
    <s v="North Franklin School District"/>
    <n v="3325"/>
    <s v="Basin City Elem"/>
    <s v="Yes"/>
    <n v="328.59"/>
    <n v="0"/>
    <n v="328.59"/>
    <n v="1"/>
    <n v="1"/>
    <n v="328.59"/>
    <n v="0.96399999999999997"/>
    <n v="72728"/>
    <n v="78209"/>
    <n v="70109.789999999994"/>
    <n v="5283.6900000000023"/>
    <n v="14136"/>
    <n v="0.18149999999999999"/>
    <n v="0.17510000000000001"/>
    <n v="27277.21"/>
    <n v="1256.56"/>
    <n v="220.02"/>
    <n v="1476.58"/>
    <n v="104147.27"/>
  </r>
  <r>
    <x v="168"/>
    <s v="North Franklin School District"/>
    <n v="2918"/>
    <s v="Connell Elem"/>
    <s v="Yes"/>
    <n v="490.61"/>
    <n v="0"/>
    <n v="490.61"/>
    <n v="1"/>
    <n v="1"/>
    <n v="490.61"/>
    <n v="1.4390000000000001"/>
    <n v="72728"/>
    <n v="78209"/>
    <n v="104655.59"/>
    <n v="7887.1600000000035"/>
    <n v="14136"/>
    <n v="0.18149999999999999"/>
    <n v="0.17510000000000001"/>
    <n v="40717.74"/>
    <n v="1875.71"/>
    <n v="328.44"/>
    <n v="2204.15"/>
    <n v="155464.63999999998"/>
  </r>
  <r>
    <x v="168"/>
    <s v="North Franklin School District"/>
    <n v="3272"/>
    <s v="Connell High School"/>
    <s v="Yes"/>
    <n v="585.70000000000005"/>
    <n v="0"/>
    <n v="585.70000000000005"/>
    <n v="1"/>
    <n v="1"/>
    <n v="585.70000000000005"/>
    <n v="1.718"/>
    <n v="72728"/>
    <n v="78209"/>
    <n v="124946.7"/>
    <n v="9416.36"/>
    <n v="14136"/>
    <n v="0.18149999999999999"/>
    <n v="0.17510000000000001"/>
    <n v="48612.28"/>
    <n v="2239.38"/>
    <n v="392.12"/>
    <n v="2631.5"/>
    <n v="185606.83999999997"/>
  </r>
  <r>
    <x v="168"/>
    <s v="North Franklin School District"/>
    <n v="5499"/>
    <s v="CRCC-Open Doors"/>
    <s v="No"/>
    <n v="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8"/>
    <s v="North Franklin School District"/>
    <n v="3086"/>
    <s v="Mesa Elem"/>
    <s v="Yes"/>
    <n v="206.57"/>
    <n v="0"/>
    <n v="206.57"/>
    <n v="1"/>
    <n v="1"/>
    <n v="206.57"/>
    <n v="0.60599999999999998"/>
    <n v="72728"/>
    <n v="78209"/>
    <n v="44073.17"/>
    <n v="3321.4800000000032"/>
    <n v="14136"/>
    <n v="0.18149999999999999"/>
    <n v="0.17510000000000001"/>
    <n v="17147.29"/>
    <n v="789.91"/>
    <n v="138.31"/>
    <n v="928.22"/>
    <n v="65470.16"/>
  </r>
  <r>
    <x v="168"/>
    <s v="North Franklin School District"/>
    <n v="5653"/>
    <s v="North Franklin Virtual Academy"/>
    <s v="Yes"/>
    <n v="43.37"/>
    <n v="0"/>
    <n v="43.37"/>
    <n v="1"/>
    <n v="1"/>
    <n v="43.37"/>
    <n v="0.127"/>
    <n v="72728"/>
    <n v="78209"/>
    <n v="9236.4599999999991"/>
    <n v="696.08000000000175"/>
    <n v="14136"/>
    <n v="0.18149999999999999"/>
    <n v="0.17510000000000001"/>
    <n v="3593.57"/>
    <n v="165.54"/>
    <n v="28.99"/>
    <n v="194.53"/>
    <n v="13720.640000000001"/>
  </r>
  <r>
    <x v="168"/>
    <s v="North Franklin School District"/>
    <n v="1754"/>
    <s v="Palouse Junction High School"/>
    <s v="Yes"/>
    <n v="25.28"/>
    <n v="0"/>
    <n v="25.28"/>
    <n v="1"/>
    <n v="1"/>
    <n v="25.28"/>
    <n v="7.3999999999999996E-2"/>
    <n v="72728"/>
    <n v="78209"/>
    <n v="5381.87"/>
    <n v="405.60000000000036"/>
    <n v="14136"/>
    <n v="0.18149999999999999"/>
    <n v="0.17510000000000001"/>
    <n v="2093.89"/>
    <n v="96.46"/>
    <n v="16.89"/>
    <n v="113.35"/>
    <n v="7994.7100000000009"/>
  </r>
  <r>
    <x v="168"/>
    <s v="North Franklin School District"/>
    <n v="2198"/>
    <s v="Robert L Olds Junior High School"/>
    <s v="Yes"/>
    <n v="313.25"/>
    <n v="0"/>
    <n v="313.25"/>
    <n v="1"/>
    <n v="1"/>
    <n v="313.25"/>
    <n v="0.91900000000000004"/>
    <n v="72728"/>
    <n v="78209"/>
    <n v="66837.03"/>
    <n v="5037.0400000000081"/>
    <n v="14136"/>
    <n v="0.18149999999999999"/>
    <n v="0.17510000000000001"/>
    <n v="26003.89"/>
    <n v="1197.9000000000001"/>
    <n v="209.75"/>
    <n v="1407.65"/>
    <n v="99285.61"/>
  </r>
  <r>
    <x v="169"/>
    <s v="North Kitsap School District"/>
    <n v="5546"/>
    <s v="CHOICE Academy"/>
    <s v="Yes"/>
    <n v="52.58"/>
    <n v="0"/>
    <n v="52.58"/>
    <n v="1.18"/>
    <n v="1.22"/>
    <n v="52.58"/>
    <n v="0.154"/>
    <n v="72728"/>
    <n v="78209"/>
    <n v="13216.13"/>
    <n v="1477.7800000000007"/>
    <n v="14136"/>
    <n v="0.18149999999999999"/>
    <n v="0.17510000000000001"/>
    <n v="4834.43"/>
    <n v="244.9"/>
    <n v="42.88"/>
    <n v="287.78000000000003"/>
    <n v="19816.119999999995"/>
  </r>
  <r>
    <x v="169"/>
    <s v="North Kitsap School District"/>
    <n v="2798"/>
    <s v="David Wolfle Elementary"/>
    <s v="Yes"/>
    <n v="268.31"/>
    <n v="0"/>
    <n v="268.31"/>
    <n v="1.18"/>
    <n v="1.22"/>
    <n v="268.31"/>
    <n v="0.78700000000000003"/>
    <n v="72728"/>
    <n v="78209"/>
    <n v="67539.58"/>
    <n v="7552.0099999999948"/>
    <n v="14136"/>
    <n v="0.18149999999999999"/>
    <n v="0.17510000000000001"/>
    <n v="24705.82"/>
    <n v="1251.53"/>
    <n v="219.14"/>
    <n v="1470.67"/>
    <n v="101268.07999999999"/>
  </r>
  <r>
    <x v="169"/>
    <s v="North Kitsap School District"/>
    <n v="2854"/>
    <s v="Hilder Pearson Elementary"/>
    <s v="No"/>
    <n v="294.0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5085"/>
    <s v="Kingston High School"/>
    <s v="No"/>
    <n v="614.1899999999999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4359"/>
    <s v="Kingston Middle School"/>
    <s v="No"/>
    <n v="467.9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3236"/>
    <s v="North Kitsap High School"/>
    <s v="No"/>
    <n v="1093.839999999999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5646"/>
    <s v="North Kitsap Options"/>
    <s v="No"/>
    <n v="90.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1733"/>
    <s v="Parent Assisted Learning"/>
    <s v="No"/>
    <n v="66.6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2026"/>
    <s v="Poulsbo Elementary School"/>
    <s v="No"/>
    <n v="445.4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2476"/>
    <s v="Poulsbo Middle School"/>
    <s v="No"/>
    <n v="681.33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4467"/>
    <s v="Richard Gordon Elementary"/>
    <s v="No"/>
    <n v="387.92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1677"/>
    <s v="Special Programs"/>
    <s v="No"/>
    <n v="2.7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3391"/>
    <s v="Suquamish Elementary School"/>
    <s v="No"/>
    <n v="316.2099999999999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4461"/>
    <s v="Vinland Elementary"/>
    <s v="No"/>
    <n v="515.5599999999999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0"/>
    <s v="North Mason School District"/>
    <n v="5513"/>
    <s v="Mary E. Theler Early Learning Center"/>
    <s v="No"/>
    <n v="31.3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0"/>
    <s v="North Mason School District"/>
    <n v="2662"/>
    <s v="Belfair Elementary"/>
    <s v="Yes"/>
    <n v="414.49"/>
    <n v="0"/>
    <n v="414.49"/>
    <n v="1.1200000000000001"/>
    <n v="1.1200000000000001"/>
    <n v="414.49"/>
    <n v="1.216"/>
    <n v="72728"/>
    <n v="78209"/>
    <n v="99049.72"/>
    <n v="7464.679999999993"/>
    <n v="14136"/>
    <n v="0.18149999999999999"/>
    <n v="0.17510000000000001"/>
    <n v="36473.97"/>
    <n v="1775.24"/>
    <n v="310.83999999999997"/>
    <n v="2086.08"/>
    <n v="145074.44999999998"/>
  </r>
  <r>
    <x v="170"/>
    <s v="North Mason School District"/>
    <n v="3174"/>
    <s v="Hawkins Middle School"/>
    <s v="Yes"/>
    <n v="466.97"/>
    <n v="0"/>
    <n v="466.97"/>
    <n v="1.1200000000000001"/>
    <n v="1.1200000000000001"/>
    <n v="466.97"/>
    <n v="1.37"/>
    <n v="72728"/>
    <n v="78209"/>
    <n v="111593.84"/>
    <n v="8410.0500000000029"/>
    <n v="14136"/>
    <n v="0.18149999999999999"/>
    <n v="0.17510000000000001"/>
    <n v="41093.199999999997"/>
    <n v="2000.06"/>
    <n v="350.21"/>
    <n v="2350.27"/>
    <n v="163447.35999999996"/>
  </r>
  <r>
    <x v="170"/>
    <s v="North Mason School District"/>
    <n v="1680"/>
    <s v="James A. Taylor High School"/>
    <s v="Yes"/>
    <n v="65.850000000000009"/>
    <n v="0"/>
    <n v="65.850000000000009"/>
    <n v="1.1200000000000001"/>
    <n v="1.1200000000000001"/>
    <n v="65.850000000000009"/>
    <n v="0.193"/>
    <n v="72728"/>
    <n v="78209"/>
    <n v="15720.88"/>
    <n v="1184.7800000000007"/>
    <n v="14136"/>
    <n v="0.18149999999999999"/>
    <n v="0.17510000000000001"/>
    <n v="5789.04"/>
    <n v="281.76"/>
    <n v="49.34"/>
    <n v="331.1"/>
    <n v="23025.799999999996"/>
  </r>
  <r>
    <x v="170"/>
    <s v="North Mason School District"/>
    <n v="1861"/>
    <s v="North Mason Homelink Program"/>
    <s v="No"/>
    <n v="89.78999999999999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0"/>
    <s v="North Mason School District"/>
    <n v="3175"/>
    <s v="North Mason Senior High School"/>
    <s v="No"/>
    <n v="681.3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0"/>
    <s v="North Mason School District"/>
    <n v="4320"/>
    <s v="Sand Hill Elementary"/>
    <s v="Yes"/>
    <n v="552.86"/>
    <n v="0"/>
    <n v="552.86"/>
    <n v="1.1200000000000001"/>
    <n v="1.1200000000000001"/>
    <n v="552.86"/>
    <n v="1.6220000000000001"/>
    <n v="72728"/>
    <n v="78209"/>
    <n v="132120.59"/>
    <n v="9957.0100000000093"/>
    <n v="14136"/>
    <n v="0.18149999999999999"/>
    <n v="0.17510000000000001"/>
    <n v="48651.95"/>
    <n v="2367.96"/>
    <n v="414.63"/>
    <n v="2782.59"/>
    <n v="193512.13999999998"/>
  </r>
  <r>
    <x v="171"/>
    <s v="North River School District"/>
    <n v="2292"/>
    <s v="North River School"/>
    <s v="Yes"/>
    <n v="59.35"/>
    <n v="0"/>
    <n v="59.35"/>
    <n v="1"/>
    <n v="1"/>
    <n v="59.35"/>
    <n v="0.17399999999999999"/>
    <n v="72728"/>
    <n v="78209"/>
    <n v="12654.67"/>
    <n v="953.70000000000073"/>
    <n v="14136"/>
    <n v="0.18149999999999999"/>
    <n v="0.17510000000000001"/>
    <n v="4923.4799999999996"/>
    <n v="226.81"/>
    <n v="39.71"/>
    <n v="266.52"/>
    <n v="18798.370000000003"/>
  </r>
  <r>
    <x v="172"/>
    <s v="North Thurston Public Schools"/>
    <n v="5168"/>
    <s v="Aspire Middle School"/>
    <s v="No"/>
    <n v="308.0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5167"/>
    <s v="Chambers Prairie Elementary School"/>
    <s v="Yes"/>
    <n v="501.32"/>
    <n v="0"/>
    <n v="501.32"/>
    <n v="1"/>
    <n v="1"/>
    <n v="501.32"/>
    <n v="1.4710000000000001"/>
    <n v="72728"/>
    <n v="78209"/>
    <n v="106982.89"/>
    <n v="8062.5500000000029"/>
    <n v="14136"/>
    <n v="0.18149999999999999"/>
    <n v="0.17510000000000001"/>
    <n v="41623.199999999997"/>
    <n v="1917.42"/>
    <n v="335.74"/>
    <n v="2253.16"/>
    <n v="158921.80000000002"/>
  </r>
  <r>
    <x v="172"/>
    <s v="North Thurston Public Schools"/>
    <n v="3361"/>
    <s v="Chinook Middle School"/>
    <s v="No"/>
    <n v="704.6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5654"/>
    <s v="Envision Career Academy"/>
    <s v="Yes"/>
    <n v="229.2"/>
    <n v="0"/>
    <n v="229.2"/>
    <n v="1"/>
    <n v="1"/>
    <n v="229.2"/>
    <n v="0.67200000000000004"/>
    <n v="72728"/>
    <n v="78209"/>
    <n v="48873.22"/>
    <n v="3683.2299999999959"/>
    <n v="14136"/>
    <n v="0.18149999999999999"/>
    <n v="0.17510000000000001"/>
    <n v="19014.82"/>
    <n v="875.94"/>
    <n v="153.38"/>
    <n v="1029.3200000000002"/>
    <n v="72600.590000000011"/>
  </r>
  <r>
    <x v="172"/>
    <s v="North Thurston Public Schools"/>
    <n v="4058"/>
    <s v="Evergreen Forest Elementary"/>
    <s v="No"/>
    <n v="473.4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4408"/>
    <s v="Horizons Elementary"/>
    <s v="No"/>
    <n v="570.4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5682"/>
    <s v="Ignite Family Academy"/>
    <s v="No"/>
    <n v="96.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4409"/>
    <s v="Komachin Middle School"/>
    <s v="No"/>
    <n v="635.3099999999999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3653"/>
    <s v="Lacey Elementary"/>
    <s v="Yes"/>
    <n v="379.77"/>
    <n v="0"/>
    <n v="379.77"/>
    <n v="1"/>
    <n v="1"/>
    <n v="379.77"/>
    <n v="1.1140000000000001"/>
    <n v="72728"/>
    <n v="78209"/>
    <n v="81018.990000000005"/>
    <n v="6105.8399999999965"/>
    <n v="14136"/>
    <n v="0.18149999999999999"/>
    <n v="0.17510000000000001"/>
    <n v="31521.58"/>
    <n v="1452.08"/>
    <n v="254.26"/>
    <n v="1706.34"/>
    <n v="120352.75"/>
  </r>
  <r>
    <x v="172"/>
    <s v="North Thurston Public Schools"/>
    <n v="3539"/>
    <s v="Lakes Elementary School"/>
    <s v="No"/>
    <n v="512.2999999999999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3262"/>
    <s v="Lydia Hawk Elementary"/>
    <s v="Yes"/>
    <n v="497.73"/>
    <n v="0"/>
    <n v="497.73"/>
    <n v="1"/>
    <n v="1"/>
    <n v="497.73"/>
    <n v="1.46"/>
    <n v="72728"/>
    <n v="78209"/>
    <n v="106182.88"/>
    <n v="8002.2599999999948"/>
    <n v="14136"/>
    <n v="0.18149999999999999"/>
    <n v="0.17510000000000001"/>
    <n v="41311.949999999997"/>
    <n v="1903.09"/>
    <n v="333.23"/>
    <n v="2236.3199999999997"/>
    <n v="157733.41000000003"/>
  </r>
  <r>
    <x v="172"/>
    <s v="North Thurston Public Schools"/>
    <n v="4255"/>
    <s v="Meadows Elementary"/>
    <s v="No"/>
    <n v="630.0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3130"/>
    <s v="Mountain View Elementary"/>
    <s v="Yes"/>
    <n v="607.97"/>
    <n v="0"/>
    <n v="607.97"/>
    <n v="1"/>
    <n v="1"/>
    <n v="607.97"/>
    <n v="1.7829999999999999"/>
    <n v="72728"/>
    <n v="78209"/>
    <n v="129674.02"/>
    <n v="9772.6299999999901"/>
    <n v="14136"/>
    <n v="0.18149999999999999"/>
    <n v="0.17510000000000001"/>
    <n v="50451.51"/>
    <n v="2324.11"/>
    <n v="406.95"/>
    <n v="2731.06"/>
    <n v="192629.21999999997"/>
  </r>
  <r>
    <x v="172"/>
    <s v="North Thurston Public Schools"/>
    <n v="3611"/>
    <s v="Nisqually Middle School"/>
    <s v="Yes"/>
    <n v="801.69"/>
    <n v="0"/>
    <n v="801.69"/>
    <n v="1"/>
    <n v="1"/>
    <n v="801.69"/>
    <n v="2.3519999999999999"/>
    <n v="72728"/>
    <n v="78209"/>
    <n v="171056.26"/>
    <n v="12891.309999999998"/>
    <n v="14136"/>
    <n v="0.18149999999999999"/>
    <n v="0.17510000000000001"/>
    <n v="66551.850000000006"/>
    <n v="3065.79"/>
    <n v="536.82000000000005"/>
    <n v="3602.61"/>
    <n v="254102.03"/>
  </r>
  <r>
    <x v="172"/>
    <s v="North Thurston Public Schools"/>
    <n v="3010"/>
    <s v="North Thurston High School"/>
    <s v="No"/>
    <n v="1354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3709"/>
    <s v="Olympic View Elementary"/>
    <s v="No"/>
    <n v="608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4271"/>
    <s v="Pleasant Glade Elementary"/>
    <s v="Yes"/>
    <n v="448.75"/>
    <n v="0"/>
    <n v="448.75"/>
    <n v="1"/>
    <n v="1"/>
    <n v="448.75"/>
    <n v="1.3160000000000001"/>
    <n v="72728"/>
    <n v="78209"/>
    <n v="95710.05"/>
    <n v="7212.9899999999907"/>
    <n v="14136"/>
    <n v="0.18149999999999999"/>
    <n v="0.17510000000000001"/>
    <n v="37237.339999999997"/>
    <n v="1715.38"/>
    <n v="300.36"/>
    <n v="2015.7400000000002"/>
    <n v="142176.12"/>
  </r>
  <r>
    <x v="172"/>
    <s v="North Thurston Public Schools"/>
    <n v="4427"/>
    <s v="River Ridge High School"/>
    <s v="No"/>
    <n v="1474.4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5452"/>
    <s v="Salish Middle School"/>
    <s v="No"/>
    <n v="778.6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4368"/>
    <s v="Seven Oaks Elementary"/>
    <s v="Yes"/>
    <n v="458.92"/>
    <n v="0"/>
    <n v="458.92"/>
    <n v="1"/>
    <n v="1"/>
    <n v="458.92"/>
    <n v="1.3460000000000001"/>
    <n v="72728"/>
    <n v="78209"/>
    <n v="97891.89"/>
    <n v="7377.4199999999983"/>
    <n v="14136"/>
    <n v="0.18149999999999999"/>
    <n v="0.17510000000000001"/>
    <n v="38086.22"/>
    <n v="1754.49"/>
    <n v="307.20999999999998"/>
    <n v="2061.6999999999998"/>
    <n v="145417.22999999998"/>
  </r>
  <r>
    <x v="172"/>
    <s v="North Thurston Public Schools"/>
    <n v="2754"/>
    <s v="South Bay Elementary"/>
    <s v="No"/>
    <n v="572.8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5683"/>
    <s v="Summit Virtual Academy"/>
    <s v="No"/>
    <n v="370.2100000000000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3710"/>
    <s v="Timberline High School"/>
    <s v="No"/>
    <n v="1380.2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4122"/>
    <s v="Woodland Elementary"/>
    <s v="No"/>
    <n v="401.6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3"/>
    <s v="Northport School District"/>
    <n v="2062"/>
    <s v="Northport Elementary School"/>
    <s v="Yes"/>
    <n v="108.43"/>
    <n v="0"/>
    <n v="108.43"/>
    <n v="1"/>
    <n v="1"/>
    <n v="108.43"/>
    <n v="0.318"/>
    <n v="72728"/>
    <n v="78209"/>
    <n v="23127.5"/>
    <n v="1742.9599999999991"/>
    <n v="14136"/>
    <n v="0.18149999999999999"/>
    <n v="0.17510000000000001"/>
    <n v="8998.08"/>
    <n v="414.51"/>
    <n v="72.58"/>
    <n v="487.09"/>
    <n v="34355.629999999997"/>
  </r>
  <r>
    <x v="173"/>
    <s v="Northport School District"/>
    <n v="2958"/>
    <s v="Northport High School"/>
    <s v="Yes"/>
    <n v="48.88"/>
    <n v="0"/>
    <n v="48.88"/>
    <n v="1"/>
    <n v="1"/>
    <n v="48.88"/>
    <n v="0.14299999999999999"/>
    <n v="72728"/>
    <n v="78209"/>
    <n v="10400.1"/>
    <n v="783.78999999999905"/>
    <n v="14136"/>
    <n v="0.18149999999999999"/>
    <n v="0.17510000000000001"/>
    <n v="4046.31"/>
    <n v="186.4"/>
    <n v="32.64"/>
    <n v="219.04000000000002"/>
    <n v="15449.24"/>
  </r>
  <r>
    <x v="173"/>
    <s v="Northport School District"/>
    <n v="5252"/>
    <s v="Northport Homelink Program"/>
    <s v="No"/>
    <n v="104.4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5753"/>
    <s v="Northshore Learning Options"/>
    <s v="No"/>
    <n v="437.1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107"/>
    <s v="Arrowhead Elementary"/>
    <s v="No"/>
    <n v="283.0899999999999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106"/>
    <s v="Bothell High School"/>
    <s v="No"/>
    <n v="1685.5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017"/>
    <s v="Canyon Creek Elementary"/>
    <s v="No"/>
    <n v="925.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493"/>
    <s v="Canyon Park Middle School"/>
    <s v="No"/>
    <n v="897.3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234"/>
    <s v="Cottage Lake Elementary"/>
    <s v="No"/>
    <n v="265.3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105"/>
    <s v="Crystal Springs Elementary"/>
    <s v="No"/>
    <n v="496.7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379"/>
    <s v="East Ridge Elementary"/>
    <s v="No"/>
    <n v="396.7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306"/>
    <s v="Fernwood Elementary"/>
    <s v="No"/>
    <n v="738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355"/>
    <s v="Frank Love Elementary"/>
    <s v="No"/>
    <n v="511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124"/>
    <s v="Hollywood Hill Elementary"/>
    <s v="No"/>
    <n v="342.5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492"/>
    <s v="Inglemoor HS"/>
    <s v="No"/>
    <n v="1448.8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5606"/>
    <s v="Innovation Lab High School"/>
    <s v="No"/>
    <n v="246.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2993"/>
    <s v="Kenmore Elementary"/>
    <s v="No"/>
    <n v="38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345"/>
    <s v="Kenmore Middle School"/>
    <s v="No"/>
    <n v="740.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455"/>
    <s v="Kokanee Elementary"/>
    <s v="No"/>
    <n v="659.7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790"/>
    <s v="Leota Middle School"/>
    <s v="No"/>
    <n v="830.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390"/>
    <s v="Lockwood Elementary"/>
    <s v="No"/>
    <n v="572.5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344"/>
    <s v="Maywood Hills Elementary"/>
    <s v="No"/>
    <n v="505.6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442"/>
    <s v="Moorlands Elementary"/>
    <s v="No"/>
    <n v="606.54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5481"/>
    <s v="North Creek High School"/>
    <s v="No"/>
    <n v="1886.3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021"/>
    <s v="Northshore Middle School"/>
    <s v="No"/>
    <n v="841.2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5331"/>
    <s v="Northshore Online School"/>
    <s v="No"/>
    <n v="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1815"/>
    <s v="Northshore Special Services"/>
    <s v="No"/>
    <n v="22.9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5605"/>
    <s v="Ruby Bridges Elementary"/>
    <s v="No"/>
    <n v="478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811"/>
    <s v="Secondary Academy for Success"/>
    <s v="No"/>
    <n v="104.7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679"/>
    <s v="Shelton View Elementary"/>
    <s v="No"/>
    <n v="510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371"/>
    <s v="Skyview Middle School"/>
    <s v="No"/>
    <n v="1152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187"/>
    <s v="Sunrise Elementary"/>
    <s v="No"/>
    <n v="372.8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516"/>
    <s v="Timbercrest Middle School"/>
    <s v="No"/>
    <n v="682.3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069"/>
    <s v="Wellington Elementary"/>
    <s v="No"/>
    <n v="399.8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287"/>
    <s v="Westhill Elementary"/>
    <s v="No"/>
    <n v="409.2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749"/>
    <s v="Woodin Elementary"/>
    <s v="No"/>
    <n v="476.3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208"/>
    <s v="Woodinville HS"/>
    <s v="No"/>
    <n v="1614.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377"/>
    <s v="Woodmoor Elementary"/>
    <s v="No"/>
    <n v="488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3477"/>
    <s v="Broadview Elementary"/>
    <s v="No"/>
    <n v="371.4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3377"/>
    <s v="Crescent Harbor Elem"/>
    <s v="Yes"/>
    <n v="457.89"/>
    <n v="0"/>
    <n v="457.89"/>
    <n v="1.1200000000000001"/>
    <n v="1.1200000000000001"/>
    <n v="457.89"/>
    <n v="1.343"/>
    <n v="72728"/>
    <n v="78209"/>
    <n v="109394.55"/>
    <n v="8244.3000000000029"/>
    <n v="14136"/>
    <n v="0.18149999999999999"/>
    <n v="0.17510000000000001"/>
    <n v="40283.339999999997"/>
    <n v="1960.65"/>
    <n v="343.31"/>
    <n v="2303.96"/>
    <n v="160226.15"/>
  </r>
  <r>
    <x v="175"/>
    <s v="Oak Harbor School District"/>
    <n v="4328"/>
    <s v="Hillcrest Elementary"/>
    <s v="No"/>
    <n v="509.1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1758"/>
    <s v="Homeconnection"/>
    <s v="No"/>
    <n v="233.9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5343"/>
    <s v="iGrad Academy"/>
    <s v="Yes"/>
    <n v="17.86"/>
    <n v="0"/>
    <n v="17.86"/>
    <n v="1.1200000000000001"/>
    <n v="1.1200000000000001"/>
    <n v="17.86"/>
    <n v="5.1999999999999998E-2"/>
    <n v="72728"/>
    <n v="78209"/>
    <n v="4235.68"/>
    <n v="319.21000000000004"/>
    <n v="14136"/>
    <n v="0.18149999999999999"/>
    <n v="0.17510000000000001"/>
    <n v="1559.74"/>
    <n v="75.91"/>
    <n v="13.29"/>
    <n v="89.199999999999989"/>
    <n v="6203.83"/>
  </r>
  <r>
    <x v="175"/>
    <s v="Oak Harbor School District"/>
    <n v="3939"/>
    <s v="North Whidbey Middle School"/>
    <s v="No"/>
    <n v="733.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2696"/>
    <s v="Oak Harbor Elementary"/>
    <s v="No"/>
    <n v="402.0200000000000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2974"/>
    <s v="Oak Harbor High School"/>
    <s v="No"/>
    <n v="1613.1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3274"/>
    <s v="Oak Harbor Intermediate School"/>
    <s v="No"/>
    <n v="755.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5626"/>
    <s v="Oak Harbor Virtual Academy"/>
    <s v="No"/>
    <n v="100.3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3566"/>
    <s v="Olympic View Elem"/>
    <s v="Yes"/>
    <n v="430.01"/>
    <n v="0"/>
    <n v="430.01"/>
    <n v="1.1200000000000001"/>
    <n v="1.1200000000000001"/>
    <n v="430.01"/>
    <n v="1.2609999999999999"/>
    <n v="72728"/>
    <n v="78209"/>
    <n v="102715.21"/>
    <n v="7740.9199999999983"/>
    <n v="14136"/>
    <n v="0.18149999999999999"/>
    <n v="0.17510000000000001"/>
    <n v="37823.74"/>
    <n v="1840.94"/>
    <n v="322.35000000000002"/>
    <n v="2163.29"/>
    <n v="150443.16"/>
  </r>
  <r>
    <x v="176"/>
    <s v="Oakesdale School District"/>
    <n v="3205"/>
    <s v="Oakesdale Elementary School"/>
    <s v="No"/>
    <n v="68.88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6"/>
    <s v="Oakesdale School District"/>
    <n v="2432"/>
    <s v="Oakesdale High School"/>
    <s v="No"/>
    <n v="84.62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7"/>
    <s v="Oakville School District"/>
    <n v="2922"/>
    <s v="Oakville Elementary"/>
    <s v="Yes"/>
    <n v="154.13999999999999"/>
    <n v="0"/>
    <n v="154.13999999999999"/>
    <n v="1"/>
    <n v="1"/>
    <n v="154.13999999999999"/>
    <n v="0.45200000000000001"/>
    <n v="72728"/>
    <n v="78209"/>
    <n v="32873.06"/>
    <n v="2477.4100000000035"/>
    <n v="14136"/>
    <n v="0.18149999999999999"/>
    <n v="0.17510000000000001"/>
    <n v="12789.73"/>
    <n v="589.16999999999996"/>
    <n v="103.16"/>
    <n v="692.32999999999993"/>
    <n v="48832.53"/>
  </r>
  <r>
    <x v="177"/>
    <s v="Oakville School District"/>
    <n v="2283"/>
    <s v="Oakville High School"/>
    <s v="Yes"/>
    <n v="146.32999999999998"/>
    <n v="0"/>
    <n v="146.32999999999998"/>
    <n v="1"/>
    <n v="1"/>
    <n v="146.32999999999998"/>
    <n v="0.42899999999999999"/>
    <n v="72728"/>
    <n v="78209"/>
    <n v="31200.31"/>
    <n v="2351.3500000000022"/>
    <n v="14136"/>
    <n v="0.18149999999999999"/>
    <n v="0.17510000000000001"/>
    <n v="12138.92"/>
    <n v="559.19000000000005"/>
    <n v="97.91"/>
    <n v="657.1"/>
    <n v="46347.68"/>
  </r>
  <r>
    <x v="177"/>
    <s v="Oakville School District"/>
    <n v="5584"/>
    <s v="Oakville Homelink"/>
    <s v="Yes"/>
    <n v="21.759999999999998"/>
    <n v="0"/>
    <n v="21.759999999999998"/>
    <n v="1"/>
    <n v="1"/>
    <n v="21.759999999999998"/>
    <n v="6.4000000000000001E-2"/>
    <n v="72728"/>
    <n v="78209"/>
    <n v="4654.59"/>
    <n v="350.78999999999996"/>
    <n v="14136"/>
    <n v="0.18149999999999999"/>
    <n v="0.17510000000000001"/>
    <n v="1810.94"/>
    <n v="83.42"/>
    <n v="14.61"/>
    <n v="98.03"/>
    <n v="6914.35"/>
  </r>
  <r>
    <x v="178"/>
    <s v="Ocean Beach School District"/>
    <n v="2517"/>
    <s v="Hilltop School"/>
    <s v="Yes"/>
    <n v="217.86"/>
    <n v="0"/>
    <n v="217.86"/>
    <n v="1"/>
    <n v="1"/>
    <n v="217.86"/>
    <n v="0.63900000000000001"/>
    <n v="72728"/>
    <n v="78209"/>
    <n v="46473.19"/>
    <n v="3502.3600000000006"/>
    <n v="14136"/>
    <n v="0.18149999999999999"/>
    <n v="0.17510000000000001"/>
    <n v="18081.05"/>
    <n v="832.93"/>
    <n v="145.85"/>
    <n v="978.78"/>
    <n v="69035.38"/>
  </r>
  <r>
    <x v="178"/>
    <s v="Ocean Beach School District"/>
    <n v="4220"/>
    <s v="Ilwaco High School"/>
    <s v="Yes"/>
    <n v="301.94"/>
    <n v="0"/>
    <n v="301.94"/>
    <n v="1"/>
    <n v="1"/>
    <n v="301.94"/>
    <n v="0.88600000000000001"/>
    <n v="72728"/>
    <n v="78209"/>
    <n v="64437.01"/>
    <n v="4856.1599999999962"/>
    <n v="14136"/>
    <n v="0.18149999999999999"/>
    <n v="0.17510000000000001"/>
    <n v="25070.13"/>
    <n v="1154.8900000000001"/>
    <n v="202.22"/>
    <n v="1357.1100000000001"/>
    <n v="95720.409999999989"/>
  </r>
  <r>
    <x v="178"/>
    <s v="Ocean Beach School District"/>
    <n v="3531"/>
    <s v="Long Beach Elementary School"/>
    <s v="Yes"/>
    <n v="200.95000000000002"/>
    <n v="0"/>
    <n v="200.95000000000002"/>
    <n v="1"/>
    <n v="1"/>
    <n v="200.95000000000002"/>
    <n v="0.58899999999999997"/>
    <n v="72728"/>
    <n v="78209"/>
    <n v="42836.79"/>
    <n v="3228.3099999999977"/>
    <n v="14136"/>
    <n v="0.18149999999999999"/>
    <n v="0.17510000000000001"/>
    <n v="16666.259999999998"/>
    <n v="767.75"/>
    <n v="134.43"/>
    <n v="902.18000000000006"/>
    <n v="63633.54"/>
  </r>
  <r>
    <x v="178"/>
    <s v="Ocean Beach School District"/>
    <n v="5647"/>
    <s v="Ocean Beach Alternative School"/>
    <s v="Yes"/>
    <n v="62.51"/>
    <n v="0"/>
    <n v="62.51"/>
    <n v="1"/>
    <n v="1"/>
    <n v="62.51"/>
    <n v="0.183"/>
    <n v="72728"/>
    <n v="78209"/>
    <n v="13309.22"/>
    <n v="1003.0300000000007"/>
    <n v="14136"/>
    <n v="0.18149999999999999"/>
    <n v="0.17510000000000001"/>
    <n v="5178.1400000000003"/>
    <n v="238.54"/>
    <n v="41.77"/>
    <n v="280.31"/>
    <n v="19770.7"/>
  </r>
  <r>
    <x v="178"/>
    <s v="Ocean Beach School District"/>
    <n v="4039"/>
    <s v="Ocean Park Elementary"/>
    <s v="Yes"/>
    <n v="212.27"/>
    <n v="0"/>
    <n v="212.27"/>
    <n v="1"/>
    <n v="1"/>
    <n v="212.27"/>
    <n v="0.623"/>
    <n v="72728"/>
    <n v="78209"/>
    <n v="45309.54"/>
    <n v="3414.6699999999983"/>
    <n v="14136"/>
    <n v="0.18149999999999999"/>
    <n v="0.17510000000000001"/>
    <n v="17628.32"/>
    <n v="812.07"/>
    <n v="142.19"/>
    <n v="954.26"/>
    <n v="67306.789999999994"/>
  </r>
  <r>
    <x v="179"/>
    <s v="Ocosta School District"/>
    <n v="5708"/>
    <s v="Ocosta ALE"/>
    <s v="Yes"/>
    <n v="10.44"/>
    <n v="0"/>
    <n v="10.44"/>
    <n v="1"/>
    <n v="1"/>
    <n v="10.44"/>
    <n v="3.1E-2"/>
    <n v="72728"/>
    <n v="78209"/>
    <n v="2254.5700000000002"/>
    <n v="169.90999999999985"/>
    <n v="14136"/>
    <n v="0.18149999999999999"/>
    <n v="0.17510000000000001"/>
    <n v="877.17"/>
    <n v="40.409999999999997"/>
    <n v="7.08"/>
    <n v="47.489999999999995"/>
    <n v="3349.14"/>
  </r>
  <r>
    <x v="179"/>
    <s v="Ocosta School District"/>
    <n v="3025"/>
    <s v="Ocosta Elementary School"/>
    <s v="Yes"/>
    <n v="311.47000000000003"/>
    <n v="0"/>
    <n v="311.47000000000003"/>
    <n v="1"/>
    <n v="1"/>
    <n v="311.47000000000003"/>
    <n v="0.91400000000000003"/>
    <n v="72728"/>
    <n v="78209"/>
    <n v="66473.39"/>
    <n v="5009.6399999999994"/>
    <n v="14136"/>
    <n v="0.18149999999999999"/>
    <n v="0.17510000000000001"/>
    <n v="25862.41"/>
    <n v="1191.3800000000001"/>
    <n v="208.61"/>
    <n v="1399.9900000000002"/>
    <n v="98745.430000000008"/>
  </r>
  <r>
    <x v="179"/>
    <s v="Ocosta School District"/>
    <n v="3024"/>
    <s v="Ocosta Junior - Senior High"/>
    <s v="Yes"/>
    <n v="260.27000000000004"/>
    <n v="0"/>
    <n v="260.27000000000004"/>
    <n v="1"/>
    <n v="1"/>
    <n v="260.27000000000004"/>
    <n v="0.76300000000000001"/>
    <n v="72728"/>
    <n v="78209"/>
    <n v="55491.46"/>
    <n v="4182.010000000002"/>
    <n v="14136"/>
    <n v="0.18149999999999999"/>
    <n v="0.17510000000000001"/>
    <n v="21589.74"/>
    <n v="994.56"/>
    <n v="174.15"/>
    <n v="1168.71"/>
    <n v="82431.92"/>
  </r>
  <r>
    <x v="180"/>
    <s v="Odessa School District"/>
    <n v="2443"/>
    <s v="Odessa High School"/>
    <s v="Yes"/>
    <n v="101.88"/>
    <n v="0"/>
    <n v="101.88"/>
    <n v="1"/>
    <n v="1.04"/>
    <n v="101.88"/>
    <n v="0.29899999999999999"/>
    <n v="72728"/>
    <n v="78209"/>
    <n v="21745.67"/>
    <n v="2574.2000000000007"/>
    <n v="14136"/>
    <n v="0.18149999999999999"/>
    <n v="0.17510000000000001"/>
    <n v="8624.25"/>
    <n v="405.33"/>
    <n v="70.97"/>
    <n v="476.29999999999995"/>
    <n v="33420.42"/>
  </r>
  <r>
    <x v="180"/>
    <s v="Odessa School District"/>
    <n v="2769"/>
    <s v="P C Jantz Elementary"/>
    <s v="Yes"/>
    <n v="109.86"/>
    <n v="0"/>
    <n v="109.86"/>
    <n v="1"/>
    <n v="1.04"/>
    <n v="109.86"/>
    <n v="0.32200000000000001"/>
    <n v="72728"/>
    <n v="78209"/>
    <n v="23418.42"/>
    <n v="2772.2100000000028"/>
    <n v="14136"/>
    <n v="0.18149999999999999"/>
    <n v="0.17510000000000001"/>
    <n v="9287.65"/>
    <n v="436.51"/>
    <n v="76.430000000000007"/>
    <n v="512.94000000000005"/>
    <n v="35991.22"/>
  </r>
  <r>
    <x v="181"/>
    <s v="Okanogan School District"/>
    <n v="2539"/>
    <s v="Grainger Elementary"/>
    <s v="Yes"/>
    <n v="408"/>
    <n v="0"/>
    <n v="408"/>
    <n v="1.01"/>
    <n v="1.01"/>
    <n v="408"/>
    <n v="1.1970000000000001"/>
    <n v="72728"/>
    <n v="78209"/>
    <n v="87925.97"/>
    <n v="6626.3600000000006"/>
    <n v="14136"/>
    <n v="0.18149999999999999"/>
    <n v="0.17510000000000001"/>
    <n v="34039.629999999997"/>
    <n v="1575.87"/>
    <n v="275.93"/>
    <n v="1851.8"/>
    <n v="130443.76000000001"/>
  </r>
  <r>
    <x v="181"/>
    <s v="Okanogan School District"/>
    <n v="1980"/>
    <s v="Okanogan Alternative High School"/>
    <s v="Yes"/>
    <n v="13.43"/>
    <n v="0"/>
    <n v="13.43"/>
    <n v="1.01"/>
    <n v="1.01"/>
    <n v="13.43"/>
    <n v="3.9E-2"/>
    <n v="72728"/>
    <n v="78209"/>
    <n v="2864.76"/>
    <n v="215.88999999999987"/>
    <n v="14136"/>
    <n v="0.18149999999999999"/>
    <n v="0.17510000000000001"/>
    <n v="1109.06"/>
    <n v="51.34"/>
    <n v="8.99"/>
    <n v="60.330000000000005"/>
    <n v="4250.04"/>
  </r>
  <r>
    <x v="181"/>
    <s v="Okanogan School District"/>
    <n v="2246"/>
    <s v="Okanogan High School"/>
    <s v="Yes"/>
    <n v="298.05"/>
    <n v="0"/>
    <n v="298.05"/>
    <n v="1.01"/>
    <n v="1.01"/>
    <n v="298.05"/>
    <n v="0.874"/>
    <n v="72728"/>
    <n v="78209"/>
    <n v="64199.91"/>
    <n v="4838.3000000000029"/>
    <n v="14136"/>
    <n v="0.18149999999999999"/>
    <n v="0.17510000000000001"/>
    <n v="24854.33"/>
    <n v="1150.6400000000001"/>
    <n v="201.48"/>
    <n v="1352.1200000000001"/>
    <n v="95244.66"/>
  </r>
  <r>
    <x v="181"/>
    <s v="Okanogan School District"/>
    <n v="2245"/>
    <s v="Okanogan Middle School"/>
    <s v="Yes"/>
    <n v="249.46"/>
    <n v="0"/>
    <n v="249.46"/>
    <n v="1.01"/>
    <n v="1.01"/>
    <n v="249.46"/>
    <n v="0.73199999999999998"/>
    <n v="72728"/>
    <n v="78209"/>
    <n v="53769.26"/>
    <n v="4052.2200000000012"/>
    <n v="14136"/>
    <n v="0.18149999999999999"/>
    <n v="0.17510000000000001"/>
    <n v="20816.22"/>
    <n v="963.69"/>
    <n v="168.74"/>
    <n v="1132.43"/>
    <n v="79770.13"/>
  </r>
  <r>
    <x v="181"/>
    <s v="Okanogan School District"/>
    <n v="5151"/>
    <s v="Okanogan Outreach Alternative School"/>
    <s v="Yes"/>
    <n v="88.440000000000012"/>
    <n v="0"/>
    <n v="88.440000000000012"/>
    <n v="1.01"/>
    <n v="1.01"/>
    <n v="88.440000000000012"/>
    <n v="0.25900000000000001"/>
    <n v="72728"/>
    <n v="78209"/>
    <n v="19024.919999999998"/>
    <n v="1433.7700000000004"/>
    <n v="14136"/>
    <n v="0.18149999999999999"/>
    <n v="0.17510000000000001"/>
    <n v="7365.3"/>
    <n v="340.98"/>
    <n v="59.71"/>
    <n v="400.69"/>
    <n v="28224.679999999997"/>
  </r>
  <r>
    <x v="182"/>
    <s v="Olympia School District"/>
    <n v="1768"/>
    <s v="Avanti High School"/>
    <s v="No"/>
    <n v="241.5199999999999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2487"/>
    <s v="Boston Harbor Elementary"/>
    <s v="No"/>
    <n v="173.0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960"/>
    <s v="Capital High School"/>
    <s v="No"/>
    <n v="1318.919999999999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4367"/>
    <s v="Centennial Elementary Olympia"/>
    <s v="No"/>
    <n v="449.7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2448"/>
    <s v="Garfield Elementary School"/>
    <s v="Yes"/>
    <n v="301.89"/>
    <n v="0"/>
    <n v="301.89"/>
    <n v="1"/>
    <n v="1.04"/>
    <n v="301.89"/>
    <n v="0.88600000000000001"/>
    <n v="72728"/>
    <n v="78209"/>
    <n v="64437.01"/>
    <n v="7627.8899999999921"/>
    <n v="14136"/>
    <n v="0.18149999999999999"/>
    <n v="0.17510000000000001"/>
    <n v="25555.46"/>
    <n v="1201.08"/>
    <n v="210.31"/>
    <n v="1411.3899999999999"/>
    <n v="99031.749999999985"/>
  </r>
  <r>
    <x v="182"/>
    <s v="Olympia School District"/>
    <n v="3133"/>
    <s v="Jefferson Middle School"/>
    <s v="No"/>
    <n v="430.5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4472"/>
    <s v="Julia Butler Hansen Elementary"/>
    <s v="No"/>
    <n v="399.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540"/>
    <s v="Leland P Brown Elementary"/>
    <s v="Yes"/>
    <n v="311.17"/>
    <n v="0"/>
    <n v="311.17"/>
    <n v="1"/>
    <n v="1.04"/>
    <n v="311.17"/>
    <n v="0.91300000000000003"/>
    <n v="72728"/>
    <n v="78209"/>
    <n v="66400.66"/>
    <n v="7860.3499999999913"/>
    <n v="14136"/>
    <n v="0.18149999999999999"/>
    <n v="0.17510000000000001"/>
    <n v="26334.240000000002"/>
    <n v="1237.68"/>
    <n v="216.72"/>
    <n v="1454.4"/>
    <n v="102049.65"/>
  </r>
  <r>
    <x v="182"/>
    <s v="Olympia School District"/>
    <n v="2342"/>
    <s v="Lincoln Elementary School"/>
    <s v="No"/>
    <n v="282.8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066"/>
    <s v="Madison Elementary School"/>
    <s v="No"/>
    <n v="203.5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4458"/>
    <s v="McKenny Elementary"/>
    <s v="No"/>
    <n v="273.1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2621"/>
    <s v="McLane Elementary School"/>
    <s v="No"/>
    <n v="388.93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132"/>
    <s v="Olympia High School"/>
    <s v="No"/>
    <n v="1834.2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5078"/>
    <s v="Olympia Regional Learning Academy"/>
    <s v="No"/>
    <n v="497.5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697"/>
    <s v="Pioneer Elementary School"/>
    <s v="No"/>
    <n v="363.1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696"/>
    <s v="Reeves Middle School"/>
    <s v="No"/>
    <n v="394.9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2778"/>
    <s v="Roosevelt Elementary School"/>
    <s v="No"/>
    <n v="366.0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4473"/>
    <s v="Thurgood Marshall Middle School"/>
    <s v="No"/>
    <n v="486.46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711"/>
    <s v="Washington Middle School"/>
    <s v="No"/>
    <n v="744.2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3"/>
    <s v="Omak School District"/>
    <n v="5746"/>
    <s v="Highlands"/>
    <s v="Yes"/>
    <n v="61.06"/>
    <n v="0"/>
    <n v="61.06"/>
    <n v="1"/>
    <n v="1"/>
    <n v="61.06"/>
    <n v="0.17899999999999999"/>
    <n v="72728"/>
    <n v="78209"/>
    <n v="13018.31"/>
    <n v="981.10000000000036"/>
    <n v="14136"/>
    <n v="0.18149999999999999"/>
    <n v="0.17510000000000001"/>
    <n v="5064.96"/>
    <n v="233.32"/>
    <n v="40.85"/>
    <n v="274.17"/>
    <n v="19338.54"/>
  </r>
  <r>
    <x v="183"/>
    <s v="Omak School District"/>
    <n v="3051"/>
    <s v="E Omak Elementary"/>
    <s v="Yes"/>
    <n v="327.29000000000002"/>
    <n v="0"/>
    <n v="327.29000000000002"/>
    <n v="1"/>
    <n v="1"/>
    <n v="327.29000000000002"/>
    <n v="0.96"/>
    <n v="72728"/>
    <n v="78209"/>
    <n v="69818.880000000005"/>
    <n v="5261.7599999999948"/>
    <n v="14136"/>
    <n v="0.18149999999999999"/>
    <n v="0.17510000000000001"/>
    <n v="27164.02"/>
    <n v="1251.3399999999999"/>
    <n v="219.11"/>
    <n v="1470.4499999999998"/>
    <n v="103715.11"/>
  </r>
  <r>
    <x v="183"/>
    <s v="Omak School District"/>
    <n v="2999"/>
    <s v="N Omak Elementary"/>
    <s v="Yes"/>
    <n v="359.86"/>
    <n v="0"/>
    <n v="359.86"/>
    <n v="1"/>
    <n v="1"/>
    <n v="359.86"/>
    <n v="1.056"/>
    <n v="72728"/>
    <n v="78209"/>
    <n v="76800.77"/>
    <n v="5787.929999999993"/>
    <n v="14136"/>
    <n v="0.18149999999999999"/>
    <n v="0.17510000000000001"/>
    <n v="29880.42"/>
    <n v="1376.48"/>
    <n v="241.02"/>
    <n v="1617.5"/>
    <n v="114086.62"/>
  </r>
  <r>
    <x v="183"/>
    <s v="Omak School District"/>
    <n v="2031"/>
    <s v="Omak High School"/>
    <s v="Yes"/>
    <n v="436.98"/>
    <n v="0"/>
    <n v="436.98"/>
    <n v="1"/>
    <n v="1"/>
    <n v="436.98"/>
    <n v="1.282"/>
    <n v="72728"/>
    <n v="78209"/>
    <n v="93237.3"/>
    <n v="7026.6399999999994"/>
    <n v="14136"/>
    <n v="0.18149999999999999"/>
    <n v="0.17510000000000001"/>
    <n v="36275.29"/>
    <n v="1671.07"/>
    <n v="292.60000000000002"/>
    <n v="1963.67"/>
    <n v="138502.9"/>
  </r>
  <r>
    <x v="183"/>
    <s v="Omak School District"/>
    <n v="4237"/>
    <s v="Omak Middle School"/>
    <s v="Yes"/>
    <n v="331.11"/>
    <n v="0"/>
    <n v="331.11"/>
    <n v="1"/>
    <n v="1"/>
    <n v="331.11"/>
    <n v="0.97099999999999997"/>
    <n v="72728"/>
    <n v="78209"/>
    <n v="70618.89"/>
    <n v="5322.0500000000029"/>
    <n v="14136"/>
    <n v="0.18149999999999999"/>
    <n v="0.17510000000000001"/>
    <n v="27475.279999999999"/>
    <n v="1265.68"/>
    <n v="221.62"/>
    <n v="1487.3000000000002"/>
    <n v="104903.52"/>
  </r>
  <r>
    <x v="183"/>
    <s v="Omak School District"/>
    <n v="5195"/>
    <s v="Washington Virtual Academy Omak Elementary"/>
    <s v="Yes"/>
    <n v="1369.4"/>
    <n v="0"/>
    <n v="1369.4"/>
    <n v="1"/>
    <n v="1"/>
    <n v="1369.4"/>
    <n v="4.0170000000000003"/>
    <n v="72728"/>
    <n v="78209"/>
    <n v="292148.38"/>
    <n v="22017.169999999984"/>
    <n v="14136"/>
    <n v="0.18149999999999999"/>
    <n v="0.17510000000000001"/>
    <n v="113664.45"/>
    <n v="5236.09"/>
    <n v="916.84"/>
    <n v="6152.93"/>
    <n v="433982.93"/>
  </r>
  <r>
    <x v="183"/>
    <s v="Omak School District"/>
    <n v="5197"/>
    <s v="Washington Virtual Academy Omak High School"/>
    <s v="Yes"/>
    <n v="1652.69"/>
    <n v="0"/>
    <n v="1652.69"/>
    <n v="1"/>
    <n v="1"/>
    <n v="1652.69"/>
    <n v="4.8479999999999999"/>
    <n v="72728"/>
    <n v="78209"/>
    <n v="352585.34"/>
    <n v="26571.889999999956"/>
    <n v="14136"/>
    <n v="0.18149999999999999"/>
    <n v="0.17510000000000001"/>
    <n v="137178.31"/>
    <n v="6319.29"/>
    <n v="1106.51"/>
    <n v="7425.8"/>
    <n v="523761.33999999997"/>
  </r>
  <r>
    <x v="183"/>
    <s v="Omak School District"/>
    <n v="5196"/>
    <s v="Washington Virtual Academy Omak Middle School"/>
    <s v="Yes"/>
    <n v="1293.8599999999999"/>
    <n v="0"/>
    <n v="1293.8599999999999"/>
    <n v="1"/>
    <n v="1"/>
    <n v="1293.8599999999999"/>
    <n v="3.7949999999999999"/>
    <n v="72728"/>
    <n v="78209"/>
    <n v="276002.76"/>
    <n v="20800.399999999965"/>
    <n v="14136"/>
    <n v="0.18149999999999999"/>
    <n v="0.17510000000000001"/>
    <n v="107382.77"/>
    <n v="4946.72"/>
    <n v="866.17"/>
    <n v="5812.89"/>
    <n v="409998.82"/>
  </r>
  <r>
    <x v="184"/>
    <s v="Onalaska School District"/>
    <n v="3239"/>
    <s v="Onalaska Elementary School"/>
    <s v="Yes"/>
    <n v="369.71"/>
    <n v="0"/>
    <n v="369.71"/>
    <n v="1"/>
    <n v="1"/>
    <n v="369.71"/>
    <n v="1.0840000000000001"/>
    <n v="72728"/>
    <n v="78209"/>
    <n v="78837.149999999994"/>
    <n v="5941.4100000000035"/>
    <n v="14136"/>
    <n v="0.18149999999999999"/>
    <n v="0.17510000000000001"/>
    <n v="30672.71"/>
    <n v="1412.98"/>
    <n v="247.41"/>
    <n v="1660.39"/>
    <n v="117111.65999999999"/>
  </r>
  <r>
    <x v="184"/>
    <s v="Onalaska School District"/>
    <n v="2331"/>
    <s v="Onalaska High School"/>
    <s v="Yes"/>
    <n v="260.7"/>
    <n v="0"/>
    <n v="260.7"/>
    <n v="1"/>
    <n v="1"/>
    <n v="260.7"/>
    <n v="0.76500000000000001"/>
    <n v="72728"/>
    <n v="78209"/>
    <n v="55636.92"/>
    <n v="4192.9700000000012"/>
    <n v="14136"/>
    <n v="0.18149999999999999"/>
    <n v="0.17510000000000001"/>
    <n v="21646.33"/>
    <n v="997.16"/>
    <n v="174.6"/>
    <n v="1171.76"/>
    <n v="82647.98"/>
  </r>
  <r>
    <x v="184"/>
    <s v="Onalaska School District"/>
    <n v="4335"/>
    <s v="Onalaska Middle School "/>
    <s v="Yes"/>
    <n v="215.08"/>
    <n v="0"/>
    <n v="215.08"/>
    <n v="1"/>
    <n v="1"/>
    <n v="215.08"/>
    <n v="0.63100000000000001"/>
    <n v="72728"/>
    <n v="78209"/>
    <n v="45891.37"/>
    <n v="3458.5099999999948"/>
    <n v="14136"/>
    <n v="0.18149999999999999"/>
    <n v="0.17510000000000001"/>
    <n v="17854.68"/>
    <n v="822.5"/>
    <n v="144.02000000000001"/>
    <n v="966.52"/>
    <n v="68171.08"/>
  </r>
  <r>
    <x v="185"/>
    <s v="Onion Creek School District"/>
    <n v="2049"/>
    <s v="Onion Creek Elementary"/>
    <s v="Yes"/>
    <n v="39.71"/>
    <n v="0"/>
    <n v="39.71"/>
    <n v="1.01"/>
    <n v="1.01"/>
    <n v="39.71"/>
    <n v="0.11600000000000001"/>
    <n v="72728"/>
    <n v="78209"/>
    <n v="8520.81"/>
    <n v="642.15999999999985"/>
    <n v="14136"/>
    <n v="0.18149999999999999"/>
    <n v="0.17510000000000001"/>
    <n v="3298.75"/>
    <n v="152.72"/>
    <n v="26.74"/>
    <n v="179.46"/>
    <n v="12641.179999999998"/>
  </r>
  <r>
    <x v="186"/>
    <s v="Orcas Island School District"/>
    <n v="1892"/>
    <s v="OASIS K-12"/>
    <s v="No"/>
    <n v="329.7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6"/>
    <s v="Orcas Island School District"/>
    <n v="2749"/>
    <s v="Orcas Island Elementary School"/>
    <s v="No"/>
    <n v="149.4799999999999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6"/>
    <s v="Orcas Island School District"/>
    <n v="2750"/>
    <s v="Orcas Island High School"/>
    <s v="No"/>
    <n v="163.0200000000000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6"/>
    <s v="Orcas Island School District"/>
    <n v="4558"/>
    <s v="Orcas Island Middle School"/>
    <s v="No"/>
    <n v="90.8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6"/>
    <s v="Orcas Island School District"/>
    <n v="5555"/>
    <s v="Orcas Island Montessori Public"/>
    <s v="No"/>
    <n v="18.7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6"/>
    <s v="Orcas Island School District"/>
    <n v="3808"/>
    <s v="Waldron Island School"/>
    <s v="No"/>
    <n v="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7"/>
    <s v="Orchard Prairie School District"/>
    <n v="3723"/>
    <s v="Orchard Prairie Elementary"/>
    <s v="No"/>
    <n v="73.29000000000000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8"/>
    <s v="Orient School District"/>
    <n v="2136"/>
    <s v="Orient Elementary School"/>
    <s v="Yes"/>
    <n v="33.43"/>
    <n v="0"/>
    <n v="33.43"/>
    <n v="1.01"/>
    <n v="1.01"/>
    <n v="33.43"/>
    <n v="9.8000000000000004E-2"/>
    <n v="72728"/>
    <n v="78209"/>
    <n v="7198.62"/>
    <n v="542.51000000000022"/>
    <n v="14136"/>
    <n v="0.18149999999999999"/>
    <n v="0.17510000000000001"/>
    <n v="2786.87"/>
    <n v="129.02000000000001"/>
    <n v="22.59"/>
    <n v="151.61000000000001"/>
    <n v="10679.61"/>
  </r>
  <r>
    <x v="189"/>
    <s v="Orondo School District"/>
    <n v="2666"/>
    <s v="Orondo Elementary and Middle School"/>
    <s v="Yes"/>
    <n v="108.95"/>
    <n v="0"/>
    <n v="108.95"/>
    <n v="1"/>
    <n v="1"/>
    <n v="108.95"/>
    <n v="0.32"/>
    <n v="72728"/>
    <n v="78209"/>
    <n v="23272.959999999999"/>
    <n v="1753.9200000000019"/>
    <n v="14136"/>
    <n v="0.18149999999999999"/>
    <n v="0.17510000000000001"/>
    <n v="9054.67"/>
    <n v="417.11"/>
    <n v="73.040000000000006"/>
    <n v="490.15000000000003"/>
    <n v="34571.700000000004"/>
  </r>
  <r>
    <x v="190"/>
    <s v="Oroville School District"/>
    <n v="2422"/>
    <s v="Oroville Elementary"/>
    <s v="Yes"/>
    <n v="253.22"/>
    <n v="0"/>
    <n v="253.22"/>
    <n v="1"/>
    <n v="1"/>
    <n v="253.22"/>
    <n v="0.74299999999999999"/>
    <n v="72728"/>
    <n v="78209"/>
    <n v="54036.9"/>
    <n v="4072.3899999999994"/>
    <n v="14136"/>
    <n v="0.18149999999999999"/>
    <n v="0.17510000000000001"/>
    <n v="21023.82"/>
    <n v="968.49"/>
    <n v="169.58"/>
    <n v="1138.07"/>
    <n v="80271.180000000008"/>
  </r>
  <r>
    <x v="190"/>
    <s v="Oroville School District"/>
    <n v="2706"/>
    <s v="Oroville Middle-High School"/>
    <s v="Yes"/>
    <n v="226.48"/>
    <n v="0"/>
    <n v="226.48"/>
    <n v="1"/>
    <n v="1"/>
    <n v="226.48"/>
    <n v="0.66400000000000003"/>
    <n v="72728"/>
    <n v="78209"/>
    <n v="48291.39"/>
    <n v="3639.3899999999994"/>
    <n v="14136"/>
    <n v="0.18149999999999999"/>
    <n v="0.17510000000000001"/>
    <n v="18788.45"/>
    <n v="865.51"/>
    <n v="151.55000000000001"/>
    <n v="1017.06"/>
    <n v="71736.289999999994"/>
  </r>
  <r>
    <x v="191"/>
    <s v="Orting School District"/>
    <n v="5011"/>
    <s v="Orting Special Education"/>
    <s v="No"/>
    <n v="0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1"/>
    <s v="Orting School District"/>
    <n v="2942"/>
    <s v="Orting High School"/>
    <s v="No"/>
    <n v="888.7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1"/>
    <s v="Orting School District"/>
    <n v="4262"/>
    <s v="Orting Middle School"/>
    <s v="No"/>
    <n v="629.7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1"/>
    <s v="Orting School District"/>
    <n v="2360"/>
    <s v="Orting Primary School"/>
    <s v="No"/>
    <n v="528.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1"/>
    <s v="Orting School District"/>
    <n v="4547"/>
    <s v="Ptarmigan Ridge Elementary School"/>
    <s v="No"/>
    <n v="723.5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2"/>
    <s v="Othello School District"/>
    <n v="5367"/>
    <s v="Desert Oasis High School"/>
    <s v="Yes"/>
    <n v="116.3"/>
    <n v="0"/>
    <n v="116.3"/>
    <n v="1"/>
    <n v="1"/>
    <n v="116.3"/>
    <n v="0.34100000000000003"/>
    <n v="72728"/>
    <n v="78209"/>
    <n v="24800.25"/>
    <n v="1869.0200000000004"/>
    <n v="14136"/>
    <n v="0.18149999999999999"/>
    <n v="0.17510000000000001"/>
    <n v="9648.89"/>
    <n v="444.49"/>
    <n v="77.83"/>
    <n v="522.32000000000005"/>
    <n v="36840.480000000003"/>
  </r>
  <r>
    <x v="192"/>
    <s v="Othello School District"/>
    <n v="5528"/>
    <s v="Early Childhood Center"/>
    <s v="Yes"/>
    <n v="15.85"/>
    <n v="0"/>
    <n v="15.85"/>
    <n v="1"/>
    <n v="1"/>
    <n v="15.85"/>
    <n v="4.5999999999999999E-2"/>
    <n v="72728"/>
    <n v="78209"/>
    <n v="3345.49"/>
    <n v="252.12000000000035"/>
    <n v="14136"/>
    <n v="0.18149999999999999"/>
    <n v="0.17510000000000001"/>
    <n v="1301.6099999999999"/>
    <n v="59.96"/>
    <n v="10.5"/>
    <n v="70.460000000000008"/>
    <n v="4969.6799999999994"/>
  </r>
  <r>
    <x v="192"/>
    <s v="Othello School District"/>
    <n v="2961"/>
    <s v="Hiawatha Elementary School"/>
    <s v="Yes"/>
    <n v="576.46999999999991"/>
    <n v="0"/>
    <n v="576.46999999999991"/>
    <n v="1"/>
    <n v="1"/>
    <n v="576.46999999999991"/>
    <n v="1.6910000000000001"/>
    <n v="72728"/>
    <n v="78209"/>
    <n v="122983.05"/>
    <n v="9268.3700000000099"/>
    <n v="14136"/>
    <n v="0.18149999999999999"/>
    <n v="0.17510000000000001"/>
    <n v="47848.29"/>
    <n v="2204.19"/>
    <n v="385.95"/>
    <n v="2590.14"/>
    <n v="182689.85000000003"/>
  </r>
  <r>
    <x v="192"/>
    <s v="Othello School District"/>
    <n v="2902"/>
    <s v="Lutacaga Elementary"/>
    <s v="Yes"/>
    <n v="552.07000000000005"/>
    <n v="0"/>
    <n v="552.07000000000005"/>
    <n v="1"/>
    <n v="1"/>
    <n v="552.07000000000005"/>
    <n v="1.619"/>
    <n v="72728"/>
    <n v="78209"/>
    <n v="117746.63"/>
    <n v="8873.7399999999907"/>
    <n v="14136"/>
    <n v="0.18149999999999999"/>
    <n v="0.17510000000000001"/>
    <n v="45810.99"/>
    <n v="2110.34"/>
    <n v="369.52"/>
    <n v="2479.86"/>
    <n v="174911.21999999997"/>
  </r>
  <r>
    <x v="192"/>
    <s v="Othello School District"/>
    <n v="3471"/>
    <s v="McFarland Middle School"/>
    <s v="Yes"/>
    <n v="740.49"/>
    <n v="0"/>
    <n v="740.49"/>
    <n v="1"/>
    <n v="1"/>
    <n v="740.49"/>
    <n v="2.1720000000000002"/>
    <n v="72728"/>
    <n v="78209"/>
    <n v="157965.22"/>
    <n v="11904.73000000001"/>
    <n v="14136"/>
    <n v="0.18149999999999999"/>
    <n v="0.17510000000000001"/>
    <n v="61458.6"/>
    <n v="2831.17"/>
    <n v="495.74"/>
    <n v="3326.91"/>
    <n v="234655.46000000002"/>
  </r>
  <r>
    <x v="192"/>
    <s v="Othello School District"/>
    <n v="5634"/>
    <s v="Open Door Re-Engagement"/>
    <s v="Yes"/>
    <n v="22.57"/>
    <n v="0"/>
    <n v="22.57"/>
    <n v="1"/>
    <n v="1"/>
    <n v="22.57"/>
    <n v="6.6000000000000003E-2"/>
    <n v="72728"/>
    <n v="78209"/>
    <n v="4800.05"/>
    <n v="361.73999999999978"/>
    <n v="14136"/>
    <n v="0.18149999999999999"/>
    <n v="0.17510000000000001"/>
    <n v="1867.53"/>
    <n v="86.03"/>
    <n v="15.06"/>
    <n v="101.09"/>
    <n v="7130.41"/>
  </r>
  <r>
    <x v="192"/>
    <s v="Othello School District"/>
    <n v="3015"/>
    <s v="Othello High School"/>
    <s v="Yes"/>
    <n v="1316.7"/>
    <n v="0"/>
    <n v="1316.7"/>
    <n v="1"/>
    <n v="1"/>
    <n v="1316.7"/>
    <n v="3.8620000000000001"/>
    <n v="72728"/>
    <n v="78209"/>
    <n v="280875.53999999998"/>
    <n v="21167.619999999995"/>
    <n v="14136"/>
    <n v="0.18149999999999999"/>
    <n v="0.17510000000000001"/>
    <n v="109278.59"/>
    <n v="5034.05"/>
    <n v="881.46"/>
    <n v="5915.51"/>
    <n v="417237.26"/>
  </r>
  <r>
    <x v="192"/>
    <s v="Othello School District"/>
    <n v="3730"/>
    <s v="Scootney Springs Elementary"/>
    <s v="Yes"/>
    <n v="576.32999999999993"/>
    <n v="0"/>
    <n v="576.32999999999993"/>
    <n v="1"/>
    <n v="1"/>
    <n v="576.32999999999993"/>
    <n v="1.6910000000000001"/>
    <n v="72728"/>
    <n v="78209"/>
    <n v="122983.05"/>
    <n v="9268.3700000000099"/>
    <n v="14136"/>
    <n v="0.18149999999999999"/>
    <n v="0.17510000000000001"/>
    <n v="47848.29"/>
    <n v="2204.19"/>
    <n v="385.95"/>
    <n v="2590.14"/>
    <n v="182689.85000000003"/>
  </r>
  <r>
    <x v="192"/>
    <s v="Othello School District"/>
    <n v="5285"/>
    <s v="Wahitis Elementary School"/>
    <s v="Yes"/>
    <n v="588"/>
    <n v="0"/>
    <n v="588"/>
    <n v="1"/>
    <n v="1"/>
    <n v="588"/>
    <n v="1.7250000000000001"/>
    <n v="72728"/>
    <n v="78209"/>
    <n v="125455.8"/>
    <n v="9454.7299999999959"/>
    <n v="14136"/>
    <n v="0.18149999999999999"/>
    <n v="0.17510000000000001"/>
    <n v="48810.35"/>
    <n v="2248.5100000000002"/>
    <n v="393.71"/>
    <n v="2642.2200000000003"/>
    <n v="186363.1"/>
  </r>
  <r>
    <x v="193"/>
    <s v="Palisades School District"/>
    <n v="2502"/>
    <s v="Palisades Elementary School"/>
    <s v="Yes"/>
    <n v="25.71"/>
    <n v="0"/>
    <n v="25.71"/>
    <n v="1"/>
    <n v="1"/>
    <n v="25.71"/>
    <n v="7.4999999999999997E-2"/>
    <n v="72728"/>
    <n v="78209"/>
    <n v="5454.6"/>
    <n v="411.07999999999993"/>
    <n v="14136"/>
    <n v="0.18149999999999999"/>
    <n v="0.17510000000000001"/>
    <n v="2122.19"/>
    <n v="97.76"/>
    <n v="17.12"/>
    <n v="114.88000000000001"/>
    <n v="8102.7500000000009"/>
  </r>
  <r>
    <x v="194"/>
    <s v="Palouse School District"/>
    <n v="1961"/>
    <s v="Palouse at Garfield Middle School"/>
    <s v="No"/>
    <n v="35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4"/>
    <s v="Palouse School District"/>
    <n v="2622"/>
    <s v="Palouse Elementary"/>
    <s v="No"/>
    <n v="87.3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4"/>
    <s v="Palouse School District"/>
    <n v="2634"/>
    <s v="Palouse High School"/>
    <s v="No"/>
    <n v="47.4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5"/>
    <s v="Paschal Sherman Tribal"/>
    <n v="5756"/>
    <s v="Paschal Sherman Tribal"/>
    <s v="Yes"/>
    <n v="172.14"/>
    <n v="0"/>
    <n v="172.14"/>
    <n v="1"/>
    <n v="1"/>
    <n v="172.14"/>
    <n v="0.505"/>
    <n v="72728"/>
    <n v="78209"/>
    <n v="36727.64"/>
    <n v="2767.9100000000035"/>
    <n v="14136"/>
    <n v="0.18149999999999999"/>
    <n v="0.17510000000000001"/>
    <n v="14289.41"/>
    <n v="658.26"/>
    <n v="115.26"/>
    <n v="773.52"/>
    <n v="54558.48"/>
  </r>
  <r>
    <x v="196"/>
    <s v="Pasco School District"/>
    <n v="1970"/>
    <s v="Pasco Early Childhood"/>
    <s v="Yes"/>
    <n v="0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6"/>
    <s v="Pasco School District"/>
    <n v="5391"/>
    <s v="Barbara McClintock STEM Elementary"/>
    <s v="Yes"/>
    <n v="616.63"/>
    <n v="0"/>
    <n v="616.63"/>
    <n v="1"/>
    <n v="1"/>
    <n v="616.63"/>
    <n v="1.8089999999999999"/>
    <n v="72728"/>
    <n v="78209"/>
    <n v="131564.95000000001"/>
    <n v="9915.1299999999756"/>
    <n v="14136"/>
    <n v="0.18149999999999999"/>
    <n v="0.17510000000000001"/>
    <n v="51187.199999999997"/>
    <n v="2358"/>
    <n v="412.89"/>
    <n v="2770.89"/>
    <n v="195438.17"/>
  </r>
  <r>
    <x v="196"/>
    <s v="Pasco School District"/>
    <n v="5392"/>
    <s v="Captain Gray STEM Elementary"/>
    <s v="Yes"/>
    <n v="423.57"/>
    <n v="0"/>
    <n v="423.57"/>
    <n v="1"/>
    <n v="1"/>
    <n v="423.57"/>
    <n v="1.242"/>
    <n v="72728"/>
    <n v="78209"/>
    <n v="90328.18"/>
    <n v="6807.4000000000087"/>
    <n v="14136"/>
    <n v="0.18149999999999999"/>
    <n v="0.17510000000000001"/>
    <n v="35143.449999999997"/>
    <n v="1618.93"/>
    <n v="283.47000000000003"/>
    <n v="1902.4"/>
    <n v="134181.43"/>
  </r>
  <r>
    <x v="196"/>
    <s v="Pasco School District"/>
    <n v="5164"/>
    <s v="Chiawana High School"/>
    <s v="Yes"/>
    <n v="3008.84"/>
    <n v="0"/>
    <n v="3008.84"/>
    <n v="1"/>
    <n v="1"/>
    <n v="3008.84"/>
    <n v="8.8260000000000005"/>
    <n v="72728"/>
    <n v="78209"/>
    <n v="641897.32999999996"/>
    <n v="48375.300000000047"/>
    <n v="14136"/>
    <n v="0.18149999999999999"/>
    <n v="0.17510000000000001"/>
    <n v="249739.22"/>
    <n v="11504.54"/>
    <n v="2014.44"/>
    <n v="13518.980000000001"/>
    <n v="953530.83"/>
  </r>
  <r>
    <x v="196"/>
    <s v="Pasco School District"/>
    <n v="5623"/>
    <s v="Columbia River Elementary"/>
    <s v="Yes"/>
    <n v="603.09"/>
    <n v="0"/>
    <n v="603.09"/>
    <n v="1"/>
    <n v="1"/>
    <n v="603.09"/>
    <n v="1.7689999999999999"/>
    <n v="72728"/>
    <n v="78209"/>
    <n v="128655.83"/>
    <n v="9695.89"/>
    <n v="14136"/>
    <n v="0.18149999999999999"/>
    <n v="0.17510000000000001"/>
    <n v="50055.37"/>
    <n v="2305.86"/>
    <n v="403.76"/>
    <n v="2709.62"/>
    <n v="191116.71000000002"/>
  </r>
  <r>
    <x v="196"/>
    <s v="Pasco School District"/>
    <n v="3425"/>
    <s v="Edwin Markham Elementary"/>
    <s v="Yes"/>
    <n v="228.43"/>
    <n v="0"/>
    <n v="228.43"/>
    <n v="1"/>
    <n v="1"/>
    <n v="228.43"/>
    <n v="0.67"/>
    <n v="72728"/>
    <n v="78209"/>
    <n v="48727.76"/>
    <n v="3672.2699999999968"/>
    <n v="14136"/>
    <n v="0.18149999999999999"/>
    <n v="0.17510000000000001"/>
    <n v="18958.22"/>
    <n v="873.33"/>
    <n v="152.91999999999999"/>
    <n v="1026.25"/>
    <n v="72384.5"/>
  </r>
  <r>
    <x v="196"/>
    <s v="Pasco School District"/>
    <n v="4564"/>
    <s v="Ellen Ochoa Middle School"/>
    <s v="Yes"/>
    <n v="853.57"/>
    <n v="0"/>
    <n v="853.57"/>
    <n v="1"/>
    <n v="1"/>
    <n v="853.57"/>
    <n v="2.504"/>
    <n v="72728"/>
    <n v="78209"/>
    <n v="182110.91"/>
    <n v="13724.429999999993"/>
    <n v="14136"/>
    <n v="0.18149999999999999"/>
    <n v="0.17510000000000001"/>
    <n v="70852.820000000007"/>
    <n v="3263.92"/>
    <n v="571.51"/>
    <n v="3835.4300000000003"/>
    <n v="270523.59000000003"/>
  </r>
  <r>
    <x v="196"/>
    <s v="Pasco School District"/>
    <n v="2967"/>
    <s v="Emerson Elementary"/>
    <s v="Yes"/>
    <n v="428.79"/>
    <n v="0"/>
    <n v="428.79"/>
    <n v="1"/>
    <n v="1"/>
    <n v="428.79"/>
    <n v="1.258"/>
    <n v="72728"/>
    <n v="78209"/>
    <n v="91491.82"/>
    <n v="6895.0999999999913"/>
    <n v="14136"/>
    <n v="0.18149999999999999"/>
    <n v="0.17510000000000001"/>
    <n v="35596.19"/>
    <n v="1639.78"/>
    <n v="287.13"/>
    <n v="1926.9099999999999"/>
    <n v="135910.01999999999"/>
  </r>
  <r>
    <x v="196"/>
    <s v="Pasco School District"/>
    <n v="5393"/>
    <s v="Internet Pasco Academy of Learning"/>
    <s v="Yes"/>
    <n v="53.1"/>
    <n v="0"/>
    <n v="53.1"/>
    <n v="1"/>
    <n v="1"/>
    <n v="53.1"/>
    <n v="0.156"/>
    <n v="72728"/>
    <n v="78209"/>
    <n v="11345.57"/>
    <n v="855.03000000000065"/>
    <n v="14136"/>
    <n v="0.18149999999999999"/>
    <n v="0.17510000000000001"/>
    <n v="4414.1499999999996"/>
    <n v="203.34"/>
    <n v="35.6"/>
    <n v="238.94"/>
    <n v="16853.689999999999"/>
  </r>
  <r>
    <x v="196"/>
    <s v="Pasco School District"/>
    <n v="4155"/>
    <s v="James McGee Elementary"/>
    <s v="Yes"/>
    <n v="458.57"/>
    <n v="0"/>
    <n v="458.57"/>
    <n v="1"/>
    <n v="1"/>
    <n v="458.57"/>
    <n v="1.345"/>
    <n v="72728"/>
    <n v="78209"/>
    <n v="97819.16"/>
    <n v="7371.9499999999971"/>
    <n v="14136"/>
    <n v="0.18149999999999999"/>
    <n v="0.17510000000000001"/>
    <n v="38057.93"/>
    <n v="1753.19"/>
    <n v="306.98"/>
    <n v="2060.17"/>
    <n v="145309.21"/>
  </r>
  <r>
    <x v="196"/>
    <s v="Pasco School District"/>
    <n v="2790"/>
    <s v="Longfellow Elementary"/>
    <s v="Yes"/>
    <n v="313.31"/>
    <n v="0"/>
    <n v="313.31"/>
    <n v="1"/>
    <n v="1"/>
    <n v="313.31"/>
    <n v="0.91900000000000004"/>
    <n v="72728"/>
    <n v="78209"/>
    <n v="66837.03"/>
    <n v="5037.0400000000081"/>
    <n v="14136"/>
    <n v="0.18149999999999999"/>
    <n v="0.17510000000000001"/>
    <n v="26003.89"/>
    <n v="1197.9000000000001"/>
    <n v="209.75"/>
    <n v="1407.65"/>
    <n v="99285.61"/>
  </r>
  <r>
    <x v="196"/>
    <s v="Pasco School District"/>
    <n v="5394"/>
    <s v="Marie Curie STEM Elementary"/>
    <s v="Yes"/>
    <n v="373.14"/>
    <n v="0"/>
    <n v="373.14"/>
    <n v="1"/>
    <n v="1"/>
    <n v="373.14"/>
    <n v="1.095"/>
    <n v="72728"/>
    <n v="78209"/>
    <n v="79637.16"/>
    <n v="6001.6999999999971"/>
    <n v="14136"/>
    <n v="0.18149999999999999"/>
    <n v="0.17510000000000001"/>
    <n v="30983.96"/>
    <n v="1427.31"/>
    <n v="249.92"/>
    <n v="1677.23"/>
    <n v="118300.04999999999"/>
  </r>
  <r>
    <x v="196"/>
    <s v="Pasco School District"/>
    <n v="3085"/>
    <s v="Mark Twain Elementary"/>
    <s v="Yes"/>
    <n v="555.86"/>
    <n v="0"/>
    <n v="555.86"/>
    <n v="1"/>
    <n v="1"/>
    <n v="555.86"/>
    <n v="1.631"/>
    <n v="72728"/>
    <n v="78209"/>
    <n v="118619.37"/>
    <n v="8939.5100000000093"/>
    <n v="14136"/>
    <n v="0.18149999999999999"/>
    <n v="0.17510000000000001"/>
    <n v="46150.54"/>
    <n v="2125.98"/>
    <n v="372.26"/>
    <n v="2498.2399999999998"/>
    <n v="176207.66"/>
  </r>
  <r>
    <x v="196"/>
    <s v="Pasco School District"/>
    <n v="4595"/>
    <s v="Maya Angelou Elementary"/>
    <s v="Yes"/>
    <n v="572.19999999999993"/>
    <n v="0"/>
    <n v="572.19999999999993"/>
    <n v="1"/>
    <n v="1"/>
    <n v="572.19999999999993"/>
    <n v="1.6779999999999999"/>
    <n v="72728"/>
    <n v="78209"/>
    <n v="122037.58"/>
    <n v="9197.1200000000099"/>
    <n v="14136"/>
    <n v="0.18149999999999999"/>
    <n v="0.17510000000000001"/>
    <n v="47480.44"/>
    <n v="2187.25"/>
    <n v="382.99"/>
    <n v="2570.2399999999998"/>
    <n v="181285.38"/>
  </r>
  <r>
    <x v="196"/>
    <s v="Pasco School District"/>
    <n v="2267"/>
    <s v="Mcloughlin Middle School"/>
    <s v="Yes"/>
    <n v="1083.8699999999999"/>
    <n v="0"/>
    <n v="1083.8699999999999"/>
    <n v="1"/>
    <n v="1"/>
    <n v="1083.8699999999999"/>
    <n v="3.1789999999999998"/>
    <n v="72728"/>
    <n v="78209"/>
    <n v="231202.31"/>
    <n v="17424.100000000006"/>
    <n v="14136"/>
    <n v="0.18149999999999999"/>
    <n v="0.17510000000000001"/>
    <n v="89952.52"/>
    <n v="4143.7700000000004"/>
    <n v="725.57"/>
    <n v="4869.34"/>
    <n v="343448.27000000008"/>
  </r>
  <r>
    <x v="196"/>
    <s v="Pasco School District"/>
    <n v="3912"/>
    <s v="New Horizons High School"/>
    <s v="Yes"/>
    <n v="329.07"/>
    <n v="0"/>
    <n v="329.07"/>
    <n v="1"/>
    <n v="1"/>
    <n v="329.07"/>
    <n v="0.96499999999999997"/>
    <n v="72728"/>
    <n v="78209"/>
    <n v="70182.52"/>
    <n v="5289.1699999999983"/>
    <n v="14136"/>
    <n v="0.18149999999999999"/>
    <n v="0.17510000000000001"/>
    <n v="27305.5"/>
    <n v="1257.8599999999999"/>
    <n v="220.25"/>
    <n v="1478.11"/>
    <n v="104255.3"/>
  </r>
  <r>
    <x v="196"/>
    <s v="Pasco School District"/>
    <n v="5711"/>
    <s v="Pasco Innovative Experiences and e-Learning"/>
    <s v="Yes"/>
    <n v="111.71"/>
    <n v="0"/>
    <n v="111.71"/>
    <n v="1"/>
    <n v="1"/>
    <n v="111.71"/>
    <n v="0.32800000000000001"/>
    <n v="72728"/>
    <n v="78209"/>
    <n v="23854.78"/>
    <n v="1797.7700000000004"/>
    <n v="14136"/>
    <n v="0.18149999999999999"/>
    <n v="0.17510000000000001"/>
    <n v="9281.0400000000009"/>
    <n v="427.54"/>
    <n v="74.86"/>
    <n v="502.40000000000003"/>
    <n v="35435.99"/>
  </r>
  <r>
    <x v="196"/>
    <s v="Pasco School District"/>
    <n v="2917"/>
    <s v="Pasco Senior High School"/>
    <s v="Yes"/>
    <n v="2439.27"/>
    <n v="0"/>
    <n v="2439.27"/>
    <n v="1"/>
    <n v="1"/>
    <n v="2439.27"/>
    <n v="7.1550000000000002"/>
    <n v="72728"/>
    <n v="78209"/>
    <n v="520368.84"/>
    <n v="39216.559999999998"/>
    <n v="14136"/>
    <n v="0.18149999999999999"/>
    <n v="0.17510000000000001"/>
    <n v="202456.84"/>
    <n v="9326.42"/>
    <n v="1633.06"/>
    <n v="10959.48"/>
    <n v="773001.72"/>
  </r>
  <r>
    <x v="196"/>
    <s v="Pasco School District"/>
    <n v="5624"/>
    <s v="Ray Reynolds Middle School"/>
    <s v="Yes"/>
    <n v="1283.74"/>
    <n v="0"/>
    <n v="1283.74"/>
    <n v="1"/>
    <n v="1"/>
    <n v="1283.74"/>
    <n v="3.766"/>
    <n v="72728"/>
    <n v="78209"/>
    <n v="273893.65000000002"/>
    <n v="20641.440000000002"/>
    <n v="14136"/>
    <n v="0.18149999999999999"/>
    <n v="0.17510000000000001"/>
    <n v="106562.19"/>
    <n v="4908.92"/>
    <n v="859.55"/>
    <n v="5768.47"/>
    <n v="406865.75"/>
  </r>
  <r>
    <x v="196"/>
    <s v="Pasco School District"/>
    <n v="3515"/>
    <s v="Robert Frost Elementary"/>
    <s v="Yes"/>
    <n v="485.14"/>
    <n v="0"/>
    <n v="485.14"/>
    <n v="1"/>
    <n v="1"/>
    <n v="485.14"/>
    <n v="1.423"/>
    <n v="72728"/>
    <n v="78209"/>
    <n v="103491.94"/>
    <n v="7799.4700000000012"/>
    <n v="14136"/>
    <n v="0.18149999999999999"/>
    <n v="0.17510000000000001"/>
    <n v="40265"/>
    <n v="1854.86"/>
    <n v="324.79000000000002"/>
    <n v="2179.65"/>
    <n v="153736.06"/>
  </r>
  <r>
    <x v="196"/>
    <s v="Pasco School District"/>
    <n v="5345"/>
    <s v="Rosalind Franklin STEM Elementary"/>
    <s v="Yes"/>
    <n v="533.14"/>
    <n v="0"/>
    <n v="533.14"/>
    <n v="1"/>
    <n v="1"/>
    <n v="533.14"/>
    <n v="1.5640000000000001"/>
    <n v="72728"/>
    <n v="78209"/>
    <n v="113746.59"/>
    <n v="8572.2900000000081"/>
    <n v="14136"/>
    <n v="0.18149999999999999"/>
    <n v="0.17510000000000001"/>
    <n v="44254.720000000001"/>
    <n v="2038.65"/>
    <n v="356.97"/>
    <n v="2395.62"/>
    <n v="168969.22"/>
  </r>
  <r>
    <x v="196"/>
    <s v="Pasco School District"/>
    <n v="4555"/>
    <s v="Rowena Chess Elementary"/>
    <s v="Yes"/>
    <n v="410.72"/>
    <n v="0"/>
    <n v="410.72"/>
    <n v="1"/>
    <n v="1"/>
    <n v="410.72"/>
    <n v="1.2050000000000001"/>
    <n v="72728"/>
    <n v="78209"/>
    <n v="87637.24"/>
    <n v="6604.6100000000006"/>
    <n v="14136"/>
    <n v="0.18149999999999999"/>
    <n v="0.17510000000000001"/>
    <n v="34096.51"/>
    <n v="1570.7"/>
    <n v="275.02999999999997"/>
    <n v="1845.73"/>
    <n v="130184.09"/>
  </r>
  <r>
    <x v="196"/>
    <s v="Pasco School District"/>
    <n v="4041"/>
    <s v="Ruth Livingston Elementary"/>
    <s v="No"/>
    <n v="564.6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6"/>
    <s v="Pasco School District"/>
    <n v="5596"/>
    <s v="Soar to Success"/>
    <s v="No"/>
    <n v="42.6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6"/>
    <s v="Pasco School District"/>
    <n v="3324"/>
    <s v="Stevens Middle School"/>
    <s v="Yes"/>
    <n v="943.02"/>
    <n v="0"/>
    <n v="943.02"/>
    <n v="1"/>
    <n v="1"/>
    <n v="943.02"/>
    <n v="2.766"/>
    <n v="72728"/>
    <n v="78209"/>
    <n v="201165.65"/>
    <n v="15160.440000000002"/>
    <n v="14136"/>
    <n v="0.18149999999999999"/>
    <n v="0.17510000000000001"/>
    <n v="78266.33"/>
    <n v="3605.43"/>
    <n v="631.30999999999995"/>
    <n v="4236.74"/>
    <n v="298829.15999999997"/>
  </r>
  <r>
    <x v="196"/>
    <s v="Pasco School District"/>
    <n v="5556"/>
    <s v="Three Rivers Elementary"/>
    <s v="Yes"/>
    <n v="650.71"/>
    <n v="0"/>
    <n v="650.71"/>
    <n v="1"/>
    <n v="1"/>
    <n v="650.71"/>
    <n v="1.909"/>
    <n v="72728"/>
    <n v="78209"/>
    <n v="138837.75"/>
    <n v="10463.23000000001"/>
    <n v="14136"/>
    <n v="0.18149999999999999"/>
    <n v="0.17510000000000001"/>
    <n v="54016.79"/>
    <n v="2488.35"/>
    <n v="435.71"/>
    <n v="2924.06"/>
    <n v="206241.83000000002"/>
  </r>
  <r>
    <x v="196"/>
    <s v="Pasco School District"/>
    <n v="5020"/>
    <s v="Virgie Robinson Elementary"/>
    <s v="Yes"/>
    <n v="503.29"/>
    <n v="0"/>
    <n v="503.29"/>
    <n v="1"/>
    <n v="1"/>
    <n v="503.29"/>
    <n v="1.476"/>
    <n v="72728"/>
    <n v="78209"/>
    <n v="107346.53"/>
    <n v="8089.9499999999971"/>
    <n v="14136"/>
    <n v="0.18149999999999999"/>
    <n v="0.17510000000000001"/>
    <n v="41764.68"/>
    <n v="1923.94"/>
    <n v="336.88"/>
    <n v="2260.8200000000002"/>
    <n v="159461.97999999998"/>
  </r>
  <r>
    <x v="196"/>
    <s v="Pasco School District"/>
    <n v="4526"/>
    <s v="Whittier Elementary"/>
    <s v="Yes"/>
    <n v="376"/>
    <n v="0"/>
    <n v="376"/>
    <n v="1"/>
    <n v="1"/>
    <n v="376"/>
    <n v="1.103"/>
    <n v="72728"/>
    <n v="78209"/>
    <n v="80218.98"/>
    <n v="6045.5500000000029"/>
    <n v="14136"/>
    <n v="0.18149999999999999"/>
    <n v="0.17510000000000001"/>
    <n v="31210.33"/>
    <n v="1437.74"/>
    <n v="251.75"/>
    <n v="1689.49"/>
    <n v="119164.35"/>
  </r>
  <r>
    <x v="197"/>
    <s v="Pateros School District"/>
    <n v="5639"/>
    <s v="Pateros Alternative School"/>
    <s v="No"/>
    <n v="1.43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7"/>
    <s v="Pateros School District"/>
    <n v="2396"/>
    <s v="Pateros Elementary"/>
    <s v="Yes"/>
    <n v="121.84"/>
    <n v="0"/>
    <n v="121.84"/>
    <n v="1.01"/>
    <n v="1.01"/>
    <n v="121.84"/>
    <n v="0.35699999999999998"/>
    <n v="72728"/>
    <n v="78209"/>
    <n v="26223.53"/>
    <n v="1976.2900000000009"/>
    <n v="14136"/>
    <n v="0.18149999999999999"/>
    <n v="0.17510000000000001"/>
    <n v="10152.17"/>
    <n v="470"/>
    <n v="82.3"/>
    <n v="552.29999999999995"/>
    <n v="38904.29"/>
  </r>
  <r>
    <x v="197"/>
    <s v="Pateros School District"/>
    <n v="2397"/>
    <s v="Pateros High School"/>
    <s v="Yes"/>
    <n v="112.3"/>
    <n v="0"/>
    <n v="112.3"/>
    <n v="1.01"/>
    <n v="1.01"/>
    <n v="112.3"/>
    <n v="0.32900000000000001"/>
    <n v="72728"/>
    <n v="78209"/>
    <n v="24166.79"/>
    <n v="1821.2799999999988"/>
    <n v="14136"/>
    <n v="0.18149999999999999"/>
    <n v="0.17510000000000001"/>
    <n v="9355.92"/>
    <n v="433.13"/>
    <n v="75.84"/>
    <n v="508.97"/>
    <n v="35852.959999999999"/>
  </r>
  <r>
    <x v="198"/>
    <s v="Paterson School District"/>
    <n v="2133"/>
    <s v="Paterson Elementary School"/>
    <s v="Yes"/>
    <n v="140.29"/>
    <n v="0"/>
    <n v="140.29"/>
    <n v="1"/>
    <n v="1"/>
    <n v="140.29"/>
    <n v="0.41199999999999998"/>
    <n v="72728"/>
    <n v="78209"/>
    <n v="29963.94"/>
    <n v="2258.1700000000019"/>
    <n v="14136"/>
    <n v="0.18149999999999999"/>
    <n v="0.17510000000000001"/>
    <n v="11657.89"/>
    <n v="537.04"/>
    <n v="94.04"/>
    <n v="631.07999999999993"/>
    <n v="44511.08"/>
  </r>
  <r>
    <x v="199"/>
    <s v="Pe Ell School District"/>
    <n v="2858"/>
    <s v="Pe Ell School"/>
    <s v="Yes"/>
    <n v="271.36"/>
    <n v="0"/>
    <n v="271.36"/>
    <n v="1"/>
    <n v="1.04"/>
    <n v="271.36"/>
    <n v="0.79600000000000004"/>
    <n v="72728"/>
    <n v="78209"/>
    <n v="57891.49"/>
    <n v="6853.0500000000029"/>
    <n v="14136"/>
    <n v="0.18149999999999999"/>
    <n v="0.17510000000000001"/>
    <n v="22959.53"/>
    <n v="1079.08"/>
    <n v="188.95"/>
    <n v="1268.03"/>
    <n v="88972.099999999991"/>
  </r>
  <r>
    <x v="200"/>
    <s v="Peninsula School District"/>
    <n v="3299"/>
    <s v="Artondale Elementary School"/>
    <s v="No"/>
    <n v="353.5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4080"/>
    <s v="Discovery Elementary School"/>
    <s v="No"/>
    <n v="356.75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3055"/>
    <s v="Evergreen Elementary"/>
    <s v="Yes"/>
    <n v="312.31"/>
    <n v="0"/>
    <n v="312.31"/>
    <n v="1.1299999999999999"/>
    <n v="1.1299999999999999"/>
    <n v="312.31"/>
    <n v="0.91600000000000004"/>
    <n v="72728"/>
    <n v="78209"/>
    <n v="75279.3"/>
    <n v="5673.2700000000041"/>
    <n v="14136"/>
    <n v="0.18149999999999999"/>
    <n v="0.17510000000000001"/>
    <n v="27605.16"/>
    <n v="1349.21"/>
    <n v="236.25"/>
    <n v="1585.46"/>
    <n v="110143.19000000002"/>
  </r>
  <r>
    <x v="200"/>
    <s v="Peninsula School District"/>
    <n v="4081"/>
    <s v="Gig Harbor High"/>
    <s v="No"/>
    <n v="1383.2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2294"/>
    <s v="Goodman Middle School"/>
    <s v="No"/>
    <n v="485.29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2944"/>
    <s v="Harbor Heights Elementary School"/>
    <s v="No"/>
    <n v="405.5900000000000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4387"/>
    <s v="Harbor Ridge Middle School"/>
    <s v="No"/>
    <n v="595.75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1516"/>
    <s v="Henderson Bay Alt High School"/>
    <s v="No"/>
    <n v="140.61000000000001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4156"/>
    <s v="Key Peninsula Middle School"/>
    <s v="No"/>
    <n v="460.84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4219"/>
    <s v="Kopachuck Middle School"/>
    <s v="No"/>
    <n v="48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4189"/>
    <s v="Minter Creek Elementary"/>
    <s v="No"/>
    <n v="283.87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2681"/>
    <s v="Peninsula High School"/>
    <s v="No"/>
    <n v="1366.6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5631"/>
    <s v="Pioneer Elementary School"/>
    <s v="No"/>
    <n v="492.5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3685"/>
    <s v="Purdy Elementary School"/>
    <s v="No"/>
    <n v="463.4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5685"/>
    <s v="Swift Water Elementary"/>
    <s v="No"/>
    <n v="522.17999999999995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3056"/>
    <s v="Vaughn Elementary School"/>
    <s v="Yes"/>
    <n v="279.73"/>
    <n v="0"/>
    <n v="279.73"/>
    <n v="1.1299999999999999"/>
    <n v="1.1299999999999999"/>
    <n v="279.73"/>
    <n v="0.82099999999999995"/>
    <n v="72728"/>
    <n v="78209"/>
    <n v="67471.95"/>
    <n v="5084.8899999999994"/>
    <n v="14136"/>
    <n v="0.18149999999999999"/>
    <n v="0.17510000000000001"/>
    <n v="24742.18"/>
    <n v="1209.28"/>
    <n v="211.74"/>
    <n v="1421.02"/>
    <n v="98720.040000000008"/>
  </r>
  <r>
    <x v="200"/>
    <s v="Peninsula School District"/>
    <n v="4307"/>
    <s v="Voyager Elementary"/>
    <s v="No"/>
    <n v="466.8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1"/>
    <s v="Pinnacles Prep"/>
    <n v="5686"/>
    <s v="Pinnacles Prep Charter School"/>
    <s v="No"/>
    <n v="219.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2"/>
    <s v="Pioneer School District"/>
    <n v="4463"/>
    <s v="Pioneer Elementary School"/>
    <s v="Yes"/>
    <n v="482.02"/>
    <n v="0"/>
    <n v="482.02"/>
    <n v="1.06"/>
    <n v="1.06"/>
    <n v="482.02"/>
    <n v="1.4139999999999999"/>
    <n v="72728"/>
    <n v="78209"/>
    <n v="109007.64"/>
    <n v="8215.14"/>
    <n v="14136"/>
    <n v="0.18149999999999999"/>
    <n v="0.17510000000000001"/>
    <n v="41211.660000000003"/>
    <n v="1953.71"/>
    <n v="342.09"/>
    <n v="2295.8000000000002"/>
    <n v="160730.23999999999"/>
  </r>
  <r>
    <x v="202"/>
    <s v="Pioneer School District"/>
    <n v="2865"/>
    <s v="Pioneer Middle School"/>
    <s v="Yes"/>
    <n v="256.06"/>
    <n v="0"/>
    <n v="256.06"/>
    <n v="1.06"/>
    <n v="1.06"/>
    <n v="256.06"/>
    <n v="0.751"/>
    <n v="72728"/>
    <n v="78209"/>
    <n v="57895.85"/>
    <n v="4363.2099999999991"/>
    <n v="14136"/>
    <n v="0.18149999999999999"/>
    <n v="0.17510000000000001"/>
    <n v="21888.23"/>
    <n v="1037.6500000000001"/>
    <n v="181.69"/>
    <n v="1219.3400000000001"/>
    <n v="85366.63"/>
  </r>
  <r>
    <x v="203"/>
    <s v="Pomeroy School District"/>
    <n v="3087"/>
    <s v="Pomeroy Elementary School"/>
    <s v="No"/>
    <n v="207.43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3"/>
    <s v="Pomeroy School District"/>
    <n v="2241"/>
    <s v="Pomeroy Jr Sr High School"/>
    <s v="Yes"/>
    <n v="135.04999999999998"/>
    <n v="0"/>
    <n v="135.04999999999998"/>
    <n v="1.01"/>
    <n v="1.01"/>
    <n v="135.04999999999998"/>
    <n v="0.39600000000000002"/>
    <n v="72728"/>
    <n v="78209"/>
    <n v="29088.29"/>
    <n v="2192.1800000000003"/>
    <n v="14136"/>
    <n v="0.18149999999999999"/>
    <n v="0.17510000000000001"/>
    <n v="11261.23"/>
    <n v="521.34"/>
    <n v="91.29"/>
    <n v="612.63"/>
    <n v="43154.33"/>
  </r>
  <r>
    <x v="204"/>
    <s v="Port Angeles"/>
    <n v="1897"/>
    <s v="Special Education"/>
    <s v="No"/>
    <n v="0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4"/>
    <s v="Port Angeles School District"/>
    <n v="4494"/>
    <s v="Dry Creek Elementary"/>
    <s v="Yes"/>
    <n v="358.76"/>
    <n v="0"/>
    <n v="358.76"/>
    <n v="1"/>
    <n v="1.04"/>
    <n v="358.76"/>
    <n v="1.052"/>
    <n v="72728"/>
    <n v="78209"/>
    <n v="76509.86"/>
    <n v="9057.0399999999936"/>
    <n v="14136"/>
    <n v="0.18149999999999999"/>
    <n v="0.17510000000000001"/>
    <n v="30343.5"/>
    <n v="1426.12"/>
    <n v="249.71"/>
    <n v="1675.83"/>
    <n v="117586.23"/>
  </r>
  <r>
    <x v="204"/>
    <s v="Port Angeles School District"/>
    <n v="2909"/>
    <s v="Franklin Elementary"/>
    <s v="Yes"/>
    <n v="333.91"/>
    <n v="0"/>
    <n v="333.91"/>
    <n v="1"/>
    <n v="1.04"/>
    <n v="333.91"/>
    <n v="0.97899999999999998"/>
    <n v="72728"/>
    <n v="78209"/>
    <n v="71200.710000000006"/>
    <n v="8428.5699999999924"/>
    <n v="14136"/>
    <n v="0.18149999999999999"/>
    <n v="0.17510000000000001"/>
    <n v="28237.919999999998"/>
    <n v="1327.15"/>
    <n v="232.38"/>
    <n v="1559.5300000000002"/>
    <n v="109426.73"/>
  </r>
  <r>
    <x v="204"/>
    <s v="Port Angeles School District"/>
    <n v="3079"/>
    <s v="Hamilton Elementary"/>
    <s v="Yes"/>
    <n v="353.45"/>
    <n v="0"/>
    <n v="353.45"/>
    <n v="1"/>
    <n v="1.04"/>
    <n v="353.45"/>
    <n v="1.0369999999999999"/>
    <n v="72728"/>
    <n v="78209"/>
    <n v="75418.94"/>
    <n v="8927.8999999999942"/>
    <n v="14136"/>
    <n v="0.18149999999999999"/>
    <n v="0.17510000000000001"/>
    <n v="29910.84"/>
    <n v="1405.78"/>
    <n v="246.15"/>
    <n v="1651.93"/>
    <n v="115909.60999999999"/>
  </r>
  <r>
    <x v="204"/>
    <s v="Port Angeles School District"/>
    <n v="2368"/>
    <s v="Jefferson Elementary"/>
    <s v="Yes"/>
    <n v="248.26"/>
    <n v="0"/>
    <n v="248.26"/>
    <n v="1"/>
    <n v="1.04"/>
    <n v="248.26"/>
    <n v="0.72799999999999998"/>
    <n v="72728"/>
    <n v="78209"/>
    <n v="52945.98"/>
    <n v="6267.6199999999953"/>
    <n v="14136"/>
    <n v="0.18149999999999999"/>
    <n v="0.17510000000000001"/>
    <n v="20998.16"/>
    <n v="986.89"/>
    <n v="172.8"/>
    <n v="1159.69"/>
    <n v="81371.45"/>
  </r>
  <r>
    <x v="204"/>
    <s v="Port Angeles School District"/>
    <n v="4003"/>
    <s v="Lincoln High School"/>
    <s v="Yes"/>
    <n v="73.86"/>
    <n v="0"/>
    <n v="73.86"/>
    <n v="1"/>
    <n v="1.04"/>
    <n v="73.86"/>
    <n v="0.217"/>
    <n v="72728"/>
    <n v="78209"/>
    <n v="15781.98"/>
    <n v="1868.2299999999996"/>
    <n v="14136"/>
    <n v="0.18149999999999999"/>
    <n v="0.17510000000000001"/>
    <n v="6259.07"/>
    <n v="294.17"/>
    <n v="51.51"/>
    <n v="345.68"/>
    <n v="24254.959999999999"/>
  </r>
  <r>
    <x v="204"/>
    <s v="Port Angeles School District"/>
    <n v="2908"/>
    <s v="Port Angeles High School"/>
    <s v="Yes"/>
    <n v="919.2"/>
    <n v="0"/>
    <n v="919.2"/>
    <n v="1"/>
    <n v="1.04"/>
    <n v="919.2"/>
    <n v="2.6960000000000002"/>
    <n v="72728"/>
    <n v="78209"/>
    <n v="196074.69"/>
    <n v="23210.829999999987"/>
    <n v="14136"/>
    <n v="0.18149999999999999"/>
    <n v="0.17510000000000001"/>
    <n v="77762.429999999993"/>
    <n v="3654.76"/>
    <n v="639.95000000000005"/>
    <n v="4294.71"/>
    <n v="301342.65999999997"/>
  </r>
  <r>
    <x v="204"/>
    <s v="Port Angeles School District"/>
    <n v="5115"/>
    <s v="Roosevelt Elementary School"/>
    <s v="Yes"/>
    <n v="422.54"/>
    <n v="0"/>
    <n v="422.54"/>
    <n v="1"/>
    <n v="1.04"/>
    <n v="422.54"/>
    <n v="1.2390000000000001"/>
    <n v="72728"/>
    <n v="78209"/>
    <n v="90109.99"/>
    <n v="10667"/>
    <n v="14136"/>
    <n v="0.18149999999999999"/>
    <n v="0.17510000000000001"/>
    <n v="35737.26"/>
    <n v="1679.62"/>
    <n v="294.10000000000002"/>
    <n v="1973.7199999999998"/>
    <n v="138487.97"/>
  </r>
  <r>
    <x v="204"/>
    <s v="Port Angeles School District"/>
    <n v="5611"/>
    <s v="Seaview Academy"/>
    <s v="Yes"/>
    <n v="262.67"/>
    <n v="0"/>
    <n v="262.67"/>
    <n v="1"/>
    <n v="1.04"/>
    <n v="262.67"/>
    <n v="0.77"/>
    <n v="72728"/>
    <n v="78209"/>
    <n v="56000.56"/>
    <n v="6629.2099999999991"/>
    <n v="14136"/>
    <n v="0.18149999999999999"/>
    <n v="0.17510000000000001"/>
    <n v="22209.599999999999"/>
    <n v="1043.83"/>
    <n v="182.77"/>
    <n v="1226.5999999999999"/>
    <n v="86065.97"/>
  </r>
  <r>
    <x v="204"/>
    <s v="Port Angeles School District"/>
    <n v="3318"/>
    <s v="Stevens Middle School"/>
    <s v="Yes"/>
    <n v="485.72"/>
    <n v="0"/>
    <n v="485.72"/>
    <n v="1"/>
    <n v="1.04"/>
    <n v="485.72"/>
    <n v="1.425"/>
    <n v="72728"/>
    <n v="78209"/>
    <n v="103637.4"/>
    <n v="12268.340000000011"/>
    <n v="14136"/>
    <n v="0.18149999999999999"/>
    <n v="0.17510000000000001"/>
    <n v="41102.17"/>
    <n v="1931.76"/>
    <n v="338.25"/>
    <n v="2270.0100000000002"/>
    <n v="159277.92000000004"/>
  </r>
  <r>
    <x v="205"/>
    <s v="Port Townsend School District"/>
    <n v="4475"/>
    <s v="Blue Heron Middle School"/>
    <s v="No"/>
    <n v="225.2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5"/>
    <s v="Port Townsend School District"/>
    <n v="1798"/>
    <s v="OCEAN"/>
    <s v="Yes"/>
    <n v="133.97"/>
    <n v="0"/>
    <n v="133.97"/>
    <n v="1.1200000000000001"/>
    <n v="1.1200000000000001"/>
    <n v="133.97"/>
    <n v="0.39300000000000002"/>
    <n v="72728"/>
    <n v="78209"/>
    <n v="32011.96"/>
    <n v="2412.510000000002"/>
    <n v="14136"/>
    <n v="0.18149999999999999"/>
    <n v="0.17510000000000001"/>
    <n v="11788.05"/>
    <n v="573.74"/>
    <n v="100.46"/>
    <n v="674.2"/>
    <n v="46886.719999999994"/>
  </r>
  <r>
    <x v="205"/>
    <s v="Port Townsend School District"/>
    <n v="2503"/>
    <s v="Port Townsend High School"/>
    <s v="No"/>
    <n v="355.7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5"/>
    <s v="Port Townsend School District"/>
    <n v="3094"/>
    <s v="Salish Coast Elementary"/>
    <s v="Yes"/>
    <n v="470.05"/>
    <n v="0"/>
    <n v="470.05"/>
    <n v="1.1200000000000001"/>
    <n v="1.1200000000000001"/>
    <n v="470.05"/>
    <n v="1.379"/>
    <n v="72728"/>
    <n v="78209"/>
    <n v="112326.94"/>
    <n v="8465.3000000000029"/>
    <n v="14136"/>
    <n v="0.18149999999999999"/>
    <n v="0.17510000000000001"/>
    <n v="41363.160000000003"/>
    <n v="2013.2"/>
    <n v="352.51"/>
    <n v="2365.71"/>
    <n v="164521.11000000002"/>
  </r>
  <r>
    <x v="206"/>
    <s v="Prescott School District"/>
    <n v="3574"/>
    <s v="Prescott Elementary School"/>
    <s v="Yes"/>
    <n v="137.43"/>
    <n v="0"/>
    <n v="137.43"/>
    <n v="1"/>
    <n v="1"/>
    <n v="137.43"/>
    <n v="0.40300000000000002"/>
    <n v="72728"/>
    <n v="78209"/>
    <n v="29309.38"/>
    <n v="2208.8499999999985"/>
    <n v="14136"/>
    <n v="0.18149999999999999"/>
    <n v="0.17510000000000001"/>
    <n v="11403.23"/>
    <n v="525.29999999999995"/>
    <n v="91.98"/>
    <n v="617.28"/>
    <n v="43538.74"/>
  </r>
  <r>
    <x v="206"/>
    <s v="Prescott School District"/>
    <n v="3575"/>
    <s v="Prescott Jr Sr High"/>
    <s v="Yes"/>
    <n v="68.239999999999995"/>
    <n v="0"/>
    <n v="68.239999999999995"/>
    <n v="1"/>
    <n v="1"/>
    <n v="68.239999999999995"/>
    <n v="0.2"/>
    <n v="72728"/>
    <n v="78209"/>
    <n v="14545.6"/>
    <n v="1096.1999999999989"/>
    <n v="14136"/>
    <n v="0.18149999999999999"/>
    <n v="0.17510000000000001"/>
    <n v="5659.17"/>
    <n v="260.7"/>
    <n v="45.65"/>
    <n v="306.34999999999997"/>
    <n v="21607.32"/>
  </r>
  <r>
    <x v="206"/>
    <s v="Prescott School District"/>
    <n v="5687"/>
    <s v="Prescott Middle School"/>
    <s v="Yes"/>
    <n v="53.12"/>
    <n v="0"/>
    <n v="53.12"/>
    <n v="1"/>
    <n v="1"/>
    <n v="53.12"/>
    <n v="0.156"/>
    <n v="72728"/>
    <n v="78209"/>
    <n v="11345.57"/>
    <n v="855.03000000000065"/>
    <n v="14136"/>
    <n v="0.18149999999999999"/>
    <n v="0.17510000000000001"/>
    <n v="4414.1499999999996"/>
    <n v="203.34"/>
    <n v="35.6"/>
    <n v="238.94"/>
    <n v="16853.689999999999"/>
  </r>
  <r>
    <x v="207"/>
    <s v="PRIDE Prep Charter School District"/>
    <n v="5339"/>
    <s v="PRIDE Prep School "/>
    <s v="Yes"/>
    <n v="435.68"/>
    <n v="0"/>
    <n v="435.68"/>
    <n v="1"/>
    <n v="1"/>
    <n v="435.68"/>
    <n v="1.278"/>
    <n v="72728"/>
    <n v="78209"/>
    <n v="92946.38"/>
    <n v="7004.7200000000012"/>
    <n v="14136"/>
    <n v="0.18149999999999999"/>
    <n v="0.17510000000000001"/>
    <n v="36162.1"/>
    <n v="1665.85"/>
    <n v="291.69"/>
    <n v="1957.54"/>
    <n v="138070.74000000002"/>
  </r>
  <r>
    <x v="208"/>
    <s v="Prosser School District"/>
    <n v="2906"/>
    <s v="Housel Middle School"/>
    <s v="Yes"/>
    <n v="559.71"/>
    <n v="0"/>
    <n v="559.71"/>
    <n v="1"/>
    <n v="1"/>
    <n v="559.71"/>
    <n v="1.6419999999999999"/>
    <n v="72728"/>
    <n v="78209"/>
    <n v="119419.38"/>
    <n v="8999.7999999999884"/>
    <n v="14136"/>
    <n v="0.18149999999999999"/>
    <n v="0.17510000000000001"/>
    <n v="46461.79"/>
    <n v="2140.3200000000002"/>
    <n v="374.77"/>
    <n v="2515.09"/>
    <n v="177396.06"/>
  </r>
  <r>
    <x v="208"/>
    <s v="Prosser School District"/>
    <n v="2195"/>
    <s v="Keene-Riverview Elementary"/>
    <s v="Yes"/>
    <n v="376.59"/>
    <n v="0"/>
    <n v="376.59"/>
    <n v="1"/>
    <n v="1"/>
    <n v="376.59"/>
    <n v="1.105"/>
    <n v="72728"/>
    <n v="78209"/>
    <n v="80364.44"/>
    <n v="6056.5099999999948"/>
    <n v="14136"/>
    <n v="0.18149999999999999"/>
    <n v="0.17510000000000001"/>
    <n v="31266.92"/>
    <n v="1440.35"/>
    <n v="252.21"/>
    <n v="1692.56"/>
    <n v="119380.43"/>
  </r>
  <r>
    <x v="208"/>
    <s v="Prosser School District"/>
    <n v="3316"/>
    <s v="Prosser Heights Elementary"/>
    <s v="Yes"/>
    <n v="382.45"/>
    <n v="0"/>
    <n v="382.45"/>
    <n v="1"/>
    <n v="1"/>
    <n v="382.45"/>
    <n v="1.1220000000000001"/>
    <n v="72728"/>
    <n v="78209"/>
    <n v="81600.820000000007"/>
    <n v="6149.679999999993"/>
    <n v="14136"/>
    <n v="0.18149999999999999"/>
    <n v="0.17510000000000001"/>
    <n v="31747.95"/>
    <n v="1462.51"/>
    <n v="256.08999999999997"/>
    <n v="1718.6"/>
    <n v="121217.05"/>
  </r>
  <r>
    <x v="208"/>
    <s v="Prosser School District"/>
    <n v="2508"/>
    <s v="Prosser High School"/>
    <s v="Yes"/>
    <n v="831.44999999999993"/>
    <n v="0"/>
    <n v="831.44999999999993"/>
    <n v="1"/>
    <n v="1"/>
    <n v="831.44999999999993"/>
    <n v="2.4390000000000001"/>
    <n v="72728"/>
    <n v="78209"/>
    <n v="177383.59"/>
    <n v="13368.160000000003"/>
    <n v="14136"/>
    <n v="0.18149999999999999"/>
    <n v="0.17510000000000001"/>
    <n v="69013.59"/>
    <n v="3179.2"/>
    <n v="556.67999999999995"/>
    <n v="3735.8799999999997"/>
    <n v="263501.21999999997"/>
  </r>
  <r>
    <x v="208"/>
    <s v="Prosser School District"/>
    <n v="5537"/>
    <s v="Prosser Opportunity Academy"/>
    <s v="Yes"/>
    <n v="37.57"/>
    <n v="0"/>
    <n v="37.57"/>
    <n v="1"/>
    <n v="1"/>
    <n v="37.57"/>
    <n v="0.11"/>
    <n v="72728"/>
    <n v="78209"/>
    <n v="8000.08"/>
    <n v="602.90999999999985"/>
    <n v="14136"/>
    <n v="0.18149999999999999"/>
    <n v="0.17510000000000001"/>
    <n v="3112.54"/>
    <n v="143.38"/>
    <n v="25.11"/>
    <n v="168.49"/>
    <n v="11884.019999999999"/>
  </r>
  <r>
    <x v="208"/>
    <s v="Prosser School District"/>
    <n v="2905"/>
    <s v="Whitstran Elementary"/>
    <s v="Yes"/>
    <n v="238.04"/>
    <n v="0"/>
    <n v="238.04"/>
    <n v="1"/>
    <n v="1"/>
    <n v="238.04"/>
    <n v="0.69799999999999995"/>
    <n v="72728"/>
    <n v="78209"/>
    <n v="50764.14"/>
    <n v="3825.739999999998"/>
    <n v="14136"/>
    <n v="0.18149999999999999"/>
    <n v="0.17510000000000001"/>
    <n v="19750.509999999998"/>
    <n v="909.83"/>
    <n v="159.31"/>
    <n v="1069.1400000000001"/>
    <n v="75409.529999999984"/>
  </r>
  <r>
    <x v="209"/>
    <s v="Pullman Community Montessori"/>
    <n v="5659"/>
    <s v="Pullman Community Montessori"/>
    <s v="No"/>
    <n v="110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0"/>
    <s v="Pullman School District"/>
    <n v="2587"/>
    <s v="Franklin Elementary"/>
    <s v="No"/>
    <n v="251.8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0"/>
    <s v="Pullman School District"/>
    <n v="3203"/>
    <s v="Jefferson Elementary"/>
    <s v="Yes"/>
    <n v="309.02"/>
    <n v="0"/>
    <n v="309.02"/>
    <n v="1"/>
    <n v="1"/>
    <n v="309.02"/>
    <n v="0.90600000000000003"/>
    <n v="72728"/>
    <n v="78209"/>
    <n v="65891.570000000007"/>
    <n v="4965.7799999999988"/>
    <n v="14136"/>
    <n v="0.18149999999999999"/>
    <n v="0.17510000000000001"/>
    <n v="25636.04"/>
    <n v="1180.96"/>
    <n v="206.79"/>
    <n v="1387.75"/>
    <n v="97881.140000000014"/>
  </r>
  <r>
    <x v="210"/>
    <s v="Pullman School District"/>
    <n v="5574"/>
    <s v="Kamiak Elementary"/>
    <s v="No"/>
    <n v="336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0"/>
    <s v="Pullman School District"/>
    <n v="3419"/>
    <s v="Lincoln Middle School"/>
    <s v="No"/>
    <n v="614.450000000000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0"/>
    <s v="Pullman School District"/>
    <n v="2499"/>
    <s v="Pullman High School"/>
    <s v="No"/>
    <n v="828.5699999999999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0"/>
    <s v="Pullman School District"/>
    <n v="3614"/>
    <s v="Sunnyside Elementary"/>
    <s v="No"/>
    <n v="278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447"/>
    <s v="Aylen Jr High"/>
    <s v="No"/>
    <n v="704.7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750"/>
    <s v="Ballou Jr High"/>
    <s v="No"/>
    <n v="854.4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361"/>
    <s v="Brouillet Elementary"/>
    <s v="No"/>
    <n v="547.5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5088"/>
    <s v="Carson Elementary"/>
    <s v="No"/>
    <n v="686.4300000000000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5557"/>
    <s v="Dessie F Evans Elementary "/>
    <s v="No"/>
    <n v="902.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575"/>
    <s v="Edgemont Jr High"/>
    <s v="No"/>
    <n v="547.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5093"/>
    <s v="Edgerton Elementary"/>
    <s v="No"/>
    <n v="727.6500000000000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540"/>
    <s v="Emerald Ridge High School"/>
    <s v="No"/>
    <n v="1574.0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183"/>
    <s v="Ferrucci Jr High"/>
    <s v="No"/>
    <n v="820.7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496"/>
    <s v="Firgrove Elementary"/>
    <s v="Yes"/>
    <n v="617.57000000000005"/>
    <n v="0"/>
    <n v="617.57000000000005"/>
    <n v="1.1200000000000001"/>
    <n v="1.1200000000000001"/>
    <n v="617.57000000000005"/>
    <n v="1.8120000000000001"/>
    <n v="72728"/>
    <n v="78209"/>
    <n v="147597.10999999999"/>
    <n v="11123.360000000015"/>
    <n v="14136"/>
    <n v="0.18149999999999999"/>
    <n v="0.17510000000000001"/>
    <n v="54351.01"/>
    <n v="2645.34"/>
    <n v="463.2"/>
    <n v="3108.54"/>
    <n v="216180.02000000002"/>
  </r>
  <r>
    <x v="211"/>
    <s v="Puyallup School District"/>
    <n v="3557"/>
    <s v="Fruitland Elementary"/>
    <s v="No"/>
    <n v="576.4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5142"/>
    <s v="Glacier View Junior High"/>
    <s v="No"/>
    <n v="838.0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360"/>
    <s v="Hunt Elementary"/>
    <s v="No"/>
    <n v="712.4300000000000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052"/>
    <s v="Kalles Junior High"/>
    <s v="No"/>
    <n v="800.7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870"/>
    <s v="Karshner Elementary"/>
    <s v="Yes"/>
    <n v="404.57"/>
    <n v="0"/>
    <n v="404.57"/>
    <n v="1.1200000000000001"/>
    <n v="1.1200000000000001"/>
    <n v="404.57"/>
    <n v="1.1870000000000001"/>
    <n v="72728"/>
    <n v="78209"/>
    <n v="96687.51"/>
    <n v="7286.6600000000035"/>
    <n v="14136"/>
    <n v="0.18149999999999999"/>
    <n v="0.17510000000000001"/>
    <n v="35604.11"/>
    <n v="1732.9"/>
    <n v="303.43"/>
    <n v="2036.3300000000002"/>
    <n v="141614.60999999999"/>
  </r>
  <r>
    <x v="211"/>
    <s v="Puyallup School District"/>
    <n v="2498"/>
    <s v="Maplewood Elementary"/>
    <s v="No"/>
    <n v="326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334"/>
    <s v="Meeker Elementary"/>
    <s v="No"/>
    <n v="366.2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572"/>
    <s v="Mt View Elementary"/>
    <s v="No"/>
    <n v="27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927"/>
    <s v="Northwood Elementary"/>
    <s v="No"/>
    <n v="713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146"/>
    <s v="Pope Elementary"/>
    <s v="No"/>
    <n v="719.0500000000000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125"/>
    <s v="Puyallup High School"/>
    <s v="No"/>
    <n v="1719.8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1640"/>
    <s v="Puyallup Online Academy/POA"/>
    <s v="Yes"/>
    <n v="203.5"/>
    <n v="0"/>
    <n v="203.5"/>
    <n v="1.1200000000000001"/>
    <n v="1.1200000000000001"/>
    <n v="203.5"/>
    <n v="0.59699999999999998"/>
    <n v="72728"/>
    <n v="78209"/>
    <n v="48628.85"/>
    <n v="3664.8199999999997"/>
    <n v="14136"/>
    <n v="0.18149999999999999"/>
    <n v="0.17510000000000001"/>
    <n v="17907.04"/>
    <n v="871.56"/>
    <n v="152.61000000000001"/>
    <n v="1024.17"/>
    <n v="71224.87999999999"/>
  </r>
  <r>
    <x v="211"/>
    <s v="Puyallup School District"/>
    <n v="5321"/>
    <s v="Puyallup Open Doors/POD"/>
    <s v="Yes"/>
    <n v="90.57"/>
    <n v="0"/>
    <n v="90.57"/>
    <n v="1.1200000000000001"/>
    <n v="1.1200000000000001"/>
    <n v="90.57"/>
    <n v="0.26600000000000001"/>
    <n v="72728"/>
    <n v="78209"/>
    <n v="21667.13"/>
    <n v="1632.8999999999978"/>
    <n v="14136"/>
    <n v="0.18149999999999999"/>
    <n v="0.17510000000000001"/>
    <n v="7978.68"/>
    <n v="388.33"/>
    <n v="68"/>
    <n v="456.33"/>
    <n v="31735.040000000001"/>
  </r>
  <r>
    <x v="211"/>
    <s v="Puyallup School District"/>
    <n v="5322"/>
    <s v="Puyallup Parent Partnership Program"/>
    <s v="No"/>
    <n v="113.6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121"/>
    <s v="Ridgecrest Elementary"/>
    <s v="No"/>
    <n v="463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645"/>
    <s v="Rogers High School"/>
    <s v="No"/>
    <n v="1768.8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414"/>
    <s v="Shaw Road Elementary"/>
    <s v="No"/>
    <n v="632.9500000000000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497"/>
    <s v="Spinning Elementary"/>
    <s v="No"/>
    <n v="312.4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443"/>
    <s v="Stahl Junior High"/>
    <s v="No"/>
    <n v="896.8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311"/>
    <s v="Stewart Elementary"/>
    <s v="Yes"/>
    <n v="290.60000000000002"/>
    <n v="0"/>
    <n v="290.60000000000002"/>
    <n v="1.1200000000000001"/>
    <n v="1.1200000000000001"/>
    <n v="290.60000000000002"/>
    <n v="0.85199999999999998"/>
    <n v="72728"/>
    <n v="78209"/>
    <n v="69399.97"/>
    <n v="5230.1900000000023"/>
    <n v="14136"/>
    <n v="0.18149999999999999"/>
    <n v="0.17510000000000001"/>
    <n v="25555.77"/>
    <n v="1243.8399999999999"/>
    <n v="217.8"/>
    <n v="1461.6399999999999"/>
    <n v="101647.57"/>
  </r>
  <r>
    <x v="211"/>
    <s v="Puyallup School District"/>
    <n v="3896"/>
    <s v="Sunrise Elementary"/>
    <s v="Yes"/>
    <n v="672.32"/>
    <n v="0"/>
    <n v="672.32"/>
    <n v="1.1200000000000001"/>
    <n v="1.1200000000000001"/>
    <n v="672.32"/>
    <n v="1.972"/>
    <n v="72728"/>
    <n v="78209"/>
    <n v="160629.97"/>
    <n v="12105.559999999998"/>
    <n v="14136"/>
    <n v="0.18149999999999999"/>
    <n v="0.17510000000000001"/>
    <n v="59150.22"/>
    <n v="2878.93"/>
    <n v="504.1"/>
    <n v="3383.0299999999997"/>
    <n v="235268.78"/>
  </r>
  <r>
    <x v="211"/>
    <s v="Puyallup School District"/>
    <n v="3972"/>
    <s v="Walker High School"/>
    <s v="Yes"/>
    <n v="161.44"/>
    <n v="0"/>
    <n v="161.44"/>
    <n v="1.1200000000000001"/>
    <n v="1.1200000000000001"/>
    <n v="161.44"/>
    <n v="0.47399999999999998"/>
    <n v="72728"/>
    <n v="78209"/>
    <n v="38609.839999999997"/>
    <n v="2909.75"/>
    <n v="14136"/>
    <n v="0.18149999999999999"/>
    <n v="0.17510000000000001"/>
    <n v="14217.65"/>
    <n v="691.99"/>
    <n v="121.17"/>
    <n v="813.16"/>
    <n v="56550.400000000001"/>
  </r>
  <r>
    <x v="211"/>
    <s v="Puyallup School District"/>
    <n v="2495"/>
    <s v="Waller Road Elementary"/>
    <s v="Yes"/>
    <n v="311.86"/>
    <n v="0"/>
    <n v="311.86"/>
    <n v="1.1200000000000001"/>
    <n v="1.1200000000000001"/>
    <n v="311.86"/>
    <n v="0.91500000000000004"/>
    <n v="72728"/>
    <n v="78209"/>
    <n v="74531.649999999994"/>
    <n v="5616.9300000000076"/>
    <n v="14136"/>
    <n v="0.18149999999999999"/>
    <n v="0.17510000000000001"/>
    <n v="27445.46"/>
    <n v="1335.81"/>
    <n v="233.9"/>
    <n v="1569.71"/>
    <n v="109163.75"/>
  </r>
  <r>
    <x v="211"/>
    <s v="Puyallup School District"/>
    <n v="3558"/>
    <s v="Wildwood Elementary"/>
    <s v="Yes"/>
    <n v="353.12"/>
    <n v="0"/>
    <n v="353.12"/>
    <n v="1.1200000000000001"/>
    <n v="1.1200000000000001"/>
    <n v="353.12"/>
    <n v="1.036"/>
    <n v="72728"/>
    <n v="78209"/>
    <n v="84387.75"/>
    <n v="6359.7200000000012"/>
    <n v="14136"/>
    <n v="0.18149999999999999"/>
    <n v="0.17510000000000001"/>
    <n v="31074.86"/>
    <n v="1512.46"/>
    <n v="264.83"/>
    <n v="1777.29"/>
    <n v="123599.62"/>
  </r>
  <r>
    <x v="211"/>
    <s v="Puyallup School District"/>
    <n v="2519"/>
    <s v="Woodland Elementary"/>
    <s v="No"/>
    <n v="595.7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496"/>
    <s v="Zeiger Elementary"/>
    <s v="No"/>
    <n v="476.1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2"/>
    <s v="Queets-Clearwater School District"/>
    <n v="2491"/>
    <s v="Queets-Clearwater Elementary"/>
    <s v="Yes"/>
    <n v="42.43"/>
    <n v="0"/>
    <n v="42.43"/>
    <n v="1"/>
    <n v="1.04"/>
    <n v="42.43"/>
    <n v="0.124"/>
    <n v="72728"/>
    <n v="78209"/>
    <n v="9018.27"/>
    <n v="1067.5599999999995"/>
    <n v="14136"/>
    <n v="0.18149999999999999"/>
    <n v="0.17510000000000001"/>
    <n v="3576.61"/>
    <n v="168.1"/>
    <n v="29.43"/>
    <n v="197.53"/>
    <n v="13859.970000000001"/>
  </r>
  <r>
    <x v="213"/>
    <s v="Quilcene School District"/>
    <n v="5236"/>
    <s v="PEARL"/>
    <s v="No"/>
    <n v="448.6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3"/>
    <s v="Quilcene School District"/>
    <n v="2474"/>
    <s v="Quilcene High And Elementary"/>
    <s v="Yes"/>
    <n v="185.17999999999998"/>
    <n v="0"/>
    <n v="185.17999999999998"/>
    <n v="1.06"/>
    <n v="1.06"/>
    <n v="185.17999999999998"/>
    <n v="0.54300000000000004"/>
    <n v="72728"/>
    <n v="78209"/>
    <n v="41860.78"/>
    <n v="3154.760000000002"/>
    <n v="14136"/>
    <n v="0.18149999999999999"/>
    <n v="0.17510000000000001"/>
    <n v="15825.98"/>
    <n v="750.26"/>
    <n v="131.37"/>
    <n v="881.63"/>
    <n v="61723.149999999994"/>
  </r>
  <r>
    <x v="214"/>
    <s v="Quileute Tribal School District"/>
    <n v="5430"/>
    <s v="Quileute Tribal School"/>
    <s v="Yes"/>
    <n v="125.41000000000001"/>
    <n v="0"/>
    <n v="125.41000000000001"/>
    <n v="1"/>
    <n v="1"/>
    <n v="125.41000000000001"/>
    <n v="0.36799999999999999"/>
    <n v="72728"/>
    <n v="78209"/>
    <n v="26763.9"/>
    <n v="2017.0099999999984"/>
    <n v="14136"/>
    <n v="0.18149999999999999"/>
    <n v="0.17510000000000001"/>
    <n v="10412.870000000001"/>
    <n v="479.68"/>
    <n v="83.99"/>
    <n v="563.66999999999996"/>
    <n v="39757.449999999997"/>
  </r>
  <r>
    <x v="215"/>
    <s v="Quillayute Valley School District"/>
    <n v="5529"/>
    <s v="Insight School of WA Open Doors Program"/>
    <s v="Yes"/>
    <n v="7"/>
    <n v="0"/>
    <n v="7"/>
    <n v="1"/>
    <n v="1"/>
    <n v="7"/>
    <n v="2.1000000000000001E-2"/>
    <n v="72728"/>
    <n v="78209"/>
    <n v="1527.29"/>
    <n v="115.10000000000014"/>
    <n v="14136"/>
    <n v="0.18149999999999999"/>
    <n v="0.17510000000000001"/>
    <n v="594.21"/>
    <n v="27.37"/>
    <n v="4.79"/>
    <n v="32.160000000000004"/>
    <n v="2268.7600000000002"/>
  </r>
  <r>
    <x v="215"/>
    <s v="Quillayute Valley School District"/>
    <n v="1671"/>
    <s v="District Run Home School"/>
    <s v="Yes"/>
    <n v="24.04"/>
    <n v="0"/>
    <n v="24.04"/>
    <n v="1"/>
    <n v="1"/>
    <n v="24.04"/>
    <n v="7.0999999999999994E-2"/>
    <n v="72728"/>
    <n v="78209"/>
    <n v="5163.6899999999996"/>
    <n v="389.15000000000055"/>
    <n v="14136"/>
    <n v="0.18149999999999999"/>
    <n v="0.17510000000000001"/>
    <n v="2009.01"/>
    <n v="92.55"/>
    <n v="16.21"/>
    <n v="108.75999999999999"/>
    <n v="7670.6100000000006"/>
  </r>
  <r>
    <x v="215"/>
    <s v="Quillayute Valley School District"/>
    <n v="3737"/>
    <s v="Forks Elementary School"/>
    <s v="Yes"/>
    <n v="360.93"/>
    <n v="0"/>
    <n v="360.93"/>
    <n v="1"/>
    <n v="1"/>
    <n v="360.93"/>
    <n v="1.0589999999999999"/>
    <n v="72728"/>
    <n v="78209"/>
    <n v="77018.95"/>
    <n v="5804.3800000000047"/>
    <n v="14136"/>
    <n v="0.18149999999999999"/>
    <n v="0.17510000000000001"/>
    <n v="29965.31"/>
    <n v="1380.39"/>
    <n v="241.71"/>
    <n v="1622.1000000000001"/>
    <n v="114410.74"/>
  </r>
  <r>
    <x v="215"/>
    <s v="Quillayute Valley School District"/>
    <n v="2349"/>
    <s v="Forks Junior-Senior High School"/>
    <s v="Yes"/>
    <n v="281.18"/>
    <n v="0"/>
    <n v="281.18"/>
    <n v="1"/>
    <n v="1"/>
    <n v="281.18"/>
    <n v="0.82499999999999996"/>
    <n v="72728"/>
    <n v="78209"/>
    <n v="60000.6"/>
    <n v="4521.8300000000017"/>
    <n v="14136"/>
    <n v="0.18149999999999999"/>
    <n v="0.17510000000000001"/>
    <n v="23344.080000000002"/>
    <n v="1075.3699999999999"/>
    <n v="188.3"/>
    <n v="1263.6699999999998"/>
    <n v="89130.18"/>
  </r>
  <r>
    <x v="215"/>
    <s v="Quillayute Valley School District"/>
    <n v="2609"/>
    <s v="Forks Middle School"/>
    <s v="Yes"/>
    <n v="263.43"/>
    <n v="0"/>
    <n v="263.43"/>
    <n v="1"/>
    <n v="1"/>
    <n v="263.43"/>
    <n v="0.77300000000000002"/>
    <n v="72728"/>
    <n v="78209"/>
    <n v="56218.74"/>
    <n v="4236.82"/>
    <n v="14136"/>
    <n v="0.18149999999999999"/>
    <n v="0.17510000000000001"/>
    <n v="21872.7"/>
    <n v="1007.59"/>
    <n v="176.43"/>
    <n v="1184.02"/>
    <n v="83512.280000000013"/>
  </r>
  <r>
    <x v="215"/>
    <s v="Quillayute Valley School District"/>
    <n v="5071"/>
    <s v="Insight School of Washington"/>
    <s v="Yes"/>
    <n v="2531.64"/>
    <n v="0"/>
    <n v="2531.64"/>
    <n v="1"/>
    <n v="1"/>
    <n v="2531.64"/>
    <n v="7.4260000000000002"/>
    <n v="72728"/>
    <n v="78209"/>
    <n v="540078.13"/>
    <n v="40701.900000000023"/>
    <n v="14136"/>
    <n v="0.18149999999999999"/>
    <n v="0.17510000000000001"/>
    <n v="210125.02"/>
    <n v="9679.67"/>
    <n v="1694.91"/>
    <n v="11374.58"/>
    <n v="802279.63"/>
  </r>
  <r>
    <x v="216"/>
    <s v="Quincy School District"/>
    <n v="5585"/>
    <s v="Ancient Lakes Elementary"/>
    <s v="Yes"/>
    <n v="368.05"/>
    <n v="0"/>
    <n v="368.05"/>
    <n v="1"/>
    <n v="1"/>
    <n v="368.05"/>
    <n v="1.08"/>
    <n v="72728"/>
    <n v="78209"/>
    <n v="78546.240000000005"/>
    <n v="5919.4799999999959"/>
    <n v="14136"/>
    <n v="0.18149999999999999"/>
    <n v="0.17510000000000001"/>
    <n v="30559.52"/>
    <n v="1407.76"/>
    <n v="246.5"/>
    <n v="1654.26"/>
    <n v="116679.5"/>
  </r>
  <r>
    <x v="216"/>
    <s v="Quincy School District"/>
    <n v="3426"/>
    <s v="George Elementary"/>
    <s v="Yes"/>
    <n v="162.71"/>
    <n v="0"/>
    <n v="162.71"/>
    <n v="1"/>
    <n v="1"/>
    <n v="162.71"/>
    <n v="0.47699999999999998"/>
    <n v="72728"/>
    <n v="78209"/>
    <n v="34691.26"/>
    <n v="2614.4300000000003"/>
    <n v="14136"/>
    <n v="0.18149999999999999"/>
    <n v="0.17510000000000001"/>
    <n v="13497.12"/>
    <n v="621.76"/>
    <n v="108.87"/>
    <n v="730.63"/>
    <n v="51533.440000000002"/>
  </r>
  <r>
    <x v="216"/>
    <s v="Quincy School District"/>
    <n v="4536"/>
    <s v="Monument Elementary"/>
    <s v="Yes"/>
    <n v="290.02"/>
    <n v="0"/>
    <n v="290.02"/>
    <n v="1"/>
    <n v="1"/>
    <n v="290.02"/>
    <n v="0.85099999999999998"/>
    <n v="72728"/>
    <n v="78209"/>
    <n v="61891.53"/>
    <n v="4664.3300000000017"/>
    <n v="14136"/>
    <n v="0.18149999999999999"/>
    <n v="0.17510000000000001"/>
    <n v="24079.77"/>
    <n v="1109.26"/>
    <n v="194.23"/>
    <n v="1303.49"/>
    <n v="91939.12000000001"/>
  </r>
  <r>
    <x v="216"/>
    <s v="Quincy School District"/>
    <n v="3020"/>
    <s v="Mountain View Elementary"/>
    <s v="Yes"/>
    <n v="268.58"/>
    <n v="0"/>
    <n v="268.58"/>
    <n v="1"/>
    <n v="1"/>
    <n v="268.58"/>
    <n v="0.78800000000000003"/>
    <n v="72728"/>
    <n v="78209"/>
    <n v="57309.66"/>
    <n v="4319.0299999999988"/>
    <n v="14136"/>
    <n v="0.18149999999999999"/>
    <n v="0.17510000000000001"/>
    <n v="22297.13"/>
    <n v="1027.1400000000001"/>
    <n v="179.85"/>
    <n v="1206.99"/>
    <n v="85132.810000000012"/>
  </r>
  <r>
    <x v="216"/>
    <s v="Quincy School District"/>
    <n v="2919"/>
    <s v="Pioneer Elementary"/>
    <s v="Yes"/>
    <n v="298.17"/>
    <n v="0"/>
    <n v="298.17"/>
    <n v="1"/>
    <n v="1"/>
    <n v="298.17"/>
    <n v="0.875"/>
    <n v="72728"/>
    <n v="78209"/>
    <n v="63637"/>
    <n v="4795.8800000000047"/>
    <n v="14136"/>
    <n v="0.18149999999999999"/>
    <n v="0.17510000000000001"/>
    <n v="24758.87"/>
    <n v="1140.55"/>
    <n v="199.71"/>
    <n v="1340.26"/>
    <n v="94532.01"/>
  </r>
  <r>
    <x v="216"/>
    <s v="Quincy School District"/>
    <n v="3088"/>
    <s v="Quincy High School"/>
    <s v="Yes"/>
    <n v="907.02"/>
    <n v="0"/>
    <n v="907.02"/>
    <n v="1"/>
    <n v="1"/>
    <n v="907.02"/>
    <n v="2.661"/>
    <n v="72728"/>
    <n v="78209"/>
    <n v="193529.21"/>
    <n v="14584.940000000002"/>
    <n v="14136"/>
    <n v="0.18149999999999999"/>
    <n v="0.17510000000000001"/>
    <n v="75295.27"/>
    <n v="3468.57"/>
    <n v="607.35"/>
    <n v="4075.92"/>
    <n v="287485.33999999997"/>
  </r>
  <r>
    <x v="216"/>
    <s v="Quincy School District"/>
    <n v="5648"/>
    <s v="Quincy Innovation Academy"/>
    <s v="Yes"/>
    <n v="128.55000000000001"/>
    <n v="0"/>
    <n v="128.55000000000001"/>
    <n v="1"/>
    <n v="1"/>
    <n v="128.55000000000001"/>
    <n v="0.377"/>
    <n v="72728"/>
    <n v="78209"/>
    <n v="27418.46"/>
    <n v="2066.3300000000017"/>
    <n v="14136"/>
    <n v="0.18149999999999999"/>
    <n v="0.17510000000000001"/>
    <n v="10667.54"/>
    <n v="491.41"/>
    <n v="86.05"/>
    <n v="577.46"/>
    <n v="40729.79"/>
  </r>
  <r>
    <x v="216"/>
    <s v="Quincy School District"/>
    <n v="5650"/>
    <s v="Quincy Innovation Academy Big Picture"/>
    <s v="Yes"/>
    <n v="25.8"/>
    <n v="0"/>
    <n v="25.8"/>
    <n v="1"/>
    <n v="1"/>
    <n v="25.8"/>
    <n v="7.5999999999999998E-2"/>
    <n v="72728"/>
    <n v="78209"/>
    <n v="5527.33"/>
    <n v="416.55000000000018"/>
    <n v="14136"/>
    <n v="0.18149999999999999"/>
    <n v="0.17510000000000001"/>
    <n v="2150.48"/>
    <n v="99.06"/>
    <n v="17.350000000000001"/>
    <n v="116.41"/>
    <n v="8210.77"/>
  </r>
  <r>
    <x v="216"/>
    <s v="Quincy School District"/>
    <n v="2510"/>
    <s v="Quincy Middle School"/>
    <s v="Yes"/>
    <n v="752.19"/>
    <n v="0"/>
    <n v="752.19"/>
    <n v="1"/>
    <n v="1"/>
    <n v="752.19"/>
    <n v="2.206"/>
    <n v="72728"/>
    <n v="78209"/>
    <n v="160437.97"/>
    <n v="12091.079999999987"/>
    <n v="14136"/>
    <n v="0.18149999999999999"/>
    <n v="0.17510000000000001"/>
    <n v="62420.66"/>
    <n v="2875.48"/>
    <n v="503.5"/>
    <n v="3378.98"/>
    <n v="238328.69"/>
  </r>
  <r>
    <x v="217"/>
    <s v="Rainier Prep Charter School District"/>
    <n v="5380"/>
    <s v="Rainier Prep"/>
    <s v="Yes"/>
    <n v="332.29"/>
    <n v="0"/>
    <n v="332.29"/>
    <n v="1.18"/>
    <n v="1.18"/>
    <n v="332.29"/>
    <n v="0.97499999999999998"/>
    <n v="72728"/>
    <n v="78209"/>
    <n v="83673.56"/>
    <n v="6305.8899999999994"/>
    <n v="14136"/>
    <n v="0.18149999999999999"/>
    <n v="0.17510000000000001"/>
    <n v="30073.51"/>
    <n v="1499.66"/>
    <n v="262.58999999999997"/>
    <n v="1762.25"/>
    <n v="121815.20999999999"/>
  </r>
  <r>
    <x v="218"/>
    <s v="Rainier School District"/>
    <n v="4486"/>
    <s v="Rainier Elementary School"/>
    <s v="No"/>
    <n v="426.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8"/>
    <s v="Rainier School District"/>
    <n v="2158"/>
    <s v="Rainier Middle School"/>
    <s v="No"/>
    <n v="236.4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8"/>
    <s v="Rainier School District"/>
    <n v="2468"/>
    <s v="Rainier Senior High School"/>
    <s v="No"/>
    <n v="263.9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9"/>
    <s v="Rainier Valley Leadership Academy "/>
    <n v="5468"/>
    <s v="Rainier Valley Leadership Academy"/>
    <s v="Yes"/>
    <n v="156.22999999999999"/>
    <n v="0"/>
    <n v="156.22999999999999"/>
    <n v="1.18"/>
    <n v="1.18"/>
    <n v="156.22999999999999"/>
    <n v="0.45800000000000002"/>
    <n v="72728"/>
    <n v="78209"/>
    <n v="39305.120000000003"/>
    <n v="2962.1499999999942"/>
    <n v="14136"/>
    <n v="0.18149999999999999"/>
    <n v="0.17510000000000001"/>
    <n v="14126.84"/>
    <n v="704.45"/>
    <n v="123.35"/>
    <n v="827.80000000000007"/>
    <n v="57221.91"/>
  </r>
  <r>
    <x v="220"/>
    <s v="Raymond School District"/>
    <n v="2803"/>
    <s v="Raymond Elementary School"/>
    <s v="Yes"/>
    <n v="238.85"/>
    <n v="0"/>
    <n v="238.85"/>
    <n v="1"/>
    <n v="1"/>
    <n v="238.85"/>
    <n v="0.70099999999999996"/>
    <n v="72728"/>
    <n v="78209"/>
    <n v="50982.33"/>
    <n v="3842.1800000000003"/>
    <n v="14136"/>
    <n v="0.18149999999999999"/>
    <n v="0.17510000000000001"/>
    <n v="19835.39"/>
    <n v="913.74"/>
    <n v="160"/>
    <n v="1073.74"/>
    <n v="75733.64"/>
  </r>
  <r>
    <x v="220"/>
    <s v="Raymond School District"/>
    <n v="2357"/>
    <s v="Raymond Jr Sr High School"/>
    <s v="Yes"/>
    <n v="260.63"/>
    <n v="0"/>
    <n v="260.63"/>
    <n v="1"/>
    <n v="1"/>
    <n v="260.63"/>
    <n v="0.76500000000000001"/>
    <n v="72728"/>
    <n v="78209"/>
    <n v="55636.92"/>
    <n v="4192.9700000000012"/>
    <n v="14136"/>
    <n v="0.18149999999999999"/>
    <n v="0.17510000000000001"/>
    <n v="21646.33"/>
    <n v="997.16"/>
    <n v="174.6"/>
    <n v="1171.76"/>
    <n v="82647.98"/>
  </r>
  <r>
    <x v="221"/>
    <s v="Reardan-Edwall School District"/>
    <n v="2864"/>
    <s v="Reardan Elementary School"/>
    <s v="No"/>
    <n v="356.5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1"/>
    <s v="Reardan-Edwall School District"/>
    <n v="2478"/>
    <s v="Reardan Middle-Senior High School"/>
    <s v="No"/>
    <n v="312.2099999999999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1"/>
    <s v="Reardan-Edwall School District"/>
    <n v="5688"/>
    <s v="Reardan Options' Program"/>
    <s v="No"/>
    <n v="58.7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5741"/>
    <s v="Hilltop Heritage Elementary School"/>
    <s v="No"/>
    <n v="500.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587"/>
    <s v="Benson Hill Elementary School"/>
    <s v="No"/>
    <n v="472.0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2439"/>
    <s v="Bryn Mawr Elementary School"/>
    <s v="Yes"/>
    <n v="386.43"/>
    <n v="0"/>
    <n v="386.43"/>
    <n v="1.18"/>
    <n v="1.18"/>
    <n v="386.43"/>
    <n v="1.1339999999999999"/>
    <n v="72728"/>
    <n v="78209"/>
    <n v="97318.79"/>
    <n v="7334.2400000000052"/>
    <n v="14136"/>
    <n v="0.18149999999999999"/>
    <n v="0.17510000000000001"/>
    <n v="34977.81"/>
    <n v="1744.22"/>
    <n v="305.41000000000003"/>
    <n v="2049.63"/>
    <n v="141680.46999999997"/>
  </r>
  <r>
    <x v="222"/>
    <s v="Renton School District"/>
    <n v="3034"/>
    <s v="Campbell Hill Elementary School"/>
    <s v="Yes"/>
    <n v="366.57"/>
    <n v="0"/>
    <n v="366.57"/>
    <n v="1.18"/>
    <n v="1.18"/>
    <n v="366.57"/>
    <n v="1.075"/>
    <n v="72728"/>
    <n v="78209"/>
    <n v="92255.47"/>
    <n v="6952.6499999999942"/>
    <n v="14136"/>
    <n v="0.18149999999999999"/>
    <n v="0.17510000000000001"/>
    <n v="33157.980000000003"/>
    <n v="1653.47"/>
    <n v="289.52"/>
    <n v="1942.99"/>
    <n v="134309.09"/>
  </r>
  <r>
    <x v="222"/>
    <s v="Renton School District"/>
    <n v="3337"/>
    <s v="Cascade Elementary School"/>
    <s v="Yes"/>
    <n v="437.33"/>
    <n v="0"/>
    <n v="437.33"/>
    <n v="1.18"/>
    <n v="1.18"/>
    <n v="437.33"/>
    <n v="1.2829999999999999"/>
    <n v="72728"/>
    <n v="78209"/>
    <n v="110105.83"/>
    <n v="8297.8999999999942"/>
    <n v="14136"/>
    <n v="0.18149999999999999"/>
    <n v="0.17510000000000001"/>
    <n v="39573.660000000003"/>
    <n v="1973.4"/>
    <n v="345.54"/>
    <n v="2318.94"/>
    <n v="160296.32999999999"/>
  </r>
  <r>
    <x v="222"/>
    <s v="Renton School District"/>
    <n v="3280"/>
    <s v="Dimmitt Middle School"/>
    <s v="Yes"/>
    <n v="634.26"/>
    <n v="0"/>
    <n v="634.26"/>
    <n v="1.18"/>
    <n v="1.18"/>
    <n v="634.26"/>
    <n v="1.86"/>
    <n v="72728"/>
    <n v="78209"/>
    <n v="159623.41"/>
    <n v="12029.699999999983"/>
    <n v="14136"/>
    <n v="0.18149999999999999"/>
    <n v="0.17510000000000001"/>
    <n v="57371.01"/>
    <n v="2860.89"/>
    <n v="500.94"/>
    <n v="3361.83"/>
    <n v="232385.94999999998"/>
  </r>
  <r>
    <x v="222"/>
    <s v="Renton School District"/>
    <n v="1534"/>
    <s v="Griffin Home"/>
    <s v="Yes"/>
    <n v="1.71"/>
    <n v="0"/>
    <n v="1.71"/>
    <n v="1.18"/>
    <n v="1.18"/>
    <n v="1.71"/>
    <n v="5.0000000000000001E-3"/>
    <n v="72728"/>
    <n v="78209"/>
    <n v="429.1"/>
    <n v="32.329999999999984"/>
    <n v="14136"/>
    <n v="0.18149999999999999"/>
    <n v="0.17510000000000001"/>
    <n v="154.22"/>
    <n v="7.69"/>
    <n v="1.35"/>
    <n v="9.0400000000000009"/>
    <n v="624.69000000000005"/>
  </r>
  <r>
    <x v="222"/>
    <s v="Renton School District"/>
    <n v="1784"/>
    <s v="H.O.M.E. Program"/>
    <s v="No"/>
    <n v="129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485"/>
    <s v="Hazelwood Elementary School"/>
    <s v="No"/>
    <n v="460.7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630"/>
    <s v="Hazen Senior High School"/>
    <s v="No"/>
    <n v="1817.9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2640"/>
    <s v="Highlands Elementary School"/>
    <s v="Yes"/>
    <n v="402.36"/>
    <n v="0"/>
    <n v="402.36"/>
    <n v="1.18"/>
    <n v="1.18"/>
    <n v="402.36"/>
    <n v="1.18"/>
    <n v="72728"/>
    <n v="78209"/>
    <n v="101266.47"/>
    <n v="7631.7400000000052"/>
    <n v="14136"/>
    <n v="0.18149999999999999"/>
    <n v="0.17510000000000001"/>
    <n v="36396.660000000003"/>
    <n v="1814.97"/>
    <n v="317.8"/>
    <n v="2132.77"/>
    <n v="147427.63999999998"/>
  </r>
  <r>
    <x v="222"/>
    <s v="Renton School District"/>
    <n v="5229"/>
    <s v="Honey Dew Elementary"/>
    <s v="Yes"/>
    <n v="294.70999999999998"/>
    <n v="0"/>
    <n v="294.70999999999998"/>
    <n v="1.18"/>
    <n v="1.18"/>
    <n v="294.70999999999998"/>
    <n v="0.86399999999999999"/>
    <n v="72728"/>
    <n v="78209"/>
    <n v="74147.649999999994"/>
    <n v="5587.9900000000052"/>
    <n v="14136"/>
    <n v="0.18149999999999999"/>
    <n v="0.17510000000000001"/>
    <n v="26649.759999999998"/>
    <n v="1328.93"/>
    <n v="232.7"/>
    <n v="1561.63"/>
    <n v="107947.03"/>
  </r>
  <r>
    <x v="222"/>
    <s v="Renton School District"/>
    <n v="2597"/>
    <s v="Kennydale Elementary School"/>
    <s v="No"/>
    <n v="500.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2929"/>
    <s v="Lakeridge Elementary School"/>
    <s v="Yes"/>
    <n v="318.02"/>
    <n v="0"/>
    <n v="318.02"/>
    <n v="1.18"/>
    <n v="1.18"/>
    <n v="318.02"/>
    <n v="0.93300000000000005"/>
    <n v="72728"/>
    <n v="78209"/>
    <n v="80069.16"/>
    <n v="6034.2599999999948"/>
    <n v="14136"/>
    <n v="0.18149999999999999"/>
    <n v="0.17510000000000001"/>
    <n v="28778.04"/>
    <n v="1435.06"/>
    <n v="251.28"/>
    <n v="1686.34"/>
    <n v="116567.8"/>
  </r>
  <r>
    <x v="222"/>
    <s v="Renton School District"/>
    <n v="3741"/>
    <s v="Lindbergh Senior High School"/>
    <s v="Yes"/>
    <n v="1252.49"/>
    <n v="0"/>
    <n v="1252.49"/>
    <n v="1.18"/>
    <n v="1.18"/>
    <n v="1252.49"/>
    <n v="3.6739999999999999"/>
    <n v="72728"/>
    <n v="78209"/>
    <n v="315299.15000000002"/>
    <n v="23761.889999999956"/>
    <n v="14136"/>
    <n v="0.18149999999999999"/>
    <n v="0.17510000000000001"/>
    <n v="113323.17"/>
    <n v="5651.02"/>
    <n v="989.49"/>
    <n v="6640.51"/>
    <n v="459024.72"/>
  </r>
  <r>
    <x v="222"/>
    <s v="Renton School District"/>
    <n v="3586"/>
    <s v="Maplewood Heights Elementary School"/>
    <s v="No"/>
    <n v="407.8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035"/>
    <s v="McKnight Middle School"/>
    <s v="No"/>
    <n v="826.3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434"/>
    <s v="Nelsen Middle School"/>
    <s v="Yes"/>
    <n v="890.44"/>
    <n v="0"/>
    <n v="890.44"/>
    <n v="1.18"/>
    <n v="1.18"/>
    <n v="890.44"/>
    <n v="2.6120000000000001"/>
    <n v="72728"/>
    <n v="78209"/>
    <n v="224159.33"/>
    <n v="16893.320000000007"/>
    <n v="14136"/>
    <n v="0.18149999999999999"/>
    <n v="0.17510000000000001"/>
    <n v="80566.17"/>
    <n v="4017.54"/>
    <n v="703.47"/>
    <n v="4721.01"/>
    <n v="326339.83"/>
  </r>
  <r>
    <x v="222"/>
    <s v="Renton School District"/>
    <n v="5335"/>
    <s v="Open Door Youth Reengagement Renton"/>
    <s v="Yes"/>
    <n v="41"/>
    <n v="0"/>
    <n v="41"/>
    <n v="1.18"/>
    <n v="1.18"/>
    <n v="41"/>
    <n v="0.12"/>
    <n v="72728"/>
    <n v="78209"/>
    <n v="10298.280000000001"/>
    <n v="776.10999999999876"/>
    <n v="14136"/>
    <n v="0.18149999999999999"/>
    <n v="0.17510000000000001"/>
    <n v="3701.35"/>
    <n v="184.57"/>
    <n v="32.32"/>
    <n v="216.89"/>
    <n v="14992.63"/>
  </r>
  <r>
    <x v="222"/>
    <s v="Renton School District"/>
    <n v="1648"/>
    <s v="Out Of District Facility"/>
    <s v="No"/>
    <n v="8.71000000000000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5070"/>
    <s v="Renton Academy"/>
    <s v="Yes"/>
    <n v="28.28"/>
    <n v="0"/>
    <n v="28.28"/>
    <n v="1.18"/>
    <n v="1.18"/>
    <n v="28.28"/>
    <n v="8.3000000000000004E-2"/>
    <n v="72728"/>
    <n v="78209"/>
    <n v="7122.98"/>
    <n v="536.8100000000004"/>
    <n v="14136"/>
    <n v="0.18149999999999999"/>
    <n v="0.17510000000000001"/>
    <n v="2560.1"/>
    <n v="127.66"/>
    <n v="22.35"/>
    <n v="150.01"/>
    <n v="10369.9"/>
  </r>
  <r>
    <x v="222"/>
    <s v="Renton School District"/>
    <n v="3521"/>
    <s v="Renton Park Elementary School"/>
    <s v="Yes"/>
    <n v="369.32"/>
    <n v="0"/>
    <n v="369.32"/>
    <n v="1.18"/>
    <n v="1.18"/>
    <n v="369.32"/>
    <n v="1.083"/>
    <n v="72728"/>
    <n v="78209"/>
    <n v="92942.02"/>
    <n v="7004.3899999999994"/>
    <n v="14136"/>
    <n v="0.18149999999999999"/>
    <n v="0.17510000000000001"/>
    <n v="33404.730000000003"/>
    <n v="1665.77"/>
    <n v="291.68"/>
    <n v="1957.45"/>
    <n v="135308.59000000003"/>
  </r>
  <r>
    <x v="222"/>
    <s v="Renton School District"/>
    <n v="2475"/>
    <s v="Renton Senior High School"/>
    <s v="Yes"/>
    <n v="1226.5999999999999"/>
    <n v="0"/>
    <n v="1226.5999999999999"/>
    <n v="1.18"/>
    <n v="1.18"/>
    <n v="1226.5999999999999"/>
    <n v="3.5979999999999999"/>
    <n v="72728"/>
    <n v="78209"/>
    <n v="308776.90999999997"/>
    <n v="23270.350000000035"/>
    <n v="14136"/>
    <n v="0.18149999999999999"/>
    <n v="0.17510000000000001"/>
    <n v="110978.98"/>
    <n v="5534.12"/>
    <n v="969.02"/>
    <n v="6503.1399999999994"/>
    <n v="449529.38"/>
  </r>
  <r>
    <x v="222"/>
    <s v="Renton School District"/>
    <n v="5484"/>
    <s v="Risdon Middle School"/>
    <s v="No"/>
    <n v="761.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5519"/>
    <s v="Sartori Elementary School"/>
    <s v="No"/>
    <n v="51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668"/>
    <s v="Sierra Heights Elementary School"/>
    <s v="No"/>
    <n v="336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740"/>
    <s v="Talbot Hill Elementary School"/>
    <s v="No"/>
    <n v="411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5282"/>
    <s v="Talley High School"/>
    <s v="Yes"/>
    <n v="206.88"/>
    <n v="0"/>
    <n v="206.88"/>
    <n v="1.18"/>
    <n v="1.18"/>
    <n v="206.88"/>
    <n v="0.60699999999999998"/>
    <n v="72728"/>
    <n v="78209"/>
    <n v="52092.160000000003"/>
    <n v="3925.8199999999997"/>
    <n v="14136"/>
    <n v="0.18149999999999999"/>
    <n v="0.17510000000000001"/>
    <n v="18722.689999999999"/>
    <n v="933.63"/>
    <n v="163.47999999999999"/>
    <n v="1097.1099999999999"/>
    <n v="75837.780000000013"/>
  </r>
  <r>
    <x v="222"/>
    <s v="Renton School District"/>
    <n v="3702"/>
    <s v="Tiffany Park Elementary School"/>
    <s v="Yes"/>
    <n v="370.76"/>
    <n v="0"/>
    <n v="370.76"/>
    <n v="1.18"/>
    <n v="1.18"/>
    <n v="370.76"/>
    <n v="1.0880000000000001"/>
    <n v="72728"/>
    <n v="78209"/>
    <n v="93371.12"/>
    <n v="7036.7200000000012"/>
    <n v="14136"/>
    <n v="0.18149999999999999"/>
    <n v="0.17510000000000001"/>
    <n v="33558.959999999999"/>
    <n v="1673.46"/>
    <n v="293.02"/>
    <n v="1966.48"/>
    <n v="135933.28"/>
  </r>
  <r>
    <x v="223"/>
    <s v="Republic School District"/>
    <n v="2789"/>
    <s v="Republic Elementary School"/>
    <s v="Yes"/>
    <n v="174.18"/>
    <n v="0"/>
    <n v="174.18"/>
    <n v="1.01"/>
    <n v="1.01"/>
    <n v="174.18"/>
    <n v="0.51100000000000001"/>
    <n v="72728"/>
    <n v="78209"/>
    <n v="37535.65"/>
    <n v="2828.7999999999956"/>
    <n v="14136"/>
    <n v="0.18149999999999999"/>
    <n v="0.17510000000000001"/>
    <n v="14531.54"/>
    <n v="672.74"/>
    <n v="117.8"/>
    <n v="790.54"/>
    <n v="55686.53"/>
  </r>
  <r>
    <x v="223"/>
    <s v="Republic School District"/>
    <n v="3559"/>
    <s v="Republic Junior High"/>
    <s v="Yes"/>
    <n v="66.94"/>
    <n v="0"/>
    <n v="66.94"/>
    <n v="1.01"/>
    <n v="1.01"/>
    <n v="66.94"/>
    <n v="0.19600000000000001"/>
    <n v="72728"/>
    <n v="78209"/>
    <n v="14397.23"/>
    <n v="1085.0200000000004"/>
    <n v="14136"/>
    <n v="0.18149999999999999"/>
    <n v="0.17510000000000001"/>
    <n v="5573.74"/>
    <n v="258.04000000000002"/>
    <n v="45.18"/>
    <n v="303.22000000000003"/>
    <n v="21359.210000000003"/>
  </r>
  <r>
    <x v="223"/>
    <s v="Republic School District"/>
    <n v="1898"/>
    <s v="Republic Parent Partner"/>
    <s v="No"/>
    <n v="80.91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3"/>
    <s v="Republic School District"/>
    <n v="3579"/>
    <s v="Republic Senior High School"/>
    <s v="Yes"/>
    <n v="102.36000000000001"/>
    <n v="0"/>
    <n v="102.36000000000001"/>
    <n v="1.01"/>
    <n v="1.01"/>
    <n v="102.36000000000001"/>
    <n v="0.3"/>
    <n v="72728"/>
    <n v="78209"/>
    <n v="22036.58"/>
    <n v="1660.75"/>
    <n v="14136"/>
    <n v="0.18149999999999999"/>
    <n v="0.17510000000000001"/>
    <n v="8531.24"/>
    <n v="394.96"/>
    <n v="69.16"/>
    <n v="464.12"/>
    <n v="32692.69"/>
  </r>
  <r>
    <x v="224"/>
    <s v="Richland School District"/>
    <n v="4060"/>
    <s v="Badger Mountain Elementary"/>
    <s v="No"/>
    <n v="589.3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2721"/>
    <s v="Carmichael Middle School"/>
    <s v="Yes"/>
    <n v="801.06"/>
    <n v="0"/>
    <n v="801.06"/>
    <n v="1"/>
    <n v="1"/>
    <n v="801.06"/>
    <n v="2.35"/>
    <n v="72728"/>
    <n v="78209"/>
    <n v="170910.8"/>
    <n v="12880.350000000006"/>
    <n v="14136"/>
    <n v="0.18149999999999999"/>
    <n v="0.17510000000000001"/>
    <n v="66495.259999999995"/>
    <n v="3063.19"/>
    <n v="536.36"/>
    <n v="3599.55"/>
    <n v="253885.96"/>
  </r>
  <r>
    <x v="224"/>
    <s v="Richland School District"/>
    <n v="2785"/>
    <s v="Chief Joseph Middle School"/>
    <s v="Yes"/>
    <n v="665.1"/>
    <n v="0"/>
    <n v="665.1"/>
    <n v="1"/>
    <n v="1"/>
    <n v="665.1"/>
    <n v="1.9510000000000001"/>
    <n v="72728"/>
    <n v="78209"/>
    <n v="141892.32999999999"/>
    <n v="10693.430000000022"/>
    <n v="14136"/>
    <n v="0.18149999999999999"/>
    <n v="0.17510000000000001"/>
    <n v="55205.21"/>
    <n v="2543.1"/>
    <n v="445.3"/>
    <n v="2988.4"/>
    <n v="210779.37"/>
  </r>
  <r>
    <x v="224"/>
    <s v="Richland School District"/>
    <n v="5732"/>
    <s v="Desert Sky Elementary"/>
    <s v="No"/>
    <n v="429.8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3926"/>
    <s v="Enterprise Middle School"/>
    <s v="No"/>
    <n v="707.5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3833"/>
    <s v="Hanford High School"/>
    <s v="No"/>
    <n v="1873.3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2786"/>
    <s v="Jason Lee Elementary School"/>
    <s v="Yes"/>
    <n v="515.61"/>
    <n v="0"/>
    <n v="515.61"/>
    <n v="1"/>
    <n v="1"/>
    <n v="515.61"/>
    <n v="1.512"/>
    <n v="72728"/>
    <n v="78209"/>
    <n v="109964.74"/>
    <n v="8287.2699999999895"/>
    <n v="14136"/>
    <n v="0.18149999999999999"/>
    <n v="0.17510000000000001"/>
    <n v="42783.33"/>
    <n v="1970.87"/>
    <n v="345.1"/>
    <n v="2315.9699999999998"/>
    <n v="163351.31"/>
  </r>
  <r>
    <x v="224"/>
    <s v="Richland School District"/>
    <n v="2642"/>
    <s v="Jefferson Elementary"/>
    <s v="Yes"/>
    <n v="404.17"/>
    <n v="0"/>
    <n v="404.17"/>
    <n v="1"/>
    <n v="1"/>
    <n v="404.17"/>
    <n v="1.1859999999999999"/>
    <n v="72728"/>
    <n v="78209"/>
    <n v="86255.41"/>
    <n v="6500.4599999999919"/>
    <n v="14136"/>
    <n v="0.18149999999999999"/>
    <n v="0.17510000000000001"/>
    <n v="33558.879999999997"/>
    <n v="1545.93"/>
    <n v="270.69"/>
    <n v="1816.6200000000001"/>
    <n v="128131.37"/>
  </r>
  <r>
    <x v="224"/>
    <s v="Richland School District"/>
    <n v="5493"/>
    <s v="Leona Libby Middle School"/>
    <s v="No"/>
    <n v="814.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2657"/>
    <s v="Lewis &amp; Clark Elementary School"/>
    <s v="Yes"/>
    <n v="476.7"/>
    <n v="0"/>
    <n v="476.7"/>
    <n v="1"/>
    <n v="1"/>
    <n v="476.7"/>
    <n v="1.3979999999999999"/>
    <n v="72728"/>
    <n v="78209"/>
    <n v="101673.74"/>
    <n v="7662.4399999999878"/>
    <n v="14136"/>
    <n v="0.18149999999999999"/>
    <n v="0.17510000000000001"/>
    <n v="39557.61"/>
    <n v="1822.27"/>
    <n v="319.08"/>
    <n v="2141.35"/>
    <n v="151035.13999999998"/>
  </r>
  <r>
    <x v="224"/>
    <s v="Richland School District"/>
    <n v="2656"/>
    <s v="Marcus Whitman Elementary"/>
    <s v="Yes"/>
    <n v="466.91"/>
    <n v="0"/>
    <n v="466.91"/>
    <n v="1"/>
    <n v="1"/>
    <n v="466.91"/>
    <n v="1.37"/>
    <n v="72728"/>
    <n v="78209"/>
    <n v="99637.36"/>
    <n v="7508.9700000000012"/>
    <n v="14136"/>
    <n v="0.18149999999999999"/>
    <n v="0.17510000000000001"/>
    <n v="38765.32"/>
    <n v="1785.77"/>
    <n v="312.69"/>
    <n v="2098.46"/>
    <n v="148010.10999999999"/>
  </r>
  <r>
    <x v="224"/>
    <s v="Richland School District"/>
    <n v="5419"/>
    <s v="Orchard Elementary"/>
    <s v="No"/>
    <n v="617.690000000000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5689"/>
    <s v="Pacific Crest Online Academy"/>
    <s v="Yes"/>
    <n v="374.57"/>
    <n v="0"/>
    <n v="374.57"/>
    <n v="1"/>
    <n v="1"/>
    <n v="374.57"/>
    <n v="1.099"/>
    <n v="72728"/>
    <n v="78209"/>
    <n v="79928.070000000007"/>
    <n v="6023.6199999999953"/>
    <n v="14136"/>
    <n v="0.18149999999999999"/>
    <n v="0.17510000000000001"/>
    <n v="31097.14"/>
    <n v="1432.53"/>
    <n v="250.84"/>
    <n v="1683.37"/>
    <n v="118732.2"/>
  </r>
  <r>
    <x v="224"/>
    <s v="Richland School District"/>
    <n v="3511"/>
    <s v="Richland High School"/>
    <s v="No"/>
    <n v="2128.7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4295"/>
    <s v="Rivers Edge High School"/>
    <s v="Yes"/>
    <n v="139"/>
    <n v="0"/>
    <n v="139"/>
    <n v="1"/>
    <n v="1"/>
    <n v="139"/>
    <n v="0.40799999999999997"/>
    <n v="72728"/>
    <n v="78209"/>
    <n v="29673.02"/>
    <n v="2236.25"/>
    <n v="14136"/>
    <n v="0.18149999999999999"/>
    <n v="0.17510000000000001"/>
    <n v="11544.71"/>
    <n v="531.82000000000005"/>
    <n v="93.12"/>
    <n v="624.94000000000005"/>
    <n v="44078.92"/>
  </r>
  <r>
    <x v="224"/>
    <s v="Richland School District"/>
    <n v="3732"/>
    <s v="Sacajawea Elementary"/>
    <s v="No"/>
    <n v="447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2001"/>
    <s v="Special Programs"/>
    <s v="No"/>
    <n v="1.9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4059"/>
    <s v="Tapteal Elementary School"/>
    <s v="Yes"/>
    <n v="469.82"/>
    <n v="0"/>
    <n v="469.82"/>
    <n v="1"/>
    <n v="1"/>
    <n v="469.82"/>
    <n v="1.3779999999999999"/>
    <n v="72728"/>
    <n v="78209"/>
    <n v="100219.18"/>
    <n v="7552.820000000007"/>
    <n v="14136"/>
    <n v="0.18149999999999999"/>
    <n v="0.17510000000000001"/>
    <n v="38991.69"/>
    <n v="1796.2"/>
    <n v="314.51"/>
    <n v="2110.71"/>
    <n v="148874.4"/>
  </r>
  <r>
    <x v="224"/>
    <s v="Richland School District"/>
    <n v="5165"/>
    <s v="Three Rivers Home Link"/>
    <s v="No"/>
    <n v="699.0500000000000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5092"/>
    <s v="White Bluffs Elementary School"/>
    <s v="No"/>
    <n v="636.9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4543"/>
    <s v="William Wiley Elementary School"/>
    <s v="No"/>
    <n v="516.450000000000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2390"/>
    <s v="Ridgefield High School"/>
    <s v="No"/>
    <n v="1191.84999999999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3321"/>
    <s v="South Ridge Elementary"/>
    <s v="No"/>
    <n v="745.0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5518"/>
    <s v="Sunset Ridge Intermediate School"/>
    <s v="No"/>
    <n v="621.3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3786"/>
    <s v="Union Ridge Elementary"/>
    <s v="No"/>
    <n v="710.8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3891"/>
    <s v="View Ridge Middle School"/>
    <s v="No"/>
    <n v="633.5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5690"/>
    <s v="Wisdom Ridge Academy"/>
    <s v="No"/>
    <n v="132.1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6"/>
    <s v="Ritzville School District"/>
    <n v="5303"/>
    <s v="Lind Ritzville Middle School"/>
    <s v="No"/>
    <n v="99.26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6"/>
    <s v="Ritzville School District"/>
    <n v="2719"/>
    <s v="Ritzville Grade School"/>
    <s v="Yes"/>
    <n v="169.66"/>
    <n v="0"/>
    <n v="169.66"/>
    <n v="1"/>
    <n v="1.04"/>
    <n v="169.66"/>
    <n v="0.498"/>
    <n v="72728"/>
    <n v="78209"/>
    <n v="36218.54"/>
    <n v="4287.4700000000012"/>
    <n v="14136"/>
    <n v="0.18149999999999999"/>
    <n v="0.17510000000000001"/>
    <n v="14364.13"/>
    <n v="675.1"/>
    <n v="118.21"/>
    <n v="793.31000000000006"/>
    <n v="55663.45"/>
  </r>
  <r>
    <x v="226"/>
    <s v="Ritzville School District"/>
    <n v="2132"/>
    <s v="Ritzville High School"/>
    <s v="No"/>
    <n v="128.6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7"/>
    <s v="Riverside School District"/>
    <n v="2525"/>
    <s v="Chattaroy Elementary"/>
    <s v="No"/>
    <n v="231.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7"/>
    <s v="Riverside School District"/>
    <n v="1919"/>
    <s v="Independent Scholar"/>
    <s v="Yes"/>
    <n v="100.38"/>
    <n v="0"/>
    <n v="100.38"/>
    <n v="1"/>
    <n v="1"/>
    <n v="100.38"/>
    <n v="0.29399999999999998"/>
    <n v="72728"/>
    <n v="78209"/>
    <n v="21382.03"/>
    <n v="1611.4200000000019"/>
    <n v="14136"/>
    <n v="0.18149999999999999"/>
    <n v="0.17510000000000001"/>
    <n v="8318.98"/>
    <n v="383.22"/>
    <n v="67.099999999999994"/>
    <n v="450.32000000000005"/>
    <n v="31762.75"/>
  </r>
  <r>
    <x v="227"/>
    <s v="Riverside School District"/>
    <n v="4033"/>
    <s v="Riverside Elementary"/>
    <s v="Yes"/>
    <n v="393.87"/>
    <n v="0"/>
    <n v="393.87"/>
    <n v="1"/>
    <n v="1"/>
    <n v="393.87"/>
    <n v="1.155"/>
    <n v="72728"/>
    <n v="78209"/>
    <n v="84000.84"/>
    <n v="6330.5599999999977"/>
    <n v="14136"/>
    <n v="0.18149999999999999"/>
    <n v="0.17510000000000001"/>
    <n v="32681.71"/>
    <n v="1505.52"/>
    <n v="263.62"/>
    <n v="1769.1399999999999"/>
    <n v="124782.24999999999"/>
  </r>
  <r>
    <x v="227"/>
    <s v="Riverside School District"/>
    <n v="4228"/>
    <s v="Riverside High School"/>
    <s v="No"/>
    <n v="451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7"/>
    <s v="Riverside School District"/>
    <n v="3466"/>
    <s v="Riverside Middle School"/>
    <s v="Yes"/>
    <n v="332.12"/>
    <n v="0"/>
    <n v="332.12"/>
    <n v="1"/>
    <n v="1"/>
    <n v="332.12"/>
    <n v="0.97399999999999998"/>
    <n v="72728"/>
    <n v="78209"/>
    <n v="70837.070000000007"/>
    <n v="5338.5"/>
    <n v="14136"/>
    <n v="0.18149999999999999"/>
    <n v="0.17510000000000001"/>
    <n v="27560.16"/>
    <n v="1269.5899999999999"/>
    <n v="222.31"/>
    <n v="1491.8999999999999"/>
    <n v="105227.63"/>
  </r>
  <r>
    <x v="228"/>
    <s v="Riverview School District"/>
    <n v="2485"/>
    <s v="Carnation Elementary School"/>
    <s v="No"/>
    <n v="355.4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3524"/>
    <s v="Cedarcrest High School"/>
    <s v="No"/>
    <n v="922.3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3101"/>
    <s v="Cherry Valley Elementary School"/>
    <s v="No"/>
    <n v="476.6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1756"/>
    <s v="CLIP"/>
    <s v="No"/>
    <n v="56.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1854"/>
    <s v="PARADE"/>
    <s v="No"/>
    <n v="95.1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4332"/>
    <s v="Stillwater Elementary"/>
    <s v="No"/>
    <n v="523.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4318"/>
    <s v="Tolt Middle School"/>
    <s v="No"/>
    <n v="610.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9"/>
    <s v="Rochester School District"/>
    <n v="3801"/>
    <s v="Grand Mound Elementary"/>
    <s v="Yes"/>
    <n v="513.45000000000005"/>
    <n v="0"/>
    <n v="513.45000000000005"/>
    <n v="1"/>
    <n v="1"/>
    <n v="513.45000000000005"/>
    <n v="1.506"/>
    <n v="72728"/>
    <n v="78209"/>
    <n v="109528.37"/>
    <n v="8254.3800000000047"/>
    <n v="14136"/>
    <n v="0.18149999999999999"/>
    <n v="0.17510000000000001"/>
    <n v="42613.56"/>
    <n v="1963.05"/>
    <n v="343.73"/>
    <n v="2306.7799999999997"/>
    <n v="162703.09"/>
  </r>
  <r>
    <x v="229"/>
    <s v="Rochester School District"/>
    <n v="1735"/>
    <s v="H.e.a.r.t. High School"/>
    <s v="Yes"/>
    <n v="41.88"/>
    <n v="0"/>
    <n v="41.88"/>
    <n v="1"/>
    <n v="1"/>
    <n v="41.88"/>
    <n v="0.123"/>
    <n v="72728"/>
    <n v="78209"/>
    <n v="8945.5400000000009"/>
    <n v="674.16999999999825"/>
    <n v="14136"/>
    <n v="0.18149999999999999"/>
    <n v="0.17510000000000001"/>
    <n v="3480.39"/>
    <n v="160.33000000000001"/>
    <n v="28.07"/>
    <n v="188.4"/>
    <n v="13288.499999999998"/>
  </r>
  <r>
    <x v="229"/>
    <s v="Rochester School District"/>
    <n v="4326"/>
    <s v="Rochester High School"/>
    <s v="No"/>
    <n v="58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9"/>
    <s v="Rochester School District"/>
    <n v="3067"/>
    <s v="Rochester Middle School"/>
    <s v="Yes"/>
    <n v="491.68"/>
    <n v="0"/>
    <n v="491.68"/>
    <n v="1"/>
    <n v="1"/>
    <n v="491.68"/>
    <n v="1.4419999999999999"/>
    <n v="72728"/>
    <n v="78209"/>
    <n v="104873.78"/>
    <n v="7903.6000000000058"/>
    <n v="14136"/>
    <n v="0.18149999999999999"/>
    <n v="0.17510000000000001"/>
    <n v="40802.620000000003"/>
    <n v="1879.62"/>
    <n v="329.12"/>
    <n v="2208.7399999999998"/>
    <n v="155788.74"/>
  </r>
  <r>
    <x v="229"/>
    <s v="Rochester School District"/>
    <n v="2527"/>
    <s v="Rochester Primary School"/>
    <s v="Yes"/>
    <n v="487.24"/>
    <n v="0"/>
    <n v="487.24"/>
    <n v="1"/>
    <n v="1"/>
    <n v="487.24"/>
    <n v="1.429"/>
    <n v="72728"/>
    <n v="78209"/>
    <n v="103928.31"/>
    <n v="7832.3500000000058"/>
    <n v="14136"/>
    <n v="0.18149999999999999"/>
    <n v="0.17510000000000001"/>
    <n v="40434.78"/>
    <n v="1862.68"/>
    <n v="326.16000000000003"/>
    <n v="2188.84"/>
    <n v="154384.28"/>
  </r>
  <r>
    <x v="230"/>
    <s v="Roosevelt School District"/>
    <n v="3530"/>
    <s v="Roosevelt Elementary School"/>
    <s v="No"/>
    <n v="2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1"/>
    <s v="Rooted Schools Charter"/>
    <n v="5755"/>
    <s v="Rooted School Washington"/>
    <s v="Yes"/>
    <n v="25.43"/>
    <n v="0"/>
    <n v="25.43"/>
    <n v="1.06"/>
    <n v="1.06"/>
    <n v="25.43"/>
    <n v="7.4999999999999997E-2"/>
    <n v="72728"/>
    <n v="78209"/>
    <n v="5781.88"/>
    <n v="435.73999999999978"/>
    <n v="14136"/>
    <n v="0.18149999999999999"/>
    <n v="0.17510000000000001"/>
    <n v="2185.91"/>
    <n v="103.63"/>
    <n v="18.149999999999999"/>
    <n v="121.78"/>
    <n v="8525.31"/>
  </r>
  <r>
    <x v="232"/>
    <s v="Rosalia School District"/>
    <n v="3204"/>
    <s v="Rosalia Elementary &amp; Secondary School"/>
    <s v="Yes"/>
    <n v="149.20999999999998"/>
    <n v="0"/>
    <n v="149.20999999999998"/>
    <n v="1"/>
    <n v="1.04"/>
    <n v="149.20999999999998"/>
    <n v="0.438"/>
    <n v="72728"/>
    <n v="78209"/>
    <n v="31854.86"/>
    <n v="3770.9000000000015"/>
    <n v="14136"/>
    <n v="0.18149999999999999"/>
    <n v="0.17510000000000001"/>
    <n v="12633.51"/>
    <n v="593.76"/>
    <n v="103.97"/>
    <n v="697.73"/>
    <n v="48957.000000000007"/>
  </r>
  <r>
    <x v="233"/>
    <s v="Royal School District"/>
    <n v="3090"/>
    <s v="Red Rock Elementary"/>
    <s v="Yes"/>
    <n v="488.16"/>
    <n v="0"/>
    <n v="488.16"/>
    <n v="1"/>
    <n v="1"/>
    <n v="488.16"/>
    <n v="1.4319999999999999"/>
    <n v="72728"/>
    <n v="78209"/>
    <n v="104146.5"/>
    <n v="7848.7899999999936"/>
    <n v="14136"/>
    <n v="0.18149999999999999"/>
    <n v="0.17510000000000001"/>
    <n v="40519.660000000003"/>
    <n v="1866.59"/>
    <n v="326.83999999999997"/>
    <n v="2193.4299999999998"/>
    <n v="154708.38"/>
  </r>
  <r>
    <x v="233"/>
    <s v="Royal School District"/>
    <n v="3516"/>
    <s v="Royal High School"/>
    <s v="Yes"/>
    <n v="562.29000000000008"/>
    <n v="0"/>
    <n v="562.29000000000008"/>
    <n v="1"/>
    <n v="1"/>
    <n v="562.29000000000008"/>
    <n v="1.649"/>
    <n v="72728"/>
    <n v="78209"/>
    <n v="119928.47"/>
    <n v="9038.1699999999983"/>
    <n v="14136"/>
    <n v="0.18149999999999999"/>
    <n v="0.17510000000000001"/>
    <n v="46659.86"/>
    <n v="2149.44"/>
    <n v="376.37"/>
    <n v="2525.81"/>
    <n v="178152.31"/>
  </r>
  <r>
    <x v="233"/>
    <s v="Royal School District"/>
    <n v="5388"/>
    <s v="Royal Intermediate School"/>
    <s v="Yes"/>
    <n v="384.93"/>
    <n v="0"/>
    <n v="384.93"/>
    <n v="1"/>
    <n v="1"/>
    <n v="384.93"/>
    <n v="1.129"/>
    <n v="72728"/>
    <n v="78209"/>
    <n v="82109.91"/>
    <n v="6188.0500000000029"/>
    <n v="14136"/>
    <n v="0.18149999999999999"/>
    <n v="0.17510000000000001"/>
    <n v="31946.02"/>
    <n v="1471.63"/>
    <n v="257.68"/>
    <n v="1729.3100000000002"/>
    <n v="121973.29000000001"/>
  </r>
  <r>
    <x v="233"/>
    <s v="Royal School District"/>
    <n v="3620"/>
    <s v="Royal Middle School"/>
    <s v="Yes"/>
    <n v="279.62"/>
    <n v="0"/>
    <n v="279.62"/>
    <n v="1"/>
    <n v="1"/>
    <n v="279.62"/>
    <n v="0.82"/>
    <n v="72728"/>
    <n v="78209"/>
    <n v="59636.959999999999"/>
    <n v="4494.4199999999983"/>
    <n v="14136"/>
    <n v="0.18149999999999999"/>
    <n v="0.17510000000000001"/>
    <n v="23202.6"/>
    <n v="1068.8599999999999"/>
    <n v="187.16"/>
    <n v="1256.02"/>
    <n v="88590"/>
  </r>
  <r>
    <x v="234"/>
    <s v="San Juan Island School District"/>
    <n v="2520"/>
    <s v="Friday Harbor Elementary School"/>
    <s v="No"/>
    <n v="309.1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4"/>
    <s v="San Juan Island School District"/>
    <n v="2879"/>
    <s v="Friday Harbor High School"/>
    <s v="No"/>
    <n v="251.350000000000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4"/>
    <s v="San Juan Island School District"/>
    <n v="3011"/>
    <s v="Friday Harbor Middle School"/>
    <s v="No"/>
    <n v="175.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4"/>
    <s v="San Juan Island School District"/>
    <n v="1963"/>
    <s v="Griffin Bay School"/>
    <s v="No"/>
    <n v="43.19000000000000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4"/>
    <s v="San Juan Island School District"/>
    <n v="5559"/>
    <s v="Griffin Bay School Open Doors"/>
    <s v="No"/>
    <n v="3.8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5"/>
    <s v="Satsop School District"/>
    <n v="2010"/>
    <s v="Satsop Elementary"/>
    <s v="Yes"/>
    <n v="58.14"/>
    <n v="0"/>
    <n v="58.14"/>
    <n v="1"/>
    <n v="1"/>
    <n v="58.14"/>
    <n v="0.17100000000000001"/>
    <n v="72728"/>
    <n v="78209"/>
    <n v="12436.49"/>
    <n v="937.25"/>
    <n v="14136"/>
    <n v="0.18149999999999999"/>
    <n v="0.17510000000000001"/>
    <n v="4838.59"/>
    <n v="222.9"/>
    <n v="39.03"/>
    <n v="261.93"/>
    <n v="18474.260000000002"/>
  </r>
  <r>
    <x v="236"/>
    <s v="Seattle Public Schools"/>
    <n v="1751"/>
    <s v="Cascade Parent Partnership Program"/>
    <s v="No"/>
    <n v="381.84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60"/>
    <s v="Seattle Skills Center"/>
    <s v="No"/>
    <n v="133.8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38"/>
    <s v="Adams Elementary School"/>
    <s v="No"/>
    <n v="301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774"/>
    <s v="Aki Kurose Middle School"/>
    <s v="Yes"/>
    <n v="791.24"/>
    <n v="0"/>
    <n v="791.24"/>
    <n v="1.18"/>
    <n v="1.18"/>
    <n v="791.24"/>
    <n v="2.3210000000000002"/>
    <n v="72728"/>
    <n v="78209"/>
    <n v="199185.99"/>
    <n v="15011.260000000009"/>
    <n v="14136"/>
    <n v="0.18149999999999999"/>
    <n v="0.17510000000000001"/>
    <n v="71590.38"/>
    <n v="3569.95"/>
    <n v="625.1"/>
    <n v="4195.05"/>
    <n v="289982.68"/>
  </r>
  <r>
    <x v="236"/>
    <s v="Seattle Public Schools"/>
    <n v="2181"/>
    <s v="Alki Elementary School"/>
    <s v="No"/>
    <n v="270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730"/>
    <s v="Arbor Heights Elementary School"/>
    <s v="No"/>
    <n v="480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717"/>
    <s v="B F Day Elementary School"/>
    <s v="No"/>
    <n v="381.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07"/>
    <s v="Bailey Gatzert Elementary School"/>
    <s v="Yes"/>
    <n v="351.71"/>
    <n v="0"/>
    <n v="351.71"/>
    <n v="1.18"/>
    <n v="1.18"/>
    <n v="351.71"/>
    <n v="1.032"/>
    <n v="72728"/>
    <n v="78209"/>
    <n v="88565.25"/>
    <n v="6674.5399999999936"/>
    <n v="14136"/>
    <n v="0.18149999999999999"/>
    <n v="0.17510000000000001"/>
    <n v="31831.66"/>
    <n v="1587.33"/>
    <n v="277.94"/>
    <n v="1865.27"/>
    <n v="128936.72"/>
  </r>
  <r>
    <x v="236"/>
    <s v="Seattle Public Schools"/>
    <n v="2220"/>
    <s v="Ballard High School"/>
    <s v="No"/>
    <n v="1630.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70"/>
    <s v="Beacon Hill International School"/>
    <s v="Yes"/>
    <n v="353"/>
    <n v="0"/>
    <n v="353"/>
    <n v="1.18"/>
    <n v="1.18"/>
    <n v="353"/>
    <n v="1.0349999999999999"/>
    <n v="72728"/>
    <n v="78209"/>
    <n v="88822.71"/>
    <n v="6693.9399999999878"/>
    <n v="14136"/>
    <n v="0.18149999999999999"/>
    <n v="0.17510000000000001"/>
    <n v="31924.19"/>
    <n v="1591.94"/>
    <n v="278.75"/>
    <n v="1870.69"/>
    <n v="129311.53"/>
  </r>
  <r>
    <x v="236"/>
    <s v="Seattle Public Schools"/>
    <n v="5406"/>
    <s v="Bridges Transition"/>
    <s v="No"/>
    <n v="1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209"/>
    <s v="Broadview-Thomson K-8 School"/>
    <s v="Yes"/>
    <n v="519.98"/>
    <n v="0"/>
    <n v="519.98"/>
    <n v="1.18"/>
    <n v="1.18"/>
    <n v="519.98"/>
    <n v="1.5249999999999999"/>
    <n v="72728"/>
    <n v="78209"/>
    <n v="130874.04"/>
    <n v="9863.0600000000122"/>
    <n v="14136"/>
    <n v="0.18149999999999999"/>
    <n v="0.17510000000000001"/>
    <n v="47038.06"/>
    <n v="2345.62"/>
    <n v="410.72"/>
    <n v="2756.34"/>
    <n v="190531.49999999997"/>
  </r>
  <r>
    <x v="236"/>
    <s v="Seattle Public Schools"/>
    <n v="2372"/>
    <s v="Bryant Elementary School"/>
    <s v="No"/>
    <n v="478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92"/>
    <s v="Cascadia Elementary"/>
    <s v="No"/>
    <n v="452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838"/>
    <s v="Catharine Blaine K-8 School"/>
    <s v="No"/>
    <n v="439.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487"/>
    <s v="Cedar Park Elementary School"/>
    <s v="No"/>
    <n v="233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096"/>
    <s v="Chief Sealth International High School"/>
    <s v="Yes"/>
    <n v="1167.32"/>
    <n v="0"/>
    <n v="1167.32"/>
    <n v="1.18"/>
    <n v="1.18"/>
    <n v="1167.32"/>
    <n v="3.4239999999999999"/>
    <n v="72728"/>
    <n v="78209"/>
    <n v="293844.39"/>
    <n v="22145"/>
    <n v="14136"/>
    <n v="0.18149999999999999"/>
    <n v="0.17510000000000001"/>
    <n v="105612.01"/>
    <n v="5266.49"/>
    <n v="922.16"/>
    <n v="6188.65"/>
    <n v="427790.05000000005"/>
  </r>
  <r>
    <x v="236"/>
    <s v="Seattle Public Schools"/>
    <n v="2392"/>
    <s v="Cleveland High School STEM"/>
    <s v="Yes"/>
    <n v="871.73"/>
    <n v="0"/>
    <n v="871.73"/>
    <n v="1.18"/>
    <n v="1.18"/>
    <n v="871.73"/>
    <n v="2.5569999999999999"/>
    <n v="72728"/>
    <n v="78209"/>
    <n v="219439.29"/>
    <n v="16537.600000000006"/>
    <n v="14136"/>
    <n v="0.18149999999999999"/>
    <n v="0.17510000000000001"/>
    <n v="78869.72"/>
    <n v="3932.95"/>
    <n v="688.66"/>
    <n v="4621.6099999999997"/>
    <n v="319468.21999999997"/>
  </r>
  <r>
    <x v="236"/>
    <s v="Seattle Public Schools"/>
    <n v="2199"/>
    <s v="Concord International School"/>
    <s v="Yes"/>
    <n v="270.57"/>
    <n v="0"/>
    <n v="270.57"/>
    <n v="1.18"/>
    <n v="1.18"/>
    <n v="270.57"/>
    <n v="0.79400000000000004"/>
    <n v="72728"/>
    <n v="78209"/>
    <n v="68140.320000000007"/>
    <n v="5135.2599999999948"/>
    <n v="14136"/>
    <n v="0.18149999999999999"/>
    <n v="0.17510000000000001"/>
    <n v="24490.639999999999"/>
    <n v="1221.26"/>
    <n v="213.84"/>
    <n v="1435.1"/>
    <n v="99201.32"/>
  </r>
  <r>
    <x v="236"/>
    <s v="Seattle Public Schools"/>
    <n v="2450"/>
    <s v="Daniel Bagley Elementary School"/>
    <s v="No"/>
    <n v="324.29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839"/>
    <s v="David T. Denny International Middle School"/>
    <s v="Yes"/>
    <n v="722.51"/>
    <n v="0"/>
    <n v="722.51"/>
    <n v="1.18"/>
    <n v="1.18"/>
    <n v="722.51"/>
    <n v="2.1190000000000002"/>
    <n v="72728"/>
    <n v="78209"/>
    <n v="181850.55"/>
    <n v="13704.800000000017"/>
    <n v="14136"/>
    <n v="0.18149999999999999"/>
    <n v="0.17510000000000001"/>
    <n v="65359.77"/>
    <n v="3259.26"/>
    <n v="570.70000000000005"/>
    <n v="3829.96"/>
    <n v="264745.08"/>
  </r>
  <r>
    <x v="236"/>
    <s v="Seattle Public Schools"/>
    <n v="3803"/>
    <s v="Dearborn Park International School"/>
    <s v="Yes"/>
    <n v="309.43"/>
    <n v="0"/>
    <n v="309.43"/>
    <n v="1.18"/>
    <n v="1.18"/>
    <n v="309.43"/>
    <n v="0.90800000000000003"/>
    <n v="72728"/>
    <n v="78209"/>
    <n v="77923.69"/>
    <n v="5872.5599999999977"/>
    <n v="14136"/>
    <n v="0.18149999999999999"/>
    <n v="0.17510000000000001"/>
    <n v="28006.92"/>
    <n v="1396.6"/>
    <n v="244.54"/>
    <n v="1641.1399999999999"/>
    <n v="113444.31"/>
  </r>
  <r>
    <x v="236"/>
    <s v="Seattle Public Schools"/>
    <n v="5488"/>
    <s v="Decatur Elementary School"/>
    <s v="No"/>
    <n v="187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21"/>
    <s v="Dunlap Elementary School"/>
    <s v="Yes"/>
    <n v="226.29"/>
    <n v="0"/>
    <n v="226.29"/>
    <n v="1.18"/>
    <n v="1.18"/>
    <n v="226.29"/>
    <n v="0.66400000000000003"/>
    <n v="72728"/>
    <n v="78209"/>
    <n v="56983.839999999997"/>
    <n v="4294.4800000000032"/>
    <n v="14136"/>
    <n v="0.18149999999999999"/>
    <n v="0.17510000000000001"/>
    <n v="20480.830000000002"/>
    <n v="1021.31"/>
    <n v="178.83"/>
    <n v="1200.1399999999999"/>
    <n v="82959.289999999994"/>
  </r>
  <r>
    <x v="236"/>
    <s v="Seattle Public Schools"/>
    <n v="2729"/>
    <s v="Eckstein Middle School"/>
    <s v="No"/>
    <n v="1026.9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18"/>
    <s v="Emerson Elementary School"/>
    <s v="Yes"/>
    <n v="311.86"/>
    <n v="0"/>
    <n v="311.86"/>
    <n v="1.18"/>
    <n v="1.18"/>
    <n v="311.86"/>
    <n v="0.91500000000000004"/>
    <n v="72728"/>
    <n v="78209"/>
    <n v="78524.42"/>
    <n v="5917.8399999999965"/>
    <n v="14136"/>
    <n v="0.18149999999999999"/>
    <n v="0.17510000000000001"/>
    <n v="28222.84"/>
    <n v="1407.37"/>
    <n v="246.43"/>
    <n v="1653.8"/>
    <n v="114318.9"/>
  </r>
  <r>
    <x v="236"/>
    <s v="Seattle Public Schools"/>
    <n v="3518"/>
    <s v="Fairmount Park Elementary School"/>
    <s v="No"/>
    <n v="375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82"/>
    <s v="Franklin High School"/>
    <s v="Yes"/>
    <n v="1208.6499999999999"/>
    <n v="0"/>
    <n v="1208.6499999999999"/>
    <n v="1.18"/>
    <n v="1.18"/>
    <n v="1208.6499999999999"/>
    <n v="3.5449999999999999"/>
    <n v="72728"/>
    <n v="78209"/>
    <n v="304228.5"/>
    <n v="22927.570000000007"/>
    <n v="14136"/>
    <n v="0.18149999999999999"/>
    <n v="0.17510000000000001"/>
    <n v="109344.21"/>
    <n v="5452.6"/>
    <n v="954.75"/>
    <n v="6407.35"/>
    <n v="442907.63"/>
  </r>
  <r>
    <x v="236"/>
    <s v="Seattle Public Schools"/>
    <n v="2090"/>
    <s v="Frantz Coe Elementary School"/>
    <s v="No"/>
    <n v="449.2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06"/>
    <s v="Garfield High School"/>
    <s v="No"/>
    <n v="1610.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39"/>
    <s v="Gatewood Elementary School"/>
    <s v="No"/>
    <n v="38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429"/>
    <s v="Genesee Hill Elementary"/>
    <s v="No"/>
    <n v="484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378"/>
    <s v="Graham Hill Elementary School"/>
    <s v="Yes"/>
    <n v="247"/>
    <n v="0"/>
    <n v="247"/>
    <n v="1.18"/>
    <n v="1.18"/>
    <n v="247"/>
    <n v="0.72499999999999998"/>
    <n v="72728"/>
    <n v="78209"/>
    <n v="62218.8"/>
    <n v="4689"/>
    <n v="14136"/>
    <n v="0.18149999999999999"/>
    <n v="0.17510000000000001"/>
    <n v="22362.36"/>
    <n v="1115.1300000000001"/>
    <n v="195.26"/>
    <n v="1310.3900000000001"/>
    <n v="90580.55"/>
  </r>
  <r>
    <x v="236"/>
    <s v="Seattle Public Schools"/>
    <n v="2061"/>
    <s v="Green Lake Elementary School"/>
    <s v="No"/>
    <n v="318.149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23"/>
    <s v="Greenwood Elementary School"/>
    <s v="No"/>
    <n v="314.47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71"/>
    <s v="Hamilton International Middle School"/>
    <s v="No"/>
    <n v="905.6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4248"/>
    <s v="Hawthorne Elementary School - Seattle"/>
    <s v="No"/>
    <n v="37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175"/>
    <s v="Hazel Wolf K-8"/>
    <s v="No"/>
    <n v="727.4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269"/>
    <s v="Highland Park Elementary School"/>
    <s v="Yes"/>
    <n v="266.02999999999997"/>
    <n v="0"/>
    <n v="266.02999999999997"/>
    <n v="1.18"/>
    <n v="1.18"/>
    <n v="266.02999999999997"/>
    <n v="0.78"/>
    <n v="72728"/>
    <n v="78209"/>
    <n v="66938.850000000006"/>
    <n v="5044.7099999999919"/>
    <n v="14136"/>
    <n v="0.18149999999999999"/>
    <n v="0.17510000000000001"/>
    <n v="24058.81"/>
    <n v="1199.73"/>
    <n v="210.07"/>
    <n v="1409.8"/>
    <n v="97452.17"/>
  </r>
  <r>
    <x v="236"/>
    <s v="Seattle Public Schools"/>
    <n v="3276"/>
    <s v="Ingraham High School"/>
    <s v="No"/>
    <n v="1401.06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405"/>
    <s v="Interagency Open Doors"/>
    <s v="Yes"/>
    <n v="73.820000000000007"/>
    <n v="0"/>
    <n v="73.820000000000007"/>
    <n v="1.18"/>
    <n v="1.18"/>
    <n v="73.820000000000007"/>
    <n v="0.217"/>
    <n v="72728"/>
    <n v="78209"/>
    <n v="18622.73"/>
    <n v="1403.4700000000012"/>
    <n v="14136"/>
    <n v="0.18149999999999999"/>
    <n v="0.17510000000000001"/>
    <n v="6693.29"/>
    <n v="333.77"/>
    <n v="58.44"/>
    <n v="392.21"/>
    <n v="27111.7"/>
  </r>
  <r>
    <x v="236"/>
    <s v="Seattle Public Schools"/>
    <n v="1635"/>
    <s v="Interagency Programs"/>
    <s v="Yes"/>
    <n v="249.70999999999998"/>
    <n v="0"/>
    <n v="249.70999999999998"/>
    <n v="1.18"/>
    <n v="1.18"/>
    <n v="249.70999999999998"/>
    <n v="0.73199999999999998"/>
    <n v="72728"/>
    <n v="78209"/>
    <n v="62819.54"/>
    <n v="4734.2699999999968"/>
    <n v="14136"/>
    <n v="0.18149999999999999"/>
    <n v="0.17510000000000001"/>
    <n v="22578.27"/>
    <n v="1125.9000000000001"/>
    <n v="197.15"/>
    <n v="1323.0500000000002"/>
    <n v="91455.12999999999"/>
  </r>
  <r>
    <x v="236"/>
    <s v="Seattle Public Schools"/>
    <n v="5351"/>
    <s v="Jane Addams Middle School"/>
    <s v="No"/>
    <n v="840.4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63"/>
    <s v="John Hay Elementary School"/>
    <s v="No"/>
    <n v="265.7799999999999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43"/>
    <s v="John Muir Elementary School"/>
    <s v="Yes"/>
    <n v="310.70999999999998"/>
    <n v="0"/>
    <n v="310.70999999999998"/>
    <n v="1.18"/>
    <n v="1.18"/>
    <n v="310.70999999999998"/>
    <n v="0.91100000000000003"/>
    <n v="72728"/>
    <n v="78209"/>
    <n v="78181.149999999994"/>
    <n v="5891.9600000000064"/>
    <n v="14136"/>
    <n v="0.18149999999999999"/>
    <n v="0.17510000000000001"/>
    <n v="28099.46"/>
    <n v="1401.22"/>
    <n v="245.35"/>
    <n v="1646.57"/>
    <n v="113819.14"/>
  </r>
  <r>
    <x v="236"/>
    <s v="Seattle Public Schools"/>
    <n v="2975"/>
    <s v="John Rogers Elementary School"/>
    <s v="No"/>
    <n v="19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81"/>
    <s v="John Stanford International School"/>
    <s v="No"/>
    <n v="4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478"/>
    <s v="Kimball Elementary School"/>
    <s v="No"/>
    <n v="383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733"/>
    <s v="Lafayette Elementary School"/>
    <s v="No"/>
    <n v="494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437"/>
    <s v="Laurelhurst Elementary School"/>
    <s v="No"/>
    <n v="272.4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83"/>
    <s v="Lawton Elementary School"/>
    <s v="No"/>
    <n v="327.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21"/>
    <s v="Leschi Elementary School"/>
    <s v="No"/>
    <n v="265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874"/>
    <s v="Licton Springs K-8"/>
    <s v="Yes"/>
    <n v="105.57"/>
    <n v="0"/>
    <n v="105.57"/>
    <n v="1.18"/>
    <n v="1.18"/>
    <n v="105.57"/>
    <n v="0.31"/>
    <n v="72728"/>
    <n v="78209"/>
    <n v="26603.9"/>
    <n v="2004.9499999999971"/>
    <n v="14136"/>
    <n v="0.18149999999999999"/>
    <n v="0.17510000000000001"/>
    <n v="9561.83"/>
    <n v="476.81"/>
    <n v="83.49"/>
    <n v="560.29999999999995"/>
    <n v="38730.980000000003"/>
  </r>
  <r>
    <x v="236"/>
    <s v="Seattle Public Schools"/>
    <n v="5566"/>
    <s v="Lincoln High School"/>
    <s v="No"/>
    <n v="1691.39999999999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76"/>
    <s v="Louisa Boren STEM K-8"/>
    <s v="No"/>
    <n v="440.1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714"/>
    <s v="Lowell Elementary School"/>
    <s v="Yes"/>
    <n v="354.57"/>
    <n v="0"/>
    <n v="354.57"/>
    <n v="1.18"/>
    <n v="1.18"/>
    <n v="354.57"/>
    <n v="1.04"/>
    <n v="72728"/>
    <n v="78209"/>
    <n v="89251.8"/>
    <n v="6726.2799999999988"/>
    <n v="14136"/>
    <n v="0.18149999999999999"/>
    <n v="0.17510000000000001"/>
    <n v="32078.41"/>
    <n v="1599.63"/>
    <n v="280.10000000000002"/>
    <n v="1879.73"/>
    <n v="129936.22"/>
  </r>
  <r>
    <x v="236"/>
    <s v="Seattle Public Schools"/>
    <n v="2462"/>
    <s v="Loyal Heights Elementary School"/>
    <s v="No"/>
    <n v="531.42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435"/>
    <s v="Madison Middle School"/>
    <s v="No"/>
    <n v="1024.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69"/>
    <s v="Madrona K-5 School"/>
    <s v="No"/>
    <n v="205.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565"/>
    <s v="Magnolia Elementary"/>
    <s v="No"/>
    <n v="306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53"/>
    <s v="Maple Elementary School"/>
    <s v="No"/>
    <n v="407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89"/>
    <s v="Martin Luther King Jr. Elementary School"/>
    <s v="Yes"/>
    <n v="249"/>
    <n v="0"/>
    <n v="249"/>
    <n v="1.18"/>
    <n v="1.18"/>
    <n v="249"/>
    <n v="0.73"/>
    <n v="72728"/>
    <n v="78209"/>
    <n v="62647.9"/>
    <n v="4721.3299999999945"/>
    <n v="14136"/>
    <n v="0.18149999999999999"/>
    <n v="0.17510000000000001"/>
    <n v="22516.58"/>
    <n v="1122.82"/>
    <n v="196.61"/>
    <n v="1319.4299999999998"/>
    <n v="91205.239999999991"/>
  </r>
  <r>
    <x v="236"/>
    <s v="Seattle Public Schools"/>
    <n v="3517"/>
    <s v="McClure Middle School"/>
    <s v="No"/>
    <n v="459.8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03"/>
    <s v="McDonald International School"/>
    <s v="No"/>
    <n v="474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201"/>
    <s v="McGilvra Elementary School"/>
    <s v="No"/>
    <n v="2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485"/>
    <s v="Meany Middle School"/>
    <s v="No"/>
    <n v="479.9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095"/>
    <s v="Mercer International Middle School"/>
    <s v="Yes"/>
    <n v="749.69"/>
    <n v="0"/>
    <n v="749.69"/>
    <n v="1.18"/>
    <n v="1.18"/>
    <n v="749.69"/>
    <n v="2.1989999999999998"/>
    <n v="72728"/>
    <n v="78209"/>
    <n v="188716.07"/>
    <n v="14222.209999999992"/>
    <n v="14136"/>
    <n v="0.18149999999999999"/>
    <n v="0.17510000000000001"/>
    <n v="67827.34"/>
    <n v="3382.3"/>
    <n v="592.24"/>
    <n v="3974.54"/>
    <n v="274740.15999999997"/>
  </r>
  <r>
    <x v="236"/>
    <s v="Seattle Public Schools"/>
    <n v="1547"/>
    <s v="Middle College High School"/>
    <s v="No"/>
    <n v="93.7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22"/>
    <s v="Montlake Elementary School"/>
    <s v="No"/>
    <n v="168.5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479"/>
    <s v="Nathan Hale High School"/>
    <s v="No"/>
    <n v="1088.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218"/>
    <s v="North Beach Elementary School"/>
    <s v="No"/>
    <n v="35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027"/>
    <s v="Northgate Elementary School"/>
    <s v="Yes"/>
    <n v="209"/>
    <n v="0"/>
    <n v="209"/>
    <n v="1.18"/>
    <n v="1.18"/>
    <n v="209"/>
    <n v="0.61299999999999999"/>
    <n v="72728"/>
    <n v="78209"/>
    <n v="52607.07"/>
    <n v="3964.6299999999974"/>
    <n v="14136"/>
    <n v="0.18149999999999999"/>
    <n v="0.17510000000000001"/>
    <n v="18907.759999999998"/>
    <n v="942.86"/>
    <n v="165.09"/>
    <n v="1107.95"/>
    <n v="76587.409999999989"/>
  </r>
  <r>
    <x v="236"/>
    <s v="Seattle Public Schools"/>
    <n v="3868"/>
    <s v="Nova High School"/>
    <s v="No"/>
    <n v="249.48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976"/>
    <s v="Olympic Hills Elementary School"/>
    <s v="Yes"/>
    <n v="436.29"/>
    <n v="0"/>
    <n v="436.29"/>
    <n v="1.18"/>
    <n v="1.18"/>
    <n v="436.29"/>
    <n v="1.28"/>
    <n v="72728"/>
    <n v="78209"/>
    <n v="109848.37"/>
    <n v="8278.5"/>
    <n v="14136"/>
    <n v="0.18149999999999999"/>
    <n v="0.17510000000000001"/>
    <n v="39481.120000000003"/>
    <n v="1968.78"/>
    <n v="344.73"/>
    <n v="2313.5100000000002"/>
    <n v="159921.5"/>
  </r>
  <r>
    <x v="236"/>
    <s v="Seattle Public Schools"/>
    <n v="2256"/>
    <s v="Olympic View Elementary School"/>
    <s v="No"/>
    <n v="356.0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4065"/>
    <s v="Orca K-8 School"/>
    <s v="No"/>
    <n v="352.2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1620"/>
    <s v="Pathfinder K-8 School"/>
    <s v="No"/>
    <n v="447.4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046"/>
    <s v="Private School Services"/>
    <s v="No"/>
    <n v="52.3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04"/>
    <s v="Queen Anne Elementary"/>
    <s v="No"/>
    <n v="200.4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327"/>
    <s v="Rainier Beach High School"/>
    <s v="Yes"/>
    <n v="727.29"/>
    <n v="0"/>
    <n v="727.29"/>
    <n v="1.18"/>
    <n v="1.18"/>
    <n v="727.29"/>
    <n v="2.133"/>
    <n v="72728"/>
    <n v="78209"/>
    <n v="183052.01"/>
    <n v="13795.349999999977"/>
    <n v="14136"/>
    <n v="0.18149999999999999"/>
    <n v="0.17510000000000001"/>
    <n v="65791.59"/>
    <n v="3280.79"/>
    <n v="574.47"/>
    <n v="3855.26"/>
    <n v="266494.20999999996"/>
  </r>
  <r>
    <x v="236"/>
    <s v="Seattle Public Schools"/>
    <n v="3380"/>
    <s v="Rainier View Elementary School"/>
    <s v="Yes"/>
    <n v="195.14"/>
    <n v="0"/>
    <n v="195.14"/>
    <n v="1.18"/>
    <n v="1.18"/>
    <n v="195.14"/>
    <n v="0.57199999999999995"/>
    <n v="72728"/>
    <n v="78209"/>
    <n v="49088.49"/>
    <n v="3699.4599999999991"/>
    <n v="14136"/>
    <n v="0.18149999999999999"/>
    <n v="0.17510000000000001"/>
    <n v="17643.13"/>
    <n v="879.8"/>
    <n v="154.05000000000001"/>
    <n v="1033.8499999999999"/>
    <n v="71464.929999999993"/>
  </r>
  <r>
    <x v="236"/>
    <s v="Seattle Public Schools"/>
    <n v="2120"/>
    <s v="Rising Star Elementary School"/>
    <s v="Yes"/>
    <n v="300.14"/>
    <n v="0"/>
    <n v="300.14"/>
    <n v="1.18"/>
    <n v="1.18"/>
    <n v="300.14"/>
    <n v="0.88"/>
    <n v="72728"/>
    <n v="78209"/>
    <n v="75520.759999999995"/>
    <n v="5691.4700000000012"/>
    <n v="14136"/>
    <n v="0.18149999999999999"/>
    <n v="0.17510000000000001"/>
    <n v="27143.27"/>
    <n v="1353.54"/>
    <n v="237"/>
    <n v="1590.54"/>
    <n v="109946.04"/>
  </r>
  <r>
    <x v="236"/>
    <s v="Seattle Public Schools"/>
    <n v="5486"/>
    <s v="Robert Eagle Staff Middle School"/>
    <s v="No"/>
    <n v="684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285"/>
    <s v="Roosevelt High School"/>
    <s v="No"/>
    <n v="1515.62999999999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157"/>
    <s v="Roxhill Elementary School"/>
    <s v="Yes"/>
    <n v="237.25"/>
    <n v="0"/>
    <n v="237.25"/>
    <n v="1.18"/>
    <n v="1.18"/>
    <n v="237.25"/>
    <n v="0.69599999999999995"/>
    <n v="72728"/>
    <n v="78209"/>
    <n v="59730.05"/>
    <n v="4501.4399999999951"/>
    <n v="14136"/>
    <n v="0.18149999999999999"/>
    <n v="0.17510000000000001"/>
    <n v="21467.86"/>
    <n v="1070.52"/>
    <n v="187.45"/>
    <n v="1257.97"/>
    <n v="86957.32"/>
  </r>
  <r>
    <x v="236"/>
    <s v="Seattle Public Schools"/>
    <n v="3028"/>
    <s v="Sacajawea Elementary School"/>
    <s v="No"/>
    <n v="199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1796"/>
    <s v="Salmon Bay K-8 School"/>
    <s v="No"/>
    <n v="631.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05"/>
    <s v="Sand Point Elementary"/>
    <s v="No"/>
    <n v="178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665"/>
    <s v="Sanislo Elementary School"/>
    <s v="Yes"/>
    <n v="169.86"/>
    <n v="0"/>
    <n v="169.86"/>
    <n v="1.18"/>
    <n v="1.18"/>
    <n v="169.86"/>
    <n v="0.498"/>
    <n v="72728"/>
    <n v="78209"/>
    <n v="42737.88"/>
    <n v="3220.8600000000006"/>
    <n v="14136"/>
    <n v="0.18149999999999999"/>
    <n v="0.17510000000000001"/>
    <n v="15360.63"/>
    <n v="765.98"/>
    <n v="134.12"/>
    <n v="900.1"/>
    <n v="62219.469999999994"/>
  </r>
  <r>
    <x v="236"/>
    <s v="Seattle Public Schools"/>
    <n v="1596"/>
    <s v="Seattle World School"/>
    <s v="Yes"/>
    <n v="192.1"/>
    <n v="0"/>
    <n v="192.1"/>
    <n v="1.18"/>
    <n v="1.18"/>
    <n v="192.1"/>
    <n v="0.56299999999999994"/>
    <n v="72728"/>
    <n v="78209"/>
    <n v="48316.12"/>
    <n v="3641.25"/>
    <n v="14136"/>
    <n v="0.18149999999999999"/>
    <n v="0.17510000000000001"/>
    <n v="17365.53"/>
    <n v="865.96"/>
    <n v="151.63"/>
    <n v="1017.59"/>
    <n v="70340.489999999991"/>
  </r>
  <r>
    <x v="236"/>
    <s v="Seattle Public Schools"/>
    <n v="3778"/>
    <s v="South Lake High School"/>
    <s v="Yes"/>
    <n v="38.92"/>
    <n v="0"/>
    <n v="38.92"/>
    <n v="1.18"/>
    <n v="1.18"/>
    <n v="38.92"/>
    <n v="0.114"/>
    <n v="72728"/>
    <n v="78209"/>
    <n v="9783.3700000000008"/>
    <n v="737.29999999999927"/>
    <n v="14136"/>
    <n v="0.18149999999999999"/>
    <n v="0.17510000000000001"/>
    <n v="3516.29"/>
    <n v="175.34"/>
    <n v="30.7"/>
    <n v="206.04"/>
    <n v="14243"/>
  </r>
  <r>
    <x v="236"/>
    <s v="Seattle Public Schools"/>
    <n v="4218"/>
    <s v="South Shore PK-8 School"/>
    <s v="Yes"/>
    <n v="534.99"/>
    <n v="0"/>
    <n v="534.99"/>
    <n v="1.18"/>
    <n v="1.18"/>
    <n v="534.99"/>
    <n v="1.569"/>
    <n v="72728"/>
    <n v="78209"/>
    <n v="134650.07"/>
    <n v="10147.639999999985"/>
    <n v="14136"/>
    <n v="0.18149999999999999"/>
    <n v="0.17510000000000001"/>
    <n v="48395.22"/>
    <n v="2413.3000000000002"/>
    <n v="422.57"/>
    <n v="2835.8700000000003"/>
    <n v="196028.79999999999"/>
  </r>
  <r>
    <x v="236"/>
    <s v="Seattle Public Schools"/>
    <n v="2080"/>
    <s v="Stevens Elementary School"/>
    <s v="No"/>
    <n v="151.580000000000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1856"/>
    <s v="The Center School"/>
    <s v="No"/>
    <n v="171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974"/>
    <s v="Thornton Creek Elementary School"/>
    <s v="No"/>
    <n v="420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41"/>
    <s v="Thurgood Marshall Elementary"/>
    <s v="No"/>
    <n v="45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1579"/>
    <s v="Tops K-8 School"/>
    <s v="No"/>
    <n v="475.9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667"/>
    <s v="View Ridge Elementary School"/>
    <s v="No"/>
    <n v="283.0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977"/>
    <s v="Viewlands Elementary School"/>
    <s v="No"/>
    <n v="258.4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4064"/>
    <s v="Washington Middle School"/>
    <s v="Yes"/>
    <n v="546.36"/>
    <n v="0"/>
    <n v="546.36"/>
    <n v="1.18"/>
    <n v="1.18"/>
    <n v="546.36"/>
    <n v="1.603"/>
    <n v="72728"/>
    <n v="78209"/>
    <n v="137567.92000000001"/>
    <n v="10367.529999999999"/>
    <n v="14136"/>
    <n v="0.18149999999999999"/>
    <n v="0.17510000000000001"/>
    <n v="49443.94"/>
    <n v="2465.59"/>
    <n v="431.72"/>
    <n v="2897.3100000000004"/>
    <n v="200276.7"/>
  </r>
  <r>
    <x v="236"/>
    <s v="Seattle Public Schools"/>
    <n v="3026"/>
    <s v="Wedgwood Elementary School"/>
    <s v="No"/>
    <n v="354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645"/>
    <s v="West Seattle Elementary School"/>
    <s v="Yes"/>
    <n v="334.58"/>
    <n v="0"/>
    <n v="334.58"/>
    <n v="1.18"/>
    <n v="1.18"/>
    <n v="334.58"/>
    <n v="0.98099999999999998"/>
    <n v="72728"/>
    <n v="78209"/>
    <n v="84188.479999999996"/>
    <n v="6344.6900000000023"/>
    <n v="14136"/>
    <n v="0.18149999999999999"/>
    <n v="0.17510000000000001"/>
    <n v="30258.58"/>
    <n v="1508.89"/>
    <n v="264.20999999999998"/>
    <n v="1773.1000000000001"/>
    <n v="122564.85"/>
  </r>
  <r>
    <x v="236"/>
    <s v="Seattle Public Schools"/>
    <n v="2234"/>
    <s v="West Seattle High School"/>
    <s v="No"/>
    <n v="1364.67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42"/>
    <s v="West Woodland Elementary School"/>
    <s v="No"/>
    <n v="380.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277"/>
    <s v="Whitman Middle School"/>
    <s v="No"/>
    <n v="667.2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92"/>
    <s v="Whittier Elementary School"/>
    <s v="No"/>
    <n v="340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581"/>
    <s v="Wing Luke Elementary School"/>
    <s v="Yes"/>
    <n v="276.86"/>
    <n v="0"/>
    <n v="276.86"/>
    <n v="1.18"/>
    <n v="1.18"/>
    <n v="276.86"/>
    <n v="0.81200000000000006"/>
    <n v="72728"/>
    <n v="78209"/>
    <n v="69685.06"/>
    <n v="5251.6800000000076"/>
    <n v="14136"/>
    <n v="0.18149999999999999"/>
    <n v="0.17510000000000001"/>
    <n v="25045.84"/>
    <n v="1248.95"/>
    <n v="218.69"/>
    <n v="1467.64"/>
    <n v="101450.22"/>
  </r>
  <r>
    <x v="237"/>
    <s v="Sedro-Woolley School District"/>
    <n v="5058"/>
    <s v="Good Beginnings Center"/>
    <s v="Yes"/>
    <n v="0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2521"/>
    <s v="Big Lake Elementary School"/>
    <s v="No"/>
    <n v="272.540000000000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3181"/>
    <s v="Cascade Middle School"/>
    <s v="Yes"/>
    <n v="673.51"/>
    <n v="0"/>
    <n v="673.51"/>
    <n v="1.1200000000000001"/>
    <n v="1.1200000000000001"/>
    <n v="673.51"/>
    <n v="1.976"/>
    <n v="72728"/>
    <n v="78209"/>
    <n v="160955.79"/>
    <n v="12130.109999999986"/>
    <n v="14136"/>
    <n v="0.18149999999999999"/>
    <n v="0.17510000000000001"/>
    <n v="59270.19"/>
    <n v="2884.77"/>
    <n v="505.12"/>
    <n v="3389.89"/>
    <n v="235745.98"/>
  </r>
  <r>
    <x v="237"/>
    <s v="Sedro-Woolley School District"/>
    <n v="2380"/>
    <s v="Central Elementary School"/>
    <s v="Yes"/>
    <n v="472.14"/>
    <n v="0"/>
    <n v="472.14"/>
    <n v="1.1200000000000001"/>
    <n v="1.1200000000000001"/>
    <n v="472.14"/>
    <n v="1.385"/>
    <n v="72728"/>
    <n v="78209"/>
    <n v="112815.67"/>
    <n v="8502.1300000000047"/>
    <n v="14136"/>
    <n v="0.18149999999999999"/>
    <n v="0.17510000000000001"/>
    <n v="41543.129999999997"/>
    <n v="2021.96"/>
    <n v="354.05"/>
    <n v="2376.0100000000002"/>
    <n v="165236.94"/>
  </r>
  <r>
    <x v="237"/>
    <s v="Sedro-Woolley School District"/>
    <n v="3403"/>
    <s v="Clear Lake Elementary School"/>
    <s v="No"/>
    <n v="29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3942"/>
    <s v="Evergreen Elementary School"/>
    <s v="Yes"/>
    <n v="543.48"/>
    <n v="0"/>
    <n v="543.48"/>
    <n v="1.1200000000000001"/>
    <n v="1.1200000000000001"/>
    <n v="543.48"/>
    <n v="1.5940000000000001"/>
    <n v="72728"/>
    <n v="78209"/>
    <n v="129839.84"/>
    <n v="9785.1199999999953"/>
    <n v="14136"/>
    <n v="0.18149999999999999"/>
    <n v="0.17510000000000001"/>
    <n v="47812.09"/>
    <n v="2327.08"/>
    <n v="407.47"/>
    <n v="2734.55"/>
    <n v="190171.59999999998"/>
  </r>
  <r>
    <x v="237"/>
    <s v="Sedro-Woolley School District"/>
    <n v="2620"/>
    <s v="Lyman Elementary School"/>
    <s v="No"/>
    <n v="157.570000000000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2774"/>
    <s v="Mary Purcell Elementary School"/>
    <s v="Yes"/>
    <n v="397.72"/>
    <n v="0"/>
    <n v="397.72"/>
    <n v="1.1200000000000001"/>
    <n v="1.1200000000000001"/>
    <n v="397.72"/>
    <n v="1.167"/>
    <n v="72728"/>
    <n v="78209"/>
    <n v="95058.41"/>
    <n v="7163.8799999999901"/>
    <n v="14136"/>
    <n v="0.18149999999999999"/>
    <n v="0.17510000000000001"/>
    <n v="35004.21"/>
    <n v="1703.7"/>
    <n v="298.32"/>
    <n v="2002.02"/>
    <n v="139228.51999999999"/>
  </r>
  <r>
    <x v="237"/>
    <s v="Sedro-Woolley School District"/>
    <n v="3402"/>
    <s v="Samish Elementary School"/>
    <s v="No"/>
    <n v="167.8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2150"/>
    <s v="Sedro Woolley Senior High School"/>
    <s v="No"/>
    <n v="1183.390000000000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1537"/>
    <s v="State Street High School"/>
    <s v="Yes"/>
    <n v="145.11000000000001"/>
    <n v="0"/>
    <n v="145.11000000000001"/>
    <n v="1.1200000000000001"/>
    <n v="1.1200000000000001"/>
    <n v="145.11000000000001"/>
    <n v="0.42599999999999999"/>
    <n v="72728"/>
    <n v="78209"/>
    <n v="34699.980000000003"/>
    <n v="2615.0999999999985"/>
    <n v="14136"/>
    <n v="0.18149999999999999"/>
    <n v="0.17510000000000001"/>
    <n v="12777.89"/>
    <n v="621.91999999999996"/>
    <n v="108.9"/>
    <n v="730.81999999999994"/>
    <n v="50823.79"/>
  </r>
  <r>
    <x v="238"/>
    <s v="Selah School District"/>
    <n v="5383"/>
    <s v="John Campbell Primary School"/>
    <s v="Yes"/>
    <n v="530.27"/>
    <n v="0"/>
    <n v="530.27"/>
    <n v="1"/>
    <n v="1"/>
    <n v="530.27"/>
    <n v="1.5549999999999999"/>
    <n v="72728"/>
    <n v="78209"/>
    <n v="113092.04"/>
    <n v="8522.9600000000064"/>
    <n v="14136"/>
    <n v="0.18149999999999999"/>
    <n v="0.17510000000000001"/>
    <n v="44000.06"/>
    <n v="2026.92"/>
    <n v="354.91"/>
    <n v="2381.83"/>
    <n v="167996.88999999998"/>
  </r>
  <r>
    <x v="238"/>
    <s v="Selah School District"/>
    <n v="5232"/>
    <s v="Robert Lince Early Learning Center"/>
    <s v="Yes"/>
    <n v="257.77"/>
    <n v="0"/>
    <n v="257.77"/>
    <n v="1"/>
    <n v="1"/>
    <n v="257.77"/>
    <n v="0.75600000000000001"/>
    <n v="72728"/>
    <n v="78209"/>
    <n v="54982.37"/>
    <n v="4143.6299999999974"/>
    <n v="14136"/>
    <n v="0.18149999999999999"/>
    <n v="0.17510000000000001"/>
    <n v="21391.67"/>
    <n v="985.43"/>
    <n v="172.55"/>
    <n v="1157.98"/>
    <n v="81675.650000000009"/>
  </r>
  <r>
    <x v="238"/>
    <s v="Selah School District"/>
    <n v="5560"/>
    <s v="Selah Academy Auxiliary"/>
    <s v="Yes"/>
    <n v="10.29"/>
    <n v="0"/>
    <n v="10.29"/>
    <n v="1"/>
    <n v="1"/>
    <n v="10.29"/>
    <n v="0.03"/>
    <n v="72728"/>
    <n v="78209"/>
    <n v="2181.84"/>
    <n v="164.42999999999984"/>
    <n v="14136"/>
    <n v="0.18149999999999999"/>
    <n v="0.17510000000000001"/>
    <n v="848.88"/>
    <n v="39.1"/>
    <n v="6.85"/>
    <n v="45.95"/>
    <n v="3241.1"/>
  </r>
  <r>
    <x v="238"/>
    <s v="Selah School District"/>
    <n v="5561"/>
    <s v="Selah Academy BPL"/>
    <s v="Yes"/>
    <n v="16.22"/>
    <n v="0"/>
    <n v="16.22"/>
    <n v="1"/>
    <n v="1"/>
    <n v="16.22"/>
    <n v="4.8000000000000001E-2"/>
    <n v="72728"/>
    <n v="78209"/>
    <n v="3490.94"/>
    <n v="263.09000000000015"/>
    <n v="14136"/>
    <n v="0.18149999999999999"/>
    <n v="0.17510000000000001"/>
    <n v="1358.2"/>
    <n v="62.57"/>
    <n v="10.96"/>
    <n v="73.53"/>
    <n v="5185.76"/>
  </r>
  <r>
    <x v="238"/>
    <s v="Selah School District"/>
    <n v="4272"/>
    <s v="Selah Academy Online"/>
    <s v="No"/>
    <n v="3.5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8"/>
    <s v="Selah School District"/>
    <n v="5334"/>
    <s v="SELAH ACADEMY REENGAGEMENT PROGRAM "/>
    <s v="No"/>
    <n v="32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8"/>
    <s v="Selah School District"/>
    <n v="2388"/>
    <s v="Selah High School"/>
    <s v="Yes"/>
    <n v="1107.71"/>
    <n v="0"/>
    <n v="1107.71"/>
    <n v="1"/>
    <n v="1"/>
    <n v="1107.71"/>
    <n v="3.2490000000000001"/>
    <n v="72728"/>
    <n v="78209"/>
    <n v="236293.27"/>
    <n v="17807.770000000019"/>
    <n v="14136"/>
    <n v="0.18149999999999999"/>
    <n v="0.17510000000000001"/>
    <n v="91933.23"/>
    <n v="4235.0200000000004"/>
    <n v="741.55"/>
    <n v="4976.5700000000006"/>
    <n v="351010.84"/>
  </r>
  <r>
    <x v="238"/>
    <s v="Selah School District"/>
    <n v="5231"/>
    <s v="Selah HomeLink"/>
    <s v="Yes"/>
    <n v="26.79"/>
    <n v="0"/>
    <n v="26.79"/>
    <n v="1"/>
    <n v="1"/>
    <n v="26.79"/>
    <n v="7.9000000000000001E-2"/>
    <n v="72728"/>
    <n v="78209"/>
    <n v="5745.51"/>
    <n v="433"/>
    <n v="14136"/>
    <n v="0.18149999999999999"/>
    <n v="0.17510000000000001"/>
    <n v="2235.37"/>
    <n v="102.98"/>
    <n v="18.03"/>
    <n v="121.01"/>
    <n v="8534.8900000000012"/>
  </r>
  <r>
    <x v="238"/>
    <s v="Selah School District"/>
    <n v="5384"/>
    <s v="Selah Intermediate School"/>
    <s v="Yes"/>
    <n v="812.7"/>
    <n v="0"/>
    <n v="812.7"/>
    <n v="1"/>
    <n v="1"/>
    <n v="812.7"/>
    <n v="2.3839999999999999"/>
    <n v="72728"/>
    <n v="78209"/>
    <n v="173383.55"/>
    <n v="13066.710000000021"/>
    <n v="14136"/>
    <n v="0.18149999999999999"/>
    <n v="0.17510000000000001"/>
    <n v="67457.320000000007"/>
    <n v="3107.5"/>
    <n v="544.12"/>
    <n v="3651.62"/>
    <n v="257559.2"/>
  </r>
  <r>
    <x v="238"/>
    <s v="Selah School District"/>
    <n v="5385"/>
    <s v="Selah Middle School"/>
    <s v="Yes"/>
    <n v="905.87"/>
    <n v="0"/>
    <n v="905.87"/>
    <n v="1"/>
    <n v="1"/>
    <n v="905.87"/>
    <n v="2.657"/>
    <n v="72728"/>
    <n v="78209"/>
    <n v="193238.3"/>
    <n v="14563.010000000009"/>
    <n v="14136"/>
    <n v="0.18149999999999999"/>
    <n v="0.17510000000000001"/>
    <n v="75182.09"/>
    <n v="3463.36"/>
    <n v="606.42999999999995"/>
    <n v="4069.79"/>
    <n v="287053.19"/>
  </r>
  <r>
    <x v="239"/>
    <s v="Selkirk School District"/>
    <n v="5075"/>
    <s v="Selkirk Elementary"/>
    <s v="Yes"/>
    <n v="120.44999999999999"/>
    <n v="0"/>
    <n v="120.44999999999999"/>
    <n v="1"/>
    <n v="1"/>
    <n v="120.44999999999999"/>
    <n v="0.35299999999999998"/>
    <n v="72728"/>
    <n v="78209"/>
    <n v="25672.98"/>
    <n v="1934.7999999999993"/>
    <n v="14136"/>
    <n v="0.18149999999999999"/>
    <n v="0.17510000000000001"/>
    <n v="9988.44"/>
    <n v="460.13"/>
    <n v="80.569999999999993"/>
    <n v="540.70000000000005"/>
    <n v="38136.92"/>
  </r>
  <r>
    <x v="239"/>
    <s v="Selkirk School District"/>
    <n v="5226"/>
    <s v="Selkirk High School"/>
    <s v="Yes"/>
    <n v="75.72"/>
    <n v="0"/>
    <n v="75.72"/>
    <n v="1"/>
    <n v="1"/>
    <n v="75.72"/>
    <n v="0.222"/>
    <n v="72728"/>
    <n v="78209"/>
    <n v="16145.62"/>
    <n v="1216.7800000000007"/>
    <n v="14136"/>
    <n v="0.18149999999999999"/>
    <n v="0.17510000000000001"/>
    <n v="6281.68"/>
    <n v="289.37"/>
    <n v="50.67"/>
    <n v="340.04"/>
    <n v="23984.120000000003"/>
  </r>
  <r>
    <x v="239"/>
    <s v="Selkirk School District"/>
    <n v="5225"/>
    <s v="Selkirk Middle School"/>
    <s v="Yes"/>
    <n v="61.29"/>
    <n v="0"/>
    <n v="61.29"/>
    <n v="1"/>
    <n v="1"/>
    <n v="61.29"/>
    <n v="0.18"/>
    <n v="72728"/>
    <n v="78209"/>
    <n v="13091.04"/>
    <n v="986.57999999999993"/>
    <n v="14136"/>
    <n v="0.18149999999999999"/>
    <n v="0.17510000000000001"/>
    <n v="5093.25"/>
    <n v="234.63"/>
    <n v="41.08"/>
    <n v="275.70999999999998"/>
    <n v="19446.580000000002"/>
  </r>
  <r>
    <x v="240"/>
    <s v="Sequim School District"/>
    <n v="5613"/>
    <s v="Dungeness Virtual School"/>
    <s v="Yes"/>
    <n v="119.06"/>
    <n v="0"/>
    <n v="119.06"/>
    <n v="1.06"/>
    <n v="1.06"/>
    <n v="119.06"/>
    <n v="0.34899999999999998"/>
    <n v="72728"/>
    <n v="78209"/>
    <n v="26905"/>
    <n v="2027.6399999999994"/>
    <n v="14136"/>
    <n v="0.18149999999999999"/>
    <n v="0.17510000000000001"/>
    <n v="10171.76"/>
    <n v="482.21"/>
    <n v="84.43"/>
    <n v="566.64"/>
    <n v="39671.040000000001"/>
  </r>
  <r>
    <x v="240"/>
    <s v="Sequim School District"/>
    <n v="4378"/>
    <s v="Greywolf Elementary School"/>
    <s v="No"/>
    <n v="448.1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0"/>
    <s v="Sequim School District"/>
    <n v="2722"/>
    <s v="Helen Haller Elementary School"/>
    <s v="Yes"/>
    <n v="538.59"/>
    <n v="0"/>
    <n v="538.59"/>
    <n v="1.06"/>
    <n v="1.06"/>
    <n v="538.59"/>
    <n v="1.58"/>
    <n v="72728"/>
    <n v="78209"/>
    <n v="121804.85"/>
    <n v="9179.5799999999872"/>
    <n v="14136"/>
    <n v="0.18149999999999999"/>
    <n v="0.17510000000000001"/>
    <n v="46049.8"/>
    <n v="2183.0700000000002"/>
    <n v="382.26"/>
    <n v="2565.33"/>
    <n v="179599.56"/>
  </r>
  <r>
    <x v="240"/>
    <s v="Sequim School District"/>
    <n v="1708"/>
    <s v="Olympic Peninsula Academy"/>
    <s v="No"/>
    <n v="121.5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0"/>
    <s v="Sequim School District"/>
    <n v="4519"/>
    <s v="Sequim Middle School"/>
    <s v="No"/>
    <n v="563.4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0"/>
    <s v="Sequim School District"/>
    <n v="2471"/>
    <s v="Sequim Senior High"/>
    <s v="No"/>
    <n v="788.2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1"/>
    <s v="Shaw Island School District"/>
    <n v="3725"/>
    <s v="Shaw Island Elementary School"/>
    <s v="No"/>
    <n v="9.96000000000000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2"/>
    <s v="Shelton School District"/>
    <n v="3291"/>
    <s v="Bordeaux Elementary School"/>
    <s v="Yes"/>
    <n v="509.66"/>
    <n v="0"/>
    <n v="509.66"/>
    <n v="1"/>
    <n v="1"/>
    <n v="509.66"/>
    <n v="1.4950000000000001"/>
    <n v="72728"/>
    <n v="78209"/>
    <n v="108728.36"/>
    <n v="8194.1000000000058"/>
    <n v="14136"/>
    <n v="0.18149999999999999"/>
    <n v="0.17510000000000001"/>
    <n v="42302.3"/>
    <n v="1948.71"/>
    <n v="341.22"/>
    <n v="2289.9300000000003"/>
    <n v="161514.69"/>
  </r>
  <r>
    <x v="242"/>
    <s v="Shelton School District"/>
    <n v="5621"/>
    <s v="Cedar High School"/>
    <s v="Yes"/>
    <n v="84.36"/>
    <n v="0"/>
    <n v="84.36"/>
    <n v="1"/>
    <n v="1"/>
    <n v="84.36"/>
    <n v="0.247"/>
    <n v="72728"/>
    <n v="78209"/>
    <n v="17963.82"/>
    <n v="1353.7999999999993"/>
    <n v="14136"/>
    <n v="0.18149999999999999"/>
    <n v="0.17510000000000001"/>
    <n v="6989.08"/>
    <n v="321.95999999999998"/>
    <n v="56.38"/>
    <n v="378.34"/>
    <n v="26685.040000000001"/>
  </r>
  <r>
    <x v="242"/>
    <s v="Shelton School District"/>
    <n v="4288"/>
    <s v="Choice Middle and High School"/>
    <s v="Yes"/>
    <n v="151"/>
    <n v="0"/>
    <n v="151"/>
    <n v="1"/>
    <n v="1"/>
    <n v="151"/>
    <n v="0.443"/>
    <n v="72728"/>
    <n v="78209"/>
    <n v="32218.5"/>
    <n v="2428.0899999999965"/>
    <n v="14136"/>
    <n v="0.18149999999999999"/>
    <n v="0.17510000000000001"/>
    <n v="12535.06"/>
    <n v="577.44000000000005"/>
    <n v="101.11"/>
    <n v="678.55000000000007"/>
    <n v="47860.2"/>
  </r>
  <r>
    <x v="242"/>
    <s v="Shelton School District"/>
    <n v="2745"/>
    <s v="Evergreen Elementary School"/>
    <s v="Yes"/>
    <n v="437.16"/>
    <n v="0"/>
    <n v="437.16"/>
    <n v="1"/>
    <n v="1"/>
    <n v="437.16"/>
    <n v="1.282"/>
    <n v="72728"/>
    <n v="78209"/>
    <n v="93237.3"/>
    <n v="7026.6399999999994"/>
    <n v="14136"/>
    <n v="0.18149999999999999"/>
    <n v="0.17510000000000001"/>
    <n v="36275.29"/>
    <n v="1671.07"/>
    <n v="292.60000000000002"/>
    <n v="1963.67"/>
    <n v="138502.9"/>
  </r>
  <r>
    <x v="242"/>
    <s v="Shelton School District"/>
    <n v="3292"/>
    <s v="Mountain View Elementary"/>
    <s v="Yes"/>
    <n v="530.86"/>
    <n v="0"/>
    <n v="530.86"/>
    <n v="1"/>
    <n v="1"/>
    <n v="530.86"/>
    <n v="1.5569999999999999"/>
    <n v="72728"/>
    <n v="78209"/>
    <n v="113237.5"/>
    <n v="8533.9100000000035"/>
    <n v="14136"/>
    <n v="0.18149999999999999"/>
    <n v="0.17510000000000001"/>
    <n v="44056.65"/>
    <n v="2029.52"/>
    <n v="355.37"/>
    <n v="2384.89"/>
    <n v="168212.95"/>
  </r>
  <r>
    <x v="242"/>
    <s v="Shelton School District"/>
    <n v="4363"/>
    <s v="Oakland Bay Junior High School"/>
    <s v="Yes"/>
    <n v="546.9"/>
    <n v="0"/>
    <n v="546.9"/>
    <n v="1"/>
    <n v="1"/>
    <n v="546.9"/>
    <n v="1.6040000000000001"/>
    <n v="72728"/>
    <n v="78209"/>
    <n v="116655.71"/>
    <n v="8791.5299999999988"/>
    <n v="14136"/>
    <n v="0.18149999999999999"/>
    <n v="0.17510000000000001"/>
    <n v="45386.55"/>
    <n v="2090.79"/>
    <n v="366.1"/>
    <n v="2456.89"/>
    <n v="173290.68000000002"/>
  </r>
  <r>
    <x v="242"/>
    <s v="Shelton School District"/>
    <n v="4586"/>
    <s v="Olympic Middle School"/>
    <s v="Yes"/>
    <n v="596.4"/>
    <n v="0"/>
    <n v="596.4"/>
    <n v="1"/>
    <n v="1"/>
    <n v="596.4"/>
    <n v="1.7490000000000001"/>
    <n v="72728"/>
    <n v="78209"/>
    <n v="127201.27"/>
    <n v="9586.2700000000041"/>
    <n v="14136"/>
    <n v="0.18149999999999999"/>
    <n v="0.17510000000000001"/>
    <n v="49489.45"/>
    <n v="2279.79"/>
    <n v="399.19"/>
    <n v="2678.98"/>
    <n v="188955.97"/>
  </r>
  <r>
    <x v="242"/>
    <s v="Shelton School District"/>
    <n v="3241"/>
    <s v="Shelton High School"/>
    <s v="Yes"/>
    <n v="1465.9499999999998"/>
    <n v="0"/>
    <n v="1465.9499999999998"/>
    <n v="1"/>
    <n v="1"/>
    <n v="1465.9499999999998"/>
    <n v="4.3"/>
    <n v="72728"/>
    <n v="78209"/>
    <n v="312730.40000000002"/>
    <n v="23568.299999999988"/>
    <n v="14136"/>
    <n v="0.18149999999999999"/>
    <n v="0.17510000000000001"/>
    <n v="121672.18"/>
    <n v="5604.98"/>
    <n v="981.43"/>
    <n v="6586.41"/>
    <n v="464557.29"/>
  </r>
  <r>
    <x v="242"/>
    <s v="Shelton School District"/>
    <n v="5548"/>
    <s v="Shelton Open Doors"/>
    <s v="No"/>
    <n v="90.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5593"/>
    <s v="Edwin Pratt Learning Center"/>
    <s v="No"/>
    <n v="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674"/>
    <s v="Albert Einstein Middle School"/>
    <s v="No"/>
    <n v="997.4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2990"/>
    <s v="Briarcrest Elementary"/>
    <s v="No"/>
    <n v="467.8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230"/>
    <s v="Brookside Elementary"/>
    <s v="No"/>
    <n v="359.2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1942"/>
    <s v="Cascade K-8 Community School"/>
    <s v="No"/>
    <n v="180.2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104"/>
    <s v="Echo Lake Elementary School"/>
    <s v="No"/>
    <n v="399.4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1667"/>
    <s v="Handicapped Contractual Services"/>
    <s v="No"/>
    <n v="10.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231"/>
    <s v="Highland Terrace Elementary"/>
    <s v="No"/>
    <n v="330.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1771"/>
    <s v="Home Education Exchange"/>
    <s v="No"/>
    <n v="122.7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387"/>
    <s v="Kellogg Middle School"/>
    <s v="No"/>
    <n v="1003.4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2185"/>
    <s v="Lake Forest Park Elementary"/>
    <s v="No"/>
    <n v="392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527"/>
    <s v="Melvin G Syre Elementary"/>
    <s v="No"/>
    <n v="463.2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958"/>
    <s v="Meridian Park Elementary School"/>
    <s v="No"/>
    <n v="518.190000000000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489"/>
    <s v="Parkwood Elementary"/>
    <s v="No"/>
    <n v="408.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2703"/>
    <s v="Ridgecrest Elementary"/>
    <s v="No"/>
    <n v="448.4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343"/>
    <s v="Shorecrest High School"/>
    <s v="No"/>
    <n v="1492.67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921"/>
    <s v="Shorewood High School"/>
    <s v="No"/>
    <n v="1565.34000000000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4"/>
    <s v="Skamania School District"/>
    <n v="3405"/>
    <s v="Skamania Elementary"/>
    <s v="Yes"/>
    <n v="80.91"/>
    <n v="0"/>
    <n v="80.91"/>
    <n v="1.06"/>
    <n v="1.06"/>
    <n v="80.91"/>
    <n v="0.23699999999999999"/>
    <n v="72728"/>
    <n v="78209"/>
    <n v="18270.73"/>
    <n v="1376.9300000000003"/>
    <n v="14136"/>
    <n v="0.18149999999999999"/>
    <n v="0.17510000000000001"/>
    <n v="6907.47"/>
    <n v="327.45999999999998"/>
    <n v="57.34"/>
    <n v="384.79999999999995"/>
    <n v="26939.93"/>
  </r>
  <r>
    <x v="245"/>
    <s v="Skykomish School District"/>
    <n v="2512"/>
    <s v="Skykomish Elementary School"/>
    <s v="Yes"/>
    <n v="31.29"/>
    <n v="0"/>
    <n v="31.29"/>
    <n v="1.18"/>
    <n v="1.18"/>
    <n v="31.29"/>
    <n v="9.1999999999999998E-2"/>
    <n v="72728"/>
    <n v="78209"/>
    <n v="7895.35"/>
    <n v="595.02000000000044"/>
    <n v="14136"/>
    <n v="0.18149999999999999"/>
    <n v="0.17510000000000001"/>
    <n v="2837.71"/>
    <n v="141.51"/>
    <n v="24.78"/>
    <n v="166.29"/>
    <n v="11494.370000000003"/>
  </r>
  <r>
    <x v="245"/>
    <s v="Skykomish School District"/>
    <n v="2513"/>
    <s v="Skykomish High School"/>
    <s v="Yes"/>
    <n v="11.91"/>
    <n v="0"/>
    <n v="11.91"/>
    <n v="1.18"/>
    <n v="1.18"/>
    <n v="11.91"/>
    <n v="3.5000000000000003E-2"/>
    <n v="72728"/>
    <n v="78209"/>
    <n v="3003.67"/>
    <n v="226.36000000000013"/>
    <n v="14136"/>
    <n v="0.18149999999999999"/>
    <n v="0.17510000000000001"/>
    <n v="1079.56"/>
    <n v="53.83"/>
    <n v="9.43"/>
    <n v="63.26"/>
    <n v="4372.8500000000004"/>
  </r>
  <r>
    <x v="246"/>
    <s v="Snohomish School District"/>
    <n v="5712"/>
    <s v="Central Primary Center"/>
    <s v="Yes"/>
    <n v="28.57"/>
    <n v="0"/>
    <n v="28.57"/>
    <n v="1.18"/>
    <n v="1.22"/>
    <n v="28.57"/>
    <n v="8.4000000000000005E-2"/>
    <n v="72728"/>
    <n v="78209"/>
    <n v="7208.8"/>
    <n v="806.05999999999949"/>
    <n v="14136"/>
    <n v="0.18149999999999999"/>
    <n v="0.17510000000000001"/>
    <n v="2636.96"/>
    <n v="133.58000000000001"/>
    <n v="23.39"/>
    <n v="156.97000000000003"/>
    <n v="10808.789999999999"/>
  </r>
  <r>
    <x v="246"/>
    <s v="Snohomish School District"/>
    <n v="4265"/>
    <s v="AIM High School"/>
    <s v="No"/>
    <n v="158.16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366"/>
    <s v="Cascade View Elementary"/>
    <s v="No"/>
    <n v="370.8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3305"/>
    <s v="Cathcart Elementary"/>
    <s v="No"/>
    <n v="434.9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395"/>
    <s v="Centennial Middle School"/>
    <s v="No"/>
    <n v="726.46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241"/>
    <s v="Dutch Hill Elementary"/>
    <s v="No"/>
    <n v="683.3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3005"/>
    <s v="Emerson Elementary"/>
    <s v="No"/>
    <n v="468.7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5128"/>
    <s v="Glacier Peak High School"/>
    <s v="No"/>
    <n v="1596.6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3981"/>
    <s v="High School Re Entry"/>
    <s v="No"/>
    <n v="34.7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5100"/>
    <s v="Little Cedars Elementary School"/>
    <s v="No"/>
    <n v="649.5800000000000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2073"/>
    <s v="Machias Elementary"/>
    <s v="No"/>
    <n v="615.2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1904"/>
    <s v="Parent Partnership"/>
    <s v="No"/>
    <n v="97.6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3561"/>
    <s v="Riverview Elementary"/>
    <s v="No"/>
    <n v="462.1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184"/>
    <s v="Seattle Hill Elementary"/>
    <s v="No"/>
    <n v="574.0599999999999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1730"/>
    <s v="Snohomish Center"/>
    <s v="No"/>
    <n v="6.0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2428"/>
    <s v="Snohomish High School"/>
    <s v="No"/>
    <n v="1492.0300000000002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383"/>
    <s v="Totem Falls"/>
    <s v="No"/>
    <n v="396.06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145"/>
    <s v="Valley View Middle School"/>
    <s v="No"/>
    <n v="625.0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5015"/>
    <s v="Cascade View Elementary School"/>
    <s v="No"/>
    <n v="521.8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4397"/>
    <s v="Chief Kanim Middle School"/>
    <s v="No"/>
    <n v="533.29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4308"/>
    <s v="Edwin R Opstad Elementary"/>
    <s v="No"/>
    <n v="561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2222"/>
    <s v="Fall City Elementary"/>
    <s v="No"/>
    <n v="471.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2850"/>
    <s v="Mount Si High School"/>
    <s v="No"/>
    <n v="2165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2287"/>
    <s v="North Bend Elementary School"/>
    <s v="No"/>
    <n v="456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5181"/>
    <s v="Snoqualmie Access"/>
    <s v="No"/>
    <n v="15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2288"/>
    <s v="Snoqualmie Elementary"/>
    <s v="No"/>
    <n v="436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2124"/>
    <s v="Snoqualmie Middle School"/>
    <s v="No"/>
    <n v="493.6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5296"/>
    <s v="Snoqualmie Parent Partnership Program"/>
    <s v="No"/>
    <n v="199.5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5457"/>
    <s v="Timber Ridge Elementary School"/>
    <s v="No"/>
    <n v="622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5135"/>
    <s v="Twin Falls Middle School"/>
    <s v="No"/>
    <n v="539.8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1502"/>
    <s v="Two Rivers School"/>
    <s v="No"/>
    <n v="55.1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8"/>
    <s v="Soap Lake School District"/>
    <n v="2694"/>
    <s v="Soap Lake Elementary"/>
    <s v="Yes"/>
    <n v="334.95000000000005"/>
    <n v="0"/>
    <n v="334.95000000000005"/>
    <n v="1"/>
    <n v="1"/>
    <n v="334.95000000000005"/>
    <n v="0.98299999999999998"/>
    <n v="72728"/>
    <n v="78209"/>
    <n v="71491.62"/>
    <n v="5387.8300000000017"/>
    <n v="14136"/>
    <n v="0.18149999999999999"/>
    <n v="0.17510000000000001"/>
    <n v="27814.83"/>
    <n v="1281.32"/>
    <n v="224.36"/>
    <n v="1505.6799999999998"/>
    <n v="106199.95999999999"/>
  </r>
  <r>
    <x v="248"/>
    <s v="Soap Lake School District"/>
    <n v="3089"/>
    <s v="Soap Lake Middle &amp; High School"/>
    <s v="Yes"/>
    <n v="199.11"/>
    <n v="0"/>
    <n v="199.11"/>
    <n v="1"/>
    <n v="1"/>
    <n v="199.11"/>
    <n v="0.58399999999999996"/>
    <n v="72728"/>
    <n v="78209"/>
    <n v="42473.15"/>
    <n v="3200.9099999999962"/>
    <n v="14136"/>
    <n v="0.18149999999999999"/>
    <n v="0.17510000000000001"/>
    <n v="16524.78"/>
    <n v="761.23"/>
    <n v="133.29"/>
    <n v="894.52"/>
    <n v="63093.359999999993"/>
  </r>
  <r>
    <x v="249"/>
    <s v="South Bend School District"/>
    <n v="2804"/>
    <s v="Mike Morris Elementary"/>
    <s v="Yes"/>
    <n v="282.36"/>
    <n v="0"/>
    <n v="282.36"/>
    <n v="1"/>
    <n v="1"/>
    <n v="282.36"/>
    <n v="0.82799999999999996"/>
    <n v="72728"/>
    <n v="78209"/>
    <n v="60218.78"/>
    <n v="4538.2700000000041"/>
    <n v="14136"/>
    <n v="0.18149999999999999"/>
    <n v="0.17510000000000001"/>
    <n v="23428.97"/>
    <n v="1079.28"/>
    <n v="188.98"/>
    <n v="1268.26"/>
    <n v="89454.28"/>
  </r>
  <r>
    <x v="249"/>
    <s v="South Bend School District"/>
    <n v="5243"/>
    <s v="Pacific Virtual Learning"/>
    <s v="No"/>
    <n v="8.050000000000000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9"/>
    <s v="South Bend School District"/>
    <n v="2214"/>
    <s v="South Bend High School"/>
    <s v="Yes"/>
    <n v="246.99"/>
    <n v="0"/>
    <n v="246.99"/>
    <n v="1"/>
    <n v="1"/>
    <n v="246.99"/>
    <n v="0.72499999999999998"/>
    <n v="72728"/>
    <n v="78209"/>
    <n v="52727.8"/>
    <n v="3973.7299999999959"/>
    <n v="14136"/>
    <n v="0.18149999999999999"/>
    <n v="0.17510000000000001"/>
    <n v="20514.5"/>
    <n v="945.03"/>
    <n v="165.47"/>
    <n v="1110.5"/>
    <n v="78326.53"/>
  </r>
  <r>
    <x v="250"/>
    <s v="South Kitsap School District"/>
    <n v="4029"/>
    <s v="Burley Glenwood Elementary"/>
    <s v="No"/>
    <n v="465.9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3680"/>
    <s v="Cedar Heights Middle School"/>
    <s v="No"/>
    <n v="661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3899"/>
    <s v="Discovery"/>
    <s v="Yes"/>
    <n v="216.88"/>
    <n v="0"/>
    <n v="216.88"/>
    <n v="1.18"/>
    <n v="1.18"/>
    <n v="216.88"/>
    <n v="0.63600000000000001"/>
    <n v="72728"/>
    <n v="78209"/>
    <n v="54580.91"/>
    <n v="4113.3799999999974"/>
    <n v="14136"/>
    <n v="0.18149999999999999"/>
    <n v="0.17510000000000001"/>
    <n v="19617.18"/>
    <n v="978.24"/>
    <n v="171.29"/>
    <n v="1149.53"/>
    <n v="79461"/>
  </r>
  <r>
    <x v="250"/>
    <s v="South Kitsap School District"/>
    <n v="2641"/>
    <s v="East Port Orchard Elementary"/>
    <s v="Yes"/>
    <n v="421.42"/>
    <n v="0"/>
    <n v="421.42"/>
    <n v="1.18"/>
    <n v="1.18"/>
    <n v="421.42"/>
    <n v="1.236"/>
    <n v="72728"/>
    <n v="78209"/>
    <n v="106072.33"/>
    <n v="7993.929999999993"/>
    <n v="14136"/>
    <n v="0.18149999999999999"/>
    <n v="0.17510000000000001"/>
    <n v="38123.96"/>
    <n v="1901.1"/>
    <n v="332.88"/>
    <n v="2233.98"/>
    <n v="154424.20000000001"/>
  </r>
  <r>
    <x v="250"/>
    <s v="South Kitsap School District"/>
    <n v="1718"/>
    <s v="Explorer Academy"/>
    <s v="No"/>
    <n v="296.2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4348"/>
    <s v="Hidden Creek Elementary School"/>
    <s v="No"/>
    <n v="403.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4142"/>
    <s v="John Sedgwick Middle School"/>
    <s v="No"/>
    <n v="709.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4079"/>
    <s v="Manchester Elementary School"/>
    <s v="No"/>
    <n v="465.4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3046"/>
    <s v="Marcus Whitman Middle School"/>
    <s v="Yes"/>
    <n v="660.95"/>
    <n v="0"/>
    <n v="660.95"/>
    <n v="1.18"/>
    <n v="1.18"/>
    <n v="660.95"/>
    <n v="1.9390000000000001"/>
    <n v="72728"/>
    <n v="78209"/>
    <n v="166403.12"/>
    <n v="12540.640000000014"/>
    <n v="14136"/>
    <n v="0.18149999999999999"/>
    <n v="0.17510000000000001"/>
    <n v="59807.74"/>
    <n v="2982.4"/>
    <n v="522.22"/>
    <n v="3504.62"/>
    <n v="242256.12"/>
  </r>
  <r>
    <x v="250"/>
    <s v="South Kitsap School District"/>
    <n v="4350"/>
    <s v="Mullenix Ridge Elementary School"/>
    <s v="No"/>
    <n v="380.2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2995"/>
    <s v="Olalla Elementary School"/>
    <s v="No"/>
    <n v="267.3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2650"/>
    <s v="Orchard Heights Elementary"/>
    <s v="No"/>
    <n v="554.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4349"/>
    <s v="Sidney Glen Elementary School"/>
    <s v="No"/>
    <n v="490.2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3110"/>
    <s v="South Colby Elementary"/>
    <s v="No"/>
    <n v="295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2272"/>
    <s v="South Kitsap High School"/>
    <s v="No"/>
    <n v="2390.109999999999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4141"/>
    <s v="Sunnyslope Elementary School"/>
    <s v="No"/>
    <n v="497.8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1"/>
    <s v="South Whidbey School District"/>
    <n v="1683"/>
    <s v="South Whidbey Special Services"/>
    <s v="No"/>
    <n v="4.2"/>
    <n v="0"/>
    <n v="0"/>
    <n v="1.19"/>
    <n v="1.1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1"/>
    <s v="South Whidbey School District"/>
    <n v="1682"/>
    <s v="South Whidbey Academy"/>
    <s v="Yes"/>
    <n v="22.659999999999997"/>
    <n v="0"/>
    <n v="22.659999999999997"/>
    <n v="1.19"/>
    <n v="1.19"/>
    <n v="22.659999999999997"/>
    <n v="6.6000000000000003E-2"/>
    <n v="72728"/>
    <n v="78209"/>
    <n v="5712.06"/>
    <n v="430.46999999999935"/>
    <n v="14136"/>
    <n v="0.18149999999999999"/>
    <n v="0.17510000000000001"/>
    <n v="2045.09"/>
    <n v="102.38"/>
    <n v="17.93"/>
    <n v="120.31"/>
    <n v="8307.93"/>
  </r>
  <r>
    <x v="251"/>
    <s v="South Whidbey School District"/>
    <n v="4321"/>
    <s v="South Whidbey Elementary"/>
    <s v="No"/>
    <n v="478.40999999999997"/>
    <n v="0"/>
    <n v="0"/>
    <n v="1.19"/>
    <n v="1.1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1"/>
    <s v="South Whidbey School District"/>
    <n v="4149"/>
    <s v="South Whidbey High School"/>
    <s v="No"/>
    <n v="371.57"/>
    <n v="0"/>
    <n v="0"/>
    <n v="1.19"/>
    <n v="1.1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1"/>
    <s v="South Whidbey School District"/>
    <n v="2511"/>
    <s v="South Whidbey Middle"/>
    <s v="No"/>
    <n v="279.08"/>
    <n v="0"/>
    <n v="0"/>
    <n v="1.19"/>
    <n v="1.1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2"/>
    <s v="Southside School District"/>
    <n v="2744"/>
    <s v="Southside Elementary"/>
    <s v="No"/>
    <n v="212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3"/>
    <s v="Spokane International Academy"/>
    <n v="5381"/>
    <s v="Spokane International Academy"/>
    <s v="No"/>
    <n v="761.1600000000000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5730"/>
    <s v="Peperzak Middle School"/>
    <s v="No"/>
    <n v="491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5743"/>
    <s v="Spokane Public Language Immersion"/>
    <s v="No"/>
    <n v="269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1533"/>
    <s v="A-3 Multiagency Adolescent Prog"/>
    <s v="Yes"/>
    <n v="28.25"/>
    <n v="0"/>
    <n v="28.25"/>
    <n v="1"/>
    <n v="1"/>
    <n v="28.25"/>
    <n v="8.3000000000000004E-2"/>
    <n v="72728"/>
    <n v="78209"/>
    <n v="6036.42"/>
    <n v="454.93000000000029"/>
    <n v="14136"/>
    <n v="0.18149999999999999"/>
    <n v="0.17510000000000001"/>
    <n v="2348.56"/>
    <n v="108.19"/>
    <n v="18.940000000000001"/>
    <n v="127.13"/>
    <n v="8967.0399999999991"/>
  </r>
  <r>
    <x v="254"/>
    <s v="Spokane School District"/>
    <n v="2156"/>
    <s v="Adams Elementary"/>
    <s v="Yes"/>
    <n v="302.57"/>
    <n v="0"/>
    <n v="302.57"/>
    <n v="1"/>
    <n v="1"/>
    <n v="302.57"/>
    <n v="0.88800000000000001"/>
    <n v="72728"/>
    <n v="78209"/>
    <n v="64582.46"/>
    <n v="4867.1299999999974"/>
    <n v="14136"/>
    <n v="0.18149999999999999"/>
    <n v="0.17510000000000001"/>
    <n v="25126.720000000001"/>
    <n v="1157.49"/>
    <n v="202.68"/>
    <n v="1360.17"/>
    <n v="95936.48"/>
  </r>
  <r>
    <x v="254"/>
    <s v="Spokane School District"/>
    <n v="1604"/>
    <s v="Alternative Tamarack School"/>
    <s v="No"/>
    <n v="13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381"/>
    <s v="Arlington Elementary"/>
    <s v="Yes"/>
    <n v="366"/>
    <n v="0"/>
    <n v="366"/>
    <n v="1"/>
    <n v="1"/>
    <n v="366"/>
    <n v="1.0740000000000001"/>
    <n v="72728"/>
    <n v="78209"/>
    <n v="78109.87"/>
    <n v="5886.6000000000058"/>
    <n v="14136"/>
    <n v="0.18149999999999999"/>
    <n v="0.17510000000000001"/>
    <n v="30389.75"/>
    <n v="1399.94"/>
    <n v="245.13"/>
    <n v="1645.0700000000002"/>
    <n v="116031.29000000001"/>
  </r>
  <r>
    <x v="254"/>
    <s v="Spokane School District"/>
    <n v="2128"/>
    <s v="Audubon Elementary"/>
    <s v="Yes"/>
    <n v="390.36"/>
    <n v="0"/>
    <n v="390.36"/>
    <n v="1"/>
    <n v="1"/>
    <n v="390.36"/>
    <n v="1.145"/>
    <n v="72728"/>
    <n v="78209"/>
    <n v="83273.56"/>
    <n v="6275.75"/>
    <n v="14136"/>
    <n v="0.18149999999999999"/>
    <n v="0.17510000000000001"/>
    <n v="32398.75"/>
    <n v="1492.49"/>
    <n v="261.33"/>
    <n v="1753.82"/>
    <n v="123701.88"/>
  </r>
  <r>
    <x v="254"/>
    <s v="Spokane School District"/>
    <n v="3357"/>
    <s v="Balboa Elementary"/>
    <s v="No"/>
    <n v="237.4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155"/>
    <s v="Bemiss Elementary"/>
    <s v="Yes"/>
    <n v="356.57"/>
    <n v="0"/>
    <n v="356.57"/>
    <n v="1"/>
    <n v="1"/>
    <n v="356.57"/>
    <n v="1.046"/>
    <n v="72728"/>
    <n v="78209"/>
    <n v="76073.490000000005"/>
    <n v="5733.1199999999953"/>
    <n v="14136"/>
    <n v="0.18149999999999999"/>
    <n v="0.17510000000000001"/>
    <n v="29597.46"/>
    <n v="1363.44"/>
    <n v="238.74"/>
    <n v="1602.18"/>
    <n v="113006.25"/>
  </r>
  <r>
    <x v="254"/>
    <s v="Spokane School District"/>
    <n v="2218"/>
    <s v="Browne Elementary"/>
    <s v="Yes"/>
    <n v="303.16000000000003"/>
    <n v="0"/>
    <n v="303.16000000000003"/>
    <n v="1"/>
    <n v="1"/>
    <n v="303.16000000000003"/>
    <n v="0.88900000000000001"/>
    <n v="72728"/>
    <n v="78209"/>
    <n v="64655.19"/>
    <n v="4872.6100000000006"/>
    <n v="14136"/>
    <n v="0.18149999999999999"/>
    <n v="0.17510000000000001"/>
    <n v="25155.01"/>
    <n v="1158.8"/>
    <n v="202.91"/>
    <n v="1361.71"/>
    <n v="96044.52"/>
  </r>
  <r>
    <x v="254"/>
    <s v="Spokane School District"/>
    <n v="3008"/>
    <s v="Bryant Center"/>
    <s v="No"/>
    <n v="339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4457"/>
    <s v="Chase Middle School"/>
    <s v="Yes"/>
    <n v="811.19"/>
    <n v="0"/>
    <n v="811.19"/>
    <n v="1"/>
    <n v="1"/>
    <n v="811.19"/>
    <n v="2.379"/>
    <n v="72728"/>
    <n v="78209"/>
    <n v="173019.91"/>
    <n v="13039.299999999988"/>
    <n v="14136"/>
    <n v="0.18149999999999999"/>
    <n v="0.17510000000000001"/>
    <n v="67315.839999999997"/>
    <n v="3100.99"/>
    <n v="542.98"/>
    <n v="3643.97"/>
    <n v="257019.02"/>
  </r>
  <r>
    <x v="254"/>
    <s v="Spokane School District"/>
    <n v="2129"/>
    <s v="Cooper Elementary"/>
    <s v="Yes"/>
    <n v="385.28"/>
    <n v="0"/>
    <n v="385.28"/>
    <n v="1"/>
    <n v="1"/>
    <n v="385.28"/>
    <n v="1.1299999999999999"/>
    <n v="72728"/>
    <n v="78209"/>
    <n v="82182.64"/>
    <n v="6193.5299999999988"/>
    <n v="14136"/>
    <n v="0.18149999999999999"/>
    <n v="0.17510000000000001"/>
    <n v="31974.32"/>
    <n v="1472.94"/>
    <n v="257.91000000000003"/>
    <n v="1730.8500000000001"/>
    <n v="122081.34"/>
  </r>
  <r>
    <x v="254"/>
    <s v="Spokane School District"/>
    <n v="3412"/>
    <s v="Ferris High School"/>
    <s v="No"/>
    <n v="1657.36000000000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312"/>
    <s v="Finch Elementary"/>
    <s v="Yes"/>
    <n v="347.72"/>
    <n v="0"/>
    <n v="347.72"/>
    <n v="1"/>
    <n v="1"/>
    <n v="347.72"/>
    <n v="1.02"/>
    <n v="72728"/>
    <n v="78209"/>
    <n v="74182.559999999998"/>
    <n v="5590.6199999999953"/>
    <n v="14136"/>
    <n v="0.18149999999999999"/>
    <n v="0.17510000000000001"/>
    <n v="28861.77"/>
    <n v="1329.55"/>
    <n v="232.8"/>
    <n v="1562.35"/>
    <n v="110197.3"/>
  </r>
  <r>
    <x v="254"/>
    <s v="Spokane School District"/>
    <n v="5693"/>
    <s v="Flett Middle School"/>
    <s v="Yes"/>
    <n v="582.76"/>
    <n v="0"/>
    <n v="582.76"/>
    <n v="1"/>
    <n v="1"/>
    <n v="582.76"/>
    <n v="1.7090000000000001"/>
    <n v="72728"/>
    <n v="78209"/>
    <n v="124292.15"/>
    <n v="9367.0299999999988"/>
    <n v="14136"/>
    <n v="0.18149999999999999"/>
    <n v="0.17510000000000001"/>
    <n v="48357.62"/>
    <n v="2227.65"/>
    <n v="390.06"/>
    <n v="2617.71"/>
    <n v="184634.50999999998"/>
  </r>
  <r>
    <x v="254"/>
    <s v="Spokane School District"/>
    <n v="2127"/>
    <s v="Franklin Elementary"/>
    <s v="No"/>
    <n v="407.2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3727"/>
    <s v="Garfield Elementary"/>
    <s v="Yes"/>
    <n v="328.57"/>
    <n v="0"/>
    <n v="328.57"/>
    <n v="1"/>
    <n v="1"/>
    <n v="328.57"/>
    <n v="0.96399999999999997"/>
    <n v="72728"/>
    <n v="78209"/>
    <n v="70109.789999999994"/>
    <n v="5283.6900000000023"/>
    <n v="14136"/>
    <n v="0.18149999999999999"/>
    <n v="0.17510000000000001"/>
    <n v="27277.21"/>
    <n v="1256.56"/>
    <n v="220.02"/>
    <n v="1476.58"/>
    <n v="104147.27"/>
  </r>
  <r>
    <x v="254"/>
    <s v="Spokane School District"/>
    <n v="3758"/>
    <s v="Garry Middle School"/>
    <s v="Yes"/>
    <n v="410.01"/>
    <n v="0"/>
    <n v="410.01"/>
    <n v="1"/>
    <n v="1"/>
    <n v="410.01"/>
    <n v="1.2030000000000001"/>
    <n v="72728"/>
    <n v="78209"/>
    <n v="87491.78"/>
    <n v="6593.6499999999942"/>
    <n v="14136"/>
    <n v="0.18149999999999999"/>
    <n v="0.17510000000000001"/>
    <n v="34039.910000000003"/>
    <n v="1568.09"/>
    <n v="274.57"/>
    <n v="1842.6599999999999"/>
    <n v="129968"/>
  </r>
  <r>
    <x v="254"/>
    <s v="Spokane School District"/>
    <n v="3258"/>
    <s v="Glover Middle School"/>
    <s v="Yes"/>
    <n v="485.52"/>
    <n v="0"/>
    <n v="485.52"/>
    <n v="1"/>
    <n v="1"/>
    <n v="485.52"/>
    <n v="1.4239999999999999"/>
    <n v="72728"/>
    <n v="78209"/>
    <n v="103564.67"/>
    <n v="7804.9499999999971"/>
    <n v="14136"/>
    <n v="0.18149999999999999"/>
    <n v="0.17510000000000001"/>
    <n v="40293.300000000003"/>
    <n v="1856.16"/>
    <n v="325.01"/>
    <n v="2181.17"/>
    <n v="153844.09"/>
  </r>
  <r>
    <x v="254"/>
    <s v="Spokane School District"/>
    <n v="3729"/>
    <s v="Grant Elementary"/>
    <s v="Yes"/>
    <n v="275.57"/>
    <n v="0"/>
    <n v="275.57"/>
    <n v="1"/>
    <n v="1"/>
    <n v="275.57"/>
    <n v="0.80800000000000005"/>
    <n v="72728"/>
    <n v="78209"/>
    <n v="58764.22"/>
    <n v="4428.6500000000015"/>
    <n v="14136"/>
    <n v="0.18149999999999999"/>
    <n v="0.17510000000000001"/>
    <n v="22863.05"/>
    <n v="1053.21"/>
    <n v="184.42"/>
    <n v="1237.6300000000001"/>
    <n v="87293.550000000017"/>
  </r>
  <r>
    <x v="254"/>
    <s v="Spokane School District"/>
    <n v="3007"/>
    <s v="Hamblen Elementary"/>
    <s v="No"/>
    <n v="463.6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056"/>
    <s v="Holmes Elementary"/>
    <s v="Yes"/>
    <n v="332"/>
    <n v="0"/>
    <n v="332"/>
    <n v="1"/>
    <n v="1"/>
    <n v="332"/>
    <n v="0.97399999999999998"/>
    <n v="72728"/>
    <n v="78209"/>
    <n v="70837.070000000007"/>
    <n v="5338.5"/>
    <n v="14136"/>
    <n v="0.18149999999999999"/>
    <n v="0.17510000000000001"/>
    <n v="27560.16"/>
    <n v="1269.5899999999999"/>
    <n v="222.31"/>
    <n v="1491.8999999999999"/>
    <n v="105227.63"/>
  </r>
  <r>
    <x v="254"/>
    <s v="Spokane School District"/>
    <n v="2258"/>
    <s v="Hutton Elementary"/>
    <s v="No"/>
    <n v="476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3506"/>
    <s v="Indian Trail Elementary"/>
    <s v="No"/>
    <n v="282.6499999999999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111"/>
    <s v="Jefferson Elementary"/>
    <s v="No"/>
    <n v="335.7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172"/>
    <s v="Lewis &amp; Clark High School"/>
    <s v="No"/>
    <n v="1634.3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401"/>
    <s v="Libby Center"/>
    <s v="No"/>
    <n v="291.3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952"/>
    <s v="Lidgerwood Elementary"/>
    <s v="Yes"/>
    <n v="301.57"/>
    <n v="0"/>
    <n v="301.57"/>
    <n v="1"/>
    <n v="1"/>
    <n v="301.57"/>
    <n v="0.88500000000000001"/>
    <n v="72728"/>
    <n v="78209"/>
    <n v="64364.28"/>
    <n v="4850.6900000000023"/>
    <n v="14136"/>
    <n v="0.18149999999999999"/>
    <n v="0.17510000000000001"/>
    <n v="25041.83"/>
    <n v="1153.58"/>
    <n v="201.99"/>
    <n v="1355.57"/>
    <n v="95612.37000000001"/>
  </r>
  <r>
    <x v="254"/>
    <s v="Spokane School District"/>
    <n v="2951"/>
    <s v="Lincoln Heights Elementary"/>
    <s v="Yes"/>
    <n v="406.71"/>
    <n v="0"/>
    <n v="406.71"/>
    <n v="1"/>
    <n v="1"/>
    <n v="406.71"/>
    <n v="1.1930000000000001"/>
    <n v="72728"/>
    <n v="78209"/>
    <n v="86764.5"/>
    <n v="6538.8399999999965"/>
    <n v="14136"/>
    <n v="0.18149999999999999"/>
    <n v="0.17510000000000001"/>
    <n v="33756.959999999999"/>
    <n v="1555.06"/>
    <n v="272.29000000000002"/>
    <n v="1827.35"/>
    <n v="128887.65"/>
  </r>
  <r>
    <x v="254"/>
    <s v="Spokane School District"/>
    <n v="3190"/>
    <s v="Linwood Elementary"/>
    <s v="Yes"/>
    <n v="441.34"/>
    <n v="0"/>
    <n v="441.34"/>
    <n v="1"/>
    <n v="1"/>
    <n v="441.34"/>
    <n v="1.2949999999999999"/>
    <n v="72728"/>
    <n v="78209"/>
    <n v="94182.76"/>
    <n v="7097.9000000000087"/>
    <n v="14136"/>
    <n v="0.18149999999999999"/>
    <n v="0.17510000000000001"/>
    <n v="36643.129999999997"/>
    <n v="1688.01"/>
    <n v="295.57"/>
    <n v="1983.58"/>
    <n v="139907.36999999997"/>
  </r>
  <r>
    <x v="254"/>
    <s v="Spokane School District"/>
    <n v="3719"/>
    <s v="Logan Elementary"/>
    <s v="Yes"/>
    <n v="281.43"/>
    <n v="0"/>
    <n v="281.43"/>
    <n v="1"/>
    <n v="1"/>
    <n v="281.43"/>
    <n v="0.82599999999999996"/>
    <n v="72728"/>
    <n v="78209"/>
    <n v="60073.33"/>
    <n v="4527.2999999999956"/>
    <n v="14136"/>
    <n v="0.18149999999999999"/>
    <n v="0.17510000000000001"/>
    <n v="23372.38"/>
    <n v="1076.68"/>
    <n v="188.53"/>
    <n v="1265.21"/>
    <n v="89238.220000000016"/>
  </r>
  <r>
    <x v="254"/>
    <s v="Spokane School District"/>
    <n v="3718"/>
    <s v="Longfellow Elementary"/>
    <s v="Yes"/>
    <n v="411.29"/>
    <n v="0"/>
    <n v="411.29"/>
    <n v="1"/>
    <n v="1"/>
    <n v="411.29"/>
    <n v="1.206"/>
    <n v="72728"/>
    <n v="78209"/>
    <n v="87709.97"/>
    <n v="6610.0800000000017"/>
    <n v="14136"/>
    <n v="0.18149999999999999"/>
    <n v="0.17510000000000001"/>
    <n v="34124.800000000003"/>
    <n v="1572"/>
    <n v="275.26"/>
    <n v="1847.26"/>
    <n v="130292.11"/>
  </r>
  <r>
    <x v="254"/>
    <s v="Spokane School District"/>
    <n v="2708"/>
    <s v="Madison Elementary"/>
    <s v="Yes"/>
    <n v="245.86"/>
    <n v="0"/>
    <n v="245.86"/>
    <n v="1"/>
    <n v="1"/>
    <n v="245.86"/>
    <n v="0.72099999999999997"/>
    <n v="72728"/>
    <n v="78209"/>
    <n v="52436.89"/>
    <n v="3951.8000000000029"/>
    <n v="14136"/>
    <n v="0.18149999999999999"/>
    <n v="0.17510000000000001"/>
    <n v="20401.310000000001"/>
    <n v="939.81"/>
    <n v="164.56"/>
    <n v="1104.3699999999999"/>
    <n v="77894.37"/>
  </r>
  <r>
    <x v="254"/>
    <s v="Spokane School District"/>
    <n v="4389"/>
    <s v="Moran Prairie Elementary"/>
    <s v="No"/>
    <n v="44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4035"/>
    <s v="Mullan Road Elementary"/>
    <s v="No"/>
    <n v="474.7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106"/>
    <s v="North Central High School"/>
    <s v="Yes"/>
    <n v="1582.86"/>
    <n v="0"/>
    <n v="1582.86"/>
    <n v="1"/>
    <n v="1"/>
    <n v="1582.86"/>
    <n v="4.6429999999999998"/>
    <n v="72728"/>
    <n v="78209"/>
    <n v="337676.1"/>
    <n v="25448.290000000037"/>
    <n v="14136"/>
    <n v="0.18149999999999999"/>
    <n v="0.17510000000000001"/>
    <n v="131377.66"/>
    <n v="6052.07"/>
    <n v="1059.72"/>
    <n v="7111.79"/>
    <n v="501613.84"/>
  </r>
  <r>
    <x v="254"/>
    <s v="Spokane School District"/>
    <n v="5250"/>
    <s v="On Track Academy"/>
    <s v="Yes"/>
    <n v="413.32"/>
    <n v="0"/>
    <n v="413.32"/>
    <n v="1"/>
    <n v="1"/>
    <n v="413.32"/>
    <n v="1.212"/>
    <n v="72728"/>
    <n v="78209"/>
    <n v="88146.34"/>
    <n v="6642.9700000000012"/>
    <n v="14136"/>
    <n v="0.18149999999999999"/>
    <n v="0.17510000000000001"/>
    <n v="34294.58"/>
    <n v="1579.82"/>
    <n v="276.63"/>
    <n v="1856.4499999999998"/>
    <n v="130940.34"/>
  </r>
  <r>
    <x v="254"/>
    <s v="Spokane School District"/>
    <n v="5344"/>
    <s v="Open Doors Youth Re-Engagement Spokane"/>
    <s v="Yes"/>
    <n v="160.66999999999999"/>
    <n v="0"/>
    <n v="160.66999999999999"/>
    <n v="1"/>
    <n v="1"/>
    <n v="160.66999999999999"/>
    <n v="0.47099999999999997"/>
    <n v="72728"/>
    <n v="78209"/>
    <n v="34254.89"/>
    <n v="2581.5500000000029"/>
    <n v="14136"/>
    <n v="0.18149999999999999"/>
    <n v="0.17510000000000001"/>
    <n v="13327.35"/>
    <n v="613.94000000000005"/>
    <n v="107.5"/>
    <n v="721.44"/>
    <n v="50885.23"/>
  </r>
  <r>
    <x v="254"/>
    <s v="Spokane School District"/>
    <n v="1567"/>
    <s v="Pratt Academy"/>
    <s v="Yes"/>
    <n v="106.29"/>
    <n v="0"/>
    <n v="106.29"/>
    <n v="1"/>
    <n v="1"/>
    <n v="106.29"/>
    <n v="0.312"/>
    <n v="72728"/>
    <n v="78209"/>
    <n v="22691.14"/>
    <n v="1710.0699999999997"/>
    <n v="14136"/>
    <n v="0.18149999999999999"/>
    <n v="0.17510000000000001"/>
    <n v="8828.31"/>
    <n v="406.69"/>
    <n v="71.209999999999994"/>
    <n v="477.9"/>
    <n v="33707.42"/>
  </r>
  <r>
    <x v="254"/>
    <s v="Spokane School District"/>
    <n v="2096"/>
    <s v="Regal Elementary"/>
    <s v="Yes"/>
    <n v="365.71"/>
    <n v="0"/>
    <n v="365.71"/>
    <n v="1"/>
    <n v="1"/>
    <n v="365.71"/>
    <n v="1.073"/>
    <n v="72728"/>
    <n v="78209"/>
    <n v="78037.14"/>
    <n v="5881.1199999999953"/>
    <n v="14136"/>
    <n v="0.18149999999999999"/>
    <n v="0.17510000000000001"/>
    <n v="30361.45"/>
    <n v="1398.64"/>
    <n v="244.9"/>
    <n v="1643.5400000000002"/>
    <n v="115923.24999999999"/>
  </r>
  <r>
    <x v="254"/>
    <s v="Spokane School District"/>
    <n v="2950"/>
    <s v="Ridgeview Elementary"/>
    <s v="Yes"/>
    <n v="284.67"/>
    <n v="0"/>
    <n v="284.67"/>
    <n v="1"/>
    <n v="1"/>
    <n v="284.67"/>
    <n v="0.83499999999999996"/>
    <n v="72728"/>
    <n v="78209"/>
    <n v="60727.88"/>
    <n v="4576.6399999999994"/>
    <n v="14136"/>
    <n v="0.18149999999999999"/>
    <n v="0.17510000000000001"/>
    <n v="23627.040000000001"/>
    <n v="1088.4100000000001"/>
    <n v="190.58"/>
    <n v="1278.99"/>
    <n v="90210.55"/>
  </r>
  <r>
    <x v="254"/>
    <s v="Spokane School District"/>
    <n v="2479"/>
    <s v="Rogers High School"/>
    <s v="Yes"/>
    <n v="1463.92"/>
    <n v="0"/>
    <n v="1463.92"/>
    <n v="1"/>
    <n v="1"/>
    <n v="1463.92"/>
    <n v="4.2939999999999996"/>
    <n v="72728"/>
    <n v="78209"/>
    <n v="312294.03000000003"/>
    <n v="23535.419999999984"/>
    <n v="14136"/>
    <n v="0.18149999999999999"/>
    <n v="0.17510000000000001"/>
    <n v="121502.39999999999"/>
    <n v="5597.16"/>
    <n v="980.06"/>
    <n v="6577.2199999999993"/>
    <n v="463909.07"/>
  </r>
  <r>
    <x v="254"/>
    <s v="Spokane School District"/>
    <n v="2086"/>
    <s v="Roosevelt Elementary"/>
    <s v="Yes"/>
    <n v="417.81"/>
    <n v="0"/>
    <n v="417.81"/>
    <n v="1"/>
    <n v="1"/>
    <n v="417.81"/>
    <n v="1.226"/>
    <n v="72728"/>
    <n v="78209"/>
    <n v="89164.53"/>
    <n v="6719.6999999999971"/>
    <n v="14136"/>
    <n v="0.18149999999999999"/>
    <n v="0.17510000000000001"/>
    <n v="34690.720000000001"/>
    <n v="1598.07"/>
    <n v="279.82"/>
    <n v="1877.8899999999999"/>
    <n v="132452.84"/>
  </r>
  <r>
    <x v="254"/>
    <s v="Spokane School District"/>
    <n v="3356"/>
    <s v="Sacajawea Middle School"/>
    <s v="No"/>
    <n v="979.0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3413"/>
    <s v="Salk Middle School"/>
    <s v="Yes"/>
    <n v="612.94000000000005"/>
    <n v="0"/>
    <n v="612.94000000000005"/>
    <n v="1"/>
    <n v="1"/>
    <n v="612.94000000000005"/>
    <n v="1.798"/>
    <n v="72728"/>
    <n v="78209"/>
    <n v="130764.94"/>
    <n v="9854.8399999999965"/>
    <n v="14136"/>
    <n v="0.18149999999999999"/>
    <n v="0.17510000000000001"/>
    <n v="50875.95"/>
    <n v="2343.66"/>
    <n v="410.37"/>
    <n v="2754.0299999999997"/>
    <n v="194249.76"/>
  </r>
  <r>
    <x v="254"/>
    <s v="Spokane School District"/>
    <n v="1698"/>
    <s v="SCCP Images"/>
    <s v="Yes"/>
    <n v="61.71"/>
    <n v="0"/>
    <n v="61.71"/>
    <n v="1"/>
    <n v="1"/>
    <n v="61.71"/>
    <n v="0.18099999999999999"/>
    <n v="72728"/>
    <n v="78209"/>
    <n v="13163.77"/>
    <n v="992.05999999999949"/>
    <n v="14136"/>
    <n v="0.18149999999999999"/>
    <n v="0.17510000000000001"/>
    <n v="5121.55"/>
    <n v="235.93"/>
    <n v="41.31"/>
    <n v="277.24"/>
    <n v="19554.62"/>
  </r>
  <r>
    <x v="254"/>
    <s v="Spokane School District"/>
    <n v="3189"/>
    <s v="Shadle Park High School"/>
    <s v="Yes"/>
    <n v="1390.67"/>
    <n v="0"/>
    <n v="1390.67"/>
    <n v="1"/>
    <n v="1"/>
    <n v="1390.67"/>
    <n v="4.0789999999999997"/>
    <n v="72728"/>
    <n v="78209"/>
    <n v="296657.51"/>
    <n v="22357"/>
    <n v="14136"/>
    <n v="0.18149999999999999"/>
    <n v="0.17510000000000001"/>
    <n v="115418.79"/>
    <n v="5316.91"/>
    <n v="930.99"/>
    <n v="6247.9"/>
    <n v="440681.2"/>
  </r>
  <r>
    <x v="254"/>
    <s v="Spokane School District"/>
    <n v="3257"/>
    <s v="Shaw Middle School"/>
    <s v="Yes"/>
    <n v="672.15"/>
    <n v="0"/>
    <n v="672.15"/>
    <n v="1"/>
    <n v="1"/>
    <n v="672.15"/>
    <n v="1.972"/>
    <n v="72728"/>
    <n v="78209"/>
    <n v="143419.62"/>
    <n v="10808.529999999999"/>
    <n v="14136"/>
    <n v="0.18149999999999999"/>
    <n v="0.17510000000000001"/>
    <n v="55799.43"/>
    <n v="2570.4699999999998"/>
    <n v="450.09"/>
    <n v="3020.56"/>
    <n v="213048.13999999998"/>
  </r>
  <r>
    <x v="254"/>
    <s v="Spokane School District"/>
    <n v="2110"/>
    <s v="Sheridan Elementary"/>
    <s v="Yes"/>
    <n v="347.27"/>
    <n v="0"/>
    <n v="347.27"/>
    <n v="1"/>
    <n v="1"/>
    <n v="347.27"/>
    <n v="1.0189999999999999"/>
    <n v="72728"/>
    <n v="78209"/>
    <n v="74109.83"/>
    <n v="5585.1399999999994"/>
    <n v="14136"/>
    <n v="0.18149999999999999"/>
    <n v="0.17510000000000001"/>
    <n v="28833.48"/>
    <n v="1328.25"/>
    <n v="232.58"/>
    <n v="1560.83"/>
    <n v="110089.28"/>
  </r>
  <r>
    <x v="254"/>
    <s v="Spokane School District"/>
    <n v="4191"/>
    <s v="Spokane Area Professional-Technical Skills Center "/>
    <s v="No"/>
    <n v="457.3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5361"/>
    <s v="Spokane Public Montessori"/>
    <s v="No"/>
    <n v="385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5694"/>
    <s v="Spokane Virtual Academy"/>
    <s v="No"/>
    <n v="443.5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108"/>
    <s v="Stevens Elementary"/>
    <s v="Yes"/>
    <n v="389.43"/>
    <n v="0"/>
    <n v="389.43"/>
    <n v="1"/>
    <n v="1"/>
    <n v="389.43"/>
    <n v="1.1419999999999999"/>
    <n v="72728"/>
    <n v="78209"/>
    <n v="83055.38"/>
    <n v="6259.2999999999884"/>
    <n v="14136"/>
    <n v="0.18149999999999999"/>
    <n v="0.17510000000000001"/>
    <n v="32313.87"/>
    <n v="1488.58"/>
    <n v="260.64999999999998"/>
    <n v="1749.23"/>
    <n v="123377.77999999998"/>
  </r>
  <r>
    <x v="254"/>
    <s v="Spokane School District"/>
    <n v="5301"/>
    <s v="The Community School"/>
    <s v="Yes"/>
    <n v="154.63999999999999"/>
    <n v="0"/>
    <n v="154.63999999999999"/>
    <n v="1"/>
    <n v="1"/>
    <n v="154.63999999999999"/>
    <n v="0.45400000000000001"/>
    <n v="72728"/>
    <n v="78209"/>
    <n v="33018.51"/>
    <n v="2488.3799999999974"/>
    <n v="14136"/>
    <n v="0.18149999999999999"/>
    <n v="0.17510000000000001"/>
    <n v="12846.32"/>
    <n v="591.78"/>
    <n v="103.62"/>
    <n v="695.4"/>
    <n v="49048.61"/>
  </r>
  <r>
    <x v="254"/>
    <s v="Spokane School District"/>
    <n v="1767"/>
    <s v="The Healing Lodge"/>
    <s v="No"/>
    <n v="19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3063"/>
    <s v="Westview Elementary"/>
    <s v="Yes"/>
    <n v="333.59"/>
    <n v="0"/>
    <n v="333.59"/>
    <n v="1"/>
    <n v="1"/>
    <n v="333.59"/>
    <n v="0.97899999999999998"/>
    <n v="72728"/>
    <n v="78209"/>
    <n v="71200.710000000006"/>
    <n v="5365.8999999999942"/>
    <n v="14136"/>
    <n v="0.18149999999999999"/>
    <n v="0.17510000000000001"/>
    <n v="27701.64"/>
    <n v="1276.1099999999999"/>
    <n v="223.45"/>
    <n v="1499.56"/>
    <n v="105767.81"/>
  </r>
  <r>
    <x v="254"/>
    <s v="Spokane School District"/>
    <n v="2191"/>
    <s v="Whitman Elementary"/>
    <s v="Yes"/>
    <n v="363.15"/>
    <n v="0"/>
    <n v="363.15"/>
    <n v="1"/>
    <n v="1"/>
    <n v="363.15"/>
    <n v="1.0649999999999999"/>
    <n v="72728"/>
    <n v="78209"/>
    <n v="77455.320000000007"/>
    <n v="5837.2699999999895"/>
    <n v="14136"/>
    <n v="0.18149999999999999"/>
    <n v="0.17510000000000001"/>
    <n v="30135.09"/>
    <n v="1388.21"/>
    <n v="243.08"/>
    <n v="1631.29"/>
    <n v="115058.96999999999"/>
  </r>
  <r>
    <x v="254"/>
    <s v="Spokane School District"/>
    <n v="2109"/>
    <s v="Willard Elementary"/>
    <s v="Yes"/>
    <n v="387.14"/>
    <n v="0"/>
    <n v="387.14"/>
    <n v="1"/>
    <n v="1"/>
    <n v="387.14"/>
    <n v="1.1359999999999999"/>
    <n v="72728"/>
    <n v="78209"/>
    <n v="82619.009999999995"/>
    <n v="6226.4100000000035"/>
    <n v="14136"/>
    <n v="0.18149999999999999"/>
    <n v="0.17510000000000001"/>
    <n v="32144.09"/>
    <n v="1480.76"/>
    <n v="259.27999999999997"/>
    <n v="1740.04"/>
    <n v="122729.54999999999"/>
  </r>
  <r>
    <x v="254"/>
    <s v="Spokane School District"/>
    <n v="2296"/>
    <s v="Wilson Elementary"/>
    <s v="No"/>
    <n v="300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4192"/>
    <s v="Woodridge Elementary"/>
    <s v="No"/>
    <n v="353.7199999999999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5695"/>
    <s v="Yasuhara Middle School"/>
    <s v="Yes"/>
    <n v="552.05999999999995"/>
    <n v="0"/>
    <n v="552.05999999999995"/>
    <n v="1"/>
    <n v="1"/>
    <n v="552.05999999999995"/>
    <n v="1.619"/>
    <n v="72728"/>
    <n v="78209"/>
    <n v="117746.63"/>
    <n v="8873.7399999999907"/>
    <n v="14136"/>
    <n v="0.18149999999999999"/>
    <n v="0.17510000000000001"/>
    <n v="45810.99"/>
    <n v="2110.34"/>
    <n v="369.52"/>
    <n v="2479.86"/>
    <n v="174911.21999999997"/>
  </r>
  <r>
    <x v="255"/>
    <s v="Sprague School District"/>
    <n v="3050"/>
    <s v="Sprague Elementary"/>
    <s v="Yes"/>
    <n v="36.43"/>
    <n v="0"/>
    <n v="36.43"/>
    <n v="1"/>
    <n v="1"/>
    <n v="36.43"/>
    <n v="0.107"/>
    <n v="72728"/>
    <n v="78209"/>
    <n v="7781.9"/>
    <n v="586.46000000000095"/>
    <n v="14136"/>
    <n v="0.18149999999999999"/>
    <n v="0.17510000000000001"/>
    <n v="3027.66"/>
    <n v="139.47"/>
    <n v="24.42"/>
    <n v="163.89"/>
    <n v="11559.91"/>
  </r>
  <r>
    <x v="255"/>
    <s v="Sprague School District"/>
    <n v="2186"/>
    <s v="Sprague High School"/>
    <s v="Yes"/>
    <n v="25.87"/>
    <n v="0"/>
    <n v="25.87"/>
    <n v="1"/>
    <n v="1"/>
    <n v="25.87"/>
    <n v="7.5999999999999998E-2"/>
    <n v="72728"/>
    <n v="78209"/>
    <n v="5527.33"/>
    <n v="416.55000000000018"/>
    <n v="14136"/>
    <n v="0.18149999999999999"/>
    <n v="0.17510000000000001"/>
    <n v="2150.48"/>
    <n v="99.06"/>
    <n v="17.350000000000001"/>
    <n v="116.41"/>
    <n v="8210.77"/>
  </r>
  <r>
    <x v="256"/>
    <s v="St. John School District"/>
    <n v="3069"/>
    <s v="St John Elementary"/>
    <s v="No"/>
    <n v="91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6"/>
    <s v="St. John School District"/>
    <n v="3068"/>
    <s v="St John/Endicott High"/>
    <s v="Yes"/>
    <n v="40.36"/>
    <n v="0"/>
    <n v="40.36"/>
    <n v="1"/>
    <n v="1"/>
    <n v="40.36"/>
    <n v="0.11799999999999999"/>
    <n v="72728"/>
    <n v="78209"/>
    <n v="8581.9"/>
    <n v="646.76000000000022"/>
    <n v="14136"/>
    <n v="0.18149999999999999"/>
    <n v="0.17510000000000001"/>
    <n v="3338.91"/>
    <n v="153.81"/>
    <n v="26.93"/>
    <n v="180.74"/>
    <n v="12748.31"/>
  </r>
  <r>
    <x v="257"/>
    <s v="Stanwood-Camano School District"/>
    <n v="4513"/>
    <s v="Cedarhome Elementary School"/>
    <s v="No"/>
    <n v="445.65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4553"/>
    <s v="Elger Bay Elementary"/>
    <s v="No"/>
    <n v="387.5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5108"/>
    <s v="Lincoln Academy"/>
    <s v="Yes"/>
    <n v="15.21"/>
    <n v="0"/>
    <n v="15.21"/>
    <n v="1.1200000000000001"/>
    <n v="1.1600000000000001"/>
    <n v="15.21"/>
    <n v="4.4999999999999998E-2"/>
    <n v="72728"/>
    <n v="78209"/>
    <n v="3665.49"/>
    <n v="417.02000000000044"/>
    <n v="14136"/>
    <n v="0.18149999999999999"/>
    <n v="0.17510000000000001"/>
    <n v="1374.43"/>
    <n v="68.040000000000006"/>
    <n v="11.91"/>
    <n v="79.95"/>
    <n v="5536.89"/>
  </r>
  <r>
    <x v="257"/>
    <s v="Stanwood-Camano School District"/>
    <n v="1707"/>
    <s v="Lincoln Hill High School"/>
    <s v="No"/>
    <n v="122.46000000000001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4512"/>
    <s v="Port Susan Middle School"/>
    <s v="No"/>
    <n v="520.23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5004"/>
    <s v="Saratoga School"/>
    <s v="No"/>
    <n v="199.25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3125"/>
    <s v="Stanwood Elementary School"/>
    <s v="No"/>
    <n v="423.87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2581"/>
    <s v="Stanwood High School"/>
    <s v="No"/>
    <n v="1329.1799999999998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2400"/>
    <s v="Stanwood Middle School"/>
    <s v="No"/>
    <n v="476.1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4364"/>
    <s v="Twin City Elementary"/>
    <s v="No"/>
    <n v="431.16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4551"/>
    <s v="Utsalady Elementary"/>
    <s v="No"/>
    <n v="397.35999999999996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8"/>
    <s v="Star School District No. 054"/>
    <n v="2007"/>
    <s v="Star Elem School"/>
    <s v="No"/>
    <n v="10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9"/>
    <s v="Starbuck School District"/>
    <n v="2135"/>
    <s v="Starbuck School"/>
    <s v="Yes"/>
    <n v="24.14"/>
    <n v="0"/>
    <n v="24.14"/>
    <n v="1"/>
    <n v="1"/>
    <n v="24.14"/>
    <n v="7.0999999999999994E-2"/>
    <n v="72728"/>
    <n v="78209"/>
    <n v="5163.6899999999996"/>
    <n v="389.15000000000055"/>
    <n v="14136"/>
    <n v="0.18149999999999999"/>
    <n v="0.17510000000000001"/>
    <n v="2009.01"/>
    <n v="92.55"/>
    <n v="16.21"/>
    <n v="108.75999999999999"/>
    <n v="7670.6100000000006"/>
  </r>
  <r>
    <x v="259"/>
    <s v="Starbuck School District"/>
    <n v="5696"/>
    <s v="Virtual Preparatory Academy"/>
    <s v="No"/>
    <n v="701.4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0"/>
    <s v="Stehekin School District"/>
    <n v="2265"/>
    <s v="Stehekin Elementary"/>
    <s v="No"/>
    <n v="10.3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1"/>
    <s v="Steilacoom Hist. School District"/>
    <n v="2040"/>
    <s v="Anderson Island Elementary"/>
    <s v="Yes"/>
    <n v="16.86"/>
    <n v="0"/>
    <n v="16.86"/>
    <n v="1.06"/>
    <n v="1.06"/>
    <n v="16.86"/>
    <n v="4.9000000000000002E-2"/>
    <n v="72728"/>
    <n v="78209"/>
    <n v="3777.49"/>
    <n v="284.69000000000005"/>
    <n v="14136"/>
    <n v="0.18149999999999999"/>
    <n v="0.17510000000000001"/>
    <n v="1428.13"/>
    <n v="67.7"/>
    <n v="11.85"/>
    <n v="79.55"/>
    <n v="5569.86"/>
  </r>
  <r>
    <x v="261"/>
    <s v="Steilacoom Hist. School District"/>
    <n v="3446"/>
    <s v="Cherrydale Elementary"/>
    <s v="No"/>
    <n v="345.1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1"/>
    <s v="Steilacoom Hist. School District"/>
    <n v="4562"/>
    <s v="Chloe Clark Elementary"/>
    <s v="No"/>
    <n v="476.0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1"/>
    <s v="Steilacoom Hist. School District"/>
    <n v="2237"/>
    <s v="Pioneer Middle"/>
    <s v="No"/>
    <n v="739.8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1"/>
    <s v="Steilacoom Hist. School District"/>
    <n v="3827"/>
    <s v="Saltars Point Elementary"/>
    <s v="No"/>
    <n v="455.7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1"/>
    <s v="Steilacoom Hist. School District"/>
    <n v="4131"/>
    <s v="Steilacoom High"/>
    <s v="No"/>
    <n v="980.0400000000000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2"/>
    <s v="Steptoe School District"/>
    <n v="2115"/>
    <s v="Steptoe Elementary School"/>
    <s v="No"/>
    <n v="30.5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3"/>
    <s v="Stevenson-Carson"/>
    <n v="5581"/>
    <s v="Open Doors for SHS"/>
    <s v="No"/>
    <n v="7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3"/>
    <s v="Stevenson-Carson School District"/>
    <n v="2882"/>
    <s v="Carson Elementary"/>
    <s v="Yes"/>
    <n v="172.73"/>
    <n v="0"/>
    <n v="172.73"/>
    <n v="1"/>
    <n v="1"/>
    <n v="172.73"/>
    <n v="0.50700000000000001"/>
    <n v="72728"/>
    <n v="78209"/>
    <n v="36873.1"/>
    <n v="2778.8600000000006"/>
    <n v="14136"/>
    <n v="0.18149999999999999"/>
    <n v="0.17510000000000001"/>
    <n v="14346"/>
    <n v="660.87"/>
    <n v="115.72"/>
    <n v="776.59"/>
    <n v="54774.549999999996"/>
  </r>
  <r>
    <x v="263"/>
    <s v="Stevenson-Carson School District"/>
    <n v="2682"/>
    <s v="Stevenson Elementary"/>
    <s v="Yes"/>
    <n v="174.37"/>
    <n v="0"/>
    <n v="174.37"/>
    <n v="1"/>
    <n v="1"/>
    <n v="174.37"/>
    <n v="0.51100000000000001"/>
    <n v="72728"/>
    <n v="78209"/>
    <n v="37164.01"/>
    <n v="2800.7900000000009"/>
    <n v="14136"/>
    <n v="0.18149999999999999"/>
    <n v="0.17510000000000001"/>
    <n v="14459.18"/>
    <n v="666.08"/>
    <n v="116.63"/>
    <n v="782.71"/>
    <n v="55206.69"/>
  </r>
  <r>
    <x v="263"/>
    <s v="Stevenson-Carson School District"/>
    <n v="3119"/>
    <s v="Stevenson High School"/>
    <s v="Yes"/>
    <n v="261.52000000000004"/>
    <n v="0"/>
    <n v="261.52000000000004"/>
    <n v="1"/>
    <n v="1"/>
    <n v="261.52000000000004"/>
    <n v="0.76700000000000002"/>
    <n v="72728"/>
    <n v="78209"/>
    <n v="55782.38"/>
    <n v="4203.9200000000055"/>
    <n v="14136"/>
    <n v="0.18149999999999999"/>
    <n v="0.17510000000000001"/>
    <n v="21702.92"/>
    <n v="999.77"/>
    <n v="175.06"/>
    <n v="1174.83"/>
    <n v="82864.05"/>
  </r>
  <r>
    <x v="263"/>
    <s v="Stevenson-Carson School District"/>
    <n v="3800"/>
    <s v="Wind River Middle School"/>
    <s v="Yes"/>
    <n v="181.34"/>
    <n v="0"/>
    <n v="181.34"/>
    <n v="1"/>
    <n v="1"/>
    <n v="181.34"/>
    <n v="0.53200000000000003"/>
    <n v="72728"/>
    <n v="78209"/>
    <n v="38691.300000000003"/>
    <n v="2915.8899999999994"/>
    <n v="14136"/>
    <n v="0.18149999999999999"/>
    <n v="0.17510000000000001"/>
    <n v="15053.4"/>
    <n v="693.45"/>
    <n v="121.42"/>
    <n v="814.87"/>
    <n v="57475.460000000006"/>
  </r>
  <r>
    <x v="264"/>
    <s v="Sultan School District"/>
    <n v="4399"/>
    <s v="Gold Bar Elementary"/>
    <s v="Yes"/>
    <n v="340.97"/>
    <n v="0"/>
    <n v="340.97"/>
    <n v="1.18"/>
    <n v="1.18"/>
    <n v="340.97"/>
    <n v="1"/>
    <n v="72728"/>
    <n v="78209"/>
    <n v="85819.04"/>
    <n v="6467.5800000000017"/>
    <n v="14136"/>
    <n v="0.18149999999999999"/>
    <n v="0.17510000000000001"/>
    <n v="30844.63"/>
    <n v="1538.11"/>
    <n v="269.32"/>
    <n v="1807.4299999999998"/>
    <n v="124938.68"/>
  </r>
  <r>
    <x v="264"/>
    <s v="Sultan School District"/>
    <n v="5329"/>
    <s v="Open Doors Youth Reengagement Sultan"/>
    <s v="No"/>
    <n v="10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4"/>
    <s v="Sultan School District"/>
    <n v="5114"/>
    <s v="Sky Valley Options"/>
    <s v="No"/>
    <n v="32.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4"/>
    <s v="Sultan School District"/>
    <n v="2229"/>
    <s v="Sultan Elementary School"/>
    <s v="Yes"/>
    <n v="627.30999999999995"/>
    <n v="0"/>
    <n v="627.30999999999995"/>
    <n v="1.18"/>
    <n v="1.18"/>
    <n v="627.30999999999995"/>
    <n v="1.84"/>
    <n v="72728"/>
    <n v="78209"/>
    <n v="157907.03"/>
    <n v="11900.350000000006"/>
    <n v="14136"/>
    <n v="0.18149999999999999"/>
    <n v="0.17510000000000001"/>
    <n v="56754.12"/>
    <n v="2830.12"/>
    <n v="495.55"/>
    <n v="3325.67"/>
    <n v="229887.17"/>
  </r>
  <r>
    <x v="264"/>
    <s v="Sultan School District"/>
    <n v="2105"/>
    <s v="Sultan Middle School"/>
    <s v="Yes"/>
    <n v="423.78"/>
    <n v="0"/>
    <n v="423.78"/>
    <n v="1.18"/>
    <n v="1.18"/>
    <n v="423.78"/>
    <n v="1.2430000000000001"/>
    <n v="72728"/>
    <n v="78209"/>
    <n v="106673.07"/>
    <n v="8039.1999999999971"/>
    <n v="14136"/>
    <n v="0.18149999999999999"/>
    <n v="0.17510000000000001"/>
    <n v="38339.870000000003"/>
    <n v="1911.87"/>
    <n v="334.77"/>
    <n v="2246.64"/>
    <n v="155298.78000000003"/>
  </r>
  <r>
    <x v="264"/>
    <s v="Sultan School District"/>
    <n v="4274"/>
    <s v="Sultan Senior High School"/>
    <s v="Yes"/>
    <n v="571.23"/>
    <n v="0"/>
    <n v="571.23"/>
    <n v="1.18"/>
    <n v="1.18"/>
    <n v="571.23"/>
    <n v="1.6759999999999999"/>
    <n v="72728"/>
    <n v="78209"/>
    <n v="143832.71"/>
    <n v="10839.670000000013"/>
    <n v="14136"/>
    <n v="0.18149999999999999"/>
    <n v="0.17510000000000001"/>
    <n v="51695.6"/>
    <n v="2577.87"/>
    <n v="451.39"/>
    <n v="3029.2599999999998"/>
    <n v="209397.24000000002"/>
  </r>
  <r>
    <x v="264"/>
    <s v="Sultan School District"/>
    <n v="5642"/>
    <s v="Sultan Virtual Academy"/>
    <s v="No"/>
    <n v="32.6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5"/>
    <s v="Summit Public School: Atlas"/>
    <n v="5469"/>
    <s v="Summit Public School: Atlas"/>
    <s v="No"/>
    <n v="541.940000000000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6"/>
    <s v="Summit Public School: Olympus"/>
    <n v="5376"/>
    <s v="Summit Public School: Olympus"/>
    <s v="Yes"/>
    <n v="153"/>
    <n v="0"/>
    <n v="153"/>
    <n v="1.1200000000000001"/>
    <n v="1.1200000000000001"/>
    <n v="153"/>
    <n v="0.44900000000000001"/>
    <n v="72728"/>
    <n v="78209"/>
    <n v="36573.46"/>
    <n v="2756.2799999999988"/>
    <n v="14136"/>
    <n v="0.18149999999999999"/>
    <n v="0.17510000000000001"/>
    <n v="13467.77"/>
    <n v="655.5"/>
    <n v="114.78"/>
    <n v="770.28"/>
    <n v="53567.789999999994"/>
  </r>
  <r>
    <x v="267"/>
    <s v="Summit Public School: Sierra"/>
    <n v="5375"/>
    <s v="Summit Public School: Sierra"/>
    <s v="No"/>
    <n v="222.26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8"/>
    <s v="Summit Valley School District"/>
    <n v="4394"/>
    <s v="Summit Valley School"/>
    <s v="Yes"/>
    <n v="81.290000000000006"/>
    <n v="0"/>
    <n v="81.290000000000006"/>
    <n v="1"/>
    <n v="1"/>
    <n v="81.290000000000006"/>
    <n v="0.23799999999999999"/>
    <n v="72728"/>
    <n v="78209"/>
    <n v="17309.259999999998"/>
    <n v="1304.4800000000032"/>
    <n v="14136"/>
    <n v="0.18149999999999999"/>
    <n v="0.17510000000000001"/>
    <n v="6734.41"/>
    <n v="310.23"/>
    <n v="54.32"/>
    <n v="364.55"/>
    <n v="25712.7"/>
  </r>
  <r>
    <x v="269"/>
    <s v="Sumner School District"/>
    <n v="3349"/>
    <s v="Bonney Lake Elementary"/>
    <s v="No"/>
    <n v="427.3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585"/>
    <s v="Bonney Lake High School"/>
    <s v="No"/>
    <n v="1661.9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435"/>
    <s v="Crestwood Elementary"/>
    <s v="No"/>
    <n v="36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541"/>
    <s v="Daffodil Valley Elementary"/>
    <s v="Yes"/>
    <n v="428.03"/>
    <n v="0"/>
    <n v="428.03"/>
    <n v="1.1200000000000001"/>
    <n v="1.1200000000000001"/>
    <n v="428.03"/>
    <n v="1.256"/>
    <n v="72728"/>
    <n v="78209"/>
    <n v="102307.93"/>
    <n v="7710.2300000000105"/>
    <n v="14136"/>
    <n v="0.18149999999999999"/>
    <n v="0.17510000000000001"/>
    <n v="37673.769999999997"/>
    <n v="1833.64"/>
    <n v="321.07"/>
    <n v="2154.71"/>
    <n v="149846.63999999998"/>
  </r>
  <r>
    <x v="269"/>
    <s v="Sumner School District"/>
    <n v="3399"/>
    <s v="Eismann Elementary"/>
    <s v="No"/>
    <n v="710.3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250"/>
    <s v="Emerald Hills Elementary"/>
    <s v="No"/>
    <n v="543.7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132"/>
    <s v="Lakeridge Middle School"/>
    <s v="No"/>
    <n v="740.2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402"/>
    <s v="Liberty Ridge Elementary"/>
    <s v="Yes"/>
    <n v="444.36"/>
    <n v="0"/>
    <n v="444.36"/>
    <n v="1.1200000000000001"/>
    <n v="1.1200000000000001"/>
    <n v="444.36"/>
    <n v="1.3029999999999999"/>
    <n v="72728"/>
    <n v="78209"/>
    <n v="106136.33"/>
    <n v="7998.7599999999948"/>
    <n v="14136"/>
    <n v="0.18149999999999999"/>
    <n v="0.17510000000000001"/>
    <n v="39083.53"/>
    <n v="1902.25"/>
    <n v="333.08"/>
    <n v="2235.33"/>
    <n v="155453.94999999998"/>
  </r>
  <r>
    <x v="269"/>
    <s v="Sumner School District"/>
    <n v="2875"/>
    <s v="Maple Lawn Elementary"/>
    <s v="No"/>
    <n v="582.0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502"/>
    <s v="Mountain View Middle School"/>
    <s v="No"/>
    <n v="863.3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3247"/>
    <s v="Sumner High School"/>
    <s v="No"/>
    <n v="1888.2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3499"/>
    <s v="Sumner Middle School"/>
    <s v="No"/>
    <n v="696.9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5524"/>
    <s v="Tehaleh Heights Elementary"/>
    <s v="No"/>
    <n v="447.6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166"/>
    <s v="Victor Falls Elementary"/>
    <s v="No"/>
    <n v="512.6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0"/>
    <s v="Sunnyside School District"/>
    <n v="4000"/>
    <s v="Chief Kamiakin Elementary School"/>
    <s v="Yes"/>
    <n v="572.29"/>
    <n v="0"/>
    <n v="572.29"/>
    <n v="1"/>
    <n v="1"/>
    <n v="572.29"/>
    <n v="1.679"/>
    <n v="72728"/>
    <n v="78209"/>
    <n v="122110.31"/>
    <n v="9202.6000000000058"/>
    <n v="14136"/>
    <n v="0.18149999999999999"/>
    <n v="0.17510000000000001"/>
    <n v="47508.74"/>
    <n v="2188.5500000000002"/>
    <n v="383.22"/>
    <n v="2571.7700000000004"/>
    <n v="181393.41999999998"/>
  </r>
  <r>
    <x v="270"/>
    <s v="Sunnyside School District"/>
    <n v="3313"/>
    <s v="Harrison Middle School"/>
    <s v="Yes"/>
    <n v="814.36"/>
    <n v="0"/>
    <n v="814.36"/>
    <n v="1"/>
    <n v="1"/>
    <n v="814.36"/>
    <n v="2.3889999999999998"/>
    <n v="72728"/>
    <n v="78209"/>
    <n v="173747.19"/>
    <n v="13094.109999999986"/>
    <n v="14136"/>
    <n v="0.18149999999999999"/>
    <n v="0.17510000000000001"/>
    <n v="67598.8"/>
    <n v="3114.02"/>
    <n v="545.26"/>
    <n v="3659.2799999999997"/>
    <n v="258099.37999999998"/>
  </r>
  <r>
    <x v="270"/>
    <s v="Sunnyside School District"/>
    <n v="2469"/>
    <s v="Outlook Elementary School"/>
    <s v="Yes"/>
    <n v="432.86"/>
    <n v="0"/>
    <n v="432.86"/>
    <n v="1"/>
    <n v="1"/>
    <n v="432.86"/>
    <n v="1.27"/>
    <n v="72728"/>
    <n v="78209"/>
    <n v="92364.56"/>
    <n v="6960.8699999999953"/>
    <n v="14136"/>
    <n v="0.18149999999999999"/>
    <n v="0.17510000000000001"/>
    <n v="35935.74"/>
    <n v="1655.42"/>
    <n v="289.86"/>
    <n v="1945.2800000000002"/>
    <n v="137206.44999999998"/>
  </r>
  <r>
    <x v="270"/>
    <s v="Sunnyside School District"/>
    <n v="4497"/>
    <s v="Pioneer Elementary School"/>
    <s v="Yes"/>
    <n v="589.57000000000005"/>
    <n v="0"/>
    <n v="589.57000000000005"/>
    <n v="1"/>
    <n v="1"/>
    <n v="589.57000000000005"/>
    <n v="1.7290000000000001"/>
    <n v="72728"/>
    <n v="78209"/>
    <n v="125746.71"/>
    <n v="9476.6499999999796"/>
    <n v="14136"/>
    <n v="0.18149999999999999"/>
    <n v="0.17510000000000001"/>
    <n v="48923.53"/>
    <n v="2253.7199999999998"/>
    <n v="394.63"/>
    <n v="2648.35"/>
    <n v="186795.23999999996"/>
  </r>
  <r>
    <x v="270"/>
    <s v="Sunnyside School District"/>
    <n v="5352"/>
    <s v="SHS Graduation Alliance"/>
    <s v="Yes"/>
    <n v="2.86"/>
    <n v="0"/>
    <n v="2.86"/>
    <n v="1"/>
    <n v="1"/>
    <n v="2.86"/>
    <n v="8.0000000000000002E-3"/>
    <n v="72728"/>
    <n v="78209"/>
    <n v="581.82000000000005"/>
    <n v="43.849999999999909"/>
    <n v="14136"/>
    <n v="0.18149999999999999"/>
    <n v="0.17510000000000001"/>
    <n v="226.37"/>
    <n v="10.43"/>
    <n v="1.83"/>
    <n v="12.26"/>
    <n v="864.3"/>
  </r>
  <r>
    <x v="270"/>
    <s v="Sunnyside School District"/>
    <n v="5049"/>
    <s v="Sierra Vista Middle School"/>
    <s v="Yes"/>
    <n v="588.54"/>
    <n v="0"/>
    <n v="588.54"/>
    <n v="1"/>
    <n v="1"/>
    <n v="588.54"/>
    <n v="1.726"/>
    <n v="72728"/>
    <n v="78209"/>
    <n v="125528.53"/>
    <n v="9460.2000000000116"/>
    <n v="14136"/>
    <n v="0.18149999999999999"/>
    <n v="0.17510000000000001"/>
    <n v="48838.65"/>
    <n v="2249.81"/>
    <n v="393.94"/>
    <n v="2643.75"/>
    <n v="186471.13"/>
  </r>
  <r>
    <x v="270"/>
    <s v="Sunnyside School District"/>
    <n v="5137"/>
    <s v="Sun Valley Elementary"/>
    <s v="Yes"/>
    <n v="411.14"/>
    <n v="0"/>
    <n v="411.14"/>
    <n v="1"/>
    <n v="1"/>
    <n v="411.14"/>
    <n v="1.206"/>
    <n v="72728"/>
    <n v="78209"/>
    <n v="87709.97"/>
    <n v="6610.0800000000017"/>
    <n v="14136"/>
    <n v="0.18149999999999999"/>
    <n v="0.17510000000000001"/>
    <n v="34124.800000000003"/>
    <n v="1572"/>
    <n v="275.26"/>
    <n v="1847.26"/>
    <n v="130292.11"/>
  </r>
  <r>
    <x v="270"/>
    <s v="Sunnyside School District"/>
    <n v="2959"/>
    <s v="Sunnyside High School"/>
    <s v="Yes"/>
    <n v="2116.63"/>
    <n v="0"/>
    <n v="2116.63"/>
    <n v="1"/>
    <n v="1"/>
    <n v="2116.63"/>
    <n v="6.2089999999999996"/>
    <n v="72728"/>
    <n v="78209"/>
    <n v="451568.15"/>
    <n v="34031.52999999997"/>
    <n v="14136"/>
    <n v="0.18149999999999999"/>
    <n v="0.17510000000000001"/>
    <n v="175688.95999999999"/>
    <n v="8093.33"/>
    <n v="1417.14"/>
    <n v="9510.4699999999993"/>
    <n v="670799.10999999987"/>
  </r>
  <r>
    <x v="270"/>
    <s v="Sunnyside School District"/>
    <n v="2717"/>
    <s v="Washington Elementary"/>
    <s v="Yes"/>
    <n v="600.57000000000005"/>
    <n v="0"/>
    <n v="600.57000000000005"/>
    <n v="1"/>
    <n v="1"/>
    <n v="600.57000000000005"/>
    <n v="1.762"/>
    <n v="72728"/>
    <n v="78209"/>
    <n v="128146.74"/>
    <n v="9657.5200000000041"/>
    <n v="14136"/>
    <n v="0.18149999999999999"/>
    <n v="0.17510000000000001"/>
    <n v="49857.3"/>
    <n v="2296.7399999999998"/>
    <n v="402.16"/>
    <n v="2698.8999999999996"/>
    <n v="190360.46"/>
  </r>
  <r>
    <x v="271"/>
    <s v="Suquamish Tribal Education Department"/>
    <n v="5319"/>
    <s v="Chief Kitsap Academy"/>
    <s v="Yes"/>
    <n v="76.63"/>
    <n v="0"/>
    <n v="76.63"/>
    <n v="1.18"/>
    <n v="1.18"/>
    <n v="76.63"/>
    <n v="0.22500000000000001"/>
    <n v="72728"/>
    <n v="78209"/>
    <n v="19309.28"/>
    <n v="1455.2100000000028"/>
    <n v="14136"/>
    <n v="0.18149999999999999"/>
    <n v="0.17510000000000001"/>
    <n v="6940.04"/>
    <n v="346.07"/>
    <n v="60.6"/>
    <n v="406.67"/>
    <n v="28111.200000000001"/>
  </r>
  <r>
    <x v="272"/>
    <s v="Tacoma School District"/>
    <n v="5192"/>
    <s v="Special Services"/>
    <s v="No"/>
    <n v="0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1514"/>
    <s v="Alternative Spcl Needs Div Occ"/>
    <s v="No"/>
    <n v="7.9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4575"/>
    <s v="Angelo Giaudrone Middle School"/>
    <s v="Yes"/>
    <n v="434.17"/>
    <n v="0"/>
    <n v="434.17"/>
    <n v="1.1200000000000001"/>
    <n v="1.1200000000000001"/>
    <n v="434.17"/>
    <n v="1.274"/>
    <n v="72728"/>
    <n v="78209"/>
    <n v="103774.13"/>
    <n v="7820.7299999999959"/>
    <n v="14136"/>
    <n v="0.18149999999999999"/>
    <n v="0.17510000000000001"/>
    <n v="38213.68"/>
    <n v="1859.91"/>
    <n v="325.67"/>
    <n v="2185.58"/>
    <n v="151994.11999999997"/>
  </r>
  <r>
    <x v="272"/>
    <s v="Tacoma School District"/>
    <n v="2940"/>
    <s v="Arlington"/>
    <s v="Yes"/>
    <n v="345.14"/>
    <n v="0"/>
    <n v="345.14"/>
    <n v="1.1200000000000001"/>
    <n v="1.1200000000000001"/>
    <n v="345.14"/>
    <n v="1.012"/>
    <n v="72728"/>
    <n v="78209"/>
    <n v="82432.820000000007"/>
    <n v="6212.3899999999994"/>
    <n v="14136"/>
    <n v="0.18149999999999999"/>
    <n v="0.17510000000000001"/>
    <n v="30354.98"/>
    <n v="1477.42"/>
    <n v="258.7"/>
    <n v="1736.1200000000001"/>
    <n v="120736.31"/>
  </r>
  <r>
    <x v="272"/>
    <s v="Tacoma School District"/>
    <n v="3054"/>
    <s v="Baker"/>
    <s v="Yes"/>
    <n v="654.23"/>
    <n v="0"/>
    <n v="654.23"/>
    <n v="1.1200000000000001"/>
    <n v="1.1200000000000001"/>
    <n v="654.23"/>
    <n v="1.919"/>
    <n v="72728"/>
    <n v="78209"/>
    <n v="156312.84"/>
    <n v="11780.200000000012"/>
    <n v="14136"/>
    <n v="0.18149999999999999"/>
    <n v="0.17510000000000001"/>
    <n v="57560.480000000003"/>
    <n v="2801.55"/>
    <n v="490.55"/>
    <n v="3292.1000000000004"/>
    <n v="228945.62000000002"/>
  </r>
  <r>
    <x v="272"/>
    <s v="Tacoma School District"/>
    <n v="3449"/>
    <s v="Birney"/>
    <s v="Yes"/>
    <n v="444.43"/>
    <n v="0"/>
    <n v="444.43"/>
    <n v="1.1200000000000001"/>
    <n v="1.1200000000000001"/>
    <n v="444.43"/>
    <n v="1.304"/>
    <n v="72728"/>
    <n v="78209"/>
    <n v="106217.79"/>
    <n v="8004.8899999999994"/>
    <n v="14136"/>
    <n v="0.18149999999999999"/>
    <n v="0.17510000000000001"/>
    <n v="39113.53"/>
    <n v="1903.71"/>
    <n v="333.34"/>
    <n v="2237.0500000000002"/>
    <n v="155573.26"/>
  </r>
  <r>
    <x v="272"/>
    <s v="Tacoma School District"/>
    <n v="2094"/>
    <s v="Blix Elementary"/>
    <s v="Yes"/>
    <n v="406.31"/>
    <n v="0"/>
    <n v="406.31"/>
    <n v="1.1200000000000001"/>
    <n v="1.1200000000000001"/>
    <n v="406.31"/>
    <n v="1.1919999999999999"/>
    <n v="72728"/>
    <n v="78209"/>
    <n v="97094.79"/>
    <n v="7317.3500000000058"/>
    <n v="14136"/>
    <n v="0.18149999999999999"/>
    <n v="0.17510000000000001"/>
    <n v="35754.080000000002"/>
    <n v="1740.2"/>
    <n v="304.70999999999998"/>
    <n v="2044.91"/>
    <n v="142211.13"/>
  </r>
  <r>
    <x v="272"/>
    <s v="Tacoma School District"/>
    <n v="3646"/>
    <s v="Boze"/>
    <s v="Yes"/>
    <n v="402"/>
    <n v="0"/>
    <n v="402"/>
    <n v="1.1200000000000001"/>
    <n v="1.1200000000000001"/>
    <n v="402"/>
    <n v="1.179"/>
    <n v="72728"/>
    <n v="78209"/>
    <n v="96035.87"/>
    <n v="7237.5500000000029"/>
    <n v="14136"/>
    <n v="0.18149999999999999"/>
    <n v="0.17510000000000001"/>
    <n v="35364.15"/>
    <n v="1721.22"/>
    <n v="301.39"/>
    <n v="2022.6100000000001"/>
    <n v="140660.18"/>
  </r>
  <r>
    <x v="272"/>
    <s v="Tacoma School District"/>
    <n v="2872"/>
    <s v="Browns Point"/>
    <s v="No"/>
    <n v="414.6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397"/>
    <s v="Bryant"/>
    <s v="No"/>
    <n v="248.230000000000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5627"/>
    <s v="Bryant Montessori Middle School"/>
    <s v="No"/>
    <n v="123.7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1585"/>
    <s v="Comm Based Trans Program"/>
    <s v="Yes"/>
    <n v="29.8"/>
    <n v="0"/>
    <n v="29.8"/>
    <n v="1.1200000000000001"/>
    <n v="1.1200000000000001"/>
    <n v="29.8"/>
    <n v="8.6999999999999994E-2"/>
    <n v="72728"/>
    <n v="78209"/>
    <n v="7086.62"/>
    <n v="534.0600000000004"/>
    <n v="14136"/>
    <n v="0.18149999999999999"/>
    <n v="0.17510000000000001"/>
    <n v="2609.5700000000002"/>
    <n v="127.01"/>
    <n v="22.24"/>
    <n v="149.25"/>
    <n v="10379.5"/>
  </r>
  <r>
    <x v="272"/>
    <s v="Tacoma School District"/>
    <n v="4537"/>
    <s v="Crescent Heights"/>
    <s v="No"/>
    <n v="452.5800000000000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939"/>
    <s v="Delong"/>
    <s v="Yes"/>
    <n v="349.71"/>
    <n v="0"/>
    <n v="349.71"/>
    <n v="1.1200000000000001"/>
    <n v="1.1200000000000001"/>
    <n v="349.71"/>
    <n v="1.026"/>
    <n v="72728"/>
    <n v="78209"/>
    <n v="83573.2"/>
    <n v="6298.3300000000017"/>
    <n v="14136"/>
    <n v="0.18149999999999999"/>
    <n v="0.17510000000000001"/>
    <n v="30774.91"/>
    <n v="1497.86"/>
    <n v="262.27999999999997"/>
    <n v="1760.1399999999999"/>
    <n v="122406.58"/>
  </r>
  <r>
    <x v="272"/>
    <s v="Tacoma School District"/>
    <n v="2747"/>
    <s v="Downing"/>
    <s v="No"/>
    <n v="267.1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871"/>
    <s v="Edison"/>
    <s v="Yes"/>
    <n v="373.52"/>
    <n v="0"/>
    <n v="373.52"/>
    <n v="1.1200000000000001"/>
    <n v="1.1200000000000001"/>
    <n v="373.52"/>
    <n v="1.0960000000000001"/>
    <n v="72728"/>
    <n v="78209"/>
    <n v="89275.07"/>
    <n v="6728.0399999999936"/>
    <n v="14136"/>
    <n v="0.18149999999999999"/>
    <n v="0.17510000000000001"/>
    <n v="32874.559999999998"/>
    <n v="1600.05"/>
    <n v="280.17"/>
    <n v="1880.22"/>
    <n v="130757.89"/>
  </r>
  <r>
    <x v="272"/>
    <s v="Tacoma School District"/>
    <n v="2772"/>
    <s v="Fawcett"/>
    <s v="Yes"/>
    <n v="390.59999999999997"/>
    <n v="0"/>
    <n v="390.59999999999997"/>
    <n v="1.1200000000000001"/>
    <n v="1.1200000000000001"/>
    <n v="390.59999999999997"/>
    <n v="1.1459999999999999"/>
    <n v="72728"/>
    <n v="78209"/>
    <n v="93347.839999999997"/>
    <n v="7034.9800000000105"/>
    <n v="14136"/>
    <n v="0.18149999999999999"/>
    <n v="0.17510000000000001"/>
    <n v="34374.31"/>
    <n v="1673.05"/>
    <n v="292.95"/>
    <n v="1966"/>
    <n v="136723.13"/>
  </r>
  <r>
    <x v="272"/>
    <s v="Tacoma School District"/>
    <n v="2167"/>
    <s v="Fern Hill"/>
    <s v="Yes"/>
    <n v="260.14"/>
    <n v="0"/>
    <n v="260.14"/>
    <n v="1.1200000000000001"/>
    <n v="1.1200000000000001"/>
    <n v="260.14"/>
    <n v="0.76300000000000001"/>
    <n v="72728"/>
    <n v="78209"/>
    <n v="62150.44"/>
    <n v="4683.8399999999965"/>
    <n v="14136"/>
    <n v="0.18149999999999999"/>
    <n v="0.17510000000000001"/>
    <n v="22886.21"/>
    <n v="1113.9000000000001"/>
    <n v="195.04"/>
    <n v="1308.94"/>
    <n v="91029.43"/>
  </r>
  <r>
    <x v="272"/>
    <s v="Tacoma School District"/>
    <n v="5170"/>
    <s v="First Creek Middle School"/>
    <s v="Yes"/>
    <n v="552.84"/>
    <n v="0"/>
    <n v="552.84"/>
    <n v="1.1200000000000001"/>
    <n v="1.1200000000000001"/>
    <n v="552.84"/>
    <n v="1.6220000000000001"/>
    <n v="72728"/>
    <n v="78209"/>
    <n v="132120.59"/>
    <n v="9957.0100000000093"/>
    <n v="14136"/>
    <n v="0.18149999999999999"/>
    <n v="0.17510000000000001"/>
    <n v="48651.95"/>
    <n v="2367.96"/>
    <n v="414.63"/>
    <n v="2782.59"/>
    <n v="193512.13999999998"/>
  </r>
  <r>
    <x v="272"/>
    <s v="Tacoma School District"/>
    <n v="3880"/>
    <s v="Foss"/>
    <s v="Yes"/>
    <n v="545.87"/>
    <n v="0"/>
    <n v="545.87"/>
    <n v="1.1200000000000001"/>
    <n v="1.1200000000000001"/>
    <n v="545.87"/>
    <n v="1.601"/>
    <n v="72728"/>
    <n v="78209"/>
    <n v="130410.03"/>
    <n v="9828.0899999999965"/>
    <n v="14136"/>
    <n v="0.18149999999999999"/>
    <n v="0.17510000000000001"/>
    <n v="48022.06"/>
    <n v="2337.3000000000002"/>
    <n v="409.26"/>
    <n v="2746.5600000000004"/>
    <n v="191006.74"/>
  </r>
  <r>
    <x v="272"/>
    <s v="Tacoma School District"/>
    <n v="2148"/>
    <s v="Franklin"/>
    <s v="Yes"/>
    <n v="235.43"/>
    <n v="0"/>
    <n v="235.43"/>
    <n v="1.1200000000000001"/>
    <n v="1.1200000000000001"/>
    <n v="235.43"/>
    <n v="0.69099999999999995"/>
    <n v="72728"/>
    <n v="78209"/>
    <n v="56285.65"/>
    <n v="4241.8600000000006"/>
    <n v="14136"/>
    <n v="0.18149999999999999"/>
    <n v="0.17510000000000001"/>
    <n v="20726.57"/>
    <n v="1008.79"/>
    <n v="176.64"/>
    <n v="1185.4299999999998"/>
    <n v="82439.509999999995"/>
  </r>
  <r>
    <x v="272"/>
    <s v="Tacoma School District"/>
    <n v="2746"/>
    <s v="Geiger"/>
    <s v="No"/>
    <n v="508.7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053"/>
    <s v="Grant"/>
    <s v="No"/>
    <n v="370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377"/>
    <s v="Gray"/>
    <s v="Yes"/>
    <n v="517.5"/>
    <n v="0"/>
    <n v="517.5"/>
    <n v="1.1200000000000001"/>
    <n v="1.1200000000000001"/>
    <n v="517.5"/>
    <n v="1.518"/>
    <n v="72728"/>
    <n v="78209"/>
    <n v="123649.24"/>
    <n v="9318.5699999999924"/>
    <n v="14136"/>
    <n v="0.18149999999999999"/>
    <n v="0.17510000000000001"/>
    <n v="45532.47"/>
    <n v="2216.13"/>
    <n v="388.04"/>
    <n v="2604.17"/>
    <n v="181104.45000000004"/>
  </r>
  <r>
    <x v="272"/>
    <s v="Tacoma School District"/>
    <n v="5066"/>
    <s v="Helen B. Stafford Elementary"/>
    <s v="Yes"/>
    <n v="409.43"/>
    <n v="0"/>
    <n v="409.43"/>
    <n v="1.1200000000000001"/>
    <n v="1.1200000000000001"/>
    <n v="409.43"/>
    <n v="1.2010000000000001"/>
    <n v="72728"/>
    <n v="78209"/>
    <n v="97827.89"/>
    <n v="7372.6000000000058"/>
    <n v="14136"/>
    <n v="0.18149999999999999"/>
    <n v="0.17510000000000001"/>
    <n v="36024.04"/>
    <n v="1753.34"/>
    <n v="307.01"/>
    <n v="2060.35"/>
    <n v="143284.88"/>
  </r>
  <r>
    <x v="272"/>
    <s v="Tacoma School District"/>
    <n v="5697"/>
    <s v="Hunt Middle School"/>
    <s v="Yes"/>
    <n v="473.74"/>
    <n v="0"/>
    <n v="473.74"/>
    <n v="1.1200000000000001"/>
    <n v="1.1200000000000001"/>
    <n v="473.74"/>
    <n v="1.39"/>
    <n v="72728"/>
    <n v="78209"/>
    <n v="113222.95"/>
    <n v="8532.820000000007"/>
    <n v="14136"/>
    <n v="0.18149999999999999"/>
    <n v="0.17510000000000001"/>
    <n v="41693.1"/>
    <n v="2029.26"/>
    <n v="355.32"/>
    <n v="2384.58"/>
    <n v="165833.44999999998"/>
  </r>
  <r>
    <x v="272"/>
    <s v="Tacoma School District"/>
    <n v="5458"/>
    <s v="Industrial Design Engineering and Art"/>
    <s v="No"/>
    <n v="367.5999999999999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338"/>
    <s v="Jason Lee"/>
    <s v="Yes"/>
    <n v="472.78"/>
    <n v="0"/>
    <n v="472.78"/>
    <n v="1.1200000000000001"/>
    <n v="1.1200000000000001"/>
    <n v="472.78"/>
    <n v="1.387"/>
    <n v="72728"/>
    <n v="78209"/>
    <n v="112978.58"/>
    <n v="8514.4100000000035"/>
    <n v="14136"/>
    <n v="0.18149999999999999"/>
    <n v="0.17510000000000001"/>
    <n v="41603.120000000003"/>
    <n v="2024.88"/>
    <n v="354.56"/>
    <n v="2379.44"/>
    <n v="165475.55000000002"/>
  </r>
  <r>
    <x v="272"/>
    <s v="Tacoma School District"/>
    <n v="2103"/>
    <s v="Jefferson"/>
    <s v="No"/>
    <n v="291.5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036"/>
    <s v="Larchmont"/>
    <s v="Yes"/>
    <n v="260.70999999999998"/>
    <n v="0"/>
    <n v="260.70999999999998"/>
    <n v="1.1200000000000001"/>
    <n v="1.1200000000000001"/>
    <n v="260.70999999999998"/>
    <n v="0.76500000000000001"/>
    <n v="72728"/>
    <n v="78209"/>
    <n v="62313.35"/>
    <n v="4696.1200000000026"/>
    <n v="14136"/>
    <n v="0.18149999999999999"/>
    <n v="0.17510000000000001"/>
    <n v="22946.2"/>
    <n v="1116.82"/>
    <n v="195.56"/>
    <n v="1312.3799999999999"/>
    <n v="91268.050000000017"/>
  </r>
  <r>
    <x v="272"/>
    <s v="Tacoma School District"/>
    <n v="2215"/>
    <s v="Lincoln"/>
    <s v="Yes"/>
    <n v="1466.85"/>
    <n v="0"/>
    <n v="1466.85"/>
    <n v="1.1200000000000001"/>
    <n v="1.1200000000000001"/>
    <n v="1466.85"/>
    <n v="4.3029999999999999"/>
    <n v="72728"/>
    <n v="78209"/>
    <n v="350502.41"/>
    <n v="26414.920000000042"/>
    <n v="14136"/>
    <n v="0.18149999999999999"/>
    <n v="0.17510000000000001"/>
    <n v="129068.65"/>
    <n v="6281.96"/>
    <n v="1099.97"/>
    <n v="7381.93"/>
    <n v="513367.91"/>
  </r>
  <r>
    <x v="272"/>
    <s v="Tacoma School District"/>
    <n v="2771"/>
    <s v="Lister"/>
    <s v="Yes"/>
    <n v="347.86"/>
    <n v="0"/>
    <n v="347.86"/>
    <n v="1.1200000000000001"/>
    <n v="1.1200000000000001"/>
    <n v="347.86"/>
    <n v="1.02"/>
    <n v="72728"/>
    <n v="78209"/>
    <n v="83084.47"/>
    <n v="6261.4900000000052"/>
    <n v="14136"/>
    <n v="0.18149999999999999"/>
    <n v="0.17510000000000001"/>
    <n v="30594.94"/>
    <n v="1489.1"/>
    <n v="260.74"/>
    <n v="1749.84"/>
    <n v="121690.74"/>
  </r>
  <r>
    <x v="272"/>
    <s v="Tacoma School District"/>
    <n v="2805"/>
    <s v="Lowell"/>
    <s v="No"/>
    <n v="322.290000000000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336"/>
    <s v="Lyon"/>
    <s v="Yes"/>
    <n v="333"/>
    <n v="0"/>
    <n v="333"/>
    <n v="1.1200000000000001"/>
    <n v="1.1200000000000001"/>
    <n v="333"/>
    <n v="0.97699999999999998"/>
    <n v="72728"/>
    <n v="78209"/>
    <n v="79581.89"/>
    <n v="5997.5299999999988"/>
    <n v="14136"/>
    <n v="0.18149999999999999"/>
    <n v="0.17510000000000001"/>
    <n v="29305.15"/>
    <n v="1426.32"/>
    <n v="249.75"/>
    <n v="1676.07"/>
    <n v="116560.64000000001"/>
  </r>
  <r>
    <x v="272"/>
    <s v="Tacoma School District"/>
    <n v="2252"/>
    <s v="Manitou Park"/>
    <s v="Yes"/>
    <n v="411.57"/>
    <n v="0"/>
    <n v="411.57"/>
    <n v="1.1200000000000001"/>
    <n v="1.1200000000000001"/>
    <n v="411.57"/>
    <n v="1.2070000000000001"/>
    <n v="72728"/>
    <n v="78209"/>
    <n v="98316.62"/>
    <n v="7409.4300000000076"/>
    <n v="14136"/>
    <n v="0.18149999999999999"/>
    <n v="0.17510000000000001"/>
    <n v="36204.01"/>
    <n v="1762.1"/>
    <n v="308.54000000000002"/>
    <n v="2070.64"/>
    <n v="144000.70000000001"/>
  </r>
  <r>
    <x v="272"/>
    <s v="Tacoma School District"/>
    <n v="2941"/>
    <s v="Mann"/>
    <s v="Yes"/>
    <n v="289"/>
    <n v="0"/>
    <n v="289"/>
    <n v="1.1200000000000001"/>
    <n v="1.1200000000000001"/>
    <n v="289"/>
    <n v="0.84799999999999998"/>
    <n v="72728"/>
    <n v="78209"/>
    <n v="69074.149999999994"/>
    <n v="5205.6300000000047"/>
    <n v="14136"/>
    <n v="0.18149999999999999"/>
    <n v="0.17510000000000001"/>
    <n v="25435.79"/>
    <n v="1238"/>
    <n v="216.77"/>
    <n v="1454.77"/>
    <n v="101170.34000000001"/>
  </r>
  <r>
    <x v="272"/>
    <s v="Tacoma School District"/>
    <n v="2376"/>
    <s v="Mason"/>
    <s v="No"/>
    <n v="604.8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453"/>
    <s v="McCarver"/>
    <s v="Yes"/>
    <n v="329"/>
    <n v="0"/>
    <n v="329"/>
    <n v="1.1200000000000001"/>
    <n v="1.1200000000000001"/>
    <n v="329"/>
    <n v="0.96499999999999997"/>
    <n v="72728"/>
    <n v="78209"/>
    <n v="78604.42"/>
    <n v="5923.8699999999953"/>
    <n v="14136"/>
    <n v="0.18149999999999999"/>
    <n v="0.17510000000000001"/>
    <n v="28945.21"/>
    <n v="1408.8"/>
    <n v="246.68"/>
    <n v="1655.48"/>
    <n v="115128.98"/>
  </r>
  <r>
    <x v="272"/>
    <s v="Tacoma School District"/>
    <n v="3244"/>
    <s v="Meeker"/>
    <s v="No"/>
    <n v="581.9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398"/>
    <s v="Mt Tahoma"/>
    <s v="Yes"/>
    <n v="1343.3"/>
    <n v="0"/>
    <n v="1343.3"/>
    <n v="1.1200000000000001"/>
    <n v="1.1200000000000001"/>
    <n v="1343.3"/>
    <n v="3.94"/>
    <n v="72728"/>
    <n v="78209"/>
    <n v="320934.12"/>
    <n v="24186.559999999998"/>
    <n v="14136"/>
    <n v="0.18149999999999999"/>
    <n v="0.17510000000000001"/>
    <n v="118180.45"/>
    <n v="5752.01"/>
    <n v="1007.18"/>
    <n v="6759.1900000000005"/>
    <n v="470060.32"/>
  </r>
  <r>
    <x v="272"/>
    <s v="Tacoma School District"/>
    <n v="2247"/>
    <s v="Northeast Tacoma"/>
    <s v="Yes"/>
    <n v="375.03999999999996"/>
    <n v="0"/>
    <n v="375.03999999999996"/>
    <n v="1.1200000000000001"/>
    <n v="1.1200000000000001"/>
    <n v="375.03999999999996"/>
    <n v="1.1000000000000001"/>
    <n v="72728"/>
    <n v="78209"/>
    <n v="89600.9"/>
    <n v="6752.5900000000111"/>
    <n v="14136"/>
    <n v="0.18149999999999999"/>
    <n v="0.17510000000000001"/>
    <n v="32994.54"/>
    <n v="1605.89"/>
    <n v="281.19"/>
    <n v="1887.0800000000002"/>
    <n v="131235.11000000002"/>
  </r>
  <r>
    <x v="272"/>
    <s v="Tacoma School District"/>
    <n v="4109"/>
    <s v="Oakland High School"/>
    <s v="Yes"/>
    <n v="103.03999999999999"/>
    <n v="0"/>
    <n v="103.03999999999999"/>
    <n v="1.1200000000000001"/>
    <n v="1.1200000000000001"/>
    <n v="103.03999999999999"/>
    <n v="0.30199999999999999"/>
    <n v="72728"/>
    <n v="78209"/>
    <n v="24599.52"/>
    <n v="1853.8899999999994"/>
    <n v="14136"/>
    <n v="0.18149999999999999"/>
    <n v="0.17510000000000001"/>
    <n v="9058.5"/>
    <n v="440.89"/>
    <n v="77.2"/>
    <n v="518.09"/>
    <n v="36030"/>
  </r>
  <r>
    <x v="272"/>
    <s v="Tacoma School District"/>
    <n v="4283"/>
    <s v="Pearl Street Center"/>
    <s v="Yes"/>
    <n v="20.47"/>
    <n v="0"/>
    <n v="20.47"/>
    <n v="1.1200000000000001"/>
    <n v="1.1200000000000001"/>
    <n v="20.47"/>
    <n v="0.06"/>
    <n v="72728"/>
    <n v="78209"/>
    <n v="4887.32"/>
    <n v="368.32000000000062"/>
    <n v="14136"/>
    <n v="0.18149999999999999"/>
    <n v="0.17510000000000001"/>
    <n v="1799.7"/>
    <n v="87.59"/>
    <n v="15.34"/>
    <n v="102.93"/>
    <n v="7158.27"/>
  </r>
  <r>
    <x v="272"/>
    <s v="Tacoma School District"/>
    <n v="2169"/>
    <s v="Point Defiance"/>
    <s v="No"/>
    <n v="29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806"/>
    <s v="Reed"/>
    <s v="Yes"/>
    <n v="349.29"/>
    <n v="0"/>
    <n v="349.29"/>
    <n v="1.1200000000000001"/>
    <n v="1.1200000000000001"/>
    <n v="349.29"/>
    <n v="1.0249999999999999"/>
    <n v="72728"/>
    <n v="78209"/>
    <n v="83491.740000000005"/>
    <n v="6292.1899999999878"/>
    <n v="14136"/>
    <n v="0.18149999999999999"/>
    <n v="0.17510000000000001"/>
    <n v="30744.91"/>
    <n v="1496.4"/>
    <n v="262.02"/>
    <n v="1758.42"/>
    <n v="122287.26"/>
  </r>
  <r>
    <x v="272"/>
    <s v="Tacoma School District"/>
    <n v="2275"/>
    <s v="Roosevelt"/>
    <s v="Yes"/>
    <n v="220.71"/>
    <n v="0"/>
    <n v="220.71"/>
    <n v="1.1200000000000001"/>
    <n v="1.1200000000000001"/>
    <n v="220.71"/>
    <n v="0.64700000000000002"/>
    <n v="72728"/>
    <n v="78209"/>
    <n v="52701.62"/>
    <n v="3971.75"/>
    <n v="14136"/>
    <n v="0.18149999999999999"/>
    <n v="0.17510000000000001"/>
    <n v="19406.79"/>
    <n v="944.56"/>
    <n v="165.39"/>
    <n v="1109.9499999999998"/>
    <n v="77190.11"/>
  </r>
  <r>
    <x v="272"/>
    <s v="Tacoma School District"/>
    <n v="5169"/>
    <s v="Science and Math Institute"/>
    <s v="No"/>
    <n v="552.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168"/>
    <s v="Sheridan"/>
    <s v="Yes"/>
    <n v="435.14"/>
    <n v="0"/>
    <n v="435.14"/>
    <n v="1.1200000000000001"/>
    <n v="1.1200000000000001"/>
    <n v="435.14"/>
    <n v="1.276"/>
    <n v="72728"/>
    <n v="78209"/>
    <n v="103937.04"/>
    <n v="7833.0100000000093"/>
    <n v="14136"/>
    <n v="0.18149999999999999"/>
    <n v="0.17510000000000001"/>
    <n v="38273.67"/>
    <n v="1862.83"/>
    <n v="326.18"/>
    <n v="2189.0099999999998"/>
    <n v="152232.73000000001"/>
  </r>
  <r>
    <x v="272"/>
    <s v="Tacoma School District"/>
    <n v="2938"/>
    <s v="Sherman"/>
    <s v="No"/>
    <n v="420.2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498"/>
    <s v="Skyline"/>
    <s v="Yes"/>
    <n v="341.58000000000004"/>
    <n v="0"/>
    <n v="341.58000000000004"/>
    <n v="1.1200000000000001"/>
    <n v="1.1200000000000001"/>
    <n v="341.58000000000004"/>
    <n v="1.002"/>
    <n v="72728"/>
    <n v="78209"/>
    <n v="81618.27"/>
    <n v="6151"/>
    <n v="14136"/>
    <n v="0.18149999999999999"/>
    <n v="0.17510000000000001"/>
    <n v="30055.03"/>
    <n v="1462.82"/>
    <n v="256.14"/>
    <n v="1718.96"/>
    <n v="119543.26000000001"/>
  </r>
  <r>
    <x v="272"/>
    <s v="Tacoma School District"/>
    <n v="2084"/>
    <s v="Stadium"/>
    <s v="No"/>
    <n v="1518.0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358"/>
    <s v="Stanley"/>
    <s v="Yes"/>
    <n v="283"/>
    <n v="0"/>
    <n v="283"/>
    <n v="1.1200000000000001"/>
    <n v="1.1200000000000001"/>
    <n v="283"/>
    <n v="0.83"/>
    <n v="72728"/>
    <n v="78209"/>
    <n v="67607.95"/>
    <n v="5095.1399999999994"/>
    <n v="14136"/>
    <n v="0.18149999999999999"/>
    <n v="0.17510000000000001"/>
    <n v="24895.88"/>
    <n v="1211.72"/>
    <n v="212.17"/>
    <n v="1423.89"/>
    <n v="99022.86"/>
  </r>
  <r>
    <x v="272"/>
    <s v="Tacoma School District"/>
    <n v="2359"/>
    <s v="Stewart"/>
    <s v="Yes"/>
    <n v="608.55999999999995"/>
    <n v="0"/>
    <n v="608.55999999999995"/>
    <n v="1.1200000000000001"/>
    <n v="1.1200000000000001"/>
    <n v="608.55999999999995"/>
    <n v="1.7849999999999999"/>
    <n v="72728"/>
    <n v="78209"/>
    <n v="145397.82"/>
    <n v="10957.609999999986"/>
    <n v="14136"/>
    <n v="0.18149999999999999"/>
    <n v="0.17510000000000001"/>
    <n v="53541.14"/>
    <n v="2605.92"/>
    <n v="456.3"/>
    <n v="3062.2200000000003"/>
    <n v="212958.79"/>
  </r>
  <r>
    <x v="272"/>
    <s v="Tacoma School District"/>
    <n v="5720"/>
    <s v="Tacoma Online Elementary School"/>
    <s v="Yes"/>
    <n v="171.86"/>
    <n v="0"/>
    <n v="171.86"/>
    <n v="1.1200000000000001"/>
    <n v="1.1200000000000001"/>
    <n v="171.86"/>
    <n v="0.504"/>
    <n v="72728"/>
    <n v="78209"/>
    <n v="41053.5"/>
    <n v="3093.9199999999983"/>
    <n v="14136"/>
    <n v="0.18149999999999999"/>
    <n v="0.17510000000000001"/>
    <n v="15117.5"/>
    <n v="735.79"/>
    <n v="128.84"/>
    <n v="864.63"/>
    <n v="60129.549999999996"/>
  </r>
  <r>
    <x v="272"/>
    <s v="Tacoma School District"/>
    <n v="5722"/>
    <s v="Tacoma Online High School"/>
    <s v="Yes"/>
    <n v="596.25"/>
    <n v="0"/>
    <n v="596.25"/>
    <n v="1.1200000000000001"/>
    <n v="1.1200000000000001"/>
    <n v="596.25"/>
    <n v="1.7490000000000001"/>
    <n v="72728"/>
    <n v="78209"/>
    <n v="142465.42000000001"/>
    <n v="10736.629999999976"/>
    <n v="14136"/>
    <n v="0.18149999999999999"/>
    <n v="0.17510000000000001"/>
    <n v="52461.32"/>
    <n v="2553.37"/>
    <n v="447.1"/>
    <n v="3000.47"/>
    <n v="208663.84"/>
  </r>
  <r>
    <x v="272"/>
    <s v="Tacoma School District"/>
    <n v="5721"/>
    <s v="Tacoma Online Middle School"/>
    <s v="Yes"/>
    <n v="221.95"/>
    <n v="0"/>
    <n v="221.95"/>
    <n v="1.1200000000000001"/>
    <n v="1.1200000000000001"/>
    <n v="221.95"/>
    <n v="0.65100000000000002"/>
    <n v="72728"/>
    <n v="78209"/>
    <n v="53027.44"/>
    <n v="3996.3099999999977"/>
    <n v="14136"/>
    <n v="0.18149999999999999"/>
    <n v="0.17510000000000001"/>
    <n v="19526.77"/>
    <n v="950.4"/>
    <n v="166.42"/>
    <n v="1116.82"/>
    <n v="77667.340000000011"/>
  </r>
  <r>
    <x v="272"/>
    <s v="Tacoma School District"/>
    <n v="5307"/>
    <s v="Tacoma Open Doors"/>
    <s v="No"/>
    <n v="224.5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1860"/>
    <s v="Tacoma School of the Arts"/>
    <s v="No"/>
    <n v="614.4199999999999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448"/>
    <s v="Truman"/>
    <s v="Yes"/>
    <n v="417.09"/>
    <n v="0"/>
    <n v="417.09"/>
    <n v="1.1200000000000001"/>
    <n v="1.1200000000000001"/>
    <n v="417.09"/>
    <n v="1.2230000000000001"/>
    <n v="72728"/>
    <n v="78209"/>
    <n v="99619.91"/>
    <n v="7507.6499999999942"/>
    <n v="14136"/>
    <n v="0.18149999999999999"/>
    <n v="0.17510000000000001"/>
    <n v="36683.93"/>
    <n v="1785.46"/>
    <n v="312.63"/>
    <n v="2098.09"/>
    <n v="145909.57999999999"/>
  </r>
  <r>
    <x v="272"/>
    <s v="Tacoma School District"/>
    <n v="3116"/>
    <s v="Wainwright"/>
    <s v="Yes"/>
    <n v="357.85"/>
    <n v="0"/>
    <n v="357.85"/>
    <n v="1.1200000000000001"/>
    <n v="1.1200000000000001"/>
    <n v="357.85"/>
    <n v="1.05"/>
    <n v="72728"/>
    <n v="78209"/>
    <n v="85528.13"/>
    <n v="6445.6499999999942"/>
    <n v="14136"/>
    <n v="0.18149999999999999"/>
    <n v="0.17510000000000001"/>
    <n v="31494.79"/>
    <n v="1532.9"/>
    <n v="268.41000000000003"/>
    <n v="1801.3100000000002"/>
    <n v="125269.88"/>
  </r>
  <r>
    <x v="272"/>
    <s v="Tacoma School District"/>
    <n v="2083"/>
    <s v="Washington Elementary"/>
    <s v="No"/>
    <n v="333.1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874"/>
    <s v="Whitman"/>
    <s v="Yes"/>
    <n v="314.57"/>
    <n v="0"/>
    <n v="314.57"/>
    <n v="1.1200000000000001"/>
    <n v="1.1200000000000001"/>
    <n v="314.57"/>
    <n v="0.92300000000000004"/>
    <n v="72728"/>
    <n v="78209"/>
    <n v="75183.3"/>
    <n v="5666.0399999999936"/>
    <n v="14136"/>
    <n v="0.18149999999999999"/>
    <n v="0.17510000000000001"/>
    <n v="27685.42"/>
    <n v="1347.49"/>
    <n v="235.95"/>
    <n v="1583.44"/>
    <n v="110118.2"/>
  </r>
  <r>
    <x v="272"/>
    <s v="Tacoma School District"/>
    <n v="3452"/>
    <s v="Whittier"/>
    <s v="No"/>
    <n v="282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246"/>
    <s v="Wilson"/>
    <s v="No"/>
    <n v="1042.8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3"/>
    <s v="Taholah School District"/>
    <n v="5032"/>
    <s v="Taholah Elementary &amp; Middle School"/>
    <s v="Yes"/>
    <n v="118.86"/>
    <n v="0"/>
    <n v="118.86"/>
    <n v="1"/>
    <n v="1"/>
    <n v="118.86"/>
    <n v="0.34899999999999998"/>
    <n v="72728"/>
    <n v="78209"/>
    <n v="25382.07"/>
    <n v="1912.869999999999"/>
    <n v="14136"/>
    <n v="0.18149999999999999"/>
    <n v="0.17510000000000001"/>
    <n v="9875.25"/>
    <n v="454.92"/>
    <n v="79.66"/>
    <n v="534.58000000000004"/>
    <n v="37704.770000000004"/>
  </r>
  <r>
    <x v="273"/>
    <s v="Taholah School District"/>
    <n v="3580"/>
    <s v="Taholah High School"/>
    <s v="Yes"/>
    <n v="65.88"/>
    <n v="0"/>
    <n v="65.88"/>
    <n v="1"/>
    <n v="1"/>
    <n v="65.88"/>
    <n v="0.193"/>
    <n v="72728"/>
    <n v="78209"/>
    <n v="14036.5"/>
    <n v="1057.8400000000001"/>
    <n v="14136"/>
    <n v="0.18149999999999999"/>
    <n v="0.17510000000000001"/>
    <n v="5461.1"/>
    <n v="251.57"/>
    <n v="44.05"/>
    <n v="295.62"/>
    <n v="20851.059999999998"/>
  </r>
  <r>
    <x v="274"/>
    <s v="Tahoma School District"/>
    <n v="5489"/>
    <s v="Cedar River Elementary"/>
    <s v="No"/>
    <n v="609.0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4453"/>
    <s v="Glacier Park Elementary"/>
    <s v="No"/>
    <n v="793.8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3286"/>
    <s v="Lake Wilderness Elementary"/>
    <s v="No"/>
    <n v="728.4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3937"/>
    <s v="Maple View Middle School"/>
    <s v="No"/>
    <n v="975.5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4415"/>
    <s v="Rock Creek Elementary"/>
    <s v="No"/>
    <n v="694.2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3589"/>
    <s v="Shadow Lake Elementary"/>
    <s v="No"/>
    <n v="491.7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3341"/>
    <s v="Summit Trail Middle School"/>
    <s v="No"/>
    <n v="1116.43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5490"/>
    <s v="Tahoma Elementary"/>
    <s v="No"/>
    <n v="679.6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5563"/>
    <s v="Tahoma Open Doors"/>
    <s v="No"/>
    <n v="58.0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2849"/>
    <s v="Tahoma Senior High School"/>
    <s v="No"/>
    <n v="2845.3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5"/>
    <s v="Tekoa School District"/>
    <n v="2052"/>
    <s v="Tekoa Elementary School"/>
    <s v="Yes"/>
    <n v="103"/>
    <n v="0"/>
    <n v="103"/>
    <n v="1.01"/>
    <n v="1.01"/>
    <n v="103"/>
    <n v="0.30199999999999999"/>
    <n v="72728"/>
    <n v="78209"/>
    <n v="22183.49"/>
    <n v="1671.8199999999997"/>
    <n v="14136"/>
    <n v="0.18149999999999999"/>
    <n v="0.17510000000000001"/>
    <n v="8588.11"/>
    <n v="397.59"/>
    <n v="69.62"/>
    <n v="467.21"/>
    <n v="32910.630000000005"/>
  </r>
  <r>
    <x v="275"/>
    <s v="Tekoa School District"/>
    <n v="3418"/>
    <s v="Tekoa High School"/>
    <s v="Yes"/>
    <n v="92.97"/>
    <n v="0"/>
    <n v="92.97"/>
    <n v="1.01"/>
    <n v="1.01"/>
    <n v="92.97"/>
    <n v="0.27300000000000002"/>
    <n v="72728"/>
    <n v="78209"/>
    <n v="20053.29"/>
    <n v="1511.2799999999988"/>
    <n v="14136"/>
    <n v="0.18149999999999999"/>
    <n v="0.17510000000000001"/>
    <n v="7763.43"/>
    <n v="359.41"/>
    <n v="62.93"/>
    <n v="422.34000000000003"/>
    <n v="29750.34"/>
  </r>
  <r>
    <x v="276"/>
    <s v="Tenino School District"/>
    <n v="2457"/>
    <s v="Parkside Elementary"/>
    <s v="Yes"/>
    <n v="291.72000000000003"/>
    <n v="0"/>
    <n v="291.72000000000003"/>
    <n v="1"/>
    <n v="1"/>
    <n v="291.72000000000003"/>
    <n v="0.85599999999999998"/>
    <n v="72728"/>
    <n v="78209"/>
    <n v="62255.17"/>
    <n v="4691.7299999999959"/>
    <n v="14136"/>
    <n v="0.18149999999999999"/>
    <n v="0.17510000000000001"/>
    <n v="24221.25"/>
    <n v="1115.78"/>
    <n v="195.37"/>
    <n v="1311.15"/>
    <n v="92479.299999999988"/>
  </r>
  <r>
    <x v="276"/>
    <s v="Tenino School District"/>
    <n v="4238"/>
    <s v="Tenino Elementary School"/>
    <s v="Yes"/>
    <n v="275.58"/>
    <n v="0"/>
    <n v="275.58"/>
    <n v="1"/>
    <n v="1"/>
    <n v="275.58"/>
    <n v="0.80800000000000005"/>
    <n v="72728"/>
    <n v="78209"/>
    <n v="58764.22"/>
    <n v="4428.6500000000015"/>
    <n v="14136"/>
    <n v="0.18149999999999999"/>
    <n v="0.17510000000000001"/>
    <n v="22863.05"/>
    <n v="1053.21"/>
    <n v="184.42"/>
    <n v="1237.6300000000001"/>
    <n v="87293.550000000017"/>
  </r>
  <r>
    <x v="276"/>
    <s v="Tenino School District"/>
    <n v="3509"/>
    <s v="Tenino High School"/>
    <s v="No"/>
    <n v="378.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6"/>
    <s v="Tenino School District"/>
    <n v="3795"/>
    <s v="Tenino Middle School"/>
    <s v="Yes"/>
    <n v="307.58"/>
    <n v="0"/>
    <n v="307.58"/>
    <n v="1"/>
    <n v="1"/>
    <n v="307.58"/>
    <n v="0.90200000000000002"/>
    <n v="72728"/>
    <n v="78209"/>
    <n v="65600.66"/>
    <n v="4943.8600000000006"/>
    <n v="14136"/>
    <n v="0.18149999999999999"/>
    <n v="0.17510000000000001"/>
    <n v="25522.86"/>
    <n v="1175.74"/>
    <n v="205.87"/>
    <n v="1381.6100000000001"/>
    <n v="97448.99"/>
  </r>
  <r>
    <x v="277"/>
    <s v="Thorp School District"/>
    <n v="2514"/>
    <s v="Thorp Elem &amp; Jr Sr High"/>
    <s v="No"/>
    <n v="258.1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8"/>
    <s v="Toledo School District"/>
    <n v="5190"/>
    <s v="Cowlitz Prairie Academy"/>
    <s v="Yes"/>
    <n v="44.43"/>
    <n v="0"/>
    <n v="44.43"/>
    <n v="1.01"/>
    <n v="1.01"/>
    <n v="44.43"/>
    <n v="0.13"/>
    <n v="72728"/>
    <n v="78209"/>
    <n v="9549.19"/>
    <n v="719.64999999999964"/>
    <n v="14136"/>
    <n v="0.18149999999999999"/>
    <n v="0.17510000000000001"/>
    <n v="3696.87"/>
    <n v="171.15"/>
    <n v="29.97"/>
    <n v="201.12"/>
    <n v="14166.830000000002"/>
  </r>
  <r>
    <x v="278"/>
    <s v="Toledo School District"/>
    <n v="2998"/>
    <s v="Toledo Elementary School"/>
    <s v="Yes"/>
    <n v="396"/>
    <n v="0"/>
    <n v="396"/>
    <n v="1.01"/>
    <n v="1.01"/>
    <n v="396"/>
    <n v="1.1619999999999999"/>
    <n v="72728"/>
    <n v="78209"/>
    <n v="85355.04"/>
    <n v="6432.6100000000006"/>
    <n v="14136"/>
    <n v="0.18149999999999999"/>
    <n v="0.17510000000000001"/>
    <n v="33044.32"/>
    <n v="1529.79"/>
    <n v="267.87"/>
    <n v="1797.6599999999999"/>
    <n v="126629.62999999999"/>
  </r>
  <r>
    <x v="278"/>
    <s v="Toledo School District"/>
    <n v="2616"/>
    <s v="Toledo High School"/>
    <s v="No"/>
    <n v="233.16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8"/>
    <s v="Toledo School District"/>
    <n v="3977"/>
    <s v="Toledo Middle School"/>
    <s v="Yes"/>
    <n v="174.91"/>
    <n v="0"/>
    <n v="174.91"/>
    <n v="1.01"/>
    <n v="1.01"/>
    <n v="174.91"/>
    <n v="0.51300000000000001"/>
    <n v="72728"/>
    <n v="78209"/>
    <n v="37682.559999999998"/>
    <n v="2839.8700000000026"/>
    <n v="14136"/>
    <n v="0.18149999999999999"/>
    <n v="0.17510000000000001"/>
    <n v="14588.41"/>
    <n v="675.37"/>
    <n v="118.26"/>
    <n v="793.63"/>
    <n v="55904.47"/>
  </r>
  <r>
    <x v="279"/>
    <s v="Tonasket School District"/>
    <n v="5586"/>
    <s v="Tonasket Choice High School"/>
    <s v="Yes"/>
    <n v="20.81"/>
    <n v="0"/>
    <n v="20.81"/>
    <n v="1"/>
    <n v="1"/>
    <n v="20.81"/>
    <n v="6.0999999999999999E-2"/>
    <n v="72728"/>
    <n v="78209"/>
    <n v="4436.41"/>
    <n v="334.34000000000015"/>
    <n v="14136"/>
    <n v="0.18149999999999999"/>
    <n v="0.17510000000000001"/>
    <n v="1726.05"/>
    <n v="79.510000000000005"/>
    <n v="13.92"/>
    <n v="93.43"/>
    <n v="6590.2300000000005"/>
  </r>
  <r>
    <x v="279"/>
    <s v="Tonasket School District"/>
    <n v="3176"/>
    <s v="Tonasket Elementary School"/>
    <s v="Yes"/>
    <n v="447.58"/>
    <n v="0"/>
    <n v="447.58"/>
    <n v="1"/>
    <n v="1"/>
    <n v="447.58"/>
    <n v="1.3129999999999999"/>
    <n v="72728"/>
    <n v="78209"/>
    <n v="95491.86"/>
    <n v="7196.5599999999977"/>
    <n v="14136"/>
    <n v="0.18149999999999999"/>
    <n v="0.17510000000000001"/>
    <n v="37152.46"/>
    <n v="1711.47"/>
    <n v="299.68"/>
    <n v="2011.15"/>
    <n v="141852.03"/>
  </r>
  <r>
    <x v="279"/>
    <s v="Tonasket School District"/>
    <n v="2679"/>
    <s v="Tonasket High School"/>
    <s v="Yes"/>
    <n v="316.49"/>
    <n v="0"/>
    <n v="316.49"/>
    <n v="1"/>
    <n v="1"/>
    <n v="316.49"/>
    <n v="0.92800000000000005"/>
    <n v="72728"/>
    <n v="78209"/>
    <n v="67491.58"/>
    <n v="5086.3699999999953"/>
    <n v="14136"/>
    <n v="0.18149999999999999"/>
    <n v="0.17510000000000001"/>
    <n v="26258.55"/>
    <n v="1209.6300000000001"/>
    <n v="211.81"/>
    <n v="1421.44"/>
    <n v="100257.94"/>
  </r>
  <r>
    <x v="279"/>
    <s v="Tonasket School District"/>
    <n v="4196"/>
    <s v="Tonasket Middle School"/>
    <s v="Yes"/>
    <n v="220.65"/>
    <n v="0"/>
    <n v="220.65"/>
    <n v="1"/>
    <n v="1"/>
    <n v="220.65"/>
    <n v="0.64700000000000002"/>
    <n v="72728"/>
    <n v="78209"/>
    <n v="47055.02"/>
    <n v="3546.2000000000044"/>
    <n v="14136"/>
    <n v="0.18149999999999999"/>
    <n v="0.17510000000000001"/>
    <n v="18307.419999999998"/>
    <n v="843.35"/>
    <n v="147.66999999999999"/>
    <n v="991.02"/>
    <n v="69899.66"/>
  </r>
  <r>
    <x v="279"/>
    <s v="Tonasket School District"/>
    <n v="5587"/>
    <s v="Tonasket Outreach School"/>
    <s v="Yes"/>
    <n v="97.86"/>
    <n v="0"/>
    <n v="97.86"/>
    <n v="1"/>
    <n v="1"/>
    <n v="97.86"/>
    <n v="0.28699999999999998"/>
    <n v="72728"/>
    <n v="78209"/>
    <n v="20872.939999999999"/>
    <n v="1573.0400000000009"/>
    <n v="14136"/>
    <n v="0.18149999999999999"/>
    <n v="0.17510000000000001"/>
    <n v="8120.91"/>
    <n v="374.1"/>
    <n v="65.5"/>
    <n v="439.6"/>
    <n v="31006.489999999998"/>
  </r>
  <r>
    <x v="280"/>
    <s v="Toppenish School District"/>
    <n v="1508"/>
    <s v="Computer Academy Toppenish High School"/>
    <s v="Yes"/>
    <n v="241.18"/>
    <n v="0"/>
    <n v="241.18"/>
    <n v="1"/>
    <n v="1"/>
    <n v="241.18"/>
    <n v="0.70699999999999996"/>
    <n v="72728"/>
    <n v="78209"/>
    <n v="51418.7"/>
    <n v="3875.0600000000049"/>
    <n v="14136"/>
    <n v="0.18149999999999999"/>
    <n v="0.17510000000000001"/>
    <n v="20005.169999999998"/>
    <n v="921.56"/>
    <n v="161.37"/>
    <n v="1082.9299999999998"/>
    <n v="76381.859999999986"/>
  </r>
  <r>
    <x v="280"/>
    <s v="Toppenish School District"/>
    <n v="2608"/>
    <s v="Garfield Elementary School"/>
    <s v="Yes"/>
    <n v="342.71"/>
    <n v="0"/>
    <n v="342.71"/>
    <n v="1"/>
    <n v="1"/>
    <n v="342.71"/>
    <n v="1.0049999999999999"/>
    <n v="72728"/>
    <n v="78209"/>
    <n v="73091.64"/>
    <n v="5508.4100000000035"/>
    <n v="14136"/>
    <n v="0.18149999999999999"/>
    <n v="0.17510000000000001"/>
    <n v="28437.34"/>
    <n v="1310"/>
    <n v="229.38"/>
    <n v="1539.38"/>
    <n v="108576.77"/>
  </r>
  <r>
    <x v="280"/>
    <s v="Toppenish School District"/>
    <n v="4106"/>
    <s v="Kirkwood Elementary School"/>
    <s v="Yes"/>
    <n v="402"/>
    <n v="0"/>
    <n v="402"/>
    <n v="1"/>
    <n v="1"/>
    <n v="402"/>
    <n v="1.179"/>
    <n v="72728"/>
    <n v="78209"/>
    <n v="85746.31"/>
    <n v="6462.1000000000058"/>
    <n v="14136"/>
    <n v="0.18149999999999999"/>
    <n v="0.17510000000000001"/>
    <n v="33360.81"/>
    <n v="1536.81"/>
    <n v="269.10000000000002"/>
    <n v="1805.9099999999999"/>
    <n v="127375.13"/>
  </r>
  <r>
    <x v="280"/>
    <s v="Toppenish School District"/>
    <n v="2635"/>
    <s v="Lincoln Elementary School"/>
    <s v="Yes"/>
    <n v="278.75"/>
    <n v="0"/>
    <n v="278.75"/>
    <n v="1"/>
    <n v="1"/>
    <n v="278.75"/>
    <n v="0.81799999999999995"/>
    <n v="72728"/>
    <n v="78209"/>
    <n v="59491.5"/>
    <n v="4483.4599999999991"/>
    <n v="14136"/>
    <n v="0.18149999999999999"/>
    <n v="0.17510000000000001"/>
    <n v="23146.01"/>
    <n v="1066.25"/>
    <n v="186.7"/>
    <n v="1252.95"/>
    <n v="88373.92"/>
  </r>
  <r>
    <x v="280"/>
    <s v="Toppenish School District"/>
    <n v="5262"/>
    <s v="NW Allprep"/>
    <s v="No"/>
    <n v="503.4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0"/>
    <s v="Toppenish School District"/>
    <n v="2900"/>
    <s v="Toppenish High School"/>
    <s v="Yes"/>
    <n v="941.53"/>
    <n v="0"/>
    <n v="941.53"/>
    <n v="1"/>
    <n v="1"/>
    <n v="941.53"/>
    <n v="2.762"/>
    <n v="72728"/>
    <n v="78209"/>
    <n v="200874.74"/>
    <n v="15138.520000000019"/>
    <n v="14136"/>
    <n v="0.18149999999999999"/>
    <n v="0.17510000000000001"/>
    <n v="78153.149999999994"/>
    <n v="3600.22"/>
    <n v="630.4"/>
    <n v="4230.62"/>
    <n v="298397.03000000003"/>
  </r>
  <r>
    <x v="280"/>
    <s v="Toppenish School District"/>
    <n v="2264"/>
    <s v="Toppenish Middle School"/>
    <s v="Yes"/>
    <n v="768.44"/>
    <n v="0"/>
    <n v="768.44"/>
    <n v="1"/>
    <n v="1"/>
    <n v="768.44"/>
    <n v="2.254"/>
    <n v="72728"/>
    <n v="78209"/>
    <n v="163928.91"/>
    <n v="12354.179999999993"/>
    <n v="14136"/>
    <n v="0.18149999999999999"/>
    <n v="0.17510000000000001"/>
    <n v="63778.86"/>
    <n v="2938.05"/>
    <n v="514.45000000000005"/>
    <n v="3452.5"/>
    <n v="243514.45"/>
  </r>
  <r>
    <x v="280"/>
    <s v="Toppenish School District"/>
    <n v="4588"/>
    <s v="Valley View Elementary"/>
    <s v="Yes"/>
    <n v="456.86"/>
    <n v="0"/>
    <n v="456.86"/>
    <n v="1"/>
    <n v="1"/>
    <n v="456.86"/>
    <n v="1.34"/>
    <n v="72728"/>
    <n v="78209"/>
    <n v="97455.52"/>
    <n v="7344.5399999999936"/>
    <n v="14136"/>
    <n v="0.18149999999999999"/>
    <n v="0.17510000000000001"/>
    <n v="37916.449999999997"/>
    <n v="1746.67"/>
    <n v="305.83999999999997"/>
    <n v="2052.5100000000002"/>
    <n v="144769.02000000002"/>
  </r>
  <r>
    <x v="281"/>
    <s v="Touchet School District"/>
    <n v="2160"/>
    <s v="Touchet Elem &amp; High School"/>
    <s v="Yes"/>
    <n v="234.10999999999999"/>
    <n v="0"/>
    <n v="234.10999999999999"/>
    <n v="1"/>
    <n v="1"/>
    <n v="234.10999999999999"/>
    <n v="0.68700000000000006"/>
    <n v="72728"/>
    <n v="78209"/>
    <n v="49964.14"/>
    <n v="3765.4400000000023"/>
    <n v="14136"/>
    <n v="0.18149999999999999"/>
    <n v="0.17510000000000001"/>
    <n v="19439.25"/>
    <n v="895.49"/>
    <n v="156.80000000000001"/>
    <n v="1052.29"/>
    <n v="74221.119999999995"/>
  </r>
  <r>
    <x v="282"/>
    <s v="Toutle Lake School District"/>
    <n v="4264"/>
    <s v="Toutle Lake Elementary"/>
    <s v="No"/>
    <n v="378.01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2"/>
    <s v="Toutle Lake School District"/>
    <n v="2560"/>
    <s v="Toutle Lake High School"/>
    <s v="No"/>
    <n v="297.27000000000004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3"/>
    <s v="Trout Lake School District"/>
    <n v="3062"/>
    <s v="Trout Lake Elementary"/>
    <s v="No"/>
    <n v="75.43000000000000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3"/>
    <s v="Trout Lake School District"/>
    <n v="2676"/>
    <s v="Trout Lake School"/>
    <s v="No"/>
    <n v="130.0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4"/>
    <s v="Tukwila School District"/>
    <n v="3226"/>
    <s v="Cascade View Elementary"/>
    <s v="Yes"/>
    <n v="448.14"/>
    <n v="0"/>
    <n v="448.14"/>
    <n v="1.18"/>
    <n v="1.18"/>
    <n v="448.14"/>
    <n v="1.3149999999999999"/>
    <n v="72728"/>
    <n v="78209"/>
    <n v="112852.04"/>
    <n v="8504.8700000000099"/>
    <n v="14136"/>
    <n v="0.18149999999999999"/>
    <n v="0.17510000000000001"/>
    <n v="40560.69"/>
    <n v="2022.62"/>
    <n v="354.16"/>
    <n v="2376.7799999999997"/>
    <n v="164294.37999999998"/>
  </r>
  <r>
    <x v="284"/>
    <s v="Tukwila School District"/>
    <n v="2848"/>
    <s v="Foster Senior High School"/>
    <s v="Yes"/>
    <n v="882.06"/>
    <n v="0"/>
    <n v="882.06"/>
    <n v="1.18"/>
    <n v="1.18"/>
    <n v="882.06"/>
    <n v="2.5870000000000002"/>
    <n v="72728"/>
    <n v="78209"/>
    <n v="222013.86"/>
    <n v="16731.630000000005"/>
    <n v="14136"/>
    <n v="0.18149999999999999"/>
    <n v="0.17510000000000001"/>
    <n v="79795.06"/>
    <n v="3979.09"/>
    <n v="696.74"/>
    <n v="4675.83"/>
    <n v="323216.38"/>
  </r>
  <r>
    <x v="284"/>
    <s v="Tukwila School District"/>
    <n v="2564"/>
    <s v="Showalter Middle School"/>
    <s v="Yes"/>
    <n v="600.22"/>
    <n v="0"/>
    <n v="600.22"/>
    <n v="1.18"/>
    <n v="1.18"/>
    <n v="600.22"/>
    <n v="1.7609999999999999"/>
    <n v="72728"/>
    <n v="78209"/>
    <n v="151127.32999999999"/>
    <n v="11389.410000000003"/>
    <n v="14136"/>
    <n v="0.18149999999999999"/>
    <n v="0.17510000000000001"/>
    <n v="54317.39"/>
    <n v="2708.61"/>
    <n v="474.28"/>
    <n v="3182.8900000000003"/>
    <n v="220017.02"/>
  </r>
  <r>
    <x v="284"/>
    <s v="Tukwila School District"/>
    <n v="3635"/>
    <s v="Thorndyke Elementary"/>
    <s v="Yes"/>
    <n v="358.43"/>
    <n v="0"/>
    <n v="358.43"/>
    <n v="1.18"/>
    <n v="1.18"/>
    <n v="358.43"/>
    <n v="1.0509999999999999"/>
    <n v="72728"/>
    <n v="78209"/>
    <n v="90195.81"/>
    <n v="6797.4300000000076"/>
    <n v="14136"/>
    <n v="0.18149999999999999"/>
    <n v="0.17510000000000001"/>
    <n v="32417.71"/>
    <n v="1616.55"/>
    <n v="283.06"/>
    <n v="1899.61"/>
    <n v="131310.56"/>
  </r>
  <r>
    <x v="284"/>
    <s v="Tukwila School District"/>
    <n v="3488"/>
    <s v="Tukwila Elementary"/>
    <s v="Yes"/>
    <n v="416.36"/>
    <n v="0"/>
    <n v="416.36"/>
    <n v="1.18"/>
    <n v="1.18"/>
    <n v="416.36"/>
    <n v="1.2210000000000001"/>
    <n v="72728"/>
    <n v="78209"/>
    <n v="104785.05"/>
    <n v="7896.9100000000035"/>
    <n v="14136"/>
    <n v="0.18149999999999999"/>
    <n v="0.17510000000000001"/>
    <n v="37661.29"/>
    <n v="1878.03"/>
    <n v="328.84"/>
    <n v="2206.87"/>
    <n v="152550.12"/>
  </r>
  <r>
    <x v="285"/>
    <s v="Tumwater School District"/>
    <n v="4500"/>
    <s v="A G West Black Hills High School"/>
    <s v="No"/>
    <n v="747.3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4205"/>
    <s v="Black Lake Elementary"/>
    <s v="No"/>
    <n v="386.0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1713"/>
    <s v="Cascadia High School"/>
    <s v="No"/>
    <n v="137.2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4365"/>
    <s v="East Olympia Elementary"/>
    <s v="No"/>
    <n v="599.7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4452"/>
    <s v="George Washington Bush Middle Sch"/>
    <s v="No"/>
    <n v="756.3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2816"/>
    <s v="Littlerock Elementary School"/>
    <s v="No"/>
    <n v="346.2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2552"/>
    <s v="Michael T Simmons Elementary"/>
    <s v="No"/>
    <n v="423.1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5014"/>
    <s v="New Market High School"/>
    <s v="No"/>
    <n v="57.3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4225"/>
    <s v="New Market Skills Center"/>
    <s v="No"/>
    <n v="435.5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3199"/>
    <s v="Peter G Schmidt Elementary"/>
    <s v="No"/>
    <n v="575.6799999999999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3362"/>
    <s v="Tumwater High School"/>
    <s v="No"/>
    <n v="1083.2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4373"/>
    <s v="Tumwater Hill Elementary"/>
    <s v="No"/>
    <n v="366.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3612"/>
    <s v="Tumwater Middle School"/>
    <s v="No"/>
    <n v="630.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6"/>
    <s v="Union Gap School District"/>
    <n v="2714"/>
    <s v="Union Gap School"/>
    <s v="Yes"/>
    <n v="555.71"/>
    <n v="0"/>
    <n v="555.71"/>
    <n v="1"/>
    <n v="1"/>
    <n v="555.71"/>
    <n v="1.63"/>
    <n v="72728"/>
    <n v="78209"/>
    <n v="118546.64"/>
    <n v="8934.0299999999988"/>
    <n v="14136"/>
    <n v="0.18149999999999999"/>
    <n v="0.17510000000000001"/>
    <n v="46122.239999999998"/>
    <n v="2124.6799999999998"/>
    <n v="372.03"/>
    <n v="2496.71"/>
    <n v="176099.62"/>
  </r>
  <r>
    <x v="287"/>
    <s v="University Place School District"/>
    <n v="3792"/>
    <s v="Chambers Elementary"/>
    <s v="No"/>
    <n v="482.1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3179"/>
    <s v="Curtis Junior High"/>
    <s v="No"/>
    <n v="870.4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3600"/>
    <s v="Curtis Senior High"/>
    <s v="No"/>
    <n v="1325.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4325"/>
    <s v="Drum Intermediate"/>
    <s v="No"/>
    <n v="637.63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4447"/>
    <s v="Evergreen Primary"/>
    <s v="No"/>
    <n v="534.4500000000000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3296"/>
    <s v="Narrows View Intermediate"/>
    <s v="No"/>
    <n v="694.7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3601"/>
    <s v="Sunset Primary"/>
    <s v="No"/>
    <n v="454.9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2223"/>
    <s v="University Place Primary"/>
    <s v="No"/>
    <n v="511.5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8"/>
    <s v="Valley School District"/>
    <n v="1932"/>
    <s v="Columbia Virtual Academy"/>
    <s v="No"/>
    <n v="814.2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8"/>
    <s v="Valley School District"/>
    <n v="5223"/>
    <s v="Paideia High School"/>
    <s v="Yes"/>
    <n v="26.700000000000003"/>
    <n v="0"/>
    <n v="26.700000000000003"/>
    <n v="1"/>
    <n v="1"/>
    <n v="26.700000000000003"/>
    <n v="7.8E-2"/>
    <n v="72728"/>
    <n v="78209"/>
    <n v="5672.78"/>
    <n v="427.52000000000044"/>
    <n v="14136"/>
    <n v="0.18149999999999999"/>
    <n v="0.17510000000000001"/>
    <n v="2207.08"/>
    <n v="101.67"/>
    <n v="17.8"/>
    <n v="119.47"/>
    <n v="8426.85"/>
  </r>
  <r>
    <x v="288"/>
    <s v="Valley School District"/>
    <n v="2405"/>
    <s v="Valley School"/>
    <s v="Yes"/>
    <n v="170.51"/>
    <n v="0"/>
    <n v="170.51"/>
    <n v="1"/>
    <n v="1"/>
    <n v="170.51"/>
    <n v="0.5"/>
    <n v="72728"/>
    <n v="78209"/>
    <n v="36364"/>
    <n v="2740.5"/>
    <n v="14136"/>
    <n v="0.18149999999999999"/>
    <n v="0.17510000000000001"/>
    <n v="14147.93"/>
    <n v="651.74"/>
    <n v="114.12"/>
    <n v="765.86"/>
    <n v="54018.29"/>
  </r>
  <r>
    <x v="289"/>
    <s v="Vancouver School District"/>
    <n v="2636"/>
    <s v="Early Childhood Education Center"/>
    <s v="No"/>
    <n v="0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744"/>
    <s v="Ruth Bader Ginsburg Elementary School"/>
    <s v="No"/>
    <n v="114.429999999999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745"/>
    <s v="Vancouver Innovation Technology and Arts Elementary"/>
    <s v="No"/>
    <n v="277.1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4406"/>
    <s v="Alki Middle School"/>
    <s v="No"/>
    <n v="603.4500000000000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3080"/>
    <s v="Benjamin Franklin Elementary"/>
    <s v="No"/>
    <n v="317.5400000000000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4405"/>
    <s v="Chinook Elementary School"/>
    <s v="No"/>
    <n v="510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3423"/>
    <s v="Columbia River High"/>
    <s v="No"/>
    <n v="1164.080000000000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4503"/>
    <s v="Discovery Middle School"/>
    <s v="Yes"/>
    <n v="489.65"/>
    <n v="0"/>
    <n v="489.65"/>
    <n v="1.06"/>
    <n v="1.06"/>
    <n v="489.65"/>
    <n v="1.4359999999999999"/>
    <n v="72728"/>
    <n v="78209"/>
    <n v="110703.65"/>
    <n v="8342.9600000000064"/>
    <n v="14136"/>
    <n v="0.18149999999999999"/>
    <n v="0.17510000000000001"/>
    <n v="41852.86"/>
    <n v="1984.11"/>
    <n v="347.42"/>
    <n v="2331.5299999999997"/>
    <n v="163231.00000000003"/>
  </r>
  <r>
    <x v="289"/>
    <s v="Vancouver School District"/>
    <n v="3733"/>
    <s v="Dwight D Eisenhower Elementary"/>
    <s v="No"/>
    <n v="438.0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4075"/>
    <s v="Felida Elementary School"/>
    <s v="No"/>
    <n v="597.80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1574"/>
    <s v="Fir Grove Childrens Center"/>
    <s v="Yes"/>
    <n v="62.81"/>
    <n v="0"/>
    <n v="62.81"/>
    <n v="1.06"/>
    <n v="1.06"/>
    <n v="62.81"/>
    <n v="0.184"/>
    <n v="72728"/>
    <n v="78209"/>
    <n v="14184.87"/>
    <n v="1069.0099999999984"/>
    <n v="14136"/>
    <n v="0.18149999999999999"/>
    <n v="0.17510000000000001"/>
    <n v="5362.76"/>
    <n v="254.23"/>
    <n v="44.52"/>
    <n v="298.75"/>
    <n v="20915.39"/>
  </r>
  <r>
    <x v="289"/>
    <s v="Vancouver School District"/>
    <n v="2179"/>
    <s v="Fort Vancouver High School"/>
    <s v="Yes"/>
    <n v="1497.81"/>
    <n v="0"/>
    <n v="1497.81"/>
    <n v="1.06"/>
    <n v="1.06"/>
    <n v="1497.81"/>
    <n v="4.3940000000000001"/>
    <n v="72728"/>
    <n v="78209"/>
    <n v="338740.84"/>
    <n v="25528.52999999997"/>
    <n v="14136"/>
    <n v="0.18149999999999999"/>
    <n v="0.17510000000000001"/>
    <n v="128065.09"/>
    <n v="6071.16"/>
    <n v="1063.06"/>
    <n v="7134.2199999999993"/>
    <n v="499468.68"/>
  </r>
  <r>
    <x v="289"/>
    <s v="Vancouver School District"/>
    <n v="2637"/>
    <s v="Fruit Valley Elementary School"/>
    <s v="Yes"/>
    <n v="197.86"/>
    <n v="0"/>
    <n v="197.86"/>
    <n v="1.06"/>
    <n v="1.06"/>
    <n v="197.86"/>
    <n v="0.57999999999999996"/>
    <n v="72728"/>
    <n v="78209"/>
    <n v="44713.17"/>
    <n v="3369.7200000000012"/>
    <n v="14136"/>
    <n v="0.18149999999999999"/>
    <n v="0.17510000000000001"/>
    <n v="16904.36"/>
    <n v="801.38"/>
    <n v="140.32"/>
    <n v="941.7"/>
    <n v="65928.95"/>
  </r>
  <r>
    <x v="289"/>
    <s v="Vancouver School District"/>
    <n v="3902"/>
    <s v="Gaiser Middle School"/>
    <s v="Yes"/>
    <n v="730.86"/>
    <n v="0"/>
    <n v="730.86"/>
    <n v="1.06"/>
    <n v="1.06"/>
    <n v="730.86"/>
    <n v="2.1440000000000001"/>
    <n v="72728"/>
    <n v="78209"/>
    <n v="165284.56"/>
    <n v="12456.339999999997"/>
    <n v="14136"/>
    <n v="0.18149999999999999"/>
    <n v="0.17510000000000001"/>
    <n v="62487.839999999997"/>
    <n v="2962.35"/>
    <n v="518.71"/>
    <n v="3481.06"/>
    <n v="243709.8"/>
  </r>
  <r>
    <x v="289"/>
    <s v="Vancouver School District"/>
    <n v="1738"/>
    <s v="Gate Program"/>
    <s v="Yes"/>
    <n v="43.89"/>
    <n v="0"/>
    <n v="43.89"/>
    <n v="1.06"/>
    <n v="1.06"/>
    <n v="43.89"/>
    <n v="0.129"/>
    <n v="72728"/>
    <n v="78209"/>
    <n v="9944.83"/>
    <n v="749.46999999999935"/>
    <n v="14136"/>
    <n v="0.18149999999999999"/>
    <n v="0.17510000000000001"/>
    <n v="3759.76"/>
    <n v="178.24"/>
    <n v="31.21"/>
    <n v="209.45000000000002"/>
    <n v="14663.51"/>
  </r>
  <r>
    <x v="289"/>
    <s v="Vancouver School District"/>
    <n v="3424"/>
    <s v="George C Marshall Elementary"/>
    <s v="Yes"/>
    <n v="339.71"/>
    <n v="0"/>
    <n v="339.71"/>
    <n v="1.06"/>
    <n v="1.06"/>
    <n v="339.71"/>
    <n v="0.996"/>
    <n v="72728"/>
    <n v="78209"/>
    <n v="76783.31"/>
    <n v="5786.6199999999953"/>
    <n v="14136"/>
    <n v="0.18149999999999999"/>
    <n v="0.17510000000000001"/>
    <n v="29028.86"/>
    <n v="1376.17"/>
    <n v="240.97"/>
    <n v="1617.14"/>
    <n v="113215.93"/>
  </r>
  <r>
    <x v="289"/>
    <s v="Vancouver School District"/>
    <n v="2643"/>
    <s v="Harney Elementary School"/>
    <s v="Yes"/>
    <n v="499.57"/>
    <n v="0"/>
    <n v="499.57"/>
    <n v="1.06"/>
    <n v="1.06"/>
    <n v="499.57"/>
    <n v="1.4650000000000001"/>
    <n v="72728"/>
    <n v="78209"/>
    <n v="112939.31"/>
    <n v="8511.4499999999971"/>
    <n v="14136"/>
    <n v="0.18149999999999999"/>
    <n v="0.17510000000000001"/>
    <n v="42698.080000000002"/>
    <n v="2024.18"/>
    <n v="354.43"/>
    <n v="2378.61"/>
    <n v="166527.45000000001"/>
  </r>
  <r>
    <x v="289"/>
    <s v="Vancouver School District"/>
    <n v="3735"/>
    <s v="Harry S Truman Elementary School"/>
    <s v="Yes"/>
    <n v="490.14"/>
    <n v="0"/>
    <n v="490.14"/>
    <n v="1.06"/>
    <n v="1.06"/>
    <n v="490.14"/>
    <n v="1.4379999999999999"/>
    <n v="72728"/>
    <n v="78209"/>
    <n v="110857.84"/>
    <n v="8354.570000000007"/>
    <n v="14136"/>
    <n v="0.18149999999999999"/>
    <n v="0.17510000000000001"/>
    <n v="41911.15"/>
    <n v="1986.87"/>
    <n v="347.9"/>
    <n v="2334.77"/>
    <n v="163458.32999999999"/>
  </r>
  <r>
    <x v="289"/>
    <s v="Vancouver School District"/>
    <n v="2690"/>
    <s v="Hazel Dell Elementary School"/>
    <s v="Yes"/>
    <n v="381.7"/>
    <n v="0"/>
    <n v="381.7"/>
    <n v="1.06"/>
    <n v="1.06"/>
    <n v="381.7"/>
    <n v="1.1200000000000001"/>
    <n v="72728"/>
    <n v="78209"/>
    <n v="86342.68"/>
    <n v="6507.0400000000081"/>
    <n v="14136"/>
    <n v="0.18149999999999999"/>
    <n v="0.17510000000000001"/>
    <n v="32642.9"/>
    <n v="1547.5"/>
    <n v="270.97000000000003"/>
    <n v="1818.47"/>
    <n v="127311.09"/>
  </r>
  <r>
    <x v="289"/>
    <s v="Vancouver School District"/>
    <n v="2610"/>
    <s v="Hough Elementary School"/>
    <s v="Yes"/>
    <n v="248.36"/>
    <n v="0"/>
    <n v="248.36"/>
    <n v="1.06"/>
    <n v="1.06"/>
    <n v="248.36"/>
    <n v="0.72899999999999998"/>
    <n v="72728"/>
    <n v="78209"/>
    <n v="56199.83"/>
    <n v="4235.3899999999994"/>
    <n v="14136"/>
    <n v="0.18149999999999999"/>
    <n v="0.17510000000000001"/>
    <n v="21247.03"/>
    <n v="1007.25"/>
    <n v="176.37"/>
    <n v="1183.6199999999999"/>
    <n v="82865.87"/>
  </r>
  <r>
    <x v="289"/>
    <s v="Vancouver School District"/>
    <n v="3081"/>
    <s v="Hudson's Bay High School"/>
    <s v="Yes"/>
    <n v="1156.19"/>
    <n v="0"/>
    <n v="1156.19"/>
    <n v="1.06"/>
    <n v="1.06"/>
    <n v="1156.19"/>
    <n v="3.391"/>
    <n v="72728"/>
    <n v="78209"/>
    <n v="261417.89"/>
    <n v="19701.229999999981"/>
    <n v="14136"/>
    <n v="0.18149999999999999"/>
    <n v="0.17510000000000001"/>
    <n v="98832.21"/>
    <n v="4685.32"/>
    <n v="820.4"/>
    <n v="5505.7199999999993"/>
    <n v="385457.05"/>
  </r>
  <r>
    <x v="289"/>
    <s v="Vancouver School District"/>
    <n v="3543"/>
    <s v="Jason Lee Middle School"/>
    <s v="Yes"/>
    <n v="540.04999999999995"/>
    <n v="0"/>
    <n v="540.04999999999995"/>
    <n v="1.06"/>
    <n v="1.06"/>
    <n v="540.04999999999995"/>
    <n v="1.5840000000000001"/>
    <n v="72728"/>
    <n v="78209"/>
    <n v="122113.22"/>
    <n v="9202.820000000007"/>
    <n v="14136"/>
    <n v="0.18149999999999999"/>
    <n v="0.17510000000000001"/>
    <n v="46166.39"/>
    <n v="2188.6"/>
    <n v="383.22"/>
    <n v="2571.8199999999997"/>
    <n v="180054.25"/>
  </r>
  <r>
    <x v="289"/>
    <s v="Vancouver School District"/>
    <n v="4591"/>
    <s v="Jefferson Middle School"/>
    <s v="No"/>
    <n v="755.6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3017"/>
    <s v="Lake Shore Elementary"/>
    <s v="No"/>
    <n v="325.8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3932"/>
    <s v="Lewis and Clark High School"/>
    <s v="Yes"/>
    <n v="81.429999999999993"/>
    <n v="0"/>
    <n v="81.429999999999993"/>
    <n v="1.06"/>
    <n v="1.06"/>
    <n v="81.429999999999993"/>
    <n v="0.23899999999999999"/>
    <n v="72728"/>
    <n v="78209"/>
    <n v="18424.91"/>
    <n v="1388.5600000000013"/>
    <n v="14136"/>
    <n v="0.18149999999999999"/>
    <n v="0.17510000000000001"/>
    <n v="6965.76"/>
    <n v="330.22"/>
    <n v="57.82"/>
    <n v="388.04"/>
    <n v="27167.27"/>
  </r>
  <r>
    <x v="289"/>
    <s v="Vancouver School District"/>
    <n v="2318"/>
    <s v="Lincoln Elementary School"/>
    <s v="Yes"/>
    <n v="307.45999999999998"/>
    <n v="0"/>
    <n v="307.45999999999998"/>
    <n v="1.06"/>
    <n v="1.06"/>
    <n v="307.45999999999998"/>
    <n v="0.90200000000000002"/>
    <n v="72728"/>
    <n v="78209"/>
    <n v="69536.7"/>
    <n v="5240.4900000000052"/>
    <n v="14136"/>
    <n v="0.18149999999999999"/>
    <n v="0.17510000000000001"/>
    <n v="26289.19"/>
    <n v="1246.29"/>
    <n v="218.23"/>
    <n v="1464.52"/>
    <n v="102530.90000000001"/>
  </r>
  <r>
    <x v="289"/>
    <s v="Vancouver School District"/>
    <n v="3734"/>
    <s v="Martin Luther King Elementary"/>
    <s v="Yes"/>
    <n v="431.43"/>
    <n v="0"/>
    <n v="431.43"/>
    <n v="1.06"/>
    <n v="1.06"/>
    <n v="431.43"/>
    <n v="1.266"/>
    <n v="72728"/>
    <n v="78209"/>
    <n v="97598.07"/>
    <n v="7355.2799999999988"/>
    <n v="14136"/>
    <n v="0.18149999999999999"/>
    <n v="0.17510000000000001"/>
    <n v="36898.14"/>
    <n v="1749.22"/>
    <n v="306.29000000000002"/>
    <n v="2055.5100000000002"/>
    <n v="143907.00000000003"/>
  </r>
  <r>
    <x v="289"/>
    <s v="Vancouver School District"/>
    <n v="3146"/>
    <s v="Mcloughlin Middle School"/>
    <s v="Yes"/>
    <n v="854.09"/>
    <n v="0"/>
    <n v="854.09"/>
    <n v="1.06"/>
    <n v="1.06"/>
    <n v="854.09"/>
    <n v="2.5049999999999999"/>
    <n v="72728"/>
    <n v="78209"/>
    <n v="193114.66"/>
    <n v="14553.699999999983"/>
    <n v="14136"/>
    <n v="0.18149999999999999"/>
    <n v="0.17510000000000001"/>
    <n v="73009.34"/>
    <n v="3461.14"/>
    <n v="606.04999999999995"/>
    <n v="4067.1899999999996"/>
    <n v="284744.88999999996"/>
  </r>
  <r>
    <x v="289"/>
    <s v="Vancouver School District"/>
    <n v="2723"/>
    <s v="Minnehaha Elementary School"/>
    <s v="Yes"/>
    <n v="478.87"/>
    <n v="0"/>
    <n v="478.87"/>
    <n v="1.06"/>
    <n v="1.06"/>
    <n v="478.87"/>
    <n v="1.405"/>
    <n v="72728"/>
    <n v="78209"/>
    <n v="108313.81"/>
    <n v="8162.8500000000058"/>
    <n v="14136"/>
    <n v="0.18149999999999999"/>
    <n v="0.17510000000000001"/>
    <n v="40949.35"/>
    <n v="1941.28"/>
    <n v="339.92"/>
    <n v="2281.1999999999998"/>
    <n v="159707.21000000002"/>
  </r>
  <r>
    <x v="289"/>
    <s v="Vancouver School District"/>
    <n v="5342"/>
    <s v="Open Doors Vancouver"/>
    <s v="Yes"/>
    <n v="230.43"/>
    <n v="0"/>
    <n v="230.43"/>
    <n v="1.06"/>
    <n v="1.06"/>
    <n v="230.43"/>
    <n v="0.67600000000000005"/>
    <n v="72728"/>
    <n v="78209"/>
    <n v="52113.98"/>
    <n v="3927.4599999999991"/>
    <n v="14136"/>
    <n v="0.18149999999999999"/>
    <n v="0.17510000000000001"/>
    <n v="19702.32"/>
    <n v="934.02"/>
    <n v="163.55000000000001"/>
    <n v="1097.57"/>
    <n v="76841.330000000016"/>
  </r>
  <r>
    <x v="289"/>
    <s v="Vancouver School District"/>
    <n v="2644"/>
    <s v="Peter S Ogden Elementary"/>
    <s v="Yes"/>
    <n v="589.73"/>
    <n v="0"/>
    <n v="589.73"/>
    <n v="1.06"/>
    <n v="1.06"/>
    <n v="589.73"/>
    <n v="1.73"/>
    <n v="72728"/>
    <n v="78209"/>
    <n v="133368.60999999999"/>
    <n v="10051.050000000017"/>
    <n v="14136"/>
    <n v="0.18149999999999999"/>
    <n v="0.17510000000000001"/>
    <n v="50421.62"/>
    <n v="2390.33"/>
    <n v="418.55"/>
    <n v="2808.88"/>
    <n v="196650.16"/>
  </r>
  <r>
    <x v="289"/>
    <s v="Vancouver School District"/>
    <n v="4410"/>
    <s v="Roosevelt Elementary School"/>
    <s v="Yes"/>
    <n v="533.63"/>
    <n v="0"/>
    <n v="533.63"/>
    <n v="1.06"/>
    <n v="1.06"/>
    <n v="533.63"/>
    <n v="1.5649999999999999"/>
    <n v="72728"/>
    <n v="78209"/>
    <n v="120648.48"/>
    <n v="9092.4300000000076"/>
    <n v="14136"/>
    <n v="0.18149999999999999"/>
    <n v="0.17510000000000001"/>
    <n v="45612.62"/>
    <n v="2162.35"/>
    <n v="378.63"/>
    <n v="2540.98"/>
    <n v="177894.51000000004"/>
  </r>
  <r>
    <x v="289"/>
    <s v="Vancouver School District"/>
    <n v="4034"/>
    <s v="Sacajawea Elementary School"/>
    <s v="No"/>
    <n v="403.8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2964"/>
    <s v="Salmon Creek Elementary"/>
    <s v="No"/>
    <n v="406.4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3016"/>
    <s v="Sarah J Anderson Elementary"/>
    <s v="Yes"/>
    <n v="630.65"/>
    <n v="0"/>
    <n v="630.65"/>
    <n v="1.06"/>
    <n v="1.06"/>
    <n v="630.65"/>
    <n v="1.85"/>
    <n v="72728"/>
    <n v="78209"/>
    <n v="142619.60999999999"/>
    <n v="10748.24000000002"/>
    <n v="14136"/>
    <n v="0.18149999999999999"/>
    <n v="0.17510000000000001"/>
    <n v="53919.08"/>
    <n v="2556.13"/>
    <n v="447.58"/>
    <n v="3003.71"/>
    <n v="210290.64"/>
  </r>
  <r>
    <x v="289"/>
    <s v="Vancouver School District"/>
    <n v="4504"/>
    <s v="Skyview High School"/>
    <s v="No"/>
    <n v="1835.3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713"/>
    <s v="Vancouver Alternative Programs"/>
    <s v="Yes"/>
    <n v="121.81"/>
    <n v="0"/>
    <n v="121.81"/>
    <n v="1.06"/>
    <n v="1.06"/>
    <n v="121.81"/>
    <n v="0.35699999999999998"/>
    <n v="72728"/>
    <n v="78209"/>
    <n v="27521.73"/>
    <n v="2074.119999999999"/>
    <n v="14136"/>
    <n v="0.18149999999999999"/>
    <n v="0.17510000000000001"/>
    <n v="10404.92"/>
    <n v="493.26"/>
    <n v="86.37"/>
    <n v="579.63"/>
    <n v="40580.400000000001"/>
  </r>
  <r>
    <x v="289"/>
    <s v="Vancouver School District"/>
    <n v="3556"/>
    <s v="Vancouver Home Connection"/>
    <s v="No"/>
    <n v="146.0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716"/>
    <s v="Vancouver Intensive Communications Center"/>
    <s v="No"/>
    <n v="0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271"/>
    <s v="Vancouver iTech Preparatory"/>
    <s v="No"/>
    <n v="601.4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1689"/>
    <s v="Vancouver School of Arts and Academics"/>
    <s v="No"/>
    <n v="792.5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149"/>
    <s v="Vancouver Virtual Learning Academy"/>
    <s v="Yes"/>
    <n v="339.75"/>
    <n v="0"/>
    <n v="339.75"/>
    <n v="1.06"/>
    <n v="1.06"/>
    <n v="339.75"/>
    <n v="0.997"/>
    <n v="72728"/>
    <n v="78209"/>
    <n v="76860.399999999994"/>
    <n v="5792.4400000000023"/>
    <n v="14136"/>
    <n v="0.18149999999999999"/>
    <n v="0.17510000000000001"/>
    <n v="29058.01"/>
    <n v="1377.55"/>
    <n v="241.21"/>
    <n v="1618.76"/>
    <n v="113329.60999999999"/>
  </r>
  <r>
    <x v="289"/>
    <s v="Vancouver School District"/>
    <n v="2828"/>
    <s v="Walnut Grove Elementary"/>
    <s v="Yes"/>
    <n v="669.71"/>
    <n v="0"/>
    <n v="669.71"/>
    <n v="1.06"/>
    <n v="1.06"/>
    <n v="669.71"/>
    <n v="1.964"/>
    <n v="72728"/>
    <n v="78209"/>
    <n v="151408.06"/>
    <n v="11410.559999999998"/>
    <n v="14136"/>
    <n v="0.18149999999999999"/>
    <n v="0.17510000000000001"/>
    <n v="57241.66"/>
    <n v="2713.64"/>
    <n v="475.16"/>
    <n v="3188.7999999999997"/>
    <n v="223249.08"/>
  </r>
  <r>
    <x v="289"/>
    <s v="Vancouver School District"/>
    <n v="3565"/>
    <s v="Washington Elementary"/>
    <s v="Yes"/>
    <n v="242.07"/>
    <n v="0"/>
    <n v="242.07"/>
    <n v="1.06"/>
    <n v="1.06"/>
    <n v="242.07"/>
    <n v="0.71"/>
    <n v="72728"/>
    <n v="78209"/>
    <n v="54735.09"/>
    <n v="4125"/>
    <n v="14136"/>
    <n v="0.18149999999999999"/>
    <n v="0.17510000000000001"/>
    <n v="20693.27"/>
    <n v="981"/>
    <n v="171.77"/>
    <n v="1152.77"/>
    <n v="80706.13"/>
  </r>
  <r>
    <x v="290"/>
    <s v="Vashon Island School District"/>
    <n v="4468"/>
    <s v="Chautauqua Elementary"/>
    <s v="No"/>
    <n v="446.25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0"/>
    <s v="Vashon Island School District"/>
    <n v="1822"/>
    <s v="Family Link"/>
    <s v="No"/>
    <n v="70.22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0"/>
    <s v="Vashon Island School District"/>
    <n v="3667"/>
    <s v="McMurray Middle School"/>
    <s v="No"/>
    <n v="353.4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0"/>
    <s v="Vashon Island School District"/>
    <n v="1938"/>
    <s v="Student Link"/>
    <s v="No"/>
    <n v="49.370000000000005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0"/>
    <s v="Vashon Island School District"/>
    <n v="2419"/>
    <s v="Vashon Island High School"/>
    <s v="No"/>
    <n v="511.3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1"/>
    <s v="WA HE LUT Indian School Agency"/>
    <n v="5496"/>
    <s v="Wa He Lut Indian School"/>
    <s v="Yes"/>
    <n v="131.71"/>
    <n v="0"/>
    <n v="131.71"/>
    <n v="1"/>
    <n v="1"/>
    <n v="131.71"/>
    <n v="0.38600000000000001"/>
    <n v="72728"/>
    <n v="78209"/>
    <n v="28073.01"/>
    <n v="2115.66"/>
    <n v="14136"/>
    <n v="0.18149999999999999"/>
    <n v="0.17510000000000001"/>
    <n v="10922.2"/>
    <n v="503.14"/>
    <n v="88.1"/>
    <n v="591.24"/>
    <n v="41702.109999999993"/>
  </r>
  <r>
    <x v="292"/>
    <s v="Wahkiakum School District"/>
    <n v="2893"/>
    <s v="Julius A Wendt Elementary/John C Thomas Middle School"/>
    <s v="Yes"/>
    <n v="262.45"/>
    <n v="0"/>
    <n v="262.45"/>
    <n v="1"/>
    <n v="1.04"/>
    <n v="262.45"/>
    <n v="0.77"/>
    <n v="72728"/>
    <n v="78209"/>
    <n v="56000.56"/>
    <n v="6629.2099999999991"/>
    <n v="14136"/>
    <n v="0.18149999999999999"/>
    <n v="0.17510000000000001"/>
    <n v="22209.599999999999"/>
    <n v="1043.83"/>
    <n v="182.77"/>
    <n v="1226.5999999999999"/>
    <n v="86065.97"/>
  </r>
  <r>
    <x v="292"/>
    <s v="Wahkiakum School District"/>
    <n v="3467"/>
    <s v="Wahkiakum High School"/>
    <s v="Yes"/>
    <n v="146.10999999999999"/>
    <n v="0"/>
    <n v="146.10999999999999"/>
    <n v="1"/>
    <n v="1.04"/>
    <n v="146.10999999999999"/>
    <n v="0.42899999999999999"/>
    <n v="72728"/>
    <n v="78209"/>
    <n v="31200.31"/>
    <n v="3693.4200000000019"/>
    <n v="14136"/>
    <n v="0.18149999999999999"/>
    <n v="0.17510000000000001"/>
    <n v="12373.92"/>
    <n v="581.55999999999995"/>
    <n v="101.83"/>
    <n v="683.39"/>
    <n v="47951.040000000008"/>
  </r>
  <r>
    <x v="293"/>
    <s v="Wahluke School District"/>
    <n v="3152"/>
    <s v="Mattawa Elementary"/>
    <s v="Yes"/>
    <n v="339.86"/>
    <n v="0"/>
    <n v="339.86"/>
    <n v="1"/>
    <n v="1"/>
    <n v="339.86"/>
    <n v="0.997"/>
    <n v="72728"/>
    <n v="78209"/>
    <n v="72509.820000000007"/>
    <n v="5464.5499999999884"/>
    <n v="14136"/>
    <n v="0.18149999999999999"/>
    <n v="0.17510000000000001"/>
    <n v="28210.97"/>
    <n v="1299.57"/>
    <n v="227.55"/>
    <n v="1527.12"/>
    <n v="107712.45999999999"/>
  </r>
  <r>
    <x v="293"/>
    <s v="Wahluke School District"/>
    <n v="4222"/>
    <s v="Morris Schott Elementary"/>
    <s v="Yes"/>
    <n v="239.43"/>
    <n v="0"/>
    <n v="239.43"/>
    <n v="1"/>
    <n v="1"/>
    <n v="239.43"/>
    <n v="0.70199999999999996"/>
    <n v="72728"/>
    <n v="78209"/>
    <n v="51055.06"/>
    <n v="3847.6600000000035"/>
    <n v="14136"/>
    <n v="0.18149999999999999"/>
    <n v="0.17510000000000001"/>
    <n v="19863.689999999999"/>
    <n v="915.05"/>
    <n v="160.22999999999999"/>
    <n v="1075.28"/>
    <n v="75841.69"/>
  </r>
  <r>
    <x v="293"/>
    <s v="Wahluke School District"/>
    <n v="4490"/>
    <s v="Saddle Mountain Elementary"/>
    <s v="Yes"/>
    <n v="369.28"/>
    <n v="0"/>
    <n v="369.28"/>
    <n v="1"/>
    <n v="1"/>
    <n v="369.28"/>
    <n v="1.083"/>
    <n v="72728"/>
    <n v="78209"/>
    <n v="78764.42"/>
    <n v="5935.9300000000076"/>
    <n v="14136"/>
    <n v="0.18149999999999999"/>
    <n v="0.17510000000000001"/>
    <n v="30644.41"/>
    <n v="1411.67"/>
    <n v="247.18"/>
    <n v="1658.8500000000001"/>
    <n v="117003.61000000002"/>
  </r>
  <r>
    <x v="293"/>
    <s v="Wahluke School District"/>
    <n v="1835"/>
    <s v="Sentinel Tech Alt School"/>
    <s v="Yes"/>
    <n v="37.49"/>
    <n v="0"/>
    <n v="37.49"/>
    <n v="1"/>
    <n v="1"/>
    <n v="37.49"/>
    <n v="0.11"/>
    <n v="72728"/>
    <n v="78209"/>
    <n v="8000.08"/>
    <n v="602.90999999999985"/>
    <n v="14136"/>
    <n v="0.18149999999999999"/>
    <n v="0.17510000000000001"/>
    <n v="3112.54"/>
    <n v="143.38"/>
    <n v="25.11"/>
    <n v="168.49"/>
    <n v="11884.019999999999"/>
  </r>
  <r>
    <x v="293"/>
    <s v="Wahluke School District"/>
    <n v="4254"/>
    <s v="Wahluke High School"/>
    <s v="Yes"/>
    <n v="756.73"/>
    <n v="0"/>
    <n v="756.73"/>
    <n v="1"/>
    <n v="1"/>
    <n v="756.73"/>
    <n v="2.2200000000000002"/>
    <n v="72728"/>
    <n v="78209"/>
    <n v="161456.16"/>
    <n v="12167.820000000007"/>
    <n v="14136"/>
    <n v="0.18149999999999999"/>
    <n v="0.17510000000000001"/>
    <n v="62816.800000000003"/>
    <n v="2893.73"/>
    <n v="506.69"/>
    <n v="3400.42"/>
    <n v="239841.20000000004"/>
  </r>
  <r>
    <x v="293"/>
    <s v="Wahluke School District"/>
    <n v="5144"/>
    <s v="Wahluke Junior High"/>
    <s v="Yes"/>
    <n v="597.36"/>
    <n v="0"/>
    <n v="597.36"/>
    <n v="1"/>
    <n v="1"/>
    <n v="597.36"/>
    <n v="1.752"/>
    <n v="72728"/>
    <n v="78209"/>
    <n v="127419.46"/>
    <n v="9602.7100000000064"/>
    <n v="14136"/>
    <n v="0.18149999999999999"/>
    <n v="0.17510000000000001"/>
    <n v="49574.34"/>
    <n v="2283.6999999999998"/>
    <n v="399.88"/>
    <n v="2683.58"/>
    <n v="189280.09"/>
  </r>
  <r>
    <x v="294"/>
    <s v="Waitsburg School District"/>
    <n v="2174"/>
    <s v="Preston Hall Middle School"/>
    <s v="Yes"/>
    <n v="65.709999999999994"/>
    <n v="0"/>
    <n v="65.709999999999994"/>
    <n v="1"/>
    <n v="1"/>
    <n v="65.709999999999994"/>
    <n v="0.193"/>
    <n v="72728"/>
    <n v="78209"/>
    <n v="14036.5"/>
    <n v="1057.8400000000001"/>
    <n v="14136"/>
    <n v="0.18149999999999999"/>
    <n v="0.17510000000000001"/>
    <n v="5461.1"/>
    <n v="251.57"/>
    <n v="44.05"/>
    <n v="295.62"/>
    <n v="20851.059999999998"/>
  </r>
  <r>
    <x v="294"/>
    <s v="Waitsburg School District"/>
    <n v="2712"/>
    <s v="Waitsburg Elementary School"/>
    <s v="Yes"/>
    <n v="123.54"/>
    <n v="0"/>
    <n v="123.54"/>
    <n v="1"/>
    <n v="1"/>
    <n v="123.54"/>
    <n v="0.36199999999999999"/>
    <n v="72728"/>
    <n v="78209"/>
    <n v="26327.54"/>
    <n v="1984.119999999999"/>
    <n v="14136"/>
    <n v="0.18149999999999999"/>
    <n v="0.17510000000000001"/>
    <n v="10243.1"/>
    <n v="471.86"/>
    <n v="82.62"/>
    <n v="554.48"/>
    <n v="39109.24"/>
  </r>
  <r>
    <x v="294"/>
    <s v="Waitsburg School District"/>
    <n v="2386"/>
    <s v="Waitsburg High School"/>
    <s v="No"/>
    <n v="95.1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5"/>
    <s v="Walla Walla Public Schools"/>
    <n v="5187"/>
    <s v="HEAD START/ECEAP PRESCHOOL"/>
    <s v="Yes"/>
    <n v="0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5"/>
    <s v="Walla Walla Public Schools"/>
    <n v="1772"/>
    <s v="HomeLink"/>
    <s v="No"/>
    <n v="31.87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5"/>
    <s v="Walla Walla Public Schools"/>
    <n v="2074"/>
    <s v="Berney Elementary School"/>
    <s v="Yes"/>
    <n v="360.28"/>
    <n v="0"/>
    <n v="360.28"/>
    <n v="1.01"/>
    <n v="1.01"/>
    <n v="360.28"/>
    <n v="1.0569999999999999"/>
    <n v="72728"/>
    <n v="78209"/>
    <n v="77642.23"/>
    <n v="5851.3500000000058"/>
    <n v="14136"/>
    <n v="0.18149999999999999"/>
    <n v="0.17510000000000001"/>
    <n v="30058.39"/>
    <n v="1391.56"/>
    <n v="243.66"/>
    <n v="1635.22"/>
    <n v="115187.19"/>
  </r>
  <r>
    <x v="295"/>
    <s v="Walla Walla Public Schools"/>
    <n v="2528"/>
    <s v="Edison Elementary School - Walla Walla"/>
    <s v="Yes"/>
    <n v="457.14"/>
    <n v="0"/>
    <n v="457.14"/>
    <n v="1.01"/>
    <n v="1.01"/>
    <n v="457.14"/>
    <n v="1.341"/>
    <n v="72728"/>
    <n v="78209"/>
    <n v="98503.53"/>
    <n v="7423.5200000000041"/>
    <n v="14136"/>
    <n v="0.18149999999999999"/>
    <n v="0.17510000000000001"/>
    <n v="38134.629999999997"/>
    <n v="1765.45"/>
    <n v="309.13"/>
    <n v="2074.58"/>
    <n v="146136.25999999998"/>
  </r>
  <r>
    <x v="295"/>
    <s v="Walla Walla Public Schools"/>
    <n v="3510"/>
    <s v="Garrison Middle School"/>
    <s v="Yes"/>
    <n v="539.52"/>
    <n v="0"/>
    <n v="539.52"/>
    <n v="1.01"/>
    <n v="1.01"/>
    <n v="539.52"/>
    <n v="1.583"/>
    <n v="72728"/>
    <n v="78209"/>
    <n v="116279.71"/>
    <n v="8763.1899999999878"/>
    <n v="14136"/>
    <n v="0.18149999999999999"/>
    <n v="0.17510000000000001"/>
    <n v="45016.49"/>
    <n v="2084.0500000000002"/>
    <n v="364.92"/>
    <n v="2448.9700000000003"/>
    <n v="172508.36000000002"/>
  </r>
  <r>
    <x v="295"/>
    <s v="Walla Walla Public Schools"/>
    <n v="2078"/>
    <s v="Green Park Elementary School"/>
    <s v="Yes"/>
    <n v="517.16"/>
    <n v="0"/>
    <n v="517.16"/>
    <n v="1.01"/>
    <n v="1.01"/>
    <n v="517.16"/>
    <n v="1.5169999999999999"/>
    <n v="72728"/>
    <n v="78209"/>
    <n v="111431.66"/>
    <n v="8397.8199999999924"/>
    <n v="14136"/>
    <n v="0.18149999999999999"/>
    <n v="0.17510000000000001"/>
    <n v="43139.62"/>
    <n v="1997.16"/>
    <n v="349.7"/>
    <n v="2346.86"/>
    <n v="165315.95999999996"/>
  </r>
  <r>
    <x v="295"/>
    <s v="Walla Walla Public Schools"/>
    <n v="4071"/>
    <s v="Lincoln High School"/>
    <s v="Yes"/>
    <n v="189.77"/>
    <n v="0"/>
    <n v="189.77"/>
    <n v="1.01"/>
    <n v="1.01"/>
    <n v="189.77"/>
    <n v="0.55700000000000005"/>
    <n v="72728"/>
    <n v="78209"/>
    <n v="40914.589999999997"/>
    <n v="3083.4500000000044"/>
    <n v="14136"/>
    <n v="0.18149999999999999"/>
    <n v="0.17510000000000001"/>
    <n v="15839.66"/>
    <n v="733.3"/>
    <n v="128.4"/>
    <n v="861.69999999999993"/>
    <n v="60699.4"/>
  </r>
  <r>
    <x v="295"/>
    <s v="Walla Walla Public Schools"/>
    <n v="2780"/>
    <s v="Pioneer Middle School"/>
    <s v="Yes"/>
    <n v="572.24"/>
    <n v="0"/>
    <n v="572.24"/>
    <n v="1.01"/>
    <n v="1.01"/>
    <n v="572.24"/>
    <n v="1.679"/>
    <n v="72728"/>
    <n v="78209"/>
    <n v="123331.42"/>
    <n v="9294.6200000000099"/>
    <n v="14136"/>
    <n v="0.18149999999999999"/>
    <n v="0.17510000000000001"/>
    <n v="47746.48"/>
    <n v="2210.4299999999998"/>
    <n v="387.05"/>
    <n v="2597.48"/>
    <n v="182970.00000000003"/>
  </r>
  <r>
    <x v="295"/>
    <s v="Walla Walla Public Schools"/>
    <n v="2159"/>
    <s v="Prospect Point Elementary"/>
    <s v="No"/>
    <n v="466.28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5"/>
    <s v="Walla Walla Public Schools"/>
    <n v="5337"/>
    <s v="SE AREA TECHNICAL SKILLS CENTER"/>
    <s v="No"/>
    <n v="113.23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5"/>
    <s v="Walla Walla Public Schools"/>
    <n v="3728"/>
    <s v="Sharpstein Elementary School"/>
    <s v="Yes"/>
    <n v="351.47"/>
    <n v="0"/>
    <n v="351.47"/>
    <n v="1.01"/>
    <n v="1.01"/>
    <n v="351.47"/>
    <n v="1.0309999999999999"/>
    <n v="72728"/>
    <n v="78209"/>
    <n v="75732.39"/>
    <n v="5707.4199999999983"/>
    <n v="14136"/>
    <n v="0.18149999999999999"/>
    <n v="0.17510000000000001"/>
    <n v="29319.01"/>
    <n v="1357.33"/>
    <n v="237.67"/>
    <n v="1595"/>
    <n v="112353.81999999999"/>
  </r>
  <r>
    <x v="295"/>
    <s v="Walla Walla Public Schools"/>
    <n v="5616"/>
    <s v="Walla Walla Center for Children and Families"/>
    <s v="Yes"/>
    <n v="63.51"/>
    <n v="0"/>
    <n v="63.51"/>
    <n v="1.01"/>
    <n v="1.01"/>
    <n v="63.51"/>
    <n v="0.186"/>
    <n v="72728"/>
    <n v="78209"/>
    <n v="13662.68"/>
    <n v="1029.6599999999999"/>
    <n v="14136"/>
    <n v="0.18149999999999999"/>
    <n v="0.17510000000000001"/>
    <n v="5289.37"/>
    <n v="244.87"/>
    <n v="42.88"/>
    <n v="287.75"/>
    <n v="20269.46"/>
  </r>
  <r>
    <x v="295"/>
    <s v="Walla Walla Public Schools"/>
    <n v="3468"/>
    <s v="Walla Walla High School"/>
    <s v="Yes"/>
    <n v="1511.6100000000001"/>
    <n v="0"/>
    <n v="1511.6100000000001"/>
    <n v="1.01"/>
    <n v="1.01"/>
    <n v="1511.6100000000001"/>
    <n v="4.4340000000000002"/>
    <n v="72728"/>
    <n v="78209"/>
    <n v="325700.71000000002"/>
    <n v="24545.77999999997"/>
    <n v="14136"/>
    <n v="0.18149999999999999"/>
    <n v="0.17510000000000001"/>
    <n v="126091.67"/>
    <n v="5837.44"/>
    <n v="1022.14"/>
    <n v="6859.58"/>
    <n v="483197.74"/>
  </r>
  <r>
    <x v="295"/>
    <s v="Walla Walla Public Schools"/>
    <n v="5636"/>
    <s v="Walla Walla Online"/>
    <s v="Yes"/>
    <n v="109.44999999999999"/>
    <n v="0"/>
    <n v="109.44999999999999"/>
    <n v="1.01"/>
    <n v="1.01"/>
    <n v="109.44999999999999"/>
    <n v="0.32100000000000001"/>
    <n v="72728"/>
    <n v="78209"/>
    <n v="23579.14"/>
    <n v="1777"/>
    <n v="14136"/>
    <n v="0.18149999999999999"/>
    <n v="0.17510000000000001"/>
    <n v="9128.42"/>
    <n v="422.6"/>
    <n v="74"/>
    <n v="496.6"/>
    <n v="34981.159999999996"/>
  </r>
  <r>
    <x v="295"/>
    <s v="Walla Walla Public Schools"/>
    <n v="5460"/>
    <s v="Walla Walla Open Doors"/>
    <s v="Yes"/>
    <n v="100"/>
    <n v="0"/>
    <n v="100"/>
    <n v="1.01"/>
    <n v="1.01"/>
    <n v="100"/>
    <n v="0.29299999999999998"/>
    <n v="72728"/>
    <n v="78209"/>
    <n v="21522.400000000001"/>
    <n v="1621.989999999998"/>
    <n v="14136"/>
    <n v="0.18149999999999999"/>
    <n v="0.17510000000000001"/>
    <n v="8332.17"/>
    <n v="385.74"/>
    <n v="67.540000000000006"/>
    <n v="453.28000000000003"/>
    <n v="31929.839999999997"/>
  </r>
  <r>
    <x v="296"/>
    <s v="Wapato School District"/>
    <n v="4518"/>
    <s v="Adams Elementary"/>
    <s v="Yes"/>
    <n v="381.86"/>
    <n v="0"/>
    <n v="381.86"/>
    <n v="1"/>
    <n v="1"/>
    <n v="381.86"/>
    <n v="1.1200000000000001"/>
    <n v="72728"/>
    <n v="78209"/>
    <n v="81455.360000000001"/>
    <n v="6138.7200000000012"/>
    <n v="14136"/>
    <n v="0.18149999999999999"/>
    <n v="0.17510000000000001"/>
    <n v="31691.360000000001"/>
    <n v="1459.9"/>
    <n v="255.63"/>
    <n v="1715.5300000000002"/>
    <n v="121000.97"/>
  </r>
  <r>
    <x v="296"/>
    <s v="Wapato School District"/>
    <n v="5544"/>
    <s v="Camas Elementary"/>
    <s v="Yes"/>
    <n v="378.43"/>
    <n v="0"/>
    <n v="378.43"/>
    <n v="1"/>
    <n v="1"/>
    <n v="378.43"/>
    <n v="1.1100000000000001"/>
    <n v="72728"/>
    <n v="78209"/>
    <n v="80728.08"/>
    <n v="6083.9100000000035"/>
    <n v="14136"/>
    <n v="0.18149999999999999"/>
    <n v="0.17510000000000001"/>
    <n v="31408.400000000001"/>
    <n v="1446.87"/>
    <n v="253.35"/>
    <n v="1700.2199999999998"/>
    <n v="119920.61000000002"/>
  </r>
  <r>
    <x v="296"/>
    <s v="Wapato School District"/>
    <n v="4022"/>
    <s v="Pace Alternative High School"/>
    <s v="Yes"/>
    <n v="71.260000000000005"/>
    <n v="0"/>
    <n v="71.260000000000005"/>
    <n v="1"/>
    <n v="1"/>
    <n v="71.260000000000005"/>
    <n v="0.20899999999999999"/>
    <n v="72728"/>
    <n v="78209"/>
    <n v="15200.15"/>
    <n v="1145.5300000000007"/>
    <n v="14136"/>
    <n v="0.18149999999999999"/>
    <n v="0.17510000000000001"/>
    <n v="5913.83"/>
    <n v="272.43"/>
    <n v="47.7"/>
    <n v="320.13"/>
    <n v="22579.640000000003"/>
  </r>
  <r>
    <x v="296"/>
    <s v="Wapato School District"/>
    <n v="2757"/>
    <s v="Satus Elementary"/>
    <s v="Yes"/>
    <n v="308.14"/>
    <n v="0"/>
    <n v="308.14"/>
    <n v="1"/>
    <n v="1"/>
    <n v="308.14"/>
    <n v="0.90400000000000003"/>
    <n v="72728"/>
    <n v="78209"/>
    <n v="65746.11"/>
    <n v="4954.8300000000017"/>
    <n v="14136"/>
    <n v="0.18149999999999999"/>
    <n v="0.17510000000000001"/>
    <n v="25579.45"/>
    <n v="1178.3499999999999"/>
    <n v="206.33"/>
    <n v="1384.6799999999998"/>
    <n v="97665.069999999992"/>
  </r>
  <r>
    <x v="296"/>
    <s v="Wapato School District"/>
    <n v="5543"/>
    <s v="Simcoe Elementary School"/>
    <s v="Yes"/>
    <n v="380"/>
    <n v="0"/>
    <n v="380"/>
    <n v="1"/>
    <n v="1"/>
    <n v="380"/>
    <n v="1.115"/>
    <n v="72728"/>
    <n v="78209"/>
    <n v="81091.72"/>
    <n v="6111.3199999999924"/>
    <n v="14136"/>
    <n v="0.18149999999999999"/>
    <n v="0.17510000000000001"/>
    <n v="31549.88"/>
    <n v="1453.38"/>
    <n v="254.49"/>
    <n v="1707.8700000000001"/>
    <n v="120460.79"/>
  </r>
  <r>
    <x v="296"/>
    <s v="Wapato School District"/>
    <n v="5595"/>
    <s v="Wapato ESD 105 Open Doors"/>
    <s v="No"/>
    <n v="23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6"/>
    <s v="Wapato School District"/>
    <n v="3141"/>
    <s v="Wapato High School"/>
    <s v="Yes"/>
    <n v="840.07"/>
    <n v="0"/>
    <n v="840.07"/>
    <n v="1"/>
    <n v="1"/>
    <n v="840.07"/>
    <n v="2.464"/>
    <n v="72728"/>
    <n v="78209"/>
    <n v="179201.79"/>
    <n v="13505.190000000002"/>
    <n v="14136"/>
    <n v="0.18149999999999999"/>
    <n v="0.17510000000000001"/>
    <n v="69720.990000000005"/>
    <n v="3211.78"/>
    <n v="562.38"/>
    <n v="3774.1600000000003"/>
    <n v="266202.13"/>
  </r>
  <r>
    <x v="296"/>
    <s v="Wapato School District"/>
    <n v="2131"/>
    <s v="Wapato Middle School"/>
    <s v="Yes"/>
    <n v="697.96"/>
    <n v="0"/>
    <n v="697.96"/>
    <n v="1"/>
    <n v="1"/>
    <n v="697.96"/>
    <n v="2.0470000000000002"/>
    <n v="72728"/>
    <n v="78209"/>
    <n v="148874.22"/>
    <n v="11219.600000000006"/>
    <n v="14136"/>
    <n v="0.18149999999999999"/>
    <n v="0.17510000000000001"/>
    <n v="57921.61"/>
    <n v="2668.23"/>
    <n v="467.21"/>
    <n v="3135.44"/>
    <n v="221150.87000000002"/>
  </r>
  <r>
    <x v="296"/>
    <s v="Wapato School District"/>
    <n v="5724"/>
    <s v="Wapato Online Academy 6-8"/>
    <s v="Yes"/>
    <n v="9.2899999999999991"/>
    <n v="0"/>
    <n v="9.2899999999999991"/>
    <n v="1"/>
    <n v="1"/>
    <n v="9.2899999999999991"/>
    <n v="2.7E-2"/>
    <n v="72728"/>
    <n v="78209"/>
    <n v="1963.66"/>
    <n v="147.97999999999979"/>
    <n v="14136"/>
    <n v="0.18149999999999999"/>
    <n v="0.17510000000000001"/>
    <n v="763.99"/>
    <n v="35.19"/>
    <n v="6.16"/>
    <n v="41.349999999999994"/>
    <n v="2916.98"/>
  </r>
  <r>
    <x v="296"/>
    <s v="Wapato School District"/>
    <n v="5725"/>
    <s v="Wapato Online Academy 9-12"/>
    <s v="Yes"/>
    <n v="42.26"/>
    <n v="0"/>
    <n v="42.26"/>
    <n v="1"/>
    <n v="1"/>
    <n v="42.26"/>
    <n v="0.124"/>
    <n v="72728"/>
    <n v="78209"/>
    <n v="9018.27"/>
    <n v="679.64999999999964"/>
    <n v="14136"/>
    <n v="0.18149999999999999"/>
    <n v="0.17510000000000001"/>
    <n v="3508.69"/>
    <n v="161.63"/>
    <n v="28.3"/>
    <n v="189.93"/>
    <n v="13396.54"/>
  </r>
  <r>
    <x v="296"/>
    <s v="Wapato School District"/>
    <n v="5723"/>
    <s v="Wapato Online Academy K-5"/>
    <s v="Yes"/>
    <n v="3.71"/>
    <n v="0"/>
    <n v="3.71"/>
    <n v="1"/>
    <n v="1"/>
    <n v="3.71"/>
    <n v="1.0999999999999999E-2"/>
    <n v="72728"/>
    <n v="78209"/>
    <n v="800.01"/>
    <n v="60.289999999999964"/>
    <n v="14136"/>
    <n v="0.18149999999999999"/>
    <n v="0.17510000000000001"/>
    <n v="311.25"/>
    <n v="14.34"/>
    <n v="2.5099999999999998"/>
    <n v="16.850000000000001"/>
    <n v="1188.3999999999999"/>
  </r>
  <r>
    <x v="297"/>
    <s v="Warden School District"/>
    <n v="2792"/>
    <s v="Warden Elementary"/>
    <s v="Yes"/>
    <n v="378.71"/>
    <n v="0"/>
    <n v="378.71"/>
    <n v="1"/>
    <n v="1"/>
    <n v="378.71"/>
    <n v="1.111"/>
    <n v="72728"/>
    <n v="78209"/>
    <n v="80800.81"/>
    <n v="6089.3899999999994"/>
    <n v="14136"/>
    <n v="0.18149999999999999"/>
    <n v="0.17510000000000001"/>
    <n v="31436.7"/>
    <n v="1448.17"/>
    <n v="253.57"/>
    <n v="1701.74"/>
    <n v="120028.64"/>
  </r>
  <r>
    <x v="297"/>
    <s v="Warden School District"/>
    <n v="3273"/>
    <s v="Warden High School"/>
    <s v="Yes"/>
    <n v="300.71999999999997"/>
    <n v="0"/>
    <n v="300.71999999999997"/>
    <n v="1"/>
    <n v="1"/>
    <n v="300.71999999999997"/>
    <n v="0.88200000000000001"/>
    <n v="72728"/>
    <n v="78209"/>
    <n v="64146.1"/>
    <n v="4834.239999999998"/>
    <n v="14136"/>
    <n v="0.18149999999999999"/>
    <n v="0.17510000000000001"/>
    <n v="24956.94"/>
    <n v="1149.67"/>
    <n v="201.31"/>
    <n v="1350.98"/>
    <n v="95288.26"/>
  </r>
  <r>
    <x v="297"/>
    <s v="Warden School District"/>
    <n v="3909"/>
    <s v="Warden Middle School"/>
    <s v="Yes"/>
    <n v="226.14"/>
    <n v="0"/>
    <n v="226.14"/>
    <n v="1"/>
    <n v="1"/>
    <n v="226.14"/>
    <n v="0.66300000000000003"/>
    <n v="72728"/>
    <n v="78209"/>
    <n v="48218.66"/>
    <n v="3633.9099999999962"/>
    <n v="14136"/>
    <n v="0.18149999999999999"/>
    <n v="0.17510000000000001"/>
    <n v="18760.150000000001"/>
    <n v="864.21"/>
    <n v="151.32"/>
    <n v="1015.53"/>
    <n v="71628.25"/>
  </r>
  <r>
    <x v="298"/>
    <s v="Washougal School District"/>
    <n v="1899"/>
    <s v="Washougal Special Services"/>
    <s v="No"/>
    <n v="0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4549"/>
    <s v="Canyon Creek Middle School"/>
    <s v="No"/>
    <n v="171.9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3270"/>
    <s v="Cape Horn Skye Elementary"/>
    <s v="No"/>
    <n v="285.1600000000000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5494"/>
    <s v="Columbia River Gorge Elementary School"/>
    <s v="No"/>
    <n v="34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2911"/>
    <s v="Gause Elementary"/>
    <s v="No"/>
    <n v="233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2509"/>
    <s v="Hathaway Elementary"/>
    <s v="Yes"/>
    <n v="288.33"/>
    <n v="0"/>
    <n v="288.33"/>
    <n v="1.06"/>
    <n v="1.06"/>
    <n v="288.33"/>
    <n v="0.84599999999999997"/>
    <n v="72728"/>
    <n v="78209"/>
    <n v="65219.56"/>
    <n v="4915.1399999999994"/>
    <n v="14136"/>
    <n v="0.18149999999999999"/>
    <n v="0.17510000000000001"/>
    <n v="24657.05"/>
    <n v="1168.9100000000001"/>
    <n v="204.68"/>
    <n v="1373.5900000000001"/>
    <n v="96165.34"/>
  </r>
  <r>
    <x v="298"/>
    <s v="Washougal School District"/>
    <n v="4207"/>
    <s v="Jemtegaard Middle School"/>
    <s v="No"/>
    <n v="437.4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3147"/>
    <s v="Washougal High School"/>
    <s v="No"/>
    <n v="966.6299999999998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5615"/>
    <s v="Washougal Learning Academy"/>
    <s v="No"/>
    <n v="26.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9"/>
    <s v="Washtucna School District"/>
    <n v="3075"/>
    <s v="Washtucna Elementary/High School"/>
    <s v="Yes"/>
    <n v="66.760000000000005"/>
    <n v="0"/>
    <n v="66.760000000000005"/>
    <n v="1"/>
    <n v="1"/>
    <n v="66.760000000000005"/>
    <n v="0.19600000000000001"/>
    <n v="72728"/>
    <n v="78209"/>
    <n v="14254.69"/>
    <n v="1074.2699999999986"/>
    <n v="14136"/>
    <n v="0.18149999999999999"/>
    <n v="0.17510000000000001"/>
    <n v="5545.99"/>
    <n v="255.48"/>
    <n v="44.73"/>
    <n v="300.20999999999998"/>
    <n v="21175.159999999996"/>
  </r>
  <r>
    <x v="300"/>
    <s v="Waterville School District"/>
    <n v="2161"/>
    <s v="Waterville Elementary"/>
    <s v="Yes"/>
    <n v="111"/>
    <n v="0"/>
    <n v="111"/>
    <n v="1"/>
    <n v="1"/>
    <n v="111"/>
    <n v="0.32600000000000001"/>
    <n v="72728"/>
    <n v="78209"/>
    <n v="23709.33"/>
    <n v="1786.7999999999993"/>
    <n v="14136"/>
    <n v="0.18149999999999999"/>
    <n v="0.17510000000000001"/>
    <n v="9224.4500000000007"/>
    <n v="424.94"/>
    <n v="74.41"/>
    <n v="499.35"/>
    <n v="35219.93"/>
  </r>
  <r>
    <x v="300"/>
    <s v="Waterville School District"/>
    <n v="2162"/>
    <s v="Waterville High School"/>
    <s v="Yes"/>
    <n v="145.26999999999998"/>
    <n v="0"/>
    <n v="145.26999999999998"/>
    <n v="1"/>
    <n v="1"/>
    <n v="145.26999999999998"/>
    <n v="0.42599999999999999"/>
    <n v="72728"/>
    <n v="78209"/>
    <n v="30982.13"/>
    <n v="2334.8999999999978"/>
    <n v="14136"/>
    <n v="0.18149999999999999"/>
    <n v="0.17510000000000001"/>
    <n v="12054.03"/>
    <n v="555.28"/>
    <n v="97.23"/>
    <n v="652.51"/>
    <n v="46023.57"/>
  </r>
  <r>
    <x v="301"/>
    <s v="Wellpinit School District"/>
    <n v="2549"/>
    <s v="Wellpinit Elementary School"/>
    <s v="Yes"/>
    <n v="150.13999999999999"/>
    <n v="0"/>
    <n v="150.13999999999999"/>
    <n v="1"/>
    <n v="1"/>
    <n v="150.13999999999999"/>
    <n v="0.44"/>
    <n v="72728"/>
    <n v="78209"/>
    <n v="32000.32"/>
    <n v="2411.6399999999994"/>
    <n v="14136"/>
    <n v="0.18149999999999999"/>
    <n v="0.17510000000000001"/>
    <n v="12450.18"/>
    <n v="573.53"/>
    <n v="100.43"/>
    <n v="673.96"/>
    <n v="47536.1"/>
  </r>
  <r>
    <x v="301"/>
    <s v="Wellpinit School District"/>
    <n v="5461"/>
    <s v="Wellpinit Fort Simcoe SEA"/>
    <s v="Yes"/>
    <n v="79.569999999999993"/>
    <n v="0"/>
    <n v="79.569999999999993"/>
    <n v="1"/>
    <n v="1"/>
    <n v="79.569999999999993"/>
    <n v="0.23300000000000001"/>
    <n v="72728"/>
    <n v="78209"/>
    <n v="16945.62"/>
    <n v="1277.0800000000017"/>
    <n v="14136"/>
    <n v="0.18149999999999999"/>
    <n v="0.17510000000000001"/>
    <n v="6592.93"/>
    <n v="303.70999999999998"/>
    <n v="53.18"/>
    <n v="356.89"/>
    <n v="25172.52"/>
  </r>
  <r>
    <x v="301"/>
    <s v="Wellpinit School District"/>
    <n v="2550"/>
    <s v="Wellpinit High School"/>
    <s v="Yes"/>
    <n v="94.86"/>
    <n v="0"/>
    <n v="94.86"/>
    <n v="1"/>
    <n v="1"/>
    <n v="94.86"/>
    <n v="0.27800000000000002"/>
    <n v="72728"/>
    <n v="78209"/>
    <n v="20218.38"/>
    <n v="1523.7199999999975"/>
    <n v="14136"/>
    <n v="0.18149999999999999"/>
    <n v="0.17510000000000001"/>
    <n v="7866.25"/>
    <n v="362.37"/>
    <n v="63.45"/>
    <n v="425.82"/>
    <n v="30034.17"/>
  </r>
  <r>
    <x v="301"/>
    <s v="Wellpinit School District"/>
    <n v="4232"/>
    <s v="Wellpinit Middle School"/>
    <s v="Yes"/>
    <n v="88.37"/>
    <n v="0"/>
    <n v="88.37"/>
    <n v="1"/>
    <n v="1"/>
    <n v="88.37"/>
    <n v="0.25900000000000001"/>
    <n v="72728"/>
    <n v="78209"/>
    <n v="18836.55"/>
    <n v="1419.5800000000017"/>
    <n v="14136"/>
    <n v="0.18149999999999999"/>
    <n v="0.17510000000000001"/>
    <n v="7328.63"/>
    <n v="337.6"/>
    <n v="59.11"/>
    <n v="396.71000000000004"/>
    <n v="27981.47"/>
  </r>
  <r>
    <x v="302"/>
    <s v="Wenatchee School District"/>
    <n v="3209"/>
    <s v="Abraham Lincoln Elementary"/>
    <s v="Yes"/>
    <n v="449.75"/>
    <n v="0"/>
    <n v="449.75"/>
    <n v="1"/>
    <n v="1"/>
    <n v="449.75"/>
    <n v="1.319"/>
    <n v="72728"/>
    <n v="78209"/>
    <n v="95928.23"/>
    <n v="7229.4400000000023"/>
    <n v="14136"/>
    <n v="0.18149999999999999"/>
    <n v="0.17510000000000001"/>
    <n v="37322.230000000003"/>
    <n v="1719.29"/>
    <n v="301.05"/>
    <n v="2020.34"/>
    <n v="142500.24"/>
  </r>
  <r>
    <x v="302"/>
    <s v="Wenatchee School District"/>
    <n v="3269"/>
    <s v="Castlerock Early Learning Center"/>
    <s v="No"/>
    <n v="2.0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2"/>
    <s v="Wenatchee School District"/>
    <n v="2301"/>
    <s v="Columbia Elementary School"/>
    <s v="Yes"/>
    <n v="336.16"/>
    <n v="0"/>
    <n v="336.16"/>
    <n v="1"/>
    <n v="1"/>
    <n v="336.16"/>
    <n v="0.98599999999999999"/>
    <n v="72728"/>
    <n v="78209"/>
    <n v="71709.81"/>
    <n v="5404.2600000000093"/>
    <n v="14136"/>
    <n v="0.18149999999999999"/>
    <n v="0.17510000000000001"/>
    <n v="27899.71"/>
    <n v="1285.23"/>
    <n v="225.04"/>
    <n v="1510.27"/>
    <n v="106524.05"/>
  </r>
  <r>
    <x v="302"/>
    <s v="Wenatchee School District"/>
    <n v="4432"/>
    <s v="Foothills Middle School"/>
    <s v="Yes"/>
    <n v="581.13"/>
    <n v="0"/>
    <n v="581.13"/>
    <n v="1"/>
    <n v="1"/>
    <n v="581.13"/>
    <n v="1.7050000000000001"/>
    <n v="72728"/>
    <n v="78209"/>
    <n v="124001.24"/>
    <n v="9345.11"/>
    <n v="14136"/>
    <n v="0.18149999999999999"/>
    <n v="0.17510000000000001"/>
    <n v="48244.43"/>
    <n v="2222.44"/>
    <n v="389.15"/>
    <n v="2611.59"/>
    <n v="184202.37000000002"/>
  </r>
  <r>
    <x v="302"/>
    <s v="Wenatchee School District"/>
    <n v="4423"/>
    <s v="John Newbery Elementary"/>
    <s v="Yes"/>
    <n v="416.81"/>
    <n v="0"/>
    <n v="416.81"/>
    <n v="1"/>
    <n v="1"/>
    <n v="416.81"/>
    <n v="1.2230000000000001"/>
    <n v="72728"/>
    <n v="78209"/>
    <n v="88946.34"/>
    <n v="6703.2700000000041"/>
    <n v="14136"/>
    <n v="0.18149999999999999"/>
    <n v="0.17510000000000001"/>
    <n v="34605.83"/>
    <n v="1594.16"/>
    <n v="279.14"/>
    <n v="1873.3000000000002"/>
    <n v="132128.74"/>
  </r>
  <r>
    <x v="302"/>
    <s v="Wenatchee School District"/>
    <n v="2279"/>
    <s v="Lewis And Clark Elementary Sch"/>
    <s v="Yes"/>
    <n v="406.2"/>
    <n v="0"/>
    <n v="406.2"/>
    <n v="1"/>
    <n v="1"/>
    <n v="406.2"/>
    <n v="1.1919999999999999"/>
    <n v="72728"/>
    <n v="78209"/>
    <n v="86691.78"/>
    <n v="6533.3500000000058"/>
    <n v="14136"/>
    <n v="0.18149999999999999"/>
    <n v="0.17510000000000001"/>
    <n v="33728.660000000003"/>
    <n v="1553.75"/>
    <n v="272.06"/>
    <n v="1825.81"/>
    <n v="128779.6"/>
  </r>
  <r>
    <x v="302"/>
    <s v="Wenatchee School District"/>
    <n v="2347"/>
    <s v="Mission View Elementary School"/>
    <s v="Yes"/>
    <n v="427.89"/>
    <n v="0"/>
    <n v="427.89"/>
    <n v="1"/>
    <n v="1"/>
    <n v="427.89"/>
    <n v="1.2549999999999999"/>
    <n v="72728"/>
    <n v="78209"/>
    <n v="91273.64"/>
    <n v="6878.6600000000035"/>
    <n v="14136"/>
    <n v="0.18149999999999999"/>
    <n v="0.17510000000000001"/>
    <n v="35511.300000000003"/>
    <n v="1635.87"/>
    <n v="286.44"/>
    <n v="1922.31"/>
    <n v="135585.91"/>
  </r>
  <r>
    <x v="302"/>
    <s v="Wenatchee School District"/>
    <n v="5316"/>
    <s v="Open Doors  Re-Engagement Wenatchee"/>
    <s v="Yes"/>
    <n v="82.44"/>
    <n v="0"/>
    <n v="82.44"/>
    <n v="1"/>
    <n v="1"/>
    <n v="82.44"/>
    <n v="0.24199999999999999"/>
    <n v="72728"/>
    <n v="78209"/>
    <n v="17600.18"/>
    <n v="1326.4000000000015"/>
    <n v="14136"/>
    <n v="0.18149999999999999"/>
    <n v="0.17510000000000001"/>
    <n v="6847.6"/>
    <n v="315.44"/>
    <n v="55.23"/>
    <n v="370.67"/>
    <n v="26144.85"/>
  </r>
  <r>
    <x v="302"/>
    <s v="Wenatchee School District"/>
    <n v="3370"/>
    <s v="Orchard Middle School"/>
    <s v="Yes"/>
    <n v="411.49"/>
    <n v="0"/>
    <n v="411.49"/>
    <n v="1"/>
    <n v="1"/>
    <n v="411.49"/>
    <n v="1.2070000000000001"/>
    <n v="72728"/>
    <n v="78209"/>
    <n v="87782.7"/>
    <n v="6615.5599999999977"/>
    <n v="14136"/>
    <n v="0.18149999999999999"/>
    <n v="0.17510000000000001"/>
    <n v="34153.1"/>
    <n v="1573.3"/>
    <n v="275.48"/>
    <n v="1848.78"/>
    <n v="130400.13999999998"/>
  </r>
  <r>
    <x v="302"/>
    <s v="Wenatchee School District"/>
    <n v="3210"/>
    <s v="Pioneer Middle School"/>
    <s v="Yes"/>
    <n v="528.03"/>
    <n v="0"/>
    <n v="528.03"/>
    <n v="1"/>
    <n v="1"/>
    <n v="528.03"/>
    <n v="1.5489999999999999"/>
    <n v="72728"/>
    <n v="78209"/>
    <n v="112655.67"/>
    <n v="8490.070000000007"/>
    <n v="14136"/>
    <n v="0.18149999999999999"/>
    <n v="0.17510000000000001"/>
    <n v="43830.28"/>
    <n v="2019.1"/>
    <n v="353.54"/>
    <n v="2372.64"/>
    <n v="167348.66000000003"/>
  </r>
  <r>
    <x v="302"/>
    <s v="Wenatchee School District"/>
    <n v="1612"/>
    <s v="Skill Source"/>
    <s v="Yes"/>
    <n v="8.0500000000000007"/>
    <n v="0"/>
    <n v="8.0500000000000007"/>
    <n v="1"/>
    <n v="1"/>
    <n v="8.0500000000000007"/>
    <n v="2.4E-2"/>
    <n v="72728"/>
    <n v="78209"/>
    <n v="1745.47"/>
    <n v="131.54999999999995"/>
    <n v="14136"/>
    <n v="0.18149999999999999"/>
    <n v="0.17510000000000001"/>
    <n v="679.1"/>
    <n v="31.28"/>
    <n v="5.48"/>
    <n v="36.760000000000005"/>
    <n v="2592.88"/>
  </r>
  <r>
    <x v="302"/>
    <s v="Wenatchee School District"/>
    <n v="3208"/>
    <s v="Sunnyslope Elementary School"/>
    <s v="No"/>
    <n v="302.5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2"/>
    <s v="Wenatchee School District"/>
    <n v="5569"/>
    <s v="Valley Academy of Learning K-8"/>
    <s v="No"/>
    <n v="166.0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2"/>
    <s v="Wenatchee School District"/>
    <n v="2907"/>
    <s v="Washington Elementary School"/>
    <s v="No"/>
    <n v="475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2"/>
    <s v="Wenatchee School District"/>
    <n v="2134"/>
    <s v="Wenatchee High School"/>
    <s v="Yes"/>
    <n v="2000.8200000000002"/>
    <n v="0"/>
    <n v="2000.8200000000002"/>
    <n v="1"/>
    <n v="1"/>
    <n v="2000.8200000000002"/>
    <n v="5.8689999999999998"/>
    <n v="72728"/>
    <n v="78209"/>
    <n v="426840.63"/>
    <n v="32167.989999999991"/>
    <n v="14136"/>
    <n v="0.18149999999999999"/>
    <n v="0.17510000000000001"/>
    <n v="166068.37"/>
    <n v="7650.14"/>
    <n v="1339.54"/>
    <n v="8989.68"/>
    <n v="634066.67000000004"/>
  </r>
  <r>
    <x v="302"/>
    <s v="Wenatchee School District"/>
    <n v="5637"/>
    <s v="Wenatchee Internet Academy"/>
    <s v="Yes"/>
    <n v="41.14"/>
    <n v="0"/>
    <n v="41.14"/>
    <n v="1"/>
    <n v="1"/>
    <n v="41.14"/>
    <n v="0.121"/>
    <n v="72728"/>
    <n v="78209"/>
    <n v="8800.09"/>
    <n v="663.20000000000073"/>
    <n v="14136"/>
    <n v="0.18149999999999999"/>
    <n v="0.17510000000000001"/>
    <n v="3423.8"/>
    <n v="157.72"/>
    <n v="27.62"/>
    <n v="185.34"/>
    <n v="13072.43"/>
  </r>
  <r>
    <x v="302"/>
    <s v="Wenatchee School District"/>
    <n v="4105"/>
    <s v="Wenatchee Valley Technical Skills Center"/>
    <s v="No"/>
    <n v="172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2"/>
    <s v="Wenatchee School District"/>
    <n v="1613"/>
    <s v="Westside High School"/>
    <s v="Yes"/>
    <n v="264.83"/>
    <n v="0"/>
    <n v="264.83"/>
    <n v="1"/>
    <n v="1"/>
    <n v="264.83"/>
    <n v="0.77700000000000002"/>
    <n v="72728"/>
    <n v="78209"/>
    <n v="56509.66"/>
    <n v="4258.7299999999959"/>
    <n v="14136"/>
    <n v="0.18149999999999999"/>
    <n v="0.17510000000000001"/>
    <n v="21985.88"/>
    <n v="1012.81"/>
    <n v="177.34"/>
    <n v="1190.1499999999999"/>
    <n v="83944.42"/>
  </r>
  <r>
    <x v="303"/>
    <s v="West Valley (Yak)"/>
    <n v="5008"/>
    <s v="West Valley Preschool"/>
    <s v="No"/>
    <n v="0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4"/>
    <s v="West Valley School District (Spokane)"/>
    <n v="3538"/>
    <s v="Centennial Middle School"/>
    <s v="Yes"/>
    <n v="530.01"/>
    <n v="0"/>
    <n v="530.01"/>
    <n v="1"/>
    <n v="1"/>
    <n v="530.01"/>
    <n v="1.5549999999999999"/>
    <n v="72728"/>
    <n v="78209"/>
    <n v="113092.04"/>
    <n v="8522.9600000000064"/>
    <n v="14136"/>
    <n v="0.18149999999999999"/>
    <n v="0.17510000000000001"/>
    <n v="44000.06"/>
    <n v="2026.92"/>
    <n v="354.91"/>
    <n v="2381.83"/>
    <n v="167996.88999999998"/>
  </r>
  <r>
    <x v="304"/>
    <s v="West Valley School District (Spokane)"/>
    <n v="1628"/>
    <s v="Dishman Hills High School"/>
    <s v="Yes"/>
    <n v="289.2"/>
    <n v="0"/>
    <n v="289.2"/>
    <n v="1"/>
    <n v="1"/>
    <n v="289.2"/>
    <n v="0.84799999999999998"/>
    <n v="72728"/>
    <n v="78209"/>
    <n v="61673.34"/>
    <n v="4647.8899999999994"/>
    <n v="14136"/>
    <n v="0.18149999999999999"/>
    <n v="0.17510000000000001"/>
    <n v="23994.880000000001"/>
    <n v="1105.3499999999999"/>
    <n v="193.55"/>
    <n v="1298.8999999999999"/>
    <n v="91615.01"/>
  </r>
  <r>
    <x v="304"/>
    <s v="West Valley School District (Spokane)"/>
    <n v="2711"/>
    <s v="Millwood Kindergarten Center"/>
    <s v="No"/>
    <n v="187.2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4"/>
    <s v="West Valley School District (Spokane)"/>
    <n v="3196"/>
    <s v="Ness Elementary"/>
    <s v="Yes"/>
    <n v="245.45"/>
    <n v="0"/>
    <n v="245.45"/>
    <n v="1"/>
    <n v="1"/>
    <n v="245.45"/>
    <n v="0.72"/>
    <n v="72728"/>
    <n v="78209"/>
    <n v="52364.160000000003"/>
    <n v="3946.3199999999997"/>
    <n v="14136"/>
    <n v="0.18149999999999999"/>
    <n v="0.17510000000000001"/>
    <n v="20373.02"/>
    <n v="938.51"/>
    <n v="164.33"/>
    <n v="1102.8399999999999"/>
    <n v="77786.34"/>
  </r>
  <r>
    <x v="304"/>
    <s v="West Valley School District (Spokane)"/>
    <n v="3129"/>
    <s v="Orchard Center Elementary"/>
    <s v="Yes"/>
    <n v="195.21"/>
    <n v="0"/>
    <n v="195.21"/>
    <n v="1"/>
    <n v="1"/>
    <n v="195.21"/>
    <n v="0.57299999999999995"/>
    <n v="72728"/>
    <n v="78209"/>
    <n v="41673.14"/>
    <n v="3140.6200000000026"/>
    <n v="14136"/>
    <n v="0.18149999999999999"/>
    <n v="0.17510000000000001"/>
    <n v="16213.53"/>
    <n v="746.9"/>
    <n v="130.78"/>
    <n v="877.68"/>
    <n v="61904.97"/>
  </r>
  <r>
    <x v="304"/>
    <s v="West Valley School District (Spokane)"/>
    <n v="3194"/>
    <s v="Pasadena Park Elementary"/>
    <s v="No"/>
    <n v="351.3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4"/>
    <s v="West Valley School District (Spokane)"/>
    <n v="5356"/>
    <s v="re-engagement "/>
    <s v="Yes"/>
    <n v="3.29"/>
    <n v="0"/>
    <n v="3.29"/>
    <n v="1"/>
    <n v="1"/>
    <n v="3.29"/>
    <n v="0.01"/>
    <n v="72728"/>
    <n v="78209"/>
    <n v="727.28"/>
    <n v="54.810000000000059"/>
    <n v="14136"/>
    <n v="0.18149999999999999"/>
    <n v="0.17510000000000001"/>
    <n v="282.95999999999998"/>
    <n v="13.03"/>
    <n v="2.2799999999999998"/>
    <n v="15.309999999999999"/>
    <n v="1080.3600000000001"/>
  </r>
  <r>
    <x v="304"/>
    <s v="West Valley School District (Spokane)"/>
    <n v="2956"/>
    <s v="Seth Woodard Elementary"/>
    <s v="Yes"/>
    <n v="272.17"/>
    <n v="0"/>
    <n v="272.17"/>
    <n v="1"/>
    <n v="1"/>
    <n v="272.17"/>
    <n v="0.79800000000000004"/>
    <n v="72728"/>
    <n v="78209"/>
    <n v="58036.94"/>
    <n v="4373.8399999999965"/>
    <n v="14136"/>
    <n v="0.18149999999999999"/>
    <n v="0.17510000000000001"/>
    <n v="22580.09"/>
    <n v="1040.18"/>
    <n v="182.14"/>
    <n v="1222.3200000000002"/>
    <n v="86213.19"/>
  </r>
  <r>
    <x v="304"/>
    <s v="West Valley School District (Spokane)"/>
    <n v="5645"/>
    <s v="Spokane Valley High School"/>
    <s v="Yes"/>
    <n v="253.23999999999998"/>
    <n v="0"/>
    <n v="253.23999999999998"/>
    <n v="1"/>
    <n v="1"/>
    <n v="253.23999999999998"/>
    <n v="0.74299999999999999"/>
    <n v="72728"/>
    <n v="78209"/>
    <n v="54036.9"/>
    <n v="4072.3899999999994"/>
    <n v="14136"/>
    <n v="0.18149999999999999"/>
    <n v="0.17510000000000001"/>
    <n v="21023.82"/>
    <n v="968.49"/>
    <n v="169.58"/>
    <n v="1138.07"/>
    <n v="80271.180000000008"/>
  </r>
  <r>
    <x v="304"/>
    <s v="West Valley School District (Spokane)"/>
    <n v="1755"/>
    <s v="West Valley City School"/>
    <s v="No"/>
    <n v="17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4"/>
    <s v="West Valley School District (Spokane)"/>
    <n v="3195"/>
    <s v="West Valley High School"/>
    <s v="No"/>
    <n v="817.5699999999999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4"/>
    <s v="West Valley School District (Spokane)"/>
    <n v="5698"/>
    <s v="West Valley Virtual Learning Center"/>
    <s v="Yes"/>
    <n v="43.86"/>
    <n v="0"/>
    <n v="43.86"/>
    <n v="1"/>
    <n v="1"/>
    <n v="43.86"/>
    <n v="0.129"/>
    <n v="72728"/>
    <n v="78209"/>
    <n v="9381.91"/>
    <n v="707.04999999999927"/>
    <n v="14136"/>
    <n v="0.18149999999999999"/>
    <n v="0.17510000000000001"/>
    <n v="3650.17"/>
    <n v="168.15"/>
    <n v="29.44"/>
    <n v="197.59"/>
    <n v="13936.72"/>
  </r>
  <r>
    <x v="303"/>
    <s v="West Valley School District (Yakima)"/>
    <n v="2822"/>
    <s v="Ahtanum Valley Elementary"/>
    <s v="Yes"/>
    <n v="381.16"/>
    <n v="0"/>
    <n v="381.16"/>
    <n v="1"/>
    <n v="1"/>
    <n v="381.16"/>
    <n v="1.1180000000000001"/>
    <n v="72728"/>
    <n v="78209"/>
    <n v="81309.899999999994"/>
    <n v="6127.7600000000093"/>
    <n v="14136"/>
    <n v="0.18149999999999999"/>
    <n v="0.17510000000000001"/>
    <n v="31634.77"/>
    <n v="1457.29"/>
    <n v="255.17"/>
    <n v="1712.46"/>
    <n v="120784.89000000001"/>
  </r>
  <r>
    <x v="303"/>
    <s v="West Valley School District (Yakima)"/>
    <n v="3699"/>
    <s v="Apple Valley Elementary"/>
    <s v="No"/>
    <n v="453.7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4448"/>
    <s v="Cottonwood Elementary School"/>
    <s v="No"/>
    <n v="367.3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2758"/>
    <s v="Mountainview Elementary"/>
    <s v="Yes"/>
    <n v="245.57"/>
    <n v="0"/>
    <n v="245.57"/>
    <n v="1"/>
    <n v="1"/>
    <n v="245.57"/>
    <n v="0.72"/>
    <n v="72728"/>
    <n v="78209"/>
    <n v="52364.160000000003"/>
    <n v="3946.3199999999997"/>
    <n v="14136"/>
    <n v="0.18149999999999999"/>
    <n v="0.17510000000000001"/>
    <n v="20373.02"/>
    <n v="938.51"/>
    <n v="164.33"/>
    <n v="1102.8399999999999"/>
    <n v="77786.34"/>
  </r>
  <r>
    <x v="303"/>
    <s v="West Valley School District (Yakima)"/>
    <n v="3207"/>
    <s v="Summitview Elementary"/>
    <s v="Yes"/>
    <n v="495.95"/>
    <n v="0"/>
    <n v="495.95"/>
    <n v="1"/>
    <n v="1"/>
    <n v="495.95"/>
    <n v="1.4550000000000001"/>
    <n v="72728"/>
    <n v="78209"/>
    <n v="105819.24"/>
    <n v="7974.8600000000006"/>
    <n v="14136"/>
    <n v="0.18149999999999999"/>
    <n v="0.17510000000000001"/>
    <n v="41170.47"/>
    <n v="1896.57"/>
    <n v="332.09"/>
    <n v="2228.66"/>
    <n v="157193.23000000001"/>
  </r>
  <r>
    <x v="303"/>
    <s v="West Valley School District (Yakima)"/>
    <n v="3074"/>
    <s v="West Valley High School"/>
    <s v="No"/>
    <n v="1460.2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5699"/>
    <s v="West Valley Innovation Center"/>
    <s v="Yes"/>
    <n v="188.99"/>
    <n v="0"/>
    <n v="188.99"/>
    <n v="1"/>
    <n v="1"/>
    <n v="188.99"/>
    <n v="0.55400000000000005"/>
    <n v="72728"/>
    <n v="78209"/>
    <n v="40291.31"/>
    <n v="3036.4800000000032"/>
    <n v="14136"/>
    <n v="0.18149999999999999"/>
    <n v="0.17510000000000001"/>
    <n v="15675.9"/>
    <n v="722.13"/>
    <n v="126.44"/>
    <n v="848.56999999999994"/>
    <n v="59852.26"/>
  </r>
  <r>
    <x v="303"/>
    <s v="West Valley School District (Yakima)"/>
    <n v="4040"/>
    <s v="West Valley Jr High"/>
    <s v="Yes"/>
    <n v="1164.9000000000001"/>
    <n v="0"/>
    <n v="1164.9000000000001"/>
    <n v="1"/>
    <n v="1"/>
    <n v="1164.9000000000001"/>
    <n v="3.4169999999999998"/>
    <n v="72728"/>
    <n v="78209"/>
    <n v="248511.58"/>
    <n v="18728.570000000036"/>
    <n v="14136"/>
    <n v="0.18149999999999999"/>
    <n v="0.17510000000000001"/>
    <n v="96686.94"/>
    <n v="4454"/>
    <n v="779.9"/>
    <n v="5233.8999999999996"/>
    <n v="369160.99000000011"/>
  </r>
  <r>
    <x v="303"/>
    <s v="West Valley School District (Yakima)"/>
    <n v="5540"/>
    <s v="West Valley Open Doors"/>
    <s v="Yes"/>
    <n v="15.71"/>
    <n v="0"/>
    <n v="15.71"/>
    <n v="1"/>
    <n v="1"/>
    <n v="15.71"/>
    <n v="4.5999999999999999E-2"/>
    <n v="72728"/>
    <n v="78209"/>
    <n v="3345.49"/>
    <n v="252.12000000000035"/>
    <n v="14136"/>
    <n v="0.18149999999999999"/>
    <n v="0.17510000000000001"/>
    <n v="1301.6099999999999"/>
    <n v="59.96"/>
    <n v="10.5"/>
    <n v="70.460000000000008"/>
    <n v="4969.6799999999994"/>
  </r>
  <r>
    <x v="303"/>
    <s v="West Valley School District (Yakima)"/>
    <n v="5505"/>
    <s v="WEST VALLEY VIRTUAL ACADEMY 7-8"/>
    <s v="No"/>
    <n v="23.1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5506"/>
    <s v="WEST VALLEY VIRTUAL ACADEMY 9-12"/>
    <s v="No"/>
    <n v="146.270000000000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5504"/>
    <s v="WEST VALLEY VIRTUAL ACADEMY K-6"/>
    <s v="Yes"/>
    <n v="25.43"/>
    <n v="0"/>
    <n v="25.43"/>
    <n v="1"/>
    <n v="1"/>
    <n v="25.43"/>
    <n v="7.4999999999999997E-2"/>
    <n v="72728"/>
    <n v="78209"/>
    <n v="5454.6"/>
    <n v="411.07999999999993"/>
    <n v="14136"/>
    <n v="0.18149999999999999"/>
    <n v="0.17510000000000001"/>
    <n v="2122.19"/>
    <n v="97.76"/>
    <n v="17.12"/>
    <n v="114.88000000000001"/>
    <n v="8102.7500000000009"/>
  </r>
  <r>
    <x v="303"/>
    <s v="West Valley School District (Yakima)"/>
    <n v="5620"/>
    <s v="West Valley Virtual University"/>
    <s v="No"/>
    <n v="13.0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2505"/>
    <s v="Wide Hollow Elementary"/>
    <s v="Yes"/>
    <n v="438.92"/>
    <n v="0"/>
    <n v="438.92"/>
    <n v="1"/>
    <n v="1"/>
    <n v="438.92"/>
    <n v="1.2869999999999999"/>
    <n v="72728"/>
    <n v="78209"/>
    <n v="93600.94"/>
    <n v="7054.0399999999936"/>
    <n v="14136"/>
    <n v="0.18149999999999999"/>
    <n v="0.17510000000000001"/>
    <n v="36416.769999999997"/>
    <n v="1677.58"/>
    <n v="293.74"/>
    <n v="1971.32"/>
    <n v="139043.07"/>
  </r>
  <r>
    <x v="305"/>
    <s v="Whatcom Intergenerational High School"/>
    <n v="5710"/>
    <s v="Whatcom Intergenerational High School"/>
    <s v="No"/>
    <n v="73.7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6"/>
    <s v="White Pass School District"/>
    <n v="3555"/>
    <s v="White Pass Elementary School"/>
    <s v="Yes"/>
    <n v="195.72"/>
    <n v="0"/>
    <n v="195.72"/>
    <n v="1"/>
    <n v="1"/>
    <n v="195.72"/>
    <n v="0.57399999999999995"/>
    <n v="72728"/>
    <n v="78209"/>
    <n v="41745.870000000003"/>
    <n v="3146.0999999999985"/>
    <n v="14136"/>
    <n v="0.18149999999999999"/>
    <n v="0.17510000000000001"/>
    <n v="16241.82"/>
    <n v="748.2"/>
    <n v="131.01"/>
    <n v="879.21"/>
    <n v="62013"/>
  </r>
  <r>
    <x v="306"/>
    <s v="White Pass School District"/>
    <n v="2859"/>
    <s v="White Pass Jr. Sr. High School"/>
    <s v="Yes"/>
    <n v="141.70000000000002"/>
    <n v="0"/>
    <n v="141.70000000000002"/>
    <n v="1"/>
    <n v="1"/>
    <n v="141.70000000000002"/>
    <n v="0.41599999999999998"/>
    <n v="72728"/>
    <n v="78209"/>
    <n v="30254.85"/>
    <n v="2280.09"/>
    <n v="14136"/>
    <n v="0.18149999999999999"/>
    <n v="0.17510000000000001"/>
    <n v="11771.08"/>
    <n v="542.25"/>
    <n v="94.95"/>
    <n v="637.20000000000005"/>
    <n v="44943.22"/>
  </r>
  <r>
    <x v="307"/>
    <s v="White River School District"/>
    <n v="2190"/>
    <s v="Elk Ridge Elementary"/>
    <s v="No"/>
    <n v="568.1900000000000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4309"/>
    <s v="Foothills Elementary"/>
    <s v="No"/>
    <n v="489.5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3458"/>
    <s v="Glacier Middle School"/>
    <s v="No"/>
    <n v="956.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4471"/>
    <s v="Mountain Meadow Elementary"/>
    <s v="No"/>
    <n v="401.2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5564"/>
    <s v="White River Early Learning Center"/>
    <s v="No"/>
    <n v="255.4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4569"/>
    <s v="White River High School"/>
    <s v="No"/>
    <n v="1343.1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5338"/>
    <s v="White River Reengagement Program"/>
    <s v="Yes"/>
    <n v="27.43"/>
    <n v="0"/>
    <n v="27.43"/>
    <n v="1.06"/>
    <n v="1.06"/>
    <n v="27.43"/>
    <n v="0.08"/>
    <n v="72728"/>
    <n v="78209"/>
    <n v="6167.33"/>
    <n v="464.78999999999996"/>
    <n v="14136"/>
    <n v="0.18149999999999999"/>
    <n v="0.17510000000000001"/>
    <n v="2331.64"/>
    <n v="110.54"/>
    <n v="19.36"/>
    <n v="129.9"/>
    <n v="9093.659999999998"/>
  </r>
  <r>
    <x v="307"/>
    <s v="White River School District"/>
    <n v="4170"/>
    <s v="Wilkeson Elementary School"/>
    <s v="No"/>
    <n v="264.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8"/>
    <s v="White Salmon Valley School District"/>
    <n v="2330"/>
    <s v="Columbia High School"/>
    <s v="No"/>
    <n v="355.9600000000000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8"/>
    <s v="White Salmon Valley School District"/>
    <n v="2997"/>
    <s v="Hulan L Whitson Elem"/>
    <s v="No"/>
    <n v="361.5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8"/>
    <s v="White Salmon Valley School District"/>
    <n v="5368"/>
    <s v="Wallace &amp; Priscilla Stevenson Intermediate School"/>
    <s v="No"/>
    <n v="168.9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8"/>
    <s v="White Salmon Valley School District"/>
    <n v="3394"/>
    <s v="Wayne M Henkle Middle School"/>
    <s v="No"/>
    <n v="178.5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8"/>
    <s v="White Salmon Valley School District"/>
    <n v="5077"/>
    <s v="White Salmon Academy"/>
    <s v="Yes"/>
    <n v="22"/>
    <n v="0"/>
    <n v="22"/>
    <n v="1"/>
    <n v="1.04"/>
    <n v="22"/>
    <n v="6.5000000000000002E-2"/>
    <n v="72728"/>
    <n v="78209"/>
    <n v="4727.32"/>
    <n v="559.61000000000058"/>
    <n v="14136"/>
    <n v="0.18149999999999999"/>
    <n v="0.17510000000000001"/>
    <n v="1874.84"/>
    <n v="88.12"/>
    <n v="15.43"/>
    <n v="103.55000000000001"/>
    <n v="7265.3200000000006"/>
  </r>
  <r>
    <x v="309"/>
    <s v="Why Not You Academy (formerly Cascade: Midway charter)"/>
    <n v="5662"/>
    <s v="Cascade Public Schools"/>
    <s v="Yes"/>
    <n v="158.78"/>
    <n v="0"/>
    <n v="158.78"/>
    <n v="1.18"/>
    <n v="1.18"/>
    <n v="158.78"/>
    <n v="0.46600000000000003"/>
    <n v="72728"/>
    <n v="78209"/>
    <n v="39991.67"/>
    <n v="3013.8899999999994"/>
    <n v="14136"/>
    <n v="0.18149999999999999"/>
    <n v="0.17510000000000001"/>
    <n v="14373.6"/>
    <n v="716.76"/>
    <n v="125.5"/>
    <n v="842.26"/>
    <n v="58221.42"/>
  </r>
  <r>
    <x v="310"/>
    <s v="Wilbur School District"/>
    <n v="3290"/>
    <s v="Wilbur Elementary School"/>
    <s v="No"/>
    <n v="109.2599999999999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0"/>
    <s v="Wilbur School District"/>
    <n v="3289"/>
    <s v="Wilbur Secondary School"/>
    <s v="No"/>
    <n v="117.8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1"/>
    <s v="Willapa Valley School District"/>
    <n v="3444"/>
    <s v="Willapa Elementary"/>
    <s v="No"/>
    <n v="150.2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1"/>
    <s v="Willapa Valley School District"/>
    <n v="2542"/>
    <s v="Willapa Valley Middle-High"/>
    <s v="No"/>
    <n v="187.3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2"/>
    <s v="Wilson Creek School District"/>
    <n v="2472"/>
    <s v="Wilson Creek Elementary"/>
    <s v="Yes"/>
    <n v="60.15"/>
    <n v="0"/>
    <n v="60.15"/>
    <n v="1.01"/>
    <n v="1.01"/>
    <n v="60.15"/>
    <n v="0.17599999999999999"/>
    <n v="72728"/>
    <n v="78209"/>
    <n v="12928.13"/>
    <n v="974.30000000000109"/>
    <n v="14136"/>
    <n v="0.18149999999999999"/>
    <n v="0.17510000000000001"/>
    <n v="5004.99"/>
    <n v="231.71"/>
    <n v="40.57"/>
    <n v="272.28000000000003"/>
    <n v="19179.699999999997"/>
  </r>
  <r>
    <x v="312"/>
    <s v="Wilson Creek School District"/>
    <n v="2473"/>
    <s v="Wilson Creek High"/>
    <s v="Yes"/>
    <n v="55.290000000000006"/>
    <n v="0"/>
    <n v="55.290000000000006"/>
    <n v="1.01"/>
    <n v="1.01"/>
    <n v="55.290000000000006"/>
    <n v="0.16200000000000001"/>
    <n v="72728"/>
    <n v="78209"/>
    <n v="11899.76"/>
    <n v="896.79999999999927"/>
    <n v="14136"/>
    <n v="0.18149999999999999"/>
    <n v="0.17510000000000001"/>
    <n v="4606.87"/>
    <n v="213.28"/>
    <n v="37.35"/>
    <n v="250.63"/>
    <n v="17654.060000000001"/>
  </r>
  <r>
    <x v="313"/>
    <s v="Winlock School District"/>
    <n v="4369"/>
    <s v="Winlock Middle School"/>
    <s v="Yes"/>
    <n v="178.44"/>
    <n v="0"/>
    <n v="178.44"/>
    <n v="1.01"/>
    <n v="1.01"/>
    <n v="178.44"/>
    <n v="0.52300000000000002"/>
    <n v="72728"/>
    <n v="78209"/>
    <n v="38417.11"/>
    <n v="2895.2299999999959"/>
    <n v="14136"/>
    <n v="0.18149999999999999"/>
    <n v="0.17510000000000001"/>
    <n v="14872.79"/>
    <n v="688.54"/>
    <n v="120.56"/>
    <n v="809.09999999999991"/>
    <n v="56994.229999999996"/>
  </r>
  <r>
    <x v="313"/>
    <s v="Winlock School District"/>
    <n v="2290"/>
    <s v="Winlock Miller Elementary"/>
    <s v="Yes"/>
    <n v="393"/>
    <n v="0"/>
    <n v="393"/>
    <n v="1.01"/>
    <n v="1.01"/>
    <n v="393"/>
    <n v="1.153"/>
    <n v="72728"/>
    <n v="78209"/>
    <n v="84693.94"/>
    <n v="6382.7899999999936"/>
    <n v="14136"/>
    <n v="0.18149999999999999"/>
    <n v="0.17510000000000001"/>
    <n v="32788.379999999997"/>
    <n v="1517.95"/>
    <n v="265.79000000000002"/>
    <n v="1783.74"/>
    <n v="125648.85"/>
  </r>
  <r>
    <x v="313"/>
    <s v="Winlock School District"/>
    <n v="3597"/>
    <s v="Winlock Senior High"/>
    <s v="Yes"/>
    <n v="237.23"/>
    <n v="0"/>
    <n v="237.23"/>
    <n v="1.01"/>
    <n v="1.01"/>
    <n v="237.23"/>
    <n v="0.69599999999999995"/>
    <n v="72728"/>
    <n v="78209"/>
    <n v="51124.87"/>
    <n v="3852.9300000000003"/>
    <n v="14136"/>
    <n v="0.18149999999999999"/>
    <n v="0.17510000000000001"/>
    <n v="19792.47"/>
    <n v="916.3"/>
    <n v="160.44"/>
    <n v="1076.74"/>
    <n v="75847.009999999995"/>
  </r>
  <r>
    <x v="314"/>
    <s v="Wishkah Valley School District"/>
    <n v="3375"/>
    <s v="Wishkah Valley Elementary/High School"/>
    <s v="Yes"/>
    <n v="178.51"/>
    <n v="0"/>
    <n v="178.51"/>
    <n v="1"/>
    <n v="1"/>
    <n v="178.51"/>
    <n v="0.52400000000000002"/>
    <n v="72728"/>
    <n v="78209"/>
    <n v="38109.47"/>
    <n v="2872.0499999999956"/>
    <n v="14136"/>
    <n v="0.18149999999999999"/>
    <n v="0.17510000000000001"/>
    <n v="14827.03"/>
    <n v="683.03"/>
    <n v="119.6"/>
    <n v="802.63"/>
    <n v="56611.179999999993"/>
  </r>
  <r>
    <x v="315"/>
    <s v="Wishram School District"/>
    <n v="2605"/>
    <s v="Wishram High And Elementary Schl"/>
    <s v="Yes"/>
    <n v="102.17"/>
    <n v="0"/>
    <n v="102.17"/>
    <n v="1"/>
    <n v="1"/>
    <n v="102.17"/>
    <n v="0.3"/>
    <n v="72728"/>
    <n v="78209"/>
    <n v="21818.400000000001"/>
    <n v="1644.2999999999993"/>
    <n v="14136"/>
    <n v="0.18149999999999999"/>
    <n v="0.17510000000000001"/>
    <n v="8488.76"/>
    <n v="391.05"/>
    <n v="68.47"/>
    <n v="459.52"/>
    <n v="32410.980000000003"/>
  </r>
  <r>
    <x v="316"/>
    <s v="Woodland School District"/>
    <n v="5599"/>
    <s v="Columbia Elementary"/>
    <s v="Yes"/>
    <n v="311.27999999999997"/>
    <n v="0"/>
    <n v="311.27999999999997"/>
    <n v="1"/>
    <n v="1"/>
    <n v="311.27999999999997"/>
    <n v="0.91300000000000003"/>
    <n v="72728"/>
    <n v="78209"/>
    <n v="66400.66"/>
    <n v="5004.1600000000035"/>
    <n v="14136"/>
    <n v="0.18149999999999999"/>
    <n v="0.17510000000000001"/>
    <n v="25834.12"/>
    <n v="1190.08"/>
    <n v="208.38"/>
    <n v="1398.46"/>
    <n v="98637.400000000009"/>
  </r>
  <r>
    <x v="316"/>
    <s v="Woodland School District"/>
    <n v="5246"/>
    <s v="Lewis River Academy"/>
    <s v="No"/>
    <n v="50.6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6"/>
    <s v="Woodland School District"/>
    <n v="5600"/>
    <s v="North Fork Elementary School"/>
    <s v="No"/>
    <n v="496.6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6"/>
    <s v="Woodland School District"/>
    <n v="1795"/>
    <s v="TEAM High School"/>
    <s v="No"/>
    <n v="91.6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6"/>
    <s v="Woodland School District"/>
    <n v="3546"/>
    <s v="Woodland High School"/>
    <s v="No"/>
    <n v="638.8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6"/>
    <s v="Woodland School District"/>
    <n v="5409"/>
    <s v="Woodland Middle School"/>
    <s v="No"/>
    <n v="724.9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6"/>
    <s v="Woodland School District"/>
    <n v="3513"/>
    <s v="Yale Elementary"/>
    <s v="No"/>
    <n v="39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7"/>
    <s v="Yakama Nation Tribal Compact"/>
    <n v="5550"/>
    <s v="Yakama Nation School"/>
    <s v="No"/>
    <n v="140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8"/>
    <s v="Yakima School District"/>
    <n v="4020"/>
    <s v="Yakima Valley Technical Skills Center"/>
    <s v="No"/>
    <n v="457.1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8"/>
    <s v="Yakima School District"/>
    <n v="2592"/>
    <s v="Adams Elementary School"/>
    <s v="Yes"/>
    <n v="619.86"/>
    <n v="0"/>
    <n v="619.86"/>
    <n v="1"/>
    <n v="1"/>
    <n v="619.86"/>
    <n v="1.8180000000000001"/>
    <n v="72728"/>
    <n v="78209"/>
    <n v="132219.5"/>
    <n v="9964.4599999999919"/>
    <n v="14136"/>
    <n v="0.18149999999999999"/>
    <n v="0.17510000000000001"/>
    <n v="51441.86"/>
    <n v="2369.73"/>
    <n v="414.94"/>
    <n v="2784.67"/>
    <n v="196410.49"/>
  </r>
  <r>
    <x v="318"/>
    <s v="Yakima School District"/>
    <n v="3138"/>
    <s v="Barge-Lincoln Elementary School"/>
    <s v="Yes"/>
    <n v="518.46"/>
    <n v="0"/>
    <n v="518.46"/>
    <n v="1"/>
    <n v="1"/>
    <n v="518.46"/>
    <n v="1.5209999999999999"/>
    <n v="72728"/>
    <n v="78209"/>
    <n v="110619.29"/>
    <n v="8336.6000000000058"/>
    <n v="14136"/>
    <n v="0.18149999999999999"/>
    <n v="0.17510000000000001"/>
    <n v="43038"/>
    <n v="1982.6"/>
    <n v="347.15"/>
    <n v="2329.75"/>
    <n v="164323.63999999998"/>
  </r>
  <r>
    <x v="318"/>
    <s v="Yakima School District"/>
    <n v="2116"/>
    <s v="Davis High School"/>
    <s v="Yes"/>
    <n v="2145.75"/>
    <n v="0"/>
    <n v="2145.75"/>
    <n v="1"/>
    <n v="1"/>
    <n v="2145.75"/>
    <n v="6.2939999999999996"/>
    <n v="72728"/>
    <n v="78209"/>
    <n v="457750.03"/>
    <n v="34497.419999999984"/>
    <n v="14136"/>
    <n v="0.18149999999999999"/>
    <n v="0.17510000000000001"/>
    <n v="178094.11"/>
    <n v="8204.1200000000008"/>
    <n v="1436.54"/>
    <n v="9640.66"/>
    <n v="679982.22000000009"/>
  </r>
  <r>
    <x v="318"/>
    <s v="Yakima School District"/>
    <n v="3206"/>
    <s v="Eisenhower High School"/>
    <s v="Yes"/>
    <n v="2194.4299999999998"/>
    <n v="0"/>
    <n v="2194.4299999999998"/>
    <n v="1"/>
    <n v="1"/>
    <n v="2194.4299999999998"/>
    <n v="6.4370000000000003"/>
    <n v="72728"/>
    <n v="78209"/>
    <n v="468150.14"/>
    <n v="35281.19"/>
    <n v="14136"/>
    <n v="0.18149999999999999"/>
    <n v="0.17510000000000001"/>
    <n v="182140.42"/>
    <n v="8390.52"/>
    <n v="1469.18"/>
    <n v="9859.7000000000007"/>
    <n v="695431.45"/>
  </r>
  <r>
    <x v="318"/>
    <s v="Yakima School District"/>
    <n v="2410"/>
    <s v="Franklin Middle School"/>
    <s v="Yes"/>
    <n v="845.66"/>
    <n v="0"/>
    <n v="845.66"/>
    <n v="1"/>
    <n v="1"/>
    <n v="845.66"/>
    <n v="2.4809999999999999"/>
    <n v="72728"/>
    <n v="78209"/>
    <n v="180438.17"/>
    <n v="13598.359999999986"/>
    <n v="14136"/>
    <n v="0.18149999999999999"/>
    <n v="0.17510000000000001"/>
    <n v="70202.02"/>
    <n v="3233.94"/>
    <n v="566.26"/>
    <n v="3800.2"/>
    <n v="268038.75"/>
  </r>
  <r>
    <x v="318"/>
    <s v="Yakima School District"/>
    <n v="2176"/>
    <s v="Garfield Elementary School"/>
    <s v="Yes"/>
    <n v="504.14"/>
    <n v="0"/>
    <n v="504.14"/>
    <n v="1"/>
    <n v="1"/>
    <n v="504.14"/>
    <n v="1.4790000000000001"/>
    <n v="72728"/>
    <n v="78209"/>
    <n v="107564.71"/>
    <n v="8106.3999999999942"/>
    <n v="14136"/>
    <n v="0.18149999999999999"/>
    <n v="0.17510000000000001"/>
    <n v="41849.57"/>
    <n v="1927.85"/>
    <n v="337.57"/>
    <n v="2265.42"/>
    <n v="159786.1"/>
  </r>
  <r>
    <x v="318"/>
    <s v="Yakima School District"/>
    <n v="2818"/>
    <s v="Gilbert Elementary School"/>
    <s v="Yes"/>
    <n v="408.01"/>
    <n v="0"/>
    <n v="408.01"/>
    <n v="1"/>
    <n v="1"/>
    <n v="408.01"/>
    <n v="1.1970000000000001"/>
    <n v="72728"/>
    <n v="78209"/>
    <n v="87055.42"/>
    <n v="6560.75"/>
    <n v="14136"/>
    <n v="0.18149999999999999"/>
    <n v="0.17510000000000001"/>
    <n v="33870.14"/>
    <n v="1560.27"/>
    <n v="273.2"/>
    <n v="1833.47"/>
    <n v="129319.78"/>
  </r>
  <r>
    <x v="318"/>
    <s v="Yakima School District"/>
    <n v="2715"/>
    <s v="Hoover Elementary School"/>
    <s v="Yes"/>
    <n v="596.88"/>
    <n v="0"/>
    <n v="596.88"/>
    <n v="1"/>
    <n v="1"/>
    <n v="596.88"/>
    <n v="1.7509999999999999"/>
    <n v="72728"/>
    <n v="78209"/>
    <n v="127346.73"/>
    <n v="9597.2299999999959"/>
    <n v="14136"/>
    <n v="0.18149999999999999"/>
    <n v="0.17510000000000001"/>
    <n v="49546.04"/>
    <n v="2282.4"/>
    <n v="399.65"/>
    <n v="2682.05"/>
    <n v="189172.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7">
  <r>
    <x v="0"/>
    <s v="Aberdeen School District"/>
    <n v="2834"/>
    <s v="A J West Elementary"/>
    <x v="0"/>
    <n v="303.5"/>
    <n v="0"/>
    <n v="303.5"/>
    <n v="1"/>
    <n v="1"/>
    <n v="303.5"/>
    <n v="0.89"/>
    <n v="72728"/>
    <n v="78209"/>
    <n v="64727.92"/>
    <n v="4878.0899999999965"/>
    <n v="14136"/>
    <n v="0.18149999999999999"/>
    <n v="0.17510000000000001"/>
    <n v="25183.31"/>
    <n v="1160.0999999999999"/>
    <n v="203.13"/>
    <n v="1363.23"/>
    <n v="96152.549999999988"/>
  </r>
  <r>
    <x v="0"/>
    <s v="Aberdeen School District"/>
    <n v="3216"/>
    <s v="Central Park Elementary"/>
    <x v="0"/>
    <n v="119.57"/>
    <n v="0"/>
    <n v="119.57"/>
    <n v="1"/>
    <n v="1"/>
    <n v="119.57"/>
    <n v="0.35099999999999998"/>
    <n v="72728"/>
    <n v="78209"/>
    <n v="25527.53"/>
    <n v="1923.8300000000017"/>
    <n v="14136"/>
    <n v="0.18149999999999999"/>
    <n v="0.17510000000000001"/>
    <n v="9931.85"/>
    <n v="457.52"/>
    <n v="80.11"/>
    <n v="537.63"/>
    <n v="37920.839999999997"/>
  </r>
  <r>
    <x v="0"/>
    <s v="Aberdeen School District"/>
    <n v="5514"/>
    <s v="Grays Harbor Academy"/>
    <x v="0"/>
    <n v="69.28"/>
    <n v="0"/>
    <n v="69.28"/>
    <n v="1"/>
    <n v="1"/>
    <n v="69.28"/>
    <n v="0.20300000000000001"/>
    <n v="72728"/>
    <n v="78209"/>
    <n v="14763.78"/>
    <n v="1112.6499999999996"/>
    <n v="14136"/>
    <n v="0.18149999999999999"/>
    <n v="0.17510000000000001"/>
    <n v="5744.06"/>
    <n v="264.61"/>
    <n v="46.33"/>
    <n v="310.94"/>
    <n v="21931.429999999997"/>
  </r>
  <r>
    <x v="0"/>
    <s v="Aberdeen School District"/>
    <n v="3857"/>
    <s v="Harbor High School"/>
    <x v="0"/>
    <n v="116.58"/>
    <n v="0"/>
    <n v="116.58"/>
    <n v="1"/>
    <n v="1"/>
    <n v="116.58"/>
    <n v="0.34200000000000003"/>
    <n v="72728"/>
    <n v="78209"/>
    <n v="24872.98"/>
    <n v="1874.5"/>
    <n v="14136"/>
    <n v="0.18149999999999999"/>
    <n v="0.17510000000000001"/>
    <n v="9677.18"/>
    <n v="445.79"/>
    <n v="78.06"/>
    <n v="523.85"/>
    <n v="36948.51"/>
  </r>
  <r>
    <x v="0"/>
    <s v="Aberdeen School District"/>
    <n v="5663"/>
    <s v="Harbor Open Doors"/>
    <x v="0"/>
    <n v="45.38"/>
    <n v="0"/>
    <n v="45.38"/>
    <n v="1"/>
    <n v="1"/>
    <n v="45.38"/>
    <n v="0.13300000000000001"/>
    <n v="72728"/>
    <n v="78209"/>
    <n v="9672.82"/>
    <n v="728.97999999999956"/>
    <n v="14136"/>
    <n v="0.18149999999999999"/>
    <n v="0.17510000000000001"/>
    <n v="3763.35"/>
    <n v="173.36"/>
    <n v="30.36"/>
    <n v="203.72000000000003"/>
    <n v="14368.869999999999"/>
  </r>
  <r>
    <x v="0"/>
    <s v="Aberdeen School District"/>
    <n v="3476"/>
    <s v="J M Weatherwax High School"/>
    <x v="0"/>
    <n v="920.59"/>
    <n v="0"/>
    <n v="920.59"/>
    <n v="1"/>
    <n v="1"/>
    <n v="920.59"/>
    <n v="2.7"/>
    <n v="72728"/>
    <n v="78209"/>
    <n v="196365.6"/>
    <n v="14798.699999999983"/>
    <n v="14136"/>
    <n v="0.18149999999999999"/>
    <n v="0.17510000000000001"/>
    <n v="76398.81"/>
    <n v="3519.41"/>
    <n v="616.25"/>
    <n v="4135.66"/>
    <n v="291698.76999999996"/>
  </r>
  <r>
    <x v="0"/>
    <s v="Aberdeen School District"/>
    <n v="2449"/>
    <s v="McDermoth Elementary"/>
    <x v="0"/>
    <n v="298.83"/>
    <n v="0"/>
    <n v="298.83"/>
    <n v="1"/>
    <n v="1"/>
    <n v="298.83"/>
    <n v="0.877"/>
    <n v="72728"/>
    <n v="78209"/>
    <n v="63782.46"/>
    <n v="4806.8299999999945"/>
    <n v="14136"/>
    <n v="0.18149999999999999"/>
    <n v="0.17510000000000001"/>
    <n v="24815.46"/>
    <n v="1143.1500000000001"/>
    <n v="200.17"/>
    <n v="1343.3200000000002"/>
    <n v="94748.07"/>
  </r>
  <r>
    <x v="0"/>
    <s v="Aberdeen School District"/>
    <n v="2305"/>
    <s v="Miller Junior High"/>
    <x v="0"/>
    <n v="671.28"/>
    <n v="0"/>
    <n v="671.28"/>
    <n v="1"/>
    <n v="1"/>
    <n v="671.28"/>
    <n v="1.9690000000000001"/>
    <n v="72728"/>
    <n v="78209"/>
    <n v="143201.43"/>
    <n v="10792.089999999997"/>
    <n v="14136"/>
    <n v="0.18149999999999999"/>
    <n v="0.17510000000000001"/>
    <n v="55714.54"/>
    <n v="2566.56"/>
    <n v="449.4"/>
    <n v="3015.96"/>
    <n v="212724.02"/>
  </r>
  <r>
    <x v="0"/>
    <s v="Aberdeen School District"/>
    <n v="2763"/>
    <s v="Robert Gray Elementary"/>
    <x v="0"/>
    <n v="255.13"/>
    <n v="0"/>
    <n v="255.13"/>
    <n v="1"/>
    <n v="1"/>
    <n v="255.13"/>
    <n v="0.748"/>
    <n v="72728"/>
    <n v="78209"/>
    <n v="54400.54"/>
    <n v="4099.7900000000009"/>
    <n v="14136"/>
    <n v="0.18149999999999999"/>
    <n v="0.17510000000000001"/>
    <n v="21165.3"/>
    <n v="975.01"/>
    <n v="170.72"/>
    <n v="1145.73"/>
    <n v="80811.360000000001"/>
  </r>
  <r>
    <x v="0"/>
    <s v="Aberdeen School District"/>
    <n v="2971"/>
    <s v="Stevens Elementary School"/>
    <x v="0"/>
    <n v="294.01"/>
    <n v="0"/>
    <n v="294.01"/>
    <n v="1"/>
    <n v="1"/>
    <n v="294.01"/>
    <n v="0.86199999999999999"/>
    <n v="72728"/>
    <n v="78209"/>
    <n v="62691.54"/>
    <n v="4724.6200000000026"/>
    <n v="14136"/>
    <n v="0.18149999999999999"/>
    <n v="0.17510000000000001"/>
    <n v="24391.03"/>
    <n v="1123.5999999999999"/>
    <n v="196.74"/>
    <n v="1320.34"/>
    <n v="93127.53"/>
  </r>
  <r>
    <x v="0"/>
    <s v="Aberdeen School District"/>
    <n v="5208"/>
    <s v="Twin Harbors - A Branch of New Market Skills Center"/>
    <x v="1"/>
    <n v="42.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"/>
    <s v="Adna School District"/>
    <n v="2227"/>
    <s v="Adna Elementary School"/>
    <x v="1"/>
    <n v="249.66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"/>
    <s v="Adna School District"/>
    <n v="2441"/>
    <s v="Adna Middle/High School"/>
    <x v="1"/>
    <n v="377.3499999999999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"/>
    <s v="Almira School District"/>
    <n v="2860"/>
    <s v="Almira Elementary School"/>
    <x v="1"/>
    <n v="101.71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3404"/>
    <s v="Whitney Early Childhood Education Center"/>
    <x v="1"/>
    <n v="0"/>
    <m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2467"/>
    <s v="Anacortes High School"/>
    <x v="1"/>
    <n v="729.56999999999994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2707"/>
    <s v="Anacortes Middle School"/>
    <x v="1"/>
    <n v="591.47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5176"/>
    <s v="Cap Sante High School"/>
    <x v="0"/>
    <n v="54.15"/>
    <n v="0"/>
    <n v="54.15"/>
    <n v="1.1200000000000001"/>
    <n v="1.1600000000000001"/>
    <n v="54.15"/>
    <n v="0.159"/>
    <n v="72728"/>
    <n v="78209"/>
    <n v="12951.4"/>
    <n v="1473.4700000000012"/>
    <n v="14136"/>
    <n v="0.18149999999999999"/>
    <n v="0.17510000000000001"/>
    <n v="4856.3100000000004"/>
    <n v="240.41"/>
    <n v="42.1"/>
    <n v="282.51"/>
    <n v="19563.689999999999"/>
  </r>
  <r>
    <x v="3"/>
    <s v="Anacortes School District"/>
    <n v="3182"/>
    <s v="Fidalgo Elementary"/>
    <x v="1"/>
    <n v="358.3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3252"/>
    <s v="Island View Elementary"/>
    <x v="1"/>
    <n v="460.65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3057"/>
    <s v="Mount Erie Elementary"/>
    <x v="1"/>
    <n v="351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"/>
    <s v="Anacortes School District"/>
    <n v="5588"/>
    <s v="Open Doors"/>
    <x v="1"/>
    <n v="2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2523"/>
    <s v="Arlington High School"/>
    <x v="1"/>
    <n v="1569.8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5495"/>
    <s v="Arlington Open Doors"/>
    <x v="0"/>
    <n v="61"/>
    <n v="0"/>
    <n v="61"/>
    <n v="1.1200000000000001"/>
    <n v="1.1600000000000001"/>
    <n v="61"/>
    <n v="0.17899999999999999"/>
    <n v="72728"/>
    <n v="78209"/>
    <n v="14580.51"/>
    <n v="1658.8099999999995"/>
    <n v="14136"/>
    <n v="0.18149999999999999"/>
    <n v="0.17510000000000001"/>
    <n v="5467.16"/>
    <n v="270.66000000000003"/>
    <n v="47.39"/>
    <n v="318.05"/>
    <n v="22024.529999999995"/>
  </r>
  <r>
    <x v="4"/>
    <s v="Arlington School District"/>
    <n v="4327"/>
    <s v="Eagle Creek Elementary"/>
    <x v="1"/>
    <n v="673.3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5010"/>
    <s v="Haller Middle School"/>
    <x v="1"/>
    <n v="575.08000000000004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4436"/>
    <s v="Kent Prairie Elementary"/>
    <x v="1"/>
    <n v="605.72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4573"/>
    <s v="Pioneer Elementary"/>
    <x v="1"/>
    <n v="503.57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3124"/>
    <s v="Post Middle School"/>
    <x v="1"/>
    <n v="626.1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4154"/>
    <s v="Presidents Elementary"/>
    <x v="1"/>
    <n v="533.76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1714"/>
    <s v="Stillaguamish Valley Learning Center"/>
    <x v="1"/>
    <n v="221.58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"/>
    <s v="Arlington School District"/>
    <n v="4287"/>
    <s v="Weston High School"/>
    <x v="1"/>
    <n v="107.86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"/>
    <s v="Asotin-Anatone School District"/>
    <n v="2507"/>
    <s v="Asotin Elementary"/>
    <x v="1"/>
    <n v="318.8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"/>
    <s v="Asotin-Anatone School District"/>
    <n v="2434"/>
    <s v="Asotin Jr Sr High"/>
    <x v="1"/>
    <n v="300.9700000000000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1915"/>
    <s v="Special Ed School"/>
    <x v="1"/>
    <n v="0"/>
    <m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5733"/>
    <s v="West Auburn Senior High School"/>
    <x v="0"/>
    <n v="424.43"/>
    <m/>
    <n v="424.43"/>
    <n v="1.1200000000000001"/>
    <n v="1.1200000000000001"/>
    <n v="424.43"/>
    <n v="1.2450000000000001"/>
    <n v="72728"/>
    <n v="78209"/>
    <n v="101411.92"/>
    <n v="7642.7100000000064"/>
    <n v="14136"/>
    <n v="0.18149999999999999"/>
    <n v="0.17510000000000001"/>
    <n v="37343.82"/>
    <n v="1817.58"/>
    <n v="318.26"/>
    <n v="2135.84"/>
    <n v="148534.29"/>
  </r>
  <r>
    <x v="6"/>
    <s v="Auburn School District"/>
    <n v="3825"/>
    <s v="Alpac Elementary School"/>
    <x v="0"/>
    <n v="557.42999999999995"/>
    <n v="0"/>
    <n v="557.42999999999995"/>
    <n v="1.1200000000000001"/>
    <n v="1.1200000000000001"/>
    <n v="557.42999999999995"/>
    <n v="1.635"/>
    <n v="72728"/>
    <n v="78209"/>
    <n v="133179.51"/>
    <n v="10036.809999999998"/>
    <n v="14136"/>
    <n v="0.18149999999999999"/>
    <n v="0.17510000000000001"/>
    <n v="49041.89"/>
    <n v="2386.94"/>
    <n v="417.95"/>
    <n v="2804.89"/>
    <n v="195063.10000000003"/>
  </r>
  <r>
    <x v="6"/>
    <s v="Auburn School District"/>
    <n v="5082"/>
    <s v="Arthur Jacobsen Elementary"/>
    <x v="0"/>
    <n v="334"/>
    <n v="0"/>
    <n v="334"/>
    <n v="1.1200000000000001"/>
    <n v="1.1200000000000001"/>
    <n v="334"/>
    <n v="0.98"/>
    <n v="72728"/>
    <n v="78209"/>
    <n v="79826.25"/>
    <n v="6015.9499999999971"/>
    <n v="14136"/>
    <n v="0.18149999999999999"/>
    <n v="0.17510000000000001"/>
    <n v="29395.14"/>
    <n v="1430.7"/>
    <n v="250.52"/>
    <n v="1681.22"/>
    <n v="116918.56"/>
  </r>
  <r>
    <x v="6"/>
    <s v="Auburn School District"/>
    <n v="5037"/>
    <s v="Auburn Mountainview High School"/>
    <x v="0"/>
    <n v="1610.25"/>
    <n v="0"/>
    <n v="1610.25"/>
    <n v="1.1200000000000001"/>
    <n v="1.1200000000000001"/>
    <n v="1610.25"/>
    <n v="4.7229999999999999"/>
    <n v="72728"/>
    <n v="78209"/>
    <n v="384713.67"/>
    <n v="28993.170000000042"/>
    <n v="14136"/>
    <n v="0.18149999999999999"/>
    <n v="0.17510000000000001"/>
    <n v="141666.56"/>
    <n v="6895.11"/>
    <n v="1207.33"/>
    <n v="8102.44"/>
    <n v="563475.84"/>
  </r>
  <r>
    <x v="6"/>
    <s v="Auburn School District"/>
    <n v="5522"/>
    <s v="Auburn Opportunity Project"/>
    <x v="0"/>
    <n v="82.289999999999992"/>
    <n v="0"/>
    <n v="82.289999999999992"/>
    <n v="1.1200000000000001"/>
    <n v="1.1200000000000001"/>
    <n v="82.289999999999992"/>
    <n v="0.24099999999999999"/>
    <n v="72728"/>
    <n v="78209"/>
    <n v="19630.740000000002"/>
    <n v="1479.4299999999967"/>
    <n v="14136"/>
    <n v="0.18149999999999999"/>
    <n v="0.17510000000000001"/>
    <n v="7228.8"/>
    <n v="351.84"/>
    <n v="61.61"/>
    <n v="413.45"/>
    <n v="28752.42"/>
  </r>
  <r>
    <x v="6"/>
    <s v="Auburn School District"/>
    <n v="4474"/>
    <s v="Auburn Riverside High School"/>
    <x v="1"/>
    <n v="1862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2795"/>
    <s v="Auburn Senior High School"/>
    <x v="0"/>
    <n v="1913.03"/>
    <n v="0"/>
    <n v="1913.03"/>
    <n v="1.1200000000000001"/>
    <n v="1.1200000000000001"/>
    <n v="1913.03"/>
    <n v="5.6120000000000001"/>
    <n v="72728"/>
    <n v="78209"/>
    <n v="457127.48"/>
    <n v="34450.5"/>
    <n v="14136"/>
    <n v="0.18149999999999999"/>
    <n v="0.17510000000000001"/>
    <n v="168332.15"/>
    <n v="8192.9699999999993"/>
    <n v="1434.59"/>
    <n v="9627.56"/>
    <n v="669537.69000000006"/>
  </r>
  <r>
    <x v="6"/>
    <s v="Auburn School District"/>
    <n v="5610"/>
    <s v="Bowman Creek Elementary"/>
    <x v="1"/>
    <n v="412.4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2394"/>
    <s v="Cascade Middle School"/>
    <x v="0"/>
    <n v="867.92"/>
    <n v="0"/>
    <n v="867.92"/>
    <n v="1.1200000000000001"/>
    <n v="1.1200000000000001"/>
    <n v="867.92"/>
    <n v="2.5459999999999998"/>
    <n v="72728"/>
    <n v="78209"/>
    <n v="207385.35"/>
    <n v="15629.179999999993"/>
    <n v="14136"/>
    <n v="0.18149999999999999"/>
    <n v="0.17510000000000001"/>
    <n v="76367.37"/>
    <n v="3716.91"/>
    <n v="650.83000000000004"/>
    <n v="4367.74"/>
    <n v="303749.63999999996"/>
  </r>
  <r>
    <x v="6"/>
    <s v="Auburn School District"/>
    <n v="3439"/>
    <s v="Chinook Elementary School"/>
    <x v="0"/>
    <n v="587.6099999999999"/>
    <n v="0"/>
    <n v="587.6099999999999"/>
    <n v="1.1200000000000001"/>
    <n v="1.1200000000000001"/>
    <n v="587.6099999999999"/>
    <n v="1.724"/>
    <n v="72728"/>
    <n v="78209"/>
    <n v="140429.04"/>
    <n v="10583.149999999994"/>
    <n v="14136"/>
    <n v="0.18149999999999999"/>
    <n v="0.17510000000000001"/>
    <n v="51711.44"/>
    <n v="2516.87"/>
    <n v="440.7"/>
    <n v="2957.5699999999997"/>
    <n v="205681.2"/>
  </r>
  <r>
    <x v="6"/>
    <s v="Auburn School District"/>
    <n v="2932"/>
    <s v="Dick Scobee Elementary School"/>
    <x v="0"/>
    <n v="596.06000000000006"/>
    <n v="0"/>
    <n v="596.06000000000006"/>
    <n v="1.1200000000000001"/>
    <n v="1.1200000000000001"/>
    <n v="596.06000000000006"/>
    <n v="1.748"/>
    <n v="72728"/>
    <n v="78209"/>
    <n v="142383.97"/>
    <n v="10730.48000000001"/>
    <n v="14136"/>
    <n v="0.18149999999999999"/>
    <n v="0.17510000000000001"/>
    <n v="52431.33"/>
    <n v="2551.91"/>
    <n v="446.84"/>
    <n v="2998.75"/>
    <n v="208544.53"/>
  </r>
  <r>
    <x v="6"/>
    <s v="Auburn School District"/>
    <n v="3745"/>
    <s v="Evergreen Heights Elementary"/>
    <x v="1"/>
    <n v="42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3669"/>
    <s v="Gildo Rey Elementary School"/>
    <x v="0"/>
    <n v="383.86"/>
    <n v="0"/>
    <n v="383.86"/>
    <n v="1.1200000000000001"/>
    <n v="1.1200000000000001"/>
    <n v="383.86"/>
    <n v="1.1259999999999999"/>
    <n v="72728"/>
    <n v="78209"/>
    <n v="91718.74"/>
    <n v="6912.1899999999878"/>
    <n v="14136"/>
    <n v="0.18149999999999999"/>
    <n v="0.17510000000000001"/>
    <n v="33774.410000000003"/>
    <n v="1643.85"/>
    <n v="287.83999999999997"/>
    <n v="1931.6899999999998"/>
    <n v="134337.03"/>
  </r>
  <r>
    <x v="6"/>
    <s v="Auburn School District"/>
    <n v="4347"/>
    <s v="Hazelwood Elementary School"/>
    <x v="1"/>
    <n v="507.5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4417"/>
    <s v="Ilalko Elementary School"/>
    <x v="0"/>
    <n v="446.43"/>
    <n v="0"/>
    <n v="446.43"/>
    <n v="1.1200000000000001"/>
    <n v="1.1200000000000001"/>
    <n v="446.43"/>
    <n v="1.31"/>
    <n v="72728"/>
    <n v="78209"/>
    <n v="106706.52"/>
    <n v="8041.7200000000012"/>
    <n v="14136"/>
    <n v="0.18149999999999999"/>
    <n v="0.17510000000000001"/>
    <n v="39293.5"/>
    <n v="1912.47"/>
    <n v="334.87"/>
    <n v="2247.34"/>
    <n v="156289.08000000002"/>
  </r>
  <r>
    <x v="6"/>
    <s v="Auburn School District"/>
    <n v="4120"/>
    <s v="Lake View Elementary School"/>
    <x v="1"/>
    <n v="415.1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5051"/>
    <s v="Lakeland Hills Elementary"/>
    <x v="1"/>
    <n v="52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"/>
    <s v="Auburn School District"/>
    <n v="3525"/>
    <s v="Lea Hill Elementary School"/>
    <x v="0"/>
    <n v="552.28000000000009"/>
    <n v="0"/>
    <n v="552.28000000000009"/>
    <n v="1.1200000000000001"/>
    <n v="1.1200000000000001"/>
    <n v="552.28000000000009"/>
    <n v="1.62"/>
    <n v="72728"/>
    <n v="78209"/>
    <n v="131957.68"/>
    <n v="9944.7300000000105"/>
    <n v="14136"/>
    <n v="0.18149999999999999"/>
    <n v="0.17510000000000001"/>
    <n v="48591.96"/>
    <n v="2365.04"/>
    <n v="414.12"/>
    <n v="2779.16"/>
    <n v="193273.53"/>
  </r>
  <r>
    <x v="6"/>
    <s v="Auburn School District"/>
    <n v="4462"/>
    <s v="Mt Baker Middle School"/>
    <x v="0"/>
    <n v="920.7"/>
    <n v="0"/>
    <n v="920.7"/>
    <n v="1.1200000000000001"/>
    <n v="1.1200000000000001"/>
    <n v="920.7"/>
    <n v="2.7010000000000001"/>
    <n v="72728"/>
    <n v="78209"/>
    <n v="220010.93"/>
    <n v="16580.679999999993"/>
    <n v="14136"/>
    <n v="0.18149999999999999"/>
    <n v="0.17510000000000001"/>
    <n v="81016.600000000006"/>
    <n v="3943.19"/>
    <n v="690.45"/>
    <n v="4633.6400000000003"/>
    <n v="322241.85000000003"/>
  </r>
  <r>
    <x v="6"/>
    <s v="Auburn School District"/>
    <n v="3169"/>
    <s v="Olympic Middle School"/>
    <x v="0"/>
    <n v="952.99"/>
    <n v="0"/>
    <n v="952.99"/>
    <n v="1.1200000000000001"/>
    <n v="1.1200000000000001"/>
    <n v="952.99"/>
    <n v="2.7949999999999999"/>
    <n v="72728"/>
    <n v="78209"/>
    <n v="227667.73"/>
    <n v="17157.72"/>
    <n v="14136"/>
    <n v="0.18149999999999999"/>
    <n v="0.17510000000000001"/>
    <n v="83836.13"/>
    <n v="4080.42"/>
    <n v="714.48"/>
    <n v="4794.8999999999996"/>
    <n v="333456.48"/>
  </r>
  <r>
    <x v="6"/>
    <s v="Auburn School District"/>
    <n v="3227"/>
    <s v="Pioneer Elementary School"/>
    <x v="0"/>
    <n v="596.2700000000001"/>
    <n v="0"/>
    <n v="596.2700000000001"/>
    <n v="1.1200000000000001"/>
    <n v="1.1200000000000001"/>
    <n v="596.2700000000001"/>
    <n v="1.7490000000000001"/>
    <n v="72728"/>
    <n v="78209"/>
    <n v="142465.42000000001"/>
    <n v="10736.629999999976"/>
    <n v="14136"/>
    <n v="0.18149999999999999"/>
    <n v="0.17510000000000001"/>
    <n v="52461.32"/>
    <n v="2553.37"/>
    <n v="447.1"/>
    <n v="3000.47"/>
    <n v="208663.84"/>
  </r>
  <r>
    <x v="6"/>
    <s v="Auburn School District"/>
    <n v="4385"/>
    <s v="Rainier Middle School"/>
    <x v="0"/>
    <n v="931.15"/>
    <n v="0"/>
    <n v="931.15"/>
    <n v="1.1200000000000001"/>
    <n v="1.1200000000000001"/>
    <n v="931.15"/>
    <n v="2.7309999999999999"/>
    <n v="72728"/>
    <n v="78209"/>
    <n v="222454.59"/>
    <n v="16764.839999999997"/>
    <n v="14136"/>
    <n v="0.18149999999999999"/>
    <n v="0.17510000000000001"/>
    <n v="81916.45"/>
    <n v="3986.99"/>
    <n v="698.12"/>
    <n v="4685.1099999999997"/>
    <n v="325820.99"/>
  </r>
  <r>
    <x v="6"/>
    <s v="Auburn School District"/>
    <n v="2659"/>
    <s v="Terminal Park Elementary School"/>
    <x v="0"/>
    <n v="500.86"/>
    <n v="0"/>
    <n v="500.86"/>
    <n v="1.1200000000000001"/>
    <n v="1.1200000000000001"/>
    <n v="500.86"/>
    <n v="1.4690000000000001"/>
    <n v="72728"/>
    <n v="78209"/>
    <n v="119657.92"/>
    <n v="9017.7799999999988"/>
    <n v="14136"/>
    <n v="0.18149999999999999"/>
    <n v="0.17510000000000001"/>
    <n v="44062.71"/>
    <n v="2144.6"/>
    <n v="375.52"/>
    <n v="2520.12"/>
    <n v="175258.53"/>
  </r>
  <r>
    <x v="6"/>
    <s v="Auburn School District"/>
    <n v="2326"/>
    <s v="Washington Elementary School"/>
    <x v="0"/>
    <n v="475.43"/>
    <n v="0"/>
    <n v="475.43"/>
    <n v="1.1200000000000001"/>
    <n v="1.1200000000000001"/>
    <n v="475.43"/>
    <n v="1.395"/>
    <n v="72728"/>
    <n v="78209"/>
    <n v="113630.23"/>
    <n v="8563.5100000000093"/>
    <n v="14136"/>
    <n v="0.18149999999999999"/>
    <n v="0.17510000000000001"/>
    <n v="41843.08"/>
    <n v="2036.56"/>
    <n v="356.6"/>
    <n v="2393.16"/>
    <n v="166429.98000000001"/>
  </r>
  <r>
    <x v="6"/>
    <s v="Auburn School District"/>
    <n v="5717"/>
    <s v="Willow Crest Elementary"/>
    <x v="1"/>
    <n v="565.0499999999999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2395"/>
    <s v="Bainbridge High School"/>
    <x v="1"/>
    <n v="1163.390000000000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1939"/>
    <s v="Bainbridge Special Education Services"/>
    <x v="1"/>
    <n v="7.3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3552"/>
    <s v="Capt Johnston Blakely Elem Sch"/>
    <x v="1"/>
    <n v="350.7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3043"/>
    <s v="Capt. Charles Wilkes Elem School"/>
    <x v="1"/>
    <n v="321.29000000000002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1935"/>
    <s v="Eagle Harbor High School"/>
    <x v="1"/>
    <n v="72.039999999999992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1841"/>
    <s v="Mosaic Home Education Partnership"/>
    <x v="1"/>
    <n v="48.1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1699"/>
    <s v="Odyssey Multiage Program"/>
    <x v="1"/>
    <n v="198.43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4062"/>
    <s v="Ordway Elementary"/>
    <x v="1"/>
    <n v="348.1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4542"/>
    <s v="Sakai Intermediate"/>
    <x v="1"/>
    <n v="460.8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"/>
    <s v="Bainbridge Island School District"/>
    <n v="4505"/>
    <s v="Woodward Middle School"/>
    <x v="1"/>
    <n v="502.12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749"/>
    <s v="Battle Ground Virtual Academy"/>
    <x v="1"/>
    <n v="304.47000000000003"/>
    <m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2671"/>
    <s v="Amboy Middle School"/>
    <x v="1"/>
    <n v="512.8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2415"/>
    <s v="Battle Ground High School"/>
    <x v="1"/>
    <n v="1719.99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1836"/>
    <s v="CAM Academy"/>
    <x v="1"/>
    <n v="509.0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4352"/>
    <s v="Captain Strong"/>
    <x v="1"/>
    <n v="594.1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133"/>
    <s v="Chief Umtuch Middle"/>
    <x v="1"/>
    <n v="556.2999999999999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089"/>
    <s v="Daybreak Middle"/>
    <x v="1"/>
    <n v="485.9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090"/>
    <s v="Daybreak Primary"/>
    <x v="0"/>
    <n v="512.84"/>
    <n v="0"/>
    <n v="512.84"/>
    <n v="1.06"/>
    <n v="1.1000000000000001"/>
    <n v="512.84"/>
    <n v="1.504"/>
    <n v="72728"/>
    <n v="78209"/>
    <n v="115945.89"/>
    <n v="13443.080000000002"/>
    <n v="14136"/>
    <n v="0.18149999999999999"/>
    <n v="0.17510000000000001"/>
    <n v="44658.61"/>
    <n v="2156.48"/>
    <n v="377.6"/>
    <n v="2534.08"/>
    <n v="176581.66"/>
  </r>
  <r>
    <x v="8"/>
    <s v="Battle Ground School District"/>
    <n v="3018"/>
    <s v="Glenwood Heights Primary"/>
    <x v="1"/>
    <n v="586.1899999999999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1875"/>
    <s v="Homelink River"/>
    <x v="1"/>
    <n v="894.8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3545"/>
    <s v="Laurin Middle School"/>
    <x v="1"/>
    <n v="741.2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4144"/>
    <s v="Maple Grove Primary"/>
    <x v="0"/>
    <n v="523.87"/>
    <n v="0"/>
    <n v="523.87"/>
    <n v="1.06"/>
    <n v="1.1000000000000001"/>
    <n v="523.87"/>
    <n v="1.5369999999999999"/>
    <n v="72728"/>
    <n v="78209"/>
    <n v="118489.91"/>
    <n v="13738.049999999988"/>
    <n v="14136"/>
    <n v="0.18149999999999999"/>
    <n v="0.17510000000000001"/>
    <n v="45638.48"/>
    <n v="2203.8000000000002"/>
    <n v="385.89"/>
    <n v="2589.69"/>
    <n v="180456.13"/>
  </r>
  <r>
    <x v="8"/>
    <s v="Battle Ground School District"/>
    <n v="5360"/>
    <s v="Open Doors Battle Ground"/>
    <x v="1"/>
    <n v="31.43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3997"/>
    <s v="Pleasant Valley Middle"/>
    <x v="1"/>
    <n v="405.4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3996"/>
    <s v="Pleasant Valley Primary"/>
    <x v="1"/>
    <n v="540.8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4104"/>
    <s v="Prairie High School"/>
    <x v="1"/>
    <n v="1517.4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4450"/>
    <s v="Summit View High School"/>
    <x v="1"/>
    <n v="258.81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131"/>
    <s v="Tukes Valley Middle School"/>
    <x v="1"/>
    <n v="461.2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5132"/>
    <s v="Tukes Valley Primary "/>
    <x v="1"/>
    <n v="528.5899999999999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"/>
    <s v="Battle Ground School District"/>
    <n v="2910"/>
    <s v="Yacolt Primary"/>
    <x v="1"/>
    <n v="701.6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5281"/>
    <s v="Central Educational Services"/>
    <x v="1"/>
    <n v="0"/>
    <m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633"/>
    <s v="Ardmore Elementary School"/>
    <x v="1"/>
    <n v="296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5240"/>
    <s v="Bellevue Big Picture School"/>
    <x v="1"/>
    <n v="386.4699999999999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5714"/>
    <s v="Bellevue Digital Discovery"/>
    <x v="1"/>
    <n v="205.4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2701"/>
    <s v="Bellevue High School"/>
    <x v="1"/>
    <n v="1640.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705"/>
    <s v="Bennett Elementary School"/>
    <x v="1"/>
    <n v="479.0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742"/>
    <s v="Cherry Crest Elementary School"/>
    <x v="1"/>
    <n v="554.3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338"/>
    <s v="Chinook Middle School"/>
    <x v="1"/>
    <n v="739.6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2847"/>
    <s v="Clyde Hill Elementary"/>
    <x v="1"/>
    <n v="56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2846"/>
    <s v="Enatai Elementary School"/>
    <x v="1"/>
    <n v="46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5325"/>
    <s v="Grad Alliance Program"/>
    <x v="1"/>
    <n v="24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166"/>
    <s v="Highland Middle School"/>
    <x v="0"/>
    <n v="591.53"/>
    <n v="0"/>
    <n v="591.53"/>
    <n v="1.18"/>
    <n v="1.18"/>
    <n v="591.53"/>
    <n v="1.7350000000000001"/>
    <n v="72728"/>
    <n v="78209"/>
    <n v="148896.03"/>
    <n v="11221.260000000009"/>
    <n v="14136"/>
    <n v="0.18149999999999999"/>
    <n v="0.17510000000000001"/>
    <n v="53515.43"/>
    <n v="2668.62"/>
    <n v="467.28"/>
    <n v="3135.8999999999996"/>
    <n v="216768.62"/>
  </r>
  <r>
    <x v="9"/>
    <s v="Bellevue School District"/>
    <n v="3588"/>
    <s v="Interlake Senior High School"/>
    <x v="1"/>
    <n v="1589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522"/>
    <s v="International School"/>
    <x v="1"/>
    <n v="594.190000000000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5308"/>
    <s v="Jing Mei Elementary School"/>
    <x v="1"/>
    <n v="471.2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225"/>
    <s v="Lake Hills Elementary"/>
    <x v="0"/>
    <n v="398.29"/>
    <n v="0"/>
    <n v="398.29"/>
    <n v="1.18"/>
    <n v="1.18"/>
    <n v="398.29"/>
    <n v="1.1679999999999999"/>
    <n v="72728"/>
    <n v="78209"/>
    <n v="100236.64"/>
    <n v="7554.1300000000047"/>
    <n v="14136"/>
    <n v="0.18149999999999999"/>
    <n v="0.17510000000000001"/>
    <n v="36026.53"/>
    <n v="1796.51"/>
    <n v="314.57"/>
    <n v="2111.08"/>
    <n v="145928.37999999998"/>
  </r>
  <r>
    <x v="9"/>
    <s v="Bellevue School District"/>
    <n v="3436"/>
    <s v="Medina Elementary School"/>
    <x v="1"/>
    <n v="52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437"/>
    <s v="Newport Heights Elementary"/>
    <x v="1"/>
    <n v="402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486"/>
    <s v="Newport Senior High School"/>
    <x v="1"/>
    <n v="1850.2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631"/>
    <s v="Odle Middle School"/>
    <x v="1"/>
    <n v="917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168"/>
    <s v="Phantom Lake Elementary"/>
    <x v="1"/>
    <n v="344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224"/>
    <s v="Puesta del Sol Elementary School"/>
    <x v="1"/>
    <n v="44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282"/>
    <s v="Sammamish Senior High"/>
    <x v="1"/>
    <n v="1318.2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339"/>
    <s v="Sherwood Forest Elementary"/>
    <x v="0"/>
    <n v="357.14"/>
    <n v="0"/>
    <n v="357.14"/>
    <n v="1.18"/>
    <n v="1.18"/>
    <n v="357.14"/>
    <n v="1.048"/>
    <n v="72728"/>
    <n v="78209"/>
    <n v="89938.35"/>
    <n v="6778.0299999999988"/>
    <n v="14136"/>
    <n v="0.18149999999999999"/>
    <n v="0.17510000000000001"/>
    <n v="32325.17"/>
    <n v="1611.94"/>
    <n v="282.25"/>
    <n v="1894.19"/>
    <n v="130935.74"/>
  </r>
  <r>
    <x v="9"/>
    <s v="Bellevue School District"/>
    <n v="3789"/>
    <s v="Somerset Elementary School"/>
    <x v="1"/>
    <n v="723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634"/>
    <s v="Spiritridge Elementary School"/>
    <x v="1"/>
    <n v="566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100"/>
    <s v="Stevenson Elementary"/>
    <x v="1"/>
    <n v="494.4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435"/>
    <s v="Tillicum Middle School"/>
    <x v="1"/>
    <n v="698.9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283"/>
    <s v="Tyee Middle School"/>
    <x v="1"/>
    <n v="915.6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"/>
    <s v="Bellevue School District"/>
    <n v="3167"/>
    <s v="Woodridge Elementary"/>
    <x v="1"/>
    <n v="524.2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3200"/>
    <s v="Alderwood Elementary School"/>
    <x v="0"/>
    <n v="275.8"/>
    <n v="0"/>
    <n v="275.8"/>
    <n v="1.06"/>
    <n v="1.06"/>
    <n v="275.8"/>
    <n v="0.80900000000000005"/>
    <n v="72728"/>
    <n v="78209"/>
    <n v="62367.17"/>
    <n v="4700.1800000000076"/>
    <n v="14136"/>
    <n v="0.18149999999999999"/>
    <n v="0.17510000000000001"/>
    <n v="23578.67"/>
    <n v="1117.79"/>
    <n v="195.73"/>
    <n v="1313.52"/>
    <n v="91959.540000000008"/>
  </r>
  <r>
    <x v="10"/>
    <s v="Bellingham School District"/>
    <n v="5366"/>
    <s v="Bellingham Family Partnership Program"/>
    <x v="1"/>
    <n v="268.8399999999999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553"/>
    <s v="Bellingham High School"/>
    <x v="1"/>
    <n v="1108.7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5340"/>
    <s v="Bellingham Re-Engagement Program"/>
    <x v="0"/>
    <n v="102.77"/>
    <n v="0"/>
    <n v="102.77"/>
    <n v="1.06"/>
    <n v="1.06"/>
    <n v="102.77"/>
    <n v="0.30099999999999999"/>
    <n v="72728"/>
    <n v="78209"/>
    <n v="23204.6"/>
    <n v="1748.760000000002"/>
    <n v="14136"/>
    <n v="0.18149999999999999"/>
    <n v="0.17510000000000001"/>
    <n v="8772.7800000000007"/>
    <n v="415.89"/>
    <n v="72.819999999999993"/>
    <n v="488.71"/>
    <n v="34214.85"/>
  </r>
  <r>
    <x v="10"/>
    <s v="Bellingham School District"/>
    <n v="2431"/>
    <s v="Birchwood Elementary School"/>
    <x v="0"/>
    <n v="359.15999999999997"/>
    <n v="0"/>
    <n v="359.15999999999997"/>
    <n v="1.06"/>
    <n v="1.06"/>
    <n v="359.15999999999997"/>
    <n v="1.054"/>
    <n v="72728"/>
    <n v="78209"/>
    <n v="81254.63"/>
    <n v="6123.5899999999965"/>
    <n v="14136"/>
    <n v="0.18149999999999999"/>
    <n v="0.17510000000000001"/>
    <n v="30719.3"/>
    <n v="1456.3"/>
    <n v="255"/>
    <n v="1711.3"/>
    <n v="119808.82"/>
  </r>
  <r>
    <x v="10"/>
    <s v="Bellingham School District"/>
    <n v="2817"/>
    <s v="Carl Cozier Elementary School"/>
    <x v="1"/>
    <n v="342.9699999999999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365"/>
    <s v="Columbia Elementary School"/>
    <x v="1"/>
    <n v="213.0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5239"/>
    <s v="Cordata Elementary School"/>
    <x v="0"/>
    <n v="332.97"/>
    <n v="0"/>
    <n v="332.97"/>
    <n v="1.06"/>
    <n v="1.06"/>
    <n v="332.97"/>
    <n v="0.97699999999999998"/>
    <n v="72728"/>
    <n v="78209"/>
    <n v="75318.570000000007"/>
    <n v="5676.2299999999959"/>
    <n v="14136"/>
    <n v="0.18149999999999999"/>
    <n v="0.17510000000000001"/>
    <n v="28475.1"/>
    <n v="1349.91"/>
    <n v="236.37"/>
    <n v="1586.2800000000002"/>
    <n v="111056.18000000001"/>
  </r>
  <r>
    <x v="10"/>
    <s v="Bellingham School District"/>
    <n v="2066"/>
    <s v="Fairhaven Middle School"/>
    <x v="1"/>
    <n v="576.2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262"/>
    <s v="Geneva Elementary School"/>
    <x v="1"/>
    <n v="422.8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3134"/>
    <s v="Happy Valley Elementary School"/>
    <x v="1"/>
    <n v="449.6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4442"/>
    <s v="Kulshan Middle School"/>
    <x v="1"/>
    <n v="593.2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225"/>
    <s v="Lowell Elementary School "/>
    <x v="1"/>
    <n v="308.6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4571"/>
    <s v="Northern Heights Elementary Schl"/>
    <x v="1"/>
    <n v="421.0399999999999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1647"/>
    <s v="Options High School"/>
    <x v="0"/>
    <n v="208.16"/>
    <n v="0"/>
    <n v="208.16"/>
    <n v="1.06"/>
    <n v="1.06"/>
    <n v="208.16"/>
    <n v="0.61099999999999999"/>
    <n v="72728"/>
    <n v="78209"/>
    <n v="47103.02"/>
    <n v="3549.8199999999997"/>
    <n v="14136"/>
    <n v="0.18149999999999999"/>
    <n v="0.17510000000000001"/>
    <n v="17807.87"/>
    <n v="844.21"/>
    <n v="147.82"/>
    <n v="992.03"/>
    <n v="69452.739999999991"/>
  </r>
  <r>
    <x v="10"/>
    <s v="Bellingham School District"/>
    <n v="3202"/>
    <s v="Parkview Elementary School"/>
    <x v="1"/>
    <n v="378.1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067"/>
    <s v="Roosevelt Elementary School"/>
    <x v="1"/>
    <n v="364.4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3576"/>
    <s v="Sehome High School"/>
    <x v="1"/>
    <n v="1115.59999999999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3201"/>
    <s v="Shuksan Middle School"/>
    <x v="0"/>
    <n v="574.34"/>
    <n v="0"/>
    <n v="574.34"/>
    <n v="1.06"/>
    <n v="1.06"/>
    <n v="574.34"/>
    <n v="1.6850000000000001"/>
    <n v="72728"/>
    <n v="78209"/>
    <n v="129899.48"/>
    <n v="9789.61"/>
    <n v="14136"/>
    <n v="0.18149999999999999"/>
    <n v="0.17510000000000001"/>
    <n v="49110.080000000002"/>
    <n v="2328.15"/>
    <n v="407.66"/>
    <n v="2735.81"/>
    <n v="191534.97999999998"/>
  </r>
  <r>
    <x v="10"/>
    <s v="Bellingham School District"/>
    <n v="2175"/>
    <s v="Silver Beach Elementary School"/>
    <x v="1"/>
    <n v="312.9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4515"/>
    <s v="Squalicum High School"/>
    <x v="1"/>
    <n v="1185.37999999999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387"/>
    <s v="Sunnyland Elementary School"/>
    <x v="1"/>
    <n v="307.2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1799"/>
    <s v="Visions (Seamar Youth Center)"/>
    <x v="1"/>
    <n v="4.8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5125"/>
    <s v="Wade King Elementary School"/>
    <x v="1"/>
    <n v="312.3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"/>
    <s v="Bellingham School District"/>
    <n v="2075"/>
    <s v="Whatcom Middle School"/>
    <x v="1"/>
    <n v="629.7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"/>
    <s v="Benge School District"/>
    <n v="3142"/>
    <s v="Benge Elementary"/>
    <x v="1"/>
    <n v="1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754"/>
    <s v="Transition 18-21 Program"/>
    <x v="0"/>
    <n v="49.24"/>
    <m/>
    <n v="49.24"/>
    <n v="1.06"/>
    <n v="1.06"/>
    <n v="49.24"/>
    <n v="0.14399999999999999"/>
    <n v="72728"/>
    <n v="78209"/>
    <n v="11101.2"/>
    <n v="836.61999999999898"/>
    <n v="14136"/>
    <n v="0.18149999999999999"/>
    <n v="0.17510000000000001"/>
    <n v="4196.9399999999996"/>
    <n v="198.96"/>
    <n v="34.840000000000003"/>
    <n v="233.8"/>
    <n v="16368.559999999998"/>
  </r>
  <r>
    <x v="12"/>
    <s v="Bethel School District"/>
    <n v="5372"/>
    <s v="Acceleration Academy"/>
    <x v="0"/>
    <n v="377"/>
    <n v="0"/>
    <n v="377"/>
    <n v="1.06"/>
    <n v="1.06"/>
    <n v="377"/>
    <n v="1.1060000000000001"/>
    <n v="72728"/>
    <n v="78209"/>
    <n v="85263.4"/>
    <n v="6425.7000000000116"/>
    <n v="14136"/>
    <n v="0.18149999999999999"/>
    <n v="0.17510000000000001"/>
    <n v="32234.86"/>
    <n v="1528.15"/>
    <n v="267.58"/>
    <n v="1795.73"/>
    <n v="125719.69"/>
  </r>
  <r>
    <x v="12"/>
    <s v="Bethel School District"/>
    <n v="5471"/>
    <s v="Bethel Elementary Learning Academy"/>
    <x v="1"/>
    <n v="16.5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2807"/>
    <s v="Bethel High School"/>
    <x v="1"/>
    <n v="1591.9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3250"/>
    <s v="Bethel Middle School"/>
    <x v="0"/>
    <n v="659.86"/>
    <n v="0"/>
    <n v="659.86"/>
    <n v="1.06"/>
    <n v="1.06"/>
    <n v="659.86"/>
    <n v="1.9359999999999999"/>
    <n v="72728"/>
    <n v="78209"/>
    <n v="149249.49"/>
    <n v="11247.890000000014"/>
    <n v="14136"/>
    <n v="0.18149999999999999"/>
    <n v="0.17510000000000001"/>
    <n v="56425.58"/>
    <n v="2674.96"/>
    <n v="468.39"/>
    <n v="3143.35"/>
    <n v="220066.31000000003"/>
  </r>
  <r>
    <x v="12"/>
    <s v="Bethel School District"/>
    <n v="5633"/>
    <s v="Bethel Virtual Academy"/>
    <x v="0"/>
    <n v="508.48"/>
    <n v="0"/>
    <n v="508.48"/>
    <n v="1.06"/>
    <n v="1.06"/>
    <n v="508.48"/>
    <n v="1.492"/>
    <n v="72728"/>
    <n v="78209"/>
    <n v="115020.79"/>
    <n v="8668.3100000000122"/>
    <n v="14136"/>
    <n v="0.18149999999999999"/>
    <n v="0.17510000000000001"/>
    <n v="43485.01"/>
    <n v="2061.48"/>
    <n v="360.97"/>
    <n v="2422.4499999999998"/>
    <n v="169596.56"/>
  </r>
  <r>
    <x v="12"/>
    <s v="Bethel School District"/>
    <n v="4296"/>
    <s v="Camas Prairie Elementary"/>
    <x v="0"/>
    <n v="510.43"/>
    <n v="0"/>
    <n v="510.43"/>
    <n v="1.06"/>
    <n v="1.06"/>
    <n v="510.43"/>
    <n v="1.4970000000000001"/>
    <n v="72728"/>
    <n v="78209"/>
    <n v="115406.24"/>
    <n v="8697.3699999999953"/>
    <n v="14136"/>
    <n v="0.18149999999999999"/>
    <n v="0.17510000000000001"/>
    <n v="43630.73"/>
    <n v="2068.39"/>
    <n v="362.18"/>
    <n v="2430.5699999999997"/>
    <n v="170164.91"/>
  </r>
  <r>
    <x v="12"/>
    <s v="Bethel School District"/>
    <n v="4186"/>
    <s v="Cedarcrest Middle School"/>
    <x v="0"/>
    <n v="695.28"/>
    <n v="0"/>
    <n v="695.28"/>
    <n v="1.06"/>
    <n v="1.06"/>
    <n v="695.28"/>
    <n v="2.0390000000000001"/>
    <n v="72728"/>
    <n v="78209"/>
    <n v="157189.94"/>
    <n v="11846.299999999988"/>
    <n v="14136"/>
    <n v="0.18149999999999999"/>
    <n v="0.17510000000000001"/>
    <n v="59427.57"/>
    <n v="2817.27"/>
    <n v="493.3"/>
    <n v="3310.57"/>
    <n v="231774.38"/>
  </r>
  <r>
    <x v="12"/>
    <s v="Bethel School District"/>
    <n v="4331"/>
    <s v="Centennial Elementary Bethel"/>
    <x v="0"/>
    <n v="563.42999999999995"/>
    <n v="0"/>
    <n v="563.42999999999995"/>
    <n v="1.06"/>
    <n v="1.06"/>
    <n v="563.42999999999995"/>
    <n v="1.653"/>
    <n v="72728"/>
    <n v="78209"/>
    <n v="127432.55"/>
    <n v="9603.6999999999971"/>
    <n v="14136"/>
    <n v="0.18149999999999999"/>
    <n v="0.17510000000000001"/>
    <n v="48177.42"/>
    <n v="2283.94"/>
    <n v="399.92"/>
    <n v="2683.86"/>
    <n v="187897.52999999997"/>
  </r>
  <r>
    <x v="12"/>
    <s v="Bethel School District"/>
    <n v="1510"/>
    <s v="Challenger High School"/>
    <x v="0"/>
    <n v="349.68"/>
    <n v="0"/>
    <n v="349.68"/>
    <n v="1.06"/>
    <n v="1.06"/>
    <n v="349.68"/>
    <n v="1.026"/>
    <n v="72728"/>
    <n v="78209"/>
    <n v="79096.06"/>
    <n v="5960.9199999999983"/>
    <n v="14136"/>
    <n v="0.18149999999999999"/>
    <n v="0.17510000000000001"/>
    <n v="29903.23"/>
    <n v="1417.62"/>
    <n v="248.23"/>
    <n v="1665.85"/>
    <n v="116626.06"/>
  </r>
  <r>
    <x v="12"/>
    <s v="Bethel School District"/>
    <n v="3649"/>
    <s v="Chester H Thompson Elementary"/>
    <x v="0"/>
    <n v="653.86"/>
    <n v="0"/>
    <n v="653.86"/>
    <n v="1.06"/>
    <n v="1.06"/>
    <n v="653.86"/>
    <n v="1.9179999999999999"/>
    <n v="72728"/>
    <n v="78209"/>
    <n v="147861.84"/>
    <n v="11143.309999999998"/>
    <n v="14136"/>
    <n v="0.18149999999999999"/>
    <n v="0.17510000000000001"/>
    <n v="55900.97"/>
    <n v="2650.09"/>
    <n v="464.03"/>
    <n v="3114.12"/>
    <n v="218020.24"/>
  </r>
  <r>
    <x v="12"/>
    <s v="Bethel School District"/>
    <n v="2576"/>
    <s v="Clover Creek Elementary"/>
    <x v="1"/>
    <n v="636.30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578"/>
    <s v="Cougar Mountain Middle School"/>
    <x v="1"/>
    <n v="600.3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2877"/>
    <s v="Elk Plain School of Choice"/>
    <x v="1"/>
    <n v="569.7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099"/>
    <s v="Evergreen Elementary"/>
    <x v="0"/>
    <n v="540.64"/>
    <n v="0"/>
    <n v="540.64"/>
    <n v="1.06"/>
    <n v="1.06"/>
    <n v="540.64"/>
    <n v="1.5860000000000001"/>
    <n v="72728"/>
    <n v="78209"/>
    <n v="122267.4"/>
    <n v="9214.4400000000023"/>
    <n v="14136"/>
    <n v="0.18149999999999999"/>
    <n v="0.17510000000000001"/>
    <n v="46224.68"/>
    <n v="2191.36"/>
    <n v="383.71"/>
    <n v="2575.0700000000002"/>
    <n v="180281.59"/>
  </r>
  <r>
    <x v="12"/>
    <s v="Bethel School District"/>
    <n v="5159"/>
    <s v="Frederickson Elementary"/>
    <x v="1"/>
    <n v="546.42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407"/>
    <s v="Frontier Middle School"/>
    <x v="1"/>
    <n v="615.0800000000000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297"/>
    <s v="Graham Elementary"/>
    <x v="1"/>
    <n v="601.92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033"/>
    <s v="Graham Kapowsin High School"/>
    <x v="1"/>
    <n v="2032.1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2748"/>
    <s v="Kapowsin Elementary"/>
    <x v="1"/>
    <n v="354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635"/>
    <s v="Katherine G. Johnson Elementary School"/>
    <x v="1"/>
    <n v="589.67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206"/>
    <s v="Liberty Middle School"/>
    <x v="0"/>
    <n v="892.63"/>
    <n v="0"/>
    <n v="892.63"/>
    <n v="1.06"/>
    <n v="1.06"/>
    <n v="892.63"/>
    <n v="2.6179999999999999"/>
    <n v="72728"/>
    <n v="78209"/>
    <n v="201826.02"/>
    <n v="15210.210000000021"/>
    <n v="14136"/>
    <n v="0.18149999999999999"/>
    <n v="0.17510000000000001"/>
    <n v="76302.78"/>
    <n v="3617.27"/>
    <n v="633.38"/>
    <n v="4250.6499999999996"/>
    <n v="297589.66000000003"/>
  </r>
  <r>
    <x v="12"/>
    <s v="Bethel School District"/>
    <n v="4102"/>
    <s v="Naches Trail Elementary"/>
    <x v="0"/>
    <n v="449"/>
    <n v="0"/>
    <n v="449"/>
    <n v="1.06"/>
    <n v="1.06"/>
    <n v="449"/>
    <n v="1.3169999999999999"/>
    <n v="72728"/>
    <n v="78209"/>
    <n v="101529.74"/>
    <n v="7651.5899999999965"/>
    <n v="14136"/>
    <n v="0.18149999999999999"/>
    <n v="0.17510000000000001"/>
    <n v="38384.550000000003"/>
    <n v="1819.69"/>
    <n v="318.63"/>
    <n v="2138.3200000000002"/>
    <n v="149704.20000000001"/>
  </r>
  <r>
    <x v="12"/>
    <s v="Bethel School District"/>
    <n v="5160"/>
    <s v="Nelson Elementary School"/>
    <x v="1"/>
    <n v="735.8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538"/>
    <s v="North Star Elementary"/>
    <x v="1"/>
    <n v="465.6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961"/>
    <s v="Pierce County Skills Center"/>
    <x v="1"/>
    <n v="336.8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381"/>
    <s v="Pioneer Valley Elementary"/>
    <x v="1"/>
    <n v="528.30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5665"/>
    <s v="Pre-Primary School"/>
    <x v="1"/>
    <n v="55.7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4227"/>
    <s v="Rocky Ridge Elementary"/>
    <x v="1"/>
    <n v="434.5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"/>
    <s v="Bethel School District"/>
    <n v="2543"/>
    <s v="Roy Elementary"/>
    <x v="0"/>
    <n v="267.43"/>
    <n v="0"/>
    <n v="267.43"/>
    <n v="1.06"/>
    <n v="1.06"/>
    <n v="267.43"/>
    <n v="0.78400000000000003"/>
    <n v="72728"/>
    <n v="78209"/>
    <n v="60439.88"/>
    <n v="4554.93"/>
    <n v="14136"/>
    <n v="0.18149999999999999"/>
    <n v="0.17510000000000001"/>
    <n v="22850.03"/>
    <n v="1083.25"/>
    <n v="189.68"/>
    <n v="1272.93"/>
    <n v="89117.76999999999"/>
  </r>
  <r>
    <x v="12"/>
    <s v="Bethel School District"/>
    <n v="4103"/>
    <s v="Shining Mountain Elementary"/>
    <x v="0"/>
    <n v="618"/>
    <n v="0"/>
    <n v="618"/>
    <n v="1.06"/>
    <n v="1.06"/>
    <n v="618"/>
    <n v="1.8129999999999999"/>
    <n v="72728"/>
    <n v="78209"/>
    <n v="139767.22"/>
    <n v="10533.26999999999"/>
    <n v="14136"/>
    <n v="0.18149999999999999"/>
    <n v="0.17510000000000001"/>
    <n v="52840.69"/>
    <n v="2505.0100000000002"/>
    <n v="438.63"/>
    <n v="2943.6400000000003"/>
    <n v="206084.82"/>
  </r>
  <r>
    <x v="12"/>
    <s v="Bethel School District"/>
    <n v="2399"/>
    <s v="Spanaway Elementary"/>
    <x v="0"/>
    <n v="350"/>
    <n v="0"/>
    <n v="350"/>
    <n v="1.06"/>
    <n v="1.06"/>
    <n v="350"/>
    <n v="1.0269999999999999"/>
    <n v="72728"/>
    <n v="78209"/>
    <n v="79173.16"/>
    <n v="5966.7200000000012"/>
    <n v="14136"/>
    <n v="0.18149999999999999"/>
    <n v="0.17510000000000001"/>
    <n v="29932.37"/>
    <n v="1419"/>
    <n v="248.47"/>
    <n v="1667.47"/>
    <n v="116739.72"/>
  </r>
  <r>
    <x v="12"/>
    <s v="Bethel School District"/>
    <n v="4158"/>
    <s v="Spanaway Lake High School"/>
    <x v="0"/>
    <n v="1727.89"/>
    <n v="0"/>
    <n v="1727.89"/>
    <n v="1.06"/>
    <n v="1.06"/>
    <n v="1727.89"/>
    <n v="5.0679999999999996"/>
    <n v="72728"/>
    <n v="78209"/>
    <n v="390700.63"/>
    <n v="29444.369999999995"/>
    <n v="14136"/>
    <n v="0.18149999999999999"/>
    <n v="0.17510000000000001"/>
    <n v="147709.12"/>
    <n v="7002.42"/>
    <n v="1226.1199999999999"/>
    <n v="8228.5400000000009"/>
    <n v="576082.66"/>
  </r>
  <r>
    <x v="12"/>
    <s v="Bethel School District"/>
    <n v="3751"/>
    <s v="Spanaway Middle School"/>
    <x v="0"/>
    <n v="741.27"/>
    <n v="0"/>
    <n v="741.27"/>
    <n v="1.06"/>
    <n v="1.06"/>
    <n v="741.27"/>
    <n v="2.1739999999999999"/>
    <n v="72728"/>
    <n v="78209"/>
    <n v="167597.31"/>
    <n v="12630.640000000014"/>
    <n v="14136"/>
    <n v="0.18149999999999999"/>
    <n v="0.17510000000000001"/>
    <n v="63362.2"/>
    <n v="3003.8"/>
    <n v="525.97"/>
    <n v="3529.7700000000004"/>
    <n v="247119.92"/>
  </r>
  <r>
    <x v="12"/>
    <s v="Bethel School District"/>
    <n v="1560"/>
    <s v="Thompson Preschool"/>
    <x v="1"/>
    <n v="39.5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"/>
    <s v="Bickleton School District"/>
    <n v="3392"/>
    <s v="Bickleton Elementary &amp; High Schl"/>
    <x v="1"/>
    <n v="100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"/>
    <s v="Blaine School District"/>
    <n v="2713"/>
    <s v="Blaine Elementary School"/>
    <x v="0"/>
    <n v="474.11"/>
    <n v="0"/>
    <n v="474.11"/>
    <n v="1.1299999999999999"/>
    <n v="1.1299999999999999"/>
    <n v="474.11"/>
    <n v="1.391"/>
    <n v="72728"/>
    <n v="78209"/>
    <n v="114316.05"/>
    <n v="8615.1999999999971"/>
    <n v="14136"/>
    <n v="0.18149999999999999"/>
    <n v="0.17510000000000001"/>
    <n v="41920.06"/>
    <n v="2048.85"/>
    <n v="358.75"/>
    <n v="2407.6"/>
    <n v="167258.91"/>
  </r>
  <r>
    <x v="14"/>
    <s v="Blaine School District"/>
    <n v="3136"/>
    <s v="Blaine High School"/>
    <x v="1"/>
    <n v="591.77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"/>
    <s v="Blaine School District"/>
    <n v="5021"/>
    <s v="Blaine Home Connections"/>
    <x v="1"/>
    <n v="49.91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"/>
    <s v="Blaine School District"/>
    <n v="3796"/>
    <s v="Blaine Middle School"/>
    <x v="1"/>
    <n v="448.4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"/>
    <s v="Blaine School District"/>
    <n v="4476"/>
    <s v="Blaine Primary School"/>
    <x v="0"/>
    <n v="438.87"/>
    <n v="0"/>
    <n v="438.87"/>
    <n v="1.1299999999999999"/>
    <n v="1.1299999999999999"/>
    <n v="438.87"/>
    <n v="1.2869999999999999"/>
    <n v="72728"/>
    <n v="78209"/>
    <n v="105769.06"/>
    <n v="7971.070000000007"/>
    <n v="14136"/>
    <n v="0.18149999999999999"/>
    <n v="0.17510000000000001"/>
    <n v="38785.85"/>
    <n v="1895.67"/>
    <n v="331.93"/>
    <n v="2227.6"/>
    <n v="154753.58000000002"/>
  </r>
  <r>
    <x v="14"/>
    <s v="Blaine School District"/>
    <n v="5465"/>
    <s v="Blaine Re-Engagement"/>
    <x v="0"/>
    <n v="15.14"/>
    <n v="0"/>
    <n v="15.14"/>
    <n v="1.1299999999999999"/>
    <n v="1.1299999999999999"/>
    <n v="15.14"/>
    <n v="4.3999999999999997E-2"/>
    <n v="72728"/>
    <n v="78209"/>
    <n v="3616.04"/>
    <n v="272.51000000000022"/>
    <n v="14136"/>
    <n v="0.18149999999999999"/>
    <n v="0.17510000000000001"/>
    <n v="1326.01"/>
    <n v="64.81"/>
    <n v="11.35"/>
    <n v="76.16"/>
    <n v="5290.72"/>
  </r>
  <r>
    <x v="14"/>
    <s v="Blaine School District"/>
    <n v="4459"/>
    <s v="Point Roberts Primary"/>
    <x v="1"/>
    <n v="6.6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"/>
    <s v="Boistfort School District"/>
    <n v="5748"/>
    <s v="Boistfort Online School"/>
    <x v="1"/>
    <n v="238.51999999999998"/>
    <m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"/>
    <s v="Boistfort School District"/>
    <n v="2516"/>
    <s v="Boistfort Elem"/>
    <x v="0"/>
    <n v="84.37"/>
    <n v="0"/>
    <n v="84.37"/>
    <n v="1"/>
    <n v="1"/>
    <n v="84.37"/>
    <n v="0.247"/>
    <n v="72728"/>
    <n v="78209"/>
    <n v="17963.82"/>
    <n v="1353.7999999999993"/>
    <n v="14136"/>
    <n v="0.18149999999999999"/>
    <n v="0.17510000000000001"/>
    <n v="6989.08"/>
    <n v="321.95999999999998"/>
    <n v="56.38"/>
    <n v="378.34"/>
    <n v="26685.040000000001"/>
  </r>
  <r>
    <x v="16"/>
    <s v="Bremerton School District"/>
    <n v="3641"/>
    <s v="Armin Jahr Elementary"/>
    <x v="0"/>
    <n v="474.14"/>
    <n v="0"/>
    <n v="474.14"/>
    <n v="1.18"/>
    <n v="1.18"/>
    <n v="474.14"/>
    <n v="1.391"/>
    <n v="72728"/>
    <n v="78209"/>
    <n v="119374.28"/>
    <n v="8996.4100000000035"/>
    <n v="14136"/>
    <n v="0.18149999999999999"/>
    <n v="0.17510000000000001"/>
    <n v="42904.88"/>
    <n v="2139.5100000000002"/>
    <n v="374.63"/>
    <n v="2514.1400000000003"/>
    <n v="173789.71000000002"/>
  </r>
  <r>
    <x v="16"/>
    <s v="Bremerton School District"/>
    <n v="3109"/>
    <s v="Bremerton High School"/>
    <x v="0"/>
    <n v="1212.3499999999999"/>
    <n v="0"/>
    <n v="1212.3499999999999"/>
    <n v="1.18"/>
    <n v="1.18"/>
    <n v="1212.3499999999999"/>
    <n v="3.556"/>
    <n v="72728"/>
    <n v="78209"/>
    <n v="305172.51"/>
    <n v="22998.709999999963"/>
    <n v="14136"/>
    <n v="0.18149999999999999"/>
    <n v="0.17510000000000001"/>
    <n v="109683.5"/>
    <n v="5469.52"/>
    <n v="957.71"/>
    <n v="6427.2300000000005"/>
    <n v="444281.94999999995"/>
  </r>
  <r>
    <x v="16"/>
    <s v="Bremerton School District"/>
    <n v="1749"/>
    <s v="Bremerton Home Link Program"/>
    <x v="1"/>
    <n v="58.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"/>
    <s v="Bremerton School District"/>
    <n v="3108"/>
    <s v="Crownhill Elementary School"/>
    <x v="0"/>
    <n v="307"/>
    <n v="0"/>
    <n v="307"/>
    <n v="1.18"/>
    <n v="1.18"/>
    <n v="307"/>
    <n v="0.90100000000000002"/>
    <n v="72728"/>
    <n v="78209"/>
    <n v="77322.960000000006"/>
    <n v="5827.2799999999988"/>
    <n v="14136"/>
    <n v="0.18149999999999999"/>
    <n v="0.17510000000000001"/>
    <n v="27791.01"/>
    <n v="1385.84"/>
    <n v="242.66"/>
    <n v="1628.5"/>
    <n v="112569.75"/>
  </r>
  <r>
    <x v="16"/>
    <s v="Bremerton School District"/>
    <n v="4421"/>
    <s v="Kitsap Lake Elementary"/>
    <x v="1"/>
    <n v="316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"/>
    <s v="Bremerton School District"/>
    <n v="4441"/>
    <s v="Mountain View Middle School"/>
    <x v="0"/>
    <n v="804.96"/>
    <n v="0"/>
    <n v="804.96"/>
    <n v="1.18"/>
    <n v="1.18"/>
    <n v="804.96"/>
    <n v="2.3610000000000002"/>
    <n v="72728"/>
    <n v="78209"/>
    <n v="202618.75"/>
    <n v="15269.959999999992"/>
    <n v="14136"/>
    <n v="0.18149999999999999"/>
    <n v="0.17510000000000001"/>
    <n v="72824.17"/>
    <n v="3631.48"/>
    <n v="635.87"/>
    <n v="4267.3500000000004"/>
    <n v="294980.23"/>
  </r>
  <r>
    <x v="16"/>
    <s v="Bremerton School District"/>
    <n v="3171"/>
    <s v="Naval Avenue Elementary School"/>
    <x v="0"/>
    <n v="227.57"/>
    <n v="0"/>
    <n v="227.57"/>
    <n v="1.18"/>
    <n v="1.18"/>
    <n v="227.57"/>
    <n v="0.66800000000000004"/>
    <n v="72728"/>
    <n v="78209"/>
    <n v="57327.12"/>
    <n v="4320.3399999999965"/>
    <n v="14136"/>
    <n v="0.18149999999999999"/>
    <n v="0.17510000000000001"/>
    <n v="20604.21"/>
    <n v="1027.46"/>
    <n v="179.91"/>
    <n v="1207.3700000000001"/>
    <n v="83459.039999999994"/>
  </r>
  <r>
    <x v="16"/>
    <s v="Bremerton School District"/>
    <n v="1737"/>
    <s v="Renaissance Alternative High School"/>
    <x v="0"/>
    <n v="104.48"/>
    <n v="0"/>
    <n v="104.48"/>
    <n v="1.18"/>
    <n v="1.18"/>
    <n v="104.48"/>
    <n v="0.30599999999999999"/>
    <n v="72728"/>
    <n v="78209"/>
    <n v="26260.63"/>
    <n v="1979.0799999999981"/>
    <n v="14136"/>
    <n v="0.18149999999999999"/>
    <n v="0.17510000000000001"/>
    <n v="9438.4599999999991"/>
    <n v="470.66"/>
    <n v="82.41"/>
    <n v="553.07000000000005"/>
    <n v="38231.24"/>
  </r>
  <r>
    <x v="16"/>
    <s v="Bremerton School District"/>
    <n v="2853"/>
    <s v="View Ridge Elementary Arts Academy"/>
    <x v="0"/>
    <n v="393.57"/>
    <n v="0"/>
    <n v="393.57"/>
    <n v="1.18"/>
    <n v="1.18"/>
    <n v="393.57"/>
    <n v="1.1539999999999999"/>
    <n v="72728"/>
    <n v="78209"/>
    <n v="99035.17"/>
    <n v="7463.5899999999965"/>
    <n v="14136"/>
    <n v="0.18149999999999999"/>
    <n v="0.17510000000000001"/>
    <n v="35594.699999999997"/>
    <n v="1774.98"/>
    <n v="310.8"/>
    <n v="2085.7800000000002"/>
    <n v="144179.24"/>
  </r>
  <r>
    <x v="16"/>
    <s v="Bremerton School District"/>
    <n v="2613"/>
    <s v="West Hills S.T.E.M. Academy"/>
    <x v="0"/>
    <n v="311.14"/>
    <n v="0"/>
    <n v="311.14"/>
    <n v="1.18"/>
    <n v="1.18"/>
    <n v="311.14"/>
    <n v="0.91300000000000003"/>
    <n v="72728"/>
    <n v="78209"/>
    <n v="78352.78"/>
    <n v="5904.8999999999942"/>
    <n v="14136"/>
    <n v="0.18149999999999999"/>
    <n v="0.17510000000000001"/>
    <n v="28161.15"/>
    <n v="1404.29"/>
    <n v="245.89"/>
    <n v="1650.1799999999998"/>
    <n v="114069.00999999998"/>
  </r>
  <r>
    <x v="16"/>
    <s v="Bremerton School District"/>
    <n v="4038"/>
    <s v="West Sound Technical Skills Center"/>
    <x v="1"/>
    <n v="262.35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"/>
    <s v="Brewster School District"/>
    <n v="5272"/>
    <s v="Brewster Alternative School"/>
    <x v="0"/>
    <n v="16.46"/>
    <n v="0"/>
    <n v="16.46"/>
    <n v="1"/>
    <n v="1"/>
    <n v="16.46"/>
    <n v="4.8000000000000001E-2"/>
    <n v="72728"/>
    <n v="78209"/>
    <n v="3490.94"/>
    <n v="263.09000000000015"/>
    <n v="14136"/>
    <n v="0.18149999999999999"/>
    <n v="0.17510000000000001"/>
    <n v="1358.2"/>
    <n v="62.57"/>
    <n v="10.96"/>
    <n v="73.53"/>
    <n v="5185.76"/>
  </r>
  <r>
    <x v="17"/>
    <s v="Brewster School District"/>
    <n v="3293"/>
    <s v="Brewster Elementary School"/>
    <x v="0"/>
    <n v="416.58000000000004"/>
    <n v="0"/>
    <n v="416.58000000000004"/>
    <n v="1"/>
    <n v="1"/>
    <n v="416.58000000000004"/>
    <n v="1.222"/>
    <n v="72728"/>
    <n v="78209"/>
    <n v="88873.62"/>
    <n v="6697.7799999999988"/>
    <n v="14136"/>
    <n v="0.18149999999999999"/>
    <n v="0.17510000000000001"/>
    <n v="34577.54"/>
    <n v="1592.86"/>
    <n v="278.91000000000003"/>
    <n v="1871.77"/>
    <n v="132020.71"/>
  </r>
  <r>
    <x v="17"/>
    <s v="Brewster School District"/>
    <n v="2800"/>
    <s v="Brewster High School"/>
    <x v="0"/>
    <n v="333.14"/>
    <n v="0"/>
    <n v="333.14"/>
    <n v="1"/>
    <n v="1"/>
    <n v="333.14"/>
    <n v="0.97699999999999998"/>
    <n v="72728"/>
    <n v="78209"/>
    <n v="71055.259999999995"/>
    <n v="5354.9300000000076"/>
    <n v="14136"/>
    <n v="0.18149999999999999"/>
    <n v="0.17510000000000001"/>
    <n v="27645.05"/>
    <n v="1273.5"/>
    <n v="222.99"/>
    <n v="1496.49"/>
    <n v="105551.73000000001"/>
  </r>
  <r>
    <x v="17"/>
    <s v="Brewster School District"/>
    <n v="4223"/>
    <s v="Brewster Middle School"/>
    <x v="0"/>
    <n v="240.89"/>
    <n v="0"/>
    <n v="240.89"/>
    <n v="1"/>
    <n v="1"/>
    <n v="240.89"/>
    <n v="0.70699999999999996"/>
    <n v="72728"/>
    <n v="78209"/>
    <n v="51418.7"/>
    <n v="3875.0600000000049"/>
    <n v="14136"/>
    <n v="0.18149999999999999"/>
    <n v="0.17510000000000001"/>
    <n v="20005.169999999998"/>
    <n v="921.56"/>
    <n v="161.37"/>
    <n v="1082.9299999999998"/>
    <n v="76381.859999999986"/>
  </r>
  <r>
    <x v="18"/>
    <s v="Bridgeport School District"/>
    <n v="1900"/>
    <s v="Bridgeport Aurora High School"/>
    <x v="0"/>
    <n v="30.57"/>
    <n v="0"/>
    <n v="30.57"/>
    <n v="1"/>
    <n v="1"/>
    <n v="30.57"/>
    <n v="0.09"/>
    <n v="72728"/>
    <n v="78209"/>
    <n v="6545.52"/>
    <n v="493.28999999999996"/>
    <n v="14136"/>
    <n v="0.18149999999999999"/>
    <n v="0.17510000000000001"/>
    <n v="2546.63"/>
    <n v="117.31"/>
    <n v="20.54"/>
    <n v="137.85"/>
    <n v="9723.2900000000027"/>
  </r>
  <r>
    <x v="18"/>
    <s v="Bridgeport School District"/>
    <n v="2562"/>
    <s v="Bridgeport Elementary"/>
    <x v="0"/>
    <n v="322.86"/>
    <n v="0"/>
    <n v="322.86"/>
    <n v="1"/>
    <n v="1"/>
    <n v="322.86"/>
    <n v="0.94699999999999995"/>
    <n v="72728"/>
    <n v="78209"/>
    <n v="68873.42"/>
    <n v="5190.5"/>
    <n v="14136"/>
    <n v="0.18149999999999999"/>
    <n v="0.17510000000000001"/>
    <n v="26796.17"/>
    <n v="1234.4000000000001"/>
    <n v="216.14"/>
    <n v="1450.54"/>
    <n v="102310.62999999999"/>
  </r>
  <r>
    <x v="18"/>
    <s v="Bridgeport School District"/>
    <n v="2788"/>
    <s v="Bridgeport High School"/>
    <x v="0"/>
    <n v="219.84"/>
    <n v="0"/>
    <n v="219.84"/>
    <n v="1"/>
    <n v="1"/>
    <n v="219.84"/>
    <n v="0.64500000000000002"/>
    <n v="72728"/>
    <n v="78209"/>
    <n v="46909.56"/>
    <n v="3535.25"/>
    <n v="14136"/>
    <n v="0.18149999999999999"/>
    <n v="0.17510000000000001"/>
    <n v="18250.830000000002"/>
    <n v="840.75"/>
    <n v="147.22"/>
    <n v="987.97"/>
    <n v="69683.61"/>
  </r>
  <r>
    <x v="18"/>
    <s v="Bridgeport School District"/>
    <n v="4213"/>
    <s v="Bridgeport Middle School"/>
    <x v="0"/>
    <n v="159.86000000000001"/>
    <n v="0"/>
    <n v="159.86000000000001"/>
    <n v="1"/>
    <n v="1"/>
    <n v="159.86000000000001"/>
    <n v="0.46899999999999997"/>
    <n v="72728"/>
    <n v="78209"/>
    <n v="34109.43"/>
    <n v="2570.5899999999965"/>
    <n v="14136"/>
    <n v="0.18149999999999999"/>
    <n v="0.17510000000000001"/>
    <n v="13270.76"/>
    <n v="611.33000000000004"/>
    <n v="107.04"/>
    <n v="718.37"/>
    <n v="50669.15"/>
  </r>
  <r>
    <x v="19"/>
    <s v="Brinnon School District"/>
    <n v="2836"/>
    <s v="Brinnon Elementary"/>
    <x v="0"/>
    <n v="72.929999999999993"/>
    <n v="0"/>
    <n v="72.929999999999993"/>
    <n v="1"/>
    <n v="1"/>
    <n v="72.929999999999993"/>
    <n v="0.214"/>
    <n v="72728"/>
    <n v="78209"/>
    <n v="15563.79"/>
    <n v="1172.9399999999987"/>
    <n v="14136"/>
    <n v="0.18149999999999999"/>
    <n v="0.17510000000000001"/>
    <n v="6055.31"/>
    <n v="278.95"/>
    <n v="48.84"/>
    <n v="327.78999999999996"/>
    <n v="23119.83"/>
  </r>
  <r>
    <x v="20"/>
    <s v="Burlington-Edison School District"/>
    <n v="3603"/>
    <s v="Allen Elementary"/>
    <x v="0"/>
    <n v="392.14"/>
    <n v="0"/>
    <n v="392.14"/>
    <n v="1.1200000000000001"/>
    <n v="1.1200000000000001"/>
    <n v="392.14"/>
    <n v="1.1499999999999999"/>
    <n v="72728"/>
    <n v="78209"/>
    <n v="93673.66"/>
    <n v="7059.5299999999988"/>
    <n v="14136"/>
    <n v="0.18149999999999999"/>
    <n v="0.17510000000000001"/>
    <n v="34494.29"/>
    <n v="1678.89"/>
    <n v="293.97000000000003"/>
    <n v="1972.8600000000001"/>
    <n v="137200.34"/>
  </r>
  <r>
    <x v="20"/>
    <s v="Burlington-Edison School District"/>
    <n v="4412"/>
    <s v="Bay View Elementary"/>
    <x v="1"/>
    <n v="408.7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"/>
    <s v="Burlington-Edison School District"/>
    <n v="2362"/>
    <s v="Burlington Edison High School"/>
    <x v="0"/>
    <n v="1072.4099999999999"/>
    <n v="0"/>
    <n v="1072.4099999999999"/>
    <n v="1.1200000000000001"/>
    <n v="1.1200000000000001"/>
    <n v="1072.4099999999999"/>
    <n v="3.1459999999999999"/>
    <n v="72728"/>
    <n v="78209"/>
    <n v="256258.56"/>
    <n v="19312.419999999984"/>
    <n v="14136"/>
    <n v="0.18149999999999999"/>
    <n v="0.17510000000000001"/>
    <n v="94364.39"/>
    <n v="4592.8500000000004"/>
    <n v="804.21"/>
    <n v="5397.06"/>
    <n v="375332.43"/>
  </r>
  <r>
    <x v="20"/>
    <s v="Burlington-Edison School District"/>
    <n v="1928"/>
    <s v="Burlington-Edison Alternative School"/>
    <x v="0"/>
    <n v="17.07"/>
    <n v="0"/>
    <n v="17.07"/>
    <n v="1.1200000000000001"/>
    <n v="1.1200000000000001"/>
    <n v="17.07"/>
    <n v="0.05"/>
    <n v="72728"/>
    <n v="78209"/>
    <n v="4072.77"/>
    <n v="306.92999999999984"/>
    <n v="14136"/>
    <n v="0.18149999999999999"/>
    <n v="0.17510000000000001"/>
    <n v="1499.75"/>
    <n v="73"/>
    <n v="12.78"/>
    <n v="85.78"/>
    <n v="5965.2300000000005"/>
  </r>
  <r>
    <x v="20"/>
    <s v="Burlington-Edison School District"/>
    <n v="2379"/>
    <s v="Edison Elementary - Burlington/Edison"/>
    <x v="1"/>
    <n v="386.0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"/>
    <s v="Burlington-Edison School District"/>
    <n v="3251"/>
    <s v="Lucille Umbarger Elementary"/>
    <x v="0"/>
    <n v="594.29"/>
    <n v="0"/>
    <n v="594.29"/>
    <n v="1.1200000000000001"/>
    <n v="1.1200000000000001"/>
    <n v="594.29"/>
    <n v="1.7430000000000001"/>
    <n v="72728"/>
    <n v="78209"/>
    <n v="141976.69"/>
    <n v="10699.790000000008"/>
    <n v="14136"/>
    <n v="0.18149999999999999"/>
    <n v="0.17510000000000001"/>
    <n v="52281.35"/>
    <n v="2544.61"/>
    <n v="445.56"/>
    <n v="2990.17"/>
    <n v="207948.00000000003"/>
  </r>
  <r>
    <x v="20"/>
    <s v="Burlington-Edison School District"/>
    <n v="5525"/>
    <s v="Open Doors"/>
    <x v="0"/>
    <n v="10.14"/>
    <n v="0"/>
    <n v="10.14"/>
    <n v="1.1200000000000001"/>
    <n v="1.1200000000000001"/>
    <n v="10.14"/>
    <n v="0.03"/>
    <n v="72728"/>
    <n v="78209"/>
    <n v="2443.66"/>
    <n v="184.16000000000031"/>
    <n v="14136"/>
    <n v="0.18149999999999999"/>
    <n v="0.17510000000000001"/>
    <n v="899.85"/>
    <n v="43.8"/>
    <n v="7.67"/>
    <n v="51.47"/>
    <n v="3579.14"/>
  </r>
  <r>
    <x v="20"/>
    <s v="Burlington-Edison School District"/>
    <n v="2946"/>
    <s v="West View Elementary"/>
    <x v="0"/>
    <n v="388.14"/>
    <n v="0"/>
    <n v="388.14"/>
    <n v="1.1200000000000001"/>
    <n v="1.1200000000000001"/>
    <n v="388.14"/>
    <n v="1.139"/>
    <n v="72728"/>
    <n v="78209"/>
    <n v="92777.66"/>
    <n v="6992"/>
    <n v="14136"/>
    <n v="0.18149999999999999"/>
    <n v="0.17510000000000001"/>
    <n v="34164.35"/>
    <n v="1662.83"/>
    <n v="291.16000000000003"/>
    <n v="1953.99"/>
    <n v="135888"/>
  </r>
  <r>
    <x v="21"/>
    <s v="Camas School District"/>
    <n v="5702"/>
    <s v="Camas Connect Academy"/>
    <x v="1"/>
    <n v="187.3299999999999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4567"/>
    <s v="Camas High School"/>
    <x v="1"/>
    <n v="2015.9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532"/>
    <s v="Camas School District Open Doors"/>
    <x v="1"/>
    <n v="4.139999999999999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533"/>
    <s v="Discovery High School"/>
    <x v="1"/>
    <n v="182.4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4182"/>
    <s v="Dorothy Fox"/>
    <x v="1"/>
    <n v="515.3099999999999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158"/>
    <s v="Grass Valley Elementary"/>
    <x v="1"/>
    <n v="475.49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104"/>
    <s v="Hayes Freedom High School"/>
    <x v="1"/>
    <n v="173.39000000000001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2725"/>
    <s v="Helen Baller Elem"/>
    <x v="1"/>
    <n v="502.3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3474"/>
    <s v="Lacamas Lake Elementary"/>
    <x v="1"/>
    <n v="359.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054"/>
    <s v="Liberty Middle School"/>
    <x v="1"/>
    <n v="689.4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534"/>
    <s v="Odyssey Middle School"/>
    <x v="1"/>
    <n v="270.9599999999999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4563"/>
    <s v="Prune Hill Elem"/>
    <x v="1"/>
    <n v="426.1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4508"/>
    <s v="Skyridge Middle School"/>
    <x v="1"/>
    <n v="730.09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"/>
    <s v="Camas School District"/>
    <n v="5309"/>
    <s v="Woodburn Elementary"/>
    <x v="1"/>
    <n v="594.3099999999999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"/>
    <s v="Cape Flattery School District"/>
    <n v="3422"/>
    <s v="Clallam Bay High &amp; Elementary"/>
    <x v="0"/>
    <n v="115.37"/>
    <n v="0"/>
    <n v="115.37"/>
    <n v="1"/>
    <n v="1"/>
    <n v="115.37"/>
    <n v="0.33800000000000002"/>
    <n v="72728"/>
    <n v="78209"/>
    <n v="24582.06"/>
    <n v="1852.5799999999981"/>
    <n v="14136"/>
    <n v="0.18149999999999999"/>
    <n v="0.17510000000000001"/>
    <n v="9564"/>
    <n v="440.58"/>
    <n v="77.150000000000006"/>
    <n v="517.73"/>
    <n v="36516.370000000003"/>
  </r>
  <r>
    <x v="22"/>
    <s v="Cape Flattery School District"/>
    <n v="2594"/>
    <s v="Neah Bay Elementary School"/>
    <x v="0"/>
    <n v="177.35"/>
    <n v="0"/>
    <n v="177.35"/>
    <n v="1"/>
    <n v="1"/>
    <n v="177.35"/>
    <n v="0.52"/>
    <n v="72728"/>
    <n v="78209"/>
    <n v="37818.559999999998"/>
    <n v="2850.1200000000026"/>
    <n v="14136"/>
    <n v="0.18149999999999999"/>
    <n v="0.17510000000000001"/>
    <n v="14713.84"/>
    <n v="677.81"/>
    <n v="118.68"/>
    <n v="796.49"/>
    <n v="56179.009999999995"/>
  </r>
  <r>
    <x v="22"/>
    <s v="Cape Flattery School District"/>
    <n v="3145"/>
    <s v="Neah Bay Junior/ Senior High School"/>
    <x v="0"/>
    <n v="197.55999999999997"/>
    <n v="0"/>
    <n v="197.55999999999997"/>
    <n v="1"/>
    <n v="1"/>
    <n v="197.55999999999997"/>
    <n v="0.57999999999999996"/>
    <n v="72728"/>
    <n v="78209"/>
    <n v="42182.239999999998"/>
    <n v="3178.9800000000032"/>
    <n v="14136"/>
    <n v="0.18149999999999999"/>
    <n v="0.17510000000000001"/>
    <n v="16411.599999999999"/>
    <n v="756.02"/>
    <n v="132.38"/>
    <n v="888.4"/>
    <n v="62661.22"/>
  </r>
  <r>
    <x v="23"/>
    <s v="Carbonado School District"/>
    <n v="2466"/>
    <s v="Carbonado Historical School 19"/>
    <x v="1"/>
    <n v="174.34"/>
    <n v="0"/>
    <n v="0"/>
    <n v="1.07"/>
    <n v="1.07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"/>
    <s v="Cascade School District"/>
    <n v="2827"/>
    <s v="Alpine Lakes Elementary"/>
    <x v="0"/>
    <n v="240.75"/>
    <n v="0"/>
    <n v="240.75"/>
    <n v="1"/>
    <n v="1"/>
    <n v="240.75"/>
    <n v="0.70599999999999996"/>
    <n v="72728"/>
    <n v="78209"/>
    <n v="51345.97"/>
    <n v="3869.5800000000017"/>
    <n v="14136"/>
    <n v="0.18149999999999999"/>
    <n v="0.17510000000000001"/>
    <n v="19976.87"/>
    <n v="920.26"/>
    <n v="161.13999999999999"/>
    <n v="1081.4000000000001"/>
    <n v="76273.819999999992"/>
  </r>
  <r>
    <x v="24"/>
    <s v="Cascade School District"/>
    <n v="4566"/>
    <s v="Beaver Valley School"/>
    <x v="1"/>
    <n v="28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"/>
    <s v="Cascade School District"/>
    <n v="3564"/>
    <s v="Cascade High School"/>
    <x v="1"/>
    <n v="401.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"/>
    <s v="Cascade School District"/>
    <n v="5418"/>
    <s v="Cascade Home-Link"/>
    <x v="1"/>
    <n v="35.77000000000000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"/>
    <s v="Cascade School District"/>
    <n v="4403"/>
    <s v="Icicle River Middle School"/>
    <x v="1"/>
    <n v="267.0899999999999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"/>
    <s v="Cascade School District"/>
    <n v="5640"/>
    <s v="Kodiak Virtual Academy"/>
    <x v="0"/>
    <n v="1.25"/>
    <n v="0"/>
    <n v="1.25"/>
    <n v="1"/>
    <n v="1"/>
    <n v="1.25"/>
    <n v="4.0000000000000001E-3"/>
    <n v="72728"/>
    <n v="78209"/>
    <n v="290.91000000000003"/>
    <n v="21.92999999999995"/>
    <n v="14136"/>
    <n v="0.18149999999999999"/>
    <n v="0.17510000000000001"/>
    <n v="113.18"/>
    <n v="5.21"/>
    <n v="0.91"/>
    <n v="6.12"/>
    <n v="432.14"/>
  </r>
  <r>
    <x v="24"/>
    <s v="Cascade School District"/>
    <n v="2760"/>
    <s v="Peshastin Dryden Elementary"/>
    <x v="1"/>
    <n v="250.7900000000000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"/>
    <s v="CASHMERE SCHOOL DISTRICT"/>
    <n v="3268"/>
    <s v="CASHMERE HIGH SCHOOL"/>
    <x v="1"/>
    <n v="522.2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"/>
    <s v="CASHMERE SCHOOL DISTRICT"/>
    <n v="2315"/>
    <s v="CASHMERE MIDDLE SCHOOL"/>
    <x v="1"/>
    <n v="493.23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"/>
    <s v="CASHMERE SCHOOL DISTRICT"/>
    <n v="2787"/>
    <s v="VALE ELEMENTARY SCHOOL"/>
    <x v="0"/>
    <n v="584.80999999999995"/>
    <n v="0"/>
    <n v="584.80999999999995"/>
    <n v="1"/>
    <n v="1.04"/>
    <n v="584.80999999999995"/>
    <n v="1.7150000000000001"/>
    <n v="72728"/>
    <n v="78209"/>
    <n v="124728.52"/>
    <n v="14765.050000000003"/>
    <n v="14136"/>
    <n v="0.18149999999999999"/>
    <n v="0.17510000000000001"/>
    <n v="49466.83"/>
    <n v="2324.89"/>
    <n v="407.09"/>
    <n v="2731.98"/>
    <n v="191692.38000000003"/>
  </r>
  <r>
    <x v="26"/>
    <s v="Castle Rock School District"/>
    <n v="2762"/>
    <s v="Castle Rock Elementary"/>
    <x v="0"/>
    <n v="645.02"/>
    <n v="0"/>
    <n v="645.02"/>
    <n v="1"/>
    <n v="1"/>
    <n v="645.02"/>
    <n v="1.8919999999999999"/>
    <n v="72728"/>
    <n v="78209"/>
    <n v="137601.38"/>
    <n v="10370.049999999988"/>
    <n v="14136"/>
    <n v="0.18149999999999999"/>
    <n v="0.17510000000000001"/>
    <n v="53535.76"/>
    <n v="2466.19"/>
    <n v="431.83"/>
    <n v="2898.02"/>
    <n v="204405.21"/>
  </r>
  <r>
    <x v="26"/>
    <s v="Castle Rock School District"/>
    <n v="2281"/>
    <s v="Castle Rock High School"/>
    <x v="1"/>
    <n v="429.5999999999999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"/>
    <s v="Castle Rock School District"/>
    <n v="3969"/>
    <s v="Castle Rock Middle School"/>
    <x v="0"/>
    <n v="322.54000000000002"/>
    <n v="0"/>
    <n v="322.54000000000002"/>
    <n v="1"/>
    <n v="1"/>
    <n v="322.54000000000002"/>
    <n v="0.94599999999999995"/>
    <n v="72728"/>
    <n v="78209"/>
    <n v="68800.69"/>
    <n v="5185.0200000000041"/>
    <n v="14136"/>
    <n v="0.18149999999999999"/>
    <n v="0.17510000000000001"/>
    <n v="26767.88"/>
    <n v="1233.0999999999999"/>
    <n v="215.92"/>
    <n v="1449.02"/>
    <n v="102202.61000000002"/>
  </r>
  <r>
    <x v="26"/>
    <s v="Castle Rock School District"/>
    <n v="5666"/>
    <s v="Rocket Virtual Academy"/>
    <x v="0"/>
    <n v="7.49"/>
    <n v="0"/>
    <n v="7.49"/>
    <n v="1"/>
    <n v="1"/>
    <n v="7.49"/>
    <n v="2.1999999999999999E-2"/>
    <n v="72728"/>
    <n v="78209"/>
    <n v="1600.02"/>
    <n v="120.57999999999993"/>
    <n v="14136"/>
    <n v="0.18149999999999999"/>
    <n v="0.17510000000000001"/>
    <n v="622.51"/>
    <n v="28.68"/>
    <n v="5.0199999999999996"/>
    <n v="33.700000000000003"/>
    <n v="2376.8099999999995"/>
  </r>
  <r>
    <x v="27"/>
    <s v="Catalyst Public Schools"/>
    <n v="5607"/>
    <s v="Catalyst Public Schools"/>
    <x v="0"/>
    <n v="483.09"/>
    <n v="0"/>
    <n v="483.09"/>
    <n v="1.18"/>
    <n v="1.18"/>
    <n v="483.09"/>
    <n v="1.417"/>
    <n v="72728"/>
    <n v="78209"/>
    <n v="121605.58"/>
    <n v="9164.5599999999977"/>
    <n v="14136"/>
    <n v="0.18149999999999999"/>
    <n v="0.17510000000000001"/>
    <n v="43706.84"/>
    <n v="2179.5"/>
    <n v="381.63"/>
    <n v="2561.13"/>
    <n v="177038.11"/>
  </r>
  <r>
    <x v="28"/>
    <s v="Centerville School District"/>
    <n v="2251"/>
    <s v="Centerville Elementary"/>
    <x v="1"/>
    <n v="90.14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5472"/>
    <s v="Barker Creek Community School"/>
    <x v="1"/>
    <n v="525.7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2994"/>
    <s v="Brownsville Elementary"/>
    <x v="1"/>
    <n v="433.5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2615"/>
    <s v="Central Kitsap High School"/>
    <x v="1"/>
    <n v="1578.139999999999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3237"/>
    <s v="Central Kitsap Middle School"/>
    <x v="1"/>
    <n v="587.76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016"/>
    <s v="Clear Creek Elementary School"/>
    <x v="0"/>
    <n v="439.14"/>
    <n v="0"/>
    <n v="439.14"/>
    <n v="1.18"/>
    <n v="1.22"/>
    <n v="439.14"/>
    <n v="1.288"/>
    <n v="72728"/>
    <n v="78209"/>
    <n v="110534.92"/>
    <n v="12359.570000000007"/>
    <n v="14136"/>
    <n v="0.18149999999999999"/>
    <n v="0.17510000000000001"/>
    <n v="40433.42"/>
    <n v="2048.2399999999998"/>
    <n v="358.65"/>
    <n v="2406.89"/>
    <n v="165734.80000000002"/>
  </r>
  <r>
    <x v="29"/>
    <s v="Central Kitsap School District"/>
    <n v="4014"/>
    <s v="Cottonwood Elementary School"/>
    <x v="0"/>
    <n v="368.57"/>
    <n v="0"/>
    <n v="368.57"/>
    <n v="1.18"/>
    <n v="1.22"/>
    <n v="368.57"/>
    <n v="1.081"/>
    <n v="72728"/>
    <n v="78209"/>
    <n v="92770.38"/>
    <n v="10373.209999999992"/>
    <n v="14136"/>
    <n v="0.18149999999999999"/>
    <n v="0.17510000000000001"/>
    <n v="33935.19"/>
    <n v="1719.06"/>
    <n v="301.01"/>
    <n v="2020.07"/>
    <n v="139098.85"/>
  </r>
  <r>
    <x v="29"/>
    <s v="Central Kitsap School District"/>
    <n v="4341"/>
    <s v="Cougar Valley Elementary"/>
    <x v="1"/>
    <n v="395.86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444"/>
    <s v="Emerald Heights Elementary"/>
    <x v="1"/>
    <n v="454.43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015"/>
    <s v="Esquire Hills Elementary"/>
    <x v="0"/>
    <n v="298.57"/>
    <n v="0"/>
    <n v="298.57"/>
    <n v="1.18"/>
    <n v="1.22"/>
    <n v="298.57"/>
    <n v="0.876"/>
    <n v="72728"/>
    <n v="78209"/>
    <n v="75177.48"/>
    <n v="8406.0400000000081"/>
    <n v="14136"/>
    <n v="0.18149999999999999"/>
    <n v="0.17510000000000001"/>
    <n v="27499.75"/>
    <n v="1393.06"/>
    <n v="243.92"/>
    <n v="1636.98"/>
    <n v="112720.25"/>
  </r>
  <r>
    <x v="29"/>
    <s v="Central Kitsap School District"/>
    <n v="3791"/>
    <s v="Fairview Middle School"/>
    <x v="0"/>
    <n v="585.23"/>
    <n v="0"/>
    <n v="585.23"/>
    <n v="1.18"/>
    <n v="1.22"/>
    <n v="585.23"/>
    <n v="1.7170000000000001"/>
    <n v="72728"/>
    <n v="78209"/>
    <n v="147351.29"/>
    <n v="16476.229999999981"/>
    <n v="14136"/>
    <n v="0.18149999999999999"/>
    <n v="0.17510000000000001"/>
    <n v="53900.76"/>
    <n v="2730.46"/>
    <n v="478.1"/>
    <n v="3208.56"/>
    <n v="220936.84"/>
  </r>
  <r>
    <x v="29"/>
    <s v="Central Kitsap School District"/>
    <n v="4393"/>
    <s v="Green Mountain Elementary"/>
    <x v="1"/>
    <n v="351.2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3594"/>
    <s v="John D. Bud Hawk Elementary at Jackson Park"/>
    <x v="1"/>
    <n v="434.5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509"/>
    <s v="Klahowya Secondary"/>
    <x v="1"/>
    <n v="963.739999999999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100"/>
    <s v="Olympic High School"/>
    <x v="1"/>
    <n v="1114.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527"/>
    <s v="Pinecrest Elementary"/>
    <x v="1"/>
    <n v="417.1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249"/>
    <s v="Ridgetop Middle School"/>
    <x v="1"/>
    <n v="736.6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372"/>
    <s v="Silver Ridge Elementary"/>
    <x v="1"/>
    <n v="409.2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101"/>
    <s v="Silverdale Elementary"/>
    <x v="1"/>
    <n v="406.2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"/>
    <s v="Central Kitsap School District"/>
    <n v="4135"/>
    <s v="Woodlands Elementary"/>
    <x v="0"/>
    <n v="381.43"/>
    <n v="0"/>
    <n v="381.43"/>
    <n v="1.18"/>
    <n v="1.22"/>
    <n v="381.43"/>
    <n v="1.119"/>
    <n v="72728"/>
    <n v="78209"/>
    <n v="96031.51"/>
    <n v="10737.850000000006"/>
    <n v="14136"/>
    <n v="0.18149999999999999"/>
    <n v="0.17510000000000001"/>
    <n v="35128.1"/>
    <n v="1779.49"/>
    <n v="311.58999999999997"/>
    <n v="2091.08"/>
    <n v="143988.53999999998"/>
  </r>
  <r>
    <x v="30"/>
    <s v="Central Valley School District"/>
    <n v="3259"/>
    <s v="Adams Elementary"/>
    <x v="0"/>
    <n v="376.03"/>
    <n v="0"/>
    <n v="376.03"/>
    <n v="1"/>
    <n v="1.04"/>
    <n v="376.03"/>
    <n v="1.103"/>
    <n v="72728"/>
    <n v="78209"/>
    <n v="80218.98"/>
    <n v="9496.1300000000047"/>
    <n v="14136"/>
    <n v="0.18149999999999999"/>
    <n v="0.17510000000000001"/>
    <n v="31814.53"/>
    <n v="1495.25"/>
    <n v="261.82"/>
    <n v="1757.07"/>
    <n v="123286.71"/>
  </r>
  <r>
    <x v="30"/>
    <s v="Central Valley School District"/>
    <n v="3260"/>
    <s v="Bowdish Middle School"/>
    <x v="0"/>
    <n v="371.81"/>
    <n v="0"/>
    <n v="371.81"/>
    <n v="1"/>
    <n v="1.04"/>
    <n v="371.81"/>
    <n v="1.091"/>
    <n v="72728"/>
    <n v="78209"/>
    <n v="79346.25"/>
    <n v="9392.8099999999977"/>
    <n v="14136"/>
    <n v="0.18149999999999999"/>
    <n v="0.17510000000000001"/>
    <n v="31468.400000000001"/>
    <n v="1478.98"/>
    <n v="258.97000000000003"/>
    <n v="1737.95"/>
    <n v="121945.40999999999"/>
  </r>
  <r>
    <x v="30"/>
    <s v="Central Valley School District"/>
    <n v="2892"/>
    <s v="Broadway Elementary"/>
    <x v="0"/>
    <n v="297.54000000000002"/>
    <n v="0"/>
    <n v="297.54000000000002"/>
    <n v="1"/>
    <n v="1.04"/>
    <n v="297.54000000000002"/>
    <n v="0.873"/>
    <n v="72728"/>
    <n v="78209"/>
    <n v="63491.54"/>
    <n v="7515.9800000000032"/>
    <n v="14136"/>
    <n v="0.18149999999999999"/>
    <n v="0.17510000000000001"/>
    <n v="25180.49"/>
    <n v="1183.46"/>
    <n v="207.22"/>
    <n v="1390.68"/>
    <n v="97578.69"/>
  </r>
  <r>
    <x v="30"/>
    <s v="Central Valley School District"/>
    <n v="3065"/>
    <s v="Central Valley High School"/>
    <x v="1"/>
    <n v="1296.0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667"/>
    <s v="Central Valley Virtual Learning"/>
    <x v="0"/>
    <n v="110.14"/>
    <n v="0"/>
    <n v="110.14"/>
    <n v="1"/>
    <n v="1.04"/>
    <n v="110.14"/>
    <n v="0.32300000000000001"/>
    <n v="72728"/>
    <n v="78209"/>
    <n v="23491.14"/>
    <n v="2780.8300000000017"/>
    <n v="14136"/>
    <n v="0.18149999999999999"/>
    <n v="0.17510000000000001"/>
    <n v="9316.49"/>
    <n v="437.87"/>
    <n v="76.67"/>
    <n v="514.54"/>
    <n v="36103"/>
  </r>
  <r>
    <x v="30"/>
    <s v="Central Valley School District"/>
    <n v="3929"/>
    <s v="Chester Elementary School"/>
    <x v="1"/>
    <n v="385.6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328"/>
    <s v="CVSD Open Doors Programs"/>
    <x v="1"/>
    <n v="104.3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3890"/>
    <s v="Evergreen Middle School"/>
    <x v="1"/>
    <n v="631.0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2157"/>
    <s v="Greenacres Elementary"/>
    <x v="0"/>
    <n v="613.54"/>
    <n v="0"/>
    <n v="613.54"/>
    <n v="1"/>
    <n v="1.04"/>
    <n v="613.54"/>
    <n v="1.8"/>
    <n v="72728"/>
    <n v="78209"/>
    <n v="130910.39999999999"/>
    <n v="15496.850000000006"/>
    <n v="14136"/>
    <n v="0.18149999999999999"/>
    <n v="0.17510000000000001"/>
    <n v="51918.54"/>
    <n v="2440.12"/>
    <n v="427.27"/>
    <n v="2867.39"/>
    <n v="201193.18000000002"/>
  </r>
  <r>
    <x v="30"/>
    <s v="Central Valley School District"/>
    <n v="3573"/>
    <s v="Greenacres Middle School"/>
    <x v="1"/>
    <n v="504.3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4185"/>
    <s v="Horizon Middle School"/>
    <x v="1"/>
    <n v="480.0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507"/>
    <s v="Liberty Creek Elementary School"/>
    <x v="1"/>
    <n v="503.86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4529"/>
    <s v="Liberty Lake Elementary"/>
    <x v="1"/>
    <n v="490.4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3127"/>
    <s v="McDonald Elementary School"/>
    <x v="0"/>
    <n v="281.36"/>
    <n v="0"/>
    <n v="281.36"/>
    <n v="1"/>
    <n v="1.04"/>
    <n v="281.36"/>
    <n v="0.82499999999999996"/>
    <n v="72728"/>
    <n v="78209"/>
    <n v="60000.6"/>
    <n v="7102.7200000000084"/>
    <n v="14136"/>
    <n v="0.18149999999999999"/>
    <n v="0.17510000000000001"/>
    <n v="23796"/>
    <n v="1118.3900000000001"/>
    <n v="195.83"/>
    <n v="1314.22"/>
    <n v="92213.540000000008"/>
  </r>
  <r>
    <x v="30"/>
    <s v="Central Valley School District"/>
    <n v="3918"/>
    <s v="Mica Peak High School"/>
    <x v="0"/>
    <n v="114.25"/>
    <n v="0"/>
    <n v="114.25"/>
    <n v="1"/>
    <n v="1.04"/>
    <n v="114.25"/>
    <n v="0.33500000000000002"/>
    <n v="72728"/>
    <n v="78209"/>
    <n v="24363.88"/>
    <n v="2884.1399999999994"/>
    <n v="14136"/>
    <n v="0.18149999999999999"/>
    <n v="0.17510000000000001"/>
    <n v="9662.6200000000008"/>
    <n v="454.13"/>
    <n v="79.52"/>
    <n v="533.65"/>
    <n v="37444.29"/>
  </r>
  <r>
    <x v="30"/>
    <s v="Central Valley School District"/>
    <n v="2776"/>
    <s v="North Pines Middle School"/>
    <x v="0"/>
    <n v="520.58000000000004"/>
    <n v="0"/>
    <n v="520.58000000000004"/>
    <n v="1"/>
    <n v="1.04"/>
    <n v="520.58000000000004"/>
    <n v="1.5269999999999999"/>
    <n v="72728"/>
    <n v="78209"/>
    <n v="111055.66"/>
    <n v="13146.489999999991"/>
    <n v="14136"/>
    <n v="0.18149999999999999"/>
    <n v="0.17510000000000001"/>
    <n v="44044.22"/>
    <n v="2070.04"/>
    <n v="362.46"/>
    <n v="2432.5"/>
    <n v="170678.87"/>
  </r>
  <r>
    <x v="30"/>
    <s v="Central Valley School District"/>
    <n v="2113"/>
    <s v="Opportunity Elementary"/>
    <x v="0"/>
    <n v="624.4"/>
    <n v="0"/>
    <n v="624.4"/>
    <n v="1"/>
    <n v="1.04"/>
    <n v="624.4"/>
    <n v="1.8320000000000001"/>
    <n v="72728"/>
    <n v="78209"/>
    <n v="133237.70000000001"/>
    <n v="15772.339999999997"/>
    <n v="14136"/>
    <n v="0.18149999999999999"/>
    <n v="0.17510000000000001"/>
    <n v="52841.53"/>
    <n v="2483.5"/>
    <n v="434.86"/>
    <n v="2918.36"/>
    <n v="204769.93"/>
  </r>
  <r>
    <x v="30"/>
    <s v="Central Valley School District"/>
    <n v="4098"/>
    <s v="Ponderosa Elementary"/>
    <x v="1"/>
    <n v="369.5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2953"/>
    <s v="Progress Elementary School"/>
    <x v="0"/>
    <n v="260.31"/>
    <n v="0"/>
    <n v="260.31"/>
    <n v="1"/>
    <n v="1.04"/>
    <n v="260.31"/>
    <n v="0.76400000000000001"/>
    <n v="72728"/>
    <n v="78209"/>
    <n v="55564.19"/>
    <n v="6577.5499999999956"/>
    <n v="14136"/>
    <n v="0.18149999999999999"/>
    <n v="0.17510000000000001"/>
    <n v="22036.53"/>
    <n v="1035.7"/>
    <n v="181.35"/>
    <n v="1217.05"/>
    <n v="85395.319999999992"/>
  </r>
  <r>
    <x v="30"/>
    <s v="Central Valley School District"/>
    <n v="5660"/>
    <s v="Ridgeline High School"/>
    <x v="1"/>
    <n v="1486.7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541"/>
    <s v="Riverbend Elementary School"/>
    <x v="1"/>
    <n v="613.1799999999999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003"/>
    <s v="School to Life"/>
    <x v="0"/>
    <n v="26.53"/>
    <n v="0"/>
    <n v="26.53"/>
    <n v="1"/>
    <n v="1.04"/>
    <n v="26.53"/>
    <n v="7.8E-2"/>
    <n v="72728"/>
    <n v="78209"/>
    <n v="5672.78"/>
    <n v="671.53000000000065"/>
    <n v="14136"/>
    <n v="0.18149999999999999"/>
    <n v="0.17510000000000001"/>
    <n v="2249.8000000000002"/>
    <n v="105.74"/>
    <n v="18.52"/>
    <n v="124.25999999999999"/>
    <n v="8718.3700000000008"/>
  </r>
  <r>
    <x v="30"/>
    <s v="Central Valley School District"/>
    <n v="5552"/>
    <s v="Selkirk Middle School"/>
    <x v="1"/>
    <n v="568.9400000000000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3307"/>
    <s v="South Pines Elementary"/>
    <x v="1"/>
    <n v="267.3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1964"/>
    <s v="Spokane Valley Learning Academy"/>
    <x v="1"/>
    <n v="60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278"/>
    <s v="Spokane Valley Tech"/>
    <x v="1"/>
    <n v="41.5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5542"/>
    <s v="STEM Academy at SVT"/>
    <x v="1"/>
    <n v="168.0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3465"/>
    <s v="Summit School"/>
    <x v="1"/>
    <n v="376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4160"/>
    <s v="Sunrise Elementary"/>
    <x v="1"/>
    <n v="651.5700000000000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"/>
    <s v="Central Valley School District"/>
    <n v="3064"/>
    <s v="University Elementary School"/>
    <x v="0"/>
    <n v="253.73"/>
    <n v="0"/>
    <n v="253.73"/>
    <n v="1"/>
    <n v="1.04"/>
    <n v="253.73"/>
    <n v="0.74399999999999999"/>
    <n v="72728"/>
    <n v="78209"/>
    <n v="54109.63"/>
    <n v="6405.3700000000026"/>
    <n v="14136"/>
    <n v="0.18149999999999999"/>
    <n v="0.17510000000000001"/>
    <n v="21459.66"/>
    <n v="1008.58"/>
    <n v="176.6"/>
    <n v="1185.18"/>
    <n v="83159.839999999997"/>
  </r>
  <r>
    <x v="30"/>
    <s v="Central Valley School District"/>
    <n v="3415"/>
    <s v="University High School"/>
    <x v="1"/>
    <n v="1371.129999999999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"/>
    <s v="Centralia School District"/>
    <n v="2166"/>
    <s v="Centralia High School"/>
    <x v="0"/>
    <n v="983.03"/>
    <n v="0"/>
    <n v="983.03"/>
    <n v="1"/>
    <n v="1"/>
    <n v="983.03"/>
    <n v="2.8839999999999999"/>
    <n v="72728"/>
    <n v="78209"/>
    <n v="209747.55"/>
    <n v="15807.210000000021"/>
    <n v="14136"/>
    <n v="0.18149999999999999"/>
    <n v="0.17510000000000001"/>
    <n v="81605.25"/>
    <n v="3759.25"/>
    <n v="658.24"/>
    <n v="4417.49"/>
    <n v="311577.5"/>
  </r>
  <r>
    <x v="31"/>
    <s v="Centralia School District"/>
    <n v="3240"/>
    <s v="Centralia Middle School"/>
    <x v="0"/>
    <n v="524.70000000000005"/>
    <n v="0"/>
    <n v="524.70000000000005"/>
    <n v="1"/>
    <n v="1"/>
    <n v="524.70000000000005"/>
    <n v="1.5389999999999999"/>
    <n v="72728"/>
    <n v="78209"/>
    <n v="111928.39"/>
    <n v="8435.2599999999948"/>
    <n v="14136"/>
    <n v="0.18149999999999999"/>
    <n v="0.17510000000000001"/>
    <n v="43547.32"/>
    <n v="2006.06"/>
    <n v="351.26"/>
    <n v="2357.3199999999997"/>
    <n v="166268.28999999998"/>
  </r>
  <r>
    <x v="31"/>
    <s v="Centralia School District"/>
    <n v="2244"/>
    <s v="Edison Elementary"/>
    <x v="0"/>
    <n v="290.8"/>
    <n v="0"/>
    <n v="290.8"/>
    <n v="1"/>
    <n v="1"/>
    <n v="290.8"/>
    <n v="0.85299999999999998"/>
    <n v="72728"/>
    <n v="78209"/>
    <n v="62036.98"/>
    <n v="4675.2999999999956"/>
    <n v="14136"/>
    <n v="0.18149999999999999"/>
    <n v="0.17510000000000001"/>
    <n v="24136.36"/>
    <n v="1111.8699999999999"/>
    <n v="194.69"/>
    <n v="1306.56"/>
    <n v="92155.199999999983"/>
  </r>
  <r>
    <x v="31"/>
    <s v="Centralia School District"/>
    <n v="2704"/>
    <s v="Fords Prairie Elementary"/>
    <x v="0"/>
    <n v="449.34"/>
    <n v="0"/>
    <n v="449.34"/>
    <n v="1"/>
    <n v="1"/>
    <n v="449.34"/>
    <n v="1.3180000000000001"/>
    <n v="72728"/>
    <n v="78209"/>
    <n v="95855.5"/>
    <n v="7223.9600000000064"/>
    <n v="14136"/>
    <n v="0.18149999999999999"/>
    <n v="0.17510000000000001"/>
    <n v="37293.94"/>
    <n v="1717.99"/>
    <n v="300.82"/>
    <n v="2018.81"/>
    <n v="142392.21000000002"/>
  </r>
  <r>
    <x v="31"/>
    <s v="Centralia School District"/>
    <n v="5359"/>
    <s v="Futurus High School"/>
    <x v="0"/>
    <n v="59.06"/>
    <n v="0"/>
    <n v="59.06"/>
    <n v="1"/>
    <n v="1"/>
    <n v="59.06"/>
    <n v="0.17299999999999999"/>
    <n v="72728"/>
    <n v="78209"/>
    <n v="12581.94"/>
    <n v="948.21999999999935"/>
    <n v="14136"/>
    <n v="0.18149999999999999"/>
    <n v="0.17510000000000001"/>
    <n v="4895.18"/>
    <n v="225.5"/>
    <n v="39.49"/>
    <n v="264.99"/>
    <n v="18690.330000000005"/>
  </r>
  <r>
    <x v="31"/>
    <s v="Centralia School District"/>
    <n v="3172"/>
    <s v="Jefferson Lincoln Elementary"/>
    <x v="0"/>
    <n v="394.91"/>
    <n v="0"/>
    <n v="394.91"/>
    <n v="1"/>
    <n v="1"/>
    <n v="394.91"/>
    <n v="1.1579999999999999"/>
    <n v="72728"/>
    <n v="78209"/>
    <n v="84219.02"/>
    <n v="6347"/>
    <n v="14136"/>
    <n v="0.18149999999999999"/>
    <n v="0.17510000000000001"/>
    <n v="32766.6"/>
    <n v="1509.43"/>
    <n v="264.3"/>
    <n v="1773.73"/>
    <n v="125106.34999999999"/>
  </r>
  <r>
    <x v="31"/>
    <s v="Centralia School District"/>
    <n v="2291"/>
    <s v="Oakview Elementary School"/>
    <x v="0"/>
    <n v="345.14"/>
    <n v="0"/>
    <n v="345.14"/>
    <n v="1"/>
    <n v="1"/>
    <n v="345.14"/>
    <n v="1.012"/>
    <n v="72728"/>
    <n v="78209"/>
    <n v="73600.740000000005"/>
    <n v="5546.7699999999895"/>
    <n v="14136"/>
    <n v="0.18149999999999999"/>
    <n v="0.17510000000000001"/>
    <n v="28635.41"/>
    <n v="1319.13"/>
    <n v="230.98"/>
    <n v="1550.1100000000001"/>
    <n v="109333.03"/>
  </r>
  <r>
    <x v="31"/>
    <s v="Centralia School District"/>
    <n v="2768"/>
    <s v="Washington Elementary School"/>
    <x v="0"/>
    <n v="302.43"/>
    <n v="0"/>
    <n v="302.43"/>
    <n v="1"/>
    <n v="1"/>
    <n v="302.43"/>
    <n v="0.88700000000000001"/>
    <n v="72728"/>
    <n v="78209"/>
    <n v="64509.74"/>
    <n v="4861.6400000000067"/>
    <n v="14136"/>
    <n v="0.18149999999999999"/>
    <n v="0.17510000000000001"/>
    <n v="25098.42"/>
    <n v="1156.19"/>
    <n v="202.45"/>
    <n v="1358.64"/>
    <n v="95828.440000000017"/>
  </r>
  <r>
    <x v="32"/>
    <s v="Chehalis School District"/>
    <n v="4311"/>
    <s v="Chehalis Middle School"/>
    <x v="1"/>
    <n v="669.8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2"/>
    <s v="Chehalis School District"/>
    <n v="5509"/>
    <s v="James W Lintott Elementary School"/>
    <x v="1"/>
    <n v="600.2000000000000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2"/>
    <s v="Chehalis School District"/>
    <n v="5369"/>
    <s v="Lewis County Alternative School"/>
    <x v="0"/>
    <n v="37"/>
    <n v="0"/>
    <n v="37"/>
    <n v="1"/>
    <n v="1.04"/>
    <n v="37"/>
    <n v="0.109"/>
    <n v="72728"/>
    <n v="78209"/>
    <n v="7927.35"/>
    <n v="938.42000000000007"/>
    <n v="14136"/>
    <n v="0.18149999999999999"/>
    <n v="0.17510000000000001"/>
    <n v="3143.96"/>
    <n v="147.76"/>
    <n v="25.87"/>
    <n v="173.63"/>
    <n v="12183.36"/>
  </r>
  <r>
    <x v="32"/>
    <s v="Chehalis School District"/>
    <n v="5510"/>
    <s v="Orin C Smith Elementary School"/>
    <x v="0"/>
    <n v="656.98"/>
    <n v="0"/>
    <n v="656.98"/>
    <n v="1"/>
    <n v="1.04"/>
    <n v="656.98"/>
    <n v="1.927"/>
    <n v="72728"/>
    <n v="78209"/>
    <n v="140146.85999999999"/>
    <n v="16590.23000000001"/>
    <n v="14136"/>
    <n v="0.18149999999999999"/>
    <n v="0.17510000000000001"/>
    <n v="55581.68"/>
    <n v="2612.2800000000002"/>
    <n v="457.41"/>
    <n v="3069.69"/>
    <n v="215388.46"/>
  </r>
  <r>
    <x v="32"/>
    <s v="Chehalis School District"/>
    <n v="2799"/>
    <s v="W F West High School"/>
    <x v="1"/>
    <n v="971.1700000000000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3"/>
    <s v="Cheney School District"/>
    <n v="5750"/>
    <s v="WIN Academy"/>
    <x v="0"/>
    <n v="55.35"/>
    <m/>
    <n v="55.35"/>
    <n v="1"/>
    <n v="1"/>
    <n v="55.35"/>
    <n v="0.16200000000000001"/>
    <n v="72728"/>
    <n v="78209"/>
    <n v="11781.94"/>
    <n v="887.92000000000007"/>
    <n v="14136"/>
    <n v="0.18149999999999999"/>
    <n v="0.17510000000000001"/>
    <n v="4583.93"/>
    <n v="211.16"/>
    <n v="36.97"/>
    <n v="248.13"/>
    <n v="17501.920000000002"/>
  </r>
  <r>
    <x v="33"/>
    <s v="Cheney School District"/>
    <n v="2954"/>
    <s v="Betz Elementary"/>
    <x v="0"/>
    <n v="485.75"/>
    <n v="0"/>
    <n v="485.75"/>
    <n v="1"/>
    <n v="1"/>
    <n v="485.75"/>
    <n v="1.425"/>
    <n v="72728"/>
    <n v="78209"/>
    <n v="103637.4"/>
    <n v="7810.4300000000076"/>
    <n v="14136"/>
    <n v="0.18149999999999999"/>
    <n v="0.17510000000000001"/>
    <n v="40321.589999999997"/>
    <n v="1857.46"/>
    <n v="325.24"/>
    <n v="2182.6999999999998"/>
    <n v="153952.12"/>
  </r>
  <r>
    <x v="33"/>
    <s v="Cheney School District"/>
    <n v="3610"/>
    <s v="Cheney High School"/>
    <x v="1"/>
    <n v="1456.050000000000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3"/>
    <s v="Cheney School District"/>
    <n v="2447"/>
    <s v="Cheney Middle School"/>
    <x v="0"/>
    <n v="602.1"/>
    <n v="0"/>
    <n v="602.1"/>
    <n v="1"/>
    <n v="1"/>
    <n v="602.1"/>
    <n v="1.766"/>
    <n v="72728"/>
    <n v="78209"/>
    <n v="128437.65"/>
    <n v="9679.4400000000023"/>
    <n v="14136"/>
    <n v="0.18149999999999999"/>
    <n v="0.17510000000000001"/>
    <n v="49970.48"/>
    <n v="2301.9499999999998"/>
    <n v="403.07"/>
    <n v="2705.02"/>
    <n v="190792.59"/>
  </r>
  <r>
    <x v="33"/>
    <s v="Cheney School District"/>
    <n v="5396"/>
    <s v="Cheney Open Doors"/>
    <x v="0"/>
    <n v="13.67"/>
    <n v="0"/>
    <n v="13.67"/>
    <n v="1"/>
    <n v="1"/>
    <n v="13.67"/>
    <n v="0.04"/>
    <n v="72728"/>
    <n v="78209"/>
    <n v="2909.12"/>
    <n v="219.24000000000024"/>
    <n v="14136"/>
    <n v="0.18149999999999999"/>
    <n v="0.17510000000000001"/>
    <n v="1131.83"/>
    <n v="52.14"/>
    <n v="9.1300000000000008"/>
    <n v="61.27"/>
    <n v="4321.4600000000009"/>
  </r>
  <r>
    <x v="33"/>
    <s v="Cheney School District"/>
    <n v="5035"/>
    <s v="HomeWorks"/>
    <x v="1"/>
    <n v="132.1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3"/>
    <s v="Cheney School District"/>
    <n v="5294"/>
    <s v="Phil Snowdon Elementary"/>
    <x v="1"/>
    <n v="509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3"/>
    <s v="Cheney School District"/>
    <n v="3761"/>
    <s v="Salnave Elementary"/>
    <x v="0"/>
    <n v="328.31"/>
    <n v="0"/>
    <n v="328.31"/>
    <n v="1"/>
    <n v="1"/>
    <n v="328.31"/>
    <n v="0.96299999999999997"/>
    <n v="72728"/>
    <n v="78209"/>
    <n v="70037.06"/>
    <n v="5278.2100000000064"/>
    <n v="14136"/>
    <n v="0.18149999999999999"/>
    <n v="0.17510000000000001"/>
    <n v="27248.91"/>
    <n v="1255.25"/>
    <n v="219.79"/>
    <n v="1475.04"/>
    <n v="104039.22"/>
  </r>
  <r>
    <x v="33"/>
    <s v="Cheney School District"/>
    <n v="2814"/>
    <s v="Sunset Elementary"/>
    <x v="0"/>
    <n v="586.86"/>
    <n v="0"/>
    <n v="586.86"/>
    <n v="1"/>
    <n v="1"/>
    <n v="586.86"/>
    <n v="1.7210000000000001"/>
    <n v="72728"/>
    <n v="78209"/>
    <n v="125164.89"/>
    <n v="9432.8000000000029"/>
    <n v="14136"/>
    <n v="0.18149999999999999"/>
    <n v="0.17510000000000001"/>
    <n v="48697.17"/>
    <n v="2243.29"/>
    <n v="392.8"/>
    <n v="2636.09"/>
    <n v="185930.94999999998"/>
  </r>
  <r>
    <x v="33"/>
    <s v="Cheney School District"/>
    <n v="1769"/>
    <s v="Three Springs High School"/>
    <x v="0"/>
    <n v="89.32"/>
    <n v="0"/>
    <n v="89.32"/>
    <n v="1"/>
    <n v="1"/>
    <n v="89.32"/>
    <n v="0.26200000000000001"/>
    <n v="72728"/>
    <n v="78209"/>
    <n v="19054.740000000002"/>
    <n v="1436.0199999999968"/>
    <n v="14136"/>
    <n v="0.18149999999999999"/>
    <n v="0.17510000000000001"/>
    <n v="7413.51"/>
    <n v="341.51"/>
    <n v="59.8"/>
    <n v="401.31"/>
    <n v="28305.579999999998"/>
  </r>
  <r>
    <x v="33"/>
    <s v="Cheney School District"/>
    <n v="5269"/>
    <s v="Westwood Middle School"/>
    <x v="0"/>
    <n v="614.19000000000005"/>
    <n v="0"/>
    <n v="614.19000000000005"/>
    <n v="1"/>
    <n v="1"/>
    <n v="614.19000000000005"/>
    <n v="1.802"/>
    <n v="72728"/>
    <n v="78209"/>
    <n v="131055.86"/>
    <n v="9876.7599999999948"/>
    <n v="14136"/>
    <n v="0.18149999999999999"/>
    <n v="0.17510000000000001"/>
    <n v="50989.13"/>
    <n v="2348.88"/>
    <n v="411.29"/>
    <n v="2760.17"/>
    <n v="194681.92"/>
  </r>
  <r>
    <x v="33"/>
    <s v="Cheney School District"/>
    <n v="3309"/>
    <s v="Windsor Elementary"/>
    <x v="1"/>
    <n v="536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4"/>
    <s v="Chewelah School District"/>
    <n v="5523"/>
    <s v="Chewelah Open Doors Reengagement Program"/>
    <x v="0"/>
    <n v="22.14"/>
    <n v="0"/>
    <n v="22.14"/>
    <n v="1"/>
    <n v="1"/>
    <n v="22.14"/>
    <n v="6.5000000000000002E-2"/>
    <n v="72728"/>
    <n v="78209"/>
    <n v="4727.32"/>
    <n v="356.27000000000044"/>
    <n v="14136"/>
    <n v="0.18149999999999999"/>
    <n v="0.17510000000000001"/>
    <n v="1839.23"/>
    <n v="84.73"/>
    <n v="14.84"/>
    <n v="99.570000000000007"/>
    <n v="7022.3899999999994"/>
  </r>
  <r>
    <x v="34"/>
    <s v="Chewelah School District"/>
    <n v="2664"/>
    <s v="Gess Elementary"/>
    <x v="0"/>
    <n v="349.08"/>
    <n v="0"/>
    <n v="349.08"/>
    <n v="1"/>
    <n v="1"/>
    <n v="349.08"/>
    <n v="1.024"/>
    <n v="72728"/>
    <n v="78209"/>
    <n v="74473.47"/>
    <n v="5612.5500000000029"/>
    <n v="14136"/>
    <n v="0.18149999999999999"/>
    <n v="0.17510000000000001"/>
    <n v="28974.959999999999"/>
    <n v="1334.77"/>
    <n v="233.72"/>
    <n v="1568.49"/>
    <n v="110629.47"/>
  </r>
  <r>
    <x v="34"/>
    <s v="Chewelah School District"/>
    <n v="2404"/>
    <s v="Jenkins Junior/Senior High"/>
    <x v="0"/>
    <n v="346.31"/>
    <n v="0"/>
    <n v="346.31"/>
    <n v="1"/>
    <n v="1"/>
    <n v="346.31"/>
    <n v="1.016"/>
    <n v="72728"/>
    <n v="78209"/>
    <n v="73891.649999999994"/>
    <n v="5568.6900000000023"/>
    <n v="14136"/>
    <n v="0.18149999999999999"/>
    <n v="0.17510000000000001"/>
    <n v="28748.59"/>
    <n v="1324.34"/>
    <n v="231.89"/>
    <n v="1556.23"/>
    <n v="109765.15999999999"/>
  </r>
  <r>
    <x v="34"/>
    <s v="Chewelah School District"/>
    <n v="1763"/>
    <s v="Quartzite Learning"/>
    <x v="0"/>
    <n v="113.98"/>
    <n v="0"/>
    <n v="113.98"/>
    <n v="1"/>
    <n v="1"/>
    <n v="113.98"/>
    <n v="0.33400000000000002"/>
    <n v="72728"/>
    <n v="78209"/>
    <n v="24291.15"/>
    <n v="1830.6599999999999"/>
    <n v="14136"/>
    <n v="0.18149999999999999"/>
    <n v="0.17510000000000001"/>
    <n v="9450.82"/>
    <n v="435.36"/>
    <n v="76.23"/>
    <n v="511.59000000000003"/>
    <n v="36084.22"/>
  </r>
  <r>
    <x v="35"/>
    <s v="Chief Leschi Tribal Compact"/>
    <n v="5549"/>
    <s v="Chief Leschi Schools"/>
    <x v="0"/>
    <n v="647.83000000000004"/>
    <n v="0"/>
    <n v="647.83000000000004"/>
    <n v="1.1200000000000001"/>
    <n v="1.1200000000000001"/>
    <n v="647.83000000000004"/>
    <n v="1.9"/>
    <n v="72728"/>
    <n v="78209"/>
    <n v="154765.18"/>
    <n v="11663.570000000007"/>
    <n v="14136"/>
    <n v="0.18149999999999999"/>
    <n v="0.17510000000000001"/>
    <n v="56990.57"/>
    <n v="2773.81"/>
    <n v="485.69"/>
    <n v="3259.5"/>
    <n v="226678.82"/>
  </r>
  <r>
    <x v="36"/>
    <s v="Chimacum School District"/>
    <n v="4552"/>
    <s v="Chimacum Creek Primary School"/>
    <x v="0"/>
    <n v="135.85"/>
    <n v="0"/>
    <n v="135.85"/>
    <n v="1.1200000000000001"/>
    <n v="1.1200000000000001"/>
    <n v="135.85"/>
    <n v="0.39800000000000002"/>
    <n v="72728"/>
    <n v="78209"/>
    <n v="32419.23"/>
    <n v="2443.2100000000028"/>
    <n v="14136"/>
    <n v="0.18149999999999999"/>
    <n v="0.17510000000000001"/>
    <n v="11938.02"/>
    <n v="581.04"/>
    <n v="101.74"/>
    <n v="682.78"/>
    <n v="47483.240000000005"/>
  </r>
  <r>
    <x v="36"/>
    <s v="Chimacum School District"/>
    <n v="2697"/>
    <s v="Chimacum Elementary School"/>
    <x v="0"/>
    <n v="238.85"/>
    <n v="0"/>
    <n v="238.85"/>
    <n v="1.1200000000000001"/>
    <n v="1.1200000000000001"/>
    <n v="238.85"/>
    <n v="0.70099999999999996"/>
    <n v="72728"/>
    <n v="78209"/>
    <n v="57100.21"/>
    <n v="4303.239999999998"/>
    <n v="14136"/>
    <n v="0.18149999999999999"/>
    <n v="0.17510000000000001"/>
    <n v="21026.52"/>
    <n v="1023.39"/>
    <n v="179.2"/>
    <n v="1202.5899999999999"/>
    <n v="83632.56"/>
  </r>
  <r>
    <x v="36"/>
    <s v="Chimacum School District"/>
    <n v="3275"/>
    <s v="Chimacum Junior/Senior High School"/>
    <x v="1"/>
    <n v="272.7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6"/>
    <s v="Chimacum School District"/>
    <n v="1724"/>
    <s v="PI Program"/>
    <x v="0"/>
    <n v="43.23"/>
    <n v="0"/>
    <n v="43.23"/>
    <n v="1.1200000000000001"/>
    <n v="1.1200000000000001"/>
    <n v="43.23"/>
    <n v="0.127"/>
    <n v="72728"/>
    <n v="78209"/>
    <n v="10344.83"/>
    <n v="779.6200000000008"/>
    <n v="14136"/>
    <n v="0.18149999999999999"/>
    <n v="0.17510000000000001"/>
    <n v="3809.37"/>
    <n v="185.41"/>
    <n v="32.47"/>
    <n v="217.88"/>
    <n v="15151.7"/>
  </r>
  <r>
    <x v="37"/>
    <s v="Clarkston School District"/>
    <n v="2299"/>
    <s v="Charles Francis Adams High School"/>
    <x v="1"/>
    <n v="675.8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7"/>
    <s v="Clarkston School District"/>
    <n v="5644"/>
    <s v="Clarkston Home Alliance"/>
    <x v="1"/>
    <n v="54.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7"/>
    <s v="Clarkston School District"/>
    <n v="1617"/>
    <s v="Educational Opportunity Center"/>
    <x v="0"/>
    <n v="116.75"/>
    <n v="0"/>
    <n v="116.75"/>
    <n v="1"/>
    <n v="1"/>
    <n v="116.75"/>
    <n v="0.34200000000000003"/>
    <n v="72728"/>
    <n v="78209"/>
    <n v="24872.98"/>
    <n v="1874.5"/>
    <n v="14136"/>
    <n v="0.18149999999999999"/>
    <n v="0.17510000000000001"/>
    <n v="9677.18"/>
    <n v="445.79"/>
    <n v="78.06"/>
    <n v="523.85"/>
    <n v="36948.51"/>
  </r>
  <r>
    <x v="37"/>
    <s v="Clarkston School District"/>
    <n v="5413"/>
    <s v="Educational Opportunity Center Reengagement"/>
    <x v="0"/>
    <n v="9.43"/>
    <n v="0"/>
    <n v="9.43"/>
    <n v="1"/>
    <n v="1"/>
    <n v="9.43"/>
    <n v="2.8000000000000001E-2"/>
    <n v="72728"/>
    <n v="78209"/>
    <n v="2036.38"/>
    <n v="153.4699999999998"/>
    <n v="14136"/>
    <n v="0.18149999999999999"/>
    <n v="0.17510000000000001"/>
    <n v="792.28"/>
    <n v="36.5"/>
    <n v="6.39"/>
    <n v="42.89"/>
    <n v="3025.0199999999995"/>
  </r>
  <r>
    <x v="37"/>
    <s v="Clarkston School District"/>
    <n v="2962"/>
    <s v="Grantham Elementary"/>
    <x v="0"/>
    <n v="275.67"/>
    <n v="0"/>
    <n v="275.67"/>
    <n v="1"/>
    <n v="1"/>
    <n v="275.67"/>
    <n v="0.80900000000000005"/>
    <n v="72728"/>
    <n v="78209"/>
    <n v="58836.95"/>
    <n v="4434.1300000000047"/>
    <n v="14136"/>
    <n v="0.18149999999999999"/>
    <n v="0.17510000000000001"/>
    <n v="22891.35"/>
    <n v="1054.52"/>
    <n v="184.65"/>
    <n v="1239.17"/>
    <n v="87401.599999999991"/>
  </r>
  <r>
    <x v="37"/>
    <s v="Clarkston School District"/>
    <n v="4384"/>
    <s v="Heights Elementary"/>
    <x v="1"/>
    <n v="361.6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7"/>
    <s v="Clarkston School District"/>
    <n v="3266"/>
    <s v="Highland Elementary"/>
    <x v="0"/>
    <n v="298.54000000000002"/>
    <n v="0"/>
    <n v="298.54000000000002"/>
    <n v="1"/>
    <n v="1"/>
    <n v="298.54000000000002"/>
    <n v="0.876"/>
    <n v="72728"/>
    <n v="78209"/>
    <n v="63709.73"/>
    <n v="4801.3499999999985"/>
    <n v="14136"/>
    <n v="0.18149999999999999"/>
    <n v="0.17510000000000001"/>
    <n v="24787.17"/>
    <n v="1141.8499999999999"/>
    <n v="199.94"/>
    <n v="1341.79"/>
    <n v="94640.04"/>
  </r>
  <r>
    <x v="37"/>
    <s v="Clarkston School District"/>
    <n v="2501"/>
    <s v="Lincoln Middle School"/>
    <x v="0"/>
    <n v="341.92"/>
    <n v="0"/>
    <n v="341.92"/>
    <n v="1"/>
    <n v="1"/>
    <n v="341.92"/>
    <n v="1.0029999999999999"/>
    <n v="72728"/>
    <n v="78209"/>
    <n v="72946.179999999993"/>
    <n v="5497.4500000000116"/>
    <n v="14136"/>
    <n v="0.18149999999999999"/>
    <n v="0.17510000000000001"/>
    <n v="28380.74"/>
    <n v="1307.3900000000001"/>
    <n v="228.92"/>
    <n v="1536.3100000000002"/>
    <n v="108360.68000000001"/>
  </r>
  <r>
    <x v="37"/>
    <s v="Clarkston School District"/>
    <n v="2823"/>
    <s v="Parkway Elementary"/>
    <x v="0"/>
    <n v="332.05"/>
    <n v="0"/>
    <n v="332.05"/>
    <n v="1"/>
    <n v="1"/>
    <n v="332.05"/>
    <n v="0.97399999999999998"/>
    <n v="72728"/>
    <n v="78209"/>
    <n v="70837.070000000007"/>
    <n v="5338.5"/>
    <n v="14136"/>
    <n v="0.18149999999999999"/>
    <n v="0.17510000000000001"/>
    <n v="27560.16"/>
    <n v="1269.5899999999999"/>
    <n v="222.31"/>
    <n v="1491.8999999999999"/>
    <n v="105227.63"/>
  </r>
  <r>
    <x v="37"/>
    <s v="Clarkston School District"/>
    <n v="3616"/>
    <s v="Special Services"/>
    <x v="1"/>
    <n v="5.7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8"/>
    <s v="Cle Elum-Roslyn School District"/>
    <n v="2328"/>
    <s v="Cle Elum Roslyn Elementary"/>
    <x v="1"/>
    <n v="421.2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8"/>
    <s v="Cle Elum-Roslyn School District"/>
    <n v="2329"/>
    <s v="Cle Elum Roslyn High School"/>
    <x v="1"/>
    <n v="278.6599999999999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8"/>
    <s v="Cle Elum-Roslyn School District"/>
    <n v="1987"/>
    <s v="Swiftwater Learning Center"/>
    <x v="0"/>
    <n v="17.77"/>
    <n v="0"/>
    <n v="17.77"/>
    <n v="1.06"/>
    <n v="1.06"/>
    <n v="17.77"/>
    <n v="5.1999999999999998E-2"/>
    <n v="72728"/>
    <n v="78209"/>
    <n v="4008.77"/>
    <n v="302.11000000000013"/>
    <n v="14136"/>
    <n v="0.18149999999999999"/>
    <n v="0.17510000000000001"/>
    <n v="1515.56"/>
    <n v="71.849999999999994"/>
    <n v="12.58"/>
    <n v="84.429999999999993"/>
    <n v="5910.8700000000008"/>
  </r>
  <r>
    <x v="38"/>
    <s v="Cle Elum-Roslyn School District"/>
    <n v="2570"/>
    <s v="Walter Strom Middle School"/>
    <x v="1"/>
    <n v="221.7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5386"/>
    <s v="Clover Park Early Learning Program"/>
    <x v="0"/>
    <n v="0"/>
    <m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5751"/>
    <s v="Gravelly Lake K-12 Academy"/>
    <x v="0"/>
    <n v="199.07"/>
    <m/>
    <n v="199.07"/>
    <n v="1.06"/>
    <n v="1.06"/>
    <n v="199.07"/>
    <n v="0.58399999999999996"/>
    <n v="72728"/>
    <n v="78209"/>
    <n v="45021.54"/>
    <n v="3392.9599999999991"/>
    <n v="14136"/>
    <n v="0.18149999999999999"/>
    <n v="0.17510000000000001"/>
    <n v="17020.939999999999"/>
    <n v="806.91"/>
    <n v="141.29"/>
    <n v="948.19999999999993"/>
    <n v="66383.64"/>
  </r>
  <r>
    <x v="39"/>
    <s v="Clover Park School District"/>
    <n v="1880"/>
    <s v="Re-Entry High School"/>
    <x v="0"/>
    <n v="6.14"/>
    <m/>
    <n v="6.14"/>
    <n v="1.06"/>
    <n v="1.06"/>
    <n v="6.14"/>
    <n v="1.7999999999999999E-2"/>
    <n v="72728"/>
    <n v="78209"/>
    <n v="1387.65"/>
    <n v="104.57999999999993"/>
    <n v="14136"/>
    <n v="0.18149999999999999"/>
    <n v="0.17510000000000001"/>
    <n v="524.62"/>
    <n v="24.87"/>
    <n v="4.3499999999999996"/>
    <n v="29.22"/>
    <n v="2046.07"/>
  </r>
  <r>
    <x v="39"/>
    <s v="Clover Park School District"/>
    <n v="1825"/>
    <s v="Alfaretta House"/>
    <x v="0"/>
    <n v="31.54"/>
    <n v="0"/>
    <n v="31.54"/>
    <n v="1.06"/>
    <n v="1.06"/>
    <n v="31.54"/>
    <n v="9.2999999999999999E-2"/>
    <n v="72728"/>
    <n v="78209"/>
    <n v="7169.53"/>
    <n v="540.3100000000004"/>
    <n v="14136"/>
    <n v="0.18149999999999999"/>
    <n v="0.17510000000000001"/>
    <n v="2710.53"/>
    <n v="128.5"/>
    <n v="22.5"/>
    <n v="151"/>
    <n v="10571.369999999999"/>
  </r>
  <r>
    <x v="39"/>
    <s v="Clover Park School District"/>
    <n v="3454"/>
    <s v="Beachwood Elementary School"/>
    <x v="1"/>
    <n v="344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3457"/>
    <s v="Carter Lake Elementary School"/>
    <x v="1"/>
    <n v="436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2425"/>
    <s v="Clover Park High School"/>
    <x v="0"/>
    <n v="1136.1699999999998"/>
    <n v="0"/>
    <n v="1136.1699999999998"/>
    <n v="1.06"/>
    <n v="1.06"/>
    <n v="1136.1699999999998"/>
    <n v="3.3330000000000002"/>
    <n v="72728"/>
    <n v="78209"/>
    <n v="256946.57"/>
    <n v="19364.260000000009"/>
    <n v="14136"/>
    <n v="0.18149999999999999"/>
    <n v="0.17510000000000001"/>
    <n v="97141.77"/>
    <n v="4605.18"/>
    <n v="806.37"/>
    <n v="5411.55"/>
    <n v="378864.15"/>
  </r>
  <r>
    <x v="39"/>
    <s v="Clover Park School District"/>
    <n v="5411"/>
    <s v="CPSD Open Doors Program"/>
    <x v="0"/>
    <n v="265.67"/>
    <n v="0"/>
    <n v="265.67"/>
    <n v="1.06"/>
    <n v="1.06"/>
    <n v="265.67"/>
    <n v="0.77900000000000003"/>
    <n v="72728"/>
    <n v="78209"/>
    <n v="60054.42"/>
    <n v="4525.8800000000047"/>
    <n v="14136"/>
    <n v="0.18149999999999999"/>
    <n v="0.17510000000000001"/>
    <n v="22704.3"/>
    <n v="1076.3399999999999"/>
    <n v="188.47"/>
    <n v="1264.81"/>
    <n v="88549.41"/>
  </r>
  <r>
    <x v="39"/>
    <s v="Clover Park School District"/>
    <n v="2943"/>
    <s v="Custer Elementary School"/>
    <x v="0"/>
    <n v="241.34"/>
    <n v="0"/>
    <n v="241.34"/>
    <n v="1.06"/>
    <n v="1.06"/>
    <n v="241.34"/>
    <n v="0.70799999999999996"/>
    <n v="72728"/>
    <n v="78209"/>
    <n v="54580.91"/>
    <n v="4113.3799999999974"/>
    <n v="14136"/>
    <n v="0.18149999999999999"/>
    <n v="0.17510000000000001"/>
    <n v="20634.98"/>
    <n v="978.24"/>
    <n v="171.29"/>
    <n v="1149.53"/>
    <n v="80478.799999999988"/>
  </r>
  <r>
    <x v="39"/>
    <s v="Clover Park School District"/>
    <n v="3455"/>
    <s v="Dower Elementary School"/>
    <x v="0"/>
    <n v="261.72000000000003"/>
    <n v="0"/>
    <n v="261.72000000000003"/>
    <n v="1.06"/>
    <n v="1.06"/>
    <n v="261.72000000000003"/>
    <n v="0.76800000000000002"/>
    <n v="72728"/>
    <n v="78209"/>
    <n v="59206.41"/>
    <n v="4461.9699999999939"/>
    <n v="14136"/>
    <n v="0.18149999999999999"/>
    <n v="0.17510000000000001"/>
    <n v="22383.7"/>
    <n v="1061.1400000000001"/>
    <n v="185.81"/>
    <n v="1246.95"/>
    <n v="87299.029999999984"/>
  </r>
  <r>
    <x v="39"/>
    <s v="Clover Park School District"/>
    <n v="4396"/>
    <s v="Evergreen Elementary School"/>
    <x v="0"/>
    <n v="358.43"/>
    <n v="0"/>
    <n v="358.43"/>
    <n v="1.06"/>
    <n v="1.06"/>
    <n v="358.43"/>
    <n v="1.0509999999999999"/>
    <n v="72728"/>
    <n v="78209"/>
    <n v="81023.360000000001"/>
    <n v="6106.1600000000035"/>
    <n v="14136"/>
    <n v="0.18149999999999999"/>
    <n v="0.17510000000000001"/>
    <n v="30631.86"/>
    <n v="1452.16"/>
    <n v="254.27"/>
    <n v="1706.43"/>
    <n v="119467.81"/>
  </r>
  <r>
    <x v="39"/>
    <s v="Clover Park School District"/>
    <n v="5387"/>
    <s v="Four Heroes Elementary"/>
    <x v="0"/>
    <n v="534.21"/>
    <n v="0"/>
    <n v="534.21"/>
    <n v="1.06"/>
    <n v="1.06"/>
    <n v="534.21"/>
    <n v="1.5669999999999999"/>
    <n v="72728"/>
    <n v="78209"/>
    <n v="120802.66"/>
    <n v="9104.0500000000029"/>
    <n v="14136"/>
    <n v="0.18149999999999999"/>
    <n v="0.17510000000000001"/>
    <n v="45670.91"/>
    <n v="2165.11"/>
    <n v="379.11"/>
    <n v="2544.2200000000003"/>
    <n v="178121.84"/>
  </r>
  <r>
    <x v="39"/>
    <s v="Clover Park School District"/>
    <n v="5027"/>
    <s v="Harrison Prep School"/>
    <x v="0"/>
    <n v="740.86"/>
    <n v="0"/>
    <n v="740.86"/>
    <n v="1.06"/>
    <n v="1.06"/>
    <n v="740.86"/>
    <n v="2.173"/>
    <n v="72728"/>
    <n v="78209"/>
    <n v="167520.22"/>
    <n v="12624.829999999987"/>
    <n v="14136"/>
    <n v="0.18149999999999999"/>
    <n v="0.17510000000000001"/>
    <n v="63333.06"/>
    <n v="3002.42"/>
    <n v="525.72"/>
    <n v="3528.1400000000003"/>
    <n v="247006.25"/>
  </r>
  <r>
    <x v="39"/>
    <s v="Clover Park School District"/>
    <n v="3298"/>
    <s v="Hillside Elementary School"/>
    <x v="0"/>
    <n v="482.18"/>
    <n v="0"/>
    <n v="482.18"/>
    <n v="1.06"/>
    <n v="1.06"/>
    <n v="482.18"/>
    <n v="1.4139999999999999"/>
    <n v="72728"/>
    <n v="78209"/>
    <n v="109007.64"/>
    <n v="8215.14"/>
    <n v="14136"/>
    <n v="0.18149999999999999"/>
    <n v="0.17510000000000001"/>
    <n v="41211.660000000003"/>
    <n v="1953.71"/>
    <n v="342.09"/>
    <n v="2295.8000000000002"/>
    <n v="160730.23999999999"/>
  </r>
  <r>
    <x v="39"/>
    <s v="Clover Park School District"/>
    <n v="3248"/>
    <s v="Hudtloff Middle School"/>
    <x v="0"/>
    <n v="581.08000000000004"/>
    <n v="0"/>
    <n v="581.08000000000004"/>
    <n v="1.06"/>
    <n v="1.06"/>
    <n v="581.08000000000004"/>
    <n v="1.7050000000000001"/>
    <n v="72728"/>
    <n v="78209"/>
    <n v="131441.31"/>
    <n v="9905.820000000007"/>
    <n v="14136"/>
    <n v="0.18149999999999999"/>
    <n v="0.17510000000000001"/>
    <n v="49692.99"/>
    <n v="2355.79"/>
    <n v="412.5"/>
    <n v="2768.29"/>
    <n v="193808.41"/>
  </r>
  <r>
    <x v="39"/>
    <s v="Clover Park School District"/>
    <n v="3117"/>
    <s v="Idlewild Elementary School"/>
    <x v="1"/>
    <n v="438.4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3351"/>
    <s v="Lake Louise Elementary School"/>
    <x v="0"/>
    <n v="504.83"/>
    <n v="0"/>
    <n v="504.83"/>
    <n v="1.06"/>
    <n v="1.06"/>
    <n v="504.83"/>
    <n v="1.4810000000000001"/>
    <n v="72728"/>
    <n v="78209"/>
    <n v="114172.78"/>
    <n v="8604.3999999999942"/>
    <n v="14136"/>
    <n v="0.18149999999999999"/>
    <n v="0.17510000000000001"/>
    <n v="43164.41"/>
    <n v="2046.29"/>
    <n v="358.31"/>
    <n v="2404.6"/>
    <n v="168346.19"/>
  </r>
  <r>
    <x v="39"/>
    <s v="Clover Park School District"/>
    <n v="3456"/>
    <s v="Lakes High School"/>
    <x v="0"/>
    <n v="1176.6600000000001"/>
    <n v="0"/>
    <n v="1176.6600000000001"/>
    <n v="1.06"/>
    <n v="1.06"/>
    <n v="1176.6600000000001"/>
    <n v="3.452"/>
    <n v="72728"/>
    <n v="78209"/>
    <n v="266120.48"/>
    <n v="20055.640000000014"/>
    <n v="14136"/>
    <n v="0.18149999999999999"/>
    <n v="0.17510000000000001"/>
    <n v="100610.08"/>
    <n v="4769.6000000000004"/>
    <n v="835.16"/>
    <n v="5604.76"/>
    <n v="392390.96"/>
  </r>
  <r>
    <x v="39"/>
    <s v="Clover Park School District"/>
    <n v="2652"/>
    <s v="Lakeview Hope Academy"/>
    <x v="0"/>
    <n v="542.29"/>
    <n v="0"/>
    <n v="542.29"/>
    <n v="1.06"/>
    <n v="1.06"/>
    <n v="542.29"/>
    <n v="1.591"/>
    <n v="72728"/>
    <n v="78209"/>
    <n v="122652.86"/>
    <n v="9243.4900000000052"/>
    <n v="14136"/>
    <n v="0.18149999999999999"/>
    <n v="0.17510000000000001"/>
    <n v="46370.41"/>
    <n v="2198.27"/>
    <n v="384.92"/>
    <n v="2583.19"/>
    <n v="180849.95"/>
  </r>
  <r>
    <x v="39"/>
    <s v="Clover Park School District"/>
    <n v="3602"/>
    <s v="Lochburn Middle School"/>
    <x v="0"/>
    <n v="472"/>
    <n v="0"/>
    <n v="472"/>
    <n v="1.06"/>
    <n v="1.06"/>
    <n v="472"/>
    <n v="1.385"/>
    <n v="72728"/>
    <n v="78209"/>
    <n v="106771.98"/>
    <n v="8046.6500000000087"/>
    <n v="14136"/>
    <n v="0.18149999999999999"/>
    <n v="0.17510000000000001"/>
    <n v="40366.44"/>
    <n v="1913.64"/>
    <n v="335.08"/>
    <n v="2248.7200000000003"/>
    <n v="157433.79"/>
  </r>
  <r>
    <x v="39"/>
    <s v="Clover Park School District"/>
    <n v="5364"/>
    <s v="Meriwether Elementary School"/>
    <x v="1"/>
    <n v="249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3763"/>
    <s v="Oakbrook Elementary School"/>
    <x v="0"/>
    <n v="276.14"/>
    <n v="0"/>
    <n v="276.14"/>
    <n v="1.06"/>
    <n v="1.06"/>
    <n v="276.14"/>
    <n v="0.81"/>
    <n v="72728"/>
    <n v="78209"/>
    <n v="62444.26"/>
    <n v="4705.989999999998"/>
    <n v="14136"/>
    <n v="0.18149999999999999"/>
    <n v="0.17510000000000001"/>
    <n v="23607.81"/>
    <n v="1119.17"/>
    <n v="195.97"/>
    <n v="1315.14"/>
    <n v="92073.2"/>
  </r>
  <r>
    <x v="39"/>
    <s v="Clover Park School District"/>
    <n v="2189"/>
    <s v="Park Lodge Elementary School"/>
    <x v="0"/>
    <n v="353"/>
    <n v="0"/>
    <n v="353"/>
    <n v="1.06"/>
    <n v="1.06"/>
    <n v="353"/>
    <n v="1.0349999999999999"/>
    <n v="72728"/>
    <n v="78209"/>
    <n v="79789.89"/>
    <n v="6013.1999999999971"/>
    <n v="14136"/>
    <n v="0.18149999999999999"/>
    <n v="0.17510000000000001"/>
    <n v="30165.54"/>
    <n v="1430.05"/>
    <n v="250.4"/>
    <n v="1680.45"/>
    <n v="117649.07999999999"/>
  </r>
  <r>
    <x v="39"/>
    <s v="Clover Park School District"/>
    <n v="5365"/>
    <s v="Rainier Elementary School"/>
    <x v="1"/>
    <n v="609.1699999999999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1881"/>
    <s v="Re-Entry Middle School"/>
    <x v="1"/>
    <n v="0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1882"/>
    <s v="Special Education Services/relife"/>
    <x v="1"/>
    <n v="1.2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9"/>
    <s v="Clover Park School District"/>
    <n v="3500"/>
    <s v="Thomas Middle School"/>
    <x v="0"/>
    <n v="959.2"/>
    <n v="0"/>
    <n v="959.2"/>
    <n v="1.06"/>
    <n v="1.06"/>
    <n v="959.2"/>
    <n v="2.8140000000000001"/>
    <n v="72728"/>
    <n v="78209"/>
    <n v="216935.99"/>
    <n v="16348.940000000002"/>
    <n v="14136"/>
    <n v="0.18149999999999999"/>
    <n v="0.17510000000000001"/>
    <n v="82015.289999999994"/>
    <n v="3888.08"/>
    <n v="680.8"/>
    <n v="4568.88"/>
    <n v="319869.09999999998"/>
  </r>
  <r>
    <x v="39"/>
    <s v="Clover Park School District"/>
    <n v="2651"/>
    <s v="Tillicum Elementary School"/>
    <x v="0"/>
    <n v="234.29"/>
    <n v="0"/>
    <n v="234.29"/>
    <n v="1.06"/>
    <n v="1.06"/>
    <n v="234.29"/>
    <n v="0.68700000000000006"/>
    <n v="72728"/>
    <n v="78209"/>
    <n v="52961.98"/>
    <n v="3991.3799999999974"/>
    <n v="14136"/>
    <n v="0.18149999999999999"/>
    <n v="0.17510000000000001"/>
    <n v="20022.919999999998"/>
    <n v="949.22"/>
    <n v="166.21"/>
    <n v="1115.43"/>
    <n v="78091.709999999992"/>
  </r>
  <r>
    <x v="39"/>
    <s v="Clover Park School District"/>
    <n v="5297"/>
    <s v="Transition Day Students"/>
    <x v="0"/>
    <n v="11.14"/>
    <n v="0"/>
    <n v="11.14"/>
    <n v="1.06"/>
    <n v="1.06"/>
    <n v="11.14"/>
    <n v="3.3000000000000002E-2"/>
    <n v="72728"/>
    <n v="78209"/>
    <n v="2544.0300000000002"/>
    <n v="191.7199999999998"/>
    <n v="14136"/>
    <n v="0.18149999999999999"/>
    <n v="0.17510000000000001"/>
    <n v="961.8"/>
    <n v="45.6"/>
    <n v="7.98"/>
    <n v="53.58"/>
    <n v="3751.1299999999997"/>
  </r>
  <r>
    <x v="39"/>
    <s v="Clover Park School District"/>
    <n v="3249"/>
    <s v="Tyee Park Elementary School"/>
    <x v="0"/>
    <n v="340.51"/>
    <n v="0"/>
    <n v="340.51"/>
    <n v="1.06"/>
    <n v="1.06"/>
    <n v="340.51"/>
    <n v="0.999"/>
    <n v="72728"/>
    <n v="78209"/>
    <n v="77014.59"/>
    <n v="5804.0500000000029"/>
    <n v="14136"/>
    <n v="0.18149999999999999"/>
    <n v="0.17510000000000001"/>
    <n v="29116.3"/>
    <n v="1380.31"/>
    <n v="241.69"/>
    <n v="1622"/>
    <n v="113556.94"/>
  </r>
  <r>
    <x v="40"/>
    <s v="Colfax School District"/>
    <n v="3366"/>
    <s v="Colfax High School"/>
    <x v="1"/>
    <n v="256.7900000000000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0"/>
    <s v="Colfax School District"/>
    <n v="2894"/>
    <s v="Leonard M Jennings Elementary"/>
    <x v="1"/>
    <n v="276.7099999999999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1"/>
    <s v="College Place School District"/>
    <n v="5575"/>
    <s v="College Place Open Doors Program"/>
    <x v="0"/>
    <n v="11.81"/>
    <m/>
    <n v="11.81"/>
    <n v="1"/>
    <n v="1"/>
    <n v="11.81"/>
    <n v="3.5000000000000003E-2"/>
    <n v="72728"/>
    <n v="78209"/>
    <n v="2545.48"/>
    <n v="191.84000000000015"/>
    <n v="14136"/>
    <n v="0.18149999999999999"/>
    <n v="0.17510000000000001"/>
    <n v="990.36"/>
    <n v="45.62"/>
    <n v="7.99"/>
    <n v="53.61"/>
    <n v="3781.2900000000004"/>
  </r>
  <r>
    <x v="41"/>
    <s v="College Place School District"/>
    <n v="5362"/>
    <s v="College Place High School"/>
    <x v="0"/>
    <n v="475.20000000000005"/>
    <n v="0"/>
    <n v="475.20000000000005"/>
    <n v="1"/>
    <n v="1"/>
    <n v="475.20000000000005"/>
    <n v="1.3939999999999999"/>
    <n v="72728"/>
    <n v="78209"/>
    <n v="101382.83"/>
    <n v="7640.5200000000041"/>
    <n v="14136"/>
    <n v="0.18149999999999999"/>
    <n v="0.17510000000000001"/>
    <n v="39444.42"/>
    <n v="1817.06"/>
    <n v="318.17"/>
    <n v="2135.23"/>
    <n v="150603.00000000003"/>
  </r>
  <r>
    <x v="41"/>
    <s v="College Place School District"/>
    <n v="2114"/>
    <s v="Davis Elementary"/>
    <x v="0"/>
    <n v="665.57"/>
    <n v="0"/>
    <n v="665.57"/>
    <n v="1"/>
    <n v="1"/>
    <n v="665.57"/>
    <n v="1.952"/>
    <n v="72728"/>
    <n v="78209"/>
    <n v="141965.06"/>
    <n v="10698.910000000003"/>
    <n v="14136"/>
    <n v="0.18149999999999999"/>
    <n v="0.17510000000000001"/>
    <n v="55233.51"/>
    <n v="2544.4"/>
    <n v="445.52"/>
    <n v="2989.92"/>
    <n v="210887.40000000002"/>
  </r>
  <r>
    <x v="41"/>
    <s v="College Place School District"/>
    <n v="3541"/>
    <s v="John Sager Middle School"/>
    <x v="0"/>
    <n v="348.18"/>
    <n v="0"/>
    <n v="348.18"/>
    <n v="1"/>
    <n v="1"/>
    <n v="348.18"/>
    <n v="1.0209999999999999"/>
    <n v="72728"/>
    <n v="78209"/>
    <n v="74255.289999999994"/>
    <n v="5596.1000000000058"/>
    <n v="14136"/>
    <n v="0.18149999999999999"/>
    <n v="0.17510000000000001"/>
    <n v="28890.07"/>
    <n v="1330.86"/>
    <n v="233.03"/>
    <n v="1563.8899999999999"/>
    <n v="110305.34999999999"/>
  </r>
  <r>
    <x v="42"/>
    <s v="Colton School District"/>
    <n v="2588"/>
    <s v="Colton School"/>
    <x v="1"/>
    <n v="143.27000000000001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3"/>
    <s v="Columbia (Stevens) School District"/>
    <n v="3508"/>
    <s v="Columbia High And Elementary"/>
    <x v="0"/>
    <n v="112.13000000000001"/>
    <n v="0"/>
    <n v="112.13000000000001"/>
    <n v="1"/>
    <n v="1"/>
    <n v="112.13000000000001"/>
    <n v="0.32900000000000001"/>
    <n v="72728"/>
    <n v="78209"/>
    <n v="23927.51"/>
    <n v="1803.25"/>
    <n v="14136"/>
    <n v="0.18149999999999999"/>
    <n v="0.17510000000000001"/>
    <n v="9309.34"/>
    <n v="428.85"/>
    <n v="75.09"/>
    <n v="503.94000000000005"/>
    <n v="35544.04"/>
  </r>
  <r>
    <x v="44"/>
    <s v="Columbia (Walla Walla) School District"/>
    <n v="3613"/>
    <s v="Columbia Elementary"/>
    <x v="0"/>
    <n v="375"/>
    <n v="0"/>
    <n v="375"/>
    <n v="1.01"/>
    <n v="1.01"/>
    <n v="375"/>
    <n v="1.1000000000000001"/>
    <n v="72728"/>
    <n v="78209"/>
    <n v="80800.81"/>
    <n v="6089.3899999999994"/>
    <n v="14136"/>
    <n v="0.18149999999999999"/>
    <n v="0.17510000000000001"/>
    <n v="31281.200000000001"/>
    <n v="1448.17"/>
    <n v="253.57"/>
    <n v="1701.74"/>
    <n v="119873.14"/>
  </r>
  <r>
    <x v="44"/>
    <s v="Columbia (Walla Walla) School District"/>
    <n v="4049"/>
    <s v="Columbia High School"/>
    <x v="0"/>
    <n v="222.88"/>
    <n v="0"/>
    <n v="222.88"/>
    <n v="1.01"/>
    <n v="1.01"/>
    <n v="222.88"/>
    <n v="0.65400000000000003"/>
    <n v="72728"/>
    <n v="78209"/>
    <n v="48039.75"/>
    <n v="3620.4199999999983"/>
    <n v="14136"/>
    <n v="0.18149999999999999"/>
    <n v="0.17510000000000001"/>
    <n v="18598.09"/>
    <n v="861"/>
    <n v="150.76"/>
    <n v="1011.76"/>
    <n v="71270.01999999999"/>
  </r>
  <r>
    <x v="44"/>
    <s v="Columbia (Walla Walla) School District"/>
    <n v="3012"/>
    <s v="Columbia Middle School"/>
    <x v="0"/>
    <n v="182.98"/>
    <n v="0"/>
    <n v="182.98"/>
    <n v="1.01"/>
    <n v="1.01"/>
    <n v="182.98"/>
    <n v="0.53700000000000003"/>
    <n v="72728"/>
    <n v="78209"/>
    <n v="39445.49"/>
    <n v="2972.7300000000032"/>
    <n v="14136"/>
    <n v="0.18149999999999999"/>
    <n v="0.17510000000000001"/>
    <n v="15270.91"/>
    <n v="706.97"/>
    <n v="123.79"/>
    <n v="830.76"/>
    <n v="58519.89"/>
  </r>
  <r>
    <x v="45"/>
    <s v="Colville School District"/>
    <n v="5604"/>
    <s v="Colville Fish Hatchery"/>
    <x v="1"/>
    <n v="14.66"/>
    <m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5"/>
    <s v="Colville School District"/>
    <n v="3831"/>
    <s v="Colville Junior High School"/>
    <x v="0"/>
    <n v="379.49"/>
    <n v="0"/>
    <n v="379.49"/>
    <n v="1"/>
    <n v="1.04"/>
    <n v="379.49"/>
    <n v="1.113"/>
    <n v="72728"/>
    <n v="78209"/>
    <n v="80946.259999999995"/>
    <n v="9582.2200000000012"/>
    <n v="14136"/>
    <n v="0.18149999999999999"/>
    <n v="0.17510000000000001"/>
    <n v="32102.959999999999"/>
    <n v="1508.81"/>
    <n v="264.19"/>
    <n v="1773"/>
    <n v="124404.44"/>
  </r>
  <r>
    <x v="45"/>
    <s v="Colville School District"/>
    <n v="3310"/>
    <s v="Colville Senior High School"/>
    <x v="0"/>
    <n v="507.61"/>
    <n v="0"/>
    <n v="507.61"/>
    <n v="1"/>
    <n v="1.04"/>
    <n v="507.61"/>
    <n v="1.4890000000000001"/>
    <n v="72728"/>
    <n v="78209"/>
    <n v="108291.99"/>
    <n v="12819.339999999997"/>
    <n v="14136"/>
    <n v="0.18149999999999999"/>
    <n v="0.17510000000000001"/>
    <n v="42948.17"/>
    <n v="2018.52"/>
    <n v="353.44"/>
    <n v="2371.96"/>
    <n v="166431.46"/>
  </r>
  <r>
    <x v="45"/>
    <s v="Colville School District"/>
    <n v="4180"/>
    <s v="Fort Colville Elementary"/>
    <x v="0"/>
    <n v="354.44"/>
    <n v="0"/>
    <n v="354.44"/>
    <n v="1"/>
    <n v="1.04"/>
    <n v="354.44"/>
    <n v="1.04"/>
    <n v="72728"/>
    <n v="78209"/>
    <n v="75637.119999999995"/>
    <n v="8953.7300000000105"/>
    <n v="14136"/>
    <n v="0.18149999999999999"/>
    <n v="0.17510000000000001"/>
    <n v="29997.38"/>
    <n v="1409.85"/>
    <n v="246.86"/>
    <n v="1656.71"/>
    <n v="116244.94000000002"/>
  </r>
  <r>
    <x v="45"/>
    <s v="Colville School District"/>
    <n v="2957"/>
    <s v="Hofstetter Elementary"/>
    <x v="0"/>
    <n v="395.31"/>
    <n v="0"/>
    <n v="395.31"/>
    <n v="1"/>
    <n v="1.04"/>
    <n v="395.31"/>
    <n v="1.1599999999999999"/>
    <n v="72728"/>
    <n v="78209"/>
    <n v="84364.479999999996"/>
    <n v="9986.86"/>
    <n v="14136"/>
    <n v="0.18149999999999999"/>
    <n v="0.17510000000000001"/>
    <n v="33458.61"/>
    <n v="1572.52"/>
    <n v="275.35000000000002"/>
    <n v="1847.87"/>
    <n v="129657.81999999999"/>
  </r>
  <r>
    <x v="45"/>
    <s v="Colville School District"/>
    <n v="1594"/>
    <s v="Panorama School"/>
    <x v="0"/>
    <n v="46.32"/>
    <n v="0"/>
    <n v="46.32"/>
    <n v="1"/>
    <n v="1.04"/>
    <n v="46.32"/>
    <n v="0.13600000000000001"/>
    <n v="72728"/>
    <n v="78209"/>
    <n v="9891.01"/>
    <n v="1170.869999999999"/>
    <n v="14136"/>
    <n v="0.18149999999999999"/>
    <n v="0.17510000000000001"/>
    <n v="3922.73"/>
    <n v="184.36"/>
    <n v="32.28"/>
    <n v="216.64000000000001"/>
    <n v="15201.249999999998"/>
  </r>
  <r>
    <x v="46"/>
    <s v="Concrete School District"/>
    <n v="2577"/>
    <s v="Concrete Elementary"/>
    <x v="0"/>
    <n v="316.26"/>
    <n v="0"/>
    <n v="316.26"/>
    <n v="1.06"/>
    <n v="1.06"/>
    <n v="316.26"/>
    <n v="0.92800000000000005"/>
    <n v="72728"/>
    <n v="78209"/>
    <n v="71541.08"/>
    <n v="5391.5500000000029"/>
    <n v="14136"/>
    <n v="0.18149999999999999"/>
    <n v="0.17510000000000001"/>
    <n v="27046.97"/>
    <n v="1282.21"/>
    <n v="224.51"/>
    <n v="1506.72"/>
    <n v="105486.32"/>
  </r>
  <r>
    <x v="46"/>
    <s v="Concrete School District"/>
    <n v="2810"/>
    <s v="Concrete High School"/>
    <x v="0"/>
    <n v="214.87000000000003"/>
    <n v="0"/>
    <n v="214.87000000000003"/>
    <n v="1.06"/>
    <n v="1.06"/>
    <n v="214.87000000000003"/>
    <n v="0.63"/>
    <n v="72728"/>
    <n v="78209"/>
    <n v="48567.76"/>
    <n v="3660.2099999999991"/>
    <n v="14136"/>
    <n v="0.18149999999999999"/>
    <n v="0.17510000000000001"/>
    <n v="18361.63"/>
    <n v="870.47"/>
    <n v="152.41999999999999"/>
    <n v="1022.89"/>
    <n v="71612.490000000005"/>
  </r>
  <r>
    <x v="47"/>
    <s v="Conway School District"/>
    <n v="2578"/>
    <s v="Conway School"/>
    <x v="1"/>
    <n v="419.43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8"/>
    <s v="Cosmopolis School District"/>
    <n v="3326"/>
    <s v="Cosmopolis Elementary School"/>
    <x v="0"/>
    <n v="182.14999999999998"/>
    <n v="0"/>
    <n v="182.14999999999998"/>
    <n v="1"/>
    <n v="1"/>
    <n v="182.14999999999998"/>
    <n v="0.53400000000000003"/>
    <n v="72728"/>
    <n v="78209"/>
    <n v="38836.75"/>
    <n v="2926.8600000000006"/>
    <n v="14136"/>
    <n v="0.18149999999999999"/>
    <n v="0.17510000000000001"/>
    <n v="15109.99"/>
    <n v="696.06"/>
    <n v="121.88"/>
    <n v="817.93999999999994"/>
    <n v="57691.54"/>
  </r>
  <r>
    <x v="49"/>
    <s v="Coulee-Hartline School District"/>
    <n v="2968"/>
    <s v="Almira Coulee Hartline High School"/>
    <x v="1"/>
    <n v="115.7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49"/>
    <s v="Coulee-Hartline School District"/>
    <n v="2693"/>
    <s v="Coulee City Elementary"/>
    <x v="1"/>
    <n v="83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0"/>
    <s v="Coupeville School District"/>
    <n v="3664"/>
    <s v="Coupeville Elementary School"/>
    <x v="0"/>
    <n v="457.14"/>
    <n v="0"/>
    <n v="457.14"/>
    <n v="1.1299999999999999"/>
    <n v="1.1299999999999999"/>
    <n v="457.14"/>
    <n v="1.341"/>
    <n v="72728"/>
    <n v="78209"/>
    <n v="110206.92"/>
    <n v="8305.5200000000041"/>
    <n v="14136"/>
    <n v="0.18149999999999999"/>
    <n v="0.17510000000000001"/>
    <n v="40413.230000000003"/>
    <n v="1975.21"/>
    <n v="345.86"/>
    <n v="2321.0700000000002"/>
    <n v="161246.74"/>
  </r>
  <r>
    <x v="50"/>
    <s v="Coupeville School District"/>
    <n v="2625"/>
    <s v="Coupeville High School"/>
    <x v="1"/>
    <n v="263.3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0"/>
    <s v="Coupeville School District"/>
    <n v="4004"/>
    <s v="Coupeville Middle School"/>
    <x v="1"/>
    <n v="238.29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0"/>
    <s v="Coupeville School District"/>
    <n v="5412"/>
    <s v="Open Den"/>
    <x v="1"/>
    <n v="4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1"/>
    <s v="Crescent School District"/>
    <n v="3473"/>
    <s v="Crescent School"/>
    <x v="0"/>
    <n v="217.01999999999998"/>
    <n v="0"/>
    <n v="217.01999999999998"/>
    <n v="1"/>
    <n v="1"/>
    <n v="217.01999999999998"/>
    <n v="0.63700000000000001"/>
    <n v="72728"/>
    <n v="78209"/>
    <n v="46327.74"/>
    <n v="3491.3899999999994"/>
    <n v="14136"/>
    <n v="0.18149999999999999"/>
    <n v="0.17510000000000001"/>
    <n v="18024.46"/>
    <n v="830.32"/>
    <n v="145.38999999999999"/>
    <n v="975.71"/>
    <n v="68819.3"/>
  </r>
  <r>
    <x v="51"/>
    <s v="Crescent School District"/>
    <n v="5030"/>
    <s v="HomeConnection"/>
    <x v="1"/>
    <n v="139.0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2"/>
    <s v="Creston School District"/>
    <n v="2862"/>
    <s v="Creston Elementary"/>
    <x v="0"/>
    <n v="43"/>
    <n v="0"/>
    <n v="43"/>
    <n v="1.01"/>
    <n v="1.01"/>
    <n v="43"/>
    <n v="0.126"/>
    <n v="72728"/>
    <n v="78209"/>
    <n v="9255.3700000000008"/>
    <n v="697.5099999999984"/>
    <n v="14136"/>
    <n v="0.18149999999999999"/>
    <n v="0.17510000000000001"/>
    <n v="3583.12"/>
    <n v="165.88"/>
    <n v="29.05"/>
    <n v="194.93"/>
    <n v="13730.93"/>
  </r>
  <r>
    <x v="52"/>
    <s v="Creston School District"/>
    <n v="2863"/>
    <s v="Creston Jr-Sr High School"/>
    <x v="1"/>
    <n v="46.39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3"/>
    <s v="Curlew School District"/>
    <n v="2006"/>
    <s v="Curlew Elem &amp; High School"/>
    <x v="0"/>
    <n v="211.67999999999998"/>
    <n v="0"/>
    <n v="211.67999999999998"/>
    <n v="1.01"/>
    <n v="1.01"/>
    <n v="211.67999999999998"/>
    <n v="0.621"/>
    <n v="72728"/>
    <n v="78209"/>
    <n v="45615.73"/>
    <n v="3437.739999999998"/>
    <n v="14136"/>
    <n v="0.18149999999999999"/>
    <n v="0.17510000000000001"/>
    <n v="17659.66"/>
    <n v="817.56"/>
    <n v="143.15"/>
    <n v="960.70999999999992"/>
    <n v="67673.840000000011"/>
  </r>
  <r>
    <x v="53"/>
    <s v="Curlew School District"/>
    <n v="5530"/>
    <s v="Ferry County Open Doors"/>
    <x v="1"/>
    <n v="55.57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4"/>
    <s v="Cusick School District"/>
    <n v="2770"/>
    <s v="Bess Herian Elementary"/>
    <x v="0"/>
    <n v="119.14"/>
    <n v="0"/>
    <n v="119.14"/>
    <n v="1"/>
    <n v="1"/>
    <n v="119.14"/>
    <n v="0.34899999999999998"/>
    <n v="72728"/>
    <n v="78209"/>
    <n v="25382.07"/>
    <n v="1912.869999999999"/>
    <n v="14136"/>
    <n v="0.18149999999999999"/>
    <n v="0.17510000000000001"/>
    <n v="9875.25"/>
    <n v="454.92"/>
    <n v="79.66"/>
    <n v="534.58000000000004"/>
    <n v="37704.770000000004"/>
  </r>
  <r>
    <x v="54"/>
    <s v="Cusick School District"/>
    <n v="2423"/>
    <s v="Cusick Jr Sr High School"/>
    <x v="0"/>
    <n v="130.57999999999998"/>
    <n v="0"/>
    <n v="130.57999999999998"/>
    <n v="1"/>
    <n v="1"/>
    <n v="130.57999999999998"/>
    <n v="0.38300000000000001"/>
    <n v="72728"/>
    <n v="78209"/>
    <n v="27854.82"/>
    <n v="2099.2299999999996"/>
    <n v="14136"/>
    <n v="0.18149999999999999"/>
    <n v="0.17510000000000001"/>
    <n v="10837.31"/>
    <n v="499.23"/>
    <n v="87.42"/>
    <n v="586.65"/>
    <n v="41378.01"/>
  </r>
  <r>
    <x v="54"/>
    <s v="Cusick School District"/>
    <n v="5538"/>
    <s v="Home Pride"/>
    <x v="0"/>
    <n v="99.91"/>
    <n v="0"/>
    <n v="99.91"/>
    <n v="1"/>
    <n v="1"/>
    <n v="99.91"/>
    <n v="0.29299999999999998"/>
    <n v="72728"/>
    <n v="78209"/>
    <n v="21309.3"/>
    <n v="1605.9400000000023"/>
    <n v="14136"/>
    <n v="0.18149999999999999"/>
    <n v="0.17510000000000001"/>
    <n v="8290.69"/>
    <n v="381.92"/>
    <n v="66.87"/>
    <n v="448.79"/>
    <n v="31654.720000000001"/>
  </r>
  <r>
    <x v="54"/>
    <s v="Cusick School District"/>
    <n v="5539"/>
    <s v="Kalispel Language Immersion School"/>
    <x v="1"/>
    <n v="12.0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5"/>
    <s v="Damman School District"/>
    <n v="2077"/>
    <s v="Damman Elementary"/>
    <x v="1"/>
    <n v="4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6"/>
    <s v="Darrington School District"/>
    <n v="3609"/>
    <s v="Darrington Elementary School"/>
    <x v="0"/>
    <n v="336.51"/>
    <n v="0"/>
    <n v="336.51"/>
    <n v="1.1200000000000001"/>
    <n v="1.1200000000000001"/>
    <n v="336.51"/>
    <n v="0.98699999999999999"/>
    <n v="72728"/>
    <n v="78209"/>
    <n v="80396.44"/>
    <n v="6058.9199999999983"/>
    <n v="14136"/>
    <n v="0.18149999999999999"/>
    <n v="0.17510000000000001"/>
    <n v="29605.1"/>
    <n v="1440.92"/>
    <n v="252.31"/>
    <n v="1693.23"/>
    <n v="117753.69"/>
  </r>
  <r>
    <x v="56"/>
    <s v="Darrington School District"/>
    <n v="3188"/>
    <s v="Darrington High School"/>
    <x v="1"/>
    <n v="107.1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7"/>
    <s v="Davenport School District"/>
    <n v="2668"/>
    <s v="Davenport Elementary"/>
    <x v="0"/>
    <n v="316.82"/>
    <n v="0"/>
    <n v="316.82"/>
    <n v="1"/>
    <n v="1"/>
    <n v="316.82"/>
    <n v="0.92900000000000005"/>
    <n v="72728"/>
    <n v="78209"/>
    <n v="67564.31"/>
    <n v="5091.8500000000058"/>
    <n v="14136"/>
    <n v="0.18149999999999999"/>
    <n v="0.17510000000000001"/>
    <n v="26286.85"/>
    <n v="1210.94"/>
    <n v="212.04"/>
    <n v="1422.98"/>
    <n v="100365.99"/>
  </r>
  <r>
    <x v="57"/>
    <s v="Davenport School District"/>
    <n v="3173"/>
    <s v="Davenport Senior High School"/>
    <x v="0"/>
    <n v="301.83"/>
    <n v="0"/>
    <n v="301.83"/>
    <n v="1"/>
    <n v="1"/>
    <n v="301.83"/>
    <n v="0.88500000000000001"/>
    <n v="72728"/>
    <n v="78209"/>
    <n v="64364.28"/>
    <n v="4850.6900000000023"/>
    <n v="14136"/>
    <n v="0.18149999999999999"/>
    <n v="0.17510000000000001"/>
    <n v="25041.83"/>
    <n v="1153.58"/>
    <n v="201.99"/>
    <n v="1355.57"/>
    <n v="95612.37000000001"/>
  </r>
  <r>
    <x v="57"/>
    <s v="Davenport School District"/>
    <n v="5728"/>
    <s v="Lincoln County Pathways Academy"/>
    <x v="1"/>
    <n v="18.7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7"/>
    <s v="Davenport School District"/>
    <n v="5643"/>
    <s v="Lincoln County Virtual Academy"/>
    <x v="1"/>
    <n v="3.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8"/>
    <s v="Dayton School District"/>
    <n v="2830"/>
    <s v="Dayton Elementary School"/>
    <x v="0"/>
    <n v="168.62"/>
    <n v="0"/>
    <n v="168.62"/>
    <n v="1"/>
    <n v="1.04"/>
    <n v="168.62"/>
    <n v="0.495"/>
    <n v="72728"/>
    <n v="78209"/>
    <n v="36000.36"/>
    <n v="4261.6299999999974"/>
    <n v="14136"/>
    <n v="0.18149999999999999"/>
    <n v="0.17510000000000001"/>
    <n v="14277.6"/>
    <n v="671.03"/>
    <n v="117.5"/>
    <n v="788.53"/>
    <n v="55328.119999999995"/>
  </r>
  <r>
    <x v="58"/>
    <s v="Dayton School District"/>
    <n v="2302"/>
    <s v="Dayton High School"/>
    <x v="0"/>
    <n v="95.52"/>
    <n v="0"/>
    <n v="95.52"/>
    <n v="1"/>
    <n v="1.04"/>
    <n v="95.52"/>
    <n v="0.28000000000000003"/>
    <n v="72728"/>
    <n v="78209"/>
    <n v="20363.84"/>
    <n v="2410.619999999999"/>
    <n v="14136"/>
    <n v="0.18149999999999999"/>
    <n v="0.17510000000000001"/>
    <n v="8076.22"/>
    <n v="379.57"/>
    <n v="66.459999999999994"/>
    <n v="446.03"/>
    <n v="31296.71"/>
  </r>
  <r>
    <x v="58"/>
    <s v="Dayton School District"/>
    <n v="4011"/>
    <s v="Dayton Middle School"/>
    <x v="0"/>
    <n v="73.41"/>
    <n v="0"/>
    <n v="73.41"/>
    <n v="1"/>
    <n v="1.04"/>
    <n v="73.41"/>
    <n v="0.215"/>
    <n v="72728"/>
    <n v="78209"/>
    <n v="15636.52"/>
    <n v="1851.0099999999984"/>
    <n v="14136"/>
    <n v="0.18149999999999999"/>
    <n v="0.17510000000000001"/>
    <n v="6201.38"/>
    <n v="291.45999999999998"/>
    <n v="51.03"/>
    <n v="342.49"/>
    <n v="24031.4"/>
  </r>
  <r>
    <x v="58"/>
    <s v="Dayton School District"/>
    <n v="5617"/>
    <s v="Dayton School District Alternative Program"/>
    <x v="0"/>
    <n v="4.8600000000000003"/>
    <n v="0"/>
    <n v="4.8600000000000003"/>
    <n v="1"/>
    <n v="1.04"/>
    <n v="4.8600000000000003"/>
    <n v="1.4E-2"/>
    <n v="72728"/>
    <n v="78209"/>
    <n v="1018.19"/>
    <n v="120.52999999999997"/>
    <n v="14136"/>
    <n v="0.18149999999999999"/>
    <n v="0.17510000000000001"/>
    <n v="403.81"/>
    <n v="18.98"/>
    <n v="3.32"/>
    <n v="22.3"/>
    <n v="1564.83"/>
  </r>
  <r>
    <x v="59"/>
    <s v="Deer Park School District"/>
    <n v="5734"/>
    <s v="Deer Park Achievement High School"/>
    <x v="0"/>
    <n v="91.65"/>
    <m/>
    <n v="91.65"/>
    <n v="1"/>
    <n v="1"/>
    <n v="91.65"/>
    <n v="0.26900000000000002"/>
    <n v="72728"/>
    <n v="78209"/>
    <n v="19563.830000000002"/>
    <n v="1474.3899999999994"/>
    <n v="14136"/>
    <n v="0.18149999999999999"/>
    <n v="0.17510000000000001"/>
    <n v="7611.58"/>
    <n v="350.64"/>
    <n v="61.4"/>
    <n v="412.03999999999996"/>
    <n v="29061.840000000004"/>
  </r>
  <r>
    <x v="59"/>
    <s v="Deer Park School District"/>
    <n v="5270"/>
    <s v="Deer Park Early Learning Center"/>
    <x v="1"/>
    <n v="0"/>
    <m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9"/>
    <s v="Deer Park School District"/>
    <n v="2173"/>
    <s v="Arcadia Elementary"/>
    <x v="0"/>
    <n v="460.76"/>
    <n v="0"/>
    <n v="460.76"/>
    <n v="1"/>
    <n v="1"/>
    <n v="460.76"/>
    <n v="1.3520000000000001"/>
    <n v="72728"/>
    <n v="78209"/>
    <n v="98328.26"/>
    <n v="7410.3100000000122"/>
    <n v="14136"/>
    <n v="0.18149999999999999"/>
    <n v="0.17510000000000001"/>
    <n v="38256"/>
    <n v="1762.31"/>
    <n v="308.58"/>
    <n v="2070.89"/>
    <n v="146065.46000000002"/>
  </r>
  <r>
    <x v="59"/>
    <s v="Deer Park School District"/>
    <n v="2430"/>
    <s v="Deer Park Elementary"/>
    <x v="0"/>
    <n v="430.5"/>
    <n v="0"/>
    <n v="430.5"/>
    <n v="1"/>
    <n v="1"/>
    <n v="430.5"/>
    <n v="1.2629999999999999"/>
    <n v="72728"/>
    <n v="78209"/>
    <n v="91855.46"/>
    <n v="6922.5099999999948"/>
    <n v="14136"/>
    <n v="0.18149999999999999"/>
    <n v="0.17510000000000001"/>
    <n v="35737.67"/>
    <n v="1646.3"/>
    <n v="288.27"/>
    <n v="1934.57"/>
    <n v="136450.21000000002"/>
  </r>
  <r>
    <x v="59"/>
    <s v="Deer Park School District"/>
    <n v="4123"/>
    <s v="Deer Park High School"/>
    <x v="1"/>
    <n v="612.450000000000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9"/>
    <s v="Deer Park School District"/>
    <n v="1852"/>
    <s v="Deer Park Home Link Program"/>
    <x v="1"/>
    <n v="562.8399999999999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59"/>
    <s v="Deer Park School District"/>
    <n v="3261"/>
    <s v="Deer Park Middle School"/>
    <x v="0"/>
    <n v="492.38"/>
    <n v="0"/>
    <n v="492.38"/>
    <n v="1"/>
    <n v="1"/>
    <n v="492.38"/>
    <n v="1.444"/>
    <n v="72728"/>
    <n v="78209"/>
    <n v="105019.23"/>
    <n v="7914.570000000007"/>
    <n v="14136"/>
    <n v="0.18149999999999999"/>
    <n v="0.17510000000000001"/>
    <n v="40859.22"/>
    <n v="1882.23"/>
    <n v="329.58"/>
    <n v="2211.81"/>
    <n v="156004.83000000002"/>
  </r>
  <r>
    <x v="60"/>
    <s v="Dieringer School District"/>
    <n v="4548"/>
    <s v="Dieringer Heights Elementary"/>
    <x v="1"/>
    <n v="438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0"/>
    <s v="Dieringer School District"/>
    <n v="3683"/>
    <s v="Lake Tapps Elementary"/>
    <x v="1"/>
    <n v="450.28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0"/>
    <s v="Dieringer School District"/>
    <n v="4416"/>
    <s v="North Tapps Middle School"/>
    <x v="1"/>
    <n v="510.73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1"/>
    <s v="Dixie School District"/>
    <n v="2278"/>
    <s v="Dixie Elementary School"/>
    <x v="0"/>
    <n v="19"/>
    <n v="0"/>
    <n v="19"/>
    <n v="1"/>
    <n v="1.04"/>
    <n v="19"/>
    <n v="5.6000000000000001E-2"/>
    <n v="72728"/>
    <n v="78209"/>
    <n v="4072.77"/>
    <n v="482.12000000000035"/>
    <n v="14136"/>
    <n v="0.18149999999999999"/>
    <n v="0.17510000000000001"/>
    <n v="1615.24"/>
    <n v="75.91"/>
    <n v="13.29"/>
    <n v="89.199999999999989"/>
    <n v="6259.3300000000008"/>
  </r>
  <r>
    <x v="62"/>
    <s v="East Valley School District (Spokane)"/>
    <n v="1712"/>
    <s v="Continuous Curriculum School"/>
    <x v="1"/>
    <n v="382.4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2"/>
    <s v="East Valley School District (Spokane)"/>
    <n v="4097"/>
    <s v="East Farms STEAM School"/>
    <x v="0"/>
    <n v="347.56"/>
    <n v="0"/>
    <n v="347.56"/>
    <n v="1"/>
    <n v="1.04"/>
    <n v="347.56"/>
    <n v="1.02"/>
    <n v="72728"/>
    <n v="78209"/>
    <n v="74182.559999999998"/>
    <n v="8781.5500000000029"/>
    <n v="14136"/>
    <n v="0.18149999999999999"/>
    <n v="0.17510000000000001"/>
    <n v="29420.5"/>
    <n v="1382.74"/>
    <n v="242.12"/>
    <n v="1624.8600000000001"/>
    <n v="114009.47"/>
  </r>
  <r>
    <x v="62"/>
    <s v="East Valley School District (Spokane)"/>
    <n v="3360"/>
    <s v="East Valley High School"/>
    <x v="0"/>
    <n v="925.28"/>
    <n v="0"/>
    <n v="925.28"/>
    <n v="1"/>
    <n v="1.04"/>
    <n v="925.28"/>
    <n v="2.714"/>
    <n v="72728"/>
    <n v="78209"/>
    <n v="197383.79"/>
    <n v="23365.809999999998"/>
    <n v="14136"/>
    <n v="0.18149999999999999"/>
    <n v="0.17510000000000001"/>
    <n v="78281.62"/>
    <n v="3679.16"/>
    <n v="644.22"/>
    <n v="4323.38"/>
    <n v="303354.60000000003"/>
  </r>
  <r>
    <x v="62"/>
    <s v="East Valley School District (Spokane)"/>
    <n v="5346"/>
    <s v="East Valley Middle School"/>
    <x v="0"/>
    <n v="381.84"/>
    <n v="0"/>
    <n v="381.84"/>
    <n v="1"/>
    <n v="1.04"/>
    <n v="381.84"/>
    <n v="1.1200000000000001"/>
    <n v="72728"/>
    <n v="78209"/>
    <n v="81455.360000000001"/>
    <n v="9642.4799999999959"/>
    <n v="14136"/>
    <n v="0.18149999999999999"/>
    <n v="0.17510000000000001"/>
    <n v="32304.87"/>
    <n v="1518.3"/>
    <n v="265.85000000000002"/>
    <n v="1784.15"/>
    <n v="125186.85999999999"/>
  </r>
  <r>
    <x v="62"/>
    <s v="East Valley School District (Spokane)"/>
    <n v="5432"/>
    <s v="EV Online"/>
    <x v="0"/>
    <n v="62.79"/>
    <n v="0"/>
    <n v="62.79"/>
    <n v="1"/>
    <n v="1.04"/>
    <n v="62.79"/>
    <n v="0.184"/>
    <n v="72728"/>
    <n v="78209"/>
    <n v="13381.95"/>
    <n v="1584.119999999999"/>
    <n v="14136"/>
    <n v="0.18149999999999999"/>
    <n v="0.17510000000000001"/>
    <n v="5307.23"/>
    <n v="249.43"/>
    <n v="43.68"/>
    <n v="293.11"/>
    <n v="20566.41"/>
  </r>
  <r>
    <x v="62"/>
    <s v="East Valley School District (Spokane)"/>
    <n v="5433"/>
    <s v="EV Parent Partnership"/>
    <x v="0"/>
    <n v="180.86"/>
    <n v="0"/>
    <n v="180.86"/>
    <n v="1"/>
    <n v="1.04"/>
    <n v="180.86"/>
    <n v="0.53100000000000003"/>
    <n v="72728"/>
    <n v="78209"/>
    <n v="38618.57"/>
    <n v="4571.57"/>
    <n v="14136"/>
    <n v="0.18149999999999999"/>
    <n v="0.17510000000000001"/>
    <n v="15315.97"/>
    <n v="719.84"/>
    <n v="126.04"/>
    <n v="845.88"/>
    <n v="59351.99"/>
  </r>
  <r>
    <x v="62"/>
    <s v="East Valley School District (Spokane)"/>
    <n v="2955"/>
    <s v="Otis Orchards School"/>
    <x v="0"/>
    <n v="341.79"/>
    <n v="0"/>
    <n v="341.79"/>
    <n v="1"/>
    <n v="1.04"/>
    <n v="341.79"/>
    <n v="1.0029999999999999"/>
    <n v="72728"/>
    <n v="78209"/>
    <n v="72946.179999999993"/>
    <n v="8635.1900000000023"/>
    <n v="14136"/>
    <n v="0.18149999999999999"/>
    <n v="0.17510000000000001"/>
    <n v="28930.16"/>
    <n v="1359.69"/>
    <n v="238.08"/>
    <n v="1597.77"/>
    <n v="112109.3"/>
  </r>
  <r>
    <x v="62"/>
    <s v="East Valley School District (Spokane)"/>
    <n v="2653"/>
    <s v="Trent School"/>
    <x v="0"/>
    <n v="428.18"/>
    <n v="0"/>
    <n v="428.18"/>
    <n v="1"/>
    <n v="1.04"/>
    <n v="428.18"/>
    <n v="1.256"/>
    <n v="72728"/>
    <n v="78209"/>
    <n v="91346.37"/>
    <n v="10813.350000000006"/>
    <n v="14136"/>
    <n v="0.18149999999999999"/>
    <n v="0.17510000000000001"/>
    <n v="36227.599999999999"/>
    <n v="1702.66"/>
    <n v="298.14"/>
    <n v="2000.8000000000002"/>
    <n v="140388.12"/>
  </r>
  <r>
    <x v="62"/>
    <s v="East Valley School District (Spokane)"/>
    <n v="3128"/>
    <s v="Trentwood School"/>
    <x v="0"/>
    <n v="386.69"/>
    <n v="0"/>
    <n v="386.69"/>
    <n v="1"/>
    <n v="1.04"/>
    <n v="386.69"/>
    <n v="1.1339999999999999"/>
    <n v="72728"/>
    <n v="78209"/>
    <n v="82473.55"/>
    <n v="9763.0200000000041"/>
    <n v="14136"/>
    <n v="0.18149999999999999"/>
    <n v="0.17510000000000001"/>
    <n v="32708.68"/>
    <n v="1537.28"/>
    <n v="269.18"/>
    <n v="1806.46"/>
    <n v="126751.71000000002"/>
  </r>
  <r>
    <x v="63"/>
    <s v="East Valley School District (Yakima)"/>
    <n v="4055"/>
    <s v="East Valley Central Middle School"/>
    <x v="0"/>
    <n v="828.46"/>
    <n v="0"/>
    <n v="828.46"/>
    <n v="1"/>
    <n v="1"/>
    <n v="828.46"/>
    <n v="2.4300000000000002"/>
    <n v="72728"/>
    <n v="78209"/>
    <n v="176729.04"/>
    <n v="13318.829999999987"/>
    <n v="14136"/>
    <n v="0.18149999999999999"/>
    <n v="0.17510000000000001"/>
    <n v="68758.929999999993"/>
    <n v="3167.46"/>
    <n v="554.62"/>
    <n v="3722.08"/>
    <n v="262528.88"/>
  </r>
  <r>
    <x v="63"/>
    <s v="East Valley School District (Yakima)"/>
    <n v="4487"/>
    <s v="East Valley Elementary"/>
    <x v="0"/>
    <n v="524.14"/>
    <n v="0"/>
    <n v="524.14"/>
    <n v="1"/>
    <n v="1"/>
    <n v="524.14"/>
    <n v="1.5369999999999999"/>
    <n v="72728"/>
    <n v="78209"/>
    <n v="111782.94"/>
    <n v="8424.2899999999936"/>
    <n v="14136"/>
    <n v="0.18149999999999999"/>
    <n v="0.17510000000000001"/>
    <n v="43490.73"/>
    <n v="2003.45"/>
    <n v="350.8"/>
    <n v="2354.25"/>
    <n v="166052.21000000002"/>
  </r>
  <r>
    <x v="63"/>
    <s v="East Valley School District (Yakima)"/>
    <n v="2344"/>
    <s v="East Valley High School"/>
    <x v="0"/>
    <n v="1046.1699999999998"/>
    <n v="0"/>
    <n v="1046.1699999999998"/>
    <n v="1"/>
    <n v="1"/>
    <n v="1046.1699999999998"/>
    <n v="3.069"/>
    <n v="72728"/>
    <n v="78209"/>
    <n v="223202.23"/>
    <n v="16821.190000000002"/>
    <n v="14136"/>
    <n v="0.18149999999999999"/>
    <n v="0.17510000000000001"/>
    <n v="86839.98"/>
    <n v="4000.39"/>
    <n v="700.47"/>
    <n v="4700.8599999999997"/>
    <n v="331564.26"/>
  </r>
  <r>
    <x v="63"/>
    <s v="East Valley School District (Yakima)"/>
    <n v="2530"/>
    <s v="Moxee Elementary"/>
    <x v="0"/>
    <n v="519.20000000000005"/>
    <n v="0"/>
    <n v="519.20000000000005"/>
    <n v="1"/>
    <n v="1"/>
    <n v="519.20000000000005"/>
    <n v="1.5229999999999999"/>
    <n v="72728"/>
    <n v="78209"/>
    <n v="110764.74"/>
    <n v="8347.5699999999924"/>
    <n v="14136"/>
    <n v="0.18149999999999999"/>
    <n v="0.17510000000000001"/>
    <n v="43094.59"/>
    <n v="1985.21"/>
    <n v="347.61"/>
    <n v="2332.8200000000002"/>
    <n v="164539.72000000003"/>
  </r>
  <r>
    <x v="63"/>
    <s v="East Valley School District (Yakima)"/>
    <n v="2821"/>
    <s v="Terrace Heights Elementary"/>
    <x v="0"/>
    <n v="457.28"/>
    <n v="0"/>
    <n v="457.28"/>
    <n v="1"/>
    <n v="1"/>
    <n v="457.28"/>
    <n v="1.341"/>
    <n v="72728"/>
    <n v="78209"/>
    <n v="97528.25"/>
    <n v="7350.0200000000041"/>
    <n v="14136"/>
    <n v="0.18149999999999999"/>
    <n v="0.17510000000000001"/>
    <n v="37944.74"/>
    <n v="1747.97"/>
    <n v="306.07"/>
    <n v="2054.04"/>
    <n v="144877.05000000002"/>
  </r>
  <r>
    <x v="64"/>
    <s v="Eastmont School District"/>
    <n v="3659"/>
    <s v="Cascade Elementary"/>
    <x v="0"/>
    <n v="595.57000000000005"/>
    <n v="0"/>
    <n v="595.57000000000005"/>
    <n v="1"/>
    <n v="1"/>
    <n v="595.57000000000005"/>
    <n v="1.7470000000000001"/>
    <n v="72728"/>
    <n v="78209"/>
    <n v="127055.82"/>
    <n v="9575.2999999999884"/>
    <n v="14136"/>
    <n v="0.18149999999999999"/>
    <n v="0.17510000000000001"/>
    <n v="49432.86"/>
    <n v="2277.19"/>
    <n v="398.74"/>
    <n v="2675.9300000000003"/>
    <n v="188739.90999999997"/>
  </r>
  <r>
    <x v="64"/>
    <s v="Eastmont School District"/>
    <n v="5700"/>
    <s v="Clovis Point Elementary School"/>
    <x v="0"/>
    <n v="502.91999999999996"/>
    <n v="0"/>
    <n v="502.91999999999996"/>
    <n v="1"/>
    <n v="1"/>
    <n v="502.91999999999996"/>
    <n v="1.4750000000000001"/>
    <n v="72728"/>
    <n v="78209"/>
    <n v="107273.8"/>
    <n v="8084.4799999999959"/>
    <n v="14136"/>
    <n v="0.18149999999999999"/>
    <n v="0.17510000000000001"/>
    <n v="41736.39"/>
    <n v="1922.64"/>
    <n v="336.65"/>
    <n v="2259.29"/>
    <n v="159353.96"/>
  </r>
  <r>
    <x v="64"/>
    <s v="Eastmont School District"/>
    <n v="5668"/>
    <s v="Eastmont Academy"/>
    <x v="0"/>
    <n v="17.37"/>
    <n v="0"/>
    <n v="17.37"/>
    <n v="1"/>
    <n v="1"/>
    <n v="17.37"/>
    <n v="5.0999999999999997E-2"/>
    <n v="72728"/>
    <n v="78209"/>
    <n v="3709.13"/>
    <n v="279.52999999999975"/>
    <n v="14136"/>
    <n v="0.18149999999999999"/>
    <n v="0.17510000000000001"/>
    <n v="1443.09"/>
    <n v="66.48"/>
    <n v="11.64"/>
    <n v="78.12"/>
    <n v="5509.87"/>
  </r>
  <r>
    <x v="64"/>
    <s v="Eastmont School District"/>
    <n v="3372"/>
    <s v="Eastmont Junior High"/>
    <x v="0"/>
    <n v="716.17"/>
    <n v="0"/>
    <n v="716.17"/>
    <n v="1"/>
    <n v="1"/>
    <n v="716.17"/>
    <n v="2.101"/>
    <n v="72728"/>
    <n v="78209"/>
    <n v="152801.53"/>
    <n v="11515.579999999987"/>
    <n v="14136"/>
    <n v="0.18149999999999999"/>
    <n v="0.17510000000000001"/>
    <n v="59449.59"/>
    <n v="2738.62"/>
    <n v="479.53"/>
    <n v="3218.1499999999996"/>
    <n v="226984.84999999998"/>
  </r>
  <r>
    <x v="64"/>
    <s v="Eastmont School District"/>
    <n v="2727"/>
    <s v="Eastmont Senior High"/>
    <x v="0"/>
    <n v="1514.71"/>
    <n v="0"/>
    <n v="1514.71"/>
    <n v="1"/>
    <n v="1"/>
    <n v="1514.71"/>
    <n v="4.4429999999999996"/>
    <n v="72728"/>
    <n v="78209"/>
    <n v="323130.5"/>
    <n v="24352.090000000026"/>
    <n v="14136"/>
    <n v="0.18149999999999999"/>
    <n v="0.17510000000000001"/>
    <n v="125718.48"/>
    <n v="5791.38"/>
    <n v="1014.07"/>
    <n v="6805.45"/>
    <n v="480006.52"/>
  </r>
  <r>
    <x v="64"/>
    <s v="Eastmont School District"/>
    <n v="2966"/>
    <s v="Grant Elementary School"/>
    <x v="0"/>
    <n v="517.68999999999994"/>
    <n v="0"/>
    <n v="517.68999999999994"/>
    <n v="1"/>
    <n v="1"/>
    <n v="517.68999999999994"/>
    <n v="1.5189999999999999"/>
    <n v="72728"/>
    <n v="78209"/>
    <n v="110473.83"/>
    <n v="8325.64"/>
    <n v="14136"/>
    <n v="0.18149999999999999"/>
    <n v="0.17510000000000001"/>
    <n v="42981.4"/>
    <n v="1979.99"/>
    <n v="346.7"/>
    <n v="2326.69"/>
    <n v="164107.56"/>
  </r>
  <r>
    <x v="64"/>
    <s v="Eastmont School District"/>
    <n v="3212"/>
    <s v="Kenroy Elementary"/>
    <x v="0"/>
    <n v="545.07000000000005"/>
    <n v="0"/>
    <n v="545.07000000000005"/>
    <n v="1"/>
    <n v="1"/>
    <n v="545.07000000000005"/>
    <n v="1.599"/>
    <n v="72728"/>
    <n v="78209"/>
    <n v="116292.07"/>
    <n v="8764.1199999999953"/>
    <n v="14136"/>
    <n v="0.18149999999999999"/>
    <n v="0.17510000000000001"/>
    <n v="45245.07"/>
    <n v="2084.27"/>
    <n v="364.96"/>
    <n v="2449.23"/>
    <n v="172750.49000000002"/>
  </r>
  <r>
    <x v="64"/>
    <s v="Eastmont School District"/>
    <n v="3083"/>
    <s v="Lee Elementary"/>
    <x v="0"/>
    <n v="524.09"/>
    <n v="0"/>
    <n v="524.09"/>
    <n v="1"/>
    <n v="1"/>
    <n v="524.09"/>
    <n v="1.5369999999999999"/>
    <n v="72728"/>
    <n v="78209"/>
    <n v="111782.94"/>
    <n v="8424.2899999999936"/>
    <n v="14136"/>
    <n v="0.18149999999999999"/>
    <n v="0.17510000000000001"/>
    <n v="43490.73"/>
    <n v="2003.45"/>
    <n v="350.8"/>
    <n v="2354.25"/>
    <n v="166052.21000000002"/>
  </r>
  <r>
    <x v="64"/>
    <s v="Eastmont School District"/>
    <n v="2563"/>
    <s v="Rock Island Elementary"/>
    <x v="0"/>
    <n v="308.92"/>
    <n v="0"/>
    <n v="308.92"/>
    <n v="1"/>
    <n v="1"/>
    <n v="308.92"/>
    <n v="0.90600000000000003"/>
    <n v="72728"/>
    <n v="78209"/>
    <n v="65891.570000000007"/>
    <n v="4965.7799999999988"/>
    <n v="14136"/>
    <n v="0.18149999999999999"/>
    <n v="0.17510000000000001"/>
    <n v="25636.04"/>
    <n v="1180.96"/>
    <n v="206.79"/>
    <n v="1387.75"/>
    <n v="97881.140000000014"/>
  </r>
  <r>
    <x v="64"/>
    <s v="Eastmont School District"/>
    <n v="5701"/>
    <s v="Sterling Jr. High School"/>
    <x v="0"/>
    <n v="677.55"/>
    <n v="0"/>
    <n v="677.55"/>
    <n v="1"/>
    <n v="1"/>
    <n v="677.55"/>
    <n v="1.9870000000000001"/>
    <n v="72728"/>
    <n v="78209"/>
    <n v="144510.54"/>
    <n v="10890.739999999991"/>
    <n v="14136"/>
    <n v="0.18149999999999999"/>
    <n v="0.17510000000000001"/>
    <n v="56223.86"/>
    <n v="2590.02"/>
    <n v="453.51"/>
    <n v="3043.5299999999997"/>
    <n v="214668.67"/>
  </r>
  <r>
    <x v="65"/>
    <s v="Easton School District"/>
    <n v="3554"/>
    <s v="Easton School"/>
    <x v="0"/>
    <n v="72.209999999999994"/>
    <n v="0"/>
    <n v="72.209999999999994"/>
    <n v="1.1200000000000001"/>
    <n v="1.1200000000000001"/>
    <n v="72.209999999999994"/>
    <n v="0.21199999999999999"/>
    <n v="72728"/>
    <n v="78209"/>
    <n v="17268.54"/>
    <n v="1301.3999999999978"/>
    <n v="14136"/>
    <n v="0.18149999999999999"/>
    <n v="0.17510000000000001"/>
    <n v="6358.95"/>
    <n v="309.5"/>
    <n v="54.19"/>
    <n v="363.69"/>
    <n v="25292.579999999998"/>
  </r>
  <r>
    <x v="65"/>
    <s v="Easton School District"/>
    <n v="5242"/>
    <s v="Easton Secondary School"/>
    <x v="1"/>
    <n v="13.2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6"/>
    <s v="Eatonville School District"/>
    <n v="2808"/>
    <s v="Columbia Crest A-STEM Academy"/>
    <x v="0"/>
    <n v="157.55000000000001"/>
    <n v="0"/>
    <n v="157.55000000000001"/>
    <n v="1"/>
    <n v="1"/>
    <n v="157.55000000000001"/>
    <n v="0.46200000000000002"/>
    <n v="72728"/>
    <n v="78209"/>
    <n v="33600.339999999997"/>
    <n v="2532.2200000000012"/>
    <n v="14136"/>
    <n v="0.18149999999999999"/>
    <n v="0.17510000000000001"/>
    <n v="13072.69"/>
    <n v="602.21"/>
    <n v="105.45"/>
    <n v="707.66000000000008"/>
    <n v="49912.91"/>
  </r>
  <r>
    <x v="66"/>
    <s v="Eatonville School District"/>
    <n v="2205"/>
    <s v="Eatonville Elementary School"/>
    <x v="1"/>
    <n v="400.6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6"/>
    <s v="Eatonville School District"/>
    <n v="2206"/>
    <s v="Eatonville High School"/>
    <x v="1"/>
    <n v="592.7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6"/>
    <s v="Eatonville School District"/>
    <n v="4230"/>
    <s v="Eatonville Middle School"/>
    <x v="1"/>
    <n v="407.0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6"/>
    <s v="Eatonville School District"/>
    <n v="5531"/>
    <s v="Eatonville Online Academy"/>
    <x v="1"/>
    <n v="5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6"/>
    <s v="Eatonville School District"/>
    <n v="5332"/>
    <s v="New Beginnings"/>
    <x v="0"/>
    <n v="27.57"/>
    <n v="0"/>
    <n v="27.57"/>
    <n v="1"/>
    <n v="1"/>
    <n v="27.57"/>
    <n v="8.1000000000000003E-2"/>
    <n v="72728"/>
    <n v="78209"/>
    <n v="5890.97"/>
    <n v="443.96000000000004"/>
    <n v="14136"/>
    <n v="0.18149999999999999"/>
    <n v="0.17510000000000001"/>
    <n v="2291.96"/>
    <n v="105.58"/>
    <n v="18.489999999999998"/>
    <n v="124.07"/>
    <n v="8750.9599999999991"/>
  </r>
  <r>
    <x v="66"/>
    <s v="Eatonville School District"/>
    <n v="2361"/>
    <s v="Weyerhaeuser Elementary"/>
    <x v="1"/>
    <n v="364.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560"/>
    <s v="Alderwood Middle School"/>
    <x v="0"/>
    <n v="684.24"/>
    <n v="0"/>
    <n v="684.24"/>
    <n v="1.18"/>
    <n v="1.18"/>
    <n v="684.24"/>
    <n v="2.0070000000000001"/>
    <n v="72728"/>
    <n v="78209"/>
    <n v="172238.81"/>
    <n v="12980.440000000002"/>
    <n v="14136"/>
    <n v="0.18149999999999999"/>
    <n v="0.17510000000000001"/>
    <n v="61905.17"/>
    <n v="3086.99"/>
    <n v="540.53"/>
    <n v="3627.5199999999995"/>
    <n v="250751.93999999997"/>
  </r>
  <r>
    <x v="67"/>
    <s v="Edmonds School District"/>
    <n v="3302"/>
    <s v="Beverly Elementary"/>
    <x v="1"/>
    <n v="436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536"/>
    <s v="Brier Elementary"/>
    <x v="1"/>
    <n v="400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50"/>
    <s v="Brier Terrace Middle School"/>
    <x v="1"/>
    <n v="665.7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409"/>
    <s v="Cedar Valley Community School"/>
    <x v="0"/>
    <n v="441.71"/>
    <n v="0"/>
    <n v="441.71"/>
    <n v="1.18"/>
    <n v="1.18"/>
    <n v="441.71"/>
    <n v="1.296"/>
    <n v="72728"/>
    <n v="78209"/>
    <n v="111221.48"/>
    <n v="8381.9800000000105"/>
    <n v="14136"/>
    <n v="0.18149999999999999"/>
    <n v="0.17510000000000001"/>
    <n v="39974.639999999999"/>
    <n v="1993.39"/>
    <n v="349.04"/>
    <n v="2342.4300000000003"/>
    <n v="161920.53"/>
  </r>
  <r>
    <x v="67"/>
    <s v="Edmonds School District"/>
    <n v="3304"/>
    <s v="Cedar Way Elementary"/>
    <x v="0"/>
    <n v="541.28"/>
    <n v="0"/>
    <n v="541.28"/>
    <n v="1.18"/>
    <n v="1.18"/>
    <n v="541.28"/>
    <n v="1.5880000000000001"/>
    <n v="72728"/>
    <n v="78209"/>
    <n v="136280.64000000001"/>
    <n v="10270.50999999998"/>
    <n v="14136"/>
    <n v="0.18149999999999999"/>
    <n v="0.17510000000000001"/>
    <n v="48981.27"/>
    <n v="2442.52"/>
    <n v="427.69"/>
    <n v="2870.21"/>
    <n v="198402.62999999998"/>
  </r>
  <r>
    <x v="67"/>
    <s v="Edmonds School District"/>
    <n v="1520"/>
    <s v="Challenge Elementary"/>
    <x v="1"/>
    <n v="410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534"/>
    <s v="Chase Lake Elementary"/>
    <x v="0"/>
    <n v="345.52"/>
    <n v="0"/>
    <n v="345.52"/>
    <n v="1.18"/>
    <n v="1.18"/>
    <n v="345.52"/>
    <n v="1.014"/>
    <n v="72728"/>
    <n v="78209"/>
    <n v="87020.51"/>
    <n v="6558.1200000000099"/>
    <n v="14136"/>
    <n v="0.18149999999999999"/>
    <n v="0.17510000000000001"/>
    <n v="31276.45"/>
    <n v="1559.64"/>
    <n v="273.08999999999997"/>
    <n v="1832.73"/>
    <n v="126687.81"/>
  </r>
  <r>
    <x v="67"/>
    <s v="Edmonds School District"/>
    <n v="3691"/>
    <s v="College Place Elementary"/>
    <x v="0"/>
    <n v="441.29"/>
    <n v="0"/>
    <n v="441.29"/>
    <n v="1.18"/>
    <n v="1.18"/>
    <n v="441.29"/>
    <n v="1.294"/>
    <n v="72728"/>
    <n v="78209"/>
    <n v="111049.84"/>
    <n v="8369.0500000000029"/>
    <n v="14136"/>
    <n v="0.18149999999999999"/>
    <n v="0.17510000000000001"/>
    <n v="39912.949999999997"/>
    <n v="1990.31"/>
    <n v="348.5"/>
    <n v="2338.81"/>
    <n v="161670.64999999997"/>
  </r>
  <r>
    <x v="67"/>
    <s v="Edmonds School District"/>
    <n v="3754"/>
    <s v="College Place Middle School"/>
    <x v="1"/>
    <n v="470.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1830"/>
    <s v="Contracted Schools"/>
    <x v="1"/>
    <n v="9.720000000000000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5358"/>
    <s v="Edmonds Career Access Program"/>
    <x v="1"/>
    <n v="164.8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1519"/>
    <s v="Edmonds eLearning Academy"/>
    <x v="1"/>
    <n v="372.3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06"/>
    <s v="Edmonds Elementary"/>
    <x v="1"/>
    <n v="267.7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1966"/>
    <s v="Edmonds Heights K-12"/>
    <x v="1"/>
    <n v="546.4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123"/>
    <s v="Edmonds Woodway High School"/>
    <x v="1"/>
    <n v="1495.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07"/>
    <s v="Hazelwood Elementary"/>
    <x v="1"/>
    <n v="400.3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89"/>
    <s v="Hilltop Elementary"/>
    <x v="1"/>
    <n v="579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122"/>
    <s v="Lynndale Elementary"/>
    <x v="1"/>
    <n v="384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503"/>
    <s v="Lynnwood Elementary"/>
    <x v="1"/>
    <n v="584.330000000000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755"/>
    <s v="Lynnwood High School"/>
    <x v="1"/>
    <n v="1341.85000000000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463"/>
    <s v="Madrona K-8 School"/>
    <x v="1"/>
    <n v="602.17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1685"/>
    <s v="Maplewood Parent Coop"/>
    <x v="1"/>
    <n v="468.5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2887"/>
    <s v="Martha Lake Elementary"/>
    <x v="1"/>
    <n v="529.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504"/>
    <s v="Meadowdale Elementary"/>
    <x v="1"/>
    <n v="465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464"/>
    <s v="Meadowdale High School"/>
    <x v="1"/>
    <n v="1470.81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353"/>
    <s v="Meadowdale Middle School"/>
    <x v="1"/>
    <n v="727.5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254"/>
    <s v="Mountlake Terrace Elementary"/>
    <x v="0"/>
    <n v="420.26"/>
    <n v="0"/>
    <n v="420.26"/>
    <n v="1.18"/>
    <n v="1.18"/>
    <n v="420.26"/>
    <n v="1.2330000000000001"/>
    <n v="72728"/>
    <n v="78209"/>
    <n v="105814.88"/>
    <n v="7974.5199999999895"/>
    <n v="14136"/>
    <n v="0.18149999999999999"/>
    <n v="0.17510000000000001"/>
    <n v="38031.43"/>
    <n v="1896.49"/>
    <n v="332.08"/>
    <n v="2228.5700000000002"/>
    <n v="154049.4"/>
  </r>
  <r>
    <x v="67"/>
    <s v="Edmonds School District"/>
    <n v="3303"/>
    <s v="Mountlake Terrace High School"/>
    <x v="1"/>
    <n v="1354.2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08"/>
    <s v="Oak Heights Elementary"/>
    <x v="1"/>
    <n v="545.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854"/>
    <s v="Scriber Lake High School"/>
    <x v="0"/>
    <n v="171.35"/>
    <n v="0"/>
    <n v="171.35"/>
    <n v="1.18"/>
    <n v="1.18"/>
    <n v="171.35"/>
    <n v="0.503"/>
    <n v="72728"/>
    <n v="78209"/>
    <n v="43166.98"/>
    <n v="3253.1899999999951"/>
    <n v="14136"/>
    <n v="0.18149999999999999"/>
    <n v="0.17510000000000001"/>
    <n v="15514.85"/>
    <n v="773.67"/>
    <n v="135.47"/>
    <n v="909.14"/>
    <n v="62844.159999999996"/>
  </r>
  <r>
    <x v="67"/>
    <s v="Edmonds School District"/>
    <n v="3461"/>
    <s v="Seaview Elementary"/>
    <x v="1"/>
    <n v="402.8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605"/>
    <s v="Sherwood Elementary"/>
    <x v="1"/>
    <n v="485.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410"/>
    <s v="Spruce Elementary"/>
    <x v="0"/>
    <n v="624.76"/>
    <n v="0"/>
    <n v="624.76"/>
    <n v="1.18"/>
    <n v="1.18"/>
    <n v="624.76"/>
    <n v="1.833"/>
    <n v="72728"/>
    <n v="78209"/>
    <n v="157306.29999999999"/>
    <n v="11855.070000000007"/>
    <n v="14136"/>
    <n v="0.18149999999999999"/>
    <n v="0.17510000000000001"/>
    <n v="56538.2"/>
    <n v="2819.36"/>
    <n v="493.67"/>
    <n v="3313.03"/>
    <n v="229012.6"/>
  </r>
  <r>
    <x v="67"/>
    <s v="Edmonds School District"/>
    <n v="2888"/>
    <s v="Terrace Park Elementary"/>
    <x v="1"/>
    <n v="306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7"/>
    <s v="Edmonds School District"/>
    <n v="3186"/>
    <s v="Westgate Elementary"/>
    <x v="1"/>
    <n v="490.0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8"/>
    <s v="Ellensburg School District"/>
    <n v="2996"/>
    <s v="Ellensburg High School"/>
    <x v="1"/>
    <n v="946.0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8"/>
    <s v="Ellensburg School District"/>
    <n v="5718"/>
    <s v="Ida Nason Aronica Elementary"/>
    <x v="1"/>
    <n v="356.1500000000000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8"/>
    <s v="Ellensburg School District"/>
    <n v="5097"/>
    <s v="K-12 Ellensburg Learning Center"/>
    <x v="0"/>
    <n v="128.09"/>
    <n v="0"/>
    <n v="128.09"/>
    <n v="1"/>
    <n v="1"/>
    <n v="128.09"/>
    <n v="0.376"/>
    <n v="72728"/>
    <n v="78209"/>
    <n v="27345.73"/>
    <n v="2060.8500000000022"/>
    <n v="14136"/>
    <n v="0.18149999999999999"/>
    <n v="0.17510000000000001"/>
    <n v="10639.24"/>
    <n v="490.11"/>
    <n v="85.82"/>
    <n v="575.93000000000006"/>
    <n v="40621.750000000007"/>
  </r>
  <r>
    <x v="68"/>
    <s v="Ellensburg School District"/>
    <n v="2741"/>
    <s v="Lincoln Elementary"/>
    <x v="1"/>
    <n v="324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8"/>
    <s v="Ellensburg School District"/>
    <n v="2453"/>
    <s v="Morgan Middle School"/>
    <x v="1"/>
    <n v="762.2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8"/>
    <s v="Ellensburg School District"/>
    <n v="3596"/>
    <s v="Mt. Stuart Elementary"/>
    <x v="0"/>
    <n v="339.77"/>
    <n v="0"/>
    <n v="339.77"/>
    <n v="1"/>
    <n v="1"/>
    <n v="339.77"/>
    <n v="0.997"/>
    <n v="72728"/>
    <n v="78209"/>
    <n v="72509.820000000007"/>
    <n v="5464.5499999999884"/>
    <n v="14136"/>
    <n v="0.18149999999999999"/>
    <n v="0.17510000000000001"/>
    <n v="28210.97"/>
    <n v="1299.57"/>
    <n v="227.55"/>
    <n v="1527.12"/>
    <n v="107712.45999999999"/>
  </r>
  <r>
    <x v="68"/>
    <s v="Ellensburg School District"/>
    <n v="4411"/>
    <s v="Valley View Elementary School"/>
    <x v="1"/>
    <n v="419.1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69"/>
    <s v="Elma School District"/>
    <n v="5715"/>
    <s v="Eagle Virtual Sky Acadmey"/>
    <x v="0"/>
    <n v="68.81"/>
    <n v="0"/>
    <n v="68.81"/>
    <n v="1.01"/>
    <n v="1.01"/>
    <n v="68.81"/>
    <n v="0.20200000000000001"/>
    <n v="72728"/>
    <n v="78209"/>
    <n v="14837.97"/>
    <n v="1118.2300000000014"/>
    <n v="14136"/>
    <n v="0.18149999999999999"/>
    <n v="0.17510000000000001"/>
    <n v="5744.37"/>
    <n v="265.94"/>
    <n v="46.57"/>
    <n v="312.51"/>
    <n v="22013.079999999998"/>
  </r>
  <r>
    <x v="69"/>
    <s v="Elma School District"/>
    <n v="1629"/>
    <s v="East Grays Harbor High School"/>
    <x v="0"/>
    <n v="23.91"/>
    <n v="0"/>
    <n v="23.91"/>
    <n v="1.01"/>
    <n v="1.01"/>
    <n v="23.91"/>
    <n v="7.0000000000000007E-2"/>
    <n v="72728"/>
    <n v="78209"/>
    <n v="5141.87"/>
    <n v="387.51000000000022"/>
    <n v="14136"/>
    <n v="0.18149999999999999"/>
    <n v="0.17510000000000001"/>
    <n v="1990.62"/>
    <n v="92.16"/>
    <n v="16.14"/>
    <n v="108.3"/>
    <n v="7628.3"/>
  </r>
  <r>
    <x v="69"/>
    <s v="Elma School District"/>
    <n v="5416"/>
    <s v="East Grays Harbor Open Doors"/>
    <x v="0"/>
    <n v="52.74"/>
    <n v="0"/>
    <n v="52.74"/>
    <n v="1.01"/>
    <n v="1.01"/>
    <n v="52.74"/>
    <n v="0.155"/>
    <n v="72728"/>
    <n v="78209"/>
    <n v="11385.57"/>
    <n v="858.05000000000109"/>
    <n v="14136"/>
    <n v="0.18149999999999999"/>
    <n v="0.17510000000000001"/>
    <n v="4407.8100000000004"/>
    <n v="204.06"/>
    <n v="35.729999999999997"/>
    <n v="239.79"/>
    <n v="16891.22"/>
  </r>
  <r>
    <x v="69"/>
    <s v="Elma School District"/>
    <n v="3217"/>
    <s v="Elma Elementary School"/>
    <x v="0"/>
    <n v="666.59"/>
    <n v="0"/>
    <n v="666.59"/>
    <n v="1.01"/>
    <n v="1.01"/>
    <n v="666.59"/>
    <n v="1.9550000000000001"/>
    <n v="72728"/>
    <n v="78209"/>
    <n v="143605.07"/>
    <n v="10822.50999999998"/>
    <n v="14136"/>
    <n v="0.18149999999999999"/>
    <n v="0.17510000000000001"/>
    <n v="55595.22"/>
    <n v="2573.79"/>
    <n v="450.67"/>
    <n v="3024.46"/>
    <n v="213047.25999999998"/>
  </r>
  <r>
    <x v="69"/>
    <s v="Elma School District"/>
    <n v="2137"/>
    <s v="Elma High School"/>
    <x v="0"/>
    <n v="505.87"/>
    <n v="0"/>
    <n v="505.87"/>
    <n v="1.01"/>
    <n v="1.01"/>
    <n v="505.87"/>
    <n v="1.484"/>
    <n v="72728"/>
    <n v="78209"/>
    <n v="109007.64"/>
    <n v="8215.14"/>
    <n v="14136"/>
    <n v="0.18149999999999999"/>
    <n v="0.17510000000000001"/>
    <n v="42201.18"/>
    <n v="1953.71"/>
    <n v="342.09"/>
    <n v="2295.8000000000002"/>
    <n v="161719.76"/>
  </r>
  <r>
    <x v="69"/>
    <s v="Elma School District"/>
    <n v="4245"/>
    <s v="Elma Middle School"/>
    <x v="0"/>
    <n v="363.96"/>
    <n v="0"/>
    <n v="363.96"/>
    <n v="1.01"/>
    <n v="1.01"/>
    <n v="363.96"/>
    <n v="1.0680000000000001"/>
    <n v="72728"/>
    <n v="78209"/>
    <n v="78450.240000000005"/>
    <n v="5912.2399999999907"/>
    <n v="14136"/>
    <n v="0.18149999999999999"/>
    <n v="0.17510000000000001"/>
    <n v="30371.200000000001"/>
    <n v="1406.04"/>
    <n v="246.2"/>
    <n v="1652.24"/>
    <n v="116385.92"/>
  </r>
  <r>
    <x v="70"/>
    <s v="Endicott School District"/>
    <n v="2207"/>
    <s v="Endicott/St John Elem and Middle"/>
    <x v="0"/>
    <n v="78.87"/>
    <n v="0"/>
    <n v="78.87"/>
    <n v="1"/>
    <n v="1"/>
    <n v="78.87"/>
    <n v="0.23100000000000001"/>
    <n v="72728"/>
    <n v="78209"/>
    <n v="16800.169999999998"/>
    <n v="1266.1100000000006"/>
    <n v="14136"/>
    <n v="0.18149999999999999"/>
    <n v="0.17510000000000001"/>
    <n v="6536.34"/>
    <n v="301.10000000000002"/>
    <n v="52.72"/>
    <n v="353.82000000000005"/>
    <n v="24956.44"/>
  </r>
  <r>
    <x v="71"/>
    <s v="Entiat School District"/>
    <n v="3317"/>
    <s v="Entiat Middle and High School"/>
    <x v="0"/>
    <n v="173.15"/>
    <n v="0"/>
    <n v="173.15"/>
    <n v="1"/>
    <n v="1.04"/>
    <n v="173.15"/>
    <n v="0.50800000000000001"/>
    <n v="72728"/>
    <n v="78209"/>
    <n v="36945.82"/>
    <n v="4373.5599999999977"/>
    <n v="14136"/>
    <n v="0.18149999999999999"/>
    <n v="0.17510000000000001"/>
    <n v="14652.56"/>
    <n v="688.66"/>
    <n v="120.58"/>
    <n v="809.24"/>
    <n v="56781.179999999993"/>
  </r>
  <r>
    <x v="71"/>
    <s v="Entiat School District"/>
    <n v="2688"/>
    <s v="Paul Rumburg Elementary"/>
    <x v="0"/>
    <n v="208.93"/>
    <n v="0"/>
    <n v="208.93"/>
    <n v="1"/>
    <n v="1.04"/>
    <n v="208.93"/>
    <n v="0.61299999999999999"/>
    <n v="72728"/>
    <n v="78209"/>
    <n v="44582.26"/>
    <n v="5277.5400000000009"/>
    <n v="14136"/>
    <n v="0.18149999999999999"/>
    <n v="0.17510000000000001"/>
    <n v="17681.150000000001"/>
    <n v="831"/>
    <n v="145.51"/>
    <n v="976.51"/>
    <n v="68517.460000000006"/>
  </r>
  <r>
    <x v="72"/>
    <s v="Enumclaw School District"/>
    <n v="3430"/>
    <s v="Black Diamond Elementary"/>
    <x v="1"/>
    <n v="402.35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2980"/>
    <s v="Byron Kibler Elementary School"/>
    <x v="1"/>
    <n v="425.77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4210"/>
    <s v="Enumclaw Middle School"/>
    <x v="1"/>
    <n v="524.55999999999995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3330"/>
    <s v="Enumclaw Sr High School"/>
    <x v="1"/>
    <n v="1355.169999999999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5491"/>
    <s v="JJ Smith Elementary"/>
    <x v="1"/>
    <n v="39.57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3739"/>
    <s v="Southwood Elementary School"/>
    <x v="1"/>
    <n v="341.21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1523"/>
    <s v="Special Ed School"/>
    <x v="1"/>
    <n v="7.71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4289"/>
    <s v="Sunrise Elementary"/>
    <x v="1"/>
    <n v="393.9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4550"/>
    <s v="Thunder Mountain Middle School"/>
    <x v="1"/>
    <n v="459.8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2"/>
    <s v="Enumclaw School District"/>
    <n v="3585"/>
    <s v="Westwood Elementary School"/>
    <x v="1"/>
    <n v="410.3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3"/>
    <s v="Ephrata School District"/>
    <n v="4229"/>
    <s v="Beezley Springs Elementary"/>
    <x v="1"/>
    <n v="0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3"/>
    <s v="Ephrata School District"/>
    <n v="2793"/>
    <s v="Columbia Ridge Elementary"/>
    <x v="0"/>
    <n v="484"/>
    <n v="0"/>
    <n v="484"/>
    <n v="1"/>
    <n v="1.04"/>
    <n v="484"/>
    <n v="1.42"/>
    <n v="72728"/>
    <n v="78209"/>
    <n v="103273.76"/>
    <n v="12225.290000000008"/>
    <n v="14136"/>
    <n v="0.18149999999999999"/>
    <n v="0.17510000000000001"/>
    <n v="40957.96"/>
    <n v="1924.98"/>
    <n v="337.06"/>
    <n v="2262.04"/>
    <n v="158719.05000000002"/>
  </r>
  <r>
    <x v="73"/>
    <s v="Ephrata School District"/>
    <n v="2920"/>
    <s v="Ephrata High School"/>
    <x v="0"/>
    <n v="884.13"/>
    <n v="0"/>
    <n v="884.13"/>
    <n v="1"/>
    <n v="1.04"/>
    <n v="884.13"/>
    <n v="2.593"/>
    <n v="72728"/>
    <n v="78209"/>
    <n v="188583.7"/>
    <n v="22324.069999999978"/>
    <n v="14136"/>
    <n v="0.18149999999999999"/>
    <n v="0.17510000000000001"/>
    <n v="74791.53"/>
    <n v="3515.13"/>
    <n v="615.5"/>
    <n v="4130.63"/>
    <n v="289829.92999999993"/>
  </r>
  <r>
    <x v="73"/>
    <s v="Ephrata School District"/>
    <n v="3373"/>
    <s v="Ephrata Middle School"/>
    <x v="0"/>
    <n v="454.73"/>
    <n v="0"/>
    <n v="454.73"/>
    <n v="1"/>
    <n v="1.04"/>
    <n v="454.73"/>
    <n v="1.3340000000000001"/>
    <n v="72728"/>
    <n v="78209"/>
    <n v="97019.15"/>
    <n v="11484.89"/>
    <n v="14136"/>
    <n v="0.18149999999999999"/>
    <n v="0.17510000000000001"/>
    <n v="38477.4"/>
    <n v="1808.4"/>
    <n v="316.64999999999998"/>
    <n v="2125.0500000000002"/>
    <n v="149106.49"/>
  </r>
  <r>
    <x v="73"/>
    <s v="Ephrata School District"/>
    <n v="3092"/>
    <s v="Grant Elementary"/>
    <x v="0"/>
    <n v="466.29"/>
    <n v="0"/>
    <n v="466.29"/>
    <n v="1"/>
    <n v="1.04"/>
    <n v="466.29"/>
    <n v="1.3680000000000001"/>
    <n v="72728"/>
    <n v="78209"/>
    <n v="99491.9"/>
    <n v="11777.61"/>
    <n v="14136"/>
    <n v="0.18149999999999999"/>
    <n v="0.17510000000000001"/>
    <n v="39458.089999999997"/>
    <n v="1854.49"/>
    <n v="324.72000000000003"/>
    <n v="2179.21"/>
    <n v="152906.80999999997"/>
  </r>
  <r>
    <x v="73"/>
    <s v="Ephrata School District"/>
    <n v="2695"/>
    <s v="Parkway School"/>
    <x v="0"/>
    <n v="383.7"/>
    <n v="0"/>
    <n v="383.7"/>
    <n v="1"/>
    <n v="1.04"/>
    <n v="383.7"/>
    <n v="1.1259999999999999"/>
    <n v="72728"/>
    <n v="78209"/>
    <n v="81891.73"/>
    <n v="9694.14"/>
    <n v="14136"/>
    <n v="0.18149999999999999"/>
    <n v="0.17510000000000001"/>
    <n v="32477.93"/>
    <n v="1526.43"/>
    <n v="267.27999999999997"/>
    <n v="1793.71"/>
    <n v="125857.51000000001"/>
  </r>
  <r>
    <x v="73"/>
    <s v="Ephrata School District"/>
    <n v="5497"/>
    <s v="Sage Hills Open Doors"/>
    <x v="0"/>
    <n v="33.71"/>
    <n v="0"/>
    <n v="33.71"/>
    <n v="1"/>
    <n v="1.04"/>
    <n v="33.71"/>
    <n v="9.9000000000000005E-2"/>
    <n v="72728"/>
    <n v="78209"/>
    <n v="7200.07"/>
    <n v="852.32999999999993"/>
    <n v="14136"/>
    <n v="0.18149999999999999"/>
    <n v="0.17510000000000001"/>
    <n v="2855.52"/>
    <n v="134.21"/>
    <n v="23.5"/>
    <n v="157.71"/>
    <n v="11065.63"/>
  </r>
  <r>
    <x v="74"/>
    <s v="Evaline School District"/>
    <n v="2355"/>
    <s v="Evaline Elementary School"/>
    <x v="0"/>
    <n v="58.15"/>
    <n v="0"/>
    <n v="58.15"/>
    <n v="1"/>
    <n v="1"/>
    <n v="58.15"/>
    <n v="0.17100000000000001"/>
    <n v="72728"/>
    <n v="78209"/>
    <n v="12436.49"/>
    <n v="937.25"/>
    <n v="14136"/>
    <n v="0.18149999999999999"/>
    <n v="0.17510000000000001"/>
    <n v="4838.59"/>
    <n v="222.9"/>
    <n v="39.03"/>
    <n v="261.93"/>
    <n v="18474.260000000002"/>
  </r>
  <r>
    <x v="75"/>
    <s v="Everett School District"/>
    <n v="5735"/>
    <s v="Everett Virtual Academy"/>
    <x v="0"/>
    <n v="17"/>
    <n v="0"/>
    <n v="17"/>
    <n v="1.18"/>
    <n v="1.18"/>
    <n v="17"/>
    <n v="0.05"/>
    <n v="72728"/>
    <n v="78209"/>
    <n v="4290.95"/>
    <n v="323.38000000000011"/>
    <n v="14136"/>
    <n v="0.18149999999999999"/>
    <n v="0.17510000000000001"/>
    <n v="1542.23"/>
    <n v="76.91"/>
    <n v="13.47"/>
    <n v="90.38"/>
    <n v="6246.9400000000005"/>
  </r>
  <r>
    <x v="75"/>
    <s v="Everett School District"/>
    <n v="3407"/>
    <s v="Cascade High School"/>
    <x v="0"/>
    <n v="1651.1499999999999"/>
    <n v="0"/>
    <n v="1651.1499999999999"/>
    <n v="1.18"/>
    <n v="1.18"/>
    <n v="1651.1499999999999"/>
    <n v="4.843"/>
    <n v="72728"/>
    <n v="78209"/>
    <n v="415621.61"/>
    <n v="31322.489999999991"/>
    <n v="14136"/>
    <n v="0.18149999999999999"/>
    <n v="0.17510000000000001"/>
    <n v="149380.54"/>
    <n v="7449.07"/>
    <n v="1304.33"/>
    <n v="8753.4"/>
    <n v="605078.04"/>
  </r>
  <r>
    <x v="75"/>
    <s v="Everett School District"/>
    <n v="4382"/>
    <s v="Cedar Wood Elementary"/>
    <x v="1"/>
    <n v="662.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3752"/>
    <s v="Eisenhower Middle School"/>
    <x v="1"/>
    <n v="865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3184"/>
    <s v="Emerson Elementary School"/>
    <x v="0"/>
    <n v="608"/>
    <n v="0"/>
    <n v="608"/>
    <n v="1.18"/>
    <n v="1.18"/>
    <n v="608"/>
    <n v="1.7829999999999999"/>
    <n v="72728"/>
    <n v="78209"/>
    <n v="153015.35"/>
    <n v="11531.690000000002"/>
    <n v="14136"/>
    <n v="0.18149999999999999"/>
    <n v="0.17510000000000001"/>
    <n v="54995.97"/>
    <n v="2742.45"/>
    <n v="480.2"/>
    <n v="3222.6499999999996"/>
    <n v="222765.66"/>
  </r>
  <r>
    <x v="75"/>
    <s v="Everett School District"/>
    <n v="2126"/>
    <s v="Everett High School"/>
    <x v="0"/>
    <n v="1591.43"/>
    <n v="0"/>
    <n v="1591.43"/>
    <n v="1.18"/>
    <n v="1.18"/>
    <n v="1591.43"/>
    <n v="4.6680000000000001"/>
    <n v="72728"/>
    <n v="78209"/>
    <n v="400603.28"/>
    <n v="30190.659999999974"/>
    <n v="14136"/>
    <n v="0.18149999999999999"/>
    <n v="0.17510000000000001"/>
    <n v="143982.73000000001"/>
    <n v="7179.9"/>
    <n v="1257.2"/>
    <n v="8437.1"/>
    <n v="583213.7699999999"/>
  </r>
  <r>
    <x v="75"/>
    <s v="Everett School District"/>
    <n v="5330"/>
    <s v="Everett Reengagement Academy"/>
    <x v="0"/>
    <n v="160.26"/>
    <n v="0"/>
    <n v="160.26"/>
    <n v="1.18"/>
    <n v="1.18"/>
    <n v="160.26"/>
    <n v="0.47"/>
    <n v="72728"/>
    <n v="78209"/>
    <n v="40334.949999999997"/>
    <n v="3039.760000000002"/>
    <n v="14136"/>
    <n v="0.18149999999999999"/>
    <n v="0.17510000000000001"/>
    <n v="14496.98"/>
    <n v="722.91"/>
    <n v="126.58"/>
    <n v="849.49"/>
    <n v="58721.179999999993"/>
  </r>
  <r>
    <x v="75"/>
    <s v="Everett School District"/>
    <n v="3253"/>
    <s v="Evergreen Middle School"/>
    <x v="0"/>
    <n v="896.23"/>
    <n v="0"/>
    <n v="896.23"/>
    <n v="1.18"/>
    <n v="1.18"/>
    <n v="896.23"/>
    <n v="2.629"/>
    <n v="72728"/>
    <n v="78209"/>
    <n v="225618.26"/>
    <n v="17003.25999999998"/>
    <n v="14136"/>
    <n v="0.18149999999999999"/>
    <n v="0.17510000000000001"/>
    <n v="81090.53"/>
    <n v="4043.69"/>
    <n v="708.05"/>
    <n v="4751.74"/>
    <n v="328463.79000000004"/>
  </r>
  <r>
    <x v="75"/>
    <s v="Everett School District"/>
    <n v="5091"/>
    <s v="Forest View Elementary School"/>
    <x v="1"/>
    <n v="643.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065"/>
    <s v="Garfield Elementary School"/>
    <x v="0"/>
    <n v="399.33"/>
    <n v="0"/>
    <n v="399.33"/>
    <n v="1.18"/>
    <n v="1.18"/>
    <n v="399.33"/>
    <n v="1.171"/>
    <n v="72728"/>
    <n v="78209"/>
    <n v="100494.1"/>
    <n v="7573.5299999999988"/>
    <n v="14136"/>
    <n v="0.18149999999999999"/>
    <n v="0.17510000000000001"/>
    <n v="36119.06"/>
    <n v="1801.13"/>
    <n v="315.38"/>
    <n v="2116.5100000000002"/>
    <n v="146303.20000000001"/>
  </r>
  <r>
    <x v="75"/>
    <s v="Everett School District"/>
    <n v="4437"/>
    <s v="Gateway Middle School"/>
    <x v="1"/>
    <n v="10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883"/>
    <s v="Hawthorne Elementary School - Everett"/>
    <x v="0"/>
    <n v="358.29"/>
    <n v="0"/>
    <n v="358.29"/>
    <n v="1.18"/>
    <n v="1.18"/>
    <n v="358.29"/>
    <n v="1.0509999999999999"/>
    <n v="72728"/>
    <n v="78209"/>
    <n v="90195.81"/>
    <n v="6797.4300000000076"/>
    <n v="14136"/>
    <n v="0.18149999999999999"/>
    <n v="0.17510000000000001"/>
    <n v="32417.71"/>
    <n v="1616.55"/>
    <n v="283.06"/>
    <n v="1899.61"/>
    <n v="131310.56"/>
  </r>
  <r>
    <x v="75"/>
    <s v="Everett School District"/>
    <n v="4334"/>
    <s v="Heatherwood Middle School"/>
    <x v="1"/>
    <n v="1007.7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4438"/>
    <s v="Henry M. Jackson High School"/>
    <x v="1"/>
    <n v="2114.07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751"/>
    <s v="Jackson Elementary School"/>
    <x v="0"/>
    <n v="291.95999999999998"/>
    <n v="0"/>
    <n v="291.95999999999998"/>
    <n v="1.18"/>
    <n v="1.18"/>
    <n v="291.95999999999998"/>
    <n v="0.85599999999999998"/>
    <n v="72728"/>
    <n v="78209"/>
    <n v="73461.100000000006"/>
    <n v="5536.25"/>
    <n v="14136"/>
    <n v="0.18149999999999999"/>
    <n v="0.17510000000000001"/>
    <n v="26403"/>
    <n v="1316.62"/>
    <n v="230.54"/>
    <n v="1547.1599999999999"/>
    <n v="106947.51000000001"/>
  </r>
  <r>
    <x v="75"/>
    <s v="Everett School District"/>
    <n v="3533"/>
    <s v="Jefferson Elementary"/>
    <x v="1"/>
    <n v="492.9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811"/>
    <s v="Lowell Elementary - Everett"/>
    <x v="0"/>
    <n v="497.89"/>
    <n v="0"/>
    <n v="497.89"/>
    <n v="1.18"/>
    <n v="1.18"/>
    <n v="497.89"/>
    <n v="1.46"/>
    <n v="72728"/>
    <n v="78209"/>
    <n v="125295.8"/>
    <n v="9442.6699999999983"/>
    <n v="14136"/>
    <n v="0.18149999999999999"/>
    <n v="0.17510000000000001"/>
    <n v="45033.16"/>
    <n v="2245.64"/>
    <n v="393.21"/>
    <n v="2638.85"/>
    <n v="182410.48"/>
  </r>
  <r>
    <x v="75"/>
    <s v="Everett School District"/>
    <n v="2669"/>
    <s v="Madison Elementary"/>
    <x v="0"/>
    <n v="398.28"/>
    <n v="0"/>
    <n v="398.28"/>
    <n v="1.18"/>
    <n v="1.18"/>
    <n v="398.28"/>
    <n v="1.1679999999999999"/>
    <n v="72728"/>
    <n v="78209"/>
    <n v="100236.64"/>
    <n v="7554.1300000000047"/>
    <n v="14136"/>
    <n v="0.18149999999999999"/>
    <n v="0.17510000000000001"/>
    <n v="36026.53"/>
    <n v="1796.51"/>
    <n v="314.57"/>
    <n v="2111.08"/>
    <n v="145928.37999999998"/>
  </r>
  <r>
    <x v="75"/>
    <s v="Everett School District"/>
    <n v="4316"/>
    <s v="Mill Creek Elementary"/>
    <x v="1"/>
    <n v="662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3686"/>
    <s v="Monroe Elementary"/>
    <x v="1"/>
    <n v="502.9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364"/>
    <s v="North Middle School"/>
    <x v="0"/>
    <n v="673.12"/>
    <n v="0"/>
    <n v="673.12"/>
    <n v="1.18"/>
    <n v="1.18"/>
    <n v="673.12"/>
    <n v="1.974"/>
    <n v="72728"/>
    <n v="78209"/>
    <n v="169406.78"/>
    <n v="12767.010000000009"/>
    <n v="14136"/>
    <n v="0.18149999999999999"/>
    <n v="0.17510000000000001"/>
    <n v="60887.3"/>
    <n v="3036.23"/>
    <n v="531.64"/>
    <n v="3567.87"/>
    <n v="246628.96000000002"/>
  </r>
  <r>
    <x v="75"/>
    <s v="Everett School District"/>
    <n v="1663"/>
    <s v="NW Learning Center"/>
    <x v="0"/>
    <n v="2"/>
    <n v="0"/>
    <n v="2"/>
    <n v="1.18"/>
    <n v="1.18"/>
    <n v="2"/>
    <n v="6.0000000000000001E-3"/>
    <n v="72728"/>
    <n v="78209"/>
    <n v="514.91"/>
    <n v="38.810000000000059"/>
    <n v="14136"/>
    <n v="0.18149999999999999"/>
    <n v="0.17510000000000001"/>
    <n v="185.07"/>
    <n v="9.23"/>
    <n v="1.62"/>
    <n v="10.850000000000001"/>
    <n v="749.6400000000001"/>
  </r>
  <r>
    <x v="75"/>
    <s v="Everett School District"/>
    <n v="4530"/>
    <s v="Penny Creek Elementary"/>
    <x v="1"/>
    <n v="7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1907"/>
    <s v="Port Gardner"/>
    <x v="1"/>
    <n v="94.3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4137"/>
    <s v="Sequoia High School"/>
    <x v="0"/>
    <n v="143.32"/>
    <n v="0"/>
    <n v="143.32"/>
    <n v="1.18"/>
    <n v="1.18"/>
    <n v="143.32"/>
    <n v="0.42"/>
    <n v="72728"/>
    <n v="78209"/>
    <n v="36044"/>
    <n v="2716.3799999999974"/>
    <n v="14136"/>
    <n v="0.18149999999999999"/>
    <n v="0.17510000000000001"/>
    <n v="12954.74"/>
    <n v="646.01"/>
    <n v="113.12"/>
    <n v="759.13"/>
    <n v="52474.249999999993"/>
  </r>
  <r>
    <x v="75"/>
    <s v="Everett School District"/>
    <n v="4298"/>
    <s v="Silver Firs Elementary"/>
    <x v="1"/>
    <n v="496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545"/>
    <s v="Silver Lake Elementary - Everett"/>
    <x v="0"/>
    <n v="515.6"/>
    <n v="0"/>
    <n v="515.6"/>
    <n v="1.18"/>
    <n v="1.18"/>
    <n v="515.6"/>
    <n v="1.512"/>
    <n v="72728"/>
    <n v="78209"/>
    <n v="129758.39"/>
    <n v="9778.9799999999959"/>
    <n v="14136"/>
    <n v="0.18149999999999999"/>
    <n v="0.17510000000000001"/>
    <n v="46637.08"/>
    <n v="2325.62"/>
    <n v="407.22"/>
    <n v="2732.84"/>
    <n v="188907.29"/>
  </r>
  <r>
    <x v="75"/>
    <s v="Everett School District"/>
    <n v="3903"/>
    <s v="Special Services"/>
    <x v="1"/>
    <n v="21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5570"/>
    <s v="Tambark Creek Elementary School"/>
    <x v="1"/>
    <n v="724.2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3002"/>
    <s v="View Ridge Elementary"/>
    <x v="1"/>
    <n v="461.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2752"/>
    <s v="Whittier Elementary"/>
    <x v="1"/>
    <n v="429.4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5"/>
    <s v="Everett School District"/>
    <n v="4125"/>
    <s v="Woodside Elementary"/>
    <x v="1"/>
    <n v="578.4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1646"/>
    <s v="49th Street Academy"/>
    <x v="0"/>
    <n v="87.43"/>
    <n v="0"/>
    <n v="87.43"/>
    <n v="1.06"/>
    <n v="1.1000000000000001"/>
    <n v="87.43"/>
    <n v="0.25600000000000001"/>
    <n v="72728"/>
    <n v="78209"/>
    <n v="19735.47"/>
    <n v="2288.1800000000003"/>
    <n v="14136"/>
    <n v="0.18149999999999999"/>
    <n v="0.17510000000000001"/>
    <n v="7601.46"/>
    <n v="367.06"/>
    <n v="64.27"/>
    <n v="431.33"/>
    <n v="30056.440000000002"/>
  </r>
  <r>
    <x v="76"/>
    <s v="Evergreen School District (Clark)"/>
    <n v="4299"/>
    <s v="Burnt Bridge Creek Elementary Sch"/>
    <x v="0"/>
    <n v="346.62"/>
    <n v="0"/>
    <n v="346.62"/>
    <n v="1.06"/>
    <n v="1.1000000000000001"/>
    <n v="346.62"/>
    <n v="1.0169999999999999"/>
    <n v="72728"/>
    <n v="78209"/>
    <n v="78402.240000000005"/>
    <n v="9090.1699999999983"/>
    <n v="14136"/>
    <n v="0.18149999999999999"/>
    <n v="0.17510000000000001"/>
    <n v="30198.01"/>
    <n v="1458.21"/>
    <n v="255.33"/>
    <n v="1713.54"/>
    <n v="119403.95999999999"/>
  </r>
  <r>
    <x v="76"/>
    <s v="Evergreen School District (Clark)"/>
    <n v="3736"/>
    <s v="Burton Elementary School"/>
    <x v="0"/>
    <n v="449.43"/>
    <n v="0"/>
    <n v="449.43"/>
    <n v="1.06"/>
    <n v="1.1000000000000001"/>
    <n v="449.43"/>
    <n v="1.3180000000000001"/>
    <n v="72728"/>
    <n v="78209"/>
    <n v="101606.83"/>
    <n v="11780.580000000002"/>
    <n v="14136"/>
    <n v="0.18149999999999999"/>
    <n v="0.17510000000000001"/>
    <n v="39135.67"/>
    <n v="1889.79"/>
    <n v="330.9"/>
    <n v="2220.69"/>
    <n v="154743.77000000002"/>
  </r>
  <r>
    <x v="76"/>
    <s v="Evergreen School District (Clark)"/>
    <n v="3785"/>
    <s v="Cascade Middle School"/>
    <x v="0"/>
    <n v="823.92"/>
    <n v="0"/>
    <n v="823.92"/>
    <n v="1.06"/>
    <n v="1.1000000000000001"/>
    <n v="823.92"/>
    <n v="2.4169999999999998"/>
    <n v="72728"/>
    <n v="78209"/>
    <n v="186330.59"/>
    <n v="21603.679999999993"/>
    <n v="14136"/>
    <n v="0.18149999999999999"/>
    <n v="0.17510000000000001"/>
    <n v="71768.52"/>
    <n v="3465.57"/>
    <n v="606.82000000000005"/>
    <n v="4072.3900000000003"/>
    <n v="283775.18"/>
  </r>
  <r>
    <x v="76"/>
    <s v="Evergreen School District (Clark)"/>
    <n v="4203"/>
    <s v="Cascadia Technical Academy Skills Center"/>
    <x v="0"/>
    <n v="725.12"/>
    <n v="0"/>
    <n v="725.12"/>
    <n v="1.06"/>
    <n v="1.1000000000000001"/>
    <n v="725.12"/>
    <n v="2.1269999999999998"/>
    <n v="72728"/>
    <n v="78209"/>
    <n v="163974"/>
    <n v="19011.600000000006"/>
    <n v="14136"/>
    <n v="0.18149999999999999"/>
    <n v="0.17510000000000001"/>
    <n v="63157.48"/>
    <n v="3049.76"/>
    <n v="534.01"/>
    <n v="3583.7700000000004"/>
    <n v="249726.85"/>
  </r>
  <r>
    <x v="76"/>
    <s v="Evergreen School District (Clark)"/>
    <n v="4587"/>
    <s v="Columbia Valley Elementary"/>
    <x v="1"/>
    <n v="349.6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3320"/>
    <s v="Covington Middle School"/>
    <x v="0"/>
    <n v="876.32"/>
    <n v="0"/>
    <n v="876.32"/>
    <n v="1.06"/>
    <n v="1.1000000000000001"/>
    <n v="876.32"/>
    <n v="2.5710000000000002"/>
    <n v="72728"/>
    <n v="78209"/>
    <n v="198202.71"/>
    <n v="22980.160000000003"/>
    <n v="14136"/>
    <n v="0.18149999999999999"/>
    <n v="0.17510000000000001"/>
    <n v="76341.27"/>
    <n v="3686.38"/>
    <n v="645.49"/>
    <n v="4331.87"/>
    <n v="301856.01"/>
  </r>
  <r>
    <x v="76"/>
    <s v="Evergreen School District (Clark)"/>
    <n v="3822"/>
    <s v="Crestline Elementary School"/>
    <x v="0"/>
    <n v="412.29"/>
    <n v="0"/>
    <n v="412.29"/>
    <n v="1.06"/>
    <n v="1.1000000000000001"/>
    <n v="412.29"/>
    <n v="1.2090000000000001"/>
    <n v="72728"/>
    <n v="78209"/>
    <n v="93203.839999999997"/>
    <n v="10806.309999999998"/>
    <n v="14136"/>
    <n v="0.18149999999999999"/>
    <n v="0.17510000000000001"/>
    <n v="35899.11"/>
    <n v="1733.5"/>
    <n v="303.54000000000002"/>
    <n v="2037.04"/>
    <n v="141946.30000000002"/>
  </r>
  <r>
    <x v="76"/>
    <s v="Evergreen School District (Clark)"/>
    <n v="3148"/>
    <s v="Ellsworth Elementary School"/>
    <x v="0"/>
    <n v="384.9"/>
    <n v="0"/>
    <n v="384.9"/>
    <n v="1.06"/>
    <n v="1.1000000000000001"/>
    <n v="384.9"/>
    <n v="1.129"/>
    <n v="72728"/>
    <n v="78209"/>
    <n v="87036.51"/>
    <n v="10091.25"/>
    <n v="14136"/>
    <n v="0.18149999999999999"/>
    <n v="0.17510000000000001"/>
    <n v="33523.65"/>
    <n v="1618.8"/>
    <n v="283.45"/>
    <n v="1902.25"/>
    <n v="132553.66"/>
  </r>
  <r>
    <x v="76"/>
    <s v="Evergreen School District (Clark)"/>
    <n v="5612"/>
    <s v="Emerald Elementary School"/>
    <x v="1"/>
    <n v="456.5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5136"/>
    <s v="Endeavour Elementary School"/>
    <x v="0"/>
    <n v="456.43"/>
    <n v="0"/>
    <n v="456.43"/>
    <n v="1.06"/>
    <n v="1.1000000000000001"/>
    <n v="456.43"/>
    <n v="1.339"/>
    <n v="72728"/>
    <n v="78209"/>
    <n v="103225.76"/>
    <n v="11968.279999999999"/>
    <n v="14136"/>
    <n v="0.18149999999999999"/>
    <n v="0.17510000000000001"/>
    <n v="39759.230000000003"/>
    <n v="1919.9"/>
    <n v="336.17"/>
    <n v="2256.0700000000002"/>
    <n v="157209.34"/>
  </r>
  <r>
    <x v="76"/>
    <s v="Evergreen School District (Clark)"/>
    <n v="2724"/>
    <s v="Evergreen High School"/>
    <x v="0"/>
    <n v="1469.03"/>
    <n v="0"/>
    <n v="1469.03"/>
    <n v="1.06"/>
    <n v="1.1000000000000001"/>
    <n v="1469.03"/>
    <n v="4.3090000000000002"/>
    <n v="72728"/>
    <n v="78209"/>
    <n v="332188.05"/>
    <n v="38514.790000000037"/>
    <n v="14136"/>
    <n v="0.18149999999999999"/>
    <n v="0.17510000000000001"/>
    <n v="127948.09"/>
    <n v="6178.38"/>
    <n v="1081.83"/>
    <n v="7260.21"/>
    <n v="505911.14000000007"/>
  </r>
  <r>
    <x v="76"/>
    <s v="Evergreen School District (Clark)"/>
    <n v="3971"/>
    <s v="Fircrest Elementary School"/>
    <x v="0"/>
    <n v="352.83"/>
    <n v="0"/>
    <n v="352.83"/>
    <n v="1.06"/>
    <n v="1.1000000000000001"/>
    <n v="352.83"/>
    <n v="1.0349999999999999"/>
    <n v="72728"/>
    <n v="78209"/>
    <n v="79789.89"/>
    <n v="9251.0599999999977"/>
    <n v="14136"/>
    <n v="0.18149999999999999"/>
    <n v="0.17510000000000001"/>
    <n v="30732.49"/>
    <n v="1484.02"/>
    <n v="259.85000000000002"/>
    <n v="1743.87"/>
    <n v="121517.31"/>
  </r>
  <r>
    <x v="76"/>
    <s v="Evergreen School District (Clark)"/>
    <n v="4499"/>
    <s v="Fishers Landing Elementary School"/>
    <x v="1"/>
    <n v="42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498"/>
    <s v="Frontier Middle School"/>
    <x v="0"/>
    <n v="779.35"/>
    <n v="0"/>
    <n v="779.35"/>
    <n v="1.06"/>
    <n v="1.1000000000000001"/>
    <n v="779.35"/>
    <n v="2.286"/>
    <n v="72728"/>
    <n v="78209"/>
    <n v="176231.58"/>
    <n v="20432.770000000019"/>
    <n v="14136"/>
    <n v="0.18149999999999999"/>
    <n v="0.17510000000000001"/>
    <n v="67878.710000000006"/>
    <n v="3277.74"/>
    <n v="573.92999999999995"/>
    <n v="3851.6699999999996"/>
    <n v="268394.73"/>
  </r>
  <r>
    <x v="76"/>
    <s v="Evergreen School District (Clark)"/>
    <n v="4380"/>
    <s v="Harmony Elementary School"/>
    <x v="1"/>
    <n v="489.0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163"/>
    <s v="Hearthwood Elementary School"/>
    <x v="0"/>
    <n v="307.70999999999998"/>
    <n v="0"/>
    <n v="307.70999999999998"/>
    <n v="1.06"/>
    <n v="1.1000000000000001"/>
    <n v="307.70999999999998"/>
    <n v="0.90300000000000002"/>
    <n v="72728"/>
    <n v="78209"/>
    <n v="69613.789999999994"/>
    <n v="8071.2100000000064"/>
    <n v="14136"/>
    <n v="0.18149999999999999"/>
    <n v="0.17510000000000001"/>
    <n v="26812.98"/>
    <n v="1294.75"/>
    <n v="226.71"/>
    <n v="1521.46"/>
    <n v="106019.44"/>
  </r>
  <r>
    <x v="76"/>
    <s v="Evergreen School District (Clark)"/>
    <n v="5310"/>
    <s v="Henrietta Lacks Health and Bioscience High School"/>
    <x v="1"/>
    <n v="458.9799999999999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523"/>
    <s v="Heritage High School"/>
    <x v="0"/>
    <n v="1520.3400000000001"/>
    <n v="0"/>
    <n v="1520.3400000000001"/>
    <n v="1.06"/>
    <n v="1.1000000000000001"/>
    <n v="1520.3400000000001"/>
    <n v="4.46"/>
    <n v="72728"/>
    <n v="78209"/>
    <n v="343828.89"/>
    <n v="39864.459999999963"/>
    <n v="14136"/>
    <n v="0.18149999999999999"/>
    <n v="0.17510000000000001"/>
    <n v="132431.76999999999"/>
    <n v="6394.89"/>
    <n v="1119.75"/>
    <n v="7514.64"/>
    <n v="523639.76"/>
  </r>
  <r>
    <x v="76"/>
    <s v="Evergreen School District (Clark)"/>
    <n v="1926"/>
    <s v="Home Choice Academy"/>
    <x v="0"/>
    <n v="192.06"/>
    <n v="0"/>
    <n v="192.06"/>
    <n v="1.06"/>
    <n v="1.1000000000000001"/>
    <n v="192.06"/>
    <n v="0.56299999999999994"/>
    <n v="72728"/>
    <n v="78209"/>
    <n v="43402.62"/>
    <n v="5032.2099999999991"/>
    <n v="14136"/>
    <n v="0.18149999999999999"/>
    <n v="0.17510000000000001"/>
    <n v="16717.28"/>
    <n v="807.25"/>
    <n v="141.35"/>
    <n v="948.6"/>
    <n v="66100.710000000006"/>
  </r>
  <r>
    <x v="76"/>
    <s v="Evergreen School District (Clark)"/>
    <n v="4560"/>
    <s v="Illahee Elementary School"/>
    <x v="1"/>
    <n v="394.2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3994"/>
    <s v="Image Elementary School"/>
    <x v="0"/>
    <n v="442.86"/>
    <n v="0"/>
    <n v="442.86"/>
    <n v="1.06"/>
    <n v="1.1000000000000001"/>
    <n v="442.86"/>
    <n v="1.2989999999999999"/>
    <n v="72728"/>
    <n v="78209"/>
    <n v="100142.09"/>
    <n v="11610.75"/>
    <n v="14136"/>
    <n v="0.18149999999999999"/>
    <n v="0.17510000000000001"/>
    <n v="38571.5"/>
    <n v="1862.55"/>
    <n v="326.13"/>
    <n v="2188.6799999999998"/>
    <n v="152513.01999999999"/>
  </r>
  <r>
    <x v="76"/>
    <s v="Evergreen School District (Clark)"/>
    <n v="4042"/>
    <s v="Legacy High School"/>
    <x v="0"/>
    <n v="375.17999999999995"/>
    <n v="0"/>
    <n v="375.17999999999995"/>
    <n v="1.06"/>
    <n v="1.1000000000000001"/>
    <n v="375.17999999999995"/>
    <n v="1.101"/>
    <n v="72728"/>
    <n v="78209"/>
    <n v="84877.94"/>
    <n v="9840.9799999999959"/>
    <n v="14136"/>
    <n v="0.18149999999999999"/>
    <n v="0.17510000000000001"/>
    <n v="32692.240000000002"/>
    <n v="1578.65"/>
    <n v="276.42"/>
    <n v="1855.0700000000002"/>
    <n v="129266.23000000001"/>
  </r>
  <r>
    <x v="76"/>
    <s v="Evergreen School District (Clark)"/>
    <n v="3618"/>
    <s v="Marrion Elementary School"/>
    <x v="0"/>
    <n v="520.14"/>
    <n v="0"/>
    <n v="520.14"/>
    <n v="1.06"/>
    <n v="1.1000000000000001"/>
    <n v="520.14"/>
    <n v="1.526"/>
    <n v="72728"/>
    <n v="78209"/>
    <n v="117641.9"/>
    <n v="13639.73000000001"/>
    <n v="14136"/>
    <n v="0.18149999999999999"/>
    <n v="0.17510000000000001"/>
    <n v="45311.86"/>
    <n v="2188.0300000000002"/>
    <n v="383.12"/>
    <n v="2571.15"/>
    <n v="179164.64"/>
  </r>
  <r>
    <x v="76"/>
    <s v="Evergreen School District (Clark)"/>
    <n v="2829"/>
    <s v="Mill Plain Elementary School"/>
    <x v="0"/>
    <n v="393.01"/>
    <n v="0"/>
    <n v="393.01"/>
    <n v="1.06"/>
    <n v="1.1000000000000001"/>
    <n v="393.01"/>
    <n v="1.153"/>
    <n v="72728"/>
    <n v="78209"/>
    <n v="88886.71"/>
    <n v="10305.759999999995"/>
    <n v="14136"/>
    <n v="0.18149999999999999"/>
    <n v="0.17510000000000001"/>
    <n v="34236.28"/>
    <n v="1653.21"/>
    <n v="289.48"/>
    <n v="1942.69"/>
    <n v="135371.44"/>
  </r>
  <r>
    <x v="76"/>
    <s v="Evergreen School District (Clark)"/>
    <n v="4162"/>
    <s v="Mountain View High School"/>
    <x v="1"/>
    <n v="1573.83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5435"/>
    <s v="Open Doors Evergreen"/>
    <x v="0"/>
    <n v="107.86"/>
    <n v="0"/>
    <n v="107.86"/>
    <n v="1.06"/>
    <n v="1.1000000000000001"/>
    <n v="107.86"/>
    <n v="0.316"/>
    <n v="72728"/>
    <n v="78209"/>
    <n v="24360.97"/>
    <n v="2824.4799999999996"/>
    <n v="14136"/>
    <n v="0.18149999999999999"/>
    <n v="0.17510000000000001"/>
    <n v="9383.06"/>
    <n v="453.09"/>
    <n v="79.34"/>
    <n v="532.42999999999995"/>
    <n v="37100.939999999995"/>
  </r>
  <r>
    <x v="76"/>
    <s v="Evergreen School District (Clark)"/>
    <n v="2912"/>
    <s v="Orchards Elementary School"/>
    <x v="0"/>
    <n v="404.65"/>
    <n v="0"/>
    <n v="404.65"/>
    <n v="1.06"/>
    <n v="1.1000000000000001"/>
    <n v="404.65"/>
    <n v="1.1870000000000001"/>
    <n v="72728"/>
    <n v="78209"/>
    <n v="91507.82"/>
    <n v="10609.669999999998"/>
    <n v="14136"/>
    <n v="0.18149999999999999"/>
    <n v="0.17510000000000001"/>
    <n v="35245.85"/>
    <n v="1701.96"/>
    <n v="298.01"/>
    <n v="1999.97"/>
    <n v="139363.31000000003"/>
  </r>
  <r>
    <x v="76"/>
    <s v="Evergreen School District (Clark)"/>
    <n v="4209"/>
    <s v="Pacific Middle School"/>
    <x v="1"/>
    <n v="837.08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445"/>
    <s v="Pioneer Elementary School"/>
    <x v="1"/>
    <n v="550.1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3995"/>
    <s v="Riverview Elementary School"/>
    <x v="1"/>
    <n v="305.97000000000003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561"/>
    <s v="Shahala Middle School"/>
    <x v="1"/>
    <n v="803.0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3149"/>
    <s v="Sifton Elementary School"/>
    <x v="0"/>
    <n v="470.5"/>
    <n v="0"/>
    <n v="470.5"/>
    <n v="1.06"/>
    <n v="1.1000000000000001"/>
    <n v="470.5"/>
    <n v="1.38"/>
    <n v="72728"/>
    <n v="78209"/>
    <n v="106386.52"/>
    <n v="12334.739999999991"/>
    <n v="14136"/>
    <n v="0.18149999999999999"/>
    <n v="0.17510000000000001"/>
    <n v="40976.65"/>
    <n v="1978.69"/>
    <n v="346.47"/>
    <n v="2325.16"/>
    <n v="162023.07"/>
  </r>
  <r>
    <x v="76"/>
    <s v="Evergreen School District (Clark)"/>
    <n v="3823"/>
    <s v="Silver Star Elementary School"/>
    <x v="0"/>
    <n v="381.71"/>
    <n v="0"/>
    <n v="381.71"/>
    <n v="1.06"/>
    <n v="1.1000000000000001"/>
    <n v="381.71"/>
    <n v="1.1200000000000001"/>
    <n v="72728"/>
    <n v="78209"/>
    <n v="86342.68"/>
    <n v="10010.810000000012"/>
    <n v="14136"/>
    <n v="0.18149999999999999"/>
    <n v="0.17510000000000001"/>
    <n v="33256.410000000003"/>
    <n v="1605.89"/>
    <n v="281.19"/>
    <n v="1887.0800000000002"/>
    <n v="131496.98000000001"/>
  </r>
  <r>
    <x v="76"/>
    <s v="Evergreen School District (Clark)"/>
    <n v="3970"/>
    <s v="Sunset Elementary School"/>
    <x v="0"/>
    <n v="441.84999999999997"/>
    <n v="0"/>
    <n v="441.84999999999997"/>
    <n v="1.06"/>
    <n v="1.1000000000000001"/>
    <n v="441.84999999999997"/>
    <n v="1.296"/>
    <n v="72728"/>
    <n v="78209"/>
    <n v="99910.82"/>
    <n v="11583.929999999993"/>
    <n v="14136"/>
    <n v="0.18149999999999999"/>
    <n v="0.17510000000000001"/>
    <n v="38482.42"/>
    <n v="1858.25"/>
    <n v="325.38"/>
    <n v="2183.63"/>
    <n v="152160.79999999999"/>
  </r>
  <r>
    <x v="76"/>
    <s v="Evergreen School District (Clark)"/>
    <n v="5111"/>
    <s v="Union High School"/>
    <x v="1"/>
    <n v="1939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6"/>
    <s v="Evergreen School District (Clark)"/>
    <n v="4051"/>
    <s v="Wyeast Middle School"/>
    <x v="0"/>
    <n v="746.08"/>
    <n v="0"/>
    <n v="746.08"/>
    <n v="1.06"/>
    <n v="1.1000000000000001"/>
    <n v="746.08"/>
    <n v="2.1890000000000001"/>
    <n v="72728"/>
    <n v="78209"/>
    <n v="168753.69"/>
    <n v="19565.760000000009"/>
    <n v="14136"/>
    <n v="0.18149999999999999"/>
    <n v="0.17510000000000001"/>
    <n v="64998.46"/>
    <n v="3138.66"/>
    <n v="549.58000000000004"/>
    <n v="3688.24"/>
    <n v="257006.15"/>
  </r>
  <r>
    <x v="76"/>
    <s v="Evergreen School District (Clark)"/>
    <n v="4579"/>
    <s v="York Elementary School"/>
    <x v="1"/>
    <n v="359.7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7"/>
    <s v="Evergreen School District (Stevens)"/>
    <n v="3197"/>
    <s v="Evergreen School"/>
    <x v="0"/>
    <n v="32.29"/>
    <n v="0"/>
    <n v="32.29"/>
    <n v="1"/>
    <n v="1"/>
    <n v="32.29"/>
    <n v="9.5000000000000001E-2"/>
    <n v="72728"/>
    <n v="78209"/>
    <n v="6909.16"/>
    <n v="520.69999999999982"/>
    <n v="14136"/>
    <n v="0.18149999999999999"/>
    <n v="0.17510000000000001"/>
    <n v="2688.11"/>
    <n v="123.83"/>
    <n v="21.68"/>
    <n v="145.51"/>
    <n v="10263.480000000001"/>
  </r>
  <r>
    <x v="78"/>
    <s v="Federal Way School District"/>
    <n v="3519"/>
    <s v="Adelaide Elementary School"/>
    <x v="0"/>
    <n v="280.60000000000002"/>
    <n v="0"/>
    <n v="280.60000000000002"/>
    <n v="1.1200000000000001"/>
    <n v="1.1200000000000001"/>
    <n v="280.60000000000002"/>
    <n v="0.82299999999999995"/>
    <n v="72728"/>
    <n v="78209"/>
    <n v="67037.759999999995"/>
    <n v="5052.1699999999983"/>
    <n v="14136"/>
    <n v="0.18149999999999999"/>
    <n v="0.17510000000000001"/>
    <n v="24685.919999999998"/>
    <n v="1201.5"/>
    <n v="210.38"/>
    <n v="1411.88"/>
    <n v="98187.73"/>
  </r>
  <r>
    <x v="78"/>
    <s v="Federal Way School District"/>
    <n v="3700"/>
    <s v="Brigadoon Elementary School"/>
    <x v="0"/>
    <n v="311.72000000000003"/>
    <n v="0"/>
    <n v="311.72000000000003"/>
    <n v="1.1200000000000001"/>
    <n v="1.1200000000000001"/>
    <n v="311.72000000000003"/>
    <n v="0.91400000000000003"/>
    <n v="72728"/>
    <n v="78209"/>
    <n v="74450.2"/>
    <n v="5610.7900000000081"/>
    <n v="14136"/>
    <n v="0.18149999999999999"/>
    <n v="0.17510000000000001"/>
    <n v="27415.46"/>
    <n v="1334.35"/>
    <n v="233.64"/>
    <n v="1567.9899999999998"/>
    <n v="109044.44000000002"/>
  </r>
  <r>
    <x v="78"/>
    <s v="Federal Way School District"/>
    <n v="3547"/>
    <s v="Camelot Elementary School"/>
    <x v="0"/>
    <n v="254.86"/>
    <n v="0"/>
    <n v="254.86"/>
    <n v="1.1200000000000001"/>
    <n v="1.1200000000000001"/>
    <n v="254.86"/>
    <n v="0.748"/>
    <n v="72728"/>
    <n v="78209"/>
    <n v="60928.61"/>
    <n v="4591.760000000002"/>
    <n v="14136"/>
    <n v="0.18149999999999999"/>
    <n v="0.17510000000000001"/>
    <n v="22436.29"/>
    <n v="1092.01"/>
    <n v="191.21"/>
    <n v="1283.22"/>
    <n v="89239.88"/>
  </r>
  <r>
    <x v="78"/>
    <s v="Federal Way School District"/>
    <n v="5163"/>
    <s v="Career Academy at Truman High School"/>
    <x v="0"/>
    <n v="78.490000000000009"/>
    <n v="0"/>
    <n v="78.490000000000009"/>
    <n v="1.1200000000000001"/>
    <n v="1.1200000000000001"/>
    <n v="78.490000000000009"/>
    <n v="0.23"/>
    <n v="72728"/>
    <n v="78209"/>
    <n v="18734.73"/>
    <n v="1411.9099999999999"/>
    <n v="14136"/>
    <n v="0.18149999999999999"/>
    <n v="0.17510000000000001"/>
    <n v="6898.86"/>
    <n v="335.78"/>
    <n v="58.8"/>
    <n v="394.58"/>
    <n v="27440.080000000002"/>
  </r>
  <r>
    <x v="78"/>
    <s v="Federal Way School District"/>
    <n v="3766"/>
    <s v="Decatur High School"/>
    <x v="0"/>
    <n v="1337.5600000000002"/>
    <n v="0"/>
    <n v="1337.5600000000002"/>
    <n v="1.1200000000000001"/>
    <n v="1.1200000000000001"/>
    <n v="1337.5600000000002"/>
    <n v="3.9239999999999999"/>
    <n v="72728"/>
    <n v="78209"/>
    <n v="319630.83"/>
    <n v="24088.339999999967"/>
    <n v="14136"/>
    <n v="0.18149999999999999"/>
    <n v="0.17510000000000001"/>
    <n v="117700.53"/>
    <n v="5728.65"/>
    <n v="1003.09"/>
    <n v="6731.74"/>
    <n v="468151.43999999994"/>
  </r>
  <r>
    <x v="78"/>
    <s v="Federal Way School District"/>
    <n v="1950"/>
    <s v="Employment Transition Program"/>
    <x v="0"/>
    <n v="55.29"/>
    <n v="0"/>
    <n v="55.29"/>
    <n v="1.1200000000000001"/>
    <n v="1.1200000000000001"/>
    <n v="55.29"/>
    <n v="0.16200000000000001"/>
    <n v="72728"/>
    <n v="78209"/>
    <n v="13195.77"/>
    <n v="994.46999999999935"/>
    <n v="14136"/>
    <n v="0.18149999999999999"/>
    <n v="0.17510000000000001"/>
    <n v="4859.2"/>
    <n v="236.5"/>
    <n v="41.41"/>
    <n v="277.90999999999997"/>
    <n v="19327.350000000002"/>
  </r>
  <r>
    <x v="78"/>
    <s v="Federal Way School District"/>
    <n v="4470"/>
    <s v="Enterprise Elementary School"/>
    <x v="0"/>
    <n v="388"/>
    <n v="0"/>
    <n v="388"/>
    <n v="1.1200000000000001"/>
    <n v="1.1200000000000001"/>
    <n v="388"/>
    <n v="1.1379999999999999"/>
    <n v="72728"/>
    <n v="78209"/>
    <n v="92696.2"/>
    <n v="6985.8600000000006"/>
    <n v="14136"/>
    <n v="0.18149999999999999"/>
    <n v="0.17510000000000001"/>
    <n v="34134.35"/>
    <n v="1661.37"/>
    <n v="290.91000000000003"/>
    <n v="1952.28"/>
    <n v="135768.68999999997"/>
  </r>
  <r>
    <x v="78"/>
    <s v="Federal Way School District"/>
    <n v="2417"/>
    <s v="Federal Way High School"/>
    <x v="0"/>
    <n v="1610.67"/>
    <n v="0"/>
    <n v="1610.67"/>
    <n v="1.1200000000000001"/>
    <n v="1.1200000000000001"/>
    <n v="1610.67"/>
    <n v="4.7249999999999996"/>
    <n v="72728"/>
    <n v="78209"/>
    <n v="384876.58"/>
    <n v="29005.450000000012"/>
    <n v="14136"/>
    <n v="0.18149999999999999"/>
    <n v="0.17510000000000001"/>
    <n v="141726.54999999999"/>
    <n v="6898.03"/>
    <n v="1207.8499999999999"/>
    <n v="8105.8799999999992"/>
    <n v="563714.46000000008"/>
  </r>
  <r>
    <x v="78"/>
    <s v="Federal Way School District"/>
    <n v="1789"/>
    <s v="Federal Way Public Academy"/>
    <x v="1"/>
    <n v="301.3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8"/>
    <s v="Federal Way School District"/>
    <n v="5107"/>
    <s v="Federal Way Running Start Home School"/>
    <x v="1"/>
    <n v="12.3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8"/>
    <s v="Federal Way School District"/>
    <n v="5255"/>
    <s v="Gateway to College"/>
    <x v="0"/>
    <n v="6.96"/>
    <n v="0"/>
    <n v="6.96"/>
    <n v="1.1200000000000001"/>
    <n v="1.1200000000000001"/>
    <n v="6.96"/>
    <n v="0.02"/>
    <n v="72728"/>
    <n v="78209"/>
    <n v="1629.11"/>
    <n v="122.77000000000021"/>
    <n v="14136"/>
    <n v="0.18149999999999999"/>
    <n v="0.17510000000000001"/>
    <n v="599.9"/>
    <n v="29.2"/>
    <n v="5.1100000000000003"/>
    <n v="34.31"/>
    <n v="2386.0899999999997"/>
  </r>
  <r>
    <x v="78"/>
    <s v="Federal Way School District"/>
    <n v="4426"/>
    <s v="Green Gables Elementary School"/>
    <x v="0"/>
    <n v="319.29000000000002"/>
    <n v="0"/>
    <n v="319.29000000000002"/>
    <n v="1.1200000000000001"/>
    <n v="1.1200000000000001"/>
    <n v="319.29000000000002"/>
    <n v="0.93700000000000006"/>
    <n v="72728"/>
    <n v="78209"/>
    <n v="76323.67"/>
    <n v="5751.9799999999959"/>
    <n v="14136"/>
    <n v="0.18149999999999999"/>
    <n v="0.17510000000000001"/>
    <n v="28105.35"/>
    <n v="1367.93"/>
    <n v="239.52"/>
    <n v="1607.45"/>
    <n v="111788.44999999998"/>
  </r>
  <r>
    <x v="78"/>
    <s v="Federal Way School District"/>
    <n v="3898"/>
    <s v="Illahee Middle School"/>
    <x v="0"/>
    <n v="620.65"/>
    <n v="0"/>
    <n v="620.65"/>
    <n v="1.1200000000000001"/>
    <n v="1.1200000000000001"/>
    <n v="620.65"/>
    <n v="1.821"/>
    <n v="72728"/>
    <n v="78209"/>
    <n v="148330.21"/>
    <n v="11178.610000000015"/>
    <n v="14136"/>
    <n v="0.18149999999999999"/>
    <n v="0.17510000000000001"/>
    <n v="54620.959999999999"/>
    <n v="2658.48"/>
    <n v="465.5"/>
    <n v="3123.98"/>
    <n v="217253.76000000001"/>
  </r>
  <r>
    <x v="78"/>
    <s v="Federal Way School District"/>
    <n v="1759"/>
    <s v="Internet Academy"/>
    <x v="0"/>
    <n v="402.11"/>
    <n v="0"/>
    <n v="402.11"/>
    <n v="1.1200000000000001"/>
    <n v="1.1200000000000001"/>
    <n v="402.11"/>
    <n v="1.18"/>
    <n v="72728"/>
    <n v="78209"/>
    <n v="96117.32"/>
    <n v="7243.6899999999878"/>
    <n v="14136"/>
    <n v="0.18149999999999999"/>
    <n v="0.17510000000000001"/>
    <n v="35394.14"/>
    <n v="1722.68"/>
    <n v="301.64"/>
    <n v="2024.3200000000002"/>
    <n v="140779.47000000003"/>
  </r>
  <r>
    <x v="78"/>
    <s v="Federal Way School District"/>
    <n v="3701"/>
    <s v="Kilo Middle School"/>
    <x v="0"/>
    <n v="650.38"/>
    <n v="0"/>
    <n v="650.38"/>
    <n v="1.1200000000000001"/>
    <n v="1.1200000000000001"/>
    <n v="650.38"/>
    <n v="1.9079999999999999"/>
    <n v="72728"/>
    <n v="78209"/>
    <n v="155416.82999999999"/>
    <n v="11712.670000000013"/>
    <n v="14136"/>
    <n v="0.18149999999999999"/>
    <n v="0.17510000000000001"/>
    <n v="57230.53"/>
    <n v="2785.49"/>
    <n v="487.74"/>
    <n v="3273.2299999999996"/>
    <n v="227633.26"/>
  </r>
  <r>
    <x v="78"/>
    <s v="Federal Way School District"/>
    <n v="3738"/>
    <s v="Lake Dolloff Elementary School"/>
    <x v="0"/>
    <n v="492.29"/>
    <n v="0"/>
    <n v="492.29"/>
    <n v="1.1200000000000001"/>
    <n v="1.1200000000000001"/>
    <n v="492.29"/>
    <n v="1.444"/>
    <n v="72728"/>
    <n v="78209"/>
    <n v="117621.54"/>
    <n v="8864.3100000000122"/>
    <n v="14136"/>
    <n v="0.18149999999999999"/>
    <n v="0.17510000000000001"/>
    <n v="43312.83"/>
    <n v="2108.1"/>
    <n v="369.13"/>
    <n v="2477.23"/>
    <n v="172275.91"/>
  </r>
  <r>
    <x v="78"/>
    <s v="Federal Way School District"/>
    <n v="3568"/>
    <s v="Lake Grove Elementary School"/>
    <x v="0"/>
    <n v="362.57"/>
    <n v="0"/>
    <n v="362.57"/>
    <n v="1.1200000000000001"/>
    <n v="1.1200000000000001"/>
    <n v="362.57"/>
    <n v="1.0640000000000001"/>
    <n v="72728"/>
    <n v="78209"/>
    <n v="86668.5"/>
    <n v="6531.6000000000058"/>
    <n v="14136"/>
    <n v="0.18149999999999999"/>
    <n v="0.17510000000000001"/>
    <n v="31914.720000000001"/>
    <n v="1553.34"/>
    <n v="271.99"/>
    <n v="1825.33"/>
    <n v="126940.15000000001"/>
  </r>
  <r>
    <x v="78"/>
    <s v="Federal Way School District"/>
    <n v="2841"/>
    <s v="Lakeland Elementary School"/>
    <x v="0"/>
    <n v="417.27"/>
    <n v="0"/>
    <n v="417.27"/>
    <n v="1.1200000000000001"/>
    <n v="1.1200000000000001"/>
    <n v="417.27"/>
    <n v="1.224"/>
    <n v="72728"/>
    <n v="78209"/>
    <n v="99701.36"/>
    <n v="7513.7899999999936"/>
    <n v="14136"/>
    <n v="0.18149999999999999"/>
    <n v="0.17510000000000001"/>
    <n v="36713.93"/>
    <n v="1786.92"/>
    <n v="312.89"/>
    <n v="2099.81"/>
    <n v="146028.89000000001"/>
  </r>
  <r>
    <x v="78"/>
    <s v="Federal Way School District"/>
    <n v="3381"/>
    <s v="Lakota Middle School"/>
    <x v="0"/>
    <n v="619.78"/>
    <n v="0"/>
    <n v="619.78"/>
    <n v="1.1200000000000001"/>
    <n v="1.1200000000000001"/>
    <n v="619.78"/>
    <n v="1.8180000000000001"/>
    <n v="72728"/>
    <n v="78209"/>
    <n v="148085.84"/>
    <n v="11160.200000000012"/>
    <n v="14136"/>
    <n v="0.18149999999999999"/>
    <n v="0.17510000000000001"/>
    <n v="54530.98"/>
    <n v="2654.1"/>
    <n v="464.73"/>
    <n v="3118.83"/>
    <n v="216895.85"/>
  </r>
  <r>
    <x v="78"/>
    <s v="Federal Way School District"/>
    <n v="3627"/>
    <s v="Mark Twain Elementary School"/>
    <x v="0"/>
    <n v="542"/>
    <n v="0"/>
    <n v="542"/>
    <n v="1.1200000000000001"/>
    <n v="1.1200000000000001"/>
    <n v="542"/>
    <n v="1.59"/>
    <n v="72728"/>
    <n v="78209"/>
    <n v="129514.02"/>
    <n v="9760.5699999999924"/>
    <n v="14136"/>
    <n v="0.18149999999999999"/>
    <n v="0.17510000000000001"/>
    <n v="47692.11"/>
    <n v="2321.2399999999998"/>
    <n v="406.45"/>
    <n v="2727.6899999999996"/>
    <n v="189694.39"/>
  </r>
  <r>
    <x v="78"/>
    <s v="Federal Way School District"/>
    <n v="4480"/>
    <s v="Meredith Hill Elementary School"/>
    <x v="0"/>
    <n v="388.58"/>
    <n v="0"/>
    <n v="388.58"/>
    <n v="1.1200000000000001"/>
    <n v="1.1200000000000001"/>
    <n v="388.58"/>
    <n v="1.1399999999999999"/>
    <n v="72728"/>
    <n v="78209"/>
    <n v="92859.11"/>
    <n v="6998.1399999999994"/>
    <n v="14136"/>
    <n v="0.18149999999999999"/>
    <n v="0.17510000000000001"/>
    <n v="34194.339999999997"/>
    <n v="1664.29"/>
    <n v="291.42"/>
    <n v="1955.71"/>
    <n v="136007.29999999999"/>
  </r>
  <r>
    <x v="78"/>
    <s v="Federal Way School District"/>
    <n v="3159"/>
    <s v="Mirror Lake Elementary School"/>
    <x v="0"/>
    <n v="494.57"/>
    <n v="0"/>
    <n v="494.57"/>
    <n v="1.1200000000000001"/>
    <n v="1.1200000000000001"/>
    <n v="494.57"/>
    <n v="1.4510000000000001"/>
    <n v="72728"/>
    <n v="78209"/>
    <n v="118191.73"/>
    <n v="8907.2799999999988"/>
    <n v="14136"/>
    <n v="0.18149999999999999"/>
    <n v="0.17510000000000001"/>
    <n v="43522.8"/>
    <n v="2118.3200000000002"/>
    <n v="370.92"/>
    <n v="2489.2400000000002"/>
    <n v="173111.05"/>
  </r>
  <r>
    <x v="78"/>
    <s v="Federal Way School District"/>
    <n v="3625"/>
    <s v="Nautilus K-8 School"/>
    <x v="0"/>
    <n v="473.86"/>
    <n v="0"/>
    <n v="473.86"/>
    <n v="1.1200000000000001"/>
    <n v="1.1200000000000001"/>
    <n v="473.86"/>
    <n v="1.39"/>
    <n v="72728"/>
    <n v="78209"/>
    <n v="113222.95"/>
    <n v="8532.820000000007"/>
    <n v="14136"/>
    <n v="0.18149999999999999"/>
    <n v="0.17510000000000001"/>
    <n v="41693.1"/>
    <n v="2029.26"/>
    <n v="355.32"/>
    <n v="2384.58"/>
    <n v="165833.44999999998"/>
  </r>
  <r>
    <x v="78"/>
    <s v="Federal Way School District"/>
    <n v="3432"/>
    <s v="Olympic View Elementary School"/>
    <x v="0"/>
    <n v="478.8"/>
    <n v="0"/>
    <n v="478.8"/>
    <n v="1.1200000000000001"/>
    <n v="1.1200000000000001"/>
    <n v="478.8"/>
    <n v="1.4039999999999999"/>
    <n v="72728"/>
    <n v="78209"/>
    <n v="114363.33"/>
    <n v="8618.7599999999948"/>
    <n v="14136"/>
    <n v="0.18149999999999999"/>
    <n v="0.17510000000000001"/>
    <n v="42113.03"/>
    <n v="2049.6999999999998"/>
    <n v="358.9"/>
    <n v="2408.6"/>
    <n v="167503.72"/>
  </r>
  <r>
    <x v="78"/>
    <s v="Federal Way School District"/>
    <n v="5348"/>
    <s v="Open Doors Youth Reengagement (1418)"/>
    <x v="0"/>
    <n v="141.11000000000001"/>
    <n v="0"/>
    <n v="141.11000000000001"/>
    <n v="1.1200000000000001"/>
    <n v="1.1200000000000001"/>
    <n v="141.11000000000001"/>
    <n v="0.41399999999999998"/>
    <n v="72728"/>
    <n v="78209"/>
    <n v="33722.519999999997"/>
    <n v="2541.4300000000003"/>
    <n v="14136"/>
    <n v="0.18149999999999999"/>
    <n v="0.17510000000000001"/>
    <n v="12417.95"/>
    <n v="604.4"/>
    <n v="105.83"/>
    <n v="710.23"/>
    <n v="49392.130000000005"/>
  </r>
  <r>
    <x v="78"/>
    <s v="Federal Way School District"/>
    <n v="3329"/>
    <s v="Panther Lake Elementary School"/>
    <x v="0"/>
    <n v="422.79"/>
    <n v="0"/>
    <n v="422.79"/>
    <n v="1.1200000000000001"/>
    <n v="1.1200000000000001"/>
    <n v="422.79"/>
    <n v="1.24"/>
    <n v="72728"/>
    <n v="78209"/>
    <n v="101004.65"/>
    <n v="7612.0100000000093"/>
    <n v="14136"/>
    <n v="0.18149999999999999"/>
    <n v="0.17510000000000001"/>
    <n v="37193.85"/>
    <n v="1810.28"/>
    <n v="316.98"/>
    <n v="2127.2600000000002"/>
    <n v="147937.77000000002"/>
  </r>
  <r>
    <x v="78"/>
    <s v="Federal Way School District"/>
    <n v="4422"/>
    <s v="Rainier View Elementary School"/>
    <x v="0"/>
    <n v="481"/>
    <n v="0"/>
    <n v="481"/>
    <n v="1.1200000000000001"/>
    <n v="1.1200000000000001"/>
    <n v="481"/>
    <n v="1.411"/>
    <n v="72728"/>
    <n v="78209"/>
    <n v="114933.51"/>
    <n v="8661.7400000000052"/>
    <n v="14136"/>
    <n v="0.18149999999999999"/>
    <n v="0.17510000000000001"/>
    <n v="42323"/>
    <n v="2059.92"/>
    <n v="360.69"/>
    <n v="2420.61"/>
    <n v="168338.86"/>
  </r>
  <r>
    <x v="78"/>
    <s v="Federal Way School District"/>
    <n v="3626"/>
    <s v="Sacajawea Middle School"/>
    <x v="0"/>
    <n v="656.87"/>
    <n v="0"/>
    <n v="656.87"/>
    <n v="1.1200000000000001"/>
    <n v="1.1200000000000001"/>
    <n v="656.87"/>
    <n v="1.927"/>
    <n v="72728"/>
    <n v="78209"/>
    <n v="156964.48000000001"/>
    <n v="11829.309999999998"/>
    <n v="14136"/>
    <n v="0.18149999999999999"/>
    <n v="0.17510000000000001"/>
    <n v="57800.44"/>
    <n v="2813.23"/>
    <n v="492.6"/>
    <n v="3305.83"/>
    <n v="229900.06"/>
  </r>
  <r>
    <x v="78"/>
    <s v="Federal Way School District"/>
    <n v="5029"/>
    <s v="Sequoyah Middle School"/>
    <x v="0"/>
    <n v="533.94000000000005"/>
    <n v="0"/>
    <n v="533.94000000000005"/>
    <n v="1.1200000000000001"/>
    <n v="1.1200000000000001"/>
    <n v="533.94000000000005"/>
    <n v="1.5660000000000001"/>
    <n v="72728"/>
    <n v="78209"/>
    <n v="127559.09"/>
    <n v="9613.2399999999907"/>
    <n v="14136"/>
    <n v="0.18149999999999999"/>
    <n v="0.17510000000000001"/>
    <n v="46972.23"/>
    <n v="2286.21"/>
    <n v="400.32"/>
    <n v="2686.53"/>
    <n v="186831.09"/>
  </r>
  <r>
    <x v="78"/>
    <s v="Federal Way School District"/>
    <n v="4374"/>
    <s v="Sherwood Forest Elementary School"/>
    <x v="0"/>
    <n v="335.94"/>
    <n v="0"/>
    <n v="335.94"/>
    <n v="1.1200000000000001"/>
    <n v="1.1200000000000001"/>
    <n v="335.94"/>
    <n v="0.98499999999999999"/>
    <n v="72728"/>
    <n v="78209"/>
    <n v="80233.53"/>
    <n v="6046.6399999999994"/>
    <n v="14136"/>
    <n v="0.18149999999999999"/>
    <n v="0.17510000000000001"/>
    <n v="29545.11"/>
    <n v="1438"/>
    <n v="251.79"/>
    <n v="1689.79"/>
    <n v="117515.06999999999"/>
  </r>
  <r>
    <x v="78"/>
    <s v="Federal Way School District"/>
    <n v="4343"/>
    <s v="Silver Lake Elementary School - Federal Way"/>
    <x v="0"/>
    <n v="379.90000000000003"/>
    <n v="0"/>
    <n v="379.90000000000003"/>
    <n v="1.1200000000000001"/>
    <n v="1.1200000000000001"/>
    <n v="379.90000000000003"/>
    <n v="1.1140000000000001"/>
    <n v="72728"/>
    <n v="78209"/>
    <n v="90741.27"/>
    <n v="6838.5399999999936"/>
    <n v="14136"/>
    <n v="0.18149999999999999"/>
    <n v="0.17510000000000001"/>
    <n v="33414.47"/>
    <n v="1626.33"/>
    <n v="284.77"/>
    <n v="1911.1"/>
    <n v="132905.38"/>
  </r>
  <r>
    <x v="78"/>
    <s v="Federal Way School District"/>
    <n v="3160"/>
    <s v="Star Lake Elementary School"/>
    <x v="0"/>
    <n v="389.47"/>
    <n v="0"/>
    <n v="389.47"/>
    <n v="1.1200000000000001"/>
    <n v="1.1200000000000001"/>
    <n v="389.47"/>
    <n v="1.1419999999999999"/>
    <n v="72728"/>
    <n v="78209"/>
    <n v="93022.02"/>
    <n v="7010.4199999999983"/>
    <n v="14136"/>
    <n v="0.18149999999999999"/>
    <n v="0.17510000000000001"/>
    <n v="34254.33"/>
    <n v="1667.21"/>
    <n v="291.93"/>
    <n v="1959.14"/>
    <n v="136245.91000000003"/>
  </r>
  <r>
    <x v="78"/>
    <s v="Federal Way School District"/>
    <n v="3567"/>
    <s v="Sunnycrest Elementary School"/>
    <x v="0"/>
    <n v="524.42999999999995"/>
    <n v="0"/>
    <n v="524.42999999999995"/>
    <n v="1.1200000000000001"/>
    <n v="1.1200000000000001"/>
    <n v="524.42999999999995"/>
    <n v="1.538"/>
    <n v="72728"/>
    <n v="78209"/>
    <n v="125278.34"/>
    <n v="9441.3600000000151"/>
    <n v="14136"/>
    <n v="0.18149999999999999"/>
    <n v="0.17510000000000001"/>
    <n v="46132.37"/>
    <n v="2245.33"/>
    <n v="393.16"/>
    <n v="2638.49"/>
    <n v="183490.56"/>
  </r>
  <r>
    <x v="78"/>
    <s v="Federal Way School District"/>
    <n v="1951"/>
    <s v="Support School"/>
    <x v="1"/>
    <n v="9.710000000000000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8"/>
    <s v="Federal Way School District"/>
    <n v="5473"/>
    <s v="TAFA at Saghalie"/>
    <x v="0"/>
    <n v="528.37"/>
    <n v="0"/>
    <n v="528.37"/>
    <n v="1.1200000000000001"/>
    <n v="1.1200000000000001"/>
    <n v="528.37"/>
    <n v="1.55"/>
    <n v="72728"/>
    <n v="78209"/>
    <n v="126255.81"/>
    <n v="9515.0100000000093"/>
    <n v="14136"/>
    <n v="0.18149999999999999"/>
    <n v="0.17510000000000001"/>
    <n v="46492.31"/>
    <n v="2262.85"/>
    <n v="396.23"/>
    <n v="2659.08"/>
    <n v="184922.21"/>
  </r>
  <r>
    <x v="78"/>
    <s v="Federal Way School District"/>
    <n v="3584"/>
    <s v="Thomas Jefferson High School"/>
    <x v="0"/>
    <n v="1736.9099999999999"/>
    <n v="0"/>
    <n v="1736.9099999999999"/>
    <n v="1.1200000000000001"/>
    <n v="1.1200000000000001"/>
    <n v="1736.9099999999999"/>
    <n v="5.0949999999999998"/>
    <n v="72728"/>
    <n v="78209"/>
    <n v="415015.06"/>
    <n v="31276.780000000028"/>
    <n v="14136"/>
    <n v="0.18149999999999999"/>
    <n v="0.17510000000000001"/>
    <n v="152824.72"/>
    <n v="7438.2"/>
    <n v="1302.43"/>
    <n v="8740.6299999999992"/>
    <n v="607857.19000000006"/>
  </r>
  <r>
    <x v="78"/>
    <s v="Federal Way School District"/>
    <n v="4570"/>
    <s v="Todd Beamer High School"/>
    <x v="0"/>
    <n v="1327.94"/>
    <n v="0"/>
    <n v="1327.94"/>
    <n v="1.1200000000000001"/>
    <n v="1.1200000000000001"/>
    <n v="1327.94"/>
    <n v="3.895"/>
    <n v="72728"/>
    <n v="78209"/>
    <n v="317268.63"/>
    <n v="23910.309999999998"/>
    <n v="14136"/>
    <n v="0.18149999999999999"/>
    <n v="0.17510000000000001"/>
    <n v="116830.67"/>
    <n v="5686.32"/>
    <n v="995.67"/>
    <n v="6681.99"/>
    <n v="464691.6"/>
  </r>
  <r>
    <x v="78"/>
    <s v="Federal Way School District"/>
    <n v="3431"/>
    <s v="Totem Middle School"/>
    <x v="0"/>
    <n v="735.52"/>
    <n v="0"/>
    <n v="735.52"/>
    <n v="1.1200000000000001"/>
    <n v="1.1200000000000001"/>
    <n v="735.52"/>
    <n v="2.1579999999999999"/>
    <n v="72728"/>
    <n v="78209"/>
    <n v="175780.67"/>
    <n v="13247.349999999977"/>
    <n v="14136"/>
    <n v="0.18149999999999999"/>
    <n v="0.17510000000000001"/>
    <n v="64729.29"/>
    <n v="3150.47"/>
    <n v="551.65"/>
    <n v="3702.12"/>
    <n v="257459.43"/>
  </r>
  <r>
    <x v="78"/>
    <s v="Federal Way School District"/>
    <n v="3628"/>
    <s v="Twin Lakes Elementary School"/>
    <x v="0"/>
    <n v="333.29"/>
    <n v="0"/>
    <n v="333.29"/>
    <n v="1.1200000000000001"/>
    <n v="1.1200000000000001"/>
    <n v="333.29"/>
    <n v="0.97799999999999998"/>
    <n v="72728"/>
    <n v="78209"/>
    <n v="79663.34"/>
    <n v="6003.6699999999983"/>
    <n v="14136"/>
    <n v="0.18149999999999999"/>
    <n v="0.17510000000000001"/>
    <n v="29335.15"/>
    <n v="1427.78"/>
    <n v="250"/>
    <n v="1677.78"/>
    <n v="116679.93999999999"/>
  </r>
  <r>
    <x v="78"/>
    <s v="Federal Way School District"/>
    <n v="3582"/>
    <s v="Valhalla Elementary School"/>
    <x v="0"/>
    <n v="530.85"/>
    <n v="0"/>
    <n v="530.85"/>
    <n v="1.1200000000000001"/>
    <n v="1.1200000000000001"/>
    <n v="530.85"/>
    <n v="1.5569999999999999"/>
    <n v="72728"/>
    <n v="78209"/>
    <n v="126826"/>
    <n v="9557.9800000000105"/>
    <n v="14136"/>
    <n v="0.18149999999999999"/>
    <n v="0.17510000000000001"/>
    <n v="46702.27"/>
    <n v="2273.0700000000002"/>
    <n v="398.01"/>
    <n v="2671.08"/>
    <n v="185757.33"/>
  </r>
  <r>
    <x v="78"/>
    <s v="Federal Way School District"/>
    <n v="3583"/>
    <s v="Wildwood Elementary School"/>
    <x v="0"/>
    <n v="516.15"/>
    <n v="0"/>
    <n v="516.15"/>
    <n v="1.1200000000000001"/>
    <n v="1.1200000000000001"/>
    <n v="516.15"/>
    <n v="1.514"/>
    <n v="72728"/>
    <n v="78209"/>
    <n v="123323.42"/>
    <n v="9294.0200000000041"/>
    <n v="14136"/>
    <n v="0.18149999999999999"/>
    <n v="0.17510000000000001"/>
    <n v="45412.49"/>
    <n v="2210.29"/>
    <n v="387.02"/>
    <n v="2597.31"/>
    <n v="180627.24"/>
  </r>
  <r>
    <x v="78"/>
    <s v="Federal Way School District"/>
    <n v="3328"/>
    <s v="Woodmont K-8 School"/>
    <x v="0"/>
    <n v="404"/>
    <n v="0"/>
    <n v="404"/>
    <n v="1.1200000000000001"/>
    <n v="1.1200000000000001"/>
    <n v="404"/>
    <n v="1.1850000000000001"/>
    <n v="72728"/>
    <n v="78209"/>
    <n v="96524.6"/>
    <n v="7274.3799999999901"/>
    <n v="14136"/>
    <n v="0.18149999999999999"/>
    <n v="0.17510000000000001"/>
    <n v="35544.120000000003"/>
    <n v="1729.98"/>
    <n v="302.92"/>
    <n v="2032.9"/>
    <n v="141375.99999999997"/>
  </r>
  <r>
    <x v="79"/>
    <s v="Ferndale School District"/>
    <n v="2263"/>
    <s v="Beach Elem"/>
    <x v="0"/>
    <n v="37.090000000000003"/>
    <n v="0"/>
    <n v="37.090000000000003"/>
    <n v="1.06"/>
    <n v="1.06"/>
    <n v="37.090000000000003"/>
    <n v="0.109"/>
    <n v="72728"/>
    <n v="78209"/>
    <n v="8402.99"/>
    <n v="633.28000000000065"/>
    <n v="14136"/>
    <n v="0.18149999999999999"/>
    <n v="0.17510000000000001"/>
    <n v="3176.85"/>
    <n v="150.6"/>
    <n v="26.37"/>
    <n v="176.97"/>
    <n v="12390.09"/>
  </r>
  <r>
    <x v="79"/>
    <s v="Ferndale School District"/>
    <n v="5207"/>
    <s v="Cascadia Elementary"/>
    <x v="0"/>
    <n v="444.43"/>
    <n v="0"/>
    <n v="444.43"/>
    <n v="1.06"/>
    <n v="1.06"/>
    <n v="444.43"/>
    <n v="1.304"/>
    <n v="72728"/>
    <n v="78209"/>
    <n v="100527.55"/>
    <n v="7576.0599999999977"/>
    <n v="14136"/>
    <n v="0.18149999999999999"/>
    <n v="0.17510000000000001"/>
    <n v="38005.660000000003"/>
    <n v="1801.73"/>
    <n v="315.48"/>
    <n v="2117.21"/>
    <n v="148226.48000000001"/>
  </r>
  <r>
    <x v="79"/>
    <s v="Ferndale School District"/>
    <n v="2458"/>
    <s v="Central Elementary"/>
    <x v="0"/>
    <n v="324.15000000000003"/>
    <n v="0"/>
    <n v="324.15000000000003"/>
    <n v="1.06"/>
    <n v="1.06"/>
    <n v="324.15000000000003"/>
    <n v="0.95099999999999996"/>
    <n v="72728"/>
    <n v="78209"/>
    <n v="73314.19"/>
    <n v="5525.1699999999983"/>
    <n v="14136"/>
    <n v="0.18149999999999999"/>
    <n v="0.17510000000000001"/>
    <n v="27717.32"/>
    <n v="1313.99"/>
    <n v="230.08"/>
    <n v="1544.07"/>
    <n v="108100.75000000001"/>
  </r>
  <r>
    <x v="79"/>
    <s v="Ferndale School District"/>
    <n v="2607"/>
    <s v="Custer Elem"/>
    <x v="1"/>
    <n v="368.5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9"/>
    <s v="Ferndale School District"/>
    <n v="4482"/>
    <s v="Eagleridge Elementary"/>
    <x v="0"/>
    <n v="481.71000000000004"/>
    <n v="0"/>
    <n v="481.71000000000004"/>
    <n v="1.06"/>
    <n v="1.06"/>
    <n v="481.71000000000004"/>
    <n v="1.413"/>
    <n v="72728"/>
    <n v="78209"/>
    <n v="108930.54"/>
    <n v="8209.3400000000111"/>
    <n v="14136"/>
    <n v="0.18149999999999999"/>
    <n v="0.17510000000000001"/>
    <n v="41182.519999999997"/>
    <n v="1952.33"/>
    <n v="341.85"/>
    <n v="2294.1799999999998"/>
    <n v="160616.58000000002"/>
  </r>
  <r>
    <x v="79"/>
    <s v="Ferndale School District"/>
    <n v="2488"/>
    <s v="Ferndale High School"/>
    <x v="1"/>
    <n v="1343.7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79"/>
    <s v="Ferndale School District"/>
    <n v="5464"/>
    <s v="FERNDALE RE-ENGAGEMENT"/>
    <x v="0"/>
    <n v="40.950000000000003"/>
    <n v="0"/>
    <n v="40.950000000000003"/>
    <n v="1.06"/>
    <n v="1.06"/>
    <n v="40.950000000000003"/>
    <n v="0.12"/>
    <n v="72728"/>
    <n v="78209"/>
    <n v="9251"/>
    <n v="697.18000000000029"/>
    <n v="14136"/>
    <n v="0.18149999999999999"/>
    <n v="0.17510000000000001"/>
    <n v="3497.45"/>
    <n v="165.8"/>
    <n v="29.03"/>
    <n v="194.83"/>
    <n v="13640.460000000001"/>
  </r>
  <r>
    <x v="79"/>
    <s v="Ferndale School District"/>
    <n v="5579"/>
    <s v="Ferndale Virtual Academy"/>
    <x v="0"/>
    <n v="135.97"/>
    <n v="0"/>
    <n v="135.97"/>
    <n v="1.06"/>
    <n v="1.06"/>
    <n v="135.97"/>
    <n v="0.39900000000000002"/>
    <n v="72728"/>
    <n v="78209"/>
    <n v="30759.58"/>
    <n v="2318.1299999999974"/>
    <n v="14136"/>
    <n v="0.18149999999999999"/>
    <n v="0.17510000000000001"/>
    <n v="11629.03"/>
    <n v="551.29999999999995"/>
    <n v="96.53"/>
    <n v="647.82999999999993"/>
    <n v="45354.57"/>
  </r>
  <r>
    <x v="79"/>
    <s v="Ferndale School District"/>
    <n v="4554"/>
    <s v="Horizon Middle School"/>
    <x v="0"/>
    <n v="422.65"/>
    <n v="0"/>
    <n v="422.65"/>
    <n v="1.06"/>
    <n v="1.06"/>
    <n v="422.65"/>
    <n v="1.24"/>
    <n v="72728"/>
    <n v="78209"/>
    <n v="95593.68"/>
    <n v="7204.2300000000105"/>
    <n v="14136"/>
    <n v="0.18149999999999999"/>
    <n v="0.17510000000000001"/>
    <n v="36140.35"/>
    <n v="1713.3"/>
    <n v="300"/>
    <n v="2013.3"/>
    <n v="140951.56"/>
  </r>
  <r>
    <x v="79"/>
    <s v="Ferndale School District"/>
    <n v="4130"/>
    <s v="Skyline Elementary School"/>
    <x v="0"/>
    <n v="495.83000000000004"/>
    <n v="0"/>
    <n v="495.83000000000004"/>
    <n v="1.06"/>
    <n v="1.06"/>
    <n v="495.83000000000004"/>
    <n v="1.454"/>
    <n v="72728"/>
    <n v="78209"/>
    <n v="112091.3"/>
    <n v="8447.5399999999936"/>
    <n v="14136"/>
    <n v="0.18149999999999999"/>
    <n v="0.17510000000000001"/>
    <n v="42377.48"/>
    <n v="2008.98"/>
    <n v="351.77"/>
    <n v="2360.75"/>
    <n v="165277.07"/>
  </r>
  <r>
    <x v="79"/>
    <s v="Ferndale School District"/>
    <n v="3762"/>
    <s v="Vista Middle School"/>
    <x v="0"/>
    <n v="532.42999999999995"/>
    <n v="0"/>
    <n v="532.42999999999995"/>
    <n v="1.06"/>
    <n v="1.06"/>
    <n v="532.42999999999995"/>
    <n v="1.5620000000000001"/>
    <n v="72728"/>
    <n v="78209"/>
    <n v="120417.2"/>
    <n v="9075.0100000000093"/>
    <n v="14136"/>
    <n v="0.18149999999999999"/>
    <n v="0.17510000000000001"/>
    <n v="45525.19"/>
    <n v="2158.1999999999998"/>
    <n v="377.9"/>
    <n v="2536.1"/>
    <n v="177553.50000000003"/>
  </r>
  <r>
    <x v="80"/>
    <s v="Fife School District"/>
    <n v="4582"/>
    <s v="Columbia Junior High School"/>
    <x v="1"/>
    <n v="594.3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0"/>
    <s v="Fife School District"/>
    <n v="2878"/>
    <s v="Discovery Primary School"/>
    <x v="0"/>
    <n v="442.57"/>
    <n v="0"/>
    <n v="442.57"/>
    <n v="1.1200000000000001"/>
    <n v="1.1200000000000001"/>
    <n v="442.57"/>
    <n v="1.298"/>
    <n v="72728"/>
    <n v="78209"/>
    <n v="105729.06"/>
    <n v="7968.0599999999977"/>
    <n v="14136"/>
    <n v="0.18149999999999999"/>
    <n v="0.17510000000000001"/>
    <n v="38933.56"/>
    <n v="1894.95"/>
    <n v="331.81"/>
    <n v="2226.7600000000002"/>
    <n v="154857.44"/>
  </r>
  <r>
    <x v="80"/>
    <s v="Fife School District"/>
    <n v="5671"/>
    <s v="Fife Elementary School"/>
    <x v="0"/>
    <n v="816.35"/>
    <n v="0"/>
    <n v="816.35"/>
    <n v="1.1200000000000001"/>
    <n v="1.1200000000000001"/>
    <n v="816.35"/>
    <n v="2.395"/>
    <n v="72728"/>
    <n v="78209"/>
    <n v="195085.59"/>
    <n v="14702.23000000001"/>
    <n v="14136"/>
    <n v="0.18149999999999999"/>
    <n v="0.17510000000000001"/>
    <n v="71838.12"/>
    <n v="3496.46"/>
    <n v="612.23"/>
    <n v="4108.6900000000005"/>
    <n v="285734.62999999995"/>
  </r>
  <r>
    <x v="80"/>
    <s v="Fife School District"/>
    <n v="2773"/>
    <s v="Fife High School"/>
    <x v="1"/>
    <n v="870.5799999999999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0"/>
    <s v="Fife School District"/>
    <n v="5582"/>
    <s v="Fife Open Doors"/>
    <x v="0"/>
    <n v="16"/>
    <n v="0"/>
    <n v="16"/>
    <n v="1.1200000000000001"/>
    <n v="1.1200000000000001"/>
    <n v="16"/>
    <n v="4.7E-2"/>
    <n v="72728"/>
    <n v="78209"/>
    <n v="3828.4"/>
    <n v="288.52"/>
    <n v="14136"/>
    <n v="0.18149999999999999"/>
    <n v="0.17510000000000001"/>
    <n v="1409.77"/>
    <n v="68.62"/>
    <n v="12.02"/>
    <n v="80.64"/>
    <n v="5607.3300000000008"/>
  </r>
  <r>
    <x v="80"/>
    <s v="Fife School District"/>
    <n v="4557"/>
    <s v="Hedden Elementary School"/>
    <x v="0"/>
    <n v="474.17"/>
    <n v="0"/>
    <n v="474.17"/>
    <n v="1.1200000000000001"/>
    <n v="1.1200000000000001"/>
    <n v="474.17"/>
    <n v="1.391"/>
    <n v="72728"/>
    <n v="78209"/>
    <n v="113304.41"/>
    <n v="8538.9599999999919"/>
    <n v="14136"/>
    <n v="0.18149999999999999"/>
    <n v="0.17510000000000001"/>
    <n v="41723.1"/>
    <n v="2030.72"/>
    <n v="355.58"/>
    <n v="2386.3000000000002"/>
    <n v="165952.76999999999"/>
  </r>
  <r>
    <x v="80"/>
    <s v="Fife School District"/>
    <n v="3798"/>
    <s v="Surprise Lake Middle School"/>
    <x v="0"/>
    <n v="651.71"/>
    <n v="0"/>
    <n v="651.71"/>
    <n v="1.1200000000000001"/>
    <n v="1.1200000000000001"/>
    <n v="651.71"/>
    <n v="1.9119999999999999"/>
    <n v="72728"/>
    <n v="78209"/>
    <n v="155742.65"/>
    <n v="11737.23000000001"/>
    <n v="14136"/>
    <n v="0.18149999999999999"/>
    <n v="0.17510000000000001"/>
    <n v="57350.51"/>
    <n v="2791.33"/>
    <n v="488.76"/>
    <n v="3280.09"/>
    <n v="228110.48"/>
  </r>
  <r>
    <x v="81"/>
    <s v="Finley School District"/>
    <n v="3078"/>
    <s v="Finley Elementary"/>
    <x v="0"/>
    <n v="360.8"/>
    <n v="0"/>
    <n v="360.8"/>
    <n v="1"/>
    <n v="1"/>
    <n v="360.8"/>
    <n v="1.0580000000000001"/>
    <n v="72728"/>
    <n v="78209"/>
    <n v="76946.22"/>
    <n v="5798.8999999999942"/>
    <n v="14136"/>
    <n v="0.18149999999999999"/>
    <n v="0.17510000000000001"/>
    <n v="29937.01"/>
    <n v="1379.09"/>
    <n v="241.48"/>
    <n v="1620.57"/>
    <n v="114302.7"/>
  </r>
  <r>
    <x v="81"/>
    <s v="Finley School District"/>
    <n v="4031"/>
    <s v="Finley Middle School"/>
    <x v="0"/>
    <n v="214.79"/>
    <n v="0"/>
    <n v="214.79"/>
    <n v="1"/>
    <n v="1"/>
    <n v="214.79"/>
    <n v="0.63"/>
    <n v="72728"/>
    <n v="78209"/>
    <n v="45818.64"/>
    <n v="3453.0299999999988"/>
    <n v="14136"/>
    <n v="0.18149999999999999"/>
    <n v="0.17510000000000001"/>
    <n v="17826.39"/>
    <n v="821.19"/>
    <n v="143.79"/>
    <n v="964.98"/>
    <n v="68063.039999999994"/>
  </r>
  <r>
    <x v="81"/>
    <s v="Finley School District"/>
    <n v="2367"/>
    <s v="River View High School"/>
    <x v="0"/>
    <n v="276.92"/>
    <n v="0"/>
    <n v="276.92"/>
    <n v="1"/>
    <n v="1"/>
    <n v="276.92"/>
    <n v="0.81200000000000006"/>
    <n v="72728"/>
    <n v="78209"/>
    <n v="59055.14"/>
    <n v="4450.57"/>
    <n v="14136"/>
    <n v="0.18149999999999999"/>
    <n v="0.17510000000000001"/>
    <n v="22976.23"/>
    <n v="1058.43"/>
    <n v="185.33"/>
    <n v="1243.76"/>
    <n v="87725.7"/>
  </r>
  <r>
    <x v="82"/>
    <s v="Franklin Pierce School District"/>
    <n v="3180"/>
    <s v="Brookdale Elementary"/>
    <x v="0"/>
    <n v="502.86"/>
    <n v="0"/>
    <n v="502.86"/>
    <n v="1.06"/>
    <n v="1.06"/>
    <n v="502.86"/>
    <n v="1.4750000000000001"/>
    <n v="72728"/>
    <n v="78209"/>
    <n v="113710.23"/>
    <n v="8569.5400000000081"/>
    <n v="14136"/>
    <n v="0.18149999999999999"/>
    <n v="0.17510000000000001"/>
    <n v="42989.53"/>
    <n v="2038"/>
    <n v="356.85"/>
    <n v="2394.85"/>
    <n v="167664.15000000002"/>
  </r>
  <r>
    <x v="82"/>
    <s v="Franklin Pierce School District"/>
    <n v="2398"/>
    <s v="Central Avenue Elementary"/>
    <x v="0"/>
    <n v="352.14"/>
    <n v="0"/>
    <n v="352.14"/>
    <n v="1.06"/>
    <n v="1.06"/>
    <n v="352.14"/>
    <n v="1.0329999999999999"/>
    <n v="72728"/>
    <n v="78209"/>
    <n v="79635.710000000006"/>
    <n v="6001.5799999999872"/>
    <n v="14136"/>
    <n v="0.18149999999999999"/>
    <n v="0.17510000000000001"/>
    <n v="30107.25"/>
    <n v="1427.29"/>
    <n v="249.92"/>
    <n v="1677.21"/>
    <n v="117421.75"/>
  </r>
  <r>
    <x v="82"/>
    <s v="Franklin Pierce School District"/>
    <n v="3301"/>
    <s v="Christensen Elementary"/>
    <x v="0"/>
    <n v="346"/>
    <n v="0"/>
    <n v="346"/>
    <n v="1.06"/>
    <n v="1.06"/>
    <n v="346"/>
    <n v="1.0149999999999999"/>
    <n v="72728"/>
    <n v="78209"/>
    <n v="78248.06"/>
    <n v="5897"/>
    <n v="14136"/>
    <n v="0.18149999999999999"/>
    <n v="0.17510000000000001"/>
    <n v="29582.63"/>
    <n v="1402.42"/>
    <n v="245.56"/>
    <n v="1647.98"/>
    <n v="115375.67"/>
  </r>
  <r>
    <x v="82"/>
    <s v="Franklin Pierce School District"/>
    <n v="2257"/>
    <s v="Collins Elementary"/>
    <x v="0"/>
    <n v="498"/>
    <n v="0"/>
    <n v="498"/>
    <n v="1.06"/>
    <n v="1.06"/>
    <n v="498"/>
    <n v="1.4610000000000001"/>
    <n v="72728"/>
    <n v="78209"/>
    <n v="112630.94"/>
    <n v="8488.2099999999919"/>
    <n v="14136"/>
    <n v="0.18149999999999999"/>
    <n v="0.17510000000000001"/>
    <n v="42581.5"/>
    <n v="2018.65"/>
    <n v="353.47"/>
    <n v="2372.12"/>
    <n v="166072.76999999999"/>
  </r>
  <r>
    <x v="82"/>
    <s v="Franklin Pierce School District"/>
    <n v="3532"/>
    <s v="Elmhurst Elementary School"/>
    <x v="0"/>
    <n v="331"/>
    <n v="0"/>
    <n v="331"/>
    <n v="1.06"/>
    <n v="1.06"/>
    <n v="331"/>
    <n v="0.97099999999999997"/>
    <n v="72728"/>
    <n v="78209"/>
    <n v="74856.02"/>
    <n v="5641.3799999999901"/>
    <n v="14136"/>
    <n v="0.18149999999999999"/>
    <n v="0.17510000000000001"/>
    <n v="28300.23"/>
    <n v="1341.62"/>
    <n v="234.92"/>
    <n v="1576.54"/>
    <n v="110374.16999999998"/>
  </r>
  <r>
    <x v="82"/>
    <s v="Franklin Pierce School District"/>
    <n v="2876"/>
    <s v="Franklin Pierce High School"/>
    <x v="0"/>
    <n v="1099.8499999999999"/>
    <n v="0"/>
    <n v="1099.8499999999999"/>
    <n v="1.06"/>
    <n v="1.06"/>
    <n v="1099.8499999999999"/>
    <n v="3.226"/>
    <n v="72728"/>
    <n v="78209"/>
    <n v="248697.76"/>
    <n v="18742.609999999986"/>
    <n v="14136"/>
    <n v="0.18149999999999999"/>
    <n v="0.17510000000000001"/>
    <n v="94023.21"/>
    <n v="4457.34"/>
    <n v="780.48"/>
    <n v="5237.82"/>
    <n v="366701.4"/>
  </r>
  <r>
    <x v="82"/>
    <s v="Franklin Pierce School District"/>
    <n v="4063"/>
    <s v="Gates Secondary School"/>
    <x v="0"/>
    <n v="112.81"/>
    <n v="0"/>
    <n v="112.81"/>
    <n v="1.06"/>
    <n v="1.06"/>
    <n v="112.81"/>
    <n v="0.33100000000000002"/>
    <n v="72728"/>
    <n v="78209"/>
    <n v="25517.35"/>
    <n v="1923.0600000000013"/>
    <n v="14136"/>
    <n v="0.18149999999999999"/>
    <n v="0.17510000000000001"/>
    <n v="9647.14"/>
    <n v="457.34"/>
    <n v="80.08"/>
    <n v="537.41999999999996"/>
    <n v="37624.97"/>
  </r>
  <r>
    <x v="82"/>
    <s v="Franklin Pierce School District"/>
    <n v="3000"/>
    <s v="Harvard Elementary"/>
    <x v="0"/>
    <n v="427.71"/>
    <n v="0"/>
    <n v="427.71"/>
    <n v="1.06"/>
    <n v="1.06"/>
    <n v="427.71"/>
    <n v="1.2549999999999999"/>
    <n v="72728"/>
    <n v="78209"/>
    <n v="96750.06"/>
    <n v="7291.3699999999953"/>
    <n v="14136"/>
    <n v="0.18149999999999999"/>
    <n v="0.17510000000000001"/>
    <n v="36577.53"/>
    <n v="1734.02"/>
    <n v="303.63"/>
    <n v="2037.65"/>
    <n v="142656.60999999999"/>
  </r>
  <r>
    <x v="82"/>
    <s v="Franklin Pierce School District"/>
    <n v="2945"/>
    <s v="James Sales Elementary"/>
    <x v="0"/>
    <n v="384.71"/>
    <n v="0"/>
    <n v="384.71"/>
    <n v="1.06"/>
    <n v="1.06"/>
    <n v="384.71"/>
    <n v="1.1279999999999999"/>
    <n v="72728"/>
    <n v="78209"/>
    <n v="86959.42"/>
    <n v="6553.5200000000041"/>
    <n v="14136"/>
    <n v="0.18149999999999999"/>
    <n v="0.17510000000000001"/>
    <n v="32876.06"/>
    <n v="1558.55"/>
    <n v="272.89999999999998"/>
    <n v="1831.4499999999998"/>
    <n v="128220.45"/>
  </r>
  <r>
    <x v="82"/>
    <s v="Franklin Pierce School District"/>
    <n v="2340"/>
    <s v="Midland Elementary"/>
    <x v="0"/>
    <n v="419"/>
    <n v="0"/>
    <n v="419"/>
    <n v="1.06"/>
    <n v="1.06"/>
    <n v="419"/>
    <n v="1.2290000000000001"/>
    <n v="72728"/>
    <n v="78209"/>
    <n v="94745.67"/>
    <n v="7140.320000000007"/>
    <n v="14136"/>
    <n v="0.18149999999999999"/>
    <n v="0.17510000000000001"/>
    <n v="35819.75"/>
    <n v="1698.1"/>
    <n v="297.33999999999997"/>
    <n v="1995.4399999999998"/>
    <n v="139701.18"/>
  </r>
  <r>
    <x v="82"/>
    <s v="Franklin Pierce School District"/>
    <n v="3300"/>
    <s v="Morris Ford Middle School"/>
    <x v="0"/>
    <n v="818.86"/>
    <n v="0"/>
    <n v="818.86"/>
    <n v="1.06"/>
    <n v="1.06"/>
    <n v="818.86"/>
    <n v="2.4020000000000001"/>
    <n v="72728"/>
    <n v="78209"/>
    <n v="185174.22"/>
    <n v="13955.279999999999"/>
    <n v="14136"/>
    <n v="0.18149999999999999"/>
    <n v="0.17510000000000001"/>
    <n v="70007.360000000001"/>
    <n v="3318.82"/>
    <n v="581.13"/>
    <n v="3899.9500000000003"/>
    <n v="273036.81"/>
  </r>
  <r>
    <x v="82"/>
    <s v="Franklin Pierce School District"/>
    <n v="3401"/>
    <s v="Perry G Keithley Middle School"/>
    <x v="0"/>
    <n v="780.29"/>
    <n v="0"/>
    <n v="780.29"/>
    <n v="1.06"/>
    <n v="1.06"/>
    <n v="780.29"/>
    <n v="2.2890000000000001"/>
    <n v="72728"/>
    <n v="78209"/>
    <n v="176462.86"/>
    <n v="13298.770000000019"/>
    <n v="14136"/>
    <n v="0.18149999999999999"/>
    <n v="0.17510000000000001"/>
    <n v="66713.929999999993"/>
    <n v="3162.69"/>
    <n v="553.79"/>
    <n v="3716.48"/>
    <n v="260192.04"/>
  </r>
  <r>
    <x v="82"/>
    <s v="Franklin Pierce School District"/>
    <n v="3648"/>
    <s v="Washington High School"/>
    <x v="0"/>
    <n v="1017.28"/>
    <n v="0"/>
    <n v="1017.28"/>
    <n v="1.06"/>
    <n v="1.06"/>
    <n v="1017.28"/>
    <n v="2.984"/>
    <n v="72728"/>
    <n v="78209"/>
    <n v="230041.57"/>
    <n v="17336.630000000005"/>
    <n v="14136"/>
    <n v="0.18149999999999999"/>
    <n v="0.17510000000000001"/>
    <n v="86970.01"/>
    <n v="4122.97"/>
    <n v="721.93"/>
    <n v="4844.9000000000005"/>
    <n v="339193.11000000004"/>
  </r>
  <r>
    <x v="83"/>
    <s v="Freeman School District"/>
    <n v="3794"/>
    <s v="Freeman Elementary School"/>
    <x v="1"/>
    <n v="372.3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3"/>
    <s v="Freeman School District"/>
    <n v="3192"/>
    <s v="Freeman High School"/>
    <x v="1"/>
    <n v="299.6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3"/>
    <s v="Freeman School District"/>
    <n v="4593"/>
    <s v="Freeman Middle School"/>
    <x v="1"/>
    <n v="198.3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4"/>
    <s v="Garfield School District"/>
    <n v="1962"/>
    <s v="Garfield at Palouse High School"/>
    <x v="0"/>
    <n v="37.5"/>
    <n v="0"/>
    <n v="37.5"/>
    <n v="1"/>
    <n v="1"/>
    <n v="37.5"/>
    <n v="0.11"/>
    <n v="72728"/>
    <n v="78209"/>
    <n v="8000.08"/>
    <n v="602.90999999999985"/>
    <n v="14136"/>
    <n v="0.18149999999999999"/>
    <n v="0.17510000000000001"/>
    <n v="3112.54"/>
    <n v="143.38"/>
    <n v="25.11"/>
    <n v="168.49"/>
    <n v="11884.019999999999"/>
  </r>
  <r>
    <x v="84"/>
    <s v="Garfield School District"/>
    <n v="2895"/>
    <s v="Garfield Elementary"/>
    <x v="0"/>
    <n v="46.57"/>
    <n v="0"/>
    <n v="46.57"/>
    <n v="1"/>
    <n v="1"/>
    <n v="46.57"/>
    <n v="0.13700000000000001"/>
    <n v="72728"/>
    <n v="78209"/>
    <n v="9963.74"/>
    <n v="750.88999999999942"/>
    <n v="14136"/>
    <n v="0.18149999999999999"/>
    <n v="0.17510000000000001"/>
    <n v="3876.53"/>
    <n v="178.58"/>
    <n v="31.27"/>
    <n v="209.85000000000002"/>
    <n v="14801.01"/>
  </r>
  <r>
    <x v="84"/>
    <s v="Garfield School District"/>
    <n v="2896"/>
    <s v="Garfield Middle School"/>
    <x v="1"/>
    <n v="26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5"/>
    <s v="Glenwood School District"/>
    <n v="3047"/>
    <s v="Glenwood Elementary"/>
    <x v="0"/>
    <n v="26.71"/>
    <n v="0"/>
    <n v="26.71"/>
    <n v="1"/>
    <n v="1.04"/>
    <n v="26.71"/>
    <n v="7.8E-2"/>
    <n v="72728"/>
    <n v="78209"/>
    <n v="5672.78"/>
    <n v="671.53000000000065"/>
    <n v="14136"/>
    <n v="0.18149999999999999"/>
    <n v="0.17510000000000001"/>
    <n v="2249.8000000000002"/>
    <n v="105.74"/>
    <n v="18.52"/>
    <n v="124.25999999999999"/>
    <n v="8718.3700000000008"/>
  </r>
  <r>
    <x v="85"/>
    <s v="Glenwood School District"/>
    <n v="3048"/>
    <s v="Glenwood Secondary"/>
    <x v="1"/>
    <n v="34.2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6"/>
    <s v="Goldendale School District"/>
    <n v="2856"/>
    <s v="Goldendale High School"/>
    <x v="0"/>
    <n v="311.77000000000004"/>
    <n v="0"/>
    <n v="311.77000000000004"/>
    <n v="1"/>
    <n v="1"/>
    <n v="311.77000000000004"/>
    <n v="0.91500000000000004"/>
    <n v="72728"/>
    <n v="78209"/>
    <n v="66546.12"/>
    <n v="5015.1200000000099"/>
    <n v="14136"/>
    <n v="0.18149999999999999"/>
    <n v="0.17510000000000001"/>
    <n v="25890.71"/>
    <n v="1192.69"/>
    <n v="208.84"/>
    <n v="1401.53"/>
    <n v="98853.48"/>
  </r>
  <r>
    <x v="86"/>
    <s v="Goldendale School District"/>
    <n v="3393"/>
    <s v="Goldendale Middle School"/>
    <x v="0"/>
    <n v="256.14999999999998"/>
    <n v="0"/>
    <n v="256.14999999999998"/>
    <n v="1"/>
    <n v="1"/>
    <n v="256.14999999999998"/>
    <n v="0.751"/>
    <n v="72728"/>
    <n v="78209"/>
    <n v="54618.73"/>
    <n v="4116.2299999999959"/>
    <n v="14136"/>
    <n v="0.18149999999999999"/>
    <n v="0.17510000000000001"/>
    <n v="21250.19"/>
    <n v="978.92"/>
    <n v="171.41"/>
    <n v="1150.33"/>
    <n v="81135.48"/>
  </r>
  <r>
    <x v="86"/>
    <s v="Goldendale School District"/>
    <n v="2677"/>
    <s v="Goldendale Primary School"/>
    <x v="0"/>
    <n v="298.43"/>
    <n v="0"/>
    <n v="298.43"/>
    <n v="1"/>
    <n v="1"/>
    <n v="298.43"/>
    <n v="0.875"/>
    <n v="72728"/>
    <n v="78209"/>
    <n v="63637"/>
    <n v="4795.8800000000047"/>
    <n v="14136"/>
    <n v="0.18149999999999999"/>
    <n v="0.17510000000000001"/>
    <n v="24758.87"/>
    <n v="1140.55"/>
    <n v="199.71"/>
    <n v="1340.26"/>
    <n v="94532.01"/>
  </r>
  <r>
    <x v="86"/>
    <s v="Goldendale School District"/>
    <n v="5618"/>
    <s v="Washington Connections Academy Goldendale"/>
    <x v="1"/>
    <n v="2072.4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87"/>
    <s v="Grand Coulee Dam School District"/>
    <n v="5336"/>
    <s v="Lake Roosevelt Alternative School"/>
    <x v="0"/>
    <n v="40"/>
    <n v="0"/>
    <n v="40"/>
    <n v="1"/>
    <n v="1"/>
    <n v="40"/>
    <n v="0.11700000000000001"/>
    <n v="72728"/>
    <n v="78209"/>
    <n v="8509.18"/>
    <n v="641.27000000000044"/>
    <n v="14136"/>
    <n v="0.18149999999999999"/>
    <n v="0.17510000000000001"/>
    <n v="3310.61"/>
    <n v="152.51"/>
    <n v="26.7"/>
    <n v="179.20999999999998"/>
    <n v="12640.27"/>
  </r>
  <r>
    <x v="87"/>
    <s v="Grand Coulee Dam School District"/>
    <n v="2802"/>
    <s v="Lake Roosevelt Elementary "/>
    <x v="0"/>
    <n v="325.82"/>
    <n v="0"/>
    <n v="325.82"/>
    <n v="1"/>
    <n v="1"/>
    <n v="325.82"/>
    <n v="0.95599999999999996"/>
    <n v="72728"/>
    <n v="78209"/>
    <n v="69527.97"/>
    <n v="5239.8300000000017"/>
    <n v="14136"/>
    <n v="0.18149999999999999"/>
    <n v="0.17510000000000001"/>
    <n v="27050.84"/>
    <n v="1246.1300000000001"/>
    <n v="218.2"/>
    <n v="1464.3300000000002"/>
    <n v="103282.97"/>
  </r>
  <r>
    <x v="87"/>
    <s v="Grand Coulee Dam School District"/>
    <n v="2801"/>
    <s v="Lake Roosevelt Jr/Sr High School"/>
    <x v="0"/>
    <n v="332.67"/>
    <n v="0"/>
    <n v="332.67"/>
    <n v="1"/>
    <n v="1"/>
    <n v="332.67"/>
    <n v="0.97599999999999998"/>
    <n v="72728"/>
    <n v="78209"/>
    <n v="70982.53"/>
    <n v="5349.4499999999971"/>
    <n v="14136"/>
    <n v="0.18149999999999999"/>
    <n v="0.17510000000000001"/>
    <n v="27616.75"/>
    <n v="1272.2"/>
    <n v="222.76"/>
    <n v="1494.96"/>
    <n v="105443.69"/>
  </r>
  <r>
    <x v="88"/>
    <s v="Grandview School District"/>
    <n v="1776"/>
    <s v="Contract Learning Center"/>
    <x v="0"/>
    <n v="33"/>
    <n v="0"/>
    <n v="33"/>
    <n v="1"/>
    <n v="1"/>
    <n v="33"/>
    <n v="9.7000000000000003E-2"/>
    <n v="72728"/>
    <n v="78209"/>
    <n v="7054.62"/>
    <n v="531.65000000000055"/>
    <n v="14136"/>
    <n v="0.18149999999999999"/>
    <n v="0.17510000000000001"/>
    <n v="2744.7"/>
    <n v="126.44"/>
    <n v="22.14"/>
    <n v="148.57999999999998"/>
    <n v="10479.550000000001"/>
  </r>
  <r>
    <x v="88"/>
    <s v="Grandview School District"/>
    <n v="2555"/>
    <s v="Grandview High School"/>
    <x v="0"/>
    <n v="1138.92"/>
    <n v="0"/>
    <n v="1138.92"/>
    <n v="1"/>
    <n v="1"/>
    <n v="1138.92"/>
    <n v="3.3410000000000002"/>
    <n v="72728"/>
    <n v="78209"/>
    <n v="242984.25"/>
    <n v="18312.01999999999"/>
    <n v="14136"/>
    <n v="0.18149999999999999"/>
    <n v="0.17510000000000001"/>
    <n v="94536.45"/>
    <n v="4354.9399999999996"/>
    <n v="762.55"/>
    <n v="5117.49"/>
    <n v="360950.20999999996"/>
  </r>
  <r>
    <x v="88"/>
    <s v="Grandview School District"/>
    <n v="3071"/>
    <s v="Grandview Middle School"/>
    <x v="0"/>
    <n v="835.47"/>
    <n v="0"/>
    <n v="835.47"/>
    <n v="1"/>
    <n v="1"/>
    <n v="835.47"/>
    <n v="2.4510000000000001"/>
    <n v="72728"/>
    <n v="78209"/>
    <n v="178256.33"/>
    <n v="13433.930000000022"/>
    <n v="14136"/>
    <n v="0.18149999999999999"/>
    <n v="0.17510000000000001"/>
    <n v="69353.14"/>
    <n v="3194.84"/>
    <n v="559.41999999999996"/>
    <n v="3754.26"/>
    <n v="264797.65999999997"/>
  </r>
  <r>
    <x v="88"/>
    <s v="Grandview School District"/>
    <n v="2345"/>
    <s v="Mcclure Elementary School"/>
    <x v="0"/>
    <n v="541.86"/>
    <n v="0"/>
    <n v="541.86"/>
    <n v="1"/>
    <n v="1"/>
    <n v="541.86"/>
    <n v="1.589"/>
    <n v="72728"/>
    <n v="78209"/>
    <n v="115564.79"/>
    <n v="8709.3100000000122"/>
    <n v="14136"/>
    <n v="0.18149999999999999"/>
    <n v="0.17510000000000001"/>
    <n v="44962.11"/>
    <n v="2071.2399999999998"/>
    <n v="362.67"/>
    <n v="2433.91"/>
    <n v="171670.12000000002"/>
  </r>
  <r>
    <x v="88"/>
    <s v="Grandview School District"/>
    <n v="3013"/>
    <s v="Smith Elementary School"/>
    <x v="0"/>
    <n v="467.58"/>
    <n v="0"/>
    <n v="467.58"/>
    <n v="1"/>
    <n v="1"/>
    <n v="467.58"/>
    <n v="1.3720000000000001"/>
    <n v="72728"/>
    <n v="78209"/>
    <n v="99782.82"/>
    <n v="7519.929999999993"/>
    <n v="14136"/>
    <n v="0.18149999999999999"/>
    <n v="0.17510000000000001"/>
    <n v="38821.910000000003"/>
    <n v="1788.38"/>
    <n v="313.14999999999998"/>
    <n v="2101.5300000000002"/>
    <n v="148226.19"/>
  </r>
  <r>
    <x v="88"/>
    <s v="Grandview School District"/>
    <n v="5399"/>
    <s v="Step Up to College Open Doors High School"/>
    <x v="0"/>
    <n v="0.71"/>
    <n v="0"/>
    <n v="0.71"/>
    <n v="1"/>
    <n v="1"/>
    <n v="0.71"/>
    <n v="2E-3"/>
    <n v="72728"/>
    <n v="78209"/>
    <n v="145.46"/>
    <n v="10.95999999999998"/>
    <n v="14136"/>
    <n v="0.18149999999999999"/>
    <n v="0.17510000000000001"/>
    <n v="56.59"/>
    <n v="2.61"/>
    <n v="0.46"/>
    <n v="3.07"/>
    <n v="216.07999999999998"/>
  </r>
  <r>
    <x v="88"/>
    <s v="Grandview School District"/>
    <n v="2756"/>
    <s v="Thompson Elementary School"/>
    <x v="0"/>
    <n v="554.15"/>
    <n v="0"/>
    <n v="554.15"/>
    <n v="1"/>
    <n v="1"/>
    <n v="554.15"/>
    <n v="1.6259999999999999"/>
    <n v="72728"/>
    <n v="78209"/>
    <n v="118255.73"/>
    <n v="8912.1000000000058"/>
    <n v="14136"/>
    <n v="0.18149999999999999"/>
    <n v="0.17510000000000001"/>
    <n v="46009.06"/>
    <n v="2119.46"/>
    <n v="371.12"/>
    <n v="2490.58"/>
    <n v="175667.46999999997"/>
  </r>
  <r>
    <x v="89"/>
    <s v="Granger School District"/>
    <n v="3314"/>
    <s v="Granger High School"/>
    <x v="0"/>
    <n v="407.96999999999997"/>
    <n v="0"/>
    <n v="407.96999999999997"/>
    <n v="1"/>
    <n v="1"/>
    <n v="407.96999999999997"/>
    <n v="1.1970000000000001"/>
    <n v="72728"/>
    <n v="78209"/>
    <n v="87055.42"/>
    <n v="6560.75"/>
    <n v="14136"/>
    <n v="0.18149999999999999"/>
    <n v="0.17510000000000001"/>
    <n v="33870.14"/>
    <n v="1560.27"/>
    <n v="273.2"/>
    <n v="1833.47"/>
    <n v="129319.78"/>
  </r>
  <r>
    <x v="89"/>
    <s v="Granger School District"/>
    <n v="2531"/>
    <s v="Granger Middle School"/>
    <x v="0"/>
    <n v="423.86"/>
    <n v="0"/>
    <n v="423.86"/>
    <n v="1"/>
    <n v="1"/>
    <n v="423.86"/>
    <n v="1.2430000000000001"/>
    <n v="72728"/>
    <n v="78209"/>
    <n v="90400.9"/>
    <n v="6812.8899999999994"/>
    <n v="14136"/>
    <n v="0.18149999999999999"/>
    <n v="0.17510000000000001"/>
    <n v="35171.75"/>
    <n v="1620.23"/>
    <n v="283.7"/>
    <n v="1903.93"/>
    <n v="134289.46999999997"/>
  </r>
  <r>
    <x v="89"/>
    <s v="Granger School District"/>
    <n v="4535"/>
    <s v="Roosevelt Elementary"/>
    <x v="0"/>
    <n v="532.57000000000005"/>
    <n v="0"/>
    <n v="532.57000000000005"/>
    <n v="1"/>
    <n v="1"/>
    <n v="532.57000000000005"/>
    <n v="1.5620000000000001"/>
    <n v="72728"/>
    <n v="78209"/>
    <n v="113601.14"/>
    <n v="8561.320000000007"/>
    <n v="14136"/>
    <n v="0.18149999999999999"/>
    <n v="0.17510000000000001"/>
    <n v="44198.13"/>
    <n v="2036.04"/>
    <n v="356.51"/>
    <n v="2392.5500000000002"/>
    <n v="168753.13999999998"/>
  </r>
  <r>
    <x v="90"/>
    <s v="Granite Falls School District"/>
    <n v="5171"/>
    <s v="Crossroads High School"/>
    <x v="0"/>
    <n v="205.27"/>
    <n v="0"/>
    <n v="205.27"/>
    <n v="1.1200000000000001"/>
    <n v="1.1200000000000001"/>
    <n v="205.27"/>
    <n v="0.60199999999999998"/>
    <n v="72728"/>
    <n v="78209"/>
    <n v="49036.13"/>
    <n v="3695.510000000002"/>
    <n v="14136"/>
    <n v="0.18149999999999999"/>
    <n v="0.17510000000000001"/>
    <n v="18057.009999999998"/>
    <n v="878.86"/>
    <n v="153.88999999999999"/>
    <n v="1032.75"/>
    <n v="71821.399999999994"/>
  </r>
  <r>
    <x v="90"/>
    <s v="Granite Falls School District"/>
    <n v="2580"/>
    <s v="Granite Falls High School"/>
    <x v="1"/>
    <n v="559.8100000000000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0"/>
    <s v="Granite Falls School District"/>
    <n v="4113"/>
    <s v="Granite Falls Middle School"/>
    <x v="1"/>
    <n v="459.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0"/>
    <s v="Granite Falls School District"/>
    <n v="5349"/>
    <s v="Granite Falls Open Doors"/>
    <x v="0"/>
    <n v="45.86"/>
    <n v="0"/>
    <n v="45.86"/>
    <n v="1.1200000000000001"/>
    <n v="1.1200000000000001"/>
    <n v="45.86"/>
    <n v="0.13500000000000001"/>
    <n v="72728"/>
    <n v="78209"/>
    <n v="10996.47"/>
    <n v="828.73000000000138"/>
    <n v="14136"/>
    <n v="0.18149999999999999"/>
    <n v="0.17510000000000001"/>
    <n v="4049.33"/>
    <n v="197.09"/>
    <n v="34.51"/>
    <n v="231.6"/>
    <n v="16106.130000000001"/>
  </r>
  <r>
    <x v="90"/>
    <s v="Granite Falls School District"/>
    <n v="4479"/>
    <s v="Monte Cristo Elementary"/>
    <x v="0"/>
    <n v="484.97"/>
    <n v="0"/>
    <n v="484.97"/>
    <n v="1.1200000000000001"/>
    <n v="1.1200000000000001"/>
    <n v="484.97"/>
    <n v="1.423"/>
    <n v="72728"/>
    <n v="78209"/>
    <n v="115910.98"/>
    <n v="8735.4000000000087"/>
    <n v="14136"/>
    <n v="0.18149999999999999"/>
    <n v="0.17510000000000001"/>
    <n v="42682.94"/>
    <n v="2077.44"/>
    <n v="363.76"/>
    <n v="2441.1999999999998"/>
    <n v="169770.52000000002"/>
  </r>
  <r>
    <x v="90"/>
    <s v="Granite Falls School District"/>
    <n v="4330"/>
    <s v="Mountain Way Elementary"/>
    <x v="1"/>
    <n v="500.3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1"/>
    <s v="Grapeview School District"/>
    <n v="2145"/>
    <s v="Grapeview Elementary &amp; Middle School"/>
    <x v="1"/>
    <n v="237.0400000000000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2"/>
    <s v="Great Northern School District"/>
    <n v="2097"/>
    <s v="Great Northern Elementary"/>
    <x v="1"/>
    <n v="3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3"/>
    <s v="Green Mountain School District"/>
    <n v="2484"/>
    <s v="Green Mountain School"/>
    <x v="1"/>
    <n v="168.4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4"/>
    <s v="Griffin School District"/>
    <n v="2406"/>
    <s v="Griffin School"/>
    <x v="1"/>
    <n v="565.7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5"/>
    <s v="Harrington School District"/>
    <n v="2743"/>
    <s v="Harrington Elementary School"/>
    <x v="0"/>
    <n v="66.290000000000006"/>
    <n v="0"/>
    <n v="66.290000000000006"/>
    <n v="1"/>
    <n v="1.04"/>
    <n v="66.290000000000006"/>
    <n v="0.19400000000000001"/>
    <n v="72728"/>
    <n v="78209"/>
    <n v="14109.23"/>
    <n v="1670.2200000000012"/>
    <n v="14136"/>
    <n v="0.18149999999999999"/>
    <n v="0.17510000000000001"/>
    <n v="5595.66"/>
    <n v="262.99"/>
    <n v="46.05"/>
    <n v="309.04000000000002"/>
    <n v="21684.15"/>
  </r>
  <r>
    <x v="95"/>
    <s v="Harrington School District"/>
    <n v="3113"/>
    <s v="Harrington High School"/>
    <x v="0"/>
    <n v="42.19"/>
    <n v="0"/>
    <n v="42.19"/>
    <n v="1"/>
    <n v="1.04"/>
    <n v="42.19"/>
    <n v="0.124"/>
    <n v="72728"/>
    <n v="78209"/>
    <n v="9018.27"/>
    <n v="1067.5599999999995"/>
    <n v="14136"/>
    <n v="0.18149999999999999"/>
    <n v="0.17510000000000001"/>
    <n v="3576.61"/>
    <n v="168.1"/>
    <n v="29.43"/>
    <n v="197.53"/>
    <n v="13859.970000000001"/>
  </r>
  <r>
    <x v="96"/>
    <s v="Highland School District"/>
    <n v="4559"/>
    <s v="Highland High School"/>
    <x v="0"/>
    <n v="367.59999999999997"/>
    <n v="0"/>
    <n v="367.59999999999997"/>
    <n v="1"/>
    <n v="1"/>
    <n v="367.59999999999997"/>
    <n v="1.0780000000000001"/>
    <n v="72728"/>
    <n v="78209"/>
    <n v="78400.78"/>
    <n v="5908.5200000000041"/>
    <n v="14136"/>
    <n v="0.18149999999999999"/>
    <n v="0.17510000000000001"/>
    <n v="30502.93"/>
    <n v="1405.16"/>
    <n v="246.04"/>
    <n v="1651.2"/>
    <n v="116463.43"/>
  </r>
  <r>
    <x v="96"/>
    <s v="Highland School District"/>
    <n v="2718"/>
    <s v="Highland Junior High School"/>
    <x v="0"/>
    <n v="253.14"/>
    <n v="0"/>
    <n v="253.14"/>
    <n v="1"/>
    <n v="1"/>
    <n v="253.14"/>
    <n v="0.74299999999999999"/>
    <n v="72728"/>
    <n v="78209"/>
    <n v="54036.9"/>
    <n v="4072.3899999999994"/>
    <n v="14136"/>
    <n v="0.18149999999999999"/>
    <n v="0.17510000000000001"/>
    <n v="21023.82"/>
    <n v="968.49"/>
    <n v="169.58"/>
    <n v="1138.07"/>
    <n v="80271.180000000008"/>
  </r>
  <r>
    <x v="96"/>
    <s v="Highland School District"/>
    <n v="3072"/>
    <s v="Marcus Whitman-Cowiche Elementary"/>
    <x v="0"/>
    <n v="262.14"/>
    <n v="0"/>
    <n v="262.14"/>
    <n v="1"/>
    <n v="1"/>
    <n v="262.14"/>
    <n v="0.76900000000000002"/>
    <n v="72728"/>
    <n v="78209"/>
    <n v="55927.83"/>
    <n v="4214.8899999999994"/>
    <n v="14136"/>
    <n v="0.18149999999999999"/>
    <n v="0.17510000000000001"/>
    <n v="21759.51"/>
    <n v="1002.38"/>
    <n v="175.52"/>
    <n v="1177.9000000000001"/>
    <n v="83080.12999999999"/>
  </r>
  <r>
    <x v="96"/>
    <s v="Highland School District"/>
    <n v="3073"/>
    <s v="Tieton Intermediate School"/>
    <x v="0"/>
    <n v="196.71"/>
    <n v="0"/>
    <n v="196.71"/>
    <n v="1"/>
    <n v="1"/>
    <n v="196.71"/>
    <n v="0.57699999999999996"/>
    <n v="72728"/>
    <n v="78209"/>
    <n v="41964.06"/>
    <n v="3162.5299999999988"/>
    <n v="14136"/>
    <n v="0.18149999999999999"/>
    <n v="0.17510000000000001"/>
    <n v="16326.71"/>
    <n v="752.11"/>
    <n v="131.69"/>
    <n v="883.8"/>
    <n v="62337.1"/>
  </r>
  <r>
    <x v="97"/>
    <s v="Highline School District"/>
    <n v="2765"/>
    <s v="Beverly Park Elem at Glendale"/>
    <x v="0"/>
    <n v="337.01"/>
    <n v="0"/>
    <n v="337.01"/>
    <n v="1.18"/>
    <n v="1.18"/>
    <n v="337.01"/>
    <n v="0.98899999999999999"/>
    <n v="72728"/>
    <n v="78209"/>
    <n v="84875.03"/>
    <n v="6396.4400000000023"/>
    <n v="14136"/>
    <n v="0.18149999999999999"/>
    <n v="0.17510000000000001"/>
    <n v="30505.34"/>
    <n v="1521.19"/>
    <n v="266.36"/>
    <n v="1787.5500000000002"/>
    <n v="123564.36"/>
  </r>
  <r>
    <x v="97"/>
    <s v="Highline School District"/>
    <n v="5028"/>
    <s v="Big Picture School"/>
    <x v="0"/>
    <n v="236.77"/>
    <n v="0"/>
    <n v="236.77"/>
    <n v="1.18"/>
    <n v="1.18"/>
    <n v="236.77"/>
    <n v="0.69499999999999995"/>
    <n v="72728"/>
    <n v="78209"/>
    <n v="59644.23"/>
    <n v="4494.9699999999939"/>
    <n v="14136"/>
    <n v="0.18149999999999999"/>
    <n v="0.17510000000000001"/>
    <n v="21437.02"/>
    <n v="1068.99"/>
    <n v="187.18"/>
    <n v="1256.17"/>
    <n v="86832.39"/>
  </r>
  <r>
    <x v="97"/>
    <s v="Highline School District"/>
    <n v="2982"/>
    <s v="Bow Lake Elementary"/>
    <x v="0"/>
    <n v="522.71"/>
    <n v="0"/>
    <n v="522.71"/>
    <n v="1.18"/>
    <n v="1.18"/>
    <n v="522.71"/>
    <n v="1.5329999999999999"/>
    <n v="72728"/>
    <n v="78209"/>
    <n v="131560.59"/>
    <n v="9914.8000000000175"/>
    <n v="14136"/>
    <n v="0.18149999999999999"/>
    <n v="0.17510000000000001"/>
    <n v="47284.82"/>
    <n v="2357.92"/>
    <n v="412.87"/>
    <n v="2770.79"/>
    <n v="191531.00000000003"/>
  </r>
  <r>
    <x v="97"/>
    <s v="Highline School District"/>
    <n v="3163"/>
    <s v="Cascade Middle School"/>
    <x v="0"/>
    <n v="665.93"/>
    <n v="0"/>
    <n v="665.93"/>
    <n v="1.18"/>
    <n v="1.18"/>
    <n v="665.93"/>
    <n v="1.9530000000000001"/>
    <n v="72728"/>
    <n v="78209"/>
    <n v="167604.59"/>
    <n v="12631.179999999993"/>
    <n v="14136"/>
    <n v="0.18149999999999999"/>
    <n v="0.17510000000000001"/>
    <n v="60239.56"/>
    <n v="3003.93"/>
    <n v="525.99"/>
    <n v="3529.92"/>
    <n v="244005.25"/>
  </r>
  <r>
    <x v="97"/>
    <s v="Highline School District"/>
    <n v="2926"/>
    <s v="Cedarhurst Elementary"/>
    <x v="0"/>
    <n v="401.68"/>
    <n v="0"/>
    <n v="401.68"/>
    <n v="1.18"/>
    <n v="1.18"/>
    <n v="401.68"/>
    <n v="1.1779999999999999"/>
    <n v="72728"/>
    <n v="78209"/>
    <n v="101094.83"/>
    <n v="7618.8099999999977"/>
    <n v="14136"/>
    <n v="0.18149999999999999"/>
    <n v="0.17510000000000001"/>
    <n v="36334.97"/>
    <n v="1811.89"/>
    <n v="317.26"/>
    <n v="2129.15"/>
    <n v="147177.75999999998"/>
  </r>
  <r>
    <x v="97"/>
    <s v="Highline School District"/>
    <n v="3098"/>
    <s v="Chinook Middle School"/>
    <x v="0"/>
    <n v="599.91999999999996"/>
    <n v="0"/>
    <n v="599.91999999999996"/>
    <n v="1.18"/>
    <n v="1.18"/>
    <n v="599.91999999999996"/>
    <n v="1.76"/>
    <n v="72728"/>
    <n v="78209"/>
    <n v="151041.51"/>
    <n v="11382.940000000002"/>
    <n v="14136"/>
    <n v="0.18149999999999999"/>
    <n v="0.17510000000000001"/>
    <n v="54286.55"/>
    <n v="2707.07"/>
    <n v="474.01"/>
    <n v="3181.08"/>
    <n v="219892.08"/>
  </r>
  <r>
    <x v="97"/>
    <s v="Highline School District"/>
    <n v="1539"/>
    <s v="CHOICE Academy"/>
    <x v="0"/>
    <n v="169.89"/>
    <n v="0"/>
    <n v="169.89"/>
    <n v="1.18"/>
    <n v="1.18"/>
    <n v="169.89"/>
    <n v="0.498"/>
    <n v="72728"/>
    <n v="78209"/>
    <n v="42737.88"/>
    <n v="3220.8600000000006"/>
    <n v="14136"/>
    <n v="0.18149999999999999"/>
    <n v="0.17510000000000001"/>
    <n v="15360.63"/>
    <n v="765.98"/>
    <n v="134.12"/>
    <n v="900.1"/>
    <n v="62219.469999999994"/>
  </r>
  <r>
    <x v="97"/>
    <s v="Highline School District"/>
    <n v="2418"/>
    <s v="Des Moines Elementary"/>
    <x v="0"/>
    <n v="459.72"/>
    <n v="0"/>
    <n v="459.72"/>
    <n v="1.18"/>
    <n v="1.18"/>
    <n v="459.72"/>
    <n v="1.349"/>
    <n v="72728"/>
    <n v="78209"/>
    <n v="115769.88"/>
    <n v="8724.7699999999895"/>
    <n v="14136"/>
    <n v="0.18149999999999999"/>
    <n v="0.17510000000000001"/>
    <n v="41609.4"/>
    <n v="2074.91"/>
    <n v="363.32"/>
    <n v="2438.23"/>
    <n v="168542.28"/>
  </r>
  <r>
    <x v="97"/>
    <s v="Highline School District"/>
    <n v="3099"/>
    <s v="Evergreen High School"/>
    <x v="0"/>
    <n v="1012.69"/>
    <n v="0"/>
    <n v="1012.69"/>
    <n v="1.18"/>
    <n v="1.18"/>
    <n v="1012.69"/>
    <n v="2.9710000000000001"/>
    <n v="72728"/>
    <n v="78209"/>
    <n v="254968.37"/>
    <n v="19215.179999999993"/>
    <n v="14136"/>
    <n v="0.18149999999999999"/>
    <n v="0.17510000000000001"/>
    <n v="91639.39"/>
    <n v="4569.7299999999996"/>
    <n v="800.16"/>
    <n v="5369.8899999999994"/>
    <n v="371192.83"/>
  </r>
  <r>
    <x v="97"/>
    <s v="Highline School District"/>
    <n v="5551"/>
    <s v="Glacier Middle School"/>
    <x v="0"/>
    <n v="793.06"/>
    <n v="0"/>
    <n v="793.06"/>
    <n v="1.18"/>
    <n v="1.18"/>
    <n v="793.06"/>
    <n v="2.3260000000000001"/>
    <n v="72728"/>
    <n v="78209"/>
    <n v="199615.09"/>
    <n v="15043.589999999997"/>
    <n v="14136"/>
    <n v="0.18149999999999999"/>
    <n v="0.17510000000000001"/>
    <n v="71744.61"/>
    <n v="3577.64"/>
    <n v="626.44000000000005"/>
    <n v="4204.08"/>
    <n v="290607.37000000005"/>
  </r>
  <r>
    <x v="97"/>
    <s v="Highline School District"/>
    <n v="2844"/>
    <s v="Gregory Heights Elementary"/>
    <x v="1"/>
    <n v="4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2699"/>
    <s v="Hazel Valley Elementary"/>
    <x v="0"/>
    <n v="480.61"/>
    <n v="0"/>
    <n v="480.61"/>
    <n v="1.18"/>
    <n v="1.18"/>
    <n v="480.61"/>
    <n v="1.41"/>
    <n v="72728"/>
    <n v="78209"/>
    <n v="121004.85"/>
    <n v="9119.2799999999988"/>
    <n v="14136"/>
    <n v="0.18149999999999999"/>
    <n v="0.17510000000000001"/>
    <n v="43490.93"/>
    <n v="2168.7399999999998"/>
    <n v="379.75"/>
    <n v="2548.4899999999998"/>
    <n v="176163.55"/>
  </r>
  <r>
    <x v="97"/>
    <s v="Highline School District"/>
    <n v="2325"/>
    <s v="Highline High School"/>
    <x v="0"/>
    <n v="1269.5500000000002"/>
    <n v="0"/>
    <n v="1269.5500000000002"/>
    <n v="1.18"/>
    <n v="1.18"/>
    <n v="1269.5500000000002"/>
    <n v="3.7240000000000002"/>
    <n v="72728"/>
    <n v="78209"/>
    <n v="319590.09999999998"/>
    <n v="24085.270000000019"/>
    <n v="14136"/>
    <n v="0.18149999999999999"/>
    <n v="0.17510000000000001"/>
    <n v="114865.4"/>
    <n v="5727.92"/>
    <n v="1002.96"/>
    <n v="6730.88"/>
    <n v="465271.65"/>
  </r>
  <r>
    <x v="97"/>
    <s v="Highline School District"/>
    <n v="5371"/>
    <s v="Highline Home School Center"/>
    <x v="1"/>
    <n v="8.199999999999999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5370"/>
    <s v="Highline Open Doors 1418"/>
    <x v="1"/>
    <n v="183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5622"/>
    <s v="Highline Public Schools Virtual Academy"/>
    <x v="0"/>
    <n v="180.71"/>
    <n v="0"/>
    <n v="180.71"/>
    <n v="1.18"/>
    <n v="1.18"/>
    <n v="180.71"/>
    <n v="0.53"/>
    <n v="72728"/>
    <n v="78209"/>
    <n v="45484.09"/>
    <n v="3427.820000000007"/>
    <n v="14136"/>
    <n v="0.18149999999999999"/>
    <n v="0.17510000000000001"/>
    <n v="16347.65"/>
    <n v="815.2"/>
    <n v="142.74"/>
    <n v="957.94"/>
    <n v="66217.5"/>
  </r>
  <r>
    <x v="97"/>
    <s v="Highline School District"/>
    <n v="3165"/>
    <s v="Hilltop Elementary"/>
    <x v="0"/>
    <n v="443.86"/>
    <n v="0"/>
    <n v="443.86"/>
    <n v="1.18"/>
    <n v="1.18"/>
    <n v="443.86"/>
    <n v="1.302"/>
    <n v="72728"/>
    <n v="78209"/>
    <n v="111736.39"/>
    <n v="8420.7899999999936"/>
    <n v="14136"/>
    <n v="0.18149999999999999"/>
    <n v="0.17510000000000001"/>
    <n v="40159.71"/>
    <n v="2002.62"/>
    <n v="350.66"/>
    <n v="2353.2799999999997"/>
    <n v="162670.17000000001"/>
  </r>
  <r>
    <x v="97"/>
    <s v="Highline School District"/>
    <n v="3278"/>
    <s v="Madrona Elementary"/>
    <x v="0"/>
    <n v="336.14"/>
    <n v="0"/>
    <n v="336.14"/>
    <n v="1.18"/>
    <n v="1.18"/>
    <n v="336.14"/>
    <n v="0.98599999999999999"/>
    <n v="72728"/>
    <n v="78209"/>
    <n v="84617.57"/>
    <n v="6377.0399999999936"/>
    <n v="14136"/>
    <n v="0.18149999999999999"/>
    <n v="0.17510000000000001"/>
    <n v="30412.799999999999"/>
    <n v="1516.58"/>
    <n v="265.55"/>
    <n v="1782.1299999999999"/>
    <n v="123189.54000000001"/>
  </r>
  <r>
    <x v="97"/>
    <s v="Highline School District"/>
    <n v="5672"/>
    <s v="Maritime High School"/>
    <x v="1"/>
    <n v="97.9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3097"/>
    <s v="Marvista Elementary"/>
    <x v="1"/>
    <n v="532.1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2734"/>
    <s v="McMicken Heights Elementary"/>
    <x v="0"/>
    <n v="498.14"/>
    <n v="0"/>
    <n v="498.14"/>
    <n v="1.18"/>
    <n v="1.18"/>
    <n v="498.14"/>
    <n v="1.4610000000000001"/>
    <n v="72728"/>
    <n v="78209"/>
    <n v="125381.62"/>
    <n v="9449.1300000000047"/>
    <n v="14136"/>
    <n v="0.18149999999999999"/>
    <n v="0.17510000000000001"/>
    <n v="45064"/>
    <n v="2247.1799999999998"/>
    <n v="393.48"/>
    <n v="2640.66"/>
    <n v="182535.41"/>
  </r>
  <r>
    <x v="97"/>
    <s v="Highline School District"/>
    <n v="2984"/>
    <s v="Midway Elementary"/>
    <x v="0"/>
    <n v="539.86"/>
    <n v="0"/>
    <n v="539.86"/>
    <n v="1.18"/>
    <n v="1.18"/>
    <n v="539.86"/>
    <n v="1.5840000000000001"/>
    <n v="72728"/>
    <n v="78209"/>
    <n v="135937.35999999999"/>
    <n v="10244.650000000023"/>
    <n v="14136"/>
    <n v="0.18149999999999999"/>
    <n v="0.17510000000000001"/>
    <n v="48857.89"/>
    <n v="2436.37"/>
    <n v="426.61"/>
    <n v="2862.98"/>
    <n v="197902.88000000003"/>
  </r>
  <r>
    <x v="97"/>
    <s v="Highline School District"/>
    <n v="3279"/>
    <s v="Mount Rainier High School"/>
    <x v="0"/>
    <n v="1710.11"/>
    <n v="0"/>
    <n v="1710.11"/>
    <n v="1.18"/>
    <n v="1.18"/>
    <n v="1710.11"/>
    <n v="5.016"/>
    <n v="72728"/>
    <n v="78209"/>
    <n v="430468.3"/>
    <n v="32441.390000000014"/>
    <n v="14136"/>
    <n v="0.18149999999999999"/>
    <n v="0.17510000000000001"/>
    <n v="154716.66"/>
    <n v="7715.16"/>
    <n v="1350.92"/>
    <n v="9066.08"/>
    <n v="626692.42999999993"/>
  </r>
  <r>
    <x v="97"/>
    <s v="Highline School District"/>
    <n v="2144"/>
    <s v="Mount View Elementary"/>
    <x v="0"/>
    <n v="385.14"/>
    <n v="0"/>
    <n v="385.14"/>
    <n v="1.18"/>
    <n v="1.18"/>
    <n v="385.14"/>
    <n v="1.1299999999999999"/>
    <n v="72728"/>
    <n v="78209"/>
    <n v="96975.52"/>
    <n v="7308.3600000000006"/>
    <n v="14136"/>
    <n v="0.18149999999999999"/>
    <n v="0.17510000000000001"/>
    <n v="34854.43"/>
    <n v="1738.06"/>
    <n v="304.33"/>
    <n v="2042.3899999999999"/>
    <n v="141180.70000000001"/>
  </r>
  <r>
    <x v="97"/>
    <s v="Highline School District"/>
    <n v="1972"/>
    <s v="New Start"/>
    <x v="0"/>
    <n v="97.08"/>
    <n v="0"/>
    <n v="97.08"/>
    <n v="1.18"/>
    <n v="1.18"/>
    <n v="97.08"/>
    <n v="0.28499999999999998"/>
    <n v="72728"/>
    <n v="78209"/>
    <n v="24458.43"/>
    <n v="1843.2599999999984"/>
    <n v="14136"/>
    <n v="0.18149999999999999"/>
    <n v="0.17510000000000001"/>
    <n v="8790.7199999999993"/>
    <n v="438.36"/>
    <n v="76.760000000000005"/>
    <n v="515.12"/>
    <n v="35607.530000000006"/>
  </r>
  <r>
    <x v="97"/>
    <s v="Highline School District"/>
    <n v="2983"/>
    <s v="North Hill Elementary"/>
    <x v="1"/>
    <n v="509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3333"/>
    <s v="Pacific Middle School"/>
    <x v="0"/>
    <n v="618.62"/>
    <n v="0"/>
    <n v="618.62"/>
    <n v="1.18"/>
    <n v="1.18"/>
    <n v="618.62"/>
    <n v="1.8149999999999999"/>
    <n v="72728"/>
    <n v="78209"/>
    <n v="155761.56"/>
    <n v="11738.660000000003"/>
    <n v="14136"/>
    <n v="0.18149999999999999"/>
    <n v="0.17510000000000001"/>
    <n v="55983"/>
    <n v="2791.67"/>
    <n v="488.82"/>
    <n v="3280.4900000000002"/>
    <n v="226763.71"/>
  </r>
  <r>
    <x v="97"/>
    <s v="Highline School District"/>
    <n v="3335"/>
    <s v="Parkside Elementary"/>
    <x v="0"/>
    <n v="490.86"/>
    <n v="0"/>
    <n v="490.86"/>
    <n v="1.18"/>
    <n v="1.18"/>
    <n v="490.86"/>
    <n v="1.44"/>
    <n v="72728"/>
    <n v="78209"/>
    <n v="123579.42"/>
    <n v="9313.3100000000122"/>
    <n v="14136"/>
    <n v="0.18149999999999999"/>
    <n v="0.17510000000000001"/>
    <n v="44416.27"/>
    <n v="2214.88"/>
    <n v="387.83"/>
    <n v="2602.71"/>
    <n v="179911.71"/>
  </r>
  <r>
    <x v="97"/>
    <s v="Highline School District"/>
    <n v="2270"/>
    <s v="Puget Sound Skills Center"/>
    <x v="1"/>
    <n v="442.6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3553"/>
    <s v="Raisbeck Aviation High School"/>
    <x v="1"/>
    <n v="395.640000000000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1973"/>
    <s v="Satellite High School"/>
    <x v="1"/>
    <n v="104.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3382"/>
    <s v="Seahurst Elementary School"/>
    <x v="0"/>
    <n v="394.14"/>
    <n v="0"/>
    <n v="394.14"/>
    <n v="1.18"/>
    <n v="1.18"/>
    <n v="394.14"/>
    <n v="1.1559999999999999"/>
    <n v="72728"/>
    <n v="78209"/>
    <n v="99206.81"/>
    <n v="7476.5200000000041"/>
    <n v="14136"/>
    <n v="0.18149999999999999"/>
    <n v="0.17510000000000001"/>
    <n v="35656.39"/>
    <n v="1778.06"/>
    <n v="311.33999999999997"/>
    <n v="2089.4"/>
    <n v="144429.12000000002"/>
  </r>
  <r>
    <x v="97"/>
    <s v="Highline School District"/>
    <n v="2842"/>
    <s v="Shorewood Elementary"/>
    <x v="0"/>
    <n v="415.71"/>
    <n v="0"/>
    <n v="415.71"/>
    <n v="1.18"/>
    <n v="1.18"/>
    <n v="415.71"/>
    <n v="1.2190000000000001"/>
    <n v="72728"/>
    <n v="78209"/>
    <n v="104613.41"/>
    <n v="7883.9799999999959"/>
    <n v="14136"/>
    <n v="0.18149999999999999"/>
    <n v="0.17510000000000001"/>
    <n v="37599.599999999999"/>
    <n v="1874.96"/>
    <n v="328.31"/>
    <n v="2203.27"/>
    <n v="152300.25999999998"/>
  </r>
  <r>
    <x v="97"/>
    <s v="Highline School District"/>
    <n v="2927"/>
    <s v="Sylvester Middle School"/>
    <x v="1"/>
    <n v="544.8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7"/>
    <s v="Highline School District"/>
    <n v="3483"/>
    <s v="Tyee High School"/>
    <x v="0"/>
    <n v="563.66999999999996"/>
    <n v="0"/>
    <n v="563.66999999999996"/>
    <n v="1.18"/>
    <n v="1.18"/>
    <n v="563.66999999999996"/>
    <n v="1.653"/>
    <n v="72728"/>
    <n v="78209"/>
    <n v="141858.87"/>
    <n v="10690.910000000003"/>
    <n v="14136"/>
    <n v="0.18149999999999999"/>
    <n v="0.17510000000000001"/>
    <n v="50986.17"/>
    <n v="2542.5"/>
    <n v="445.19"/>
    <n v="2987.69"/>
    <n v="206523.63999999998"/>
  </r>
  <r>
    <x v="97"/>
    <s v="Highline School District"/>
    <n v="2639"/>
    <s v="White Center Heights Elementary"/>
    <x v="0"/>
    <n v="535.29"/>
    <n v="0"/>
    <n v="535.29"/>
    <n v="1.18"/>
    <n v="1.18"/>
    <n v="535.29"/>
    <n v="1.57"/>
    <n v="72728"/>
    <n v="78209"/>
    <n v="134735.89000000001"/>
    <n v="10154.099999999977"/>
    <n v="14136"/>
    <n v="0.18149999999999999"/>
    <n v="0.17510000000000001"/>
    <n v="48426.07"/>
    <n v="2414.83"/>
    <n v="422.84"/>
    <n v="2837.67"/>
    <n v="196153.73"/>
  </r>
  <r>
    <x v="98"/>
    <s v="Hockinson School District"/>
    <n v="5311"/>
    <s v="Hockinson Heights Elementary School"/>
    <x v="1"/>
    <n v="900.9000000000000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8"/>
    <s v="Hockinson School District"/>
    <n v="4568"/>
    <s v="Hockinson High School"/>
    <x v="1"/>
    <n v="680.0799999999999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8"/>
    <s v="Hockinson School District"/>
    <n v="3319"/>
    <s v="Hockinson Middle School"/>
    <x v="1"/>
    <n v="467.1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99"/>
    <s v="Hood Canal School District"/>
    <n v="2310"/>
    <s v="Hood Canal Elementary School"/>
    <x v="0"/>
    <n v="321.15000000000003"/>
    <n v="0"/>
    <n v="321.15000000000003"/>
    <n v="1"/>
    <n v="1"/>
    <n v="321.15000000000003"/>
    <n v="0.94199999999999995"/>
    <n v="72728"/>
    <n v="78209"/>
    <n v="68509.78"/>
    <n v="5163.1000000000058"/>
    <n v="14136"/>
    <n v="0.18149999999999999"/>
    <n v="0.17510000000000001"/>
    <n v="26654.7"/>
    <n v="1227.8800000000001"/>
    <n v="215"/>
    <n v="1442.88"/>
    <n v="101770.46"/>
  </r>
  <r>
    <x v="100"/>
    <s v="Hoquiam School District"/>
    <n v="2972"/>
    <s v="Central Elementary School"/>
    <x v="0"/>
    <n v="225.43"/>
    <n v="0"/>
    <n v="225.43"/>
    <n v="1"/>
    <n v="1"/>
    <n v="225.43"/>
    <n v="0.66100000000000003"/>
    <n v="72728"/>
    <n v="78209"/>
    <n v="48073.21"/>
    <n v="3622.9400000000023"/>
    <n v="14136"/>
    <n v="0.18149999999999999"/>
    <n v="0.17510000000000001"/>
    <n v="18703.560000000001"/>
    <n v="861.6"/>
    <n v="150.87"/>
    <n v="1012.47"/>
    <n v="71412.180000000008"/>
  </r>
  <r>
    <x v="100"/>
    <s v="Hoquiam School District"/>
    <n v="2268"/>
    <s v="Emerson Elementary"/>
    <x v="0"/>
    <n v="218.14999999999998"/>
    <n v="0"/>
    <n v="218.14999999999998"/>
    <n v="1"/>
    <n v="1"/>
    <n v="218.14999999999998"/>
    <n v="0.64"/>
    <n v="72728"/>
    <n v="78209"/>
    <n v="46545.919999999998"/>
    <n v="3507.8400000000038"/>
    <n v="14136"/>
    <n v="0.18149999999999999"/>
    <n v="0.17510000000000001"/>
    <n v="18109.349999999999"/>
    <n v="834.23"/>
    <n v="146.07"/>
    <n v="980.3"/>
    <n v="69143.41"/>
  </r>
  <r>
    <x v="100"/>
    <s v="Hoquiam School District"/>
    <n v="3622"/>
    <s v="Hoquiam High School"/>
    <x v="0"/>
    <n v="466.3"/>
    <n v="0"/>
    <n v="466.3"/>
    <n v="1"/>
    <n v="1"/>
    <n v="466.3"/>
    <n v="1.3680000000000001"/>
    <n v="72728"/>
    <n v="78209"/>
    <n v="99491.9"/>
    <n v="7498.0100000000093"/>
    <n v="14136"/>
    <n v="0.18149999999999999"/>
    <n v="0.17510000000000001"/>
    <n v="38708.730000000003"/>
    <n v="1783.17"/>
    <n v="312.23"/>
    <n v="2095.4"/>
    <n v="147794.04"/>
  </r>
  <r>
    <x v="100"/>
    <s v="Hoquiam School District"/>
    <n v="5191"/>
    <s v="Hoquiam Homelink School"/>
    <x v="0"/>
    <n v="91.48"/>
    <n v="0"/>
    <n v="91.48"/>
    <n v="1"/>
    <n v="1"/>
    <n v="91.48"/>
    <n v="0.26800000000000002"/>
    <n v="72728"/>
    <n v="78209"/>
    <n v="19491.099999999999"/>
    <n v="1468.9099999999999"/>
    <n v="14136"/>
    <n v="0.18149999999999999"/>
    <n v="0.17510000000000001"/>
    <n v="7583.29"/>
    <n v="349.33"/>
    <n v="61.17"/>
    <n v="410.5"/>
    <n v="28953.8"/>
  </r>
  <r>
    <x v="100"/>
    <s v="Hoquiam School District"/>
    <n v="2391"/>
    <s v="Hoquiam Middle School"/>
    <x v="0"/>
    <n v="364.98"/>
    <n v="0"/>
    <n v="364.98"/>
    <n v="1"/>
    <n v="1"/>
    <n v="364.98"/>
    <n v="1.071"/>
    <n v="72728"/>
    <n v="78209"/>
    <n v="77891.69"/>
    <n v="5870.1499999999942"/>
    <n v="14136"/>
    <n v="0.18149999999999999"/>
    <n v="0.17510000000000001"/>
    <n v="30304.86"/>
    <n v="1396.03"/>
    <n v="244.44"/>
    <n v="1640.47"/>
    <n v="115707.17"/>
  </r>
  <r>
    <x v="100"/>
    <s v="Hoquiam School District"/>
    <n v="3621"/>
    <s v="Lincoln Elementary"/>
    <x v="0"/>
    <n v="224.98"/>
    <n v="0"/>
    <n v="224.98"/>
    <n v="1"/>
    <n v="1"/>
    <n v="224.98"/>
    <n v="0.66"/>
    <n v="72728"/>
    <n v="78209"/>
    <n v="48000.480000000003"/>
    <n v="3617.4599999999991"/>
    <n v="14136"/>
    <n v="0.18149999999999999"/>
    <n v="0.17510000000000001"/>
    <n v="18675.259999999998"/>
    <n v="860.3"/>
    <n v="150.63999999999999"/>
    <n v="1010.9399999999999"/>
    <n v="71304.140000000014"/>
  </r>
  <r>
    <x v="101"/>
    <s v="Impact | Commencement Bay Elementary"/>
    <n v="5661"/>
    <s v="Impact Public Schools"/>
    <x v="0"/>
    <n v="254.71"/>
    <n v="0"/>
    <n v="254.71"/>
    <n v="1.1200000000000001"/>
    <n v="1.1200000000000001"/>
    <n v="254.71"/>
    <n v="0.747"/>
    <n v="72728"/>
    <n v="78209"/>
    <n v="60847.15"/>
    <n v="4585.6299999999974"/>
    <n v="14136"/>
    <n v="0.18149999999999999"/>
    <n v="0.17510000000000001"/>
    <n v="22406.29"/>
    <n v="1090.55"/>
    <n v="190.96"/>
    <n v="1281.51"/>
    <n v="89120.58"/>
  </r>
  <r>
    <x v="102"/>
    <s v="Impact | Puget Sound Elementary"/>
    <n v="5517"/>
    <s v="Impact | Puget Sound Elementary"/>
    <x v="0"/>
    <n v="485.57"/>
    <n v="0"/>
    <n v="485.57"/>
    <n v="1.18"/>
    <n v="1.18"/>
    <n v="485.57"/>
    <n v="1.4239999999999999"/>
    <n v="72728"/>
    <n v="78209"/>
    <n v="122206.31"/>
    <n v="9209.8399999999965"/>
    <n v="14136"/>
    <n v="0.18149999999999999"/>
    <n v="0.17510000000000001"/>
    <n v="43922.75"/>
    <n v="2190.27"/>
    <n v="383.52"/>
    <n v="2573.79"/>
    <n v="177912.69"/>
  </r>
  <r>
    <x v="103"/>
    <s v="Impact | Salish Sea Elementary"/>
    <n v="5608"/>
    <s v="Impact | Salish Sea Elementary"/>
    <x v="0"/>
    <n v="314"/>
    <n v="0"/>
    <n v="314"/>
    <n v="1.18"/>
    <n v="1.18"/>
    <n v="314"/>
    <n v="0.92100000000000004"/>
    <n v="72728"/>
    <n v="78209"/>
    <n v="79039.34"/>
    <n v="5956.6399999999994"/>
    <n v="14136"/>
    <n v="0.18149999999999999"/>
    <n v="0.17510000000000001"/>
    <n v="28407.9"/>
    <n v="1416.6"/>
    <n v="248.05"/>
    <n v="1664.6499999999999"/>
    <n v="115068.52999999998"/>
  </r>
  <r>
    <x v="104"/>
    <s v="Impact Black River Charter"/>
    <n v="5736"/>
    <s v="Impact | Black River Elementary"/>
    <x v="0"/>
    <n v="125"/>
    <n v="0"/>
    <n v="125"/>
    <n v="1.18"/>
    <n v="1.18"/>
    <n v="125"/>
    <n v="0.36699999999999999"/>
    <n v="72728"/>
    <n v="78209"/>
    <n v="31495.59"/>
    <n v="2373.6000000000022"/>
    <n v="14136"/>
    <n v="0.18149999999999999"/>
    <n v="0.17510000000000001"/>
    <n v="11319.98"/>
    <n v="564.49"/>
    <n v="98.84"/>
    <n v="663.33"/>
    <n v="45852.5"/>
  </r>
  <r>
    <x v="105"/>
    <s v="Inchelium School District"/>
    <n v="4215"/>
    <s v="Inchelium Elementary School"/>
    <x v="0"/>
    <n v="82.29"/>
    <n v="0"/>
    <n v="82.29"/>
    <n v="1"/>
    <n v="1"/>
    <n v="82.29"/>
    <n v="0.24099999999999999"/>
    <n v="72728"/>
    <n v="78209"/>
    <n v="17527.45"/>
    <n v="1320.9199999999983"/>
    <n v="14136"/>
    <n v="0.18149999999999999"/>
    <n v="0.17510000000000001"/>
    <n v="6819.3"/>
    <n v="314.14"/>
    <n v="55.01"/>
    <n v="369.15"/>
    <n v="26036.82"/>
  </r>
  <r>
    <x v="105"/>
    <s v="Inchelium School District"/>
    <n v="2603"/>
    <s v="Inchelium High School"/>
    <x v="0"/>
    <n v="57.89"/>
    <n v="0"/>
    <n v="57.89"/>
    <n v="1"/>
    <n v="1"/>
    <n v="57.89"/>
    <n v="0.17"/>
    <n v="72728"/>
    <n v="78209"/>
    <n v="12363.76"/>
    <n v="931.77000000000044"/>
    <n v="14136"/>
    <n v="0.18149999999999999"/>
    <n v="0.17510000000000001"/>
    <n v="4810.3"/>
    <n v="221.59"/>
    <n v="38.799999999999997"/>
    <n v="260.39"/>
    <n v="18366.22"/>
  </r>
  <r>
    <x v="105"/>
    <s v="Inchelium School District"/>
    <n v="4214"/>
    <s v="Inchelium Middle School"/>
    <x v="0"/>
    <n v="44.57"/>
    <n v="0"/>
    <n v="44.57"/>
    <n v="1"/>
    <n v="1"/>
    <n v="44.57"/>
    <n v="0.13100000000000001"/>
    <n v="72728"/>
    <n v="78209"/>
    <n v="9527.3700000000008"/>
    <n v="718.0099999999984"/>
    <n v="14136"/>
    <n v="0.18149999999999999"/>
    <n v="0.17510000000000001"/>
    <n v="3706.76"/>
    <n v="170.76"/>
    <n v="29.9"/>
    <n v="200.66"/>
    <n v="14152.8"/>
  </r>
  <r>
    <x v="106"/>
    <s v="Index School District"/>
    <n v="2948"/>
    <s v="Index Elementary School"/>
    <x v="1"/>
    <n v="24.2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569"/>
    <s v="Echo Glen School"/>
    <x v="1"/>
    <n v="11.4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746"/>
    <s v="Apollo Elementary"/>
    <x v="1"/>
    <n v="508.6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460"/>
    <s v="Beaver Lake Middle School"/>
    <x v="1"/>
    <n v="771.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440"/>
    <s v="Briarwood Elementary"/>
    <x v="1"/>
    <n v="588.9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565"/>
    <s v="Cascade Ridge Elementary"/>
    <x v="1"/>
    <n v="407.4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673"/>
    <s v="CEDAR TRAILS ELEMENTARY"/>
    <x v="1"/>
    <n v="390.6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300"/>
    <s v="Challenger Elementary"/>
    <x v="1"/>
    <n v="386.6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2738"/>
    <s v="Clark Elementary"/>
    <x v="1"/>
    <n v="593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674"/>
    <s v="COUGAR MOUNTAIN MIDDLE SCHOOL"/>
    <x v="1"/>
    <n v="629.6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375"/>
    <s v="Cougar Ridge Elementary"/>
    <x v="1"/>
    <n v="480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201"/>
    <s v="Creekside Elementary"/>
    <x v="1"/>
    <n v="584.7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376"/>
    <s v="Discovery Elementary"/>
    <x v="1"/>
    <n v="509.6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493"/>
    <s v="Endeavour Elementary School"/>
    <x v="1"/>
    <n v="478.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437"/>
    <s v="Gibson Ek High School"/>
    <x v="1"/>
    <n v="200.07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056"/>
    <s v="Grand Ridge Elementary"/>
    <x v="1"/>
    <n v="548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385"/>
    <s v="Issaquah High School"/>
    <x v="1"/>
    <n v="2433.1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038"/>
    <s v="Issaquah Middle School"/>
    <x v="1"/>
    <n v="775.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1624"/>
    <s v="Issaquah Special Services"/>
    <x v="1"/>
    <n v="43.5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673"/>
    <s v="Issaquah Valley Elementary"/>
    <x v="1"/>
    <n v="614.580000000000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962"/>
    <s v="Liberty Sr High School"/>
    <x v="1"/>
    <n v="1516.91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637"/>
    <s v="Maple Hills Elementary"/>
    <x v="1"/>
    <n v="450.5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636"/>
    <s v="Maywood Middle School"/>
    <x v="1"/>
    <n v="830.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592"/>
    <s v="Newcastle Elementary School"/>
    <x v="1"/>
    <n v="462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5200"/>
    <s v="Pacific Cascade Middle School"/>
    <x v="1"/>
    <n v="646.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879"/>
    <s v="Pine Lake Middle School"/>
    <x v="1"/>
    <n v="943.2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4495"/>
    <s v="Skyline High School"/>
    <x v="1"/>
    <n v="2202.8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386"/>
    <s v="Sunny Hills Elementary"/>
    <x v="1"/>
    <n v="566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7"/>
    <s v="Issaquah School District"/>
    <n v="3228"/>
    <s v="Sunset Elementary"/>
    <x v="1"/>
    <n v="526.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8"/>
    <s v="Kahlotus School District"/>
    <n v="3214"/>
    <s v="Kahlotus Elem &amp; High"/>
    <x v="0"/>
    <n v="47.46"/>
    <n v="0"/>
    <n v="47.46"/>
    <n v="1.01"/>
    <n v="1.01"/>
    <n v="47.46"/>
    <n v="0.13900000000000001"/>
    <n v="72728"/>
    <n v="78209"/>
    <n v="10210.280000000001"/>
    <n v="769.47999999999956"/>
    <n v="14136"/>
    <n v="0.18149999999999999"/>
    <n v="0.17510000000000001"/>
    <n v="3952.81"/>
    <n v="183"/>
    <n v="32.04"/>
    <n v="215.04"/>
    <n v="15147.61"/>
  </r>
  <r>
    <x v="109"/>
    <s v="Kalama School District"/>
    <n v="2915"/>
    <s v="Kalama Elem School"/>
    <x v="1"/>
    <n v="539.940000000000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9"/>
    <s v="Kalama School District"/>
    <n v="5545"/>
    <s v="Kalama High School"/>
    <x v="1"/>
    <n v="358.2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09"/>
    <s v="Kalama School District"/>
    <n v="2561"/>
    <s v="Kalama Middle School"/>
    <x v="1"/>
    <n v="239.5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0"/>
    <s v="Keller School District"/>
    <n v="2602"/>
    <s v="Keller Elementary School"/>
    <x v="0"/>
    <n v="43.71"/>
    <n v="0"/>
    <n v="43.71"/>
    <n v="1"/>
    <n v="1"/>
    <n v="43.71"/>
    <n v="0.128"/>
    <n v="72728"/>
    <n v="78209"/>
    <n v="9309.18"/>
    <n v="701.56999999999971"/>
    <n v="14136"/>
    <n v="0.18149999999999999"/>
    <n v="0.17510000000000001"/>
    <n v="3621.87"/>
    <n v="166.85"/>
    <n v="29.22"/>
    <n v="196.07"/>
    <n v="13828.689999999999"/>
  </r>
  <r>
    <x v="111"/>
    <s v="Kelso School District"/>
    <n v="5076"/>
    <s v="Special Education"/>
    <x v="1"/>
    <n v="0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1"/>
    <s v="Kelso School District"/>
    <n v="3323"/>
    <s v="Barnes Elementary"/>
    <x v="0"/>
    <n v="339"/>
    <n v="0"/>
    <n v="339"/>
    <n v="1"/>
    <n v="1"/>
    <n v="339"/>
    <n v="0.99399999999999999"/>
    <n v="72728"/>
    <n v="78209"/>
    <n v="72291.63"/>
    <n v="5448.1199999999953"/>
    <n v="14136"/>
    <n v="0.18149999999999999"/>
    <n v="0.17510000000000001"/>
    <n v="28126.080000000002"/>
    <n v="1295.6600000000001"/>
    <n v="226.87"/>
    <n v="1522.5300000000002"/>
    <n v="107388.36"/>
  </r>
  <r>
    <x v="111"/>
    <s v="Kelso School District"/>
    <n v="3082"/>
    <s v="Butler Acres Elementary"/>
    <x v="0"/>
    <n v="427.23"/>
    <n v="0"/>
    <n v="427.23"/>
    <n v="1"/>
    <n v="1"/>
    <n v="427.23"/>
    <n v="1.2529999999999999"/>
    <n v="72728"/>
    <n v="78209"/>
    <n v="91128.18"/>
    <n v="6867.7000000000116"/>
    <n v="14136"/>
    <n v="0.18149999999999999"/>
    <n v="0.17510000000000001"/>
    <n v="35454.71"/>
    <n v="1633.26"/>
    <n v="285.98"/>
    <n v="1919.24"/>
    <n v="135369.82999999999"/>
  </r>
  <r>
    <x v="111"/>
    <s v="Kelso School District"/>
    <n v="2913"/>
    <s v="Carrolls Elementary"/>
    <x v="1"/>
    <n v="112.710000000000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1"/>
    <s v="Kelso School District"/>
    <n v="3322"/>
    <s v="Coweeman Middle School"/>
    <x v="0"/>
    <n v="517.07000000000005"/>
    <n v="0"/>
    <n v="517.07000000000005"/>
    <n v="1"/>
    <n v="1"/>
    <n v="517.07000000000005"/>
    <n v="1.5169999999999999"/>
    <n v="72728"/>
    <n v="78209"/>
    <n v="110328.38"/>
    <n v="8314.6699999999983"/>
    <n v="14136"/>
    <n v="0.18149999999999999"/>
    <n v="0.17510000000000001"/>
    <n v="42924.81"/>
    <n v="1977.38"/>
    <n v="346.24"/>
    <n v="2323.62"/>
    <n v="163891.47999999998"/>
  </r>
  <r>
    <x v="111"/>
    <s v="Kelso School District"/>
    <n v="2916"/>
    <s v="Huntington Middle School"/>
    <x v="0"/>
    <n v="562.79999999999995"/>
    <n v="0"/>
    <n v="562.79999999999995"/>
    <n v="1"/>
    <n v="1"/>
    <n v="562.79999999999995"/>
    <n v="1.651"/>
    <n v="72728"/>
    <n v="78209"/>
    <n v="120073.93"/>
    <n v="9049.1300000000047"/>
    <n v="14136"/>
    <n v="0.18149999999999999"/>
    <n v="0.17510000000000001"/>
    <n v="46716.46"/>
    <n v="2152.0500000000002"/>
    <n v="376.82"/>
    <n v="2528.8700000000003"/>
    <n v="178368.38999999998"/>
  </r>
  <r>
    <x v="111"/>
    <s v="Kelso School District"/>
    <n v="5547"/>
    <s v="Kelso Goal Oriented Learning Design"/>
    <x v="0"/>
    <n v="31.62"/>
    <n v="0"/>
    <n v="31.62"/>
    <n v="1"/>
    <n v="1"/>
    <n v="31.62"/>
    <n v="9.2999999999999999E-2"/>
    <n v="72728"/>
    <n v="78209"/>
    <n v="6763.7"/>
    <n v="509.73999999999978"/>
    <n v="14136"/>
    <n v="0.18149999999999999"/>
    <n v="0.17510000000000001"/>
    <n v="2631.52"/>
    <n v="121.22"/>
    <n v="21.23"/>
    <n v="142.44999999999999"/>
    <n v="10047.41"/>
  </r>
  <r>
    <x v="111"/>
    <s v="Kelso School District"/>
    <n v="2266"/>
    <s v="Kelso High School"/>
    <x v="0"/>
    <n v="1409.73"/>
    <n v="0"/>
    <n v="1409.73"/>
    <n v="1"/>
    <n v="1"/>
    <n v="1409.73"/>
    <n v="4.1349999999999998"/>
    <n v="72728"/>
    <n v="78209"/>
    <n v="300730.28000000003"/>
    <n v="22663.939999999944"/>
    <n v="14136"/>
    <n v="0.18149999999999999"/>
    <n v="0.17510000000000001"/>
    <n v="117003.36"/>
    <n v="5389.9"/>
    <n v="943.77"/>
    <n v="6333.67"/>
    <n v="446731.24999999994"/>
  </r>
  <r>
    <x v="111"/>
    <s v="Kelso School District"/>
    <n v="5194"/>
    <s v="Kelso Virtual Academy"/>
    <x v="0"/>
    <n v="252.13"/>
    <n v="0"/>
    <n v="252.13"/>
    <n v="1"/>
    <n v="1"/>
    <n v="252.13"/>
    <n v="0.74"/>
    <n v="72728"/>
    <n v="78209"/>
    <n v="53818.720000000001"/>
    <n v="4055.9400000000023"/>
    <n v="14136"/>
    <n v="0.18149999999999999"/>
    <n v="0.17510000000000001"/>
    <n v="20938.93"/>
    <n v="964.58"/>
    <n v="168.9"/>
    <n v="1133.48"/>
    <n v="79947.069999999992"/>
  </r>
  <r>
    <x v="111"/>
    <s v="Kelso School District"/>
    <n v="5675"/>
    <s v="Lexington Elementary"/>
    <x v="0"/>
    <n v="836.43000000000006"/>
    <n v="0"/>
    <n v="836.43000000000006"/>
    <n v="1"/>
    <n v="1"/>
    <n v="836.43000000000006"/>
    <n v="2.4540000000000002"/>
    <n v="72728"/>
    <n v="78209"/>
    <n v="178474.51"/>
    <n v="13450.380000000005"/>
    <n v="14136"/>
    <n v="0.18149999999999999"/>
    <n v="0.17510000000000001"/>
    <n v="69438.03"/>
    <n v="3198.75"/>
    <n v="560.1"/>
    <n v="3758.85"/>
    <n v="265121.77"/>
  </r>
  <r>
    <x v="111"/>
    <s v="Kelso School District"/>
    <n v="1934"/>
    <s v="Loowit High School"/>
    <x v="0"/>
    <n v="9"/>
    <n v="0"/>
    <n v="9"/>
    <n v="1"/>
    <n v="1"/>
    <n v="9"/>
    <n v="2.5999999999999999E-2"/>
    <n v="72728"/>
    <n v="78209"/>
    <n v="1890.93"/>
    <n v="142.5"/>
    <n v="14136"/>
    <n v="0.18149999999999999"/>
    <n v="0.17510000000000001"/>
    <n v="735.69"/>
    <n v="33.89"/>
    <n v="5.93"/>
    <n v="39.82"/>
    <n v="2808.94"/>
  </r>
  <r>
    <x v="111"/>
    <s v="Kelso School District"/>
    <n v="2596"/>
    <s v="Rose Valley Elementary"/>
    <x v="1"/>
    <n v="167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1"/>
    <s v="Kelso School District"/>
    <n v="2624"/>
    <s v="Wallace Elementary"/>
    <x v="0"/>
    <n v="331.34000000000003"/>
    <n v="0"/>
    <n v="331.34000000000003"/>
    <n v="1"/>
    <n v="1"/>
    <n v="331.34000000000003"/>
    <n v="0.97199999999999998"/>
    <n v="72728"/>
    <n v="78209"/>
    <n v="70691.62"/>
    <n v="5327.5299999999988"/>
    <n v="14136"/>
    <n v="0.18149999999999999"/>
    <n v="0.17510000000000001"/>
    <n v="27503.57"/>
    <n v="1266.99"/>
    <n v="221.85"/>
    <n v="1488.84"/>
    <n v="105011.56"/>
  </r>
  <r>
    <x v="112"/>
    <s v="Kennewick School District"/>
    <n v="4418"/>
    <s v="Amistad Elementary School"/>
    <x v="0"/>
    <n v="642.86"/>
    <n v="0"/>
    <n v="642.86"/>
    <n v="1"/>
    <n v="1"/>
    <n v="642.86"/>
    <n v="1.8859999999999999"/>
    <n v="72728"/>
    <n v="78209"/>
    <n v="137165.01"/>
    <n v="10337.160000000003"/>
    <n v="14136"/>
    <n v="0.18149999999999999"/>
    <n v="0.17510000000000001"/>
    <n v="53365.98"/>
    <n v="2458.37"/>
    <n v="430.46"/>
    <n v="2888.83"/>
    <n v="203756.98"/>
  </r>
  <r>
    <x v="112"/>
    <s v="Kennewick School District"/>
    <n v="5520"/>
    <s v="Amon Creek Elementary"/>
    <x v="1"/>
    <n v="753.7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4072"/>
    <s v="Canyon View Elementary School"/>
    <x v="0"/>
    <n v="367.02"/>
    <n v="0"/>
    <n v="367.02"/>
    <n v="1"/>
    <n v="1"/>
    <n v="367.02"/>
    <n v="1.077"/>
    <n v="72728"/>
    <n v="78209"/>
    <n v="78328.06"/>
    <n v="5903.0299999999988"/>
    <n v="14136"/>
    <n v="0.18149999999999999"/>
    <n v="0.17510000000000001"/>
    <n v="30474.639999999999"/>
    <n v="1403.85"/>
    <n v="245.81"/>
    <n v="1649.6599999999999"/>
    <n v="116355.39"/>
  </r>
  <r>
    <x v="112"/>
    <s v="Kennewick School District"/>
    <n v="4202"/>
    <s v="Cascade Elementary School"/>
    <x v="0"/>
    <n v="533.73"/>
    <n v="0"/>
    <n v="533.73"/>
    <n v="1"/>
    <n v="1"/>
    <n v="533.73"/>
    <n v="1.5660000000000001"/>
    <n v="72728"/>
    <n v="78209"/>
    <n v="113892.05"/>
    <n v="8583.2399999999907"/>
    <n v="14136"/>
    <n v="0.18149999999999999"/>
    <n v="0.17510000000000001"/>
    <n v="44311.31"/>
    <n v="2041.25"/>
    <n v="357.42"/>
    <n v="2398.67"/>
    <n v="169185.27"/>
  </r>
  <r>
    <x v="112"/>
    <s v="Kennewick School District"/>
    <n v="5439"/>
    <s v="Chinook Middle School"/>
    <x v="0"/>
    <n v="914.87"/>
    <n v="0"/>
    <n v="914.87"/>
    <n v="1"/>
    <n v="1"/>
    <n v="914.87"/>
    <n v="2.6840000000000002"/>
    <n v="72728"/>
    <n v="78209"/>
    <n v="195201.95"/>
    <n v="14711.00999999998"/>
    <n v="14136"/>
    <n v="0.18149999999999999"/>
    <n v="0.17510000000000001"/>
    <n v="75946.080000000002"/>
    <n v="3498.55"/>
    <n v="612.6"/>
    <n v="4111.1500000000005"/>
    <n v="289970.19000000006"/>
  </r>
  <r>
    <x v="112"/>
    <s v="Kennewick School District"/>
    <n v="5220"/>
    <s v="Cottonwood Elementary"/>
    <x v="1"/>
    <n v="448.3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4028"/>
    <s v="Desert Hills Middle School"/>
    <x v="1"/>
    <n v="890.2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2824"/>
    <s v="Eastgate Elementary School"/>
    <x v="0"/>
    <n v="480.31"/>
    <n v="0"/>
    <n v="480.31"/>
    <n v="1"/>
    <n v="1"/>
    <n v="480.31"/>
    <n v="1.409"/>
    <n v="72728"/>
    <n v="78209"/>
    <n v="102473.75"/>
    <n v="7722.7299999999959"/>
    <n v="14136"/>
    <n v="0.18149999999999999"/>
    <n v="0.17510000000000001"/>
    <n v="39868.86"/>
    <n v="1836.61"/>
    <n v="321.58999999999997"/>
    <n v="2158.1999999999998"/>
    <n v="152223.53999999998"/>
  </r>
  <r>
    <x v="112"/>
    <s v="Kennewick School District"/>
    <n v="3315"/>
    <s v="Edison Elementary School - Kennewick"/>
    <x v="0"/>
    <n v="343.43"/>
    <n v="0"/>
    <n v="343.43"/>
    <n v="1"/>
    <n v="1"/>
    <n v="343.43"/>
    <n v="1.0069999999999999"/>
    <n v="72728"/>
    <n v="78209"/>
    <n v="73237.100000000006"/>
    <n v="5519.3600000000006"/>
    <n v="14136"/>
    <n v="0.18149999999999999"/>
    <n v="0.17510000000000001"/>
    <n v="28493.93"/>
    <n v="1312.61"/>
    <n v="229.84"/>
    <n v="1542.4499999999998"/>
    <n v="108792.84"/>
  </r>
  <r>
    <x v="112"/>
    <s v="Kennewick School District"/>
    <n v="5727"/>
    <s v="Endeavor High School"/>
    <x v="0"/>
    <n v="133.54"/>
    <n v="0"/>
    <n v="133.54"/>
    <n v="1"/>
    <n v="1"/>
    <n v="133.54"/>
    <n v="0.39200000000000002"/>
    <n v="72728"/>
    <n v="78209"/>
    <n v="28509.38"/>
    <n v="2148.5499999999993"/>
    <n v="14136"/>
    <n v="0.18149999999999999"/>
    <n v="0.17510000000000001"/>
    <n v="11091.98"/>
    <n v="510.97"/>
    <n v="89.47"/>
    <n v="600.44000000000005"/>
    <n v="42350.350000000006"/>
  </r>
  <r>
    <x v="112"/>
    <s v="Kennewick School District"/>
    <n v="5521"/>
    <s v="Fuerza Elementary"/>
    <x v="0"/>
    <n v="604.42999999999995"/>
    <n v="0"/>
    <n v="604.42999999999995"/>
    <n v="1"/>
    <n v="1"/>
    <n v="604.42999999999995"/>
    <n v="1.7729999999999999"/>
    <n v="72728"/>
    <n v="78209"/>
    <n v="128946.74"/>
    <n v="9717.8199999999924"/>
    <n v="14136"/>
    <n v="0.18149999999999999"/>
    <n v="0.17510000000000001"/>
    <n v="50168.55"/>
    <n v="2311.08"/>
    <n v="404.67"/>
    <n v="2715.75"/>
    <n v="191548.86"/>
  </r>
  <r>
    <x v="112"/>
    <s v="Kennewick School District"/>
    <n v="3077"/>
    <s v="Hawthorne Elementary School - Kennewick"/>
    <x v="0"/>
    <n v="454.47"/>
    <n v="0"/>
    <n v="454.47"/>
    <n v="1"/>
    <n v="1"/>
    <n v="454.47"/>
    <n v="1.333"/>
    <n v="72728"/>
    <n v="78209"/>
    <n v="96946.42"/>
    <n v="7306.1800000000076"/>
    <n v="14136"/>
    <n v="0.18149999999999999"/>
    <n v="0.17510000000000001"/>
    <n v="37718.379999999997"/>
    <n v="1737.54"/>
    <n v="304.24"/>
    <n v="2041.78"/>
    <n v="144012.75999999998"/>
  </r>
  <r>
    <x v="112"/>
    <s v="Kennewick School District"/>
    <n v="3267"/>
    <s v="Highlands Middle School"/>
    <x v="0"/>
    <n v="715.29"/>
    <n v="0"/>
    <n v="715.29"/>
    <n v="1"/>
    <n v="1"/>
    <n v="715.29"/>
    <n v="2.0979999999999999"/>
    <n v="72728"/>
    <n v="78209"/>
    <n v="152583.34"/>
    <n v="11499.140000000014"/>
    <n v="14136"/>
    <n v="0.18149999999999999"/>
    <n v="0.17510000000000001"/>
    <n v="59364.7"/>
    <n v="2734.71"/>
    <n v="478.85"/>
    <n v="3213.56"/>
    <n v="226660.74"/>
  </r>
  <r>
    <x v="112"/>
    <s v="Kennewick School District"/>
    <n v="4429"/>
    <s v="Horse Heaven Hills Middle School"/>
    <x v="0"/>
    <n v="856.86"/>
    <n v="0"/>
    <n v="856.86"/>
    <n v="1"/>
    <n v="1"/>
    <n v="856.86"/>
    <n v="2.5129999999999999"/>
    <n v="72728"/>
    <n v="78209"/>
    <n v="182765.46"/>
    <n v="13773.760000000009"/>
    <n v="14136"/>
    <n v="0.18149999999999999"/>
    <n v="0.17510000000000001"/>
    <n v="71107.48"/>
    <n v="3275.65"/>
    <n v="573.57000000000005"/>
    <n v="3849.2200000000003"/>
    <n v="271495.92"/>
  </r>
  <r>
    <x v="112"/>
    <s v="Kennewick School District"/>
    <n v="3731"/>
    <s v="Kamiakin High School"/>
    <x v="1"/>
    <n v="1846.4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2826"/>
    <s v="Kennewick High School"/>
    <x v="0"/>
    <n v="1862.14"/>
    <n v="0"/>
    <n v="1862.14"/>
    <n v="1"/>
    <n v="1"/>
    <n v="1862.14"/>
    <n v="5.4619999999999997"/>
    <n v="72728"/>
    <n v="78209"/>
    <n v="397240.34"/>
    <n v="29937.219999999972"/>
    <n v="14136"/>
    <n v="0.18149999999999999"/>
    <n v="0.17510000000000001"/>
    <n v="154551.96"/>
    <n v="7119.63"/>
    <n v="1246.6500000000001"/>
    <n v="8366.2800000000007"/>
    <n v="590095.80000000005"/>
  </r>
  <r>
    <x v="112"/>
    <s v="Kennewick School District"/>
    <n v="1884"/>
    <s v="Legacy High School"/>
    <x v="0"/>
    <n v="240.6"/>
    <n v="0"/>
    <n v="240.6"/>
    <n v="1"/>
    <n v="1"/>
    <n v="240.6"/>
    <n v="0.70599999999999996"/>
    <n v="72728"/>
    <n v="78209"/>
    <n v="51345.97"/>
    <n v="3869.5800000000017"/>
    <n v="14136"/>
    <n v="0.18149999999999999"/>
    <n v="0.17510000000000001"/>
    <n v="19976.87"/>
    <n v="920.26"/>
    <n v="161.13999999999999"/>
    <n v="1081.4000000000001"/>
    <n v="76273.819999999992"/>
  </r>
  <r>
    <x v="112"/>
    <s v="Kennewick School District"/>
    <n v="4181"/>
    <s v="Lincoln Elementary School"/>
    <x v="0"/>
    <n v="407.62"/>
    <n v="0"/>
    <n v="407.62"/>
    <n v="1"/>
    <n v="1"/>
    <n v="407.62"/>
    <n v="1.196"/>
    <n v="72728"/>
    <n v="78209"/>
    <n v="86982.69"/>
    <n v="6555.2700000000041"/>
    <n v="14136"/>
    <n v="0.18149999999999999"/>
    <n v="0.17510000000000001"/>
    <n v="33841.839999999997"/>
    <n v="1558.97"/>
    <n v="272.98"/>
    <n v="1831.95"/>
    <n v="129211.75"/>
  </r>
  <r>
    <x v="112"/>
    <s v="Kennewick School District"/>
    <n v="1941"/>
    <s v="Mid-Columbia Parent Partnership"/>
    <x v="1"/>
    <n v="452.6599999999999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3472"/>
    <s v="Park Middle School"/>
    <x v="0"/>
    <n v="694.09"/>
    <n v="0"/>
    <n v="694.09"/>
    <n v="1"/>
    <n v="1"/>
    <n v="694.09"/>
    <n v="2.036"/>
    <n v="72728"/>
    <n v="78209"/>
    <n v="148074.21"/>
    <n v="11159.309999999998"/>
    <n v="14136"/>
    <n v="0.18149999999999999"/>
    <n v="0.17510000000000001"/>
    <n v="57610.36"/>
    <n v="2653.89"/>
    <n v="464.7"/>
    <n v="3118.5899999999997"/>
    <n v="219962.47"/>
  </r>
  <r>
    <x v="112"/>
    <s v="Kennewick School District"/>
    <n v="5106"/>
    <s v="Phoenix High School"/>
    <x v="0"/>
    <n v="55.75"/>
    <n v="0"/>
    <n v="55.75"/>
    <n v="1"/>
    <n v="1"/>
    <n v="55.75"/>
    <n v="0.16400000000000001"/>
    <n v="72728"/>
    <n v="78209"/>
    <n v="11927.39"/>
    <n v="898.89000000000124"/>
    <n v="14136"/>
    <n v="0.18149999999999999"/>
    <n v="0.17510000000000001"/>
    <n v="4640.5200000000004"/>
    <n v="213.77"/>
    <n v="37.43"/>
    <n v="251.20000000000002"/>
    <n v="17718.000000000004"/>
  </r>
  <r>
    <x v="112"/>
    <s v="Kennewick School District"/>
    <n v="4446"/>
    <s v="Ridge View Elementary School"/>
    <x v="1"/>
    <n v="323.3999999999999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5438"/>
    <s v="Sage Crest Elementary"/>
    <x v="1"/>
    <n v="653.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4073"/>
    <s v="Southgate Elementary School"/>
    <x v="0"/>
    <n v="423.01"/>
    <n v="0"/>
    <n v="423.01"/>
    <n v="1"/>
    <n v="1"/>
    <n v="423.01"/>
    <n v="1.2410000000000001"/>
    <n v="72728"/>
    <n v="78209"/>
    <n v="90255.45"/>
    <n v="6801.9199999999983"/>
    <n v="14136"/>
    <n v="0.18149999999999999"/>
    <n v="0.17510000000000001"/>
    <n v="35115.160000000003"/>
    <n v="1617.62"/>
    <n v="283.25"/>
    <n v="1900.87"/>
    <n v="134073.4"/>
  </r>
  <r>
    <x v="112"/>
    <s v="Kennewick School District"/>
    <n v="4484"/>
    <s v="Southridge High School"/>
    <x v="0"/>
    <n v="1593.59"/>
    <n v="0"/>
    <n v="1593.59"/>
    <n v="1"/>
    <n v="1"/>
    <n v="1593.59"/>
    <n v="4.6749999999999998"/>
    <n v="72728"/>
    <n v="78209"/>
    <n v="340003.4"/>
    <n v="25623.679999999993"/>
    <n v="14136"/>
    <n v="0.18149999999999999"/>
    <n v="0.17510000000000001"/>
    <n v="132283.12"/>
    <n v="6093.78"/>
    <n v="1067.02"/>
    <n v="7160.7999999999993"/>
    <n v="505071"/>
  </r>
  <r>
    <x v="112"/>
    <s v="Kennewick School District"/>
    <n v="4136"/>
    <s v="Sunset View Elementary School"/>
    <x v="0"/>
    <n v="362.79"/>
    <n v="0"/>
    <n v="362.79"/>
    <n v="1"/>
    <n v="1"/>
    <n v="362.79"/>
    <n v="1.0640000000000001"/>
    <n v="72728"/>
    <n v="78209"/>
    <n v="77382.59"/>
    <n v="5831.7900000000081"/>
    <n v="14136"/>
    <n v="0.18149999999999999"/>
    <n v="0.17510000000000001"/>
    <n v="30106.79"/>
    <n v="1386.91"/>
    <n v="242.85"/>
    <n v="1629.76"/>
    <n v="114950.93000000001"/>
  </r>
  <r>
    <x v="112"/>
    <s v="Kennewick School District"/>
    <n v="4118"/>
    <s v="Tri-Tech Skills Center"/>
    <x v="1"/>
    <n v="522.9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2"/>
    <s v="Kennewick School District"/>
    <n v="3369"/>
    <s v="Vista Elementary School"/>
    <x v="0"/>
    <n v="334.18"/>
    <n v="0"/>
    <n v="334.18"/>
    <n v="1"/>
    <n v="1"/>
    <n v="334.18"/>
    <n v="0.98"/>
    <n v="72728"/>
    <n v="78209"/>
    <n v="71273.440000000002"/>
    <n v="5371.3800000000047"/>
    <n v="14136"/>
    <n v="0.18149999999999999"/>
    <n v="0.17510000000000001"/>
    <n v="27729.94"/>
    <n v="1277.4100000000001"/>
    <n v="223.67"/>
    <n v="1501.0800000000002"/>
    <n v="105875.84000000001"/>
  </r>
  <r>
    <x v="112"/>
    <s v="Kennewick School District"/>
    <n v="3144"/>
    <s v="Washington Elementary School"/>
    <x v="0"/>
    <n v="402.14"/>
    <n v="0"/>
    <n v="402.14"/>
    <n v="1"/>
    <n v="1"/>
    <n v="402.14"/>
    <n v="1.18"/>
    <n v="72728"/>
    <n v="78209"/>
    <n v="85819.04"/>
    <n v="6467.5800000000017"/>
    <n v="14136"/>
    <n v="0.18149999999999999"/>
    <n v="0.17510000000000001"/>
    <n v="33389.11"/>
    <n v="1538.11"/>
    <n v="269.32"/>
    <n v="1807.4299999999998"/>
    <n v="127483.15999999999"/>
  </r>
  <r>
    <x v="112"/>
    <s v="Kennewick School District"/>
    <n v="2825"/>
    <s v="Westgate Elementary School"/>
    <x v="0"/>
    <n v="440.86"/>
    <n v="0"/>
    <n v="440.86"/>
    <n v="1"/>
    <n v="1"/>
    <n v="440.86"/>
    <n v="1.2929999999999999"/>
    <n v="72728"/>
    <n v="78209"/>
    <n v="94037.3"/>
    <n v="7086.9400000000023"/>
    <n v="14136"/>
    <n v="0.18149999999999999"/>
    <n v="0.17510000000000001"/>
    <n v="36586.54"/>
    <n v="1685.4"/>
    <n v="295.11"/>
    <n v="1980.5100000000002"/>
    <n v="139691.29"/>
  </r>
  <r>
    <x v="113"/>
    <s v="Kent School District"/>
    <n v="5738"/>
    <s v="Canyon Ridge Middle School"/>
    <x v="0"/>
    <n v="790.28"/>
    <n v="0"/>
    <n v="790.28"/>
    <n v="1.18"/>
    <n v="1.18"/>
    <n v="790.28"/>
    <n v="2.3180000000000001"/>
    <n v="72728"/>
    <n v="78209"/>
    <n v="198928.53"/>
    <n v="14991.860000000015"/>
    <n v="14136"/>
    <n v="0.18149999999999999"/>
    <n v="0.17510000000000001"/>
    <n v="71497.850000000006"/>
    <n v="3565.34"/>
    <n v="624.29"/>
    <n v="4189.63"/>
    <n v="289607.87"/>
  </r>
  <r>
    <x v="113"/>
    <s v="Kent School District"/>
    <n v="4353"/>
    <s v="Carriage Crest Elementary School"/>
    <x v="1"/>
    <n v="320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440"/>
    <s v="Cedar Heights Middle School"/>
    <x v="0"/>
    <n v="916.7"/>
    <n v="0"/>
    <n v="916.7"/>
    <n v="1.18"/>
    <n v="1.18"/>
    <n v="916.7"/>
    <n v="2.6890000000000001"/>
    <n v="72728"/>
    <n v="78209"/>
    <n v="230767.4"/>
    <n v="17391.320000000007"/>
    <n v="14136"/>
    <n v="0.18149999999999999"/>
    <n v="0.17510000000000001"/>
    <n v="82941.210000000006"/>
    <n v="4135.9799999999996"/>
    <n v="724.21"/>
    <n v="4860.1899999999996"/>
    <n v="335960.12"/>
  </r>
  <r>
    <x v="113"/>
    <s v="Kent School District"/>
    <n v="3676"/>
    <s v="Cedar Valley Elementary School"/>
    <x v="1"/>
    <n v="28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3388"/>
    <s v="Covington Elementary School"/>
    <x v="0"/>
    <n v="441.63"/>
    <n v="0"/>
    <n v="441.63"/>
    <n v="1.18"/>
    <n v="1.18"/>
    <n v="441.63"/>
    <n v="1.2949999999999999"/>
    <n v="72728"/>
    <n v="78209"/>
    <n v="111135.66"/>
    <n v="8375.5099999999948"/>
    <n v="14136"/>
    <n v="0.18149999999999999"/>
    <n v="0.17510000000000001"/>
    <n v="39943.79"/>
    <n v="1991.85"/>
    <n v="348.77"/>
    <n v="2340.62"/>
    <n v="161795.58000000002"/>
  </r>
  <r>
    <x v="113"/>
    <s v="Kent School District"/>
    <n v="4126"/>
    <s v="Crestwood Elementary School"/>
    <x v="1"/>
    <n v="391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2851"/>
    <s v="East Hill Elementary School"/>
    <x v="0"/>
    <n v="371.51"/>
    <n v="0"/>
    <n v="371.51"/>
    <n v="1.18"/>
    <n v="1.18"/>
    <n v="371.51"/>
    <n v="1.0900000000000001"/>
    <n v="72728"/>
    <n v="78209"/>
    <n v="93542.75"/>
    <n v="7049.6699999999983"/>
    <n v="14136"/>
    <n v="0.18149999999999999"/>
    <n v="0.17510000000000001"/>
    <n v="33620.65"/>
    <n v="1676.54"/>
    <n v="293.56"/>
    <n v="1970.1"/>
    <n v="136183.17000000001"/>
  </r>
  <r>
    <x v="113"/>
    <s v="Kent School District"/>
    <n v="4545"/>
    <s v="Emerald Park Elementary School"/>
    <x v="0"/>
    <n v="319.57"/>
    <n v="0"/>
    <n v="319.57"/>
    <n v="1.18"/>
    <n v="1.18"/>
    <n v="319.57"/>
    <n v="0.93700000000000006"/>
    <n v="72728"/>
    <n v="78209"/>
    <n v="80412.44"/>
    <n v="6060.1199999999953"/>
    <n v="14136"/>
    <n v="0.18149999999999999"/>
    <n v="0.17510000000000001"/>
    <n v="28901.42"/>
    <n v="1441.21"/>
    <n v="252.36"/>
    <n v="1693.5700000000002"/>
    <n v="117067.55"/>
  </r>
  <r>
    <x v="113"/>
    <s v="Kent School District"/>
    <n v="3678"/>
    <s v="Fairwood Elementary School"/>
    <x v="1"/>
    <n v="322.649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413"/>
    <s v="George T. Daniel Elementary School"/>
    <x v="0"/>
    <n v="323"/>
    <n v="0"/>
    <n v="323"/>
    <n v="1.18"/>
    <n v="1.18"/>
    <n v="323"/>
    <n v="0.94699999999999995"/>
    <n v="72728"/>
    <n v="78209"/>
    <n v="81270.63"/>
    <n v="6124.7999999999884"/>
    <n v="14136"/>
    <n v="0.18149999999999999"/>
    <n v="0.17510000000000001"/>
    <n v="29209.86"/>
    <n v="1456.59"/>
    <n v="255.05"/>
    <n v="1711.6399999999999"/>
    <n v="118316.93"/>
  </r>
  <r>
    <x v="113"/>
    <s v="Kent School District"/>
    <n v="4489"/>
    <s v="Glenridge Elementary"/>
    <x v="0"/>
    <n v="320.74"/>
    <n v="0"/>
    <n v="320.74"/>
    <n v="1.18"/>
    <n v="1.18"/>
    <n v="320.74"/>
    <n v="0.94099999999999995"/>
    <n v="72728"/>
    <n v="78209"/>
    <n v="80755.72"/>
    <n v="6085.9900000000052"/>
    <n v="14136"/>
    <n v="0.18149999999999999"/>
    <n v="0.17510000000000001"/>
    <n v="29024.799999999999"/>
    <n v="1447.36"/>
    <n v="253.43"/>
    <n v="1700.79"/>
    <n v="117567.3"/>
  </r>
  <r>
    <x v="113"/>
    <s v="Kent School District"/>
    <n v="3708"/>
    <s v="Grass Lake Elementary School"/>
    <x v="1"/>
    <n v="355.4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345"/>
    <s v="Horizon Elementary School"/>
    <x v="0"/>
    <n v="384.51"/>
    <n v="0"/>
    <n v="384.51"/>
    <n v="1.18"/>
    <n v="1.18"/>
    <n v="384.51"/>
    <n v="1.1279999999999999"/>
    <n v="72728"/>
    <n v="78209"/>
    <n v="96803.88"/>
    <n v="7295.429999999993"/>
    <n v="14136"/>
    <n v="0.18149999999999999"/>
    <n v="0.17510000000000001"/>
    <n v="34792.74"/>
    <n v="1734.99"/>
    <n v="303.8"/>
    <n v="2038.79"/>
    <n v="140930.84"/>
  </r>
  <r>
    <x v="113"/>
    <s v="Kent School District"/>
    <n v="5275"/>
    <s v="iGrad"/>
    <x v="0"/>
    <n v="413.06"/>
    <n v="0"/>
    <n v="413.06"/>
    <n v="1.18"/>
    <n v="1.18"/>
    <n v="413.06"/>
    <n v="1.212"/>
    <n v="72728"/>
    <n v="78209"/>
    <n v="104012.68"/>
    <n v="7838.7000000000116"/>
    <n v="14136"/>
    <n v="0.18149999999999999"/>
    <n v="0.17510000000000001"/>
    <n v="37383.69"/>
    <n v="1864.19"/>
    <n v="326.42"/>
    <n v="2190.61"/>
    <n v="151425.68"/>
  </r>
  <r>
    <x v="113"/>
    <s v="Kent School District"/>
    <n v="4301"/>
    <s v="Jenkins Creek Elementary School"/>
    <x v="1"/>
    <n v="328.3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520"/>
    <s v="Kent Elementary School"/>
    <x v="0"/>
    <n v="413.57"/>
    <n v="0"/>
    <n v="413.57"/>
    <n v="1.18"/>
    <n v="1.18"/>
    <n v="413.57"/>
    <n v="1.2130000000000001"/>
    <n v="72728"/>
    <n v="78209"/>
    <n v="104098.5"/>
    <n v="7845.1699999999983"/>
    <n v="14136"/>
    <n v="0.18149999999999999"/>
    <n v="0.17510000000000001"/>
    <n v="37414.54"/>
    <n v="1865.73"/>
    <n v="326.69"/>
    <n v="2192.42"/>
    <n v="151550.63000000003"/>
  </r>
  <r>
    <x v="113"/>
    <s v="Kent School District"/>
    <n v="5676"/>
    <s v="Kent Laboratory Academy"/>
    <x v="1"/>
    <n v="334.78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5729"/>
    <s v="Kent Virtual Academy"/>
    <x v="0"/>
    <n v="153.72999999999999"/>
    <n v="0"/>
    <n v="153.72999999999999"/>
    <n v="1.18"/>
    <n v="1.18"/>
    <n v="153.72999999999999"/>
    <n v="0.45100000000000001"/>
    <n v="72728"/>
    <n v="78209"/>
    <n v="38704.39"/>
    <n v="2916.8799999999974"/>
    <n v="14136"/>
    <n v="0.18149999999999999"/>
    <n v="0.17510000000000001"/>
    <n v="13910.93"/>
    <n v="693.69"/>
    <n v="121.47"/>
    <n v="815.16000000000008"/>
    <n v="56347.360000000001"/>
  </r>
  <r>
    <x v="113"/>
    <s v="Kent School District"/>
    <n v="4492"/>
    <s v="Kentlake High School"/>
    <x v="1"/>
    <n v="1517.2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2797"/>
    <s v="Kent-Meridian High School"/>
    <x v="0"/>
    <n v="1716.15"/>
    <n v="0"/>
    <n v="1716.15"/>
    <n v="1.18"/>
    <n v="1.18"/>
    <n v="1716.15"/>
    <n v="5.0339999999999998"/>
    <n v="72728"/>
    <n v="78209"/>
    <n v="432013.05"/>
    <n v="32557.799999999988"/>
    <n v="14136"/>
    <n v="0.18149999999999999"/>
    <n v="0.17510000000000001"/>
    <n v="155271.85999999999"/>
    <n v="7742.85"/>
    <n v="1355.77"/>
    <n v="9098.6200000000008"/>
    <n v="628941.32999999996"/>
  </r>
  <r>
    <x v="113"/>
    <s v="Kent School District"/>
    <n v="3640"/>
    <s v="Kentridge High School"/>
    <x v="1"/>
    <n v="2163.6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128"/>
    <s v="Kentwood High School"/>
    <x v="1"/>
    <n v="1957.6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3550"/>
    <s v="Lake Youngs Elementary School"/>
    <x v="1"/>
    <n v="423.8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294"/>
    <s v="Martin Sortun Elementary School"/>
    <x v="0"/>
    <n v="453"/>
    <n v="0"/>
    <n v="453"/>
    <n v="1.18"/>
    <n v="1.18"/>
    <n v="453"/>
    <n v="1.329"/>
    <n v="72728"/>
    <n v="78209"/>
    <n v="114053.5"/>
    <n v="8595.4199999999983"/>
    <n v="14136"/>
    <n v="0.18149999999999999"/>
    <n v="0.17510000000000001"/>
    <n v="40992.51"/>
    <n v="2044.15"/>
    <n v="357.93"/>
    <n v="2402.08"/>
    <n v="166043.50999999998"/>
  </r>
  <r>
    <x v="113"/>
    <s v="Kent School District"/>
    <n v="4127"/>
    <s v="Mattson Middle School"/>
    <x v="1"/>
    <n v="776.1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4465"/>
    <s v="Meadow Ridge Elementary School"/>
    <x v="0"/>
    <n v="383.91"/>
    <n v="0"/>
    <n v="383.91"/>
    <n v="1.18"/>
    <n v="1.18"/>
    <n v="383.91"/>
    <n v="1.1259999999999999"/>
    <n v="72728"/>
    <n v="78209"/>
    <n v="96632.24"/>
    <n v="7282.4899999999907"/>
    <n v="14136"/>
    <n v="0.18149999999999999"/>
    <n v="0.17510000000000001"/>
    <n v="34731.050000000003"/>
    <n v="1731.91"/>
    <n v="303.26"/>
    <n v="2035.17"/>
    <n v="140680.95000000001"/>
  </r>
  <r>
    <x v="113"/>
    <s v="Kent School District"/>
    <n v="3764"/>
    <s v="Meeker Middle School"/>
    <x v="0"/>
    <n v="776.89"/>
    <n v="0"/>
    <n v="776.89"/>
    <n v="1.18"/>
    <n v="1.18"/>
    <n v="776.89"/>
    <n v="2.2789999999999999"/>
    <n v="72728"/>
    <n v="78209"/>
    <n v="195581.59"/>
    <n v="14739.619999999995"/>
    <n v="14136"/>
    <n v="0.18149999999999999"/>
    <n v="0.17510000000000001"/>
    <n v="70294.91"/>
    <n v="3505.35"/>
    <n v="613.79"/>
    <n v="4119.1399999999994"/>
    <n v="284735.26"/>
  </r>
  <r>
    <x v="113"/>
    <s v="Kent School District"/>
    <n v="2565"/>
    <s v="Meridian Elementary School"/>
    <x v="1"/>
    <n v="388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3233"/>
    <s v="Meridian Middle School"/>
    <x v="0"/>
    <n v="656.94"/>
    <n v="0"/>
    <n v="656.94"/>
    <n v="1.18"/>
    <n v="1.18"/>
    <n v="656.94"/>
    <n v="1.927"/>
    <n v="72728"/>
    <n v="78209"/>
    <n v="165373.29"/>
    <n v="12463.029999999999"/>
    <n v="14136"/>
    <n v="0.18149999999999999"/>
    <n v="0.17510000000000001"/>
    <n v="59437.599999999999"/>
    <n v="2963.94"/>
    <n v="518.99"/>
    <n v="3482.9300000000003"/>
    <n v="240756.85"/>
  </r>
  <r>
    <x v="113"/>
    <s v="Kent School District"/>
    <n v="5016"/>
    <s v="Mill Creek Middle School"/>
    <x v="0"/>
    <n v="835.99"/>
    <n v="0"/>
    <n v="835.99"/>
    <n v="1.18"/>
    <n v="1.18"/>
    <n v="835.99"/>
    <n v="2.452"/>
    <n v="72728"/>
    <n v="78209"/>
    <n v="210428.29"/>
    <n v="15858.5"/>
    <n v="14136"/>
    <n v="0.18149999999999999"/>
    <n v="0.17510000000000001"/>
    <n v="75631.03"/>
    <n v="3771.45"/>
    <n v="660.38"/>
    <n v="4431.83"/>
    <n v="306349.65000000002"/>
  </r>
  <r>
    <x v="113"/>
    <s v="Kent School District"/>
    <n v="4581"/>
    <s v="Millennium Elementary School"/>
    <x v="0"/>
    <n v="468.14"/>
    <n v="0"/>
    <n v="468.14"/>
    <n v="1.18"/>
    <n v="1.18"/>
    <n v="468.14"/>
    <n v="1.373"/>
    <n v="72728"/>
    <n v="78209"/>
    <n v="117829.54"/>
    <n v="8879.9900000000052"/>
    <n v="14136"/>
    <n v="0.18149999999999999"/>
    <n v="0.17510000000000001"/>
    <n v="42349.68"/>
    <n v="2111.83"/>
    <n v="369.78"/>
    <n v="2481.6099999999997"/>
    <n v="171540.82"/>
  </r>
  <r>
    <x v="113"/>
    <s v="Kent School District"/>
    <n v="4356"/>
    <s v="Neely O Brien Elementary School"/>
    <x v="0"/>
    <n v="478.46"/>
    <n v="0"/>
    <n v="478.46"/>
    <n v="1.18"/>
    <n v="1.18"/>
    <n v="478.46"/>
    <n v="1.403"/>
    <n v="72728"/>
    <n v="78209"/>
    <n v="120404.11"/>
    <n v="9074.0200000000041"/>
    <n v="14136"/>
    <n v="0.18149999999999999"/>
    <n v="0.17510000000000001"/>
    <n v="43275.01"/>
    <n v="2157.9699999999998"/>
    <n v="377.86"/>
    <n v="2535.83"/>
    <n v="175288.97"/>
  </r>
  <r>
    <x v="113"/>
    <s v="Kent School District"/>
    <n v="4485"/>
    <s v="Northwood Middle School"/>
    <x v="1"/>
    <n v="889.6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5178"/>
    <s v="Panther Lake Elementary School"/>
    <x v="0"/>
    <n v="434.57"/>
    <n v="0"/>
    <n v="434.57"/>
    <n v="1.18"/>
    <n v="1.18"/>
    <n v="434.57"/>
    <n v="1.2749999999999999"/>
    <n v="72728"/>
    <n v="78209"/>
    <n v="109419.28"/>
    <n v="8246.1600000000035"/>
    <n v="14136"/>
    <n v="0.18149999999999999"/>
    <n v="0.17510000000000001"/>
    <n v="39326.9"/>
    <n v="1961.09"/>
    <n v="343.39"/>
    <n v="2304.48"/>
    <n v="159296.82"/>
  </r>
  <r>
    <x v="113"/>
    <s v="Kent School District"/>
    <n v="3491"/>
    <s v="Park Orchard Elementary School"/>
    <x v="0"/>
    <n v="461.95"/>
    <n v="0"/>
    <n v="461.95"/>
    <n v="1.18"/>
    <n v="1.18"/>
    <n v="461.95"/>
    <n v="1.355"/>
    <n v="72728"/>
    <n v="78209"/>
    <n v="116284.8"/>
    <n v="8763.5699999999924"/>
    <n v="14136"/>
    <n v="0.18149999999999999"/>
    <n v="0.17510000000000001"/>
    <n v="41794.47"/>
    <n v="2084.14"/>
    <n v="364.93"/>
    <n v="2449.0699999999997"/>
    <n v="169291.91000000003"/>
  </r>
  <r>
    <x v="113"/>
    <s v="Kent School District"/>
    <n v="3593"/>
    <s v="Pine Tree Elementary School"/>
    <x v="0"/>
    <n v="333.14"/>
    <n v="0"/>
    <n v="333.14"/>
    <n v="1.18"/>
    <n v="1.18"/>
    <n v="333.14"/>
    <n v="0.97699999999999998"/>
    <n v="72728"/>
    <n v="78209"/>
    <n v="83845.2"/>
    <n v="6318.8300000000017"/>
    <n v="14136"/>
    <n v="0.18149999999999999"/>
    <n v="0.17510000000000001"/>
    <n v="30135.200000000001"/>
    <n v="1502.73"/>
    <n v="263.13"/>
    <n v="1765.8600000000001"/>
    <n v="122065.09"/>
  </r>
  <r>
    <x v="113"/>
    <s v="Kent School District"/>
    <n v="4293"/>
    <s v="Ridgewood Elementary School"/>
    <x v="1"/>
    <n v="423.6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5677"/>
    <s v="River Ridge Elementary"/>
    <x v="0"/>
    <n v="624.57000000000005"/>
    <n v="0"/>
    <n v="624.57000000000005"/>
    <n v="1.18"/>
    <n v="1.18"/>
    <n v="624.57000000000005"/>
    <n v="1.8320000000000001"/>
    <n v="72728"/>
    <n v="78209"/>
    <n v="157220.48000000001"/>
    <n v="11848.609999999986"/>
    <n v="14136"/>
    <n v="0.18149999999999999"/>
    <n v="0.17510000000000001"/>
    <n v="56507.360000000001"/>
    <n v="2817.82"/>
    <n v="493.4"/>
    <n v="3311.2200000000003"/>
    <n v="228887.67"/>
  </r>
  <r>
    <x v="113"/>
    <s v="Kent School District"/>
    <n v="4466"/>
    <s v="Sawyer Woods Elementary School"/>
    <x v="1"/>
    <n v="330.7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3389"/>
    <s v="Scenic Hill Elementary School"/>
    <x v="0"/>
    <n v="504"/>
    <n v="0"/>
    <n v="504"/>
    <n v="1.18"/>
    <n v="1.18"/>
    <n v="504"/>
    <n v="1.478"/>
    <n v="72728"/>
    <n v="78209"/>
    <n v="126840.54"/>
    <n v="9559.0800000000017"/>
    <n v="14136"/>
    <n v="0.18149999999999999"/>
    <n v="0.17510000000000001"/>
    <n v="45588.36"/>
    <n v="2273.33"/>
    <n v="398.06"/>
    <n v="2671.39"/>
    <n v="184659.37"/>
  </r>
  <r>
    <x v="113"/>
    <s v="Kent School District"/>
    <n v="3707"/>
    <s v="Soos Creek Elementary School"/>
    <x v="1"/>
    <n v="250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3677"/>
    <s v="Springbrook Elementary School"/>
    <x v="0"/>
    <n v="336.21"/>
    <n v="0"/>
    <n v="336.21"/>
    <n v="1.18"/>
    <n v="1.18"/>
    <n v="336.21"/>
    <n v="0.98599999999999999"/>
    <n v="72728"/>
    <n v="78209"/>
    <n v="84617.57"/>
    <n v="6377.0399999999936"/>
    <n v="14136"/>
    <n v="0.18149999999999999"/>
    <n v="0.17510000000000001"/>
    <n v="30412.799999999999"/>
    <n v="1516.58"/>
    <n v="265.55"/>
    <n v="1782.1299999999999"/>
    <n v="123189.54000000001"/>
  </r>
  <r>
    <x v="113"/>
    <s v="Kent School District"/>
    <n v="4420"/>
    <s v="Sunrise Elementary School"/>
    <x v="1"/>
    <n v="495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3"/>
    <s v="Kent School District"/>
    <n v="5440"/>
    <s v="The Outreach Program"/>
    <x v="0"/>
    <n v="77.86"/>
    <n v="0"/>
    <n v="77.86"/>
    <n v="1.18"/>
    <n v="1.18"/>
    <n v="77.86"/>
    <n v="0.22800000000000001"/>
    <n v="72728"/>
    <n v="78209"/>
    <n v="19566.740000000002"/>
    <n v="1474.6099999999969"/>
    <n v="14136"/>
    <n v="0.18149999999999999"/>
    <n v="0.17510000000000001"/>
    <n v="7032.58"/>
    <n v="350.69"/>
    <n v="61.41"/>
    <n v="412.1"/>
    <n v="28486.029999999995"/>
  </r>
  <r>
    <x v="114"/>
    <s v="Kettle Falls School District"/>
    <n v="5180"/>
    <s v="Columbia Virtual Academy - Kettle Falls"/>
    <x v="1"/>
    <n v="359.94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4"/>
    <s v="Kettle Falls School District"/>
    <n v="2385"/>
    <s v="Kettle Falls Elementary School"/>
    <x v="0"/>
    <n v="290.65000000000003"/>
    <n v="0"/>
    <n v="290.65000000000003"/>
    <n v="1.01"/>
    <n v="1.01"/>
    <n v="290.65000000000003"/>
    <n v="0.85299999999999998"/>
    <n v="72728"/>
    <n v="78209"/>
    <n v="62657.35"/>
    <n v="4722.0499999999956"/>
    <n v="14136"/>
    <n v="0.18149999999999999"/>
    <n v="0.17510000000000001"/>
    <n v="24257.15"/>
    <n v="1122.99"/>
    <n v="196.64"/>
    <n v="1319.63"/>
    <n v="92956.18"/>
  </r>
  <r>
    <x v="114"/>
    <s v="Kettle Falls School District"/>
    <n v="4206"/>
    <s v="Kettle Falls High School"/>
    <x v="0"/>
    <n v="242.53"/>
    <n v="0"/>
    <n v="242.53"/>
    <n v="1.01"/>
    <n v="1.01"/>
    <n v="242.53"/>
    <n v="0.71099999999999997"/>
    <n v="72728"/>
    <n v="78209"/>
    <n v="52226.7"/>
    <n v="3935.9600000000064"/>
    <n v="14136"/>
    <n v="0.18149999999999999"/>
    <n v="0.17510000000000001"/>
    <n v="20219.03"/>
    <n v="936.04"/>
    <n v="163.9"/>
    <n v="1099.94"/>
    <n v="77481.63"/>
  </r>
  <r>
    <x v="114"/>
    <s v="Kettle Falls School District"/>
    <n v="3198"/>
    <s v="Kettle Falls Middle School"/>
    <x v="0"/>
    <n v="209.32"/>
    <n v="0"/>
    <n v="209.32"/>
    <n v="1.01"/>
    <n v="1.01"/>
    <n v="209.32"/>
    <n v="0.61399999999999999"/>
    <n v="72728"/>
    <n v="78209"/>
    <n v="45101.54"/>
    <n v="3398.989999999998"/>
    <n v="14136"/>
    <n v="0.18149999999999999"/>
    <n v="0.17510000000000001"/>
    <n v="17460.599999999999"/>
    <n v="808.34"/>
    <n v="141.54"/>
    <n v="949.88"/>
    <n v="66911.010000000009"/>
  </r>
  <r>
    <x v="115"/>
    <s v="Kiona-Benton City School District"/>
    <n v="5719"/>
    <s v="Kiona-Benton City Elementary"/>
    <x v="0"/>
    <n v="613"/>
    <n v="0"/>
    <n v="613"/>
    <n v="1"/>
    <n v="1.04"/>
    <n v="613"/>
    <n v="1.798"/>
    <n v="72728"/>
    <n v="78209"/>
    <n v="130764.94"/>
    <n v="15479.630000000005"/>
    <n v="14136"/>
    <n v="0.18149999999999999"/>
    <n v="0.17510000000000001"/>
    <n v="51860.85"/>
    <n v="2437.41"/>
    <n v="426.79"/>
    <n v="2864.2"/>
    <n v="200969.62000000002"/>
  </r>
  <r>
    <x v="115"/>
    <s v="Kiona-Benton City School District"/>
    <n v="2904"/>
    <s v="Kiona-Benton City High School"/>
    <x v="0"/>
    <n v="423.66999999999996"/>
    <n v="0"/>
    <n v="423.66999999999996"/>
    <n v="1"/>
    <n v="1.04"/>
    <n v="423.66999999999996"/>
    <n v="1.2430000000000001"/>
    <n v="72728"/>
    <n v="78209"/>
    <n v="90400.9"/>
    <n v="10701.440000000002"/>
    <n v="14136"/>
    <n v="0.18149999999999999"/>
    <n v="0.17510000000000001"/>
    <n v="35852.629999999997"/>
    <n v="1685.04"/>
    <n v="295.05"/>
    <n v="1980.09"/>
    <n v="138935.06"/>
  </r>
  <r>
    <x v="115"/>
    <s v="Kiona-Benton City School District"/>
    <n v="3961"/>
    <s v="Kiona-Benton City Middle School"/>
    <x v="0"/>
    <n v="322.25"/>
    <n v="0"/>
    <n v="322.25"/>
    <n v="1"/>
    <n v="1.04"/>
    <n v="322.25"/>
    <n v="0.94499999999999995"/>
    <n v="72728"/>
    <n v="78209"/>
    <n v="68727.960000000006"/>
    <n v="8135.8499999999913"/>
    <n v="14136"/>
    <n v="0.18149999999999999"/>
    <n v="0.17510000000000001"/>
    <n v="27257.23"/>
    <n v="1281.06"/>
    <n v="224.31"/>
    <n v="1505.37"/>
    <n v="105626.40999999999"/>
  </r>
  <r>
    <x v="116"/>
    <s v="Kittitas School District"/>
    <n v="2569"/>
    <s v="Kittitas Elementary School"/>
    <x v="1"/>
    <n v="253.1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6"/>
    <s v="Kittitas School District"/>
    <n v="2766"/>
    <s v="Kittitas High School"/>
    <x v="0"/>
    <n v="316.42"/>
    <n v="0"/>
    <n v="316.42"/>
    <n v="1"/>
    <n v="1"/>
    <n v="316.42"/>
    <n v="0.92800000000000005"/>
    <n v="72728"/>
    <n v="78209"/>
    <n v="67491.58"/>
    <n v="5086.3699999999953"/>
    <n v="14136"/>
    <n v="0.18149999999999999"/>
    <n v="0.17510000000000001"/>
    <n v="26258.55"/>
    <n v="1209.6300000000001"/>
    <n v="211.81"/>
    <n v="1421.44"/>
    <n v="100257.94"/>
  </r>
  <r>
    <x v="117"/>
    <s v="Klickitat School District"/>
    <n v="3494"/>
    <s v="Klickitat Elem &amp; High"/>
    <x v="1"/>
    <n v="85.4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8"/>
    <s v="La Center School District"/>
    <n v="2558"/>
    <s v="La Center Elementary"/>
    <x v="1"/>
    <n v="818.71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8"/>
    <s v="La Center School District"/>
    <n v="4431"/>
    <s v="La Center High School"/>
    <x v="1"/>
    <n v="526.27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8"/>
    <s v="La Center School District"/>
    <n v="5326"/>
    <s v="La Center Home School Academy"/>
    <x v="1"/>
    <n v="36.0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8"/>
    <s v="La Center School District"/>
    <n v="3371"/>
    <s v="La Center Middle School"/>
    <x v="1"/>
    <n v="415.5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19"/>
    <s v="La Conner School District"/>
    <n v="2522"/>
    <s v="La Conner Elementary"/>
    <x v="0"/>
    <n v="207.43"/>
    <n v="0"/>
    <n v="207.43"/>
    <n v="1.1299999999999999"/>
    <n v="1.1299999999999999"/>
    <n v="207.43"/>
    <n v="0.60799999999999998"/>
    <n v="72728"/>
    <n v="78209"/>
    <n v="49967.05"/>
    <n v="3765.6599999999962"/>
    <n v="14136"/>
    <n v="0.18149999999999999"/>
    <n v="0.17510000000000001"/>
    <n v="18323.07"/>
    <n v="895.55"/>
    <n v="156.81"/>
    <n v="1052.3599999999999"/>
    <n v="73108.14"/>
  </r>
  <r>
    <x v="119"/>
    <s v="La Conner School District"/>
    <n v="2276"/>
    <s v="La Conner High School"/>
    <x v="0"/>
    <n v="169.17"/>
    <n v="0"/>
    <n v="169.17"/>
    <n v="1.1299999999999999"/>
    <n v="1.1299999999999999"/>
    <n v="169.17"/>
    <n v="0.496"/>
    <n v="72728"/>
    <n v="78209"/>
    <n v="40762.589999999997"/>
    <n v="3071.9900000000052"/>
    <n v="14136"/>
    <n v="0.18149999999999999"/>
    <n v="0.17510000000000001"/>
    <n v="14947.77"/>
    <n v="730.58"/>
    <n v="127.92"/>
    <n v="858.5"/>
    <n v="59640.850000000006"/>
  </r>
  <r>
    <x v="119"/>
    <s v="La Conner School District"/>
    <n v="3900"/>
    <s v="La Conner Middle"/>
    <x v="0"/>
    <n v="128.57"/>
    <n v="0"/>
    <n v="128.57"/>
    <n v="1.1299999999999999"/>
    <n v="1.1299999999999999"/>
    <n v="128.57"/>
    <n v="0.377"/>
    <n v="72728"/>
    <n v="78209"/>
    <n v="30982.86"/>
    <n v="2334.9599999999991"/>
    <n v="14136"/>
    <n v="0.18149999999999999"/>
    <n v="0.17510000000000001"/>
    <n v="11361.51"/>
    <n v="555.29999999999995"/>
    <n v="97.23"/>
    <n v="652.53"/>
    <n v="45331.86"/>
  </r>
  <r>
    <x v="120"/>
    <s v="LaCrosse School District"/>
    <n v="2087"/>
    <s v="Lacrosse Elementary School"/>
    <x v="0"/>
    <n v="33.35"/>
    <n v="0"/>
    <n v="33.35"/>
    <n v="1.01"/>
    <n v="1.01"/>
    <n v="33.35"/>
    <n v="9.8000000000000004E-2"/>
    <n v="72728"/>
    <n v="78209"/>
    <n v="7198.62"/>
    <n v="542.51000000000022"/>
    <n v="14136"/>
    <n v="0.18149999999999999"/>
    <n v="0.17510000000000001"/>
    <n v="2786.87"/>
    <n v="129.02000000000001"/>
    <n v="22.59"/>
    <n v="151.61000000000001"/>
    <n v="10679.61"/>
  </r>
  <r>
    <x v="120"/>
    <s v="LaCrosse School District"/>
    <n v="2088"/>
    <s v="Lacrosse High School"/>
    <x v="1"/>
    <n v="41.86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1"/>
    <s v="Lake Chelan School District"/>
    <n v="4260"/>
    <s v="Chelan High School"/>
    <x v="0"/>
    <n v="452.96"/>
    <n v="0"/>
    <n v="452.96"/>
    <n v="1"/>
    <n v="1"/>
    <n v="452.96"/>
    <n v="1.329"/>
    <n v="72728"/>
    <n v="78209"/>
    <n v="96655.51"/>
    <n v="7284.25"/>
    <n v="14136"/>
    <n v="0.18149999999999999"/>
    <n v="0.17510000000000001"/>
    <n v="37605.19"/>
    <n v="1732.33"/>
    <n v="303.33"/>
    <n v="2035.6599999999999"/>
    <n v="143580.61000000002"/>
  </r>
  <r>
    <x v="121"/>
    <s v="Lake Chelan School District"/>
    <n v="2317"/>
    <s v="Chelan Middle School"/>
    <x v="0"/>
    <n v="300.20999999999998"/>
    <n v="0"/>
    <n v="300.20999999999998"/>
    <n v="1"/>
    <n v="1"/>
    <n v="300.20999999999998"/>
    <n v="0.88100000000000001"/>
    <n v="72728"/>
    <n v="78209"/>
    <n v="64073.37"/>
    <n v="4828.760000000002"/>
    <n v="14136"/>
    <n v="0.18149999999999999"/>
    <n v="0.17510000000000001"/>
    <n v="24928.65"/>
    <n v="1148.3699999999999"/>
    <n v="201.08"/>
    <n v="1349.4499999999998"/>
    <n v="95180.23"/>
  </r>
  <r>
    <x v="121"/>
    <s v="Lake Chelan School District"/>
    <n v="1940"/>
    <s v="Chelan School of Innovation"/>
    <x v="0"/>
    <n v="35.36"/>
    <n v="0"/>
    <n v="35.36"/>
    <n v="1"/>
    <n v="1"/>
    <n v="35.36"/>
    <n v="0.104"/>
    <n v="72728"/>
    <n v="78209"/>
    <n v="7563.71"/>
    <n v="570.02999999999975"/>
    <n v="14136"/>
    <n v="0.18149999999999999"/>
    <n v="0.17510000000000001"/>
    <n v="2942.77"/>
    <n v="135.56"/>
    <n v="23.74"/>
    <n v="159.30000000000001"/>
    <n v="11235.809999999998"/>
  </r>
  <r>
    <x v="121"/>
    <s v="Lake Chelan School District"/>
    <n v="3861"/>
    <s v="Holden Village Community School"/>
    <x v="1"/>
    <n v="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1"/>
    <s v="Lake Chelan School District"/>
    <n v="2689"/>
    <s v="Morgen Owings Elementary School"/>
    <x v="0"/>
    <n v="474.05"/>
    <n v="0"/>
    <n v="474.05"/>
    <n v="1"/>
    <n v="1"/>
    <n v="474.05"/>
    <n v="1.391"/>
    <n v="72728"/>
    <n v="78209"/>
    <n v="101164.65"/>
    <n v="7624.070000000007"/>
    <n v="14136"/>
    <n v="0.18149999999999999"/>
    <n v="0.17510000000000001"/>
    <n v="39359.53"/>
    <n v="1813.15"/>
    <n v="317.48"/>
    <n v="2130.63"/>
    <n v="150278.88"/>
  </r>
  <r>
    <x v="122"/>
    <s v="Lake Quinault School District"/>
    <n v="2921"/>
    <s v="Lake Quinault School"/>
    <x v="0"/>
    <n v="207.13"/>
    <n v="0"/>
    <n v="207.13"/>
    <n v="1"/>
    <n v="1"/>
    <n v="207.13"/>
    <n v="0.60799999999999998"/>
    <n v="72728"/>
    <n v="78209"/>
    <n v="44218.62"/>
    <n v="3332.4499999999971"/>
    <n v="14136"/>
    <n v="0.18149999999999999"/>
    <n v="0.17510000000000001"/>
    <n v="17203.88"/>
    <n v="792.52"/>
    <n v="138.77000000000001"/>
    <n v="931.29"/>
    <n v="65686.239999999991"/>
  </r>
  <r>
    <x v="123"/>
    <s v="Lake Stevens School District"/>
    <n v="5742"/>
    <s v="LSSD Open Doors"/>
    <x v="1"/>
    <n v="27.840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5099"/>
    <s v="Cavelero Mid High School"/>
    <x v="1"/>
    <n v="1438.6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4391"/>
    <s v="Glenwood Elementary"/>
    <x v="1"/>
    <n v="648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4534"/>
    <s v="Highland Elementary"/>
    <x v="1"/>
    <n v="562.17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2885"/>
    <s v="Hillcrest Elementary School"/>
    <x v="1"/>
    <n v="776.6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1753"/>
    <s v="Homelink"/>
    <x v="1"/>
    <n v="26.8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3408"/>
    <s v="Lake Stevens Middle School"/>
    <x v="1"/>
    <n v="702.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2426"/>
    <s v="Lake Stevens Sr High School"/>
    <x v="1"/>
    <n v="2074.66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2884"/>
    <s v="Mt. Pilchuck Elementary School"/>
    <x v="1"/>
    <n v="527.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4139"/>
    <s v="North Lake Middle School"/>
    <x v="1"/>
    <n v="809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4392"/>
    <s v="Skyline Elementary"/>
    <x v="1"/>
    <n v="557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5477"/>
    <s v="Stevens Creek Elementary"/>
    <x v="1"/>
    <n v="624.5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3"/>
    <s v="Lake Stevens School District"/>
    <n v="3753"/>
    <s v="Sunnycrest Elementary School"/>
    <x v="1"/>
    <n v="661.7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256"/>
    <s v="Alcott Elementary"/>
    <x v="1"/>
    <n v="626.6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48"/>
    <s v="Audubon Elementary"/>
    <x v="1"/>
    <n v="452.1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92"/>
    <s v="Bell Elementary"/>
    <x v="1"/>
    <n v="430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532"/>
    <s v="Blackwell Elementary"/>
    <x v="1"/>
    <n v="512.67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139"/>
    <s v="Carson Elementary"/>
    <x v="1"/>
    <n v="472.5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511"/>
    <s v="Clara Barton Elementary School"/>
    <x v="1"/>
    <n v="500.4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856"/>
    <s v="Community School"/>
    <x v="1"/>
    <n v="6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649"/>
    <s v="Contractual Schools"/>
    <x v="1"/>
    <n v="35.130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018"/>
    <s v="Dickinson Elementary"/>
    <x v="1"/>
    <n v="312.79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658"/>
    <s v="Discovery School"/>
    <x v="1"/>
    <n v="70.29000000000000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439"/>
    <s v="Eastlake High School"/>
    <x v="1"/>
    <n v="2333.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424"/>
    <s v="Einstein Elementary"/>
    <x v="1"/>
    <n v="484.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512"/>
    <s v="Ella Baker Elementary School"/>
    <x v="1"/>
    <n v="446.9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855"/>
    <s v="Emerson High School"/>
    <x v="1"/>
    <n v="68.4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688"/>
    <s v="Emerson K-12"/>
    <x v="1"/>
    <n v="71.50999999999999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800"/>
    <s v="Environmental &amp; Adventure School"/>
    <x v="1"/>
    <n v="14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148"/>
    <s v="Evergreen Middle School"/>
    <x v="1"/>
    <n v="804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687"/>
    <s v="Explorer Community School"/>
    <x v="1"/>
    <n v="71.56999999999999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90"/>
    <s v="Finn Hill Middle School"/>
    <x v="1"/>
    <n v="668.6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91"/>
    <s v="Franklin Elementary"/>
    <x v="1"/>
    <n v="455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675"/>
    <s v="Frost Elementary"/>
    <x v="1"/>
    <n v="421.7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386"/>
    <s v="Inglewood Middle School"/>
    <x v="1"/>
    <n v="1215.86999999999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706"/>
    <s v="International Community School"/>
    <x v="1"/>
    <n v="406.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2796"/>
    <s v="Juanita Elementary"/>
    <x v="1"/>
    <n v="314.7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71"/>
    <s v="Juanita High"/>
    <x v="1"/>
    <n v="1659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922"/>
    <s v="Kamiakin Middle School"/>
    <x v="1"/>
    <n v="596.92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04"/>
    <s v="Keller Elementary"/>
    <x v="1"/>
    <n v="310.16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941"/>
    <s v="Kirk Elementary"/>
    <x v="1"/>
    <n v="592.570000000000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2308"/>
    <s v="Kirkland Middle School"/>
    <x v="1"/>
    <n v="663.3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2739"/>
    <s v="Lake Washington High"/>
    <x v="1"/>
    <n v="1978.3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041"/>
    <s v="Lakeview Elementary"/>
    <x v="1"/>
    <n v="531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29"/>
    <s v="Mann Elementary"/>
    <x v="1"/>
    <n v="339.5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354"/>
    <s v="Mcauliffe Elementary"/>
    <x v="1"/>
    <n v="482.2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096"/>
    <s v="Mead Elementary"/>
    <x v="1"/>
    <n v="604.8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48"/>
    <s v="Muir Elementary"/>
    <x v="1"/>
    <n v="357.1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167"/>
    <s v="Northstar Middle School"/>
    <x v="1"/>
    <n v="90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2289"/>
    <s v="Redmond Elementary"/>
    <x v="1"/>
    <n v="559.6699999999999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528"/>
    <s v="Redmond High"/>
    <x v="1"/>
    <n v="2222.7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232"/>
    <s v="Redmond Middle School"/>
    <x v="1"/>
    <n v="1013.2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057"/>
    <s v="Renaissance School"/>
    <x v="1"/>
    <n v="73.6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147"/>
    <s v="Rockwell Elementary"/>
    <x v="1"/>
    <n v="434.8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053"/>
    <s v="Rosa Parks Elementary"/>
    <x v="1"/>
    <n v="513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2992"/>
    <s v="Rose Hill Elementary"/>
    <x v="1"/>
    <n v="557.3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06"/>
    <s v="Rose Hill Middle School"/>
    <x v="1"/>
    <n v="886.3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03"/>
    <s v="Rush Elementary"/>
    <x v="1"/>
    <n v="642.690000000000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747"/>
    <s v="Sandburg Elementary"/>
    <x v="1"/>
    <n v="385.8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302"/>
    <s v="Smith Elementary"/>
    <x v="1"/>
    <n v="575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1975"/>
    <s v="Stella Schola"/>
    <x v="1"/>
    <n v="8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265"/>
    <s v="Tesla STEM High School"/>
    <x v="1"/>
    <n v="601.14000000000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490"/>
    <s v="Thoreau Elementary"/>
    <x v="1"/>
    <n v="421.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597"/>
    <s v="Timberline Middle School"/>
    <x v="1"/>
    <n v="741.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3441"/>
    <s v="Twain Elementary"/>
    <x v="1"/>
    <n v="586.830000000000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5958"/>
    <s v="Washington Network for Innovative Careers"/>
    <x v="1"/>
    <n v="410.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4"/>
    <s v="Lake Washington School District"/>
    <n v="4336"/>
    <s v="Wilder Elementary"/>
    <x v="1"/>
    <n v="287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5"/>
    <s v="Lakewood School District"/>
    <n v="4576"/>
    <s v="Cougar Creek Elementary School"/>
    <x v="1"/>
    <n v="434.6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5"/>
    <s v="Lakewood School District"/>
    <n v="4477"/>
    <s v="English Crossing Elementary"/>
    <x v="1"/>
    <n v="324.6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5"/>
    <s v="Lakewood School District"/>
    <n v="3255"/>
    <s v="Lakewood Elementary School"/>
    <x v="0"/>
    <n v="424.74"/>
    <n v="0"/>
    <n v="424.74"/>
    <n v="1.1200000000000001"/>
    <n v="1.1200000000000001"/>
    <n v="424.74"/>
    <n v="1.246"/>
    <n v="72728"/>
    <n v="78209"/>
    <n v="101493.38"/>
    <n v="7648.8399999999965"/>
    <n v="14136"/>
    <n v="0.18149999999999999"/>
    <n v="0.17510000000000001"/>
    <n v="37373.82"/>
    <n v="1819.04"/>
    <n v="318.51"/>
    <n v="2137.5500000000002"/>
    <n v="148653.59"/>
  </r>
  <r>
    <x v="125"/>
    <s v="Lakewood School District"/>
    <n v="4204"/>
    <s v="Lakewood High School"/>
    <x v="1"/>
    <n v="779.7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5"/>
    <s v="Lakewood School District"/>
    <n v="3893"/>
    <s v="Lakewood Middle School"/>
    <x v="1"/>
    <n v="621.2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6"/>
    <s v="Lamont School District"/>
    <n v="3137"/>
    <s v="Lamont Middle School"/>
    <x v="0"/>
    <n v="24.71"/>
    <n v="0"/>
    <n v="24.71"/>
    <n v="1"/>
    <n v="1"/>
    <n v="24.71"/>
    <n v="7.1999999999999995E-2"/>
    <n v="72728"/>
    <n v="78209"/>
    <n v="5236.42"/>
    <n v="394.63000000000011"/>
    <n v="14136"/>
    <n v="0.18149999999999999"/>
    <n v="0.17510000000000001"/>
    <n v="2037.3"/>
    <n v="93.85"/>
    <n v="16.43"/>
    <n v="110.28"/>
    <n v="7778.63"/>
  </r>
  <r>
    <x v="127"/>
    <s v="Liberty School District"/>
    <n v="3416"/>
    <s v="Liberty High School"/>
    <x v="1"/>
    <n v="175.890000000000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7"/>
    <s v="Liberty School District"/>
    <n v="4226"/>
    <s v="Liberty Jr High &amp; Elementary"/>
    <x v="1"/>
    <n v="417.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8"/>
    <s v="Lind School District"/>
    <n v="3421"/>
    <s v="Lind Elementary School"/>
    <x v="0"/>
    <n v="90.279999999999987"/>
    <n v="0"/>
    <n v="90.279999999999987"/>
    <n v="1"/>
    <n v="1"/>
    <n v="90.279999999999987"/>
    <n v="0.26500000000000001"/>
    <n v="72728"/>
    <n v="78209"/>
    <n v="19272.919999999998"/>
    <n v="1452.4700000000012"/>
    <n v="14136"/>
    <n v="0.18149999999999999"/>
    <n v="0.17510000000000001"/>
    <n v="7498.4"/>
    <n v="345.42"/>
    <n v="60.48"/>
    <n v="405.90000000000003"/>
    <n v="28629.690000000002"/>
  </r>
  <r>
    <x v="128"/>
    <s v="Lind School District"/>
    <n v="2903"/>
    <s v="Lind-Ritzville High School"/>
    <x v="0"/>
    <n v="43.79"/>
    <n v="0"/>
    <n v="43.79"/>
    <n v="1"/>
    <n v="1"/>
    <n v="43.79"/>
    <n v="0.128"/>
    <n v="72728"/>
    <n v="78209"/>
    <n v="9309.18"/>
    <n v="701.56999999999971"/>
    <n v="14136"/>
    <n v="0.18149999999999999"/>
    <n v="0.17510000000000001"/>
    <n v="3621.87"/>
    <n v="166.85"/>
    <n v="29.22"/>
    <n v="196.07"/>
    <n v="13828.689999999999"/>
  </r>
  <r>
    <x v="128"/>
    <s v="Lind School District"/>
    <n v="5293"/>
    <s v="Lind-Ritzville Middle School"/>
    <x v="0"/>
    <n v="52.28"/>
    <n v="0"/>
    <n v="52.28"/>
    <n v="1"/>
    <n v="1"/>
    <n v="52.28"/>
    <n v="0.153"/>
    <n v="72728"/>
    <n v="78209"/>
    <n v="11127.38"/>
    <n v="838.60000000000036"/>
    <n v="14136"/>
    <n v="0.18149999999999999"/>
    <n v="0.17510000000000001"/>
    <n v="4329.2700000000004"/>
    <n v="199.43"/>
    <n v="34.92"/>
    <n v="234.35000000000002"/>
    <n v="16529.599999999999"/>
  </r>
  <r>
    <x v="129"/>
    <s v="Longview School District"/>
    <n v="2665"/>
    <s v="Broadway Learning Center"/>
    <x v="1"/>
    <n v="56.2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9"/>
    <s v="Longview School District"/>
    <n v="3475"/>
    <s v="Cascade Middle School"/>
    <x v="0"/>
    <n v="461.19"/>
    <n v="0"/>
    <n v="461.19"/>
    <n v="1"/>
    <n v="1"/>
    <n v="461.19"/>
    <n v="1.353"/>
    <n v="72728"/>
    <n v="78209"/>
    <n v="98400.98"/>
    <n v="7415.8000000000029"/>
    <n v="14136"/>
    <n v="0.18149999999999999"/>
    <n v="0.17510000000000001"/>
    <n v="38284.29"/>
    <n v="1763.61"/>
    <n v="308.81"/>
    <n v="2072.42"/>
    <n v="146173.49000000002"/>
  </r>
  <r>
    <x v="129"/>
    <s v="Longview School District"/>
    <n v="3211"/>
    <s v="Columbia Heights Elementary"/>
    <x v="0"/>
    <n v="334"/>
    <n v="0"/>
    <n v="334"/>
    <n v="1"/>
    <n v="1"/>
    <n v="334"/>
    <n v="0.98"/>
    <n v="72728"/>
    <n v="78209"/>
    <n v="71273.440000000002"/>
    <n v="5371.3800000000047"/>
    <n v="14136"/>
    <n v="0.18149999999999999"/>
    <n v="0.17510000000000001"/>
    <n v="27729.94"/>
    <n v="1277.4100000000001"/>
    <n v="223.67"/>
    <n v="1501.0800000000002"/>
    <n v="105875.84000000001"/>
  </r>
  <r>
    <x v="129"/>
    <s v="Longview School District"/>
    <n v="2369"/>
    <s v="Columbia Valley Garden Elem Schl"/>
    <x v="0"/>
    <n v="364.83"/>
    <n v="0"/>
    <n v="364.83"/>
    <n v="1"/>
    <n v="1"/>
    <n v="364.83"/>
    <n v="1.07"/>
    <n v="72728"/>
    <n v="78209"/>
    <n v="77818.960000000006"/>
    <n v="5864.6699999999983"/>
    <n v="14136"/>
    <n v="0.18149999999999999"/>
    <n v="0.17510000000000001"/>
    <n v="30276.560000000001"/>
    <n v="1394.73"/>
    <n v="244.22"/>
    <n v="1638.95"/>
    <n v="115599.14"/>
  </r>
  <r>
    <x v="129"/>
    <s v="Longview School District"/>
    <n v="5312"/>
    <s v="Discovery High School"/>
    <x v="0"/>
    <n v="63.43"/>
    <n v="0"/>
    <n v="63.43"/>
    <n v="1"/>
    <n v="1"/>
    <n v="63.43"/>
    <n v="0.186"/>
    <n v="72728"/>
    <n v="78209"/>
    <n v="13527.41"/>
    <n v="1019.4600000000009"/>
    <n v="14136"/>
    <n v="0.18149999999999999"/>
    <n v="0.17510000000000001"/>
    <n v="5263.03"/>
    <n v="242.45"/>
    <n v="42.45"/>
    <n v="284.89999999999998"/>
    <n v="20094.800000000003"/>
  </r>
  <r>
    <x v="129"/>
    <s v="Longview School District"/>
    <n v="5400"/>
    <s v="Discovery High School-Achieve"/>
    <x v="0"/>
    <n v="40"/>
    <n v="0"/>
    <n v="40"/>
    <n v="1"/>
    <n v="1"/>
    <n v="40"/>
    <n v="0.11700000000000001"/>
    <n v="72728"/>
    <n v="78209"/>
    <n v="8509.18"/>
    <n v="641.27000000000044"/>
    <n v="14136"/>
    <n v="0.18149999999999999"/>
    <n v="0.17510000000000001"/>
    <n v="3310.61"/>
    <n v="152.51"/>
    <n v="26.7"/>
    <n v="179.20999999999998"/>
    <n v="12640.27"/>
  </r>
  <r>
    <x v="129"/>
    <s v="Longview School District"/>
    <n v="2319"/>
    <s v="Kessler Elementary School"/>
    <x v="0"/>
    <n v="327.15999999999997"/>
    <n v="0"/>
    <n v="327.15999999999997"/>
    <n v="1"/>
    <n v="1"/>
    <n v="327.15999999999997"/>
    <n v="0.96"/>
    <n v="72728"/>
    <n v="78209"/>
    <n v="69818.880000000005"/>
    <n v="5261.7599999999948"/>
    <n v="14136"/>
    <n v="0.18149999999999999"/>
    <n v="0.17510000000000001"/>
    <n v="27164.02"/>
    <n v="1251.3399999999999"/>
    <n v="219.11"/>
    <n v="1470.4499999999998"/>
    <n v="103715.11"/>
  </r>
  <r>
    <x v="129"/>
    <s v="Longview School District"/>
    <n v="5614"/>
    <s v="Longview Virtual Academy"/>
    <x v="0"/>
    <n v="103.24"/>
    <n v="0"/>
    <n v="103.24"/>
    <n v="1"/>
    <n v="1"/>
    <n v="103.24"/>
    <n v="0.30299999999999999"/>
    <n v="72728"/>
    <n v="78209"/>
    <n v="22036.58"/>
    <n v="1660.75"/>
    <n v="14136"/>
    <n v="0.18149999999999999"/>
    <n v="0.17510000000000001"/>
    <n v="8573.64"/>
    <n v="394.96"/>
    <n v="69.16"/>
    <n v="464.12"/>
    <n v="32735.09"/>
  </r>
  <r>
    <x v="129"/>
    <s v="Longview School District"/>
    <n v="3151"/>
    <s v="Mark Morris High School"/>
    <x v="0"/>
    <n v="927.80000000000007"/>
    <n v="0"/>
    <n v="927.80000000000007"/>
    <n v="1"/>
    <n v="1"/>
    <n v="927.80000000000007"/>
    <n v="2.722"/>
    <n v="72728"/>
    <n v="78209"/>
    <n v="197965.62"/>
    <n v="14919.279999999999"/>
    <n v="14136"/>
    <n v="0.18149999999999999"/>
    <n v="0.17510000000000001"/>
    <n v="77021.320000000007"/>
    <n v="3548.08"/>
    <n v="621.27"/>
    <n v="4169.3500000000004"/>
    <n v="294075.56999999995"/>
  </r>
  <r>
    <x v="129"/>
    <s v="Longview School District"/>
    <n v="3658"/>
    <s v="Mint Valley Elementary"/>
    <x v="0"/>
    <n v="380.61"/>
    <n v="0"/>
    <n v="380.61"/>
    <n v="1"/>
    <n v="1"/>
    <n v="380.61"/>
    <n v="1.1160000000000001"/>
    <n v="72728"/>
    <n v="78209"/>
    <n v="81164.45"/>
    <n v="6116.7900000000081"/>
    <n v="14136"/>
    <n v="0.18149999999999999"/>
    <n v="0.17510000000000001"/>
    <n v="31578.17"/>
    <n v="1454.69"/>
    <n v="254.72"/>
    <n v="1709.41"/>
    <n v="120568.82"/>
  </r>
  <r>
    <x v="129"/>
    <s v="Longview School District"/>
    <n v="2831"/>
    <s v="Monticello Middle School"/>
    <x v="0"/>
    <n v="471.95"/>
    <n v="0"/>
    <n v="471.95"/>
    <n v="1"/>
    <n v="1"/>
    <n v="471.95"/>
    <n v="1.3839999999999999"/>
    <n v="72728"/>
    <n v="78209"/>
    <n v="100655.55"/>
    <n v="7585.7099999999919"/>
    <n v="14136"/>
    <n v="0.18149999999999999"/>
    <n v="0.17510000000000001"/>
    <n v="39161.46"/>
    <n v="1804.02"/>
    <n v="315.88"/>
    <n v="2119.9"/>
    <n v="149522.62"/>
  </r>
  <r>
    <x v="129"/>
    <s v="Longview School District"/>
    <n v="4574"/>
    <s v="Mt. Solo Middle School"/>
    <x v="0"/>
    <n v="412.48"/>
    <n v="0"/>
    <n v="412.48"/>
    <n v="1"/>
    <n v="1"/>
    <n v="412.48"/>
    <n v="1.21"/>
    <n v="72728"/>
    <n v="78209"/>
    <n v="88000.88"/>
    <n v="6632.0099999999948"/>
    <n v="14136"/>
    <n v="0.18149999999999999"/>
    <n v="0.17510000000000001"/>
    <n v="34237.980000000003"/>
    <n v="1577.21"/>
    <n v="276.17"/>
    <n v="1853.38"/>
    <n v="130724.25000000001"/>
  </r>
  <r>
    <x v="129"/>
    <s v="Longview School District"/>
    <n v="2914"/>
    <s v="Northlake Elementary School"/>
    <x v="0"/>
    <n v="322.01"/>
    <n v="0"/>
    <n v="322.01"/>
    <n v="1"/>
    <n v="1"/>
    <n v="322.01"/>
    <n v="0.94499999999999995"/>
    <n v="72728"/>
    <n v="78209"/>
    <n v="68727.960000000006"/>
    <n v="5179.5499999999884"/>
    <n v="14136"/>
    <n v="0.18149999999999999"/>
    <n v="0.17510000000000001"/>
    <n v="26739.58"/>
    <n v="1231.79"/>
    <n v="215.69"/>
    <n v="1447.48"/>
    <n v="102094.56999999999"/>
  </r>
  <r>
    <x v="129"/>
    <s v="Longview School District"/>
    <n v="2726"/>
    <s v="Olympic Elementary School"/>
    <x v="0"/>
    <n v="367.61"/>
    <n v="0"/>
    <n v="367.61"/>
    <n v="1"/>
    <n v="1"/>
    <n v="367.61"/>
    <n v="1.0780000000000001"/>
    <n v="72728"/>
    <n v="78209"/>
    <n v="78400.78"/>
    <n v="5908.5200000000041"/>
    <n v="14136"/>
    <n v="0.18149999999999999"/>
    <n v="0.17510000000000001"/>
    <n v="30502.93"/>
    <n v="1405.16"/>
    <n v="246.04"/>
    <n v="1651.2"/>
    <n v="116463.43"/>
  </r>
  <r>
    <x v="129"/>
    <s v="Longview School District"/>
    <n v="2416"/>
    <s v="R A Long High School"/>
    <x v="0"/>
    <n v="888.31999999999994"/>
    <n v="0"/>
    <n v="888.31999999999994"/>
    <n v="1"/>
    <n v="1"/>
    <n v="888.31999999999994"/>
    <n v="2.6059999999999999"/>
    <n v="72728"/>
    <n v="78209"/>
    <n v="189529.17"/>
    <n v="14283.479999999981"/>
    <n v="14136"/>
    <n v="0.18149999999999999"/>
    <n v="0.17510000000000001"/>
    <n v="73739"/>
    <n v="3396.88"/>
    <n v="594.79"/>
    <n v="3991.67"/>
    <n v="281543.32"/>
  </r>
  <r>
    <x v="129"/>
    <s v="Longview School District"/>
    <n v="3019"/>
    <s v="Robert Gray Elementary"/>
    <x v="1"/>
    <n v="419.5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29"/>
    <s v="Longview School District"/>
    <n v="2370"/>
    <s v="Saint Helens Elementary"/>
    <x v="0"/>
    <n v="281.89000000000004"/>
    <n v="0"/>
    <n v="281.89000000000004"/>
    <n v="1"/>
    <n v="1"/>
    <n v="281.89000000000004"/>
    <n v="0.82699999999999996"/>
    <n v="72728"/>
    <n v="78209"/>
    <n v="60146.06"/>
    <n v="4532.7799999999988"/>
    <n v="14136"/>
    <n v="0.18149999999999999"/>
    <n v="0.17510000000000001"/>
    <n v="23400.67"/>
    <n v="1077.98"/>
    <n v="188.75"/>
    <n v="1266.73"/>
    <n v="89346.239999999991"/>
  </r>
  <r>
    <x v="130"/>
    <s v="Loon Lake School District"/>
    <n v="2480"/>
    <s v="Loon Lake Elementary School"/>
    <x v="0"/>
    <n v="98.71"/>
    <n v="0"/>
    <n v="98.71"/>
    <n v="1"/>
    <n v="1"/>
    <n v="98.71"/>
    <n v="0.28999999999999998"/>
    <n v="72728"/>
    <n v="78209"/>
    <n v="21091.119999999999"/>
    <n v="1589.4900000000016"/>
    <n v="14136"/>
    <n v="0.18149999999999999"/>
    <n v="0.17510000000000001"/>
    <n v="8205.7999999999993"/>
    <n v="378.01"/>
    <n v="66.19"/>
    <n v="444.2"/>
    <n v="31330.61"/>
  </r>
  <r>
    <x v="130"/>
    <s v="Loon Lake School District"/>
    <n v="1922"/>
    <s v="Loon Lake Homelink Program"/>
    <x v="1"/>
    <n v="146.800000000000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1"/>
    <s v="Lopez School District"/>
    <n v="4178"/>
    <s v="Decatur Elementary"/>
    <x v="1"/>
    <n v="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1"/>
    <s v="Lopez School District"/>
    <n v="4107"/>
    <s v="Lopez Elementary School"/>
    <x v="1"/>
    <n v="99.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1"/>
    <s v="Lopez School District"/>
    <n v="2632"/>
    <s v="Lopez Middle High School"/>
    <x v="0"/>
    <n v="117.05"/>
    <n v="0"/>
    <n v="117.05"/>
    <n v="1.1200000000000001"/>
    <n v="1.1200000000000001"/>
    <n v="117.05"/>
    <n v="0.34300000000000003"/>
    <n v="72728"/>
    <n v="78209"/>
    <n v="27939.19"/>
    <n v="2105.5800000000017"/>
    <n v="14136"/>
    <n v="0.18149999999999999"/>
    <n v="0.17510000000000001"/>
    <n v="10288.299999999999"/>
    <n v="500.75"/>
    <n v="87.68"/>
    <n v="588.43000000000006"/>
    <n v="40921.5"/>
  </r>
  <r>
    <x v="132"/>
    <s v="Lumen Public School"/>
    <n v="5609"/>
    <s v="Lumen High School"/>
    <x v="0"/>
    <n v="28.55"/>
    <n v="0"/>
    <n v="28.55"/>
    <n v="1"/>
    <n v="1"/>
    <n v="28.55"/>
    <n v="8.4000000000000005E-2"/>
    <n v="72728"/>
    <n v="78209"/>
    <n v="6109.15"/>
    <n v="460.41000000000076"/>
    <n v="14136"/>
    <n v="0.18149999999999999"/>
    <n v="0.17510000000000001"/>
    <n v="2376.85"/>
    <n v="109.49"/>
    <n v="19.170000000000002"/>
    <n v="128.66"/>
    <n v="9075.07"/>
  </r>
  <r>
    <x v="133"/>
    <s v="Lummi Tribal Agency"/>
    <n v="5373"/>
    <s v="Lummi Nation School"/>
    <x v="0"/>
    <n v="397.89"/>
    <n v="0"/>
    <n v="397.89"/>
    <n v="1.06"/>
    <n v="1.06"/>
    <n v="397.89"/>
    <n v="1.167"/>
    <n v="72728"/>
    <n v="78209"/>
    <n v="89965.99"/>
    <n v="6780.1100000000006"/>
    <n v="14136"/>
    <n v="0.18149999999999999"/>
    <n v="0.17510000000000001"/>
    <n v="34012.74"/>
    <n v="1612.43"/>
    <n v="282.33999999999997"/>
    <n v="1894.77"/>
    <n v="132653.61000000002"/>
  </r>
  <r>
    <x v="134"/>
    <s v="Lyle School District"/>
    <n v="3049"/>
    <s v="Dallesport Elementary"/>
    <x v="0"/>
    <n v="100"/>
    <n v="0"/>
    <n v="100"/>
    <n v="1"/>
    <n v="1"/>
    <n v="100"/>
    <n v="0.29299999999999998"/>
    <n v="72728"/>
    <n v="78209"/>
    <n v="21309.3"/>
    <n v="1605.9400000000023"/>
    <n v="14136"/>
    <n v="0.18149999999999999"/>
    <n v="0.17510000000000001"/>
    <n v="8290.69"/>
    <n v="381.92"/>
    <n v="66.87"/>
    <n v="448.79"/>
    <n v="31654.720000000001"/>
  </r>
  <r>
    <x v="134"/>
    <s v="Lyle School District"/>
    <n v="3111"/>
    <s v="Lyle High School"/>
    <x v="0"/>
    <n v="55.51"/>
    <n v="0"/>
    <n v="55.51"/>
    <n v="1"/>
    <n v="1"/>
    <n v="55.51"/>
    <n v="0.16300000000000001"/>
    <n v="72728"/>
    <n v="78209"/>
    <n v="11854.66"/>
    <n v="893.40999999999985"/>
    <n v="14136"/>
    <n v="0.18149999999999999"/>
    <n v="0.17510000000000001"/>
    <n v="4612.22"/>
    <n v="212.47"/>
    <n v="37.200000000000003"/>
    <n v="249.67000000000002"/>
    <n v="17609.96"/>
  </r>
  <r>
    <x v="134"/>
    <s v="Lyle School District"/>
    <n v="3643"/>
    <s v="Lyle Middle School"/>
    <x v="0"/>
    <n v="46.85"/>
    <n v="0"/>
    <n v="46.85"/>
    <n v="1"/>
    <n v="1"/>
    <n v="46.85"/>
    <n v="0.13700000000000001"/>
    <n v="72728"/>
    <n v="78209"/>
    <n v="9963.74"/>
    <n v="750.88999999999942"/>
    <n v="14136"/>
    <n v="0.18149999999999999"/>
    <n v="0.17510000000000001"/>
    <n v="3876.53"/>
    <n v="178.58"/>
    <n v="31.27"/>
    <n v="209.85000000000002"/>
    <n v="14801.01"/>
  </r>
  <r>
    <x v="135"/>
    <s v="Lynden School District"/>
    <n v="3417"/>
    <s v="Fisher Elementary School"/>
    <x v="1"/>
    <n v="539.0700000000000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5466"/>
    <s v="IMPACT Reengagement Program"/>
    <x v="1"/>
    <n v="24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4324"/>
    <s v="Isom Elementary School"/>
    <x v="1"/>
    <n v="412.7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1983"/>
    <s v="Lynden Academy"/>
    <x v="1"/>
    <n v="399.1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4201"/>
    <s v="Lynden High School"/>
    <x v="1"/>
    <n v="946.3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2219"/>
    <s v="Lynden Middle School"/>
    <x v="1"/>
    <n v="708.9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5"/>
    <s v="Lynden School District"/>
    <n v="4517"/>
    <s v="Vossbeck Elementary School"/>
    <x v="1"/>
    <n v="478.4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36"/>
    <s v="Mabton School District"/>
    <n v="3070"/>
    <s v="Artz Fox Elementary"/>
    <x v="0"/>
    <n v="385.86"/>
    <n v="0"/>
    <n v="385.86"/>
    <n v="1"/>
    <n v="1"/>
    <n v="385.86"/>
    <n v="1.1319999999999999"/>
    <n v="72728"/>
    <n v="78209"/>
    <n v="82328.100000000006"/>
    <n v="6204.4899999999907"/>
    <n v="14136"/>
    <n v="0.18149999999999999"/>
    <n v="0.17510000000000001"/>
    <n v="32030.91"/>
    <n v="1475.54"/>
    <n v="258.37"/>
    <n v="1733.9099999999999"/>
    <n v="122297.41"/>
  </r>
  <r>
    <x v="136"/>
    <s v="Mabton School District"/>
    <n v="5289"/>
    <s v="Mabton Jr. Sr. High"/>
    <x v="0"/>
    <n v="353.66"/>
    <n v="0"/>
    <n v="353.66"/>
    <n v="1"/>
    <n v="1"/>
    <n v="353.66"/>
    <n v="1.0369999999999999"/>
    <n v="72728"/>
    <n v="78209"/>
    <n v="75418.94"/>
    <n v="5683.7899999999936"/>
    <n v="14136"/>
    <n v="0.18149999999999999"/>
    <n v="0.17510000000000001"/>
    <n v="29342.799999999999"/>
    <n v="1351.71"/>
    <n v="236.68"/>
    <n v="1588.39"/>
    <n v="112033.92"/>
  </r>
  <r>
    <x v="136"/>
    <s v="Mabton School District"/>
    <n v="5443"/>
    <s v="Mabton Step Up To College"/>
    <x v="0"/>
    <n v="21.46"/>
    <n v="0"/>
    <n v="21.46"/>
    <n v="1"/>
    <n v="1"/>
    <n v="21.46"/>
    <n v="6.3E-2"/>
    <n v="72728"/>
    <n v="78209"/>
    <n v="4581.8599999999997"/>
    <n v="345.3100000000004"/>
    <n v="14136"/>
    <n v="0.18149999999999999"/>
    <n v="0.17510000000000001"/>
    <n v="1782.64"/>
    <n v="82.12"/>
    <n v="14.38"/>
    <n v="96.5"/>
    <n v="6806.31"/>
  </r>
  <r>
    <x v="137"/>
    <s v="Mansfield School District"/>
    <n v="2233"/>
    <s v="Mansfield Elem and High School"/>
    <x v="0"/>
    <n v="100.63"/>
    <n v="0"/>
    <n v="100.63"/>
    <n v="1"/>
    <n v="1"/>
    <n v="100.63"/>
    <n v="0.29499999999999998"/>
    <n v="72728"/>
    <n v="78209"/>
    <n v="21454.76"/>
    <n v="1616.9000000000015"/>
    <n v="14136"/>
    <n v="0.18149999999999999"/>
    <n v="0.17510000000000001"/>
    <n v="8347.2800000000007"/>
    <n v="384.53"/>
    <n v="67.33"/>
    <n v="451.85999999999996"/>
    <n v="31870.800000000003"/>
  </r>
  <r>
    <x v="138"/>
    <s v="Manson School District"/>
    <n v="2196"/>
    <s v="Manson Elementary"/>
    <x v="0"/>
    <n v="262.16000000000003"/>
    <n v="0"/>
    <n v="262.16000000000003"/>
    <n v="1"/>
    <n v="1"/>
    <n v="262.16000000000003"/>
    <n v="0.76900000000000002"/>
    <n v="72728"/>
    <n v="78209"/>
    <n v="55927.83"/>
    <n v="4214.8899999999994"/>
    <n v="14136"/>
    <n v="0.18149999999999999"/>
    <n v="0.17510000000000001"/>
    <n v="21759.51"/>
    <n v="1002.38"/>
    <n v="175.52"/>
    <n v="1177.9000000000001"/>
    <n v="83080.12999999999"/>
  </r>
  <r>
    <x v="138"/>
    <s v="Manson School District"/>
    <n v="2623"/>
    <s v="Manson High School"/>
    <x v="0"/>
    <n v="233.86"/>
    <n v="0"/>
    <n v="233.86"/>
    <n v="1"/>
    <n v="1"/>
    <n v="233.86"/>
    <n v="0.68600000000000005"/>
    <n v="72728"/>
    <n v="78209"/>
    <n v="49891.41"/>
    <n v="3759.9599999999991"/>
    <n v="14136"/>
    <n v="0.18149999999999999"/>
    <n v="0.17510000000000001"/>
    <n v="19410.96"/>
    <n v="894.19"/>
    <n v="156.57"/>
    <n v="1050.76"/>
    <n v="74113.089999999982"/>
  </r>
  <r>
    <x v="138"/>
    <s v="Manson School District"/>
    <n v="5286"/>
    <s v="Manson Middle School"/>
    <x v="0"/>
    <n v="151.54"/>
    <n v="0"/>
    <n v="151.54"/>
    <n v="1"/>
    <n v="1"/>
    <n v="151.54"/>
    <n v="0.44500000000000001"/>
    <n v="72728"/>
    <n v="78209"/>
    <n v="32363.96"/>
    <n v="2439.0500000000029"/>
    <n v="14136"/>
    <n v="0.18149999999999999"/>
    <n v="0.17510000000000001"/>
    <n v="12591.66"/>
    <n v="580.04999999999995"/>
    <n v="101.57"/>
    <n v="681.61999999999989"/>
    <n v="48076.29"/>
  </r>
  <r>
    <x v="139"/>
    <s v="Mary M Knight School District"/>
    <n v="5444"/>
    <s v="Mary M. Knight School"/>
    <x v="0"/>
    <n v="177.46"/>
    <n v="0"/>
    <n v="177.46"/>
    <n v="1"/>
    <n v="1"/>
    <n v="177.46"/>
    <n v="0.52100000000000002"/>
    <n v="72728"/>
    <n v="78209"/>
    <n v="37891.29"/>
    <n v="2855.5999999999985"/>
    <n v="14136"/>
    <n v="0.18149999999999999"/>
    <n v="0.17510000000000001"/>
    <n v="14742.14"/>
    <n v="679.11"/>
    <n v="118.91"/>
    <n v="798.02"/>
    <n v="56287.049999999996"/>
  </r>
  <r>
    <x v="139"/>
    <s v="Mary M Knight School District"/>
    <n v="5445"/>
    <s v="Washington Connections Academy"/>
    <x v="1"/>
    <n v="696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0"/>
    <s v="Mary Walker School District"/>
    <n v="5446"/>
    <s v="Mary Walker Alternative Learning Experience"/>
    <x v="0"/>
    <n v="69.37"/>
    <n v="0"/>
    <n v="69.37"/>
    <n v="1"/>
    <n v="1"/>
    <n v="69.37"/>
    <n v="0.20300000000000001"/>
    <n v="72728"/>
    <n v="78209"/>
    <n v="14763.78"/>
    <n v="1112.6499999999996"/>
    <n v="14136"/>
    <n v="0.18149999999999999"/>
    <n v="0.17510000000000001"/>
    <n v="5744.06"/>
    <n v="264.61"/>
    <n v="46.33"/>
    <n v="310.94"/>
    <n v="21931.429999999997"/>
  </r>
  <r>
    <x v="140"/>
    <s v="Mary Walker School District"/>
    <n v="3311"/>
    <s v="Mary Walker High School"/>
    <x v="0"/>
    <n v="145.38999999999999"/>
    <n v="0"/>
    <n v="145.38999999999999"/>
    <n v="1"/>
    <n v="1"/>
    <n v="145.38999999999999"/>
    <n v="0.42599999999999999"/>
    <n v="72728"/>
    <n v="78209"/>
    <n v="30982.13"/>
    <n v="2334.8999999999978"/>
    <n v="14136"/>
    <n v="0.18149999999999999"/>
    <n v="0.17510000000000001"/>
    <n v="12054.03"/>
    <n v="555.28"/>
    <n v="97.23"/>
    <n v="652.51"/>
    <n v="46023.57"/>
  </r>
  <r>
    <x v="140"/>
    <s v="Mary Walker School District"/>
    <n v="2297"/>
    <s v="Springdale Elementary"/>
    <x v="0"/>
    <n v="185"/>
    <n v="0"/>
    <n v="185"/>
    <n v="1"/>
    <n v="1"/>
    <n v="185"/>
    <n v="0.54300000000000004"/>
    <n v="72728"/>
    <n v="78209"/>
    <n v="39491.300000000003"/>
    <n v="2976.1899999999951"/>
    <n v="14136"/>
    <n v="0.18149999999999999"/>
    <n v="0.17510000000000001"/>
    <n v="15364.65"/>
    <n v="707.79"/>
    <n v="123.93"/>
    <n v="831.72"/>
    <n v="58663.86"/>
  </r>
  <r>
    <x v="140"/>
    <s v="Mary Walker School District"/>
    <n v="3894"/>
    <s v="Springdale Middle School"/>
    <x v="0"/>
    <n v="91.43"/>
    <n v="0"/>
    <n v="91.43"/>
    <n v="1"/>
    <n v="1"/>
    <n v="91.43"/>
    <n v="0.26800000000000002"/>
    <n v="72728"/>
    <n v="78209"/>
    <n v="19491.099999999999"/>
    <n v="1468.9099999999999"/>
    <n v="14136"/>
    <n v="0.18149999999999999"/>
    <n v="0.17510000000000001"/>
    <n v="7583.29"/>
    <n v="349.33"/>
    <n v="61.17"/>
    <n v="410.5"/>
    <n v="28953.8"/>
  </r>
  <r>
    <x v="141"/>
    <s v="Marysville School District"/>
    <n v="1656"/>
    <s v="10th Street School"/>
    <x v="1"/>
    <n v="160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4454"/>
    <s v="Allen Creek Elementary School"/>
    <x v="1"/>
    <n v="466.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3059"/>
    <s v="Cascade Elementary"/>
    <x v="0"/>
    <n v="404.29"/>
    <n v="0"/>
    <n v="404.29"/>
    <n v="1.18"/>
    <n v="1.18"/>
    <n v="404.29"/>
    <n v="1.1859999999999999"/>
    <n v="72728"/>
    <n v="78209"/>
    <n v="101781.38"/>
    <n v="7670.5499999999884"/>
    <n v="14136"/>
    <n v="0.18149999999999999"/>
    <n v="0.17510000000000001"/>
    <n v="36581.730000000003"/>
    <n v="1824.2"/>
    <n v="319.42"/>
    <n v="2143.62"/>
    <n v="148177.28"/>
  </r>
  <r>
    <x v="141"/>
    <s v="Marysville School District"/>
    <n v="4357"/>
    <s v="Cedarcrest School"/>
    <x v="0"/>
    <n v="742.7"/>
    <n v="0"/>
    <n v="742.7"/>
    <n v="1.18"/>
    <n v="1.18"/>
    <n v="742.7"/>
    <n v="2.1789999999999998"/>
    <n v="72728"/>
    <n v="78209"/>
    <n v="186999.69"/>
    <n v="14092.850000000006"/>
    <n v="14136"/>
    <n v="0.18149999999999999"/>
    <n v="0.17510000000000001"/>
    <n v="67210.45"/>
    <n v="3351.54"/>
    <n v="586.85"/>
    <n v="3938.39"/>
    <n v="272241.38"/>
  </r>
  <r>
    <x v="141"/>
    <s v="Marysville School District"/>
    <n v="5123"/>
    <s v="Grove Elementary"/>
    <x v="1"/>
    <n v="374.7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1657"/>
    <s v="Heritage School"/>
    <x v="0"/>
    <n v="108.67"/>
    <n v="0"/>
    <n v="108.67"/>
    <n v="1.18"/>
    <n v="1.18"/>
    <n v="108.67"/>
    <n v="0.31900000000000001"/>
    <n v="72728"/>
    <n v="78209"/>
    <n v="27376.27"/>
    <n v="2063.16"/>
    <n v="14136"/>
    <n v="0.18149999999999999"/>
    <n v="0.17510000000000001"/>
    <n v="9839.44"/>
    <n v="490.66"/>
    <n v="85.91"/>
    <n v="576.57000000000005"/>
    <n v="39855.439999999995"/>
  </r>
  <r>
    <x v="141"/>
    <s v="Marysville School District"/>
    <n v="4323"/>
    <s v="Kellogg Marsh Elementary School"/>
    <x v="0"/>
    <n v="450.57"/>
    <n v="0"/>
    <n v="450.57"/>
    <n v="1.18"/>
    <n v="1.18"/>
    <n v="450.57"/>
    <n v="1.3220000000000001"/>
    <n v="72728"/>
    <n v="78209"/>
    <n v="113452.77"/>
    <n v="8550.14"/>
    <n v="14136"/>
    <n v="0.18149999999999999"/>
    <n v="0.17510000000000001"/>
    <n v="40776.6"/>
    <n v="2033.38"/>
    <n v="356.04"/>
    <n v="2389.42"/>
    <n v="165168.93000000002"/>
  </r>
  <r>
    <x v="141"/>
    <s v="Marysville School District"/>
    <n v="1927"/>
    <s v="Legacy High School"/>
    <x v="0"/>
    <n v="149.19"/>
    <n v="0"/>
    <n v="149.19"/>
    <n v="1.18"/>
    <n v="1.18"/>
    <n v="149.19"/>
    <n v="0.438"/>
    <n v="72728"/>
    <n v="78209"/>
    <n v="37588.74"/>
    <n v="2832.8000000000029"/>
    <n v="14136"/>
    <n v="0.18149999999999999"/>
    <n v="0.17510000000000001"/>
    <n v="13509.95"/>
    <n v="673.69"/>
    <n v="117.96"/>
    <n v="791.65000000000009"/>
    <n v="54723.140000000007"/>
  </r>
  <r>
    <x v="141"/>
    <s v="Marysville School District"/>
    <n v="3964"/>
    <s v="Liberty Elementary"/>
    <x v="0"/>
    <n v="414.58"/>
    <n v="0"/>
    <n v="414.58"/>
    <n v="1.18"/>
    <n v="1.18"/>
    <n v="414.58"/>
    <n v="1.216"/>
    <n v="72728"/>
    <n v="78209"/>
    <n v="104355.95"/>
    <n v="7864.5800000000017"/>
    <n v="14136"/>
    <n v="0.18149999999999999"/>
    <n v="0.17510000000000001"/>
    <n v="37507.07"/>
    <n v="1870.34"/>
    <n v="327.5"/>
    <n v="2197.84"/>
    <n v="151925.43999999997"/>
  </r>
  <r>
    <x v="141"/>
    <s v="Marysville School District"/>
    <n v="4150"/>
    <s v="Marshall Elementary"/>
    <x v="0"/>
    <n v="363.43"/>
    <n v="0"/>
    <n v="363.43"/>
    <n v="1.18"/>
    <n v="1.18"/>
    <n v="363.43"/>
    <n v="1.0660000000000001"/>
    <n v="72728"/>
    <n v="78209"/>
    <n v="91483.1"/>
    <n v="6894.4399999999878"/>
    <n v="14136"/>
    <n v="0.18149999999999999"/>
    <n v="0.17510000000000001"/>
    <n v="32880.379999999997"/>
    <n v="1639.63"/>
    <n v="287.10000000000002"/>
    <n v="1926.73"/>
    <n v="133184.65"/>
  </r>
  <r>
    <x v="141"/>
    <s v="Marysville School District"/>
    <n v="1862"/>
    <s v="Marysville Coop Program"/>
    <x v="1"/>
    <n v="114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5478"/>
    <s v="Marysville Getchell High School"/>
    <x v="1"/>
    <n v="1405.37999999999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3355"/>
    <s v="Marysville Middle School"/>
    <x v="0"/>
    <n v="653.13"/>
    <n v="0"/>
    <n v="653.13"/>
    <n v="1.18"/>
    <n v="1.18"/>
    <n v="653.13"/>
    <n v="1.9159999999999999"/>
    <n v="72728"/>
    <n v="78209"/>
    <n v="164429.28"/>
    <n v="12391.880000000005"/>
    <n v="14136"/>
    <n v="0.18149999999999999"/>
    <n v="0.17510000000000001"/>
    <n v="59098.31"/>
    <n v="2947.02"/>
    <n v="516.02"/>
    <n v="3463.04"/>
    <n v="239382.51"/>
  </r>
  <r>
    <x v="141"/>
    <s v="Marysville School District"/>
    <n v="5402"/>
    <s v="Marysville NWESD 189 Youth Engagement"/>
    <x v="0"/>
    <n v="154.36000000000001"/>
    <n v="0"/>
    <n v="154.36000000000001"/>
    <n v="1.18"/>
    <n v="1.18"/>
    <n v="154.36000000000001"/>
    <n v="0.45300000000000001"/>
    <n v="72728"/>
    <n v="78209"/>
    <n v="38876.03"/>
    <n v="2929.8099999999977"/>
    <n v="14136"/>
    <n v="0.18149999999999999"/>
    <n v="0.17510000000000001"/>
    <n v="13972.62"/>
    <n v="696.76"/>
    <n v="122"/>
    <n v="818.76"/>
    <n v="56597.22"/>
  </r>
  <r>
    <x v="141"/>
    <s v="Marysville School District"/>
    <n v="5213"/>
    <s v="Marysville Pilchuck High School"/>
    <x v="0"/>
    <n v="1141.69"/>
    <n v="0"/>
    <n v="1141.69"/>
    <n v="1.18"/>
    <n v="1.18"/>
    <n v="1141.69"/>
    <n v="3.3490000000000002"/>
    <n v="72728"/>
    <n v="78209"/>
    <n v="287407.96000000002"/>
    <n v="21659.929999999993"/>
    <n v="14136"/>
    <n v="0.18149999999999999"/>
    <n v="0.17510000000000001"/>
    <n v="103298.66"/>
    <n v="5151.13"/>
    <n v="901.96"/>
    <n v="6053.09"/>
    <n v="418419.64"/>
  </r>
  <r>
    <x v="141"/>
    <s v="Marysville School District"/>
    <n v="1910"/>
    <s v="Marysville SD Special"/>
    <x v="1"/>
    <n v="19.6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3651"/>
    <s v="Pinewood Elementary"/>
    <x v="1"/>
    <n v="418.4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5350"/>
    <s v="Quil Ceda Tulalip Elementary"/>
    <x v="0"/>
    <n v="491.89"/>
    <n v="0"/>
    <n v="491.89"/>
    <n v="1.18"/>
    <n v="1.18"/>
    <n v="491.89"/>
    <n v="1.4430000000000001"/>
    <n v="72728"/>
    <n v="78209"/>
    <n v="123836.87"/>
    <n v="9332.7200000000012"/>
    <n v="14136"/>
    <n v="0.18149999999999999"/>
    <n v="0.17510000000000001"/>
    <n v="44508.800000000003"/>
    <n v="2219.4899999999998"/>
    <n v="388.63"/>
    <n v="2608.12"/>
    <n v="180286.50999999998"/>
  </r>
  <r>
    <x v="141"/>
    <s v="Marysville School District"/>
    <n v="1744"/>
    <s v="School Home Partnership Program"/>
    <x v="1"/>
    <n v="21.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3187"/>
    <s v="Shoultes Elementary"/>
    <x v="0"/>
    <n v="368.11"/>
    <n v="0"/>
    <n v="368.11"/>
    <n v="1.18"/>
    <n v="1.18"/>
    <n v="368.11"/>
    <n v="1.08"/>
    <n v="72728"/>
    <n v="78209"/>
    <n v="92684.56"/>
    <n v="6984.9900000000052"/>
    <n v="14136"/>
    <n v="0.18149999999999999"/>
    <n v="0.17510000000000001"/>
    <n v="33312.199999999997"/>
    <n v="1661.16"/>
    <n v="290.87"/>
    <n v="1952.0300000000002"/>
    <n v="134933.78"/>
  </r>
  <r>
    <x v="141"/>
    <s v="Marysville School District"/>
    <n v="3537"/>
    <s v="Sunnyside Elementary"/>
    <x v="1"/>
    <n v="467.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1"/>
    <s v="Marysville School District"/>
    <n v="2813"/>
    <s v="Totem Middle School"/>
    <x v="0"/>
    <n v="581.58000000000004"/>
    <n v="0"/>
    <n v="581.58000000000004"/>
    <n v="1.18"/>
    <n v="1.18"/>
    <n v="581.58000000000004"/>
    <n v="1.706"/>
    <n v="72728"/>
    <n v="78209"/>
    <n v="146407.28"/>
    <n v="11033.690000000002"/>
    <n v="14136"/>
    <n v="0.18149999999999999"/>
    <n v="0.17510000000000001"/>
    <n v="52620.94"/>
    <n v="2624.02"/>
    <n v="459.47"/>
    <n v="3083.49"/>
    <n v="213145.4"/>
  </r>
  <r>
    <x v="142"/>
    <s v="McCleary School District"/>
    <n v="2835"/>
    <s v="Mccleary Elem"/>
    <x v="0"/>
    <n v="318.95999999999998"/>
    <n v="0"/>
    <n v="318.95999999999998"/>
    <n v="1"/>
    <n v="1"/>
    <n v="318.95999999999998"/>
    <n v="0.93600000000000005"/>
    <n v="72728"/>
    <n v="78209"/>
    <n v="68073.41"/>
    <n v="5130.2099999999919"/>
    <n v="14136"/>
    <n v="0.18149999999999999"/>
    <n v="0.17510000000000001"/>
    <n v="26484.92"/>
    <n v="1220.06"/>
    <n v="213.63"/>
    <n v="1433.69"/>
    <n v="101122.23"/>
  </r>
  <r>
    <x v="143"/>
    <s v="Mead School District"/>
    <n v="3693"/>
    <s v="Brentwood Elementary School"/>
    <x v="1"/>
    <n v="488.7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3562"/>
    <s v="Colbert Elementary School"/>
    <x v="1"/>
    <n v="403.7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5572"/>
    <s v="Creekside Elementary School"/>
    <x v="0"/>
    <n v="216.49"/>
    <n v="0"/>
    <n v="216.49"/>
    <n v="1"/>
    <n v="1.04"/>
    <n v="216.49"/>
    <n v="0.63500000000000001"/>
    <n v="72728"/>
    <n v="78209"/>
    <n v="46182.28"/>
    <n v="5466.9400000000023"/>
    <n v="14136"/>
    <n v="0.18149999999999999"/>
    <n v="0.17510000000000001"/>
    <n v="18315.71"/>
    <n v="860.82"/>
    <n v="150.72999999999999"/>
    <n v="1011.5500000000001"/>
    <n v="70976.479999999996"/>
  </r>
  <r>
    <x v="143"/>
    <s v="Mead School District"/>
    <n v="3414"/>
    <s v="Evergreen Elementary School"/>
    <x v="1"/>
    <n v="454.7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3759"/>
    <s v="Farwell Elementary School"/>
    <x v="1"/>
    <n v="530.2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5571"/>
    <s v="Highland Middle School"/>
    <x v="1"/>
    <n v="694.7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1858"/>
    <s v="Mead Education Partnership Prog"/>
    <x v="1"/>
    <n v="677.1899999999999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5401"/>
    <s v="Mead Open Doors"/>
    <x v="1"/>
    <n v="15.3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2402"/>
    <s v="Mead Senior High School"/>
    <x v="1"/>
    <n v="1765.4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4400"/>
    <s v="Meadow Ridge Elementary"/>
    <x v="1"/>
    <n v="423.5100000000000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4133"/>
    <s v="Midway Elementary"/>
    <x v="1"/>
    <n v="401.7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3191"/>
    <s v="Mountainside Middle School"/>
    <x v="1"/>
    <n v="765.2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4491"/>
    <s v="Mt Spokane High School"/>
    <x v="1"/>
    <n v="1427.3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3851"/>
    <s v="Northwood Middle School"/>
    <x v="1"/>
    <n v="772.0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5094"/>
    <s v="Prairie View Elementary"/>
    <x v="1"/>
    <n v="376.9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3"/>
    <s v="Mead School District"/>
    <n v="4134"/>
    <s v="Shiloh Hills Elementary"/>
    <x v="0"/>
    <n v="440.14"/>
    <n v="0"/>
    <n v="440.14"/>
    <n v="1"/>
    <n v="1.04"/>
    <n v="440.14"/>
    <n v="1.2909999999999999"/>
    <n v="72728"/>
    <n v="78209"/>
    <n v="93891.85"/>
    <n v="11114.679999999993"/>
    <n v="14136"/>
    <n v="0.18149999999999999"/>
    <n v="0.17510000000000001"/>
    <n v="37237.129999999997"/>
    <n v="1750.11"/>
    <n v="306.44"/>
    <n v="2056.5499999999997"/>
    <n v="144300.21"/>
  </r>
  <r>
    <x v="143"/>
    <s v="Mead School District"/>
    <n v="5658"/>
    <s v="Skyline Elementary"/>
    <x v="1"/>
    <n v="396.2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4"/>
    <s v="Medical Lake School District"/>
    <n v="4483"/>
    <s v="Hallett Elementary"/>
    <x v="0"/>
    <n v="461.44"/>
    <n v="0"/>
    <n v="461.44"/>
    <n v="1"/>
    <n v="1"/>
    <n v="461.44"/>
    <n v="1.3540000000000001"/>
    <n v="72728"/>
    <n v="78209"/>
    <n v="98473.71"/>
    <n v="7421.2799999999988"/>
    <n v="14136"/>
    <n v="0.18149999999999999"/>
    <n v="0.17510000000000001"/>
    <n v="38312.589999999997"/>
    <n v="1764.92"/>
    <n v="309.04000000000002"/>
    <n v="2073.96"/>
    <n v="146281.53999999998"/>
  </r>
  <r>
    <x v="144"/>
    <s v="Medical Lake School District"/>
    <n v="2890"/>
    <s v="Medical Lake High School"/>
    <x v="1"/>
    <n v="499.5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4"/>
    <s v="Medical Lake School District"/>
    <n v="3965"/>
    <s v="Medical Lake Middle School"/>
    <x v="1"/>
    <n v="370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4"/>
    <s v="Medical Lake School District"/>
    <n v="4577"/>
    <s v="Michael Anderson Elementary"/>
    <x v="1"/>
    <n v="400.4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3162"/>
    <s v="Island Park Elementary"/>
    <x v="1"/>
    <n v="362.6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3219"/>
    <s v="Islander Middle School"/>
    <x v="1"/>
    <n v="936.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2981"/>
    <s v="Lakeridge Elementary School"/>
    <x v="1"/>
    <n v="406.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3029"/>
    <s v="Mercer Island High School"/>
    <x v="1"/>
    <n v="1444.60000000000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5447"/>
    <s v="Northwood Elementary School"/>
    <x v="1"/>
    <n v="357.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5"/>
    <s v="Mercer Island School District"/>
    <n v="3433"/>
    <s v="West Mercer Elementary"/>
    <x v="1"/>
    <n v="413.3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6"/>
    <s v="Meridian School District"/>
    <n v="1743"/>
    <s v="Meridian Special Programs"/>
    <x v="1"/>
    <n v="0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6"/>
    <s v="Meridian School District"/>
    <n v="2584"/>
    <s v="Irene Reither Elementary School"/>
    <x v="0"/>
    <n v="754.56000000000006"/>
    <n v="0"/>
    <n v="754.56000000000006"/>
    <n v="1.1200000000000001"/>
    <n v="1.1200000000000001"/>
    <n v="754.56000000000006"/>
    <n v="2.2130000000000001"/>
    <n v="72728"/>
    <n v="78209"/>
    <n v="180260.71"/>
    <n v="13584.99000000002"/>
    <n v="14136"/>
    <n v="0.18149999999999999"/>
    <n v="0.17510000000000001"/>
    <n v="66379.02"/>
    <n v="3230.76"/>
    <n v="565.71"/>
    <n v="3796.4700000000003"/>
    <n v="264021.19"/>
  </r>
  <r>
    <x v="146"/>
    <s v="Meridian School District"/>
    <n v="2554"/>
    <s v="Meridian High School"/>
    <x v="1"/>
    <n v="499.2800000000000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6"/>
    <s v="Meridian School District"/>
    <n v="5448"/>
    <s v="Meridian Impact Re-Engagement"/>
    <x v="1"/>
    <n v="16.8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6"/>
    <s v="Meridian School District"/>
    <n v="3930"/>
    <s v="Meridian Middle School"/>
    <x v="1"/>
    <n v="355.2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6"/>
    <s v="Meridian School District"/>
    <n v="5047"/>
    <s v="Meridian Parent Partnership Program"/>
    <x v="1"/>
    <n v="220.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7"/>
    <s v="Methow Valley School District"/>
    <n v="1845"/>
    <s v="Home School Experience"/>
    <x v="1"/>
    <n v="25.4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7"/>
    <s v="Methow Valley School District"/>
    <n v="1621"/>
    <s v="ILC Choice School"/>
    <x v="0"/>
    <n v="37.32"/>
    <n v="0"/>
    <n v="37.32"/>
    <n v="1"/>
    <n v="1"/>
    <n v="37.32"/>
    <n v="0.109"/>
    <n v="72728"/>
    <n v="78209"/>
    <n v="7927.35"/>
    <n v="597.43000000000029"/>
    <n v="14136"/>
    <n v="0.18149999999999999"/>
    <n v="0.17510000000000001"/>
    <n v="3084.25"/>
    <n v="142.08000000000001"/>
    <n v="24.88"/>
    <n v="166.96"/>
    <n v="11775.99"/>
  </r>
  <r>
    <x v="147"/>
    <s v="Methow Valley School District"/>
    <n v="2146"/>
    <s v="Liberty Bell Jr Sr High"/>
    <x v="1"/>
    <n v="349.4799999999999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7"/>
    <s v="Methow Valley School District"/>
    <n v="4501"/>
    <s v="Methow Valley Elementary"/>
    <x v="1"/>
    <n v="340.2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8"/>
    <s v="Mill A School District"/>
    <n v="3406"/>
    <s v="Mill A Elementary School"/>
    <x v="0"/>
    <n v="45.14"/>
    <n v="0"/>
    <n v="45.14"/>
    <n v="1"/>
    <n v="1"/>
    <n v="45.14"/>
    <n v="0.13200000000000001"/>
    <n v="72728"/>
    <n v="78209"/>
    <n v="9600.1"/>
    <n v="723.48999999999978"/>
    <n v="14136"/>
    <n v="0.18149999999999999"/>
    <n v="0.17510000000000001"/>
    <n v="3735.05"/>
    <n v="172.06"/>
    <n v="30.13"/>
    <n v="202.19"/>
    <n v="14260.830000000002"/>
  </r>
  <r>
    <x v="148"/>
    <s v="Mill A School District"/>
    <n v="5480"/>
    <s v="Pacific Crest Innovation Academy"/>
    <x v="1"/>
    <n v="23.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4362"/>
    <s v="Chain Lake Elementary School"/>
    <x v="1"/>
    <n v="431.7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3060"/>
    <s v="Frank Wagner Elementary"/>
    <x v="0"/>
    <n v="555"/>
    <n v="0"/>
    <n v="555"/>
    <n v="1.18"/>
    <n v="1.18"/>
    <n v="555"/>
    <n v="1.6279999999999999"/>
    <n v="72728"/>
    <n v="78209"/>
    <n v="139713.4"/>
    <n v="10529.220000000001"/>
    <n v="14136"/>
    <n v="0.18149999999999999"/>
    <n v="0.17510000000000001"/>
    <n v="50215.06"/>
    <n v="2504.04"/>
    <n v="438.46"/>
    <n v="2942.5"/>
    <n v="203400.18"/>
  </r>
  <r>
    <x v="149"/>
    <s v="Monroe School District"/>
    <n v="4594"/>
    <s v="Fryelands Elementary"/>
    <x v="1"/>
    <n v="369.15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4544"/>
    <s v="Hidden River Middle School"/>
    <x v="1"/>
    <n v="295.459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1806"/>
    <s v="Leaders In Learning"/>
    <x v="0"/>
    <n v="45.519999999999996"/>
    <n v="0"/>
    <n v="45.519999999999996"/>
    <n v="1.18"/>
    <n v="1.18"/>
    <n v="45.519999999999996"/>
    <n v="0.13400000000000001"/>
    <n v="72728"/>
    <n v="78209"/>
    <n v="11499.75"/>
    <n v="866.65999999999985"/>
    <n v="14136"/>
    <n v="0.18149999999999999"/>
    <n v="0.17510000000000001"/>
    <n v="4133.18"/>
    <n v="206.11"/>
    <n v="36.090000000000003"/>
    <n v="242.20000000000002"/>
    <n v="16741.79"/>
  </r>
  <r>
    <x v="149"/>
    <s v="Monroe School District"/>
    <n v="2546"/>
    <s v="Maltby Elementary"/>
    <x v="1"/>
    <n v="316.5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4528"/>
    <s v="Monroe High School"/>
    <x v="1"/>
    <n v="1431.6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1570"/>
    <s v="Monroe Special Ed Preschool"/>
    <x v="1"/>
    <n v="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1643"/>
    <s v="Out Of District Special Ed"/>
    <x v="1"/>
    <n v="18.7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5040"/>
    <s v="Park Place Middle School"/>
    <x v="1"/>
    <n v="718.2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4159"/>
    <s v="Salem Woods Elementary School"/>
    <x v="1"/>
    <n v="483.4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49"/>
    <s v="Monroe School District"/>
    <n v="1777"/>
    <s v="Sky Valley Education Center"/>
    <x v="1"/>
    <n v="823.7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0"/>
    <s v="Montesano School District"/>
    <n v="3661"/>
    <s v="Beacon Avenue Elementary School"/>
    <x v="1"/>
    <n v="346.3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0"/>
    <s v="Montesano School District"/>
    <n v="2180"/>
    <s v="Montesano Jr-Sr High"/>
    <x v="1"/>
    <n v="720.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0"/>
    <s v="Montesano School District"/>
    <n v="3374"/>
    <s v="Simpson Avenue Elementary"/>
    <x v="1"/>
    <n v="387.7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1"/>
    <s v="Morton School District"/>
    <n v="2678"/>
    <s v="Morton Elementary School"/>
    <x v="0"/>
    <n v="252"/>
    <n v="0"/>
    <n v="252"/>
    <n v="1"/>
    <n v="1"/>
    <n v="252"/>
    <n v="0.73899999999999999"/>
    <n v="72728"/>
    <n v="78209"/>
    <n v="53745.99"/>
    <n v="4050.4599999999991"/>
    <n v="14136"/>
    <n v="0.18149999999999999"/>
    <n v="0.17510000000000001"/>
    <n v="20910.64"/>
    <n v="963.27"/>
    <n v="168.67"/>
    <n v="1131.94"/>
    <n v="79839.03"/>
  </r>
  <r>
    <x v="151"/>
    <s v="Morton School District"/>
    <n v="3112"/>
    <s v="Morton Junior-Senior High"/>
    <x v="0"/>
    <n v="183.46"/>
    <n v="0"/>
    <n v="183.46"/>
    <n v="1"/>
    <n v="1"/>
    <n v="183.46"/>
    <n v="0.53800000000000003"/>
    <n v="72728"/>
    <n v="78209"/>
    <n v="39127.660000000003"/>
    <n v="2948.7799999999988"/>
    <n v="14136"/>
    <n v="0.18149999999999999"/>
    <n v="0.17510000000000001"/>
    <n v="15223.17"/>
    <n v="701.27"/>
    <n v="122.79"/>
    <n v="824.06"/>
    <n v="58123.67"/>
  </r>
  <r>
    <x v="152"/>
    <s v="Moses Lake School District"/>
    <n v="3022"/>
    <s v="Chief Moses Middle School"/>
    <x v="0"/>
    <n v="873.03"/>
    <n v="0"/>
    <n v="873.03"/>
    <n v="1"/>
    <n v="1"/>
    <n v="873.03"/>
    <n v="2.5609999999999999"/>
    <n v="72728"/>
    <n v="78209"/>
    <n v="186256.41"/>
    <n v="14036.839999999997"/>
    <n v="14136"/>
    <n v="0.18149999999999999"/>
    <n v="0.17510000000000001"/>
    <n v="72465.69"/>
    <n v="3338.22"/>
    <n v="584.52"/>
    <n v="3922.74"/>
    <n v="276681.68"/>
  </r>
  <r>
    <x v="152"/>
    <s v="Moses Lake School District"/>
    <n v="5273"/>
    <s v="Columbia Basin Technical Skills Center "/>
    <x v="1"/>
    <n v="261.6000000000000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2"/>
    <s v="Moses Lake School District"/>
    <n v="5679"/>
    <s v="Digital Learning Center"/>
    <x v="0"/>
    <n v="330.52"/>
    <n v="0"/>
    <n v="330.52"/>
    <n v="1"/>
    <n v="1"/>
    <n v="330.52"/>
    <n v="0.97"/>
    <n v="72728"/>
    <n v="78209"/>
    <n v="70546.16"/>
    <n v="5316.5699999999924"/>
    <n v="14136"/>
    <n v="0.18149999999999999"/>
    <n v="0.17510000000000001"/>
    <n v="27446.98"/>
    <n v="1264.3800000000001"/>
    <n v="221.39"/>
    <n v="1485.77"/>
    <n v="104795.48"/>
  </r>
  <r>
    <x v="152"/>
    <s v="Moses Lake School District"/>
    <n v="5354"/>
    <s v="Endeavor Middle School "/>
    <x v="0"/>
    <n v="288.52999999999997"/>
    <n v="0"/>
    <n v="288.52999999999997"/>
    <n v="1"/>
    <n v="1"/>
    <n v="288.52999999999997"/>
    <n v="0.84599999999999997"/>
    <n v="72728"/>
    <n v="78209"/>
    <n v="61527.89"/>
    <n v="4636.9199999999983"/>
    <n v="14136"/>
    <n v="0.18149999999999999"/>
    <n v="0.17510000000000001"/>
    <n v="23938.29"/>
    <n v="1102.75"/>
    <n v="193.09"/>
    <n v="1295.8399999999999"/>
    <n v="91398.939999999988"/>
  </r>
  <r>
    <x v="152"/>
    <s v="Moses Lake School District"/>
    <n v="2673"/>
    <s v="Frontier Middle School"/>
    <x v="0"/>
    <n v="719.34"/>
    <n v="0"/>
    <n v="719.34"/>
    <n v="1"/>
    <n v="1"/>
    <n v="719.34"/>
    <n v="2.11"/>
    <n v="72728"/>
    <n v="78209"/>
    <n v="153456.07999999999"/>
    <n v="11564.910000000003"/>
    <n v="14136"/>
    <n v="0.18149999999999999"/>
    <n v="0.17510000000000001"/>
    <n v="59704.25"/>
    <n v="2750.35"/>
    <n v="481.59"/>
    <n v="3231.94"/>
    <n v="227957.18"/>
  </r>
  <r>
    <x v="152"/>
    <s v="Moses Lake School District"/>
    <n v="3091"/>
    <s v="Garden Heights Elementary"/>
    <x v="0"/>
    <n v="397.34"/>
    <n v="0"/>
    <n v="397.34"/>
    <n v="1"/>
    <n v="1"/>
    <n v="397.34"/>
    <n v="1.1659999999999999"/>
    <n v="72728"/>
    <n v="78209"/>
    <n v="84800.85"/>
    <n v="6390.8399999999965"/>
    <n v="14136"/>
    <n v="0.18149999999999999"/>
    <n v="0.17510000000000001"/>
    <n v="32992.97"/>
    <n v="1519.86"/>
    <n v="266.13"/>
    <n v="1785.9899999999998"/>
    <n v="125970.65000000001"/>
  </r>
  <r>
    <x v="152"/>
    <s v="Moses Lake School District"/>
    <n v="2833"/>
    <s v="Knolls Vista Elementary"/>
    <x v="0"/>
    <n v="281.57"/>
    <n v="0"/>
    <n v="281.57"/>
    <n v="1"/>
    <n v="1"/>
    <n v="281.57"/>
    <n v="0.82599999999999996"/>
    <n v="72728"/>
    <n v="78209"/>
    <n v="60073.33"/>
    <n v="4527.2999999999956"/>
    <n v="14136"/>
    <n v="0.18149999999999999"/>
    <n v="0.17510000000000001"/>
    <n v="23372.38"/>
    <n v="1076.68"/>
    <n v="188.53"/>
    <n v="1265.21"/>
    <n v="89238.220000000016"/>
  </r>
  <r>
    <x v="152"/>
    <s v="Moses Lake School District"/>
    <n v="2969"/>
    <s v="Lakeview Terrace Elementary"/>
    <x v="0"/>
    <n v="323.61"/>
    <n v="0"/>
    <n v="323.61"/>
    <n v="1"/>
    <n v="1"/>
    <n v="323.61"/>
    <n v="0.94899999999999995"/>
    <n v="72728"/>
    <n v="78209"/>
    <n v="69018.87"/>
    <n v="5201.4700000000012"/>
    <n v="14136"/>
    <n v="0.18149999999999999"/>
    <n v="0.17510000000000001"/>
    <n v="26852.77"/>
    <n v="1237.01"/>
    <n v="216.6"/>
    <n v="1453.61"/>
    <n v="102526.72"/>
  </r>
  <r>
    <x v="152"/>
    <s v="Moses Lake School District"/>
    <n v="3021"/>
    <s v="Larson Heights Elementary"/>
    <x v="0"/>
    <n v="319.68"/>
    <n v="0"/>
    <n v="319.68"/>
    <n v="1"/>
    <n v="1"/>
    <n v="319.68"/>
    <n v="0.93799999999999994"/>
    <n v="72728"/>
    <n v="78209"/>
    <n v="68218.86"/>
    <n v="5141.179999999993"/>
    <n v="14136"/>
    <n v="0.18149999999999999"/>
    <n v="0.17510000000000001"/>
    <n v="26541.51"/>
    <n v="1222.67"/>
    <n v="214.09"/>
    <n v="1436.76"/>
    <n v="101338.30999999998"/>
  </r>
  <r>
    <x v="152"/>
    <s v="Moses Lake School District"/>
    <n v="3153"/>
    <s v="Longview Elementary"/>
    <x v="0"/>
    <n v="368.29"/>
    <n v="0"/>
    <n v="368.29"/>
    <n v="1"/>
    <n v="1"/>
    <n v="368.29"/>
    <n v="1.08"/>
    <n v="72728"/>
    <n v="78209"/>
    <n v="78546.240000000005"/>
    <n v="5919.4799999999959"/>
    <n v="14136"/>
    <n v="0.18149999999999999"/>
    <n v="0.17510000000000001"/>
    <n v="30559.52"/>
    <n v="1407.76"/>
    <n v="246.5"/>
    <n v="1654.26"/>
    <n v="116679.5"/>
  </r>
  <r>
    <x v="152"/>
    <s v="Moses Lake School District"/>
    <n v="2970"/>
    <s v="Midway Elementary"/>
    <x v="0"/>
    <n v="226.81"/>
    <n v="0"/>
    <n v="226.81"/>
    <n v="1"/>
    <n v="1"/>
    <n v="226.81"/>
    <n v="0.66500000000000004"/>
    <n v="72728"/>
    <n v="78209"/>
    <n v="48364.12"/>
    <n v="3644.8699999999953"/>
    <n v="14136"/>
    <n v="0.18149999999999999"/>
    <n v="0.17510000000000001"/>
    <n v="18816.740000000002"/>
    <n v="866.82"/>
    <n v="151.78"/>
    <n v="1018.6"/>
    <n v="71844.33"/>
  </r>
  <r>
    <x v="152"/>
    <s v="Moses Lake School District"/>
    <n v="3215"/>
    <s v="Moses Lake High School"/>
    <x v="0"/>
    <n v="1891.6299999999999"/>
    <n v="0"/>
    <n v="1891.6299999999999"/>
    <n v="1"/>
    <n v="1"/>
    <n v="1891.6299999999999"/>
    <n v="5.5490000000000004"/>
    <n v="72728"/>
    <n v="78209"/>
    <n v="403567.67"/>
    <n v="30414.070000000007"/>
    <n v="14136"/>
    <n v="0.18149999999999999"/>
    <n v="0.17510000000000001"/>
    <n v="157013.70000000001"/>
    <n v="7233.03"/>
    <n v="1266.5"/>
    <n v="8499.5299999999988"/>
    <n v="599494.97"/>
  </r>
  <r>
    <x v="152"/>
    <s v="Moses Lake School District"/>
    <n v="3779"/>
    <s v="North Elementary"/>
    <x v="0"/>
    <n v="278.75"/>
    <n v="0"/>
    <n v="278.75"/>
    <n v="1"/>
    <n v="1"/>
    <n v="278.75"/>
    <n v="0.81799999999999995"/>
    <n v="72728"/>
    <n v="78209"/>
    <n v="59491.5"/>
    <n v="4483.4599999999991"/>
    <n v="14136"/>
    <n v="0.18149999999999999"/>
    <n v="0.17510000000000001"/>
    <n v="23146.01"/>
    <n v="1066.25"/>
    <n v="186.7"/>
    <n v="1252.95"/>
    <n v="88373.92"/>
  </r>
  <r>
    <x v="152"/>
    <s v="Moses Lake School District"/>
    <n v="5251"/>
    <s v="Park Orchard Elementary School "/>
    <x v="0"/>
    <n v="452.9"/>
    <n v="0"/>
    <n v="452.9"/>
    <n v="1"/>
    <n v="1"/>
    <n v="452.9"/>
    <n v="1.329"/>
    <n v="72728"/>
    <n v="78209"/>
    <n v="96655.51"/>
    <n v="7284.25"/>
    <n v="14136"/>
    <n v="0.18149999999999999"/>
    <n v="0.17510000000000001"/>
    <n v="37605.19"/>
    <n v="1732.33"/>
    <n v="303.33"/>
    <n v="2035.6599999999999"/>
    <n v="143580.61000000002"/>
  </r>
  <r>
    <x v="152"/>
    <s v="Moses Lake School District"/>
    <n v="2832"/>
    <s v="Peninsula Elementary"/>
    <x v="0"/>
    <n v="391.13"/>
    <n v="0"/>
    <n v="391.13"/>
    <n v="1"/>
    <n v="1"/>
    <n v="391.13"/>
    <n v="1.147"/>
    <n v="72728"/>
    <n v="78209"/>
    <n v="83419.02"/>
    <n v="6286.6999999999971"/>
    <n v="14136"/>
    <n v="0.18149999999999999"/>
    <n v="0.17510000000000001"/>
    <n v="32455.35"/>
    <n v="1495.1"/>
    <n v="261.79000000000002"/>
    <n v="1756.8899999999999"/>
    <n v="123917.95999999999"/>
  </r>
  <r>
    <x v="152"/>
    <s v="Moses Lake School District"/>
    <n v="5173"/>
    <s v="Sage Point Elementary School"/>
    <x v="1"/>
    <n v="346.6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2"/>
    <s v="Moses Lake School District"/>
    <n v="5323"/>
    <s v="Skill Source Learning Center"/>
    <x v="0"/>
    <n v="67.410000000000011"/>
    <n v="0"/>
    <n v="67.410000000000011"/>
    <n v="1"/>
    <n v="1"/>
    <n v="67.410000000000011"/>
    <n v="0.19800000000000001"/>
    <n v="72728"/>
    <n v="78209"/>
    <n v="14400.14"/>
    <n v="1085.2399999999998"/>
    <n v="14136"/>
    <n v="0.18149999999999999"/>
    <n v="0.17510000000000001"/>
    <n v="5602.58"/>
    <n v="258.08999999999997"/>
    <n v="45.19"/>
    <n v="303.27999999999997"/>
    <n v="21391.239999999998"/>
  </r>
  <r>
    <x v="152"/>
    <s v="Moses Lake School District"/>
    <n v="5726"/>
    <s v="Vanguard Academy"/>
    <x v="0"/>
    <n v="350.52"/>
    <n v="0"/>
    <n v="350.52"/>
    <n v="1"/>
    <n v="1"/>
    <n v="350.52"/>
    <n v="1.028"/>
    <n v="72728"/>
    <n v="78209"/>
    <n v="74764.38"/>
    <n v="5634.4700000000012"/>
    <n v="14136"/>
    <n v="0.18149999999999999"/>
    <n v="0.17510000000000001"/>
    <n v="29088.14"/>
    <n v="1339.98"/>
    <n v="234.63"/>
    <n v="1574.6100000000001"/>
    <n v="111061.6"/>
  </r>
  <r>
    <x v="152"/>
    <s v="Moses Lake School District"/>
    <n v="5680"/>
    <s v="Vicki I. Groff Elementary"/>
    <x v="1"/>
    <n v="450.6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3"/>
    <s v="Mossyrock School District"/>
    <n v="5415"/>
    <s v="Mossyrock Academy"/>
    <x v="0"/>
    <n v="13.5"/>
    <n v="0"/>
    <n v="13.5"/>
    <n v="1"/>
    <n v="1"/>
    <n v="13.5"/>
    <n v="0.04"/>
    <n v="72728"/>
    <n v="78209"/>
    <n v="2909.12"/>
    <n v="219.24000000000024"/>
    <n v="14136"/>
    <n v="0.18149999999999999"/>
    <n v="0.17510000000000001"/>
    <n v="1131.83"/>
    <n v="52.14"/>
    <n v="9.1300000000000008"/>
    <n v="61.27"/>
    <n v="4321.4600000000009"/>
  </r>
  <r>
    <x v="153"/>
    <s v="Mossyrock School District"/>
    <n v="2572"/>
    <s v="Mossyrock Elementary School"/>
    <x v="0"/>
    <n v="315"/>
    <n v="0"/>
    <n v="315"/>
    <n v="1"/>
    <n v="1"/>
    <n v="315"/>
    <n v="0.92400000000000004"/>
    <n v="72728"/>
    <n v="78209"/>
    <n v="67200.67"/>
    <n v="5064.4499999999971"/>
    <n v="14136"/>
    <n v="0.18149999999999999"/>
    <n v="0.17510000000000001"/>
    <n v="26145.37"/>
    <n v="1204.42"/>
    <n v="210.89"/>
    <n v="1415.31"/>
    <n v="99825.799999999988"/>
  </r>
  <r>
    <x v="153"/>
    <s v="Mossyrock School District"/>
    <n v="3238"/>
    <s v="Mossyrock Jr./Sr. High School"/>
    <x v="0"/>
    <n v="287.41999999999996"/>
    <n v="0"/>
    <n v="287.41999999999996"/>
    <n v="1"/>
    <n v="1"/>
    <n v="287.41999999999996"/>
    <n v="0.84299999999999997"/>
    <n v="72728"/>
    <n v="78209"/>
    <n v="61309.7"/>
    <n v="4620.4900000000052"/>
    <n v="14136"/>
    <n v="0.18149999999999999"/>
    <n v="0.17510000000000001"/>
    <n v="23853.41"/>
    <n v="1098.8399999999999"/>
    <n v="192.41"/>
    <n v="1291.25"/>
    <n v="91074.85"/>
  </r>
  <r>
    <x v="154"/>
    <s v="Mount Adams School District"/>
    <n v="2506"/>
    <s v="Harrah Elementary School"/>
    <x v="0"/>
    <n v="448.86"/>
    <n v="0"/>
    <n v="448.86"/>
    <n v="1"/>
    <n v="1"/>
    <n v="448.86"/>
    <n v="1.3169999999999999"/>
    <n v="72728"/>
    <n v="78209"/>
    <n v="95782.78"/>
    <n v="7218.4700000000012"/>
    <n v="14136"/>
    <n v="0.18149999999999999"/>
    <n v="0.17510000000000001"/>
    <n v="37265.64"/>
    <n v="1716.69"/>
    <n v="300.58999999999997"/>
    <n v="2017.28"/>
    <n v="142284.16999999998"/>
  </r>
  <r>
    <x v="154"/>
    <s v="Mount Adams School District"/>
    <n v="2389"/>
    <s v="Mount Adams Middle School"/>
    <x v="0"/>
    <n v="140.71"/>
    <n v="0"/>
    <n v="140.71"/>
    <n v="1"/>
    <n v="1"/>
    <n v="140.71"/>
    <n v="0.41299999999999998"/>
    <n v="72728"/>
    <n v="78209"/>
    <n v="30036.66"/>
    <n v="2263.66"/>
    <n v="14136"/>
    <n v="0.18149999999999999"/>
    <n v="0.17510000000000001"/>
    <n v="11686.19"/>
    <n v="538.34"/>
    <n v="94.26"/>
    <n v="632.6"/>
    <n v="44619.109999999993"/>
  </r>
  <r>
    <x v="154"/>
    <s v="Mount Adams School District"/>
    <n v="2532"/>
    <s v="White Swan High School"/>
    <x v="0"/>
    <n v="277.74"/>
    <n v="0"/>
    <n v="277.74"/>
    <n v="1"/>
    <n v="1"/>
    <n v="277.74"/>
    <n v="0.81499999999999995"/>
    <n v="72728"/>
    <n v="78209"/>
    <n v="59273.32"/>
    <n v="4467.0199999999968"/>
    <n v="14136"/>
    <n v="0.18149999999999999"/>
    <n v="0.17510000000000001"/>
    <n v="23061.119999999999"/>
    <n v="1062.3399999999999"/>
    <n v="186.02"/>
    <n v="1248.3599999999999"/>
    <n v="88049.819999999992"/>
  </r>
  <r>
    <x v="155"/>
    <s v="Mount Baker School District"/>
    <n v="2585"/>
    <s v="Acme Elementary"/>
    <x v="0"/>
    <n v="187.14"/>
    <n v="0"/>
    <n v="187.14"/>
    <n v="1.06"/>
    <n v="1.06"/>
    <n v="187.14"/>
    <n v="0.54900000000000004"/>
    <n v="72728"/>
    <n v="78209"/>
    <n v="42323.33"/>
    <n v="3189.6199999999953"/>
    <n v="14136"/>
    <n v="0.18149999999999999"/>
    <n v="0.17510000000000001"/>
    <n v="16000.85"/>
    <n v="758.55"/>
    <n v="132.82"/>
    <n v="891.36999999999989"/>
    <n v="62405.17"/>
  </r>
  <r>
    <x v="155"/>
    <s v="Mount Baker School District"/>
    <n v="3365"/>
    <s v="Harmony Elementary"/>
    <x v="1"/>
    <n v="292.1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5"/>
    <s v="Mount Baker School District"/>
    <n v="4533"/>
    <s v="Kendall Elementary"/>
    <x v="0"/>
    <n v="338.82"/>
    <n v="0"/>
    <n v="338.82"/>
    <n v="1.06"/>
    <n v="1.06"/>
    <n v="338.82"/>
    <n v="0.99399999999999999"/>
    <n v="72728"/>
    <n v="78209"/>
    <n v="76629.13"/>
    <n v="5775"/>
    <n v="14136"/>
    <n v="0.18149999999999999"/>
    <n v="0.17510000000000001"/>
    <n v="28970.57"/>
    <n v="1373.4"/>
    <n v="240.48"/>
    <n v="1613.88"/>
    <n v="112988.58000000002"/>
  </r>
  <r>
    <x v="155"/>
    <s v="Mount Baker School District"/>
    <n v="5112"/>
    <s v="Mount Baker Academy"/>
    <x v="0"/>
    <n v="25.81"/>
    <n v="0"/>
    <n v="25.81"/>
    <n v="1.06"/>
    <n v="1.06"/>
    <n v="25.81"/>
    <n v="7.5999999999999998E-2"/>
    <n v="72728"/>
    <n v="78209"/>
    <n v="5858.97"/>
    <n v="441.55000000000018"/>
    <n v="14136"/>
    <n v="0.18149999999999999"/>
    <n v="0.17510000000000001"/>
    <n v="2215.0500000000002"/>
    <n v="105.01"/>
    <n v="18.39"/>
    <n v="123.4"/>
    <n v="8638.9699999999993"/>
  </r>
  <r>
    <x v="155"/>
    <s v="Mount Baker School District"/>
    <n v="3003"/>
    <s v="Mount Baker Junior High"/>
    <x v="0"/>
    <n v="249.36"/>
    <n v="0"/>
    <n v="249.36"/>
    <n v="1.06"/>
    <n v="1.06"/>
    <n v="249.36"/>
    <n v="0.73099999999999998"/>
    <n v="72728"/>
    <n v="78209"/>
    <n v="56354.02"/>
    <n v="4247.010000000002"/>
    <n v="14136"/>
    <n v="0.18149999999999999"/>
    <n v="0.17510000000000001"/>
    <n v="21305.32"/>
    <n v="1010.02"/>
    <n v="176.85"/>
    <n v="1186.8699999999999"/>
    <n v="83093.22"/>
  </r>
  <r>
    <x v="155"/>
    <s v="Mount Baker School District"/>
    <n v="2343"/>
    <s v="Mount Baker Senior High"/>
    <x v="1"/>
    <n v="472.4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6"/>
    <s v="Mount Pleasant School District"/>
    <n v="3459"/>
    <s v="Mount Pleasant School"/>
    <x v="1"/>
    <n v="66.1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7"/>
    <s v="Mount Vernon School District"/>
    <n v="5625"/>
    <s v="Aspire Academy"/>
    <x v="0"/>
    <n v="150.9"/>
    <n v="0"/>
    <n v="150.9"/>
    <n v="1.1200000000000001"/>
    <n v="1.1200000000000001"/>
    <n v="150.9"/>
    <n v="0.443"/>
    <n v="72728"/>
    <n v="78209"/>
    <n v="36084.720000000001"/>
    <n v="2719.4599999999991"/>
    <n v="14136"/>
    <n v="0.18149999999999999"/>
    <n v="0.17510000000000001"/>
    <n v="13287.8"/>
    <n v="646.74"/>
    <n v="113.24"/>
    <n v="759.98"/>
    <n v="52851.960000000006"/>
  </r>
  <r>
    <x v="157"/>
    <s v="Mount Vernon School District"/>
    <n v="4329"/>
    <s v="Centennial Elementary School "/>
    <x v="0"/>
    <n v="443.43"/>
    <n v="0"/>
    <n v="443.43"/>
    <n v="1.1200000000000001"/>
    <n v="1.1200000000000001"/>
    <n v="443.43"/>
    <n v="1.3009999999999999"/>
    <n v="72728"/>
    <n v="78209"/>
    <n v="105973.42"/>
    <n v="7986.4799999999959"/>
    <n v="14136"/>
    <n v="0.18149999999999999"/>
    <n v="0.17510000000000001"/>
    <n v="39023.54"/>
    <n v="1899.33"/>
    <n v="332.57"/>
    <n v="2231.9"/>
    <n v="155215.34"/>
  </r>
  <r>
    <x v="157"/>
    <s v="Mount Vernon School District"/>
    <n v="5589"/>
    <s v="Harriet Rowley Elementary"/>
    <x v="0"/>
    <n v="506.49"/>
    <n v="0"/>
    <n v="506.49"/>
    <n v="1.1200000000000001"/>
    <n v="1.1200000000000001"/>
    <n v="506.49"/>
    <n v="1.486"/>
    <n v="72728"/>
    <n v="78209"/>
    <n v="121042.66"/>
    <n v="9122.14"/>
    <n v="14136"/>
    <n v="0.18149999999999999"/>
    <n v="0.17510000000000001"/>
    <n v="44572.63"/>
    <n v="2169.41"/>
    <n v="379.86"/>
    <n v="2549.27"/>
    <n v="177286.69999999998"/>
  </r>
  <r>
    <x v="157"/>
    <s v="Mount Vernon School District"/>
    <n v="3183"/>
    <s v="Jefferson Elementary"/>
    <x v="0"/>
    <n v="472.02000000000004"/>
    <n v="0"/>
    <n v="472.02000000000004"/>
    <n v="1.1200000000000001"/>
    <n v="1.1200000000000001"/>
    <n v="472.02000000000004"/>
    <n v="1.385"/>
    <n v="72728"/>
    <n v="78209"/>
    <n v="112815.67"/>
    <n v="8502.1300000000047"/>
    <n v="14136"/>
    <n v="0.18149999999999999"/>
    <n v="0.17510000000000001"/>
    <n v="41543.129999999997"/>
    <n v="2021.96"/>
    <n v="354.05"/>
    <n v="2376.0100000000002"/>
    <n v="165236.94"/>
  </r>
  <r>
    <x v="157"/>
    <s v="Mount Vernon School District"/>
    <n v="3821"/>
    <s v="La Venture Middle School"/>
    <x v="0"/>
    <n v="680.35"/>
    <n v="0"/>
    <n v="680.35"/>
    <n v="1.1200000000000001"/>
    <n v="1.1200000000000001"/>
    <n v="680.35"/>
    <n v="1.996"/>
    <n v="72728"/>
    <n v="78209"/>
    <n v="162584.9"/>
    <n v="12252.880000000005"/>
    <n v="14136"/>
    <n v="0.18149999999999999"/>
    <n v="0.17510000000000001"/>
    <n v="59870.09"/>
    <n v="2913.96"/>
    <n v="510.23"/>
    <n v="3424.19"/>
    <n v="238132.06"/>
  </r>
  <r>
    <x v="157"/>
    <s v="Mount Vernon School District"/>
    <n v="4013"/>
    <s v="Little Mountain Elementary"/>
    <x v="0"/>
    <n v="379"/>
    <n v="0"/>
    <n v="379"/>
    <n v="1.1200000000000001"/>
    <n v="1.1200000000000001"/>
    <n v="379"/>
    <n v="1.1120000000000001"/>
    <n v="72728"/>
    <n v="78209"/>
    <n v="90578.36"/>
    <n v="6826.2599999999948"/>
    <n v="14136"/>
    <n v="0.18149999999999999"/>
    <n v="0.17510000000000001"/>
    <n v="33354.480000000003"/>
    <n v="1623.41"/>
    <n v="284.26"/>
    <n v="1907.67"/>
    <n v="132666.76999999999"/>
  </r>
  <r>
    <x v="157"/>
    <s v="Mount Vernon School District"/>
    <n v="3001"/>
    <s v="Madison Elementary"/>
    <x v="0"/>
    <n v="519.86"/>
    <n v="0"/>
    <n v="519.86"/>
    <n v="1.1200000000000001"/>
    <n v="1.1200000000000001"/>
    <n v="519.86"/>
    <n v="1.5249999999999999"/>
    <n v="72728"/>
    <n v="78209"/>
    <n v="124219.42"/>
    <n v="9361.5500000000029"/>
    <n v="14136"/>
    <n v="0.18149999999999999"/>
    <n v="0.17510000000000001"/>
    <n v="45742.43"/>
    <n v="2226.35"/>
    <n v="389.83"/>
    <n v="2616.1799999999998"/>
    <n v="181939.58000000002"/>
  </r>
  <r>
    <x v="157"/>
    <s v="Mount Vernon School District"/>
    <n v="4511"/>
    <s v="Mount Baker Middle School"/>
    <x v="0"/>
    <n v="593.12"/>
    <n v="0"/>
    <n v="593.12"/>
    <n v="1.1200000000000001"/>
    <n v="1.1200000000000001"/>
    <n v="593.12"/>
    <n v="1.74"/>
    <n v="72728"/>
    <n v="78209"/>
    <n v="141732.32999999999"/>
    <n v="10681.370000000024"/>
    <n v="14136"/>
    <n v="0.18149999999999999"/>
    <n v="0.17510000000000001"/>
    <n v="52191.37"/>
    <n v="2540.23"/>
    <n v="444.79"/>
    <n v="2985.02"/>
    <n v="207590.09"/>
  </r>
  <r>
    <x v="157"/>
    <s v="Mount Vernon School District"/>
    <n v="2295"/>
    <s v="Mount Vernon High School"/>
    <x v="0"/>
    <n v="1909.3899999999999"/>
    <n v="0"/>
    <n v="1909.3899999999999"/>
    <n v="1.1200000000000001"/>
    <n v="1.1200000000000001"/>
    <n v="1909.3899999999999"/>
    <n v="5.601"/>
    <n v="72728"/>
    <n v="78209"/>
    <n v="456231.47"/>
    <n v="34382.97000000003"/>
    <n v="14136"/>
    <n v="0.18149999999999999"/>
    <n v="0.17510000000000001"/>
    <n v="168002.21"/>
    <n v="8176.91"/>
    <n v="1431.78"/>
    <n v="9608.69"/>
    <n v="668225.33999999985"/>
  </r>
  <r>
    <x v="157"/>
    <s v="Mount Vernon School District"/>
    <n v="5449"/>
    <s v="Mount Vernon Open Doors"/>
    <x v="0"/>
    <n v="50.43"/>
    <n v="0"/>
    <n v="50.43"/>
    <n v="1.1200000000000001"/>
    <n v="1.1200000000000001"/>
    <n v="50.43"/>
    <n v="0.14799999999999999"/>
    <n v="72728"/>
    <n v="78209"/>
    <n v="12055.39"/>
    <n v="908.53000000000065"/>
    <n v="14136"/>
    <n v="0.18149999999999999"/>
    <n v="0.17510000000000001"/>
    <n v="4439.26"/>
    <n v="216.07"/>
    <n v="37.83"/>
    <n v="253.89999999999998"/>
    <n v="17657.080000000002"/>
  </r>
  <r>
    <x v="157"/>
    <s v="Mount Vernon School District"/>
    <n v="3829"/>
    <s v="Mount Vernon Special Ed"/>
    <x v="0"/>
    <n v="36.049999999999997"/>
    <n v="0"/>
    <n v="36.049999999999997"/>
    <n v="1.1200000000000001"/>
    <n v="1.1200000000000001"/>
    <n v="36.049999999999997"/>
    <n v="0.106"/>
    <n v="72728"/>
    <n v="78209"/>
    <n v="8634.27"/>
    <n v="650.69999999999891"/>
    <n v="14136"/>
    <n v="0.18149999999999999"/>
    <n v="0.17510000000000001"/>
    <n v="3179.47"/>
    <n v="154.75"/>
    <n v="27.1"/>
    <n v="181.85"/>
    <n v="12646.289999999999"/>
  </r>
  <r>
    <x v="157"/>
    <s v="Mount Vernon School District"/>
    <n v="5960"/>
    <s v="Northwest Career &amp; Technical Academy"/>
    <x v="1"/>
    <n v="310.9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7"/>
    <s v="Mount Vernon School District"/>
    <n v="1992"/>
    <s v="Skagit Academy"/>
    <x v="1"/>
    <n v="226.3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7"/>
    <s v="Mount Vernon School District"/>
    <n v="2880"/>
    <s v="Washington Elementary School"/>
    <x v="0"/>
    <n v="341.64"/>
    <n v="0"/>
    <n v="341.64"/>
    <n v="1.1200000000000001"/>
    <n v="1.1200000000000001"/>
    <n v="341.64"/>
    <n v="1.002"/>
    <n v="72728"/>
    <n v="78209"/>
    <n v="81618.27"/>
    <n v="6151"/>
    <n v="14136"/>
    <n v="0.18149999999999999"/>
    <n v="0.17510000000000001"/>
    <n v="30055.03"/>
    <n v="1462.82"/>
    <n v="256.14"/>
    <n v="1718.96"/>
    <n v="119543.26000000001"/>
  </r>
  <r>
    <x v="158"/>
    <s v="Muckleshoot Indian Tribe"/>
    <n v="1986"/>
    <s v="Muckleshoot Tribal School"/>
    <x v="0"/>
    <n v="540.81000000000006"/>
    <n v="0"/>
    <n v="540.81000000000006"/>
    <n v="1.1200000000000001"/>
    <n v="1.1200000000000001"/>
    <n v="540.81000000000006"/>
    <n v="1.5860000000000001"/>
    <n v="72728"/>
    <n v="78209"/>
    <n v="129188.2"/>
    <n v="9736.0099999999948"/>
    <n v="14136"/>
    <n v="0.18149999999999999"/>
    <n v="0.17510000000000001"/>
    <n v="47572.13"/>
    <n v="2315.4"/>
    <n v="405.43"/>
    <n v="2720.83"/>
    <n v="189217.16999999995"/>
  </r>
  <r>
    <x v="159"/>
    <s v="Mukilteo School District"/>
    <n v="4247"/>
    <s v="ACES High School"/>
    <x v="0"/>
    <n v="170.07"/>
    <n v="0"/>
    <n v="170.07"/>
    <n v="1.18"/>
    <n v="1.18"/>
    <n v="170.07"/>
    <n v="0.499"/>
    <n v="72728"/>
    <n v="78209"/>
    <n v="42823.7"/>
    <n v="3227.3199999999997"/>
    <n v="14136"/>
    <n v="0.18149999999999999"/>
    <n v="0.17510000000000001"/>
    <n v="15391.47"/>
    <n v="767.52"/>
    <n v="134.38999999999999"/>
    <n v="901.91"/>
    <n v="62344.4"/>
  </r>
  <r>
    <x v="159"/>
    <s v="Mukilteo School District"/>
    <n v="4303"/>
    <s v="Challenger Elementary"/>
    <x v="0"/>
    <n v="554.29"/>
    <n v="0"/>
    <n v="554.29"/>
    <n v="1.18"/>
    <n v="1.18"/>
    <n v="554.29"/>
    <n v="1.6259999999999999"/>
    <n v="72728"/>
    <n v="78209"/>
    <n v="139541.76000000001"/>
    <n v="10516.279999999999"/>
    <n v="14136"/>
    <n v="0.18149999999999999"/>
    <n v="0.17510000000000001"/>
    <n v="50153.37"/>
    <n v="2500.9699999999998"/>
    <n v="437.92"/>
    <n v="2938.89"/>
    <n v="203150.30000000002"/>
  </r>
  <r>
    <x v="159"/>
    <s v="Mukilteo School District"/>
    <n v="4342"/>
    <s v="Columbia Elementary"/>
    <x v="1"/>
    <n v="501.1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4304"/>
    <s v="Discovery Elementary"/>
    <x v="0"/>
    <n v="588.05999999999995"/>
    <n v="0"/>
    <n v="588.05999999999995"/>
    <n v="1.18"/>
    <n v="1.18"/>
    <n v="588.05999999999995"/>
    <n v="1.7250000000000001"/>
    <n v="72728"/>
    <n v="78209"/>
    <n v="148037.84"/>
    <n v="11156.580000000016"/>
    <n v="14136"/>
    <n v="0.18149999999999999"/>
    <n v="0.17510000000000001"/>
    <n v="53206.99"/>
    <n v="2653.24"/>
    <n v="464.58"/>
    <n v="3117.8199999999997"/>
    <n v="215519.23"/>
  </r>
  <r>
    <x v="159"/>
    <s v="Mukilteo School District"/>
    <n v="4469"/>
    <s v="Endeavour Elementary"/>
    <x v="1"/>
    <n v="446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4231"/>
    <s v="Explorer Middle School"/>
    <x v="0"/>
    <n v="800.76"/>
    <n v="0"/>
    <n v="800.76"/>
    <n v="1.18"/>
    <n v="1.18"/>
    <n v="800.76"/>
    <n v="2.3490000000000002"/>
    <n v="72728"/>
    <n v="78209"/>
    <n v="201588.92"/>
    <n v="15192.349999999977"/>
    <n v="14136"/>
    <n v="0.18149999999999999"/>
    <n v="0.17510000000000001"/>
    <n v="72454.03"/>
    <n v="3613.02"/>
    <n v="632.64"/>
    <n v="4245.66"/>
    <n v="293480.95999999996"/>
  </r>
  <r>
    <x v="159"/>
    <s v="Mukilteo School District"/>
    <n v="2886"/>
    <s v="Fairmount Elementary"/>
    <x v="0"/>
    <n v="516.42999999999995"/>
    <n v="0"/>
    <n v="516.42999999999995"/>
    <n v="1.18"/>
    <n v="1.18"/>
    <n v="516.42999999999995"/>
    <n v="1.5149999999999999"/>
    <n v="72728"/>
    <n v="78209"/>
    <n v="130015.85"/>
    <n v="9798.3800000000047"/>
    <n v="14136"/>
    <n v="0.18149999999999999"/>
    <n v="0.17510000000000001"/>
    <n v="46729.61"/>
    <n v="2330.2399999999998"/>
    <n v="408.03"/>
    <n v="2738.2699999999995"/>
    <n v="189282.11000000002"/>
  </r>
  <r>
    <x v="159"/>
    <s v="Mukilteo School District"/>
    <n v="4430"/>
    <s v="Harbour Pointe Middle School"/>
    <x v="1"/>
    <n v="800.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4344"/>
    <s v="Horizon Elementary"/>
    <x v="0"/>
    <n v="529.14"/>
    <n v="0"/>
    <n v="529.14"/>
    <n v="1.18"/>
    <n v="1.18"/>
    <n v="529.14"/>
    <n v="1.552"/>
    <n v="72728"/>
    <n v="78209"/>
    <n v="133191.15"/>
    <n v="10037.679999999993"/>
    <n v="14136"/>
    <n v="0.18149999999999999"/>
    <n v="0.17510000000000001"/>
    <n v="47870.86"/>
    <n v="2387.15"/>
    <n v="417.99"/>
    <n v="2805.1400000000003"/>
    <n v="193904.83000000002"/>
  </r>
  <r>
    <x v="159"/>
    <s v="Mukilteo School District"/>
    <n v="4433"/>
    <s v="Kamiak High School"/>
    <x v="1"/>
    <n v="2328.6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5450"/>
    <s v="Lake Stickney Elementary School"/>
    <x v="0"/>
    <n v="623.71"/>
    <n v="0"/>
    <n v="623.71"/>
    <n v="1.18"/>
    <n v="1.18"/>
    <n v="623.71"/>
    <n v="1.83"/>
    <n v="72728"/>
    <n v="78209"/>
    <n v="157048.84"/>
    <n v="11835.670000000013"/>
    <n v="14136"/>
    <n v="0.18149999999999999"/>
    <n v="0.17510000000000001"/>
    <n v="56445.67"/>
    <n v="2814.74"/>
    <n v="492.86"/>
    <n v="3307.6"/>
    <n v="228637.78000000003"/>
  </r>
  <r>
    <x v="159"/>
    <s v="Mukilteo School District"/>
    <n v="3688"/>
    <s v="Mariner High School"/>
    <x v="0"/>
    <n v="2025.05"/>
    <n v="0"/>
    <n v="2025.05"/>
    <n v="1.18"/>
    <n v="1.18"/>
    <n v="2025.05"/>
    <n v="5.94"/>
    <n v="72728"/>
    <n v="78209"/>
    <n v="509765.1"/>
    <n v="38417.420000000042"/>
    <n v="14136"/>
    <n v="0.18149999999999999"/>
    <n v="0.17510000000000001"/>
    <n v="183217.1"/>
    <n v="9136.3799999999992"/>
    <n v="1599.78"/>
    <n v="10736.16"/>
    <n v="742135.78"/>
  </r>
  <r>
    <x v="159"/>
    <s v="Mukilteo School District"/>
    <n v="4164"/>
    <s v="Mukilteo Elementary"/>
    <x v="1"/>
    <n v="518.5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5498"/>
    <s v="Mukilteo Reengagement Academy Open Doors"/>
    <x v="0"/>
    <n v="73.569999999999993"/>
    <n v="0"/>
    <n v="73.569999999999993"/>
    <n v="1.18"/>
    <n v="1.18"/>
    <n v="73.569999999999993"/>
    <n v="0.216"/>
    <n v="72728"/>
    <n v="78209"/>
    <n v="18536.91"/>
    <n v="1397"/>
    <n v="14136"/>
    <n v="0.18149999999999999"/>
    <n v="0.17510000000000001"/>
    <n v="6662.44"/>
    <n v="332.23"/>
    <n v="58.17"/>
    <n v="390.40000000000003"/>
    <n v="26986.75"/>
  </r>
  <r>
    <x v="159"/>
    <s v="Mukilteo School District"/>
    <n v="4583"/>
    <s v="Odyssey Elementary"/>
    <x v="0"/>
    <n v="522.74"/>
    <n v="0"/>
    <n v="522.74"/>
    <n v="1.18"/>
    <n v="1.18"/>
    <n v="522.74"/>
    <n v="1.5329999999999999"/>
    <n v="72728"/>
    <n v="78209"/>
    <n v="131560.59"/>
    <n v="9914.8000000000175"/>
    <n v="14136"/>
    <n v="0.18149999999999999"/>
    <n v="0.17510000000000001"/>
    <n v="47284.82"/>
    <n v="2357.92"/>
    <n v="412.87"/>
    <n v="2770.79"/>
    <n v="191531.00000000003"/>
  </r>
  <r>
    <x v="159"/>
    <s v="Mukilteo School District"/>
    <n v="3121"/>
    <s v="Olivia Park Elementary"/>
    <x v="0"/>
    <n v="583"/>
    <n v="0"/>
    <n v="583"/>
    <n v="1.18"/>
    <n v="1.18"/>
    <n v="583"/>
    <n v="1.71"/>
    <n v="72728"/>
    <n v="78209"/>
    <n v="146750.56"/>
    <n v="11059.559999999998"/>
    <n v="14136"/>
    <n v="0.18149999999999999"/>
    <n v="0.17510000000000001"/>
    <n v="52744.32"/>
    <n v="2630.17"/>
    <n v="460.54"/>
    <n v="3090.71"/>
    <n v="213645.15"/>
  </r>
  <r>
    <x v="159"/>
    <s v="Mukilteo School District"/>
    <n v="3120"/>
    <s v="Olympic View Middle School"/>
    <x v="1"/>
    <n v="818.2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5482"/>
    <s v="Pathfinder Kindergarten Center"/>
    <x v="0"/>
    <n v="459.41"/>
    <n v="0"/>
    <n v="459.41"/>
    <n v="1.18"/>
    <n v="1.18"/>
    <n v="459.41"/>
    <n v="1.3480000000000001"/>
    <n v="72728"/>
    <n v="78209"/>
    <n v="115684.07"/>
    <n v="8718.2899999999936"/>
    <n v="14136"/>
    <n v="0.18149999999999999"/>
    <n v="0.17510000000000001"/>
    <n v="41578.559999999998"/>
    <n v="2073.37"/>
    <n v="363.05"/>
    <n v="2436.42"/>
    <n v="168417.34"/>
  </r>
  <r>
    <x v="159"/>
    <s v="Mukilteo School District"/>
    <n v="4165"/>
    <s v="Picnic Point Elementary"/>
    <x v="1"/>
    <n v="466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3687"/>
    <s v="Serene Lake Elementary"/>
    <x v="1"/>
    <n v="467.7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4019"/>
    <s v="Sno-Isle Skills Center "/>
    <x v="1"/>
    <n v="534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1848"/>
    <s v="Special Services"/>
    <x v="1"/>
    <n v="27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59"/>
    <s v="Mukilteo School District"/>
    <n v="4425"/>
    <s v="Voyager Middle School"/>
    <x v="0"/>
    <n v="903.9"/>
    <n v="0"/>
    <n v="903.9"/>
    <n v="1.18"/>
    <n v="1.18"/>
    <n v="903.9"/>
    <n v="2.6509999999999998"/>
    <n v="72728"/>
    <n v="78209"/>
    <n v="227506.28"/>
    <n v="17145.549999999988"/>
    <n v="14136"/>
    <n v="0.18149999999999999"/>
    <n v="0.17510000000000001"/>
    <n v="81769.11"/>
    <n v="4077.53"/>
    <n v="713.98"/>
    <n v="4791.51"/>
    <n v="331212.45"/>
  </r>
  <r>
    <x v="160"/>
    <s v="Naches Valley School District"/>
    <n v="5451"/>
    <s v="Naches Valley Elementary School"/>
    <x v="0"/>
    <n v="487.36"/>
    <n v="0"/>
    <n v="487.36"/>
    <n v="1"/>
    <n v="1"/>
    <n v="487.36"/>
    <n v="1.43"/>
    <n v="72728"/>
    <n v="78209"/>
    <n v="104001.04"/>
    <n v="7837.8300000000017"/>
    <n v="14136"/>
    <n v="0.18149999999999999"/>
    <n v="0.17510000000000001"/>
    <n v="40463.07"/>
    <n v="1863.98"/>
    <n v="326.38"/>
    <n v="2190.36"/>
    <n v="154492.29999999999"/>
  </r>
  <r>
    <x v="160"/>
    <s v="Naches Valley School District"/>
    <n v="2591"/>
    <s v="Naches Valley High School"/>
    <x v="0"/>
    <n v="407.03999999999996"/>
    <n v="0"/>
    <n v="407.03999999999996"/>
    <n v="1"/>
    <n v="1"/>
    <n v="407.03999999999996"/>
    <n v="1.194"/>
    <n v="72728"/>
    <n v="78209"/>
    <n v="86837.23"/>
    <n v="6544.320000000007"/>
    <n v="14136"/>
    <n v="0.18149999999999999"/>
    <n v="0.17510000000000001"/>
    <n v="33785.25"/>
    <n v="1556.36"/>
    <n v="272.52"/>
    <n v="1828.8799999999999"/>
    <n v="128995.68000000001"/>
  </r>
  <r>
    <x v="160"/>
    <s v="Naches Valley School District"/>
    <n v="2898"/>
    <s v="Naches Valley Middle School"/>
    <x v="0"/>
    <n v="398.24"/>
    <n v="0"/>
    <n v="398.24"/>
    <n v="1"/>
    <n v="1"/>
    <n v="398.24"/>
    <n v="1.1679999999999999"/>
    <n v="72728"/>
    <n v="78209"/>
    <n v="84946.3"/>
    <n v="6401.8099999999977"/>
    <n v="14136"/>
    <n v="0.18149999999999999"/>
    <n v="0.17510000000000001"/>
    <n v="33049.56"/>
    <n v="1522.47"/>
    <n v="266.58"/>
    <n v="1789.05"/>
    <n v="126186.72"/>
  </r>
  <r>
    <x v="161"/>
    <s v="Napavine School District"/>
    <n v="3288"/>
    <s v="Napavine Elementary"/>
    <x v="0"/>
    <n v="387.72"/>
    <n v="0"/>
    <n v="387.72"/>
    <n v="1"/>
    <n v="1"/>
    <n v="387.72"/>
    <n v="1.137"/>
    <n v="72728"/>
    <n v="78209"/>
    <n v="82691.740000000005"/>
    <n v="6231.8899999999994"/>
    <n v="14136"/>
    <n v="0.18149999999999999"/>
    <n v="0.17510000000000001"/>
    <n v="32172.39"/>
    <n v="1482.06"/>
    <n v="259.51"/>
    <n v="1741.57"/>
    <n v="122837.59000000001"/>
  </r>
  <r>
    <x v="161"/>
    <s v="Napavine School District"/>
    <n v="2273"/>
    <s v="Napavine Jr Sr High School"/>
    <x v="1"/>
    <n v="418.4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2"/>
    <s v="Naselle-Grays River Valley School District"/>
    <n v="2868"/>
    <s v="Naselle Elementary"/>
    <x v="0"/>
    <n v="127"/>
    <n v="0"/>
    <n v="127"/>
    <n v="1.01"/>
    <n v="1.01"/>
    <n v="127"/>
    <n v="0.373"/>
    <n v="72728"/>
    <n v="78209"/>
    <n v="27398.82"/>
    <n v="2064.8600000000006"/>
    <n v="14136"/>
    <n v="0.18149999999999999"/>
    <n v="0.17510000000000001"/>
    <n v="10607.17"/>
    <n v="491.06"/>
    <n v="85.98"/>
    <n v="577.04"/>
    <n v="40647.89"/>
  </r>
  <r>
    <x v="162"/>
    <s v="Naselle-Grays River Valley School District"/>
    <n v="3295"/>
    <s v="Naselle Jr Sr High Schools"/>
    <x v="0"/>
    <n v="184.64000000000001"/>
    <n v="0"/>
    <n v="184.64000000000001"/>
    <n v="1.01"/>
    <n v="1.01"/>
    <n v="184.64000000000001"/>
    <n v="0.54200000000000004"/>
    <n v="72728"/>
    <n v="78209"/>
    <n v="39812.76"/>
    <n v="3000.4099999999962"/>
    <n v="14136"/>
    <n v="0.18149999999999999"/>
    <n v="0.17510000000000001"/>
    <n v="15413.1"/>
    <n v="713.55"/>
    <n v="124.94"/>
    <n v="838.49"/>
    <n v="59064.759999999995"/>
  </r>
  <r>
    <x v="163"/>
    <s v="Nespelem School District  "/>
    <n v="5740"/>
    <s v="Nespelem High School"/>
    <x v="0"/>
    <n v="7.57"/>
    <n v="0"/>
    <n v="7.57"/>
    <n v="1"/>
    <n v="1"/>
    <n v="7.57"/>
    <n v="2.1999999999999999E-2"/>
    <n v="72728"/>
    <n v="78209"/>
    <n v="1600.02"/>
    <n v="120.57999999999993"/>
    <n v="14136"/>
    <n v="0.18149999999999999"/>
    <n v="0.17510000000000001"/>
    <n v="622.51"/>
    <n v="28.68"/>
    <n v="5.0199999999999996"/>
    <n v="33.700000000000003"/>
    <n v="2376.8099999999995"/>
  </r>
  <r>
    <x v="163"/>
    <s v="Nespelem School District  "/>
    <n v="2494"/>
    <s v="Nespelem Elementary"/>
    <x v="0"/>
    <n v="117.42999999999999"/>
    <n v="0"/>
    <n v="117.42999999999999"/>
    <n v="1"/>
    <n v="1"/>
    <n v="117.42999999999999"/>
    <n v="0.34399999999999997"/>
    <n v="72728"/>
    <n v="78209"/>
    <n v="25018.43"/>
    <n v="1885.4700000000012"/>
    <n v="14136"/>
    <n v="0.18149999999999999"/>
    <n v="0.17510000000000001"/>
    <n v="9733.77"/>
    <n v="448.4"/>
    <n v="78.510000000000005"/>
    <n v="526.91"/>
    <n v="37164.58"/>
  </r>
  <r>
    <x v="164"/>
    <s v="Newport School District"/>
    <n v="2518"/>
    <s v="Newport High School"/>
    <x v="0"/>
    <n v="292.8"/>
    <n v="0"/>
    <n v="292.8"/>
    <n v="1"/>
    <n v="1"/>
    <n v="292.8"/>
    <n v="0.85899999999999999"/>
    <n v="72728"/>
    <n v="78209"/>
    <n v="62473.35"/>
    <n v="4708.18"/>
    <n v="14136"/>
    <n v="0.18149999999999999"/>
    <n v="0.17510000000000001"/>
    <n v="24306.14"/>
    <n v="1119.69"/>
    <n v="196.06"/>
    <n v="1315.75"/>
    <n v="92803.419999999984"/>
  </r>
  <r>
    <x v="164"/>
    <s v="Newport School District"/>
    <n v="5681"/>
    <s v="Newport Home Link"/>
    <x v="0"/>
    <n v="142.97"/>
    <n v="0"/>
    <n v="142.97"/>
    <n v="1"/>
    <n v="1"/>
    <n v="142.97"/>
    <n v="0.41899999999999998"/>
    <n v="72728"/>
    <n v="78209"/>
    <n v="30473.03"/>
    <n v="2296.5400000000009"/>
    <n v="14136"/>
    <n v="0.18149999999999999"/>
    <n v="0.17510000000000001"/>
    <n v="11855.96"/>
    <n v="546.16"/>
    <n v="95.63"/>
    <n v="641.79"/>
    <n v="45267.32"/>
  </r>
  <r>
    <x v="164"/>
    <s v="Newport School District"/>
    <n v="5118"/>
    <s v="Pend Oreille River School"/>
    <x v="0"/>
    <n v="51.330000000000005"/>
    <n v="0"/>
    <n v="51.330000000000005"/>
    <n v="1"/>
    <n v="1"/>
    <n v="51.330000000000005"/>
    <n v="0.151"/>
    <n v="72728"/>
    <n v="78209"/>
    <n v="10981.93"/>
    <n v="827.6299999999992"/>
    <n v="14136"/>
    <n v="0.18149999999999999"/>
    <n v="0.17510000000000001"/>
    <n v="4272.67"/>
    <n v="196.83"/>
    <n v="34.46"/>
    <n v="231.29000000000002"/>
    <n v="16313.52"/>
  </r>
  <r>
    <x v="164"/>
    <s v="Newport School District"/>
    <n v="3968"/>
    <s v="Sadie Halstead Middle School"/>
    <x v="0"/>
    <n v="295.41000000000003"/>
    <n v="0"/>
    <n v="295.41000000000003"/>
    <n v="1"/>
    <n v="1"/>
    <n v="295.41000000000003"/>
    <n v="0.86699999999999999"/>
    <n v="72728"/>
    <n v="78209"/>
    <n v="63055.18"/>
    <n v="4752.0199999999968"/>
    <n v="14136"/>
    <n v="0.18149999999999999"/>
    <n v="0.17510000000000001"/>
    <n v="24532.51"/>
    <n v="1130.1199999999999"/>
    <n v="197.88"/>
    <n v="1328"/>
    <n v="93667.709999999992"/>
  </r>
  <r>
    <x v="164"/>
    <s v="Newport School District"/>
    <n v="4478"/>
    <s v="Stratton Elementary"/>
    <x v="0"/>
    <n v="361.54"/>
    <n v="0"/>
    <n v="361.54"/>
    <n v="1"/>
    <n v="1"/>
    <n v="361.54"/>
    <n v="1.0609999999999999"/>
    <n v="72728"/>
    <n v="78209"/>
    <n v="77164.41"/>
    <n v="5815.3399999999965"/>
    <n v="14136"/>
    <n v="0.18149999999999999"/>
    <n v="0.17510000000000001"/>
    <n v="30021.9"/>
    <n v="1383"/>
    <n v="242.16"/>
    <n v="1625.16"/>
    <n v="114626.81"/>
  </r>
  <r>
    <x v="165"/>
    <s v="Nine Mile Falls"/>
    <n v="5752"/>
    <s v="Nine Mile Family Partnership Program"/>
    <x v="1"/>
    <n v="33.4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5"/>
    <s v="Nine Mile Falls School District"/>
    <n v="4036"/>
    <s v="Lake Spokane Elementary"/>
    <x v="1"/>
    <n v="439.43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5"/>
    <s v="Nine Mile Falls School District"/>
    <n v="4333"/>
    <s v="Lakeside High School"/>
    <x v="1"/>
    <n v="505.5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5"/>
    <s v="Nine Mile Falls School District"/>
    <n v="4521"/>
    <s v="Lakeside Middle School"/>
    <x v="1"/>
    <n v="306.6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5"/>
    <s v="Nine Mile Falls School District"/>
    <n v="2341"/>
    <s v="Nine Mile Falls Elementary"/>
    <x v="1"/>
    <n v="121.5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5"/>
    <s v="Nine Mile Falls School District"/>
    <n v="5417"/>
    <s v="Re-Engagement School (Nine Mile Falls)"/>
    <x v="1"/>
    <n v="2.6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6"/>
    <s v="Nooksack Valley School District"/>
    <n v="4428"/>
    <s v="Everson Elementary"/>
    <x v="0"/>
    <n v="289.48"/>
    <n v="0"/>
    <n v="289.48"/>
    <n v="1.06"/>
    <n v="1.06"/>
    <n v="289.48"/>
    <n v="0.84899999999999998"/>
    <n v="72728"/>
    <n v="78209"/>
    <n v="65450.84"/>
    <n v="4932.570000000007"/>
    <n v="14136"/>
    <n v="0.18149999999999999"/>
    <n v="0.17510000000000001"/>
    <n v="24744.48"/>
    <n v="1173.06"/>
    <n v="205.4"/>
    <n v="1378.46"/>
    <n v="96506.35"/>
  </r>
  <r>
    <x v="166"/>
    <s v="Nooksack Valley School District"/>
    <n v="4525"/>
    <s v="Nooksack Elementary"/>
    <x v="1"/>
    <n v="382.7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6"/>
    <s v="Nooksack Valley School District"/>
    <n v="5554"/>
    <s v="Nooksack Reengagement"/>
    <x v="0"/>
    <n v="15.430000000000001"/>
    <n v="0"/>
    <n v="15.430000000000001"/>
    <n v="1.06"/>
    <n v="1.06"/>
    <n v="15.430000000000001"/>
    <n v="4.4999999999999998E-2"/>
    <n v="72728"/>
    <n v="78209"/>
    <n v="3469.13"/>
    <n v="261.44000000000005"/>
    <n v="14136"/>
    <n v="0.18149999999999999"/>
    <n v="0.17510000000000001"/>
    <n v="1311.55"/>
    <n v="62.18"/>
    <n v="10.89"/>
    <n v="73.069999999999993"/>
    <n v="5115.1900000000005"/>
  </r>
  <r>
    <x v="166"/>
    <s v="Nooksack Valley School District"/>
    <n v="2459"/>
    <s v="Nooksack Valley High School"/>
    <x v="0"/>
    <n v="502.45"/>
    <n v="0"/>
    <n v="502.45"/>
    <n v="1.06"/>
    <n v="1.06"/>
    <n v="502.45"/>
    <n v="1.474"/>
    <n v="72728"/>
    <n v="78209"/>
    <n v="113633.14"/>
    <n v="8563.7299999999959"/>
    <n v="14136"/>
    <n v="0.18149999999999999"/>
    <n v="0.17510000000000001"/>
    <n v="42960.39"/>
    <n v="2036.61"/>
    <n v="356.61"/>
    <n v="2393.2199999999998"/>
    <n v="167550.48000000001"/>
  </r>
  <r>
    <x v="166"/>
    <s v="Nooksack Valley School District"/>
    <n v="2687"/>
    <s v="Nooksack Valley Middle School"/>
    <x v="0"/>
    <n v="451.95"/>
    <n v="0"/>
    <n v="451.95"/>
    <n v="1.06"/>
    <n v="1.06"/>
    <n v="451.95"/>
    <n v="1.3260000000000001"/>
    <n v="72728"/>
    <n v="78209"/>
    <n v="102223.57"/>
    <n v="7703.8699999999953"/>
    <n v="14136"/>
    <n v="0.18149999999999999"/>
    <n v="0.17510000000000001"/>
    <n v="38646.86"/>
    <n v="1832.12"/>
    <n v="320.8"/>
    <n v="2152.92"/>
    <n v="150727.22"/>
  </r>
  <r>
    <x v="166"/>
    <s v="Nooksack Valley School District"/>
    <n v="2489"/>
    <s v="Sumas Elementary"/>
    <x v="0"/>
    <n v="285.37"/>
    <n v="0"/>
    <n v="285.37"/>
    <n v="1.06"/>
    <n v="1.06"/>
    <n v="285.37"/>
    <n v="0.83699999999999997"/>
    <n v="72728"/>
    <n v="78209"/>
    <n v="64525.74"/>
    <n v="4862.8499999999985"/>
    <n v="14136"/>
    <n v="0.18149999999999999"/>
    <n v="0.17510000000000001"/>
    <n v="24394.74"/>
    <n v="1156.48"/>
    <n v="202.5"/>
    <n v="1358.98"/>
    <n v="95142.309999999983"/>
  </r>
  <r>
    <x v="167"/>
    <s v="North Beach School District"/>
    <n v="3788"/>
    <s v="North Beach Junior High School"/>
    <x v="0"/>
    <n v="98.11"/>
    <n v="0"/>
    <n v="98.11"/>
    <n v="1"/>
    <n v="1"/>
    <n v="98.11"/>
    <n v="0.28799999999999998"/>
    <n v="72728"/>
    <n v="78209"/>
    <n v="20945.66"/>
    <n v="1578.5299999999988"/>
    <n v="14136"/>
    <n v="0.18149999999999999"/>
    <n v="0.17510000000000001"/>
    <n v="8149.21"/>
    <n v="375.4"/>
    <n v="65.73"/>
    <n v="441.13"/>
    <n v="31114.53"/>
  </r>
  <r>
    <x v="167"/>
    <s v="North Beach School District"/>
    <n v="2728"/>
    <s v="North Beach Senior High School"/>
    <x v="0"/>
    <n v="200.42999999999998"/>
    <n v="0"/>
    <n v="200.42999999999998"/>
    <n v="1"/>
    <n v="1"/>
    <n v="200.42999999999998"/>
    <n v="0.58799999999999997"/>
    <n v="72728"/>
    <n v="78209"/>
    <n v="42764.06"/>
    <n v="3222.8300000000017"/>
    <n v="14136"/>
    <n v="0.18149999999999999"/>
    <n v="0.17510000000000001"/>
    <n v="16637.96"/>
    <n v="766.45"/>
    <n v="134.21"/>
    <n v="900.66000000000008"/>
    <n v="63525.51"/>
  </r>
  <r>
    <x v="167"/>
    <s v="North Beach School District"/>
    <n v="3787"/>
    <s v="Ocean Shores Elementary"/>
    <x v="0"/>
    <n v="255.02"/>
    <n v="0"/>
    <n v="255.02"/>
    <n v="1"/>
    <n v="1"/>
    <n v="255.02"/>
    <n v="0.748"/>
    <n v="72728"/>
    <n v="78209"/>
    <n v="54400.54"/>
    <n v="4099.7900000000009"/>
    <n v="14136"/>
    <n v="0.18149999999999999"/>
    <n v="0.17510000000000001"/>
    <n v="21165.3"/>
    <n v="975.01"/>
    <n v="170.72"/>
    <n v="1145.73"/>
    <n v="80811.360000000001"/>
  </r>
  <r>
    <x v="167"/>
    <s v="North Beach School District"/>
    <n v="3155"/>
    <s v="Pacific Beach Elementary School"/>
    <x v="0"/>
    <n v="101.43"/>
    <n v="0"/>
    <n v="101.43"/>
    <n v="1"/>
    <n v="1"/>
    <n v="101.43"/>
    <n v="0.29799999999999999"/>
    <n v="72728"/>
    <n v="78209"/>
    <n v="21672.94"/>
    <n v="1633.3400000000001"/>
    <n v="14136"/>
    <n v="0.18149999999999999"/>
    <n v="0.17510000000000001"/>
    <n v="8432.16"/>
    <n v="388.44"/>
    <n v="68.02"/>
    <n v="456.46"/>
    <n v="32194.899999999998"/>
  </r>
  <r>
    <x v="168"/>
    <s v="North Franklin School District"/>
    <n v="3325"/>
    <s v="Basin City Elem"/>
    <x v="0"/>
    <n v="328.59"/>
    <n v="0"/>
    <n v="328.59"/>
    <n v="1"/>
    <n v="1"/>
    <n v="328.59"/>
    <n v="0.96399999999999997"/>
    <n v="72728"/>
    <n v="78209"/>
    <n v="70109.789999999994"/>
    <n v="5283.6900000000023"/>
    <n v="14136"/>
    <n v="0.18149999999999999"/>
    <n v="0.17510000000000001"/>
    <n v="27277.21"/>
    <n v="1256.56"/>
    <n v="220.02"/>
    <n v="1476.58"/>
    <n v="104147.27"/>
  </r>
  <r>
    <x v="168"/>
    <s v="North Franklin School District"/>
    <n v="2918"/>
    <s v="Connell Elem"/>
    <x v="0"/>
    <n v="490.61"/>
    <n v="0"/>
    <n v="490.61"/>
    <n v="1"/>
    <n v="1"/>
    <n v="490.61"/>
    <n v="1.4390000000000001"/>
    <n v="72728"/>
    <n v="78209"/>
    <n v="104655.59"/>
    <n v="7887.1600000000035"/>
    <n v="14136"/>
    <n v="0.18149999999999999"/>
    <n v="0.17510000000000001"/>
    <n v="40717.74"/>
    <n v="1875.71"/>
    <n v="328.44"/>
    <n v="2204.15"/>
    <n v="155464.63999999998"/>
  </r>
  <r>
    <x v="168"/>
    <s v="North Franklin School District"/>
    <n v="3272"/>
    <s v="Connell High School"/>
    <x v="0"/>
    <n v="585.70000000000005"/>
    <n v="0"/>
    <n v="585.70000000000005"/>
    <n v="1"/>
    <n v="1"/>
    <n v="585.70000000000005"/>
    <n v="1.718"/>
    <n v="72728"/>
    <n v="78209"/>
    <n v="124946.7"/>
    <n v="9416.36"/>
    <n v="14136"/>
    <n v="0.18149999999999999"/>
    <n v="0.17510000000000001"/>
    <n v="48612.28"/>
    <n v="2239.38"/>
    <n v="392.12"/>
    <n v="2631.5"/>
    <n v="185606.83999999997"/>
  </r>
  <r>
    <x v="168"/>
    <s v="North Franklin School District"/>
    <n v="5499"/>
    <s v="CRCC-Open Doors"/>
    <x v="1"/>
    <n v="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8"/>
    <s v="North Franklin School District"/>
    <n v="3086"/>
    <s v="Mesa Elem"/>
    <x v="0"/>
    <n v="206.57"/>
    <n v="0"/>
    <n v="206.57"/>
    <n v="1"/>
    <n v="1"/>
    <n v="206.57"/>
    <n v="0.60599999999999998"/>
    <n v="72728"/>
    <n v="78209"/>
    <n v="44073.17"/>
    <n v="3321.4800000000032"/>
    <n v="14136"/>
    <n v="0.18149999999999999"/>
    <n v="0.17510000000000001"/>
    <n v="17147.29"/>
    <n v="789.91"/>
    <n v="138.31"/>
    <n v="928.22"/>
    <n v="65470.16"/>
  </r>
  <r>
    <x v="168"/>
    <s v="North Franklin School District"/>
    <n v="5653"/>
    <s v="North Franklin Virtual Academy"/>
    <x v="0"/>
    <n v="43.37"/>
    <n v="0"/>
    <n v="43.37"/>
    <n v="1"/>
    <n v="1"/>
    <n v="43.37"/>
    <n v="0.127"/>
    <n v="72728"/>
    <n v="78209"/>
    <n v="9236.4599999999991"/>
    <n v="696.08000000000175"/>
    <n v="14136"/>
    <n v="0.18149999999999999"/>
    <n v="0.17510000000000001"/>
    <n v="3593.57"/>
    <n v="165.54"/>
    <n v="28.99"/>
    <n v="194.53"/>
    <n v="13720.640000000001"/>
  </r>
  <r>
    <x v="168"/>
    <s v="North Franklin School District"/>
    <n v="1754"/>
    <s v="Palouse Junction High School"/>
    <x v="0"/>
    <n v="25.28"/>
    <n v="0"/>
    <n v="25.28"/>
    <n v="1"/>
    <n v="1"/>
    <n v="25.28"/>
    <n v="7.3999999999999996E-2"/>
    <n v="72728"/>
    <n v="78209"/>
    <n v="5381.87"/>
    <n v="405.60000000000036"/>
    <n v="14136"/>
    <n v="0.18149999999999999"/>
    <n v="0.17510000000000001"/>
    <n v="2093.89"/>
    <n v="96.46"/>
    <n v="16.89"/>
    <n v="113.35"/>
    <n v="7994.7100000000009"/>
  </r>
  <r>
    <x v="168"/>
    <s v="North Franklin School District"/>
    <n v="2198"/>
    <s v="Robert L Olds Junior High School"/>
    <x v="0"/>
    <n v="313.25"/>
    <n v="0"/>
    <n v="313.25"/>
    <n v="1"/>
    <n v="1"/>
    <n v="313.25"/>
    <n v="0.91900000000000004"/>
    <n v="72728"/>
    <n v="78209"/>
    <n v="66837.03"/>
    <n v="5037.0400000000081"/>
    <n v="14136"/>
    <n v="0.18149999999999999"/>
    <n v="0.17510000000000001"/>
    <n v="26003.89"/>
    <n v="1197.9000000000001"/>
    <n v="209.75"/>
    <n v="1407.65"/>
    <n v="99285.61"/>
  </r>
  <r>
    <x v="169"/>
    <s v="North Kitsap School District"/>
    <n v="5546"/>
    <s v="CHOICE Academy"/>
    <x v="0"/>
    <n v="52.58"/>
    <n v="0"/>
    <n v="52.58"/>
    <n v="1.18"/>
    <n v="1.22"/>
    <n v="52.58"/>
    <n v="0.154"/>
    <n v="72728"/>
    <n v="78209"/>
    <n v="13216.13"/>
    <n v="1477.7800000000007"/>
    <n v="14136"/>
    <n v="0.18149999999999999"/>
    <n v="0.17510000000000001"/>
    <n v="4834.43"/>
    <n v="244.9"/>
    <n v="42.88"/>
    <n v="287.78000000000003"/>
    <n v="19816.119999999995"/>
  </r>
  <r>
    <x v="169"/>
    <s v="North Kitsap School District"/>
    <n v="2798"/>
    <s v="David Wolfle Elementary"/>
    <x v="0"/>
    <n v="268.31"/>
    <n v="0"/>
    <n v="268.31"/>
    <n v="1.18"/>
    <n v="1.22"/>
    <n v="268.31"/>
    <n v="0.78700000000000003"/>
    <n v="72728"/>
    <n v="78209"/>
    <n v="67539.58"/>
    <n v="7552.0099999999948"/>
    <n v="14136"/>
    <n v="0.18149999999999999"/>
    <n v="0.17510000000000001"/>
    <n v="24705.82"/>
    <n v="1251.53"/>
    <n v="219.14"/>
    <n v="1470.67"/>
    <n v="101268.07999999999"/>
  </r>
  <r>
    <x v="169"/>
    <s v="North Kitsap School District"/>
    <n v="2854"/>
    <s v="Hilder Pearson Elementary"/>
    <x v="1"/>
    <n v="294.0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5085"/>
    <s v="Kingston High School"/>
    <x v="1"/>
    <n v="614.1899999999999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4359"/>
    <s v="Kingston Middle School"/>
    <x v="1"/>
    <n v="467.9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3236"/>
    <s v="North Kitsap High School"/>
    <x v="1"/>
    <n v="1093.839999999999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5646"/>
    <s v="North Kitsap Options"/>
    <x v="1"/>
    <n v="90.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1733"/>
    <s v="Parent Assisted Learning"/>
    <x v="1"/>
    <n v="66.6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2026"/>
    <s v="Poulsbo Elementary School"/>
    <x v="1"/>
    <n v="445.4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2476"/>
    <s v="Poulsbo Middle School"/>
    <x v="1"/>
    <n v="681.33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4467"/>
    <s v="Richard Gordon Elementary"/>
    <x v="1"/>
    <n v="387.92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1677"/>
    <s v="Special Programs"/>
    <x v="1"/>
    <n v="2.7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3391"/>
    <s v="Suquamish Elementary School"/>
    <x v="1"/>
    <n v="316.2099999999999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69"/>
    <s v="North Kitsap School District"/>
    <n v="4461"/>
    <s v="Vinland Elementary"/>
    <x v="1"/>
    <n v="515.5599999999999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0"/>
    <s v="North Mason School District"/>
    <n v="5513"/>
    <s v="Mary E. Theler Early Learning Center"/>
    <x v="1"/>
    <n v="31.3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0"/>
    <s v="North Mason School District"/>
    <n v="2662"/>
    <s v="Belfair Elementary"/>
    <x v="0"/>
    <n v="414.49"/>
    <n v="0"/>
    <n v="414.49"/>
    <n v="1.1200000000000001"/>
    <n v="1.1200000000000001"/>
    <n v="414.49"/>
    <n v="1.216"/>
    <n v="72728"/>
    <n v="78209"/>
    <n v="99049.72"/>
    <n v="7464.679999999993"/>
    <n v="14136"/>
    <n v="0.18149999999999999"/>
    <n v="0.17510000000000001"/>
    <n v="36473.97"/>
    <n v="1775.24"/>
    <n v="310.83999999999997"/>
    <n v="2086.08"/>
    <n v="145074.44999999998"/>
  </r>
  <r>
    <x v="170"/>
    <s v="North Mason School District"/>
    <n v="3174"/>
    <s v="Hawkins Middle School"/>
    <x v="0"/>
    <n v="466.97"/>
    <n v="0"/>
    <n v="466.97"/>
    <n v="1.1200000000000001"/>
    <n v="1.1200000000000001"/>
    <n v="466.97"/>
    <n v="1.37"/>
    <n v="72728"/>
    <n v="78209"/>
    <n v="111593.84"/>
    <n v="8410.0500000000029"/>
    <n v="14136"/>
    <n v="0.18149999999999999"/>
    <n v="0.17510000000000001"/>
    <n v="41093.199999999997"/>
    <n v="2000.06"/>
    <n v="350.21"/>
    <n v="2350.27"/>
    <n v="163447.35999999996"/>
  </r>
  <r>
    <x v="170"/>
    <s v="North Mason School District"/>
    <n v="1680"/>
    <s v="James A. Taylor High School"/>
    <x v="0"/>
    <n v="65.850000000000009"/>
    <n v="0"/>
    <n v="65.850000000000009"/>
    <n v="1.1200000000000001"/>
    <n v="1.1200000000000001"/>
    <n v="65.850000000000009"/>
    <n v="0.193"/>
    <n v="72728"/>
    <n v="78209"/>
    <n v="15720.88"/>
    <n v="1184.7800000000007"/>
    <n v="14136"/>
    <n v="0.18149999999999999"/>
    <n v="0.17510000000000001"/>
    <n v="5789.04"/>
    <n v="281.76"/>
    <n v="49.34"/>
    <n v="331.1"/>
    <n v="23025.799999999996"/>
  </r>
  <r>
    <x v="170"/>
    <s v="North Mason School District"/>
    <n v="1861"/>
    <s v="North Mason Homelink Program"/>
    <x v="1"/>
    <n v="89.78999999999999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0"/>
    <s v="North Mason School District"/>
    <n v="3175"/>
    <s v="North Mason Senior High School"/>
    <x v="1"/>
    <n v="681.3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0"/>
    <s v="North Mason School District"/>
    <n v="4320"/>
    <s v="Sand Hill Elementary"/>
    <x v="0"/>
    <n v="552.86"/>
    <n v="0"/>
    <n v="552.86"/>
    <n v="1.1200000000000001"/>
    <n v="1.1200000000000001"/>
    <n v="552.86"/>
    <n v="1.6220000000000001"/>
    <n v="72728"/>
    <n v="78209"/>
    <n v="132120.59"/>
    <n v="9957.0100000000093"/>
    <n v="14136"/>
    <n v="0.18149999999999999"/>
    <n v="0.17510000000000001"/>
    <n v="48651.95"/>
    <n v="2367.96"/>
    <n v="414.63"/>
    <n v="2782.59"/>
    <n v="193512.13999999998"/>
  </r>
  <r>
    <x v="171"/>
    <s v="North River School District"/>
    <n v="2292"/>
    <s v="North River School"/>
    <x v="0"/>
    <n v="59.35"/>
    <n v="0"/>
    <n v="59.35"/>
    <n v="1"/>
    <n v="1"/>
    <n v="59.35"/>
    <n v="0.17399999999999999"/>
    <n v="72728"/>
    <n v="78209"/>
    <n v="12654.67"/>
    <n v="953.70000000000073"/>
    <n v="14136"/>
    <n v="0.18149999999999999"/>
    <n v="0.17510000000000001"/>
    <n v="4923.4799999999996"/>
    <n v="226.81"/>
    <n v="39.71"/>
    <n v="266.52"/>
    <n v="18798.370000000003"/>
  </r>
  <r>
    <x v="172"/>
    <s v="North Thurston Public Schools"/>
    <n v="5168"/>
    <s v="Aspire Middle School"/>
    <x v="1"/>
    <n v="308.0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5167"/>
    <s v="Chambers Prairie Elementary School"/>
    <x v="0"/>
    <n v="501.32"/>
    <n v="0"/>
    <n v="501.32"/>
    <n v="1"/>
    <n v="1"/>
    <n v="501.32"/>
    <n v="1.4710000000000001"/>
    <n v="72728"/>
    <n v="78209"/>
    <n v="106982.89"/>
    <n v="8062.5500000000029"/>
    <n v="14136"/>
    <n v="0.18149999999999999"/>
    <n v="0.17510000000000001"/>
    <n v="41623.199999999997"/>
    <n v="1917.42"/>
    <n v="335.74"/>
    <n v="2253.16"/>
    <n v="158921.80000000002"/>
  </r>
  <r>
    <x v="172"/>
    <s v="North Thurston Public Schools"/>
    <n v="3361"/>
    <s v="Chinook Middle School"/>
    <x v="1"/>
    <n v="704.6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5654"/>
    <s v="Envision Career Academy"/>
    <x v="0"/>
    <n v="229.2"/>
    <n v="0"/>
    <n v="229.2"/>
    <n v="1"/>
    <n v="1"/>
    <n v="229.2"/>
    <n v="0.67200000000000004"/>
    <n v="72728"/>
    <n v="78209"/>
    <n v="48873.22"/>
    <n v="3683.2299999999959"/>
    <n v="14136"/>
    <n v="0.18149999999999999"/>
    <n v="0.17510000000000001"/>
    <n v="19014.82"/>
    <n v="875.94"/>
    <n v="153.38"/>
    <n v="1029.3200000000002"/>
    <n v="72600.590000000011"/>
  </r>
  <r>
    <x v="172"/>
    <s v="North Thurston Public Schools"/>
    <n v="4058"/>
    <s v="Evergreen Forest Elementary"/>
    <x v="1"/>
    <n v="473.4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4408"/>
    <s v="Horizons Elementary"/>
    <x v="1"/>
    <n v="570.4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5682"/>
    <s v="Ignite Family Academy"/>
    <x v="1"/>
    <n v="96.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4409"/>
    <s v="Komachin Middle School"/>
    <x v="1"/>
    <n v="635.3099999999999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3653"/>
    <s v="Lacey Elementary"/>
    <x v="0"/>
    <n v="379.77"/>
    <n v="0"/>
    <n v="379.77"/>
    <n v="1"/>
    <n v="1"/>
    <n v="379.77"/>
    <n v="1.1140000000000001"/>
    <n v="72728"/>
    <n v="78209"/>
    <n v="81018.990000000005"/>
    <n v="6105.8399999999965"/>
    <n v="14136"/>
    <n v="0.18149999999999999"/>
    <n v="0.17510000000000001"/>
    <n v="31521.58"/>
    <n v="1452.08"/>
    <n v="254.26"/>
    <n v="1706.34"/>
    <n v="120352.75"/>
  </r>
  <r>
    <x v="172"/>
    <s v="North Thurston Public Schools"/>
    <n v="3539"/>
    <s v="Lakes Elementary School"/>
    <x v="1"/>
    <n v="512.2999999999999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3262"/>
    <s v="Lydia Hawk Elementary"/>
    <x v="0"/>
    <n v="497.73"/>
    <n v="0"/>
    <n v="497.73"/>
    <n v="1"/>
    <n v="1"/>
    <n v="497.73"/>
    <n v="1.46"/>
    <n v="72728"/>
    <n v="78209"/>
    <n v="106182.88"/>
    <n v="8002.2599999999948"/>
    <n v="14136"/>
    <n v="0.18149999999999999"/>
    <n v="0.17510000000000001"/>
    <n v="41311.949999999997"/>
    <n v="1903.09"/>
    <n v="333.23"/>
    <n v="2236.3199999999997"/>
    <n v="157733.41000000003"/>
  </r>
  <r>
    <x v="172"/>
    <s v="North Thurston Public Schools"/>
    <n v="4255"/>
    <s v="Meadows Elementary"/>
    <x v="1"/>
    <n v="630.0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3130"/>
    <s v="Mountain View Elementary"/>
    <x v="0"/>
    <n v="607.97"/>
    <n v="0"/>
    <n v="607.97"/>
    <n v="1"/>
    <n v="1"/>
    <n v="607.97"/>
    <n v="1.7829999999999999"/>
    <n v="72728"/>
    <n v="78209"/>
    <n v="129674.02"/>
    <n v="9772.6299999999901"/>
    <n v="14136"/>
    <n v="0.18149999999999999"/>
    <n v="0.17510000000000001"/>
    <n v="50451.51"/>
    <n v="2324.11"/>
    <n v="406.95"/>
    <n v="2731.06"/>
    <n v="192629.21999999997"/>
  </r>
  <r>
    <x v="172"/>
    <s v="North Thurston Public Schools"/>
    <n v="3611"/>
    <s v="Nisqually Middle School"/>
    <x v="0"/>
    <n v="801.69"/>
    <n v="0"/>
    <n v="801.69"/>
    <n v="1"/>
    <n v="1"/>
    <n v="801.69"/>
    <n v="2.3519999999999999"/>
    <n v="72728"/>
    <n v="78209"/>
    <n v="171056.26"/>
    <n v="12891.309999999998"/>
    <n v="14136"/>
    <n v="0.18149999999999999"/>
    <n v="0.17510000000000001"/>
    <n v="66551.850000000006"/>
    <n v="3065.79"/>
    <n v="536.82000000000005"/>
    <n v="3602.61"/>
    <n v="254102.03"/>
  </r>
  <r>
    <x v="172"/>
    <s v="North Thurston Public Schools"/>
    <n v="3010"/>
    <s v="North Thurston High School"/>
    <x v="1"/>
    <n v="1354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3709"/>
    <s v="Olympic View Elementary"/>
    <x v="1"/>
    <n v="608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4271"/>
    <s v="Pleasant Glade Elementary"/>
    <x v="0"/>
    <n v="448.75"/>
    <n v="0"/>
    <n v="448.75"/>
    <n v="1"/>
    <n v="1"/>
    <n v="448.75"/>
    <n v="1.3160000000000001"/>
    <n v="72728"/>
    <n v="78209"/>
    <n v="95710.05"/>
    <n v="7212.9899999999907"/>
    <n v="14136"/>
    <n v="0.18149999999999999"/>
    <n v="0.17510000000000001"/>
    <n v="37237.339999999997"/>
    <n v="1715.38"/>
    <n v="300.36"/>
    <n v="2015.7400000000002"/>
    <n v="142176.12"/>
  </r>
  <r>
    <x v="172"/>
    <s v="North Thurston Public Schools"/>
    <n v="4427"/>
    <s v="River Ridge High School"/>
    <x v="1"/>
    <n v="1474.4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5452"/>
    <s v="Salish Middle School"/>
    <x v="1"/>
    <n v="778.6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4368"/>
    <s v="Seven Oaks Elementary"/>
    <x v="0"/>
    <n v="458.92"/>
    <n v="0"/>
    <n v="458.92"/>
    <n v="1"/>
    <n v="1"/>
    <n v="458.92"/>
    <n v="1.3460000000000001"/>
    <n v="72728"/>
    <n v="78209"/>
    <n v="97891.89"/>
    <n v="7377.4199999999983"/>
    <n v="14136"/>
    <n v="0.18149999999999999"/>
    <n v="0.17510000000000001"/>
    <n v="38086.22"/>
    <n v="1754.49"/>
    <n v="307.20999999999998"/>
    <n v="2061.6999999999998"/>
    <n v="145417.22999999998"/>
  </r>
  <r>
    <x v="172"/>
    <s v="North Thurston Public Schools"/>
    <n v="2754"/>
    <s v="South Bay Elementary"/>
    <x v="1"/>
    <n v="572.8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5683"/>
    <s v="Summit Virtual Academy"/>
    <x v="1"/>
    <n v="370.2100000000000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3710"/>
    <s v="Timberline High School"/>
    <x v="1"/>
    <n v="1380.2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2"/>
    <s v="North Thurston Public Schools"/>
    <n v="4122"/>
    <s v="Woodland Elementary"/>
    <x v="1"/>
    <n v="401.6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3"/>
    <s v="Northport School District"/>
    <n v="2062"/>
    <s v="Northport Elementary School"/>
    <x v="0"/>
    <n v="108.43"/>
    <n v="0"/>
    <n v="108.43"/>
    <n v="1"/>
    <n v="1"/>
    <n v="108.43"/>
    <n v="0.318"/>
    <n v="72728"/>
    <n v="78209"/>
    <n v="23127.5"/>
    <n v="1742.9599999999991"/>
    <n v="14136"/>
    <n v="0.18149999999999999"/>
    <n v="0.17510000000000001"/>
    <n v="8998.08"/>
    <n v="414.51"/>
    <n v="72.58"/>
    <n v="487.09"/>
    <n v="34355.629999999997"/>
  </r>
  <r>
    <x v="173"/>
    <s v="Northport School District"/>
    <n v="2958"/>
    <s v="Northport High School"/>
    <x v="0"/>
    <n v="48.88"/>
    <n v="0"/>
    <n v="48.88"/>
    <n v="1"/>
    <n v="1"/>
    <n v="48.88"/>
    <n v="0.14299999999999999"/>
    <n v="72728"/>
    <n v="78209"/>
    <n v="10400.1"/>
    <n v="783.78999999999905"/>
    <n v="14136"/>
    <n v="0.18149999999999999"/>
    <n v="0.17510000000000001"/>
    <n v="4046.31"/>
    <n v="186.4"/>
    <n v="32.64"/>
    <n v="219.04000000000002"/>
    <n v="15449.24"/>
  </r>
  <r>
    <x v="173"/>
    <s v="Northport School District"/>
    <n v="5252"/>
    <s v="Northport Homelink Program"/>
    <x v="1"/>
    <n v="104.4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5753"/>
    <s v="Northshore Learning Options"/>
    <x v="1"/>
    <n v="437.1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107"/>
    <s v="Arrowhead Elementary"/>
    <x v="1"/>
    <n v="283.0899999999999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106"/>
    <s v="Bothell High School"/>
    <x v="1"/>
    <n v="1685.5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017"/>
    <s v="Canyon Creek Elementary"/>
    <x v="1"/>
    <n v="925.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493"/>
    <s v="Canyon Park Middle School"/>
    <x v="1"/>
    <n v="897.3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234"/>
    <s v="Cottage Lake Elementary"/>
    <x v="1"/>
    <n v="265.3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105"/>
    <s v="Crystal Springs Elementary"/>
    <x v="1"/>
    <n v="496.7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379"/>
    <s v="East Ridge Elementary"/>
    <x v="1"/>
    <n v="396.7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306"/>
    <s v="Fernwood Elementary"/>
    <x v="1"/>
    <n v="738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355"/>
    <s v="Frank Love Elementary"/>
    <x v="1"/>
    <n v="511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124"/>
    <s v="Hollywood Hill Elementary"/>
    <x v="1"/>
    <n v="342.5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492"/>
    <s v="Inglemoor HS"/>
    <x v="1"/>
    <n v="1448.8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5606"/>
    <s v="Innovation Lab High School"/>
    <x v="1"/>
    <n v="246.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2993"/>
    <s v="Kenmore Elementary"/>
    <x v="1"/>
    <n v="38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345"/>
    <s v="Kenmore Middle School"/>
    <x v="1"/>
    <n v="740.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455"/>
    <s v="Kokanee Elementary"/>
    <x v="1"/>
    <n v="659.7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790"/>
    <s v="Leota Middle School"/>
    <x v="1"/>
    <n v="830.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390"/>
    <s v="Lockwood Elementary"/>
    <x v="1"/>
    <n v="572.5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344"/>
    <s v="Maywood Hills Elementary"/>
    <x v="1"/>
    <n v="505.6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442"/>
    <s v="Moorlands Elementary"/>
    <x v="1"/>
    <n v="606.54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5481"/>
    <s v="North Creek High School"/>
    <x v="1"/>
    <n v="1886.3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021"/>
    <s v="Northshore Middle School"/>
    <x v="1"/>
    <n v="841.2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5331"/>
    <s v="Northshore Online School"/>
    <x v="1"/>
    <n v="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1815"/>
    <s v="Northshore Special Services"/>
    <x v="1"/>
    <n v="22.9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5605"/>
    <s v="Ruby Bridges Elementary"/>
    <x v="1"/>
    <n v="478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811"/>
    <s v="Secondary Academy for Success"/>
    <x v="1"/>
    <n v="104.7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679"/>
    <s v="Shelton View Elementary"/>
    <x v="1"/>
    <n v="510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371"/>
    <s v="Skyview Middle School"/>
    <x v="1"/>
    <n v="1152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187"/>
    <s v="Sunrise Elementary"/>
    <x v="1"/>
    <n v="372.8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516"/>
    <s v="Timbercrest Middle School"/>
    <x v="1"/>
    <n v="682.3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069"/>
    <s v="Wellington Elementary"/>
    <x v="1"/>
    <n v="399.8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287"/>
    <s v="Westhill Elementary"/>
    <x v="1"/>
    <n v="409.2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3749"/>
    <s v="Woodin Elementary"/>
    <x v="1"/>
    <n v="476.3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208"/>
    <s v="Woodinville HS"/>
    <x v="1"/>
    <n v="1614.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4"/>
    <s v="Northshore School District"/>
    <n v="4377"/>
    <s v="Woodmoor Elementary"/>
    <x v="1"/>
    <n v="488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3477"/>
    <s v="Broadview Elementary"/>
    <x v="1"/>
    <n v="371.4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3377"/>
    <s v="Crescent Harbor Elem"/>
    <x v="0"/>
    <n v="457.89"/>
    <n v="0"/>
    <n v="457.89"/>
    <n v="1.1200000000000001"/>
    <n v="1.1200000000000001"/>
    <n v="457.89"/>
    <n v="1.343"/>
    <n v="72728"/>
    <n v="78209"/>
    <n v="109394.55"/>
    <n v="8244.3000000000029"/>
    <n v="14136"/>
    <n v="0.18149999999999999"/>
    <n v="0.17510000000000001"/>
    <n v="40283.339999999997"/>
    <n v="1960.65"/>
    <n v="343.31"/>
    <n v="2303.96"/>
    <n v="160226.15"/>
  </r>
  <r>
    <x v="175"/>
    <s v="Oak Harbor School District"/>
    <n v="4328"/>
    <s v="Hillcrest Elementary"/>
    <x v="1"/>
    <n v="509.1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1758"/>
    <s v="Homeconnection"/>
    <x v="1"/>
    <n v="233.9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5343"/>
    <s v="iGrad Academy"/>
    <x v="0"/>
    <n v="17.86"/>
    <n v="0"/>
    <n v="17.86"/>
    <n v="1.1200000000000001"/>
    <n v="1.1200000000000001"/>
    <n v="17.86"/>
    <n v="5.1999999999999998E-2"/>
    <n v="72728"/>
    <n v="78209"/>
    <n v="4235.68"/>
    <n v="319.21000000000004"/>
    <n v="14136"/>
    <n v="0.18149999999999999"/>
    <n v="0.17510000000000001"/>
    <n v="1559.74"/>
    <n v="75.91"/>
    <n v="13.29"/>
    <n v="89.199999999999989"/>
    <n v="6203.83"/>
  </r>
  <r>
    <x v="175"/>
    <s v="Oak Harbor School District"/>
    <n v="3939"/>
    <s v="North Whidbey Middle School"/>
    <x v="1"/>
    <n v="733.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2696"/>
    <s v="Oak Harbor Elementary"/>
    <x v="1"/>
    <n v="402.0200000000000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2974"/>
    <s v="Oak Harbor High School"/>
    <x v="1"/>
    <n v="1613.1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3274"/>
    <s v="Oak Harbor Intermediate School"/>
    <x v="1"/>
    <n v="755.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5626"/>
    <s v="Oak Harbor Virtual Academy"/>
    <x v="1"/>
    <n v="100.3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5"/>
    <s v="Oak Harbor School District"/>
    <n v="3566"/>
    <s v="Olympic View Elem"/>
    <x v="0"/>
    <n v="430.01"/>
    <n v="0"/>
    <n v="430.01"/>
    <n v="1.1200000000000001"/>
    <n v="1.1200000000000001"/>
    <n v="430.01"/>
    <n v="1.2609999999999999"/>
    <n v="72728"/>
    <n v="78209"/>
    <n v="102715.21"/>
    <n v="7740.9199999999983"/>
    <n v="14136"/>
    <n v="0.18149999999999999"/>
    <n v="0.17510000000000001"/>
    <n v="37823.74"/>
    <n v="1840.94"/>
    <n v="322.35000000000002"/>
    <n v="2163.29"/>
    <n v="150443.16"/>
  </r>
  <r>
    <x v="176"/>
    <s v="Oakesdale School District"/>
    <n v="3205"/>
    <s v="Oakesdale Elementary School"/>
    <x v="1"/>
    <n v="68.88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6"/>
    <s v="Oakesdale School District"/>
    <n v="2432"/>
    <s v="Oakesdale High School"/>
    <x v="1"/>
    <n v="84.62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77"/>
    <s v="Oakville School District"/>
    <n v="2922"/>
    <s v="Oakville Elementary"/>
    <x v="0"/>
    <n v="154.13999999999999"/>
    <n v="0"/>
    <n v="154.13999999999999"/>
    <n v="1"/>
    <n v="1"/>
    <n v="154.13999999999999"/>
    <n v="0.45200000000000001"/>
    <n v="72728"/>
    <n v="78209"/>
    <n v="32873.06"/>
    <n v="2477.4100000000035"/>
    <n v="14136"/>
    <n v="0.18149999999999999"/>
    <n v="0.17510000000000001"/>
    <n v="12789.73"/>
    <n v="589.16999999999996"/>
    <n v="103.16"/>
    <n v="692.32999999999993"/>
    <n v="48832.53"/>
  </r>
  <r>
    <x v="177"/>
    <s v="Oakville School District"/>
    <n v="2283"/>
    <s v="Oakville High School"/>
    <x v="0"/>
    <n v="146.32999999999998"/>
    <n v="0"/>
    <n v="146.32999999999998"/>
    <n v="1"/>
    <n v="1"/>
    <n v="146.32999999999998"/>
    <n v="0.42899999999999999"/>
    <n v="72728"/>
    <n v="78209"/>
    <n v="31200.31"/>
    <n v="2351.3500000000022"/>
    <n v="14136"/>
    <n v="0.18149999999999999"/>
    <n v="0.17510000000000001"/>
    <n v="12138.92"/>
    <n v="559.19000000000005"/>
    <n v="97.91"/>
    <n v="657.1"/>
    <n v="46347.68"/>
  </r>
  <r>
    <x v="177"/>
    <s v="Oakville School District"/>
    <n v="5584"/>
    <s v="Oakville Homelink"/>
    <x v="0"/>
    <n v="21.759999999999998"/>
    <n v="0"/>
    <n v="21.759999999999998"/>
    <n v="1"/>
    <n v="1"/>
    <n v="21.759999999999998"/>
    <n v="6.4000000000000001E-2"/>
    <n v="72728"/>
    <n v="78209"/>
    <n v="4654.59"/>
    <n v="350.78999999999996"/>
    <n v="14136"/>
    <n v="0.18149999999999999"/>
    <n v="0.17510000000000001"/>
    <n v="1810.94"/>
    <n v="83.42"/>
    <n v="14.61"/>
    <n v="98.03"/>
    <n v="6914.35"/>
  </r>
  <r>
    <x v="178"/>
    <s v="Ocean Beach School District"/>
    <n v="2517"/>
    <s v="Hilltop School"/>
    <x v="0"/>
    <n v="217.86"/>
    <n v="0"/>
    <n v="217.86"/>
    <n v="1"/>
    <n v="1"/>
    <n v="217.86"/>
    <n v="0.63900000000000001"/>
    <n v="72728"/>
    <n v="78209"/>
    <n v="46473.19"/>
    <n v="3502.3600000000006"/>
    <n v="14136"/>
    <n v="0.18149999999999999"/>
    <n v="0.17510000000000001"/>
    <n v="18081.05"/>
    <n v="832.93"/>
    <n v="145.85"/>
    <n v="978.78"/>
    <n v="69035.38"/>
  </r>
  <r>
    <x v="178"/>
    <s v="Ocean Beach School District"/>
    <n v="4220"/>
    <s v="Ilwaco High School"/>
    <x v="0"/>
    <n v="301.94"/>
    <n v="0"/>
    <n v="301.94"/>
    <n v="1"/>
    <n v="1"/>
    <n v="301.94"/>
    <n v="0.88600000000000001"/>
    <n v="72728"/>
    <n v="78209"/>
    <n v="64437.01"/>
    <n v="4856.1599999999962"/>
    <n v="14136"/>
    <n v="0.18149999999999999"/>
    <n v="0.17510000000000001"/>
    <n v="25070.13"/>
    <n v="1154.8900000000001"/>
    <n v="202.22"/>
    <n v="1357.1100000000001"/>
    <n v="95720.409999999989"/>
  </r>
  <r>
    <x v="178"/>
    <s v="Ocean Beach School District"/>
    <n v="3531"/>
    <s v="Long Beach Elementary School"/>
    <x v="0"/>
    <n v="200.95000000000002"/>
    <n v="0"/>
    <n v="200.95000000000002"/>
    <n v="1"/>
    <n v="1"/>
    <n v="200.95000000000002"/>
    <n v="0.58899999999999997"/>
    <n v="72728"/>
    <n v="78209"/>
    <n v="42836.79"/>
    <n v="3228.3099999999977"/>
    <n v="14136"/>
    <n v="0.18149999999999999"/>
    <n v="0.17510000000000001"/>
    <n v="16666.259999999998"/>
    <n v="767.75"/>
    <n v="134.43"/>
    <n v="902.18000000000006"/>
    <n v="63633.54"/>
  </r>
  <r>
    <x v="178"/>
    <s v="Ocean Beach School District"/>
    <n v="5647"/>
    <s v="Ocean Beach Alternative School"/>
    <x v="0"/>
    <n v="62.51"/>
    <n v="0"/>
    <n v="62.51"/>
    <n v="1"/>
    <n v="1"/>
    <n v="62.51"/>
    <n v="0.183"/>
    <n v="72728"/>
    <n v="78209"/>
    <n v="13309.22"/>
    <n v="1003.0300000000007"/>
    <n v="14136"/>
    <n v="0.18149999999999999"/>
    <n v="0.17510000000000001"/>
    <n v="5178.1400000000003"/>
    <n v="238.54"/>
    <n v="41.77"/>
    <n v="280.31"/>
    <n v="19770.7"/>
  </r>
  <r>
    <x v="178"/>
    <s v="Ocean Beach School District"/>
    <n v="4039"/>
    <s v="Ocean Park Elementary"/>
    <x v="0"/>
    <n v="212.27"/>
    <n v="0"/>
    <n v="212.27"/>
    <n v="1"/>
    <n v="1"/>
    <n v="212.27"/>
    <n v="0.623"/>
    <n v="72728"/>
    <n v="78209"/>
    <n v="45309.54"/>
    <n v="3414.6699999999983"/>
    <n v="14136"/>
    <n v="0.18149999999999999"/>
    <n v="0.17510000000000001"/>
    <n v="17628.32"/>
    <n v="812.07"/>
    <n v="142.19"/>
    <n v="954.26"/>
    <n v="67306.789999999994"/>
  </r>
  <r>
    <x v="179"/>
    <s v="Ocosta School District"/>
    <n v="5708"/>
    <s v="Ocosta ALE"/>
    <x v="0"/>
    <n v="10.44"/>
    <n v="0"/>
    <n v="10.44"/>
    <n v="1"/>
    <n v="1"/>
    <n v="10.44"/>
    <n v="3.1E-2"/>
    <n v="72728"/>
    <n v="78209"/>
    <n v="2254.5700000000002"/>
    <n v="169.90999999999985"/>
    <n v="14136"/>
    <n v="0.18149999999999999"/>
    <n v="0.17510000000000001"/>
    <n v="877.17"/>
    <n v="40.409999999999997"/>
    <n v="7.08"/>
    <n v="47.489999999999995"/>
    <n v="3349.14"/>
  </r>
  <r>
    <x v="179"/>
    <s v="Ocosta School District"/>
    <n v="3025"/>
    <s v="Ocosta Elementary School"/>
    <x v="0"/>
    <n v="311.47000000000003"/>
    <n v="0"/>
    <n v="311.47000000000003"/>
    <n v="1"/>
    <n v="1"/>
    <n v="311.47000000000003"/>
    <n v="0.91400000000000003"/>
    <n v="72728"/>
    <n v="78209"/>
    <n v="66473.39"/>
    <n v="5009.6399999999994"/>
    <n v="14136"/>
    <n v="0.18149999999999999"/>
    <n v="0.17510000000000001"/>
    <n v="25862.41"/>
    <n v="1191.3800000000001"/>
    <n v="208.61"/>
    <n v="1399.9900000000002"/>
    <n v="98745.430000000008"/>
  </r>
  <r>
    <x v="179"/>
    <s v="Ocosta School District"/>
    <n v="3024"/>
    <s v="Ocosta Junior - Senior High"/>
    <x v="0"/>
    <n v="260.27000000000004"/>
    <n v="0"/>
    <n v="260.27000000000004"/>
    <n v="1"/>
    <n v="1"/>
    <n v="260.27000000000004"/>
    <n v="0.76300000000000001"/>
    <n v="72728"/>
    <n v="78209"/>
    <n v="55491.46"/>
    <n v="4182.010000000002"/>
    <n v="14136"/>
    <n v="0.18149999999999999"/>
    <n v="0.17510000000000001"/>
    <n v="21589.74"/>
    <n v="994.56"/>
    <n v="174.15"/>
    <n v="1168.71"/>
    <n v="82431.92"/>
  </r>
  <r>
    <x v="180"/>
    <s v="Odessa School District"/>
    <n v="2443"/>
    <s v="Odessa High School"/>
    <x v="0"/>
    <n v="101.88"/>
    <n v="0"/>
    <n v="101.88"/>
    <n v="1"/>
    <n v="1.04"/>
    <n v="101.88"/>
    <n v="0.29899999999999999"/>
    <n v="72728"/>
    <n v="78209"/>
    <n v="21745.67"/>
    <n v="2574.2000000000007"/>
    <n v="14136"/>
    <n v="0.18149999999999999"/>
    <n v="0.17510000000000001"/>
    <n v="8624.25"/>
    <n v="405.33"/>
    <n v="70.97"/>
    <n v="476.29999999999995"/>
    <n v="33420.42"/>
  </r>
  <r>
    <x v="180"/>
    <s v="Odessa School District"/>
    <n v="2769"/>
    <s v="P C Jantz Elementary"/>
    <x v="0"/>
    <n v="109.86"/>
    <n v="0"/>
    <n v="109.86"/>
    <n v="1"/>
    <n v="1.04"/>
    <n v="109.86"/>
    <n v="0.32200000000000001"/>
    <n v="72728"/>
    <n v="78209"/>
    <n v="23418.42"/>
    <n v="2772.2100000000028"/>
    <n v="14136"/>
    <n v="0.18149999999999999"/>
    <n v="0.17510000000000001"/>
    <n v="9287.65"/>
    <n v="436.51"/>
    <n v="76.430000000000007"/>
    <n v="512.94000000000005"/>
    <n v="35991.22"/>
  </r>
  <r>
    <x v="181"/>
    <s v="Okanogan School District"/>
    <n v="2539"/>
    <s v="Grainger Elementary"/>
    <x v="0"/>
    <n v="408"/>
    <n v="0"/>
    <n v="408"/>
    <n v="1.01"/>
    <n v="1.01"/>
    <n v="408"/>
    <n v="1.1970000000000001"/>
    <n v="72728"/>
    <n v="78209"/>
    <n v="87925.97"/>
    <n v="6626.3600000000006"/>
    <n v="14136"/>
    <n v="0.18149999999999999"/>
    <n v="0.17510000000000001"/>
    <n v="34039.629999999997"/>
    <n v="1575.87"/>
    <n v="275.93"/>
    <n v="1851.8"/>
    <n v="130443.76000000001"/>
  </r>
  <r>
    <x v="181"/>
    <s v="Okanogan School District"/>
    <n v="1980"/>
    <s v="Okanogan Alternative High School"/>
    <x v="0"/>
    <n v="13.43"/>
    <n v="0"/>
    <n v="13.43"/>
    <n v="1.01"/>
    <n v="1.01"/>
    <n v="13.43"/>
    <n v="3.9E-2"/>
    <n v="72728"/>
    <n v="78209"/>
    <n v="2864.76"/>
    <n v="215.88999999999987"/>
    <n v="14136"/>
    <n v="0.18149999999999999"/>
    <n v="0.17510000000000001"/>
    <n v="1109.06"/>
    <n v="51.34"/>
    <n v="8.99"/>
    <n v="60.330000000000005"/>
    <n v="4250.04"/>
  </r>
  <r>
    <x v="181"/>
    <s v="Okanogan School District"/>
    <n v="2246"/>
    <s v="Okanogan High School"/>
    <x v="0"/>
    <n v="298.05"/>
    <n v="0"/>
    <n v="298.05"/>
    <n v="1.01"/>
    <n v="1.01"/>
    <n v="298.05"/>
    <n v="0.874"/>
    <n v="72728"/>
    <n v="78209"/>
    <n v="64199.91"/>
    <n v="4838.3000000000029"/>
    <n v="14136"/>
    <n v="0.18149999999999999"/>
    <n v="0.17510000000000001"/>
    <n v="24854.33"/>
    <n v="1150.6400000000001"/>
    <n v="201.48"/>
    <n v="1352.1200000000001"/>
    <n v="95244.66"/>
  </r>
  <r>
    <x v="181"/>
    <s v="Okanogan School District"/>
    <n v="2245"/>
    <s v="Okanogan Middle School"/>
    <x v="0"/>
    <n v="249.46"/>
    <n v="0"/>
    <n v="249.46"/>
    <n v="1.01"/>
    <n v="1.01"/>
    <n v="249.46"/>
    <n v="0.73199999999999998"/>
    <n v="72728"/>
    <n v="78209"/>
    <n v="53769.26"/>
    <n v="4052.2200000000012"/>
    <n v="14136"/>
    <n v="0.18149999999999999"/>
    <n v="0.17510000000000001"/>
    <n v="20816.22"/>
    <n v="963.69"/>
    <n v="168.74"/>
    <n v="1132.43"/>
    <n v="79770.13"/>
  </r>
  <r>
    <x v="181"/>
    <s v="Okanogan School District"/>
    <n v="5151"/>
    <s v="Okanogan Outreach Alternative School"/>
    <x v="0"/>
    <n v="88.440000000000012"/>
    <n v="0"/>
    <n v="88.440000000000012"/>
    <n v="1.01"/>
    <n v="1.01"/>
    <n v="88.440000000000012"/>
    <n v="0.25900000000000001"/>
    <n v="72728"/>
    <n v="78209"/>
    <n v="19024.919999999998"/>
    <n v="1433.7700000000004"/>
    <n v="14136"/>
    <n v="0.18149999999999999"/>
    <n v="0.17510000000000001"/>
    <n v="7365.3"/>
    <n v="340.98"/>
    <n v="59.71"/>
    <n v="400.69"/>
    <n v="28224.679999999997"/>
  </r>
  <r>
    <x v="182"/>
    <s v="Olympia School District"/>
    <n v="1768"/>
    <s v="Avanti High School"/>
    <x v="1"/>
    <n v="241.5199999999999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2487"/>
    <s v="Boston Harbor Elementary"/>
    <x v="1"/>
    <n v="173.0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960"/>
    <s v="Capital High School"/>
    <x v="1"/>
    <n v="1318.919999999999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4367"/>
    <s v="Centennial Elementary Olympia"/>
    <x v="1"/>
    <n v="449.7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2448"/>
    <s v="Garfield Elementary School"/>
    <x v="0"/>
    <n v="301.89"/>
    <n v="0"/>
    <n v="301.89"/>
    <n v="1"/>
    <n v="1.04"/>
    <n v="301.89"/>
    <n v="0.88600000000000001"/>
    <n v="72728"/>
    <n v="78209"/>
    <n v="64437.01"/>
    <n v="7627.8899999999921"/>
    <n v="14136"/>
    <n v="0.18149999999999999"/>
    <n v="0.17510000000000001"/>
    <n v="25555.46"/>
    <n v="1201.08"/>
    <n v="210.31"/>
    <n v="1411.3899999999999"/>
    <n v="99031.749999999985"/>
  </r>
  <r>
    <x v="182"/>
    <s v="Olympia School District"/>
    <n v="3133"/>
    <s v="Jefferson Middle School"/>
    <x v="1"/>
    <n v="430.5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4472"/>
    <s v="Julia Butler Hansen Elementary"/>
    <x v="1"/>
    <n v="399.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540"/>
    <s v="Leland P Brown Elementary"/>
    <x v="0"/>
    <n v="311.17"/>
    <n v="0"/>
    <n v="311.17"/>
    <n v="1"/>
    <n v="1.04"/>
    <n v="311.17"/>
    <n v="0.91300000000000003"/>
    <n v="72728"/>
    <n v="78209"/>
    <n v="66400.66"/>
    <n v="7860.3499999999913"/>
    <n v="14136"/>
    <n v="0.18149999999999999"/>
    <n v="0.17510000000000001"/>
    <n v="26334.240000000002"/>
    <n v="1237.68"/>
    <n v="216.72"/>
    <n v="1454.4"/>
    <n v="102049.65"/>
  </r>
  <r>
    <x v="182"/>
    <s v="Olympia School District"/>
    <n v="2342"/>
    <s v="Lincoln Elementary School"/>
    <x v="1"/>
    <n v="282.8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066"/>
    <s v="Madison Elementary School"/>
    <x v="1"/>
    <n v="203.5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4458"/>
    <s v="McKenny Elementary"/>
    <x v="1"/>
    <n v="273.1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2621"/>
    <s v="McLane Elementary School"/>
    <x v="1"/>
    <n v="388.93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132"/>
    <s v="Olympia High School"/>
    <x v="1"/>
    <n v="1834.21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5078"/>
    <s v="Olympia Regional Learning Academy"/>
    <x v="1"/>
    <n v="497.5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697"/>
    <s v="Pioneer Elementary School"/>
    <x v="1"/>
    <n v="363.1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696"/>
    <s v="Reeves Middle School"/>
    <x v="1"/>
    <n v="394.95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2778"/>
    <s v="Roosevelt Elementary School"/>
    <x v="1"/>
    <n v="366.0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4473"/>
    <s v="Thurgood Marshall Middle School"/>
    <x v="1"/>
    <n v="486.46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2"/>
    <s v="Olympia School District"/>
    <n v="3711"/>
    <s v="Washington Middle School"/>
    <x v="1"/>
    <n v="744.22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3"/>
    <s v="Omak School District"/>
    <n v="5746"/>
    <s v="Highlands"/>
    <x v="0"/>
    <n v="61.06"/>
    <n v="0"/>
    <n v="61.06"/>
    <n v="1"/>
    <n v="1"/>
    <n v="61.06"/>
    <n v="0.17899999999999999"/>
    <n v="72728"/>
    <n v="78209"/>
    <n v="13018.31"/>
    <n v="981.10000000000036"/>
    <n v="14136"/>
    <n v="0.18149999999999999"/>
    <n v="0.17510000000000001"/>
    <n v="5064.96"/>
    <n v="233.32"/>
    <n v="40.85"/>
    <n v="274.17"/>
    <n v="19338.54"/>
  </r>
  <r>
    <x v="183"/>
    <s v="Omak School District"/>
    <n v="3051"/>
    <s v="E Omak Elementary"/>
    <x v="0"/>
    <n v="327.29000000000002"/>
    <n v="0"/>
    <n v="327.29000000000002"/>
    <n v="1"/>
    <n v="1"/>
    <n v="327.29000000000002"/>
    <n v="0.96"/>
    <n v="72728"/>
    <n v="78209"/>
    <n v="69818.880000000005"/>
    <n v="5261.7599999999948"/>
    <n v="14136"/>
    <n v="0.18149999999999999"/>
    <n v="0.17510000000000001"/>
    <n v="27164.02"/>
    <n v="1251.3399999999999"/>
    <n v="219.11"/>
    <n v="1470.4499999999998"/>
    <n v="103715.11"/>
  </r>
  <r>
    <x v="183"/>
    <s v="Omak School District"/>
    <n v="2999"/>
    <s v="N Omak Elementary"/>
    <x v="0"/>
    <n v="359.86"/>
    <n v="0"/>
    <n v="359.86"/>
    <n v="1"/>
    <n v="1"/>
    <n v="359.86"/>
    <n v="1.056"/>
    <n v="72728"/>
    <n v="78209"/>
    <n v="76800.77"/>
    <n v="5787.929999999993"/>
    <n v="14136"/>
    <n v="0.18149999999999999"/>
    <n v="0.17510000000000001"/>
    <n v="29880.42"/>
    <n v="1376.48"/>
    <n v="241.02"/>
    <n v="1617.5"/>
    <n v="114086.62"/>
  </r>
  <r>
    <x v="183"/>
    <s v="Omak School District"/>
    <n v="2031"/>
    <s v="Omak High School"/>
    <x v="0"/>
    <n v="436.98"/>
    <n v="0"/>
    <n v="436.98"/>
    <n v="1"/>
    <n v="1"/>
    <n v="436.98"/>
    <n v="1.282"/>
    <n v="72728"/>
    <n v="78209"/>
    <n v="93237.3"/>
    <n v="7026.6399999999994"/>
    <n v="14136"/>
    <n v="0.18149999999999999"/>
    <n v="0.17510000000000001"/>
    <n v="36275.29"/>
    <n v="1671.07"/>
    <n v="292.60000000000002"/>
    <n v="1963.67"/>
    <n v="138502.9"/>
  </r>
  <r>
    <x v="183"/>
    <s v="Omak School District"/>
    <n v="4237"/>
    <s v="Omak Middle School"/>
    <x v="0"/>
    <n v="331.11"/>
    <n v="0"/>
    <n v="331.11"/>
    <n v="1"/>
    <n v="1"/>
    <n v="331.11"/>
    <n v="0.97099999999999997"/>
    <n v="72728"/>
    <n v="78209"/>
    <n v="70618.89"/>
    <n v="5322.0500000000029"/>
    <n v="14136"/>
    <n v="0.18149999999999999"/>
    <n v="0.17510000000000001"/>
    <n v="27475.279999999999"/>
    <n v="1265.68"/>
    <n v="221.62"/>
    <n v="1487.3000000000002"/>
    <n v="104903.52"/>
  </r>
  <r>
    <x v="183"/>
    <s v="Omak School District"/>
    <n v="5195"/>
    <s v="Washington Virtual Academy Omak Elementary"/>
    <x v="0"/>
    <n v="1369.4"/>
    <n v="0"/>
    <n v="1369.4"/>
    <n v="1"/>
    <n v="1"/>
    <n v="1369.4"/>
    <n v="4.0170000000000003"/>
    <n v="72728"/>
    <n v="78209"/>
    <n v="292148.38"/>
    <n v="22017.169999999984"/>
    <n v="14136"/>
    <n v="0.18149999999999999"/>
    <n v="0.17510000000000001"/>
    <n v="113664.45"/>
    <n v="5236.09"/>
    <n v="916.84"/>
    <n v="6152.93"/>
    <n v="433982.93"/>
  </r>
  <r>
    <x v="183"/>
    <s v="Omak School District"/>
    <n v="5197"/>
    <s v="Washington Virtual Academy Omak High School"/>
    <x v="0"/>
    <n v="1652.69"/>
    <n v="0"/>
    <n v="1652.69"/>
    <n v="1"/>
    <n v="1"/>
    <n v="1652.69"/>
    <n v="4.8479999999999999"/>
    <n v="72728"/>
    <n v="78209"/>
    <n v="352585.34"/>
    <n v="26571.889999999956"/>
    <n v="14136"/>
    <n v="0.18149999999999999"/>
    <n v="0.17510000000000001"/>
    <n v="137178.31"/>
    <n v="6319.29"/>
    <n v="1106.51"/>
    <n v="7425.8"/>
    <n v="523761.33999999997"/>
  </r>
  <r>
    <x v="183"/>
    <s v="Omak School District"/>
    <n v="5196"/>
    <s v="Washington Virtual Academy Omak Middle School"/>
    <x v="0"/>
    <n v="1293.8599999999999"/>
    <n v="0"/>
    <n v="1293.8599999999999"/>
    <n v="1"/>
    <n v="1"/>
    <n v="1293.8599999999999"/>
    <n v="3.7949999999999999"/>
    <n v="72728"/>
    <n v="78209"/>
    <n v="276002.76"/>
    <n v="20800.399999999965"/>
    <n v="14136"/>
    <n v="0.18149999999999999"/>
    <n v="0.17510000000000001"/>
    <n v="107382.77"/>
    <n v="4946.72"/>
    <n v="866.17"/>
    <n v="5812.89"/>
    <n v="409998.82"/>
  </r>
  <r>
    <x v="184"/>
    <s v="Onalaska School District"/>
    <n v="3239"/>
    <s v="Onalaska Elementary School"/>
    <x v="0"/>
    <n v="369.71"/>
    <n v="0"/>
    <n v="369.71"/>
    <n v="1"/>
    <n v="1"/>
    <n v="369.71"/>
    <n v="1.0840000000000001"/>
    <n v="72728"/>
    <n v="78209"/>
    <n v="78837.149999999994"/>
    <n v="5941.4100000000035"/>
    <n v="14136"/>
    <n v="0.18149999999999999"/>
    <n v="0.17510000000000001"/>
    <n v="30672.71"/>
    <n v="1412.98"/>
    <n v="247.41"/>
    <n v="1660.39"/>
    <n v="117111.65999999999"/>
  </r>
  <r>
    <x v="184"/>
    <s v="Onalaska School District"/>
    <n v="2331"/>
    <s v="Onalaska High School"/>
    <x v="0"/>
    <n v="260.7"/>
    <n v="0"/>
    <n v="260.7"/>
    <n v="1"/>
    <n v="1"/>
    <n v="260.7"/>
    <n v="0.76500000000000001"/>
    <n v="72728"/>
    <n v="78209"/>
    <n v="55636.92"/>
    <n v="4192.9700000000012"/>
    <n v="14136"/>
    <n v="0.18149999999999999"/>
    <n v="0.17510000000000001"/>
    <n v="21646.33"/>
    <n v="997.16"/>
    <n v="174.6"/>
    <n v="1171.76"/>
    <n v="82647.98"/>
  </r>
  <r>
    <x v="184"/>
    <s v="Onalaska School District"/>
    <n v="4335"/>
    <s v="Onalaska Middle School "/>
    <x v="0"/>
    <n v="215.08"/>
    <n v="0"/>
    <n v="215.08"/>
    <n v="1"/>
    <n v="1"/>
    <n v="215.08"/>
    <n v="0.63100000000000001"/>
    <n v="72728"/>
    <n v="78209"/>
    <n v="45891.37"/>
    <n v="3458.5099999999948"/>
    <n v="14136"/>
    <n v="0.18149999999999999"/>
    <n v="0.17510000000000001"/>
    <n v="17854.68"/>
    <n v="822.5"/>
    <n v="144.02000000000001"/>
    <n v="966.52"/>
    <n v="68171.08"/>
  </r>
  <r>
    <x v="185"/>
    <s v="Onion Creek School District"/>
    <n v="2049"/>
    <s v="Onion Creek Elementary"/>
    <x v="0"/>
    <n v="39.71"/>
    <n v="0"/>
    <n v="39.71"/>
    <n v="1.01"/>
    <n v="1.01"/>
    <n v="39.71"/>
    <n v="0.11600000000000001"/>
    <n v="72728"/>
    <n v="78209"/>
    <n v="8520.81"/>
    <n v="642.15999999999985"/>
    <n v="14136"/>
    <n v="0.18149999999999999"/>
    <n v="0.17510000000000001"/>
    <n v="3298.75"/>
    <n v="152.72"/>
    <n v="26.74"/>
    <n v="179.46"/>
    <n v="12641.179999999998"/>
  </r>
  <r>
    <x v="186"/>
    <s v="Orcas Island School District"/>
    <n v="1892"/>
    <s v="OASIS K-12"/>
    <x v="1"/>
    <n v="329.7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6"/>
    <s v="Orcas Island School District"/>
    <n v="2749"/>
    <s v="Orcas Island Elementary School"/>
    <x v="1"/>
    <n v="149.4799999999999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6"/>
    <s v="Orcas Island School District"/>
    <n v="2750"/>
    <s v="Orcas Island High School"/>
    <x v="1"/>
    <n v="163.0200000000000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6"/>
    <s v="Orcas Island School District"/>
    <n v="4558"/>
    <s v="Orcas Island Middle School"/>
    <x v="1"/>
    <n v="90.8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6"/>
    <s v="Orcas Island School District"/>
    <n v="5555"/>
    <s v="Orcas Island Montessori Public"/>
    <x v="1"/>
    <n v="18.7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6"/>
    <s v="Orcas Island School District"/>
    <n v="3808"/>
    <s v="Waldron Island School"/>
    <x v="1"/>
    <n v="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7"/>
    <s v="Orchard Prairie School District"/>
    <n v="3723"/>
    <s v="Orchard Prairie Elementary"/>
    <x v="1"/>
    <n v="73.29000000000000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88"/>
    <s v="Orient School District"/>
    <n v="2136"/>
    <s v="Orient Elementary School"/>
    <x v="0"/>
    <n v="33.43"/>
    <n v="0"/>
    <n v="33.43"/>
    <n v="1.01"/>
    <n v="1.01"/>
    <n v="33.43"/>
    <n v="9.8000000000000004E-2"/>
    <n v="72728"/>
    <n v="78209"/>
    <n v="7198.62"/>
    <n v="542.51000000000022"/>
    <n v="14136"/>
    <n v="0.18149999999999999"/>
    <n v="0.17510000000000001"/>
    <n v="2786.87"/>
    <n v="129.02000000000001"/>
    <n v="22.59"/>
    <n v="151.61000000000001"/>
    <n v="10679.61"/>
  </r>
  <r>
    <x v="189"/>
    <s v="Orondo School District"/>
    <n v="2666"/>
    <s v="Orondo Elementary and Middle School"/>
    <x v="0"/>
    <n v="108.95"/>
    <n v="0"/>
    <n v="108.95"/>
    <n v="1"/>
    <n v="1"/>
    <n v="108.95"/>
    <n v="0.32"/>
    <n v="72728"/>
    <n v="78209"/>
    <n v="23272.959999999999"/>
    <n v="1753.9200000000019"/>
    <n v="14136"/>
    <n v="0.18149999999999999"/>
    <n v="0.17510000000000001"/>
    <n v="9054.67"/>
    <n v="417.11"/>
    <n v="73.040000000000006"/>
    <n v="490.15000000000003"/>
    <n v="34571.700000000004"/>
  </r>
  <r>
    <x v="190"/>
    <s v="Oroville School District"/>
    <n v="2422"/>
    <s v="Oroville Elementary"/>
    <x v="0"/>
    <n v="253.22"/>
    <n v="0"/>
    <n v="253.22"/>
    <n v="1"/>
    <n v="1"/>
    <n v="253.22"/>
    <n v="0.74299999999999999"/>
    <n v="72728"/>
    <n v="78209"/>
    <n v="54036.9"/>
    <n v="4072.3899999999994"/>
    <n v="14136"/>
    <n v="0.18149999999999999"/>
    <n v="0.17510000000000001"/>
    <n v="21023.82"/>
    <n v="968.49"/>
    <n v="169.58"/>
    <n v="1138.07"/>
    <n v="80271.180000000008"/>
  </r>
  <r>
    <x v="190"/>
    <s v="Oroville School District"/>
    <n v="2706"/>
    <s v="Oroville Middle-High School"/>
    <x v="0"/>
    <n v="226.48"/>
    <n v="0"/>
    <n v="226.48"/>
    <n v="1"/>
    <n v="1"/>
    <n v="226.48"/>
    <n v="0.66400000000000003"/>
    <n v="72728"/>
    <n v="78209"/>
    <n v="48291.39"/>
    <n v="3639.3899999999994"/>
    <n v="14136"/>
    <n v="0.18149999999999999"/>
    <n v="0.17510000000000001"/>
    <n v="18788.45"/>
    <n v="865.51"/>
    <n v="151.55000000000001"/>
    <n v="1017.06"/>
    <n v="71736.289999999994"/>
  </r>
  <r>
    <x v="191"/>
    <s v="Orting School District"/>
    <n v="5011"/>
    <s v="Orting Special Education"/>
    <x v="1"/>
    <n v="0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1"/>
    <s v="Orting School District"/>
    <n v="2942"/>
    <s v="Orting High School"/>
    <x v="1"/>
    <n v="888.7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1"/>
    <s v="Orting School District"/>
    <n v="4262"/>
    <s v="Orting Middle School"/>
    <x v="1"/>
    <n v="629.7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1"/>
    <s v="Orting School District"/>
    <n v="2360"/>
    <s v="Orting Primary School"/>
    <x v="1"/>
    <n v="528.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1"/>
    <s v="Orting School District"/>
    <n v="4547"/>
    <s v="Ptarmigan Ridge Elementary School"/>
    <x v="1"/>
    <n v="723.5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2"/>
    <s v="Othello School District"/>
    <n v="5367"/>
    <s v="Desert Oasis High School"/>
    <x v="0"/>
    <n v="116.3"/>
    <n v="0"/>
    <n v="116.3"/>
    <n v="1"/>
    <n v="1"/>
    <n v="116.3"/>
    <n v="0.34100000000000003"/>
    <n v="72728"/>
    <n v="78209"/>
    <n v="24800.25"/>
    <n v="1869.0200000000004"/>
    <n v="14136"/>
    <n v="0.18149999999999999"/>
    <n v="0.17510000000000001"/>
    <n v="9648.89"/>
    <n v="444.49"/>
    <n v="77.83"/>
    <n v="522.32000000000005"/>
    <n v="36840.480000000003"/>
  </r>
  <r>
    <x v="192"/>
    <s v="Othello School District"/>
    <n v="5528"/>
    <s v="Early Childhood Center"/>
    <x v="0"/>
    <n v="15.85"/>
    <n v="0"/>
    <n v="15.85"/>
    <n v="1"/>
    <n v="1"/>
    <n v="15.85"/>
    <n v="4.5999999999999999E-2"/>
    <n v="72728"/>
    <n v="78209"/>
    <n v="3345.49"/>
    <n v="252.12000000000035"/>
    <n v="14136"/>
    <n v="0.18149999999999999"/>
    <n v="0.17510000000000001"/>
    <n v="1301.6099999999999"/>
    <n v="59.96"/>
    <n v="10.5"/>
    <n v="70.460000000000008"/>
    <n v="4969.6799999999994"/>
  </r>
  <r>
    <x v="192"/>
    <s v="Othello School District"/>
    <n v="2961"/>
    <s v="Hiawatha Elementary School"/>
    <x v="0"/>
    <n v="576.46999999999991"/>
    <n v="0"/>
    <n v="576.46999999999991"/>
    <n v="1"/>
    <n v="1"/>
    <n v="576.46999999999991"/>
    <n v="1.6910000000000001"/>
    <n v="72728"/>
    <n v="78209"/>
    <n v="122983.05"/>
    <n v="9268.3700000000099"/>
    <n v="14136"/>
    <n v="0.18149999999999999"/>
    <n v="0.17510000000000001"/>
    <n v="47848.29"/>
    <n v="2204.19"/>
    <n v="385.95"/>
    <n v="2590.14"/>
    <n v="182689.85000000003"/>
  </r>
  <r>
    <x v="192"/>
    <s v="Othello School District"/>
    <n v="2902"/>
    <s v="Lutacaga Elementary"/>
    <x v="0"/>
    <n v="552.07000000000005"/>
    <n v="0"/>
    <n v="552.07000000000005"/>
    <n v="1"/>
    <n v="1"/>
    <n v="552.07000000000005"/>
    <n v="1.619"/>
    <n v="72728"/>
    <n v="78209"/>
    <n v="117746.63"/>
    <n v="8873.7399999999907"/>
    <n v="14136"/>
    <n v="0.18149999999999999"/>
    <n v="0.17510000000000001"/>
    <n v="45810.99"/>
    <n v="2110.34"/>
    <n v="369.52"/>
    <n v="2479.86"/>
    <n v="174911.21999999997"/>
  </r>
  <r>
    <x v="192"/>
    <s v="Othello School District"/>
    <n v="3471"/>
    <s v="McFarland Middle School"/>
    <x v="0"/>
    <n v="740.49"/>
    <n v="0"/>
    <n v="740.49"/>
    <n v="1"/>
    <n v="1"/>
    <n v="740.49"/>
    <n v="2.1720000000000002"/>
    <n v="72728"/>
    <n v="78209"/>
    <n v="157965.22"/>
    <n v="11904.73000000001"/>
    <n v="14136"/>
    <n v="0.18149999999999999"/>
    <n v="0.17510000000000001"/>
    <n v="61458.6"/>
    <n v="2831.17"/>
    <n v="495.74"/>
    <n v="3326.91"/>
    <n v="234655.46000000002"/>
  </r>
  <r>
    <x v="192"/>
    <s v="Othello School District"/>
    <n v="5634"/>
    <s v="Open Door Re-Engagement"/>
    <x v="0"/>
    <n v="22.57"/>
    <n v="0"/>
    <n v="22.57"/>
    <n v="1"/>
    <n v="1"/>
    <n v="22.57"/>
    <n v="6.6000000000000003E-2"/>
    <n v="72728"/>
    <n v="78209"/>
    <n v="4800.05"/>
    <n v="361.73999999999978"/>
    <n v="14136"/>
    <n v="0.18149999999999999"/>
    <n v="0.17510000000000001"/>
    <n v="1867.53"/>
    <n v="86.03"/>
    <n v="15.06"/>
    <n v="101.09"/>
    <n v="7130.41"/>
  </r>
  <r>
    <x v="192"/>
    <s v="Othello School District"/>
    <n v="3015"/>
    <s v="Othello High School"/>
    <x v="0"/>
    <n v="1316.7"/>
    <n v="0"/>
    <n v="1316.7"/>
    <n v="1"/>
    <n v="1"/>
    <n v="1316.7"/>
    <n v="3.8620000000000001"/>
    <n v="72728"/>
    <n v="78209"/>
    <n v="280875.53999999998"/>
    <n v="21167.619999999995"/>
    <n v="14136"/>
    <n v="0.18149999999999999"/>
    <n v="0.17510000000000001"/>
    <n v="109278.59"/>
    <n v="5034.05"/>
    <n v="881.46"/>
    <n v="5915.51"/>
    <n v="417237.26"/>
  </r>
  <r>
    <x v="192"/>
    <s v="Othello School District"/>
    <n v="3730"/>
    <s v="Scootney Springs Elementary"/>
    <x v="0"/>
    <n v="576.32999999999993"/>
    <n v="0"/>
    <n v="576.32999999999993"/>
    <n v="1"/>
    <n v="1"/>
    <n v="576.32999999999993"/>
    <n v="1.6910000000000001"/>
    <n v="72728"/>
    <n v="78209"/>
    <n v="122983.05"/>
    <n v="9268.3700000000099"/>
    <n v="14136"/>
    <n v="0.18149999999999999"/>
    <n v="0.17510000000000001"/>
    <n v="47848.29"/>
    <n v="2204.19"/>
    <n v="385.95"/>
    <n v="2590.14"/>
    <n v="182689.85000000003"/>
  </r>
  <r>
    <x v="192"/>
    <s v="Othello School District"/>
    <n v="5285"/>
    <s v="Wahitis Elementary School"/>
    <x v="0"/>
    <n v="588"/>
    <n v="0"/>
    <n v="588"/>
    <n v="1"/>
    <n v="1"/>
    <n v="588"/>
    <n v="1.7250000000000001"/>
    <n v="72728"/>
    <n v="78209"/>
    <n v="125455.8"/>
    <n v="9454.7299999999959"/>
    <n v="14136"/>
    <n v="0.18149999999999999"/>
    <n v="0.17510000000000001"/>
    <n v="48810.35"/>
    <n v="2248.5100000000002"/>
    <n v="393.71"/>
    <n v="2642.2200000000003"/>
    <n v="186363.1"/>
  </r>
  <r>
    <x v="193"/>
    <s v="Palisades School District"/>
    <n v="2502"/>
    <s v="Palisades Elementary School"/>
    <x v="0"/>
    <n v="25.71"/>
    <n v="0"/>
    <n v="25.71"/>
    <n v="1"/>
    <n v="1"/>
    <n v="25.71"/>
    <n v="7.4999999999999997E-2"/>
    <n v="72728"/>
    <n v="78209"/>
    <n v="5454.6"/>
    <n v="411.07999999999993"/>
    <n v="14136"/>
    <n v="0.18149999999999999"/>
    <n v="0.17510000000000001"/>
    <n v="2122.19"/>
    <n v="97.76"/>
    <n v="17.12"/>
    <n v="114.88000000000001"/>
    <n v="8102.7500000000009"/>
  </r>
  <r>
    <x v="194"/>
    <s v="Palouse School District"/>
    <n v="1961"/>
    <s v="Palouse at Garfield Middle School"/>
    <x v="1"/>
    <n v="35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4"/>
    <s v="Palouse School District"/>
    <n v="2622"/>
    <s v="Palouse Elementary"/>
    <x v="1"/>
    <n v="87.3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4"/>
    <s v="Palouse School District"/>
    <n v="2634"/>
    <s v="Palouse High School"/>
    <x v="1"/>
    <n v="47.4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5"/>
    <s v="Paschal Sherman Tribal"/>
    <n v="5756"/>
    <s v="Paschal Sherman Tribal"/>
    <x v="0"/>
    <n v="172.14"/>
    <n v="0"/>
    <n v="172.14"/>
    <n v="1"/>
    <n v="1"/>
    <n v="172.14"/>
    <n v="0.505"/>
    <n v="72728"/>
    <n v="78209"/>
    <n v="36727.64"/>
    <n v="2767.9100000000035"/>
    <n v="14136"/>
    <n v="0.18149999999999999"/>
    <n v="0.17510000000000001"/>
    <n v="14289.41"/>
    <n v="658.26"/>
    <n v="115.26"/>
    <n v="773.52"/>
    <n v="54558.48"/>
  </r>
  <r>
    <x v="196"/>
    <s v="Pasco School District"/>
    <n v="1970"/>
    <s v="Pasco Early Childhood"/>
    <x v="0"/>
    <n v="0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6"/>
    <s v="Pasco School District"/>
    <n v="5391"/>
    <s v="Barbara McClintock STEM Elementary"/>
    <x v="0"/>
    <n v="616.63"/>
    <n v="0"/>
    <n v="616.63"/>
    <n v="1"/>
    <n v="1"/>
    <n v="616.63"/>
    <n v="1.8089999999999999"/>
    <n v="72728"/>
    <n v="78209"/>
    <n v="131564.95000000001"/>
    <n v="9915.1299999999756"/>
    <n v="14136"/>
    <n v="0.18149999999999999"/>
    <n v="0.17510000000000001"/>
    <n v="51187.199999999997"/>
    <n v="2358"/>
    <n v="412.89"/>
    <n v="2770.89"/>
    <n v="195438.17"/>
  </r>
  <r>
    <x v="196"/>
    <s v="Pasco School District"/>
    <n v="5392"/>
    <s v="Captain Gray STEM Elementary"/>
    <x v="0"/>
    <n v="423.57"/>
    <n v="0"/>
    <n v="423.57"/>
    <n v="1"/>
    <n v="1"/>
    <n v="423.57"/>
    <n v="1.242"/>
    <n v="72728"/>
    <n v="78209"/>
    <n v="90328.18"/>
    <n v="6807.4000000000087"/>
    <n v="14136"/>
    <n v="0.18149999999999999"/>
    <n v="0.17510000000000001"/>
    <n v="35143.449999999997"/>
    <n v="1618.93"/>
    <n v="283.47000000000003"/>
    <n v="1902.4"/>
    <n v="134181.43"/>
  </r>
  <r>
    <x v="196"/>
    <s v="Pasco School District"/>
    <n v="5164"/>
    <s v="Chiawana High School"/>
    <x v="0"/>
    <n v="3008.84"/>
    <n v="0"/>
    <n v="3008.84"/>
    <n v="1"/>
    <n v="1"/>
    <n v="3008.84"/>
    <n v="8.8260000000000005"/>
    <n v="72728"/>
    <n v="78209"/>
    <n v="641897.32999999996"/>
    <n v="48375.300000000047"/>
    <n v="14136"/>
    <n v="0.18149999999999999"/>
    <n v="0.17510000000000001"/>
    <n v="249739.22"/>
    <n v="11504.54"/>
    <n v="2014.44"/>
    <n v="13518.980000000001"/>
    <n v="953530.83"/>
  </r>
  <r>
    <x v="196"/>
    <s v="Pasco School District"/>
    <n v="5623"/>
    <s v="Columbia River Elementary"/>
    <x v="0"/>
    <n v="603.09"/>
    <n v="0"/>
    <n v="603.09"/>
    <n v="1"/>
    <n v="1"/>
    <n v="603.09"/>
    <n v="1.7689999999999999"/>
    <n v="72728"/>
    <n v="78209"/>
    <n v="128655.83"/>
    <n v="9695.89"/>
    <n v="14136"/>
    <n v="0.18149999999999999"/>
    <n v="0.17510000000000001"/>
    <n v="50055.37"/>
    <n v="2305.86"/>
    <n v="403.76"/>
    <n v="2709.62"/>
    <n v="191116.71000000002"/>
  </r>
  <r>
    <x v="196"/>
    <s v="Pasco School District"/>
    <n v="3425"/>
    <s v="Edwin Markham Elementary"/>
    <x v="0"/>
    <n v="228.43"/>
    <n v="0"/>
    <n v="228.43"/>
    <n v="1"/>
    <n v="1"/>
    <n v="228.43"/>
    <n v="0.67"/>
    <n v="72728"/>
    <n v="78209"/>
    <n v="48727.76"/>
    <n v="3672.2699999999968"/>
    <n v="14136"/>
    <n v="0.18149999999999999"/>
    <n v="0.17510000000000001"/>
    <n v="18958.22"/>
    <n v="873.33"/>
    <n v="152.91999999999999"/>
    <n v="1026.25"/>
    <n v="72384.5"/>
  </r>
  <r>
    <x v="196"/>
    <s v="Pasco School District"/>
    <n v="4564"/>
    <s v="Ellen Ochoa Middle School"/>
    <x v="0"/>
    <n v="853.57"/>
    <n v="0"/>
    <n v="853.57"/>
    <n v="1"/>
    <n v="1"/>
    <n v="853.57"/>
    <n v="2.504"/>
    <n v="72728"/>
    <n v="78209"/>
    <n v="182110.91"/>
    <n v="13724.429999999993"/>
    <n v="14136"/>
    <n v="0.18149999999999999"/>
    <n v="0.17510000000000001"/>
    <n v="70852.820000000007"/>
    <n v="3263.92"/>
    <n v="571.51"/>
    <n v="3835.4300000000003"/>
    <n v="270523.59000000003"/>
  </r>
  <r>
    <x v="196"/>
    <s v="Pasco School District"/>
    <n v="2967"/>
    <s v="Emerson Elementary"/>
    <x v="0"/>
    <n v="428.79"/>
    <n v="0"/>
    <n v="428.79"/>
    <n v="1"/>
    <n v="1"/>
    <n v="428.79"/>
    <n v="1.258"/>
    <n v="72728"/>
    <n v="78209"/>
    <n v="91491.82"/>
    <n v="6895.0999999999913"/>
    <n v="14136"/>
    <n v="0.18149999999999999"/>
    <n v="0.17510000000000001"/>
    <n v="35596.19"/>
    <n v="1639.78"/>
    <n v="287.13"/>
    <n v="1926.9099999999999"/>
    <n v="135910.01999999999"/>
  </r>
  <r>
    <x v="196"/>
    <s v="Pasco School District"/>
    <n v="5393"/>
    <s v="Internet Pasco Academy of Learning"/>
    <x v="0"/>
    <n v="53.1"/>
    <n v="0"/>
    <n v="53.1"/>
    <n v="1"/>
    <n v="1"/>
    <n v="53.1"/>
    <n v="0.156"/>
    <n v="72728"/>
    <n v="78209"/>
    <n v="11345.57"/>
    <n v="855.03000000000065"/>
    <n v="14136"/>
    <n v="0.18149999999999999"/>
    <n v="0.17510000000000001"/>
    <n v="4414.1499999999996"/>
    <n v="203.34"/>
    <n v="35.6"/>
    <n v="238.94"/>
    <n v="16853.689999999999"/>
  </r>
  <r>
    <x v="196"/>
    <s v="Pasco School District"/>
    <n v="4155"/>
    <s v="James McGee Elementary"/>
    <x v="0"/>
    <n v="458.57"/>
    <n v="0"/>
    <n v="458.57"/>
    <n v="1"/>
    <n v="1"/>
    <n v="458.57"/>
    <n v="1.345"/>
    <n v="72728"/>
    <n v="78209"/>
    <n v="97819.16"/>
    <n v="7371.9499999999971"/>
    <n v="14136"/>
    <n v="0.18149999999999999"/>
    <n v="0.17510000000000001"/>
    <n v="38057.93"/>
    <n v="1753.19"/>
    <n v="306.98"/>
    <n v="2060.17"/>
    <n v="145309.21"/>
  </r>
  <r>
    <x v="196"/>
    <s v="Pasco School District"/>
    <n v="2790"/>
    <s v="Longfellow Elementary"/>
    <x v="0"/>
    <n v="313.31"/>
    <n v="0"/>
    <n v="313.31"/>
    <n v="1"/>
    <n v="1"/>
    <n v="313.31"/>
    <n v="0.91900000000000004"/>
    <n v="72728"/>
    <n v="78209"/>
    <n v="66837.03"/>
    <n v="5037.0400000000081"/>
    <n v="14136"/>
    <n v="0.18149999999999999"/>
    <n v="0.17510000000000001"/>
    <n v="26003.89"/>
    <n v="1197.9000000000001"/>
    <n v="209.75"/>
    <n v="1407.65"/>
    <n v="99285.61"/>
  </r>
  <r>
    <x v="196"/>
    <s v="Pasco School District"/>
    <n v="5394"/>
    <s v="Marie Curie STEM Elementary"/>
    <x v="0"/>
    <n v="373.14"/>
    <n v="0"/>
    <n v="373.14"/>
    <n v="1"/>
    <n v="1"/>
    <n v="373.14"/>
    <n v="1.095"/>
    <n v="72728"/>
    <n v="78209"/>
    <n v="79637.16"/>
    <n v="6001.6999999999971"/>
    <n v="14136"/>
    <n v="0.18149999999999999"/>
    <n v="0.17510000000000001"/>
    <n v="30983.96"/>
    <n v="1427.31"/>
    <n v="249.92"/>
    <n v="1677.23"/>
    <n v="118300.04999999999"/>
  </r>
  <r>
    <x v="196"/>
    <s v="Pasco School District"/>
    <n v="3085"/>
    <s v="Mark Twain Elementary"/>
    <x v="0"/>
    <n v="555.86"/>
    <n v="0"/>
    <n v="555.86"/>
    <n v="1"/>
    <n v="1"/>
    <n v="555.86"/>
    <n v="1.631"/>
    <n v="72728"/>
    <n v="78209"/>
    <n v="118619.37"/>
    <n v="8939.5100000000093"/>
    <n v="14136"/>
    <n v="0.18149999999999999"/>
    <n v="0.17510000000000001"/>
    <n v="46150.54"/>
    <n v="2125.98"/>
    <n v="372.26"/>
    <n v="2498.2399999999998"/>
    <n v="176207.66"/>
  </r>
  <r>
    <x v="196"/>
    <s v="Pasco School District"/>
    <n v="4595"/>
    <s v="Maya Angelou Elementary"/>
    <x v="0"/>
    <n v="572.19999999999993"/>
    <n v="0"/>
    <n v="572.19999999999993"/>
    <n v="1"/>
    <n v="1"/>
    <n v="572.19999999999993"/>
    <n v="1.6779999999999999"/>
    <n v="72728"/>
    <n v="78209"/>
    <n v="122037.58"/>
    <n v="9197.1200000000099"/>
    <n v="14136"/>
    <n v="0.18149999999999999"/>
    <n v="0.17510000000000001"/>
    <n v="47480.44"/>
    <n v="2187.25"/>
    <n v="382.99"/>
    <n v="2570.2399999999998"/>
    <n v="181285.38"/>
  </r>
  <r>
    <x v="196"/>
    <s v="Pasco School District"/>
    <n v="2267"/>
    <s v="Mcloughlin Middle School"/>
    <x v="0"/>
    <n v="1083.8699999999999"/>
    <n v="0"/>
    <n v="1083.8699999999999"/>
    <n v="1"/>
    <n v="1"/>
    <n v="1083.8699999999999"/>
    <n v="3.1789999999999998"/>
    <n v="72728"/>
    <n v="78209"/>
    <n v="231202.31"/>
    <n v="17424.100000000006"/>
    <n v="14136"/>
    <n v="0.18149999999999999"/>
    <n v="0.17510000000000001"/>
    <n v="89952.52"/>
    <n v="4143.7700000000004"/>
    <n v="725.57"/>
    <n v="4869.34"/>
    <n v="343448.27000000008"/>
  </r>
  <r>
    <x v="196"/>
    <s v="Pasco School District"/>
    <n v="3912"/>
    <s v="New Horizons High School"/>
    <x v="0"/>
    <n v="329.07"/>
    <n v="0"/>
    <n v="329.07"/>
    <n v="1"/>
    <n v="1"/>
    <n v="329.07"/>
    <n v="0.96499999999999997"/>
    <n v="72728"/>
    <n v="78209"/>
    <n v="70182.52"/>
    <n v="5289.1699999999983"/>
    <n v="14136"/>
    <n v="0.18149999999999999"/>
    <n v="0.17510000000000001"/>
    <n v="27305.5"/>
    <n v="1257.8599999999999"/>
    <n v="220.25"/>
    <n v="1478.11"/>
    <n v="104255.3"/>
  </r>
  <r>
    <x v="196"/>
    <s v="Pasco School District"/>
    <n v="5711"/>
    <s v="Pasco Innovative Experiences and e-Learning"/>
    <x v="0"/>
    <n v="111.71"/>
    <n v="0"/>
    <n v="111.71"/>
    <n v="1"/>
    <n v="1"/>
    <n v="111.71"/>
    <n v="0.32800000000000001"/>
    <n v="72728"/>
    <n v="78209"/>
    <n v="23854.78"/>
    <n v="1797.7700000000004"/>
    <n v="14136"/>
    <n v="0.18149999999999999"/>
    <n v="0.17510000000000001"/>
    <n v="9281.0400000000009"/>
    <n v="427.54"/>
    <n v="74.86"/>
    <n v="502.40000000000003"/>
    <n v="35435.99"/>
  </r>
  <r>
    <x v="196"/>
    <s v="Pasco School District"/>
    <n v="2917"/>
    <s v="Pasco Senior High School"/>
    <x v="0"/>
    <n v="2439.27"/>
    <n v="0"/>
    <n v="2439.27"/>
    <n v="1"/>
    <n v="1"/>
    <n v="2439.27"/>
    <n v="7.1550000000000002"/>
    <n v="72728"/>
    <n v="78209"/>
    <n v="520368.84"/>
    <n v="39216.559999999998"/>
    <n v="14136"/>
    <n v="0.18149999999999999"/>
    <n v="0.17510000000000001"/>
    <n v="202456.84"/>
    <n v="9326.42"/>
    <n v="1633.06"/>
    <n v="10959.48"/>
    <n v="773001.72"/>
  </r>
  <r>
    <x v="196"/>
    <s v="Pasco School District"/>
    <n v="5624"/>
    <s v="Ray Reynolds Middle School"/>
    <x v="0"/>
    <n v="1283.74"/>
    <n v="0"/>
    <n v="1283.74"/>
    <n v="1"/>
    <n v="1"/>
    <n v="1283.74"/>
    <n v="3.766"/>
    <n v="72728"/>
    <n v="78209"/>
    <n v="273893.65000000002"/>
    <n v="20641.440000000002"/>
    <n v="14136"/>
    <n v="0.18149999999999999"/>
    <n v="0.17510000000000001"/>
    <n v="106562.19"/>
    <n v="4908.92"/>
    <n v="859.55"/>
    <n v="5768.47"/>
    <n v="406865.75"/>
  </r>
  <r>
    <x v="196"/>
    <s v="Pasco School District"/>
    <n v="3515"/>
    <s v="Robert Frost Elementary"/>
    <x v="0"/>
    <n v="485.14"/>
    <n v="0"/>
    <n v="485.14"/>
    <n v="1"/>
    <n v="1"/>
    <n v="485.14"/>
    <n v="1.423"/>
    <n v="72728"/>
    <n v="78209"/>
    <n v="103491.94"/>
    <n v="7799.4700000000012"/>
    <n v="14136"/>
    <n v="0.18149999999999999"/>
    <n v="0.17510000000000001"/>
    <n v="40265"/>
    <n v="1854.86"/>
    <n v="324.79000000000002"/>
    <n v="2179.65"/>
    <n v="153736.06"/>
  </r>
  <r>
    <x v="196"/>
    <s v="Pasco School District"/>
    <n v="5345"/>
    <s v="Rosalind Franklin STEM Elementary"/>
    <x v="0"/>
    <n v="533.14"/>
    <n v="0"/>
    <n v="533.14"/>
    <n v="1"/>
    <n v="1"/>
    <n v="533.14"/>
    <n v="1.5640000000000001"/>
    <n v="72728"/>
    <n v="78209"/>
    <n v="113746.59"/>
    <n v="8572.2900000000081"/>
    <n v="14136"/>
    <n v="0.18149999999999999"/>
    <n v="0.17510000000000001"/>
    <n v="44254.720000000001"/>
    <n v="2038.65"/>
    <n v="356.97"/>
    <n v="2395.62"/>
    <n v="168969.22"/>
  </r>
  <r>
    <x v="196"/>
    <s v="Pasco School District"/>
    <n v="4555"/>
    <s v="Rowena Chess Elementary"/>
    <x v="0"/>
    <n v="410.72"/>
    <n v="0"/>
    <n v="410.72"/>
    <n v="1"/>
    <n v="1"/>
    <n v="410.72"/>
    <n v="1.2050000000000001"/>
    <n v="72728"/>
    <n v="78209"/>
    <n v="87637.24"/>
    <n v="6604.6100000000006"/>
    <n v="14136"/>
    <n v="0.18149999999999999"/>
    <n v="0.17510000000000001"/>
    <n v="34096.51"/>
    <n v="1570.7"/>
    <n v="275.02999999999997"/>
    <n v="1845.73"/>
    <n v="130184.09"/>
  </r>
  <r>
    <x v="196"/>
    <s v="Pasco School District"/>
    <n v="4041"/>
    <s v="Ruth Livingston Elementary"/>
    <x v="1"/>
    <n v="564.6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6"/>
    <s v="Pasco School District"/>
    <n v="5596"/>
    <s v="Soar to Success"/>
    <x v="1"/>
    <n v="42.6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6"/>
    <s v="Pasco School District"/>
    <n v="3324"/>
    <s v="Stevens Middle School"/>
    <x v="0"/>
    <n v="943.02"/>
    <n v="0"/>
    <n v="943.02"/>
    <n v="1"/>
    <n v="1"/>
    <n v="943.02"/>
    <n v="2.766"/>
    <n v="72728"/>
    <n v="78209"/>
    <n v="201165.65"/>
    <n v="15160.440000000002"/>
    <n v="14136"/>
    <n v="0.18149999999999999"/>
    <n v="0.17510000000000001"/>
    <n v="78266.33"/>
    <n v="3605.43"/>
    <n v="631.30999999999995"/>
    <n v="4236.74"/>
    <n v="298829.15999999997"/>
  </r>
  <r>
    <x v="196"/>
    <s v="Pasco School District"/>
    <n v="5556"/>
    <s v="Three Rivers Elementary"/>
    <x v="0"/>
    <n v="650.71"/>
    <n v="0"/>
    <n v="650.71"/>
    <n v="1"/>
    <n v="1"/>
    <n v="650.71"/>
    <n v="1.909"/>
    <n v="72728"/>
    <n v="78209"/>
    <n v="138837.75"/>
    <n v="10463.23000000001"/>
    <n v="14136"/>
    <n v="0.18149999999999999"/>
    <n v="0.17510000000000001"/>
    <n v="54016.79"/>
    <n v="2488.35"/>
    <n v="435.71"/>
    <n v="2924.06"/>
    <n v="206241.83000000002"/>
  </r>
  <r>
    <x v="196"/>
    <s v="Pasco School District"/>
    <n v="5020"/>
    <s v="Virgie Robinson Elementary"/>
    <x v="0"/>
    <n v="503.29"/>
    <n v="0"/>
    <n v="503.29"/>
    <n v="1"/>
    <n v="1"/>
    <n v="503.29"/>
    <n v="1.476"/>
    <n v="72728"/>
    <n v="78209"/>
    <n v="107346.53"/>
    <n v="8089.9499999999971"/>
    <n v="14136"/>
    <n v="0.18149999999999999"/>
    <n v="0.17510000000000001"/>
    <n v="41764.68"/>
    <n v="1923.94"/>
    <n v="336.88"/>
    <n v="2260.8200000000002"/>
    <n v="159461.97999999998"/>
  </r>
  <r>
    <x v="196"/>
    <s v="Pasco School District"/>
    <n v="4526"/>
    <s v="Whittier Elementary"/>
    <x v="0"/>
    <n v="376"/>
    <n v="0"/>
    <n v="376"/>
    <n v="1"/>
    <n v="1"/>
    <n v="376"/>
    <n v="1.103"/>
    <n v="72728"/>
    <n v="78209"/>
    <n v="80218.98"/>
    <n v="6045.5500000000029"/>
    <n v="14136"/>
    <n v="0.18149999999999999"/>
    <n v="0.17510000000000001"/>
    <n v="31210.33"/>
    <n v="1437.74"/>
    <n v="251.75"/>
    <n v="1689.49"/>
    <n v="119164.35"/>
  </r>
  <r>
    <x v="197"/>
    <s v="Pateros School District"/>
    <n v="5639"/>
    <s v="Pateros Alternative School"/>
    <x v="1"/>
    <n v="1.43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197"/>
    <s v="Pateros School District"/>
    <n v="2396"/>
    <s v="Pateros Elementary"/>
    <x v="0"/>
    <n v="121.84"/>
    <n v="0"/>
    <n v="121.84"/>
    <n v="1.01"/>
    <n v="1.01"/>
    <n v="121.84"/>
    <n v="0.35699999999999998"/>
    <n v="72728"/>
    <n v="78209"/>
    <n v="26223.53"/>
    <n v="1976.2900000000009"/>
    <n v="14136"/>
    <n v="0.18149999999999999"/>
    <n v="0.17510000000000001"/>
    <n v="10152.17"/>
    <n v="470"/>
    <n v="82.3"/>
    <n v="552.29999999999995"/>
    <n v="38904.29"/>
  </r>
  <r>
    <x v="197"/>
    <s v="Pateros School District"/>
    <n v="2397"/>
    <s v="Pateros High School"/>
    <x v="0"/>
    <n v="112.3"/>
    <n v="0"/>
    <n v="112.3"/>
    <n v="1.01"/>
    <n v="1.01"/>
    <n v="112.3"/>
    <n v="0.32900000000000001"/>
    <n v="72728"/>
    <n v="78209"/>
    <n v="24166.79"/>
    <n v="1821.2799999999988"/>
    <n v="14136"/>
    <n v="0.18149999999999999"/>
    <n v="0.17510000000000001"/>
    <n v="9355.92"/>
    <n v="433.13"/>
    <n v="75.84"/>
    <n v="508.97"/>
    <n v="35852.959999999999"/>
  </r>
  <r>
    <x v="198"/>
    <s v="Paterson School District"/>
    <n v="2133"/>
    <s v="Paterson Elementary School"/>
    <x v="0"/>
    <n v="140.29"/>
    <n v="0"/>
    <n v="140.29"/>
    <n v="1"/>
    <n v="1"/>
    <n v="140.29"/>
    <n v="0.41199999999999998"/>
    <n v="72728"/>
    <n v="78209"/>
    <n v="29963.94"/>
    <n v="2258.1700000000019"/>
    <n v="14136"/>
    <n v="0.18149999999999999"/>
    <n v="0.17510000000000001"/>
    <n v="11657.89"/>
    <n v="537.04"/>
    <n v="94.04"/>
    <n v="631.07999999999993"/>
    <n v="44511.08"/>
  </r>
  <r>
    <x v="199"/>
    <s v="Pe Ell School District"/>
    <n v="2858"/>
    <s v="Pe Ell School"/>
    <x v="0"/>
    <n v="271.36"/>
    <n v="0"/>
    <n v="271.36"/>
    <n v="1"/>
    <n v="1.04"/>
    <n v="271.36"/>
    <n v="0.79600000000000004"/>
    <n v="72728"/>
    <n v="78209"/>
    <n v="57891.49"/>
    <n v="6853.0500000000029"/>
    <n v="14136"/>
    <n v="0.18149999999999999"/>
    <n v="0.17510000000000001"/>
    <n v="22959.53"/>
    <n v="1079.08"/>
    <n v="188.95"/>
    <n v="1268.03"/>
    <n v="88972.099999999991"/>
  </r>
  <r>
    <x v="200"/>
    <s v="Peninsula School District"/>
    <n v="3299"/>
    <s v="Artondale Elementary School"/>
    <x v="1"/>
    <n v="353.5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4080"/>
    <s v="Discovery Elementary School"/>
    <x v="1"/>
    <n v="356.75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3055"/>
    <s v="Evergreen Elementary"/>
    <x v="0"/>
    <n v="312.31"/>
    <n v="0"/>
    <n v="312.31"/>
    <n v="1.1299999999999999"/>
    <n v="1.1299999999999999"/>
    <n v="312.31"/>
    <n v="0.91600000000000004"/>
    <n v="72728"/>
    <n v="78209"/>
    <n v="75279.3"/>
    <n v="5673.2700000000041"/>
    <n v="14136"/>
    <n v="0.18149999999999999"/>
    <n v="0.17510000000000001"/>
    <n v="27605.16"/>
    <n v="1349.21"/>
    <n v="236.25"/>
    <n v="1585.46"/>
    <n v="110143.19000000002"/>
  </r>
  <r>
    <x v="200"/>
    <s v="Peninsula School District"/>
    <n v="4081"/>
    <s v="Gig Harbor High"/>
    <x v="1"/>
    <n v="1383.2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2294"/>
    <s v="Goodman Middle School"/>
    <x v="1"/>
    <n v="485.29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2944"/>
    <s v="Harbor Heights Elementary School"/>
    <x v="1"/>
    <n v="405.5900000000000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4387"/>
    <s v="Harbor Ridge Middle School"/>
    <x v="1"/>
    <n v="595.75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1516"/>
    <s v="Henderson Bay Alt High School"/>
    <x v="1"/>
    <n v="140.61000000000001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4156"/>
    <s v="Key Peninsula Middle School"/>
    <x v="1"/>
    <n v="460.84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4219"/>
    <s v="Kopachuck Middle School"/>
    <x v="1"/>
    <n v="48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4189"/>
    <s v="Minter Creek Elementary"/>
    <x v="1"/>
    <n v="283.87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2681"/>
    <s v="Peninsula High School"/>
    <x v="1"/>
    <n v="1366.6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5631"/>
    <s v="Pioneer Elementary School"/>
    <x v="1"/>
    <n v="492.53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3685"/>
    <s v="Purdy Elementary School"/>
    <x v="1"/>
    <n v="463.4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5685"/>
    <s v="Swift Water Elementary"/>
    <x v="1"/>
    <n v="522.17999999999995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0"/>
    <s v="Peninsula School District"/>
    <n v="3056"/>
    <s v="Vaughn Elementary School"/>
    <x v="0"/>
    <n v="279.73"/>
    <n v="0"/>
    <n v="279.73"/>
    <n v="1.1299999999999999"/>
    <n v="1.1299999999999999"/>
    <n v="279.73"/>
    <n v="0.82099999999999995"/>
    <n v="72728"/>
    <n v="78209"/>
    <n v="67471.95"/>
    <n v="5084.8899999999994"/>
    <n v="14136"/>
    <n v="0.18149999999999999"/>
    <n v="0.17510000000000001"/>
    <n v="24742.18"/>
    <n v="1209.28"/>
    <n v="211.74"/>
    <n v="1421.02"/>
    <n v="98720.040000000008"/>
  </r>
  <r>
    <x v="200"/>
    <s v="Peninsula School District"/>
    <n v="4307"/>
    <s v="Voyager Elementary"/>
    <x v="1"/>
    <n v="466.88"/>
    <n v="0"/>
    <n v="0"/>
    <n v="1.1299999999999999"/>
    <n v="1.129999999999999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1"/>
    <s v="Pinnacles Prep"/>
    <n v="5686"/>
    <s v="Pinnacles Prep Charter School"/>
    <x v="1"/>
    <n v="219.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2"/>
    <s v="Pioneer School District"/>
    <n v="4463"/>
    <s v="Pioneer Elementary School"/>
    <x v="0"/>
    <n v="482.02"/>
    <n v="0"/>
    <n v="482.02"/>
    <n v="1.06"/>
    <n v="1.06"/>
    <n v="482.02"/>
    <n v="1.4139999999999999"/>
    <n v="72728"/>
    <n v="78209"/>
    <n v="109007.64"/>
    <n v="8215.14"/>
    <n v="14136"/>
    <n v="0.18149999999999999"/>
    <n v="0.17510000000000001"/>
    <n v="41211.660000000003"/>
    <n v="1953.71"/>
    <n v="342.09"/>
    <n v="2295.8000000000002"/>
    <n v="160730.23999999999"/>
  </r>
  <r>
    <x v="202"/>
    <s v="Pioneer School District"/>
    <n v="2865"/>
    <s v="Pioneer Middle School"/>
    <x v="0"/>
    <n v="256.06"/>
    <n v="0"/>
    <n v="256.06"/>
    <n v="1.06"/>
    <n v="1.06"/>
    <n v="256.06"/>
    <n v="0.751"/>
    <n v="72728"/>
    <n v="78209"/>
    <n v="57895.85"/>
    <n v="4363.2099999999991"/>
    <n v="14136"/>
    <n v="0.18149999999999999"/>
    <n v="0.17510000000000001"/>
    <n v="21888.23"/>
    <n v="1037.6500000000001"/>
    <n v="181.69"/>
    <n v="1219.3400000000001"/>
    <n v="85366.63"/>
  </r>
  <r>
    <x v="203"/>
    <s v="Pomeroy School District"/>
    <n v="3087"/>
    <s v="Pomeroy Elementary School"/>
    <x v="1"/>
    <n v="207.43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3"/>
    <s v="Pomeroy School District"/>
    <n v="2241"/>
    <s v="Pomeroy Jr Sr High School"/>
    <x v="0"/>
    <n v="135.04999999999998"/>
    <n v="0"/>
    <n v="135.04999999999998"/>
    <n v="1.01"/>
    <n v="1.01"/>
    <n v="135.04999999999998"/>
    <n v="0.39600000000000002"/>
    <n v="72728"/>
    <n v="78209"/>
    <n v="29088.29"/>
    <n v="2192.1800000000003"/>
    <n v="14136"/>
    <n v="0.18149999999999999"/>
    <n v="0.17510000000000001"/>
    <n v="11261.23"/>
    <n v="521.34"/>
    <n v="91.29"/>
    <n v="612.63"/>
    <n v="43154.33"/>
  </r>
  <r>
    <x v="204"/>
    <s v="Port Angeles"/>
    <n v="1897"/>
    <s v="Special Education"/>
    <x v="1"/>
    <n v="0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4"/>
    <s v="Port Angeles School District"/>
    <n v="4494"/>
    <s v="Dry Creek Elementary"/>
    <x v="0"/>
    <n v="358.76"/>
    <n v="0"/>
    <n v="358.76"/>
    <n v="1"/>
    <n v="1.04"/>
    <n v="358.76"/>
    <n v="1.052"/>
    <n v="72728"/>
    <n v="78209"/>
    <n v="76509.86"/>
    <n v="9057.0399999999936"/>
    <n v="14136"/>
    <n v="0.18149999999999999"/>
    <n v="0.17510000000000001"/>
    <n v="30343.5"/>
    <n v="1426.12"/>
    <n v="249.71"/>
    <n v="1675.83"/>
    <n v="117586.23"/>
  </r>
  <r>
    <x v="204"/>
    <s v="Port Angeles School District"/>
    <n v="2909"/>
    <s v="Franklin Elementary"/>
    <x v="0"/>
    <n v="333.91"/>
    <n v="0"/>
    <n v="333.91"/>
    <n v="1"/>
    <n v="1.04"/>
    <n v="333.91"/>
    <n v="0.97899999999999998"/>
    <n v="72728"/>
    <n v="78209"/>
    <n v="71200.710000000006"/>
    <n v="8428.5699999999924"/>
    <n v="14136"/>
    <n v="0.18149999999999999"/>
    <n v="0.17510000000000001"/>
    <n v="28237.919999999998"/>
    <n v="1327.15"/>
    <n v="232.38"/>
    <n v="1559.5300000000002"/>
    <n v="109426.73"/>
  </r>
  <r>
    <x v="204"/>
    <s v="Port Angeles School District"/>
    <n v="3079"/>
    <s v="Hamilton Elementary"/>
    <x v="0"/>
    <n v="353.45"/>
    <n v="0"/>
    <n v="353.45"/>
    <n v="1"/>
    <n v="1.04"/>
    <n v="353.45"/>
    <n v="1.0369999999999999"/>
    <n v="72728"/>
    <n v="78209"/>
    <n v="75418.94"/>
    <n v="8927.8999999999942"/>
    <n v="14136"/>
    <n v="0.18149999999999999"/>
    <n v="0.17510000000000001"/>
    <n v="29910.84"/>
    <n v="1405.78"/>
    <n v="246.15"/>
    <n v="1651.93"/>
    <n v="115909.60999999999"/>
  </r>
  <r>
    <x v="204"/>
    <s v="Port Angeles School District"/>
    <n v="2368"/>
    <s v="Jefferson Elementary"/>
    <x v="0"/>
    <n v="248.26"/>
    <n v="0"/>
    <n v="248.26"/>
    <n v="1"/>
    <n v="1.04"/>
    <n v="248.26"/>
    <n v="0.72799999999999998"/>
    <n v="72728"/>
    <n v="78209"/>
    <n v="52945.98"/>
    <n v="6267.6199999999953"/>
    <n v="14136"/>
    <n v="0.18149999999999999"/>
    <n v="0.17510000000000001"/>
    <n v="20998.16"/>
    <n v="986.89"/>
    <n v="172.8"/>
    <n v="1159.69"/>
    <n v="81371.45"/>
  </r>
  <r>
    <x v="204"/>
    <s v="Port Angeles School District"/>
    <n v="4003"/>
    <s v="Lincoln High School"/>
    <x v="0"/>
    <n v="73.86"/>
    <n v="0"/>
    <n v="73.86"/>
    <n v="1"/>
    <n v="1.04"/>
    <n v="73.86"/>
    <n v="0.217"/>
    <n v="72728"/>
    <n v="78209"/>
    <n v="15781.98"/>
    <n v="1868.2299999999996"/>
    <n v="14136"/>
    <n v="0.18149999999999999"/>
    <n v="0.17510000000000001"/>
    <n v="6259.07"/>
    <n v="294.17"/>
    <n v="51.51"/>
    <n v="345.68"/>
    <n v="24254.959999999999"/>
  </r>
  <r>
    <x v="204"/>
    <s v="Port Angeles School District"/>
    <n v="2908"/>
    <s v="Port Angeles High School"/>
    <x v="0"/>
    <n v="919.2"/>
    <n v="0"/>
    <n v="919.2"/>
    <n v="1"/>
    <n v="1.04"/>
    <n v="919.2"/>
    <n v="2.6960000000000002"/>
    <n v="72728"/>
    <n v="78209"/>
    <n v="196074.69"/>
    <n v="23210.829999999987"/>
    <n v="14136"/>
    <n v="0.18149999999999999"/>
    <n v="0.17510000000000001"/>
    <n v="77762.429999999993"/>
    <n v="3654.76"/>
    <n v="639.95000000000005"/>
    <n v="4294.71"/>
    <n v="301342.65999999997"/>
  </r>
  <r>
    <x v="204"/>
    <s v="Port Angeles School District"/>
    <n v="5115"/>
    <s v="Roosevelt Elementary School"/>
    <x v="0"/>
    <n v="422.54"/>
    <n v="0"/>
    <n v="422.54"/>
    <n v="1"/>
    <n v="1.04"/>
    <n v="422.54"/>
    <n v="1.2390000000000001"/>
    <n v="72728"/>
    <n v="78209"/>
    <n v="90109.99"/>
    <n v="10667"/>
    <n v="14136"/>
    <n v="0.18149999999999999"/>
    <n v="0.17510000000000001"/>
    <n v="35737.26"/>
    <n v="1679.62"/>
    <n v="294.10000000000002"/>
    <n v="1973.7199999999998"/>
    <n v="138487.97"/>
  </r>
  <r>
    <x v="204"/>
    <s v="Port Angeles School District"/>
    <n v="5611"/>
    <s v="Seaview Academy"/>
    <x v="0"/>
    <n v="262.67"/>
    <n v="0"/>
    <n v="262.67"/>
    <n v="1"/>
    <n v="1.04"/>
    <n v="262.67"/>
    <n v="0.77"/>
    <n v="72728"/>
    <n v="78209"/>
    <n v="56000.56"/>
    <n v="6629.2099999999991"/>
    <n v="14136"/>
    <n v="0.18149999999999999"/>
    <n v="0.17510000000000001"/>
    <n v="22209.599999999999"/>
    <n v="1043.83"/>
    <n v="182.77"/>
    <n v="1226.5999999999999"/>
    <n v="86065.97"/>
  </r>
  <r>
    <x v="204"/>
    <s v="Port Angeles School District"/>
    <n v="3318"/>
    <s v="Stevens Middle School"/>
    <x v="0"/>
    <n v="485.72"/>
    <n v="0"/>
    <n v="485.72"/>
    <n v="1"/>
    <n v="1.04"/>
    <n v="485.72"/>
    <n v="1.425"/>
    <n v="72728"/>
    <n v="78209"/>
    <n v="103637.4"/>
    <n v="12268.340000000011"/>
    <n v="14136"/>
    <n v="0.18149999999999999"/>
    <n v="0.17510000000000001"/>
    <n v="41102.17"/>
    <n v="1931.76"/>
    <n v="338.25"/>
    <n v="2270.0100000000002"/>
    <n v="159277.92000000004"/>
  </r>
  <r>
    <x v="205"/>
    <s v="Port Townsend School District"/>
    <n v="4475"/>
    <s v="Blue Heron Middle School"/>
    <x v="1"/>
    <n v="225.2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5"/>
    <s v="Port Townsend School District"/>
    <n v="1798"/>
    <s v="OCEAN"/>
    <x v="0"/>
    <n v="133.97"/>
    <n v="0"/>
    <n v="133.97"/>
    <n v="1.1200000000000001"/>
    <n v="1.1200000000000001"/>
    <n v="133.97"/>
    <n v="0.39300000000000002"/>
    <n v="72728"/>
    <n v="78209"/>
    <n v="32011.96"/>
    <n v="2412.510000000002"/>
    <n v="14136"/>
    <n v="0.18149999999999999"/>
    <n v="0.17510000000000001"/>
    <n v="11788.05"/>
    <n v="573.74"/>
    <n v="100.46"/>
    <n v="674.2"/>
    <n v="46886.719999999994"/>
  </r>
  <r>
    <x v="205"/>
    <s v="Port Townsend School District"/>
    <n v="2503"/>
    <s v="Port Townsend High School"/>
    <x v="1"/>
    <n v="355.7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05"/>
    <s v="Port Townsend School District"/>
    <n v="3094"/>
    <s v="Salish Coast Elementary"/>
    <x v="0"/>
    <n v="470.05"/>
    <n v="0"/>
    <n v="470.05"/>
    <n v="1.1200000000000001"/>
    <n v="1.1200000000000001"/>
    <n v="470.05"/>
    <n v="1.379"/>
    <n v="72728"/>
    <n v="78209"/>
    <n v="112326.94"/>
    <n v="8465.3000000000029"/>
    <n v="14136"/>
    <n v="0.18149999999999999"/>
    <n v="0.17510000000000001"/>
    <n v="41363.160000000003"/>
    <n v="2013.2"/>
    <n v="352.51"/>
    <n v="2365.71"/>
    <n v="164521.11000000002"/>
  </r>
  <r>
    <x v="206"/>
    <s v="Prescott School District"/>
    <n v="3574"/>
    <s v="Prescott Elementary School"/>
    <x v="0"/>
    <n v="137.43"/>
    <n v="0"/>
    <n v="137.43"/>
    <n v="1"/>
    <n v="1"/>
    <n v="137.43"/>
    <n v="0.40300000000000002"/>
    <n v="72728"/>
    <n v="78209"/>
    <n v="29309.38"/>
    <n v="2208.8499999999985"/>
    <n v="14136"/>
    <n v="0.18149999999999999"/>
    <n v="0.17510000000000001"/>
    <n v="11403.23"/>
    <n v="525.29999999999995"/>
    <n v="91.98"/>
    <n v="617.28"/>
    <n v="43538.74"/>
  </r>
  <r>
    <x v="206"/>
    <s v="Prescott School District"/>
    <n v="3575"/>
    <s v="Prescott Jr Sr High"/>
    <x v="0"/>
    <n v="68.239999999999995"/>
    <n v="0"/>
    <n v="68.239999999999995"/>
    <n v="1"/>
    <n v="1"/>
    <n v="68.239999999999995"/>
    <n v="0.2"/>
    <n v="72728"/>
    <n v="78209"/>
    <n v="14545.6"/>
    <n v="1096.1999999999989"/>
    <n v="14136"/>
    <n v="0.18149999999999999"/>
    <n v="0.17510000000000001"/>
    <n v="5659.17"/>
    <n v="260.7"/>
    <n v="45.65"/>
    <n v="306.34999999999997"/>
    <n v="21607.32"/>
  </r>
  <r>
    <x v="206"/>
    <s v="Prescott School District"/>
    <n v="5687"/>
    <s v="Prescott Middle School"/>
    <x v="0"/>
    <n v="53.12"/>
    <n v="0"/>
    <n v="53.12"/>
    <n v="1"/>
    <n v="1"/>
    <n v="53.12"/>
    <n v="0.156"/>
    <n v="72728"/>
    <n v="78209"/>
    <n v="11345.57"/>
    <n v="855.03000000000065"/>
    <n v="14136"/>
    <n v="0.18149999999999999"/>
    <n v="0.17510000000000001"/>
    <n v="4414.1499999999996"/>
    <n v="203.34"/>
    <n v="35.6"/>
    <n v="238.94"/>
    <n v="16853.689999999999"/>
  </r>
  <r>
    <x v="207"/>
    <s v="PRIDE Prep Charter School District"/>
    <n v="5339"/>
    <s v="PRIDE Prep School "/>
    <x v="0"/>
    <n v="435.68"/>
    <n v="0"/>
    <n v="435.68"/>
    <n v="1"/>
    <n v="1"/>
    <n v="435.68"/>
    <n v="1.278"/>
    <n v="72728"/>
    <n v="78209"/>
    <n v="92946.38"/>
    <n v="7004.7200000000012"/>
    <n v="14136"/>
    <n v="0.18149999999999999"/>
    <n v="0.17510000000000001"/>
    <n v="36162.1"/>
    <n v="1665.85"/>
    <n v="291.69"/>
    <n v="1957.54"/>
    <n v="138070.74000000002"/>
  </r>
  <r>
    <x v="208"/>
    <s v="Prosser School District"/>
    <n v="2906"/>
    <s v="Housel Middle School"/>
    <x v="0"/>
    <n v="559.71"/>
    <n v="0"/>
    <n v="559.71"/>
    <n v="1"/>
    <n v="1"/>
    <n v="559.71"/>
    <n v="1.6419999999999999"/>
    <n v="72728"/>
    <n v="78209"/>
    <n v="119419.38"/>
    <n v="8999.7999999999884"/>
    <n v="14136"/>
    <n v="0.18149999999999999"/>
    <n v="0.17510000000000001"/>
    <n v="46461.79"/>
    <n v="2140.3200000000002"/>
    <n v="374.77"/>
    <n v="2515.09"/>
    <n v="177396.06"/>
  </r>
  <r>
    <x v="208"/>
    <s v="Prosser School District"/>
    <n v="2195"/>
    <s v="Keene-Riverview Elementary"/>
    <x v="0"/>
    <n v="376.59"/>
    <n v="0"/>
    <n v="376.59"/>
    <n v="1"/>
    <n v="1"/>
    <n v="376.59"/>
    <n v="1.105"/>
    <n v="72728"/>
    <n v="78209"/>
    <n v="80364.44"/>
    <n v="6056.5099999999948"/>
    <n v="14136"/>
    <n v="0.18149999999999999"/>
    <n v="0.17510000000000001"/>
    <n v="31266.92"/>
    <n v="1440.35"/>
    <n v="252.21"/>
    <n v="1692.56"/>
    <n v="119380.43"/>
  </r>
  <r>
    <x v="208"/>
    <s v="Prosser School District"/>
    <n v="3316"/>
    <s v="Prosser Heights Elementary"/>
    <x v="0"/>
    <n v="382.45"/>
    <n v="0"/>
    <n v="382.45"/>
    <n v="1"/>
    <n v="1"/>
    <n v="382.45"/>
    <n v="1.1220000000000001"/>
    <n v="72728"/>
    <n v="78209"/>
    <n v="81600.820000000007"/>
    <n v="6149.679999999993"/>
    <n v="14136"/>
    <n v="0.18149999999999999"/>
    <n v="0.17510000000000001"/>
    <n v="31747.95"/>
    <n v="1462.51"/>
    <n v="256.08999999999997"/>
    <n v="1718.6"/>
    <n v="121217.05"/>
  </r>
  <r>
    <x v="208"/>
    <s v="Prosser School District"/>
    <n v="2508"/>
    <s v="Prosser High School"/>
    <x v="0"/>
    <n v="831.44999999999993"/>
    <n v="0"/>
    <n v="831.44999999999993"/>
    <n v="1"/>
    <n v="1"/>
    <n v="831.44999999999993"/>
    <n v="2.4390000000000001"/>
    <n v="72728"/>
    <n v="78209"/>
    <n v="177383.59"/>
    <n v="13368.160000000003"/>
    <n v="14136"/>
    <n v="0.18149999999999999"/>
    <n v="0.17510000000000001"/>
    <n v="69013.59"/>
    <n v="3179.2"/>
    <n v="556.67999999999995"/>
    <n v="3735.8799999999997"/>
    <n v="263501.21999999997"/>
  </r>
  <r>
    <x v="208"/>
    <s v="Prosser School District"/>
    <n v="5537"/>
    <s v="Prosser Opportunity Academy"/>
    <x v="0"/>
    <n v="37.57"/>
    <n v="0"/>
    <n v="37.57"/>
    <n v="1"/>
    <n v="1"/>
    <n v="37.57"/>
    <n v="0.11"/>
    <n v="72728"/>
    <n v="78209"/>
    <n v="8000.08"/>
    <n v="602.90999999999985"/>
    <n v="14136"/>
    <n v="0.18149999999999999"/>
    <n v="0.17510000000000001"/>
    <n v="3112.54"/>
    <n v="143.38"/>
    <n v="25.11"/>
    <n v="168.49"/>
    <n v="11884.019999999999"/>
  </r>
  <r>
    <x v="208"/>
    <s v="Prosser School District"/>
    <n v="2905"/>
    <s v="Whitstran Elementary"/>
    <x v="0"/>
    <n v="238.04"/>
    <n v="0"/>
    <n v="238.04"/>
    <n v="1"/>
    <n v="1"/>
    <n v="238.04"/>
    <n v="0.69799999999999995"/>
    <n v="72728"/>
    <n v="78209"/>
    <n v="50764.14"/>
    <n v="3825.739999999998"/>
    <n v="14136"/>
    <n v="0.18149999999999999"/>
    <n v="0.17510000000000001"/>
    <n v="19750.509999999998"/>
    <n v="909.83"/>
    <n v="159.31"/>
    <n v="1069.1400000000001"/>
    <n v="75409.529999999984"/>
  </r>
  <r>
    <x v="209"/>
    <s v="Pullman Community Montessori"/>
    <n v="5659"/>
    <s v="Pullman Community Montessori"/>
    <x v="1"/>
    <n v="110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0"/>
    <s v="Pullman School District"/>
    <n v="2587"/>
    <s v="Franklin Elementary"/>
    <x v="1"/>
    <n v="251.8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0"/>
    <s v="Pullman School District"/>
    <n v="3203"/>
    <s v="Jefferson Elementary"/>
    <x v="0"/>
    <n v="309.02"/>
    <n v="0"/>
    <n v="309.02"/>
    <n v="1"/>
    <n v="1"/>
    <n v="309.02"/>
    <n v="0.90600000000000003"/>
    <n v="72728"/>
    <n v="78209"/>
    <n v="65891.570000000007"/>
    <n v="4965.7799999999988"/>
    <n v="14136"/>
    <n v="0.18149999999999999"/>
    <n v="0.17510000000000001"/>
    <n v="25636.04"/>
    <n v="1180.96"/>
    <n v="206.79"/>
    <n v="1387.75"/>
    <n v="97881.140000000014"/>
  </r>
  <r>
    <x v="210"/>
    <s v="Pullman School District"/>
    <n v="5574"/>
    <s v="Kamiak Elementary"/>
    <x v="1"/>
    <n v="336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0"/>
    <s v="Pullman School District"/>
    <n v="3419"/>
    <s v="Lincoln Middle School"/>
    <x v="1"/>
    <n v="614.450000000000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0"/>
    <s v="Pullman School District"/>
    <n v="2499"/>
    <s v="Pullman High School"/>
    <x v="1"/>
    <n v="828.5699999999999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0"/>
    <s v="Pullman School District"/>
    <n v="3614"/>
    <s v="Sunnyside Elementary"/>
    <x v="1"/>
    <n v="278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447"/>
    <s v="Aylen Jr High"/>
    <x v="1"/>
    <n v="704.7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750"/>
    <s v="Ballou Jr High"/>
    <x v="1"/>
    <n v="854.4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361"/>
    <s v="Brouillet Elementary"/>
    <x v="1"/>
    <n v="547.5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5088"/>
    <s v="Carson Elementary"/>
    <x v="1"/>
    <n v="686.4300000000000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5557"/>
    <s v="Dessie F Evans Elementary "/>
    <x v="1"/>
    <n v="902.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575"/>
    <s v="Edgemont Jr High"/>
    <x v="1"/>
    <n v="547.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5093"/>
    <s v="Edgerton Elementary"/>
    <x v="1"/>
    <n v="727.6500000000000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540"/>
    <s v="Emerald Ridge High School"/>
    <x v="1"/>
    <n v="1574.0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183"/>
    <s v="Ferrucci Jr High"/>
    <x v="1"/>
    <n v="820.7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496"/>
    <s v="Firgrove Elementary"/>
    <x v="0"/>
    <n v="617.57000000000005"/>
    <n v="0"/>
    <n v="617.57000000000005"/>
    <n v="1.1200000000000001"/>
    <n v="1.1200000000000001"/>
    <n v="617.57000000000005"/>
    <n v="1.8120000000000001"/>
    <n v="72728"/>
    <n v="78209"/>
    <n v="147597.10999999999"/>
    <n v="11123.360000000015"/>
    <n v="14136"/>
    <n v="0.18149999999999999"/>
    <n v="0.17510000000000001"/>
    <n v="54351.01"/>
    <n v="2645.34"/>
    <n v="463.2"/>
    <n v="3108.54"/>
    <n v="216180.02000000002"/>
  </r>
  <r>
    <x v="211"/>
    <s v="Puyallup School District"/>
    <n v="3557"/>
    <s v="Fruitland Elementary"/>
    <x v="1"/>
    <n v="576.4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5142"/>
    <s v="Glacier View Junior High"/>
    <x v="1"/>
    <n v="838.0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360"/>
    <s v="Hunt Elementary"/>
    <x v="1"/>
    <n v="712.4300000000000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052"/>
    <s v="Kalles Junior High"/>
    <x v="1"/>
    <n v="800.7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870"/>
    <s v="Karshner Elementary"/>
    <x v="0"/>
    <n v="404.57"/>
    <n v="0"/>
    <n v="404.57"/>
    <n v="1.1200000000000001"/>
    <n v="1.1200000000000001"/>
    <n v="404.57"/>
    <n v="1.1870000000000001"/>
    <n v="72728"/>
    <n v="78209"/>
    <n v="96687.51"/>
    <n v="7286.6600000000035"/>
    <n v="14136"/>
    <n v="0.18149999999999999"/>
    <n v="0.17510000000000001"/>
    <n v="35604.11"/>
    <n v="1732.9"/>
    <n v="303.43"/>
    <n v="2036.3300000000002"/>
    <n v="141614.60999999999"/>
  </r>
  <r>
    <x v="211"/>
    <s v="Puyallup School District"/>
    <n v="2498"/>
    <s v="Maplewood Elementary"/>
    <x v="1"/>
    <n v="326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334"/>
    <s v="Meeker Elementary"/>
    <x v="1"/>
    <n v="366.2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572"/>
    <s v="Mt View Elementary"/>
    <x v="1"/>
    <n v="27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927"/>
    <s v="Northwood Elementary"/>
    <x v="1"/>
    <n v="713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146"/>
    <s v="Pope Elementary"/>
    <x v="1"/>
    <n v="719.0500000000000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125"/>
    <s v="Puyallup High School"/>
    <x v="1"/>
    <n v="1719.8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1640"/>
    <s v="Puyallup Online Academy/POA"/>
    <x v="0"/>
    <n v="203.5"/>
    <n v="0"/>
    <n v="203.5"/>
    <n v="1.1200000000000001"/>
    <n v="1.1200000000000001"/>
    <n v="203.5"/>
    <n v="0.59699999999999998"/>
    <n v="72728"/>
    <n v="78209"/>
    <n v="48628.85"/>
    <n v="3664.8199999999997"/>
    <n v="14136"/>
    <n v="0.18149999999999999"/>
    <n v="0.17510000000000001"/>
    <n v="17907.04"/>
    <n v="871.56"/>
    <n v="152.61000000000001"/>
    <n v="1024.17"/>
    <n v="71224.87999999999"/>
  </r>
  <r>
    <x v="211"/>
    <s v="Puyallup School District"/>
    <n v="5321"/>
    <s v="Puyallup Open Doors/POD"/>
    <x v="0"/>
    <n v="90.57"/>
    <n v="0"/>
    <n v="90.57"/>
    <n v="1.1200000000000001"/>
    <n v="1.1200000000000001"/>
    <n v="90.57"/>
    <n v="0.26600000000000001"/>
    <n v="72728"/>
    <n v="78209"/>
    <n v="21667.13"/>
    <n v="1632.8999999999978"/>
    <n v="14136"/>
    <n v="0.18149999999999999"/>
    <n v="0.17510000000000001"/>
    <n v="7978.68"/>
    <n v="388.33"/>
    <n v="68"/>
    <n v="456.33"/>
    <n v="31735.040000000001"/>
  </r>
  <r>
    <x v="211"/>
    <s v="Puyallup School District"/>
    <n v="5322"/>
    <s v="Puyallup Parent Partnership Program"/>
    <x v="1"/>
    <n v="113.6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121"/>
    <s v="Ridgecrest Elementary"/>
    <x v="1"/>
    <n v="463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3645"/>
    <s v="Rogers High School"/>
    <x v="1"/>
    <n v="1768.8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414"/>
    <s v="Shaw Road Elementary"/>
    <x v="1"/>
    <n v="632.9500000000000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497"/>
    <s v="Spinning Elementary"/>
    <x v="1"/>
    <n v="312.4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443"/>
    <s v="Stahl Junior High"/>
    <x v="1"/>
    <n v="896.8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2311"/>
    <s v="Stewart Elementary"/>
    <x v="0"/>
    <n v="290.60000000000002"/>
    <n v="0"/>
    <n v="290.60000000000002"/>
    <n v="1.1200000000000001"/>
    <n v="1.1200000000000001"/>
    <n v="290.60000000000002"/>
    <n v="0.85199999999999998"/>
    <n v="72728"/>
    <n v="78209"/>
    <n v="69399.97"/>
    <n v="5230.1900000000023"/>
    <n v="14136"/>
    <n v="0.18149999999999999"/>
    <n v="0.17510000000000001"/>
    <n v="25555.77"/>
    <n v="1243.8399999999999"/>
    <n v="217.8"/>
    <n v="1461.6399999999999"/>
    <n v="101647.57"/>
  </r>
  <r>
    <x v="211"/>
    <s v="Puyallup School District"/>
    <n v="3896"/>
    <s v="Sunrise Elementary"/>
    <x v="0"/>
    <n v="672.32"/>
    <n v="0"/>
    <n v="672.32"/>
    <n v="1.1200000000000001"/>
    <n v="1.1200000000000001"/>
    <n v="672.32"/>
    <n v="1.972"/>
    <n v="72728"/>
    <n v="78209"/>
    <n v="160629.97"/>
    <n v="12105.559999999998"/>
    <n v="14136"/>
    <n v="0.18149999999999999"/>
    <n v="0.17510000000000001"/>
    <n v="59150.22"/>
    <n v="2878.93"/>
    <n v="504.1"/>
    <n v="3383.0299999999997"/>
    <n v="235268.78"/>
  </r>
  <r>
    <x v="211"/>
    <s v="Puyallup School District"/>
    <n v="3972"/>
    <s v="Walker High School"/>
    <x v="0"/>
    <n v="161.44"/>
    <n v="0"/>
    <n v="161.44"/>
    <n v="1.1200000000000001"/>
    <n v="1.1200000000000001"/>
    <n v="161.44"/>
    <n v="0.47399999999999998"/>
    <n v="72728"/>
    <n v="78209"/>
    <n v="38609.839999999997"/>
    <n v="2909.75"/>
    <n v="14136"/>
    <n v="0.18149999999999999"/>
    <n v="0.17510000000000001"/>
    <n v="14217.65"/>
    <n v="691.99"/>
    <n v="121.17"/>
    <n v="813.16"/>
    <n v="56550.400000000001"/>
  </r>
  <r>
    <x v="211"/>
    <s v="Puyallup School District"/>
    <n v="2495"/>
    <s v="Waller Road Elementary"/>
    <x v="0"/>
    <n v="311.86"/>
    <n v="0"/>
    <n v="311.86"/>
    <n v="1.1200000000000001"/>
    <n v="1.1200000000000001"/>
    <n v="311.86"/>
    <n v="0.91500000000000004"/>
    <n v="72728"/>
    <n v="78209"/>
    <n v="74531.649999999994"/>
    <n v="5616.9300000000076"/>
    <n v="14136"/>
    <n v="0.18149999999999999"/>
    <n v="0.17510000000000001"/>
    <n v="27445.46"/>
    <n v="1335.81"/>
    <n v="233.9"/>
    <n v="1569.71"/>
    <n v="109163.75"/>
  </r>
  <r>
    <x v="211"/>
    <s v="Puyallup School District"/>
    <n v="3558"/>
    <s v="Wildwood Elementary"/>
    <x v="0"/>
    <n v="353.12"/>
    <n v="0"/>
    <n v="353.12"/>
    <n v="1.1200000000000001"/>
    <n v="1.1200000000000001"/>
    <n v="353.12"/>
    <n v="1.036"/>
    <n v="72728"/>
    <n v="78209"/>
    <n v="84387.75"/>
    <n v="6359.7200000000012"/>
    <n v="14136"/>
    <n v="0.18149999999999999"/>
    <n v="0.17510000000000001"/>
    <n v="31074.86"/>
    <n v="1512.46"/>
    <n v="264.83"/>
    <n v="1777.29"/>
    <n v="123599.62"/>
  </r>
  <r>
    <x v="211"/>
    <s v="Puyallup School District"/>
    <n v="2519"/>
    <s v="Woodland Elementary"/>
    <x v="1"/>
    <n v="595.7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1"/>
    <s v="Puyallup School District"/>
    <n v="4496"/>
    <s v="Zeiger Elementary"/>
    <x v="1"/>
    <n v="476.1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2"/>
    <s v="Queets-Clearwater School District"/>
    <n v="2491"/>
    <s v="Queets-Clearwater Elementary"/>
    <x v="0"/>
    <n v="42.43"/>
    <n v="0"/>
    <n v="42.43"/>
    <n v="1"/>
    <n v="1.04"/>
    <n v="42.43"/>
    <n v="0.124"/>
    <n v="72728"/>
    <n v="78209"/>
    <n v="9018.27"/>
    <n v="1067.5599999999995"/>
    <n v="14136"/>
    <n v="0.18149999999999999"/>
    <n v="0.17510000000000001"/>
    <n v="3576.61"/>
    <n v="168.1"/>
    <n v="29.43"/>
    <n v="197.53"/>
    <n v="13859.970000000001"/>
  </r>
  <r>
    <x v="213"/>
    <s v="Quilcene School District"/>
    <n v="5236"/>
    <s v="PEARL"/>
    <x v="1"/>
    <n v="448.6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3"/>
    <s v="Quilcene School District"/>
    <n v="2474"/>
    <s v="Quilcene High And Elementary"/>
    <x v="0"/>
    <n v="185.17999999999998"/>
    <n v="0"/>
    <n v="185.17999999999998"/>
    <n v="1.06"/>
    <n v="1.06"/>
    <n v="185.17999999999998"/>
    <n v="0.54300000000000004"/>
    <n v="72728"/>
    <n v="78209"/>
    <n v="41860.78"/>
    <n v="3154.760000000002"/>
    <n v="14136"/>
    <n v="0.18149999999999999"/>
    <n v="0.17510000000000001"/>
    <n v="15825.98"/>
    <n v="750.26"/>
    <n v="131.37"/>
    <n v="881.63"/>
    <n v="61723.149999999994"/>
  </r>
  <r>
    <x v="214"/>
    <s v="Quileute Tribal School District"/>
    <n v="5430"/>
    <s v="Quileute Tribal School"/>
    <x v="0"/>
    <n v="125.41000000000001"/>
    <n v="0"/>
    <n v="125.41000000000001"/>
    <n v="1"/>
    <n v="1"/>
    <n v="125.41000000000001"/>
    <n v="0.36799999999999999"/>
    <n v="72728"/>
    <n v="78209"/>
    <n v="26763.9"/>
    <n v="2017.0099999999984"/>
    <n v="14136"/>
    <n v="0.18149999999999999"/>
    <n v="0.17510000000000001"/>
    <n v="10412.870000000001"/>
    <n v="479.68"/>
    <n v="83.99"/>
    <n v="563.66999999999996"/>
    <n v="39757.449999999997"/>
  </r>
  <r>
    <x v="215"/>
    <s v="Quillayute Valley School District"/>
    <n v="5529"/>
    <s v="Insight School of WA Open Doors Program"/>
    <x v="0"/>
    <n v="7"/>
    <n v="0"/>
    <n v="7"/>
    <n v="1"/>
    <n v="1"/>
    <n v="7"/>
    <n v="2.1000000000000001E-2"/>
    <n v="72728"/>
    <n v="78209"/>
    <n v="1527.29"/>
    <n v="115.10000000000014"/>
    <n v="14136"/>
    <n v="0.18149999999999999"/>
    <n v="0.17510000000000001"/>
    <n v="594.21"/>
    <n v="27.37"/>
    <n v="4.79"/>
    <n v="32.160000000000004"/>
    <n v="2268.7600000000002"/>
  </r>
  <r>
    <x v="215"/>
    <s v="Quillayute Valley School District"/>
    <n v="1671"/>
    <s v="District Run Home School"/>
    <x v="0"/>
    <n v="24.04"/>
    <n v="0"/>
    <n v="24.04"/>
    <n v="1"/>
    <n v="1"/>
    <n v="24.04"/>
    <n v="7.0999999999999994E-2"/>
    <n v="72728"/>
    <n v="78209"/>
    <n v="5163.6899999999996"/>
    <n v="389.15000000000055"/>
    <n v="14136"/>
    <n v="0.18149999999999999"/>
    <n v="0.17510000000000001"/>
    <n v="2009.01"/>
    <n v="92.55"/>
    <n v="16.21"/>
    <n v="108.75999999999999"/>
    <n v="7670.6100000000006"/>
  </r>
  <r>
    <x v="215"/>
    <s v="Quillayute Valley School District"/>
    <n v="3737"/>
    <s v="Forks Elementary School"/>
    <x v="0"/>
    <n v="360.93"/>
    <n v="0"/>
    <n v="360.93"/>
    <n v="1"/>
    <n v="1"/>
    <n v="360.93"/>
    <n v="1.0589999999999999"/>
    <n v="72728"/>
    <n v="78209"/>
    <n v="77018.95"/>
    <n v="5804.3800000000047"/>
    <n v="14136"/>
    <n v="0.18149999999999999"/>
    <n v="0.17510000000000001"/>
    <n v="29965.31"/>
    <n v="1380.39"/>
    <n v="241.71"/>
    <n v="1622.1000000000001"/>
    <n v="114410.74"/>
  </r>
  <r>
    <x v="215"/>
    <s v="Quillayute Valley School District"/>
    <n v="2349"/>
    <s v="Forks Junior-Senior High School"/>
    <x v="0"/>
    <n v="281.18"/>
    <n v="0"/>
    <n v="281.18"/>
    <n v="1"/>
    <n v="1"/>
    <n v="281.18"/>
    <n v="0.82499999999999996"/>
    <n v="72728"/>
    <n v="78209"/>
    <n v="60000.6"/>
    <n v="4521.8300000000017"/>
    <n v="14136"/>
    <n v="0.18149999999999999"/>
    <n v="0.17510000000000001"/>
    <n v="23344.080000000002"/>
    <n v="1075.3699999999999"/>
    <n v="188.3"/>
    <n v="1263.6699999999998"/>
    <n v="89130.18"/>
  </r>
  <r>
    <x v="215"/>
    <s v="Quillayute Valley School District"/>
    <n v="2609"/>
    <s v="Forks Middle School"/>
    <x v="0"/>
    <n v="263.43"/>
    <n v="0"/>
    <n v="263.43"/>
    <n v="1"/>
    <n v="1"/>
    <n v="263.43"/>
    <n v="0.77300000000000002"/>
    <n v="72728"/>
    <n v="78209"/>
    <n v="56218.74"/>
    <n v="4236.82"/>
    <n v="14136"/>
    <n v="0.18149999999999999"/>
    <n v="0.17510000000000001"/>
    <n v="21872.7"/>
    <n v="1007.59"/>
    <n v="176.43"/>
    <n v="1184.02"/>
    <n v="83512.280000000013"/>
  </r>
  <r>
    <x v="215"/>
    <s v="Quillayute Valley School District"/>
    <n v="5071"/>
    <s v="Insight School of Washington"/>
    <x v="0"/>
    <n v="2531.64"/>
    <n v="0"/>
    <n v="2531.64"/>
    <n v="1"/>
    <n v="1"/>
    <n v="2531.64"/>
    <n v="7.4260000000000002"/>
    <n v="72728"/>
    <n v="78209"/>
    <n v="540078.13"/>
    <n v="40701.900000000023"/>
    <n v="14136"/>
    <n v="0.18149999999999999"/>
    <n v="0.17510000000000001"/>
    <n v="210125.02"/>
    <n v="9679.67"/>
    <n v="1694.91"/>
    <n v="11374.58"/>
    <n v="802279.63"/>
  </r>
  <r>
    <x v="216"/>
    <s v="Quincy School District"/>
    <n v="5585"/>
    <s v="Ancient Lakes Elementary"/>
    <x v="0"/>
    <n v="368.05"/>
    <n v="0"/>
    <n v="368.05"/>
    <n v="1"/>
    <n v="1"/>
    <n v="368.05"/>
    <n v="1.08"/>
    <n v="72728"/>
    <n v="78209"/>
    <n v="78546.240000000005"/>
    <n v="5919.4799999999959"/>
    <n v="14136"/>
    <n v="0.18149999999999999"/>
    <n v="0.17510000000000001"/>
    <n v="30559.52"/>
    <n v="1407.76"/>
    <n v="246.5"/>
    <n v="1654.26"/>
    <n v="116679.5"/>
  </r>
  <r>
    <x v="216"/>
    <s v="Quincy School District"/>
    <n v="3426"/>
    <s v="George Elementary"/>
    <x v="0"/>
    <n v="162.71"/>
    <n v="0"/>
    <n v="162.71"/>
    <n v="1"/>
    <n v="1"/>
    <n v="162.71"/>
    <n v="0.47699999999999998"/>
    <n v="72728"/>
    <n v="78209"/>
    <n v="34691.26"/>
    <n v="2614.4300000000003"/>
    <n v="14136"/>
    <n v="0.18149999999999999"/>
    <n v="0.17510000000000001"/>
    <n v="13497.12"/>
    <n v="621.76"/>
    <n v="108.87"/>
    <n v="730.63"/>
    <n v="51533.440000000002"/>
  </r>
  <r>
    <x v="216"/>
    <s v="Quincy School District"/>
    <n v="4536"/>
    <s v="Monument Elementary"/>
    <x v="0"/>
    <n v="290.02"/>
    <n v="0"/>
    <n v="290.02"/>
    <n v="1"/>
    <n v="1"/>
    <n v="290.02"/>
    <n v="0.85099999999999998"/>
    <n v="72728"/>
    <n v="78209"/>
    <n v="61891.53"/>
    <n v="4664.3300000000017"/>
    <n v="14136"/>
    <n v="0.18149999999999999"/>
    <n v="0.17510000000000001"/>
    <n v="24079.77"/>
    <n v="1109.26"/>
    <n v="194.23"/>
    <n v="1303.49"/>
    <n v="91939.12000000001"/>
  </r>
  <r>
    <x v="216"/>
    <s v="Quincy School District"/>
    <n v="3020"/>
    <s v="Mountain View Elementary"/>
    <x v="0"/>
    <n v="268.58"/>
    <n v="0"/>
    <n v="268.58"/>
    <n v="1"/>
    <n v="1"/>
    <n v="268.58"/>
    <n v="0.78800000000000003"/>
    <n v="72728"/>
    <n v="78209"/>
    <n v="57309.66"/>
    <n v="4319.0299999999988"/>
    <n v="14136"/>
    <n v="0.18149999999999999"/>
    <n v="0.17510000000000001"/>
    <n v="22297.13"/>
    <n v="1027.1400000000001"/>
    <n v="179.85"/>
    <n v="1206.99"/>
    <n v="85132.810000000012"/>
  </r>
  <r>
    <x v="216"/>
    <s v="Quincy School District"/>
    <n v="2919"/>
    <s v="Pioneer Elementary"/>
    <x v="0"/>
    <n v="298.17"/>
    <n v="0"/>
    <n v="298.17"/>
    <n v="1"/>
    <n v="1"/>
    <n v="298.17"/>
    <n v="0.875"/>
    <n v="72728"/>
    <n v="78209"/>
    <n v="63637"/>
    <n v="4795.8800000000047"/>
    <n v="14136"/>
    <n v="0.18149999999999999"/>
    <n v="0.17510000000000001"/>
    <n v="24758.87"/>
    <n v="1140.55"/>
    <n v="199.71"/>
    <n v="1340.26"/>
    <n v="94532.01"/>
  </r>
  <r>
    <x v="216"/>
    <s v="Quincy School District"/>
    <n v="3088"/>
    <s v="Quincy High School"/>
    <x v="0"/>
    <n v="907.02"/>
    <n v="0"/>
    <n v="907.02"/>
    <n v="1"/>
    <n v="1"/>
    <n v="907.02"/>
    <n v="2.661"/>
    <n v="72728"/>
    <n v="78209"/>
    <n v="193529.21"/>
    <n v="14584.940000000002"/>
    <n v="14136"/>
    <n v="0.18149999999999999"/>
    <n v="0.17510000000000001"/>
    <n v="75295.27"/>
    <n v="3468.57"/>
    <n v="607.35"/>
    <n v="4075.92"/>
    <n v="287485.33999999997"/>
  </r>
  <r>
    <x v="216"/>
    <s v="Quincy School District"/>
    <n v="5648"/>
    <s v="Quincy Innovation Academy"/>
    <x v="0"/>
    <n v="128.55000000000001"/>
    <n v="0"/>
    <n v="128.55000000000001"/>
    <n v="1"/>
    <n v="1"/>
    <n v="128.55000000000001"/>
    <n v="0.377"/>
    <n v="72728"/>
    <n v="78209"/>
    <n v="27418.46"/>
    <n v="2066.3300000000017"/>
    <n v="14136"/>
    <n v="0.18149999999999999"/>
    <n v="0.17510000000000001"/>
    <n v="10667.54"/>
    <n v="491.41"/>
    <n v="86.05"/>
    <n v="577.46"/>
    <n v="40729.79"/>
  </r>
  <r>
    <x v="216"/>
    <s v="Quincy School District"/>
    <n v="5650"/>
    <s v="Quincy Innovation Academy Big Picture"/>
    <x v="0"/>
    <n v="25.8"/>
    <n v="0"/>
    <n v="25.8"/>
    <n v="1"/>
    <n v="1"/>
    <n v="25.8"/>
    <n v="7.5999999999999998E-2"/>
    <n v="72728"/>
    <n v="78209"/>
    <n v="5527.33"/>
    <n v="416.55000000000018"/>
    <n v="14136"/>
    <n v="0.18149999999999999"/>
    <n v="0.17510000000000001"/>
    <n v="2150.48"/>
    <n v="99.06"/>
    <n v="17.350000000000001"/>
    <n v="116.41"/>
    <n v="8210.77"/>
  </r>
  <r>
    <x v="216"/>
    <s v="Quincy School District"/>
    <n v="2510"/>
    <s v="Quincy Middle School"/>
    <x v="0"/>
    <n v="752.19"/>
    <n v="0"/>
    <n v="752.19"/>
    <n v="1"/>
    <n v="1"/>
    <n v="752.19"/>
    <n v="2.206"/>
    <n v="72728"/>
    <n v="78209"/>
    <n v="160437.97"/>
    <n v="12091.079999999987"/>
    <n v="14136"/>
    <n v="0.18149999999999999"/>
    <n v="0.17510000000000001"/>
    <n v="62420.66"/>
    <n v="2875.48"/>
    <n v="503.5"/>
    <n v="3378.98"/>
    <n v="238328.69"/>
  </r>
  <r>
    <x v="217"/>
    <s v="Rainier Prep Charter School District"/>
    <n v="5380"/>
    <s v="Rainier Prep"/>
    <x v="0"/>
    <n v="332.29"/>
    <n v="0"/>
    <n v="332.29"/>
    <n v="1.18"/>
    <n v="1.18"/>
    <n v="332.29"/>
    <n v="0.97499999999999998"/>
    <n v="72728"/>
    <n v="78209"/>
    <n v="83673.56"/>
    <n v="6305.8899999999994"/>
    <n v="14136"/>
    <n v="0.18149999999999999"/>
    <n v="0.17510000000000001"/>
    <n v="30073.51"/>
    <n v="1499.66"/>
    <n v="262.58999999999997"/>
    <n v="1762.25"/>
    <n v="121815.20999999999"/>
  </r>
  <r>
    <x v="218"/>
    <s v="Rainier School District"/>
    <n v="4486"/>
    <s v="Rainier Elementary School"/>
    <x v="1"/>
    <n v="426.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8"/>
    <s v="Rainier School District"/>
    <n v="2158"/>
    <s v="Rainier Middle School"/>
    <x v="1"/>
    <n v="236.4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8"/>
    <s v="Rainier School District"/>
    <n v="2468"/>
    <s v="Rainier Senior High School"/>
    <x v="1"/>
    <n v="263.9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19"/>
    <s v="Rainier Valley Leadership Academy "/>
    <n v="5468"/>
    <s v="Rainier Valley Leadership Academy"/>
    <x v="0"/>
    <n v="156.22999999999999"/>
    <n v="0"/>
    <n v="156.22999999999999"/>
    <n v="1.18"/>
    <n v="1.18"/>
    <n v="156.22999999999999"/>
    <n v="0.45800000000000002"/>
    <n v="72728"/>
    <n v="78209"/>
    <n v="39305.120000000003"/>
    <n v="2962.1499999999942"/>
    <n v="14136"/>
    <n v="0.18149999999999999"/>
    <n v="0.17510000000000001"/>
    <n v="14126.84"/>
    <n v="704.45"/>
    <n v="123.35"/>
    <n v="827.80000000000007"/>
    <n v="57221.91"/>
  </r>
  <r>
    <x v="220"/>
    <s v="Raymond School District"/>
    <n v="2803"/>
    <s v="Raymond Elementary School"/>
    <x v="0"/>
    <n v="238.85"/>
    <n v="0"/>
    <n v="238.85"/>
    <n v="1"/>
    <n v="1"/>
    <n v="238.85"/>
    <n v="0.70099999999999996"/>
    <n v="72728"/>
    <n v="78209"/>
    <n v="50982.33"/>
    <n v="3842.1800000000003"/>
    <n v="14136"/>
    <n v="0.18149999999999999"/>
    <n v="0.17510000000000001"/>
    <n v="19835.39"/>
    <n v="913.74"/>
    <n v="160"/>
    <n v="1073.74"/>
    <n v="75733.64"/>
  </r>
  <r>
    <x v="220"/>
    <s v="Raymond School District"/>
    <n v="2357"/>
    <s v="Raymond Jr Sr High School"/>
    <x v="0"/>
    <n v="260.63"/>
    <n v="0"/>
    <n v="260.63"/>
    <n v="1"/>
    <n v="1"/>
    <n v="260.63"/>
    <n v="0.76500000000000001"/>
    <n v="72728"/>
    <n v="78209"/>
    <n v="55636.92"/>
    <n v="4192.9700000000012"/>
    <n v="14136"/>
    <n v="0.18149999999999999"/>
    <n v="0.17510000000000001"/>
    <n v="21646.33"/>
    <n v="997.16"/>
    <n v="174.6"/>
    <n v="1171.76"/>
    <n v="82647.98"/>
  </r>
  <r>
    <x v="221"/>
    <s v="Reardan-Edwall School District"/>
    <n v="2864"/>
    <s v="Reardan Elementary School"/>
    <x v="1"/>
    <n v="356.5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1"/>
    <s v="Reardan-Edwall School District"/>
    <n v="2478"/>
    <s v="Reardan Middle-Senior High School"/>
    <x v="1"/>
    <n v="312.2099999999999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1"/>
    <s v="Reardan-Edwall School District"/>
    <n v="5688"/>
    <s v="Reardan Options' Program"/>
    <x v="1"/>
    <n v="58.7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5741"/>
    <s v="Hilltop Heritage Elementary School"/>
    <x v="1"/>
    <n v="500.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587"/>
    <s v="Benson Hill Elementary School"/>
    <x v="1"/>
    <n v="472.0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2439"/>
    <s v="Bryn Mawr Elementary School"/>
    <x v="0"/>
    <n v="386.43"/>
    <n v="0"/>
    <n v="386.43"/>
    <n v="1.18"/>
    <n v="1.18"/>
    <n v="386.43"/>
    <n v="1.1339999999999999"/>
    <n v="72728"/>
    <n v="78209"/>
    <n v="97318.79"/>
    <n v="7334.2400000000052"/>
    <n v="14136"/>
    <n v="0.18149999999999999"/>
    <n v="0.17510000000000001"/>
    <n v="34977.81"/>
    <n v="1744.22"/>
    <n v="305.41000000000003"/>
    <n v="2049.63"/>
    <n v="141680.46999999997"/>
  </r>
  <r>
    <x v="222"/>
    <s v="Renton School District"/>
    <n v="3034"/>
    <s v="Campbell Hill Elementary School"/>
    <x v="0"/>
    <n v="366.57"/>
    <n v="0"/>
    <n v="366.57"/>
    <n v="1.18"/>
    <n v="1.18"/>
    <n v="366.57"/>
    <n v="1.075"/>
    <n v="72728"/>
    <n v="78209"/>
    <n v="92255.47"/>
    <n v="6952.6499999999942"/>
    <n v="14136"/>
    <n v="0.18149999999999999"/>
    <n v="0.17510000000000001"/>
    <n v="33157.980000000003"/>
    <n v="1653.47"/>
    <n v="289.52"/>
    <n v="1942.99"/>
    <n v="134309.09"/>
  </r>
  <r>
    <x v="222"/>
    <s v="Renton School District"/>
    <n v="3337"/>
    <s v="Cascade Elementary School"/>
    <x v="0"/>
    <n v="437.33"/>
    <n v="0"/>
    <n v="437.33"/>
    <n v="1.18"/>
    <n v="1.18"/>
    <n v="437.33"/>
    <n v="1.2829999999999999"/>
    <n v="72728"/>
    <n v="78209"/>
    <n v="110105.83"/>
    <n v="8297.8999999999942"/>
    <n v="14136"/>
    <n v="0.18149999999999999"/>
    <n v="0.17510000000000001"/>
    <n v="39573.660000000003"/>
    <n v="1973.4"/>
    <n v="345.54"/>
    <n v="2318.94"/>
    <n v="160296.32999999999"/>
  </r>
  <r>
    <x v="222"/>
    <s v="Renton School District"/>
    <n v="3280"/>
    <s v="Dimmitt Middle School"/>
    <x v="0"/>
    <n v="634.26"/>
    <n v="0"/>
    <n v="634.26"/>
    <n v="1.18"/>
    <n v="1.18"/>
    <n v="634.26"/>
    <n v="1.86"/>
    <n v="72728"/>
    <n v="78209"/>
    <n v="159623.41"/>
    <n v="12029.699999999983"/>
    <n v="14136"/>
    <n v="0.18149999999999999"/>
    <n v="0.17510000000000001"/>
    <n v="57371.01"/>
    <n v="2860.89"/>
    <n v="500.94"/>
    <n v="3361.83"/>
    <n v="232385.94999999998"/>
  </r>
  <r>
    <x v="222"/>
    <s v="Renton School District"/>
    <n v="1534"/>
    <s v="Griffin Home"/>
    <x v="0"/>
    <n v="1.71"/>
    <n v="0"/>
    <n v="1.71"/>
    <n v="1.18"/>
    <n v="1.18"/>
    <n v="1.71"/>
    <n v="5.0000000000000001E-3"/>
    <n v="72728"/>
    <n v="78209"/>
    <n v="429.1"/>
    <n v="32.329999999999984"/>
    <n v="14136"/>
    <n v="0.18149999999999999"/>
    <n v="0.17510000000000001"/>
    <n v="154.22"/>
    <n v="7.69"/>
    <n v="1.35"/>
    <n v="9.0400000000000009"/>
    <n v="624.69000000000005"/>
  </r>
  <r>
    <x v="222"/>
    <s v="Renton School District"/>
    <n v="1784"/>
    <s v="H.O.M.E. Program"/>
    <x v="1"/>
    <n v="129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485"/>
    <s v="Hazelwood Elementary School"/>
    <x v="1"/>
    <n v="460.7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630"/>
    <s v="Hazen Senior High School"/>
    <x v="1"/>
    <n v="1817.9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2640"/>
    <s v="Highlands Elementary School"/>
    <x v="0"/>
    <n v="402.36"/>
    <n v="0"/>
    <n v="402.36"/>
    <n v="1.18"/>
    <n v="1.18"/>
    <n v="402.36"/>
    <n v="1.18"/>
    <n v="72728"/>
    <n v="78209"/>
    <n v="101266.47"/>
    <n v="7631.7400000000052"/>
    <n v="14136"/>
    <n v="0.18149999999999999"/>
    <n v="0.17510000000000001"/>
    <n v="36396.660000000003"/>
    <n v="1814.97"/>
    <n v="317.8"/>
    <n v="2132.77"/>
    <n v="147427.63999999998"/>
  </r>
  <r>
    <x v="222"/>
    <s v="Renton School District"/>
    <n v="5229"/>
    <s v="Honey Dew Elementary"/>
    <x v="0"/>
    <n v="294.70999999999998"/>
    <n v="0"/>
    <n v="294.70999999999998"/>
    <n v="1.18"/>
    <n v="1.18"/>
    <n v="294.70999999999998"/>
    <n v="0.86399999999999999"/>
    <n v="72728"/>
    <n v="78209"/>
    <n v="74147.649999999994"/>
    <n v="5587.9900000000052"/>
    <n v="14136"/>
    <n v="0.18149999999999999"/>
    <n v="0.17510000000000001"/>
    <n v="26649.759999999998"/>
    <n v="1328.93"/>
    <n v="232.7"/>
    <n v="1561.63"/>
    <n v="107947.03"/>
  </r>
  <r>
    <x v="222"/>
    <s v="Renton School District"/>
    <n v="2597"/>
    <s v="Kennydale Elementary School"/>
    <x v="1"/>
    <n v="500.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2929"/>
    <s v="Lakeridge Elementary School"/>
    <x v="0"/>
    <n v="318.02"/>
    <n v="0"/>
    <n v="318.02"/>
    <n v="1.18"/>
    <n v="1.18"/>
    <n v="318.02"/>
    <n v="0.93300000000000005"/>
    <n v="72728"/>
    <n v="78209"/>
    <n v="80069.16"/>
    <n v="6034.2599999999948"/>
    <n v="14136"/>
    <n v="0.18149999999999999"/>
    <n v="0.17510000000000001"/>
    <n v="28778.04"/>
    <n v="1435.06"/>
    <n v="251.28"/>
    <n v="1686.34"/>
    <n v="116567.8"/>
  </r>
  <r>
    <x v="222"/>
    <s v="Renton School District"/>
    <n v="3741"/>
    <s v="Lindbergh Senior High School"/>
    <x v="0"/>
    <n v="1252.49"/>
    <n v="0"/>
    <n v="1252.49"/>
    <n v="1.18"/>
    <n v="1.18"/>
    <n v="1252.49"/>
    <n v="3.6739999999999999"/>
    <n v="72728"/>
    <n v="78209"/>
    <n v="315299.15000000002"/>
    <n v="23761.889999999956"/>
    <n v="14136"/>
    <n v="0.18149999999999999"/>
    <n v="0.17510000000000001"/>
    <n v="113323.17"/>
    <n v="5651.02"/>
    <n v="989.49"/>
    <n v="6640.51"/>
    <n v="459024.72"/>
  </r>
  <r>
    <x v="222"/>
    <s v="Renton School District"/>
    <n v="3586"/>
    <s v="Maplewood Heights Elementary School"/>
    <x v="1"/>
    <n v="407.8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035"/>
    <s v="McKnight Middle School"/>
    <x v="1"/>
    <n v="826.3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434"/>
    <s v="Nelsen Middle School"/>
    <x v="0"/>
    <n v="890.44"/>
    <n v="0"/>
    <n v="890.44"/>
    <n v="1.18"/>
    <n v="1.18"/>
    <n v="890.44"/>
    <n v="2.6120000000000001"/>
    <n v="72728"/>
    <n v="78209"/>
    <n v="224159.33"/>
    <n v="16893.320000000007"/>
    <n v="14136"/>
    <n v="0.18149999999999999"/>
    <n v="0.17510000000000001"/>
    <n v="80566.17"/>
    <n v="4017.54"/>
    <n v="703.47"/>
    <n v="4721.01"/>
    <n v="326339.83"/>
  </r>
  <r>
    <x v="222"/>
    <s v="Renton School District"/>
    <n v="5335"/>
    <s v="Open Door Youth Reengagement Renton"/>
    <x v="0"/>
    <n v="41"/>
    <n v="0"/>
    <n v="41"/>
    <n v="1.18"/>
    <n v="1.18"/>
    <n v="41"/>
    <n v="0.12"/>
    <n v="72728"/>
    <n v="78209"/>
    <n v="10298.280000000001"/>
    <n v="776.10999999999876"/>
    <n v="14136"/>
    <n v="0.18149999999999999"/>
    <n v="0.17510000000000001"/>
    <n v="3701.35"/>
    <n v="184.57"/>
    <n v="32.32"/>
    <n v="216.89"/>
    <n v="14992.63"/>
  </r>
  <r>
    <x v="222"/>
    <s v="Renton School District"/>
    <n v="1648"/>
    <s v="Out Of District Facility"/>
    <x v="1"/>
    <n v="8.71000000000000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5070"/>
    <s v="Renton Academy"/>
    <x v="0"/>
    <n v="28.28"/>
    <n v="0"/>
    <n v="28.28"/>
    <n v="1.18"/>
    <n v="1.18"/>
    <n v="28.28"/>
    <n v="8.3000000000000004E-2"/>
    <n v="72728"/>
    <n v="78209"/>
    <n v="7122.98"/>
    <n v="536.8100000000004"/>
    <n v="14136"/>
    <n v="0.18149999999999999"/>
    <n v="0.17510000000000001"/>
    <n v="2560.1"/>
    <n v="127.66"/>
    <n v="22.35"/>
    <n v="150.01"/>
    <n v="10369.9"/>
  </r>
  <r>
    <x v="222"/>
    <s v="Renton School District"/>
    <n v="3521"/>
    <s v="Renton Park Elementary School"/>
    <x v="0"/>
    <n v="369.32"/>
    <n v="0"/>
    <n v="369.32"/>
    <n v="1.18"/>
    <n v="1.18"/>
    <n v="369.32"/>
    <n v="1.083"/>
    <n v="72728"/>
    <n v="78209"/>
    <n v="92942.02"/>
    <n v="7004.3899999999994"/>
    <n v="14136"/>
    <n v="0.18149999999999999"/>
    <n v="0.17510000000000001"/>
    <n v="33404.730000000003"/>
    <n v="1665.77"/>
    <n v="291.68"/>
    <n v="1957.45"/>
    <n v="135308.59000000003"/>
  </r>
  <r>
    <x v="222"/>
    <s v="Renton School District"/>
    <n v="2475"/>
    <s v="Renton Senior High School"/>
    <x v="0"/>
    <n v="1226.5999999999999"/>
    <n v="0"/>
    <n v="1226.5999999999999"/>
    <n v="1.18"/>
    <n v="1.18"/>
    <n v="1226.5999999999999"/>
    <n v="3.5979999999999999"/>
    <n v="72728"/>
    <n v="78209"/>
    <n v="308776.90999999997"/>
    <n v="23270.350000000035"/>
    <n v="14136"/>
    <n v="0.18149999999999999"/>
    <n v="0.17510000000000001"/>
    <n v="110978.98"/>
    <n v="5534.12"/>
    <n v="969.02"/>
    <n v="6503.1399999999994"/>
    <n v="449529.38"/>
  </r>
  <r>
    <x v="222"/>
    <s v="Renton School District"/>
    <n v="5484"/>
    <s v="Risdon Middle School"/>
    <x v="1"/>
    <n v="761.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5519"/>
    <s v="Sartori Elementary School"/>
    <x v="1"/>
    <n v="51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668"/>
    <s v="Sierra Heights Elementary School"/>
    <x v="1"/>
    <n v="336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3740"/>
    <s v="Talbot Hill Elementary School"/>
    <x v="1"/>
    <n v="411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2"/>
    <s v="Renton School District"/>
    <n v="5282"/>
    <s v="Talley High School"/>
    <x v="0"/>
    <n v="206.88"/>
    <n v="0"/>
    <n v="206.88"/>
    <n v="1.18"/>
    <n v="1.18"/>
    <n v="206.88"/>
    <n v="0.60699999999999998"/>
    <n v="72728"/>
    <n v="78209"/>
    <n v="52092.160000000003"/>
    <n v="3925.8199999999997"/>
    <n v="14136"/>
    <n v="0.18149999999999999"/>
    <n v="0.17510000000000001"/>
    <n v="18722.689999999999"/>
    <n v="933.63"/>
    <n v="163.47999999999999"/>
    <n v="1097.1099999999999"/>
    <n v="75837.780000000013"/>
  </r>
  <r>
    <x v="222"/>
    <s v="Renton School District"/>
    <n v="3702"/>
    <s v="Tiffany Park Elementary School"/>
    <x v="0"/>
    <n v="370.76"/>
    <n v="0"/>
    <n v="370.76"/>
    <n v="1.18"/>
    <n v="1.18"/>
    <n v="370.76"/>
    <n v="1.0880000000000001"/>
    <n v="72728"/>
    <n v="78209"/>
    <n v="93371.12"/>
    <n v="7036.7200000000012"/>
    <n v="14136"/>
    <n v="0.18149999999999999"/>
    <n v="0.17510000000000001"/>
    <n v="33558.959999999999"/>
    <n v="1673.46"/>
    <n v="293.02"/>
    <n v="1966.48"/>
    <n v="135933.28"/>
  </r>
  <r>
    <x v="223"/>
    <s v="Republic School District"/>
    <n v="2789"/>
    <s v="Republic Elementary School"/>
    <x v="0"/>
    <n v="174.18"/>
    <n v="0"/>
    <n v="174.18"/>
    <n v="1.01"/>
    <n v="1.01"/>
    <n v="174.18"/>
    <n v="0.51100000000000001"/>
    <n v="72728"/>
    <n v="78209"/>
    <n v="37535.65"/>
    <n v="2828.7999999999956"/>
    <n v="14136"/>
    <n v="0.18149999999999999"/>
    <n v="0.17510000000000001"/>
    <n v="14531.54"/>
    <n v="672.74"/>
    <n v="117.8"/>
    <n v="790.54"/>
    <n v="55686.53"/>
  </r>
  <r>
    <x v="223"/>
    <s v="Republic School District"/>
    <n v="3559"/>
    <s v="Republic Junior High"/>
    <x v="0"/>
    <n v="66.94"/>
    <n v="0"/>
    <n v="66.94"/>
    <n v="1.01"/>
    <n v="1.01"/>
    <n v="66.94"/>
    <n v="0.19600000000000001"/>
    <n v="72728"/>
    <n v="78209"/>
    <n v="14397.23"/>
    <n v="1085.0200000000004"/>
    <n v="14136"/>
    <n v="0.18149999999999999"/>
    <n v="0.17510000000000001"/>
    <n v="5573.74"/>
    <n v="258.04000000000002"/>
    <n v="45.18"/>
    <n v="303.22000000000003"/>
    <n v="21359.210000000003"/>
  </r>
  <r>
    <x v="223"/>
    <s v="Republic School District"/>
    <n v="1898"/>
    <s v="Republic Parent Partner"/>
    <x v="1"/>
    <n v="80.91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3"/>
    <s v="Republic School District"/>
    <n v="3579"/>
    <s v="Republic Senior High School"/>
    <x v="0"/>
    <n v="102.36000000000001"/>
    <n v="0"/>
    <n v="102.36000000000001"/>
    <n v="1.01"/>
    <n v="1.01"/>
    <n v="102.36000000000001"/>
    <n v="0.3"/>
    <n v="72728"/>
    <n v="78209"/>
    <n v="22036.58"/>
    <n v="1660.75"/>
    <n v="14136"/>
    <n v="0.18149999999999999"/>
    <n v="0.17510000000000001"/>
    <n v="8531.24"/>
    <n v="394.96"/>
    <n v="69.16"/>
    <n v="464.12"/>
    <n v="32692.69"/>
  </r>
  <r>
    <x v="224"/>
    <s v="Richland School District"/>
    <n v="4060"/>
    <s v="Badger Mountain Elementary"/>
    <x v="1"/>
    <n v="589.3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2721"/>
    <s v="Carmichael Middle School"/>
    <x v="0"/>
    <n v="801.06"/>
    <n v="0"/>
    <n v="801.06"/>
    <n v="1"/>
    <n v="1"/>
    <n v="801.06"/>
    <n v="2.35"/>
    <n v="72728"/>
    <n v="78209"/>
    <n v="170910.8"/>
    <n v="12880.350000000006"/>
    <n v="14136"/>
    <n v="0.18149999999999999"/>
    <n v="0.17510000000000001"/>
    <n v="66495.259999999995"/>
    <n v="3063.19"/>
    <n v="536.36"/>
    <n v="3599.55"/>
    <n v="253885.96"/>
  </r>
  <r>
    <x v="224"/>
    <s v="Richland School District"/>
    <n v="2785"/>
    <s v="Chief Joseph Middle School"/>
    <x v="0"/>
    <n v="665.1"/>
    <n v="0"/>
    <n v="665.1"/>
    <n v="1"/>
    <n v="1"/>
    <n v="665.1"/>
    <n v="1.9510000000000001"/>
    <n v="72728"/>
    <n v="78209"/>
    <n v="141892.32999999999"/>
    <n v="10693.430000000022"/>
    <n v="14136"/>
    <n v="0.18149999999999999"/>
    <n v="0.17510000000000001"/>
    <n v="55205.21"/>
    <n v="2543.1"/>
    <n v="445.3"/>
    <n v="2988.4"/>
    <n v="210779.37"/>
  </r>
  <r>
    <x v="224"/>
    <s v="Richland School District"/>
    <n v="5732"/>
    <s v="Desert Sky Elementary"/>
    <x v="1"/>
    <n v="429.8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3926"/>
    <s v="Enterprise Middle School"/>
    <x v="1"/>
    <n v="707.5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3833"/>
    <s v="Hanford High School"/>
    <x v="1"/>
    <n v="1873.3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2786"/>
    <s v="Jason Lee Elementary School"/>
    <x v="0"/>
    <n v="515.61"/>
    <n v="0"/>
    <n v="515.61"/>
    <n v="1"/>
    <n v="1"/>
    <n v="515.61"/>
    <n v="1.512"/>
    <n v="72728"/>
    <n v="78209"/>
    <n v="109964.74"/>
    <n v="8287.2699999999895"/>
    <n v="14136"/>
    <n v="0.18149999999999999"/>
    <n v="0.17510000000000001"/>
    <n v="42783.33"/>
    <n v="1970.87"/>
    <n v="345.1"/>
    <n v="2315.9699999999998"/>
    <n v="163351.31"/>
  </r>
  <r>
    <x v="224"/>
    <s v="Richland School District"/>
    <n v="2642"/>
    <s v="Jefferson Elementary"/>
    <x v="0"/>
    <n v="404.17"/>
    <n v="0"/>
    <n v="404.17"/>
    <n v="1"/>
    <n v="1"/>
    <n v="404.17"/>
    <n v="1.1859999999999999"/>
    <n v="72728"/>
    <n v="78209"/>
    <n v="86255.41"/>
    <n v="6500.4599999999919"/>
    <n v="14136"/>
    <n v="0.18149999999999999"/>
    <n v="0.17510000000000001"/>
    <n v="33558.879999999997"/>
    <n v="1545.93"/>
    <n v="270.69"/>
    <n v="1816.6200000000001"/>
    <n v="128131.37"/>
  </r>
  <r>
    <x v="224"/>
    <s v="Richland School District"/>
    <n v="5493"/>
    <s v="Leona Libby Middle School"/>
    <x v="1"/>
    <n v="814.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2657"/>
    <s v="Lewis &amp; Clark Elementary School"/>
    <x v="0"/>
    <n v="476.7"/>
    <n v="0"/>
    <n v="476.7"/>
    <n v="1"/>
    <n v="1"/>
    <n v="476.7"/>
    <n v="1.3979999999999999"/>
    <n v="72728"/>
    <n v="78209"/>
    <n v="101673.74"/>
    <n v="7662.4399999999878"/>
    <n v="14136"/>
    <n v="0.18149999999999999"/>
    <n v="0.17510000000000001"/>
    <n v="39557.61"/>
    <n v="1822.27"/>
    <n v="319.08"/>
    <n v="2141.35"/>
    <n v="151035.13999999998"/>
  </r>
  <r>
    <x v="224"/>
    <s v="Richland School District"/>
    <n v="2656"/>
    <s v="Marcus Whitman Elementary"/>
    <x v="0"/>
    <n v="466.91"/>
    <n v="0"/>
    <n v="466.91"/>
    <n v="1"/>
    <n v="1"/>
    <n v="466.91"/>
    <n v="1.37"/>
    <n v="72728"/>
    <n v="78209"/>
    <n v="99637.36"/>
    <n v="7508.9700000000012"/>
    <n v="14136"/>
    <n v="0.18149999999999999"/>
    <n v="0.17510000000000001"/>
    <n v="38765.32"/>
    <n v="1785.77"/>
    <n v="312.69"/>
    <n v="2098.46"/>
    <n v="148010.10999999999"/>
  </r>
  <r>
    <x v="224"/>
    <s v="Richland School District"/>
    <n v="5419"/>
    <s v="Orchard Elementary"/>
    <x v="1"/>
    <n v="617.690000000000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5689"/>
    <s v="Pacific Crest Online Academy"/>
    <x v="0"/>
    <n v="374.57"/>
    <n v="0"/>
    <n v="374.57"/>
    <n v="1"/>
    <n v="1"/>
    <n v="374.57"/>
    <n v="1.099"/>
    <n v="72728"/>
    <n v="78209"/>
    <n v="79928.070000000007"/>
    <n v="6023.6199999999953"/>
    <n v="14136"/>
    <n v="0.18149999999999999"/>
    <n v="0.17510000000000001"/>
    <n v="31097.14"/>
    <n v="1432.53"/>
    <n v="250.84"/>
    <n v="1683.37"/>
    <n v="118732.2"/>
  </r>
  <r>
    <x v="224"/>
    <s v="Richland School District"/>
    <n v="3511"/>
    <s v="Richland High School"/>
    <x v="1"/>
    <n v="2128.7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4295"/>
    <s v="Rivers Edge High School"/>
    <x v="0"/>
    <n v="139"/>
    <n v="0"/>
    <n v="139"/>
    <n v="1"/>
    <n v="1"/>
    <n v="139"/>
    <n v="0.40799999999999997"/>
    <n v="72728"/>
    <n v="78209"/>
    <n v="29673.02"/>
    <n v="2236.25"/>
    <n v="14136"/>
    <n v="0.18149999999999999"/>
    <n v="0.17510000000000001"/>
    <n v="11544.71"/>
    <n v="531.82000000000005"/>
    <n v="93.12"/>
    <n v="624.94000000000005"/>
    <n v="44078.92"/>
  </r>
  <r>
    <x v="224"/>
    <s v="Richland School District"/>
    <n v="3732"/>
    <s v="Sacajawea Elementary"/>
    <x v="1"/>
    <n v="447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2001"/>
    <s v="Special Programs"/>
    <x v="1"/>
    <n v="1.9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4059"/>
    <s v="Tapteal Elementary School"/>
    <x v="0"/>
    <n v="469.82"/>
    <n v="0"/>
    <n v="469.82"/>
    <n v="1"/>
    <n v="1"/>
    <n v="469.82"/>
    <n v="1.3779999999999999"/>
    <n v="72728"/>
    <n v="78209"/>
    <n v="100219.18"/>
    <n v="7552.820000000007"/>
    <n v="14136"/>
    <n v="0.18149999999999999"/>
    <n v="0.17510000000000001"/>
    <n v="38991.69"/>
    <n v="1796.2"/>
    <n v="314.51"/>
    <n v="2110.71"/>
    <n v="148874.4"/>
  </r>
  <r>
    <x v="224"/>
    <s v="Richland School District"/>
    <n v="5165"/>
    <s v="Three Rivers Home Link"/>
    <x v="1"/>
    <n v="699.0500000000000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5092"/>
    <s v="White Bluffs Elementary School"/>
    <x v="1"/>
    <n v="636.9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4"/>
    <s v="Richland School District"/>
    <n v="4543"/>
    <s v="William Wiley Elementary School"/>
    <x v="1"/>
    <n v="516.4500000000000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2390"/>
    <s v="Ridgefield High School"/>
    <x v="1"/>
    <n v="1191.84999999999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3321"/>
    <s v="South Ridge Elementary"/>
    <x v="1"/>
    <n v="745.0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5518"/>
    <s v="Sunset Ridge Intermediate School"/>
    <x v="1"/>
    <n v="621.3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3786"/>
    <s v="Union Ridge Elementary"/>
    <x v="1"/>
    <n v="710.8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3891"/>
    <s v="View Ridge Middle School"/>
    <x v="1"/>
    <n v="633.5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5"/>
    <s v="Ridgefield School District"/>
    <n v="5690"/>
    <s v="Wisdom Ridge Academy"/>
    <x v="1"/>
    <n v="132.1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6"/>
    <s v="Ritzville School District"/>
    <n v="5303"/>
    <s v="Lind Ritzville Middle School"/>
    <x v="1"/>
    <n v="99.26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6"/>
    <s v="Ritzville School District"/>
    <n v="2719"/>
    <s v="Ritzville Grade School"/>
    <x v="0"/>
    <n v="169.66"/>
    <n v="0"/>
    <n v="169.66"/>
    <n v="1"/>
    <n v="1.04"/>
    <n v="169.66"/>
    <n v="0.498"/>
    <n v="72728"/>
    <n v="78209"/>
    <n v="36218.54"/>
    <n v="4287.4700000000012"/>
    <n v="14136"/>
    <n v="0.18149999999999999"/>
    <n v="0.17510000000000001"/>
    <n v="14364.13"/>
    <n v="675.1"/>
    <n v="118.21"/>
    <n v="793.31000000000006"/>
    <n v="55663.45"/>
  </r>
  <r>
    <x v="226"/>
    <s v="Ritzville School District"/>
    <n v="2132"/>
    <s v="Ritzville High School"/>
    <x v="1"/>
    <n v="128.68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7"/>
    <s v="Riverside School District"/>
    <n v="2525"/>
    <s v="Chattaroy Elementary"/>
    <x v="1"/>
    <n v="231.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7"/>
    <s v="Riverside School District"/>
    <n v="1919"/>
    <s v="Independent Scholar"/>
    <x v="0"/>
    <n v="100.38"/>
    <n v="0"/>
    <n v="100.38"/>
    <n v="1"/>
    <n v="1"/>
    <n v="100.38"/>
    <n v="0.29399999999999998"/>
    <n v="72728"/>
    <n v="78209"/>
    <n v="21382.03"/>
    <n v="1611.4200000000019"/>
    <n v="14136"/>
    <n v="0.18149999999999999"/>
    <n v="0.17510000000000001"/>
    <n v="8318.98"/>
    <n v="383.22"/>
    <n v="67.099999999999994"/>
    <n v="450.32000000000005"/>
    <n v="31762.75"/>
  </r>
  <r>
    <x v="227"/>
    <s v="Riverside School District"/>
    <n v="4033"/>
    <s v="Riverside Elementary"/>
    <x v="0"/>
    <n v="393.87"/>
    <n v="0"/>
    <n v="393.87"/>
    <n v="1"/>
    <n v="1"/>
    <n v="393.87"/>
    <n v="1.155"/>
    <n v="72728"/>
    <n v="78209"/>
    <n v="84000.84"/>
    <n v="6330.5599999999977"/>
    <n v="14136"/>
    <n v="0.18149999999999999"/>
    <n v="0.17510000000000001"/>
    <n v="32681.71"/>
    <n v="1505.52"/>
    <n v="263.62"/>
    <n v="1769.1399999999999"/>
    <n v="124782.24999999999"/>
  </r>
  <r>
    <x v="227"/>
    <s v="Riverside School District"/>
    <n v="4228"/>
    <s v="Riverside High School"/>
    <x v="1"/>
    <n v="451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7"/>
    <s v="Riverside School District"/>
    <n v="3466"/>
    <s v="Riverside Middle School"/>
    <x v="0"/>
    <n v="332.12"/>
    <n v="0"/>
    <n v="332.12"/>
    <n v="1"/>
    <n v="1"/>
    <n v="332.12"/>
    <n v="0.97399999999999998"/>
    <n v="72728"/>
    <n v="78209"/>
    <n v="70837.070000000007"/>
    <n v="5338.5"/>
    <n v="14136"/>
    <n v="0.18149999999999999"/>
    <n v="0.17510000000000001"/>
    <n v="27560.16"/>
    <n v="1269.5899999999999"/>
    <n v="222.31"/>
    <n v="1491.8999999999999"/>
    <n v="105227.63"/>
  </r>
  <r>
    <x v="228"/>
    <s v="Riverview School District"/>
    <n v="2485"/>
    <s v="Carnation Elementary School"/>
    <x v="1"/>
    <n v="355.4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3524"/>
    <s v="Cedarcrest High School"/>
    <x v="1"/>
    <n v="922.3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3101"/>
    <s v="Cherry Valley Elementary School"/>
    <x v="1"/>
    <n v="476.6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1756"/>
    <s v="CLIP"/>
    <x v="1"/>
    <n v="56.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1854"/>
    <s v="PARADE"/>
    <x v="1"/>
    <n v="95.1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4332"/>
    <s v="Stillwater Elementary"/>
    <x v="1"/>
    <n v="523.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8"/>
    <s v="Riverview School District"/>
    <n v="4318"/>
    <s v="Tolt Middle School"/>
    <x v="1"/>
    <n v="610.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9"/>
    <s v="Rochester School District"/>
    <n v="3801"/>
    <s v="Grand Mound Elementary"/>
    <x v="0"/>
    <n v="513.45000000000005"/>
    <n v="0"/>
    <n v="513.45000000000005"/>
    <n v="1"/>
    <n v="1"/>
    <n v="513.45000000000005"/>
    <n v="1.506"/>
    <n v="72728"/>
    <n v="78209"/>
    <n v="109528.37"/>
    <n v="8254.3800000000047"/>
    <n v="14136"/>
    <n v="0.18149999999999999"/>
    <n v="0.17510000000000001"/>
    <n v="42613.56"/>
    <n v="1963.05"/>
    <n v="343.73"/>
    <n v="2306.7799999999997"/>
    <n v="162703.09"/>
  </r>
  <r>
    <x v="229"/>
    <s v="Rochester School District"/>
    <n v="1735"/>
    <s v="H.e.a.r.t. High School"/>
    <x v="0"/>
    <n v="41.88"/>
    <n v="0"/>
    <n v="41.88"/>
    <n v="1"/>
    <n v="1"/>
    <n v="41.88"/>
    <n v="0.123"/>
    <n v="72728"/>
    <n v="78209"/>
    <n v="8945.5400000000009"/>
    <n v="674.16999999999825"/>
    <n v="14136"/>
    <n v="0.18149999999999999"/>
    <n v="0.17510000000000001"/>
    <n v="3480.39"/>
    <n v="160.33000000000001"/>
    <n v="28.07"/>
    <n v="188.4"/>
    <n v="13288.499999999998"/>
  </r>
  <r>
    <x v="229"/>
    <s v="Rochester School District"/>
    <n v="4326"/>
    <s v="Rochester High School"/>
    <x v="1"/>
    <n v="58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29"/>
    <s v="Rochester School District"/>
    <n v="3067"/>
    <s v="Rochester Middle School"/>
    <x v="0"/>
    <n v="491.68"/>
    <n v="0"/>
    <n v="491.68"/>
    <n v="1"/>
    <n v="1"/>
    <n v="491.68"/>
    <n v="1.4419999999999999"/>
    <n v="72728"/>
    <n v="78209"/>
    <n v="104873.78"/>
    <n v="7903.6000000000058"/>
    <n v="14136"/>
    <n v="0.18149999999999999"/>
    <n v="0.17510000000000001"/>
    <n v="40802.620000000003"/>
    <n v="1879.62"/>
    <n v="329.12"/>
    <n v="2208.7399999999998"/>
    <n v="155788.74"/>
  </r>
  <r>
    <x v="229"/>
    <s v="Rochester School District"/>
    <n v="2527"/>
    <s v="Rochester Primary School"/>
    <x v="0"/>
    <n v="487.24"/>
    <n v="0"/>
    <n v="487.24"/>
    <n v="1"/>
    <n v="1"/>
    <n v="487.24"/>
    <n v="1.429"/>
    <n v="72728"/>
    <n v="78209"/>
    <n v="103928.31"/>
    <n v="7832.3500000000058"/>
    <n v="14136"/>
    <n v="0.18149999999999999"/>
    <n v="0.17510000000000001"/>
    <n v="40434.78"/>
    <n v="1862.68"/>
    <n v="326.16000000000003"/>
    <n v="2188.84"/>
    <n v="154384.28"/>
  </r>
  <r>
    <x v="230"/>
    <s v="Roosevelt School District"/>
    <n v="3530"/>
    <s v="Roosevelt Elementary School"/>
    <x v="1"/>
    <n v="2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1"/>
    <s v="Rooted Schools Charter"/>
    <n v="5755"/>
    <s v="Rooted School Washington"/>
    <x v="0"/>
    <n v="25.43"/>
    <n v="0"/>
    <n v="25.43"/>
    <n v="1.06"/>
    <n v="1.06"/>
    <n v="25.43"/>
    <n v="7.4999999999999997E-2"/>
    <n v="72728"/>
    <n v="78209"/>
    <n v="5781.88"/>
    <n v="435.73999999999978"/>
    <n v="14136"/>
    <n v="0.18149999999999999"/>
    <n v="0.17510000000000001"/>
    <n v="2185.91"/>
    <n v="103.63"/>
    <n v="18.149999999999999"/>
    <n v="121.78"/>
    <n v="8525.31"/>
  </r>
  <r>
    <x v="232"/>
    <s v="Rosalia School District"/>
    <n v="3204"/>
    <s v="Rosalia Elementary &amp; Secondary School"/>
    <x v="0"/>
    <n v="149.20999999999998"/>
    <n v="0"/>
    <n v="149.20999999999998"/>
    <n v="1"/>
    <n v="1.04"/>
    <n v="149.20999999999998"/>
    <n v="0.438"/>
    <n v="72728"/>
    <n v="78209"/>
    <n v="31854.86"/>
    <n v="3770.9000000000015"/>
    <n v="14136"/>
    <n v="0.18149999999999999"/>
    <n v="0.17510000000000001"/>
    <n v="12633.51"/>
    <n v="593.76"/>
    <n v="103.97"/>
    <n v="697.73"/>
    <n v="48957.000000000007"/>
  </r>
  <r>
    <x v="233"/>
    <s v="Royal School District"/>
    <n v="3090"/>
    <s v="Red Rock Elementary"/>
    <x v="0"/>
    <n v="488.16"/>
    <n v="0"/>
    <n v="488.16"/>
    <n v="1"/>
    <n v="1"/>
    <n v="488.16"/>
    <n v="1.4319999999999999"/>
    <n v="72728"/>
    <n v="78209"/>
    <n v="104146.5"/>
    <n v="7848.7899999999936"/>
    <n v="14136"/>
    <n v="0.18149999999999999"/>
    <n v="0.17510000000000001"/>
    <n v="40519.660000000003"/>
    <n v="1866.59"/>
    <n v="326.83999999999997"/>
    <n v="2193.4299999999998"/>
    <n v="154708.38"/>
  </r>
  <r>
    <x v="233"/>
    <s v="Royal School District"/>
    <n v="3516"/>
    <s v="Royal High School"/>
    <x v="0"/>
    <n v="562.29000000000008"/>
    <n v="0"/>
    <n v="562.29000000000008"/>
    <n v="1"/>
    <n v="1"/>
    <n v="562.29000000000008"/>
    <n v="1.649"/>
    <n v="72728"/>
    <n v="78209"/>
    <n v="119928.47"/>
    <n v="9038.1699999999983"/>
    <n v="14136"/>
    <n v="0.18149999999999999"/>
    <n v="0.17510000000000001"/>
    <n v="46659.86"/>
    <n v="2149.44"/>
    <n v="376.37"/>
    <n v="2525.81"/>
    <n v="178152.31"/>
  </r>
  <r>
    <x v="233"/>
    <s v="Royal School District"/>
    <n v="5388"/>
    <s v="Royal Intermediate School"/>
    <x v="0"/>
    <n v="384.93"/>
    <n v="0"/>
    <n v="384.93"/>
    <n v="1"/>
    <n v="1"/>
    <n v="384.93"/>
    <n v="1.129"/>
    <n v="72728"/>
    <n v="78209"/>
    <n v="82109.91"/>
    <n v="6188.0500000000029"/>
    <n v="14136"/>
    <n v="0.18149999999999999"/>
    <n v="0.17510000000000001"/>
    <n v="31946.02"/>
    <n v="1471.63"/>
    <n v="257.68"/>
    <n v="1729.3100000000002"/>
    <n v="121973.29000000001"/>
  </r>
  <r>
    <x v="233"/>
    <s v="Royal School District"/>
    <n v="3620"/>
    <s v="Royal Middle School"/>
    <x v="0"/>
    <n v="279.62"/>
    <n v="0"/>
    <n v="279.62"/>
    <n v="1"/>
    <n v="1"/>
    <n v="279.62"/>
    <n v="0.82"/>
    <n v="72728"/>
    <n v="78209"/>
    <n v="59636.959999999999"/>
    <n v="4494.4199999999983"/>
    <n v="14136"/>
    <n v="0.18149999999999999"/>
    <n v="0.17510000000000001"/>
    <n v="23202.6"/>
    <n v="1068.8599999999999"/>
    <n v="187.16"/>
    <n v="1256.02"/>
    <n v="88590"/>
  </r>
  <r>
    <x v="234"/>
    <s v="San Juan Island School District"/>
    <n v="2520"/>
    <s v="Friday Harbor Elementary School"/>
    <x v="1"/>
    <n v="309.1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4"/>
    <s v="San Juan Island School District"/>
    <n v="2879"/>
    <s v="Friday Harbor High School"/>
    <x v="1"/>
    <n v="251.350000000000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4"/>
    <s v="San Juan Island School District"/>
    <n v="3011"/>
    <s v="Friday Harbor Middle School"/>
    <x v="1"/>
    <n v="175.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4"/>
    <s v="San Juan Island School District"/>
    <n v="1963"/>
    <s v="Griffin Bay School"/>
    <x v="1"/>
    <n v="43.19000000000000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4"/>
    <s v="San Juan Island School District"/>
    <n v="5559"/>
    <s v="Griffin Bay School Open Doors"/>
    <x v="1"/>
    <n v="3.8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5"/>
    <s v="Satsop School District"/>
    <n v="2010"/>
    <s v="Satsop Elementary"/>
    <x v="0"/>
    <n v="58.14"/>
    <n v="0"/>
    <n v="58.14"/>
    <n v="1"/>
    <n v="1"/>
    <n v="58.14"/>
    <n v="0.17100000000000001"/>
    <n v="72728"/>
    <n v="78209"/>
    <n v="12436.49"/>
    <n v="937.25"/>
    <n v="14136"/>
    <n v="0.18149999999999999"/>
    <n v="0.17510000000000001"/>
    <n v="4838.59"/>
    <n v="222.9"/>
    <n v="39.03"/>
    <n v="261.93"/>
    <n v="18474.260000000002"/>
  </r>
  <r>
    <x v="236"/>
    <s v="Seattle Public Schools"/>
    <n v="1751"/>
    <s v="Cascade Parent Partnership Program"/>
    <x v="1"/>
    <n v="381.84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60"/>
    <s v="Seattle Skills Center"/>
    <x v="1"/>
    <n v="133.8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38"/>
    <s v="Adams Elementary School"/>
    <x v="1"/>
    <n v="301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774"/>
    <s v="Aki Kurose Middle School"/>
    <x v="0"/>
    <n v="791.24"/>
    <n v="0"/>
    <n v="791.24"/>
    <n v="1.18"/>
    <n v="1.18"/>
    <n v="791.24"/>
    <n v="2.3210000000000002"/>
    <n v="72728"/>
    <n v="78209"/>
    <n v="199185.99"/>
    <n v="15011.260000000009"/>
    <n v="14136"/>
    <n v="0.18149999999999999"/>
    <n v="0.17510000000000001"/>
    <n v="71590.38"/>
    <n v="3569.95"/>
    <n v="625.1"/>
    <n v="4195.05"/>
    <n v="289982.68"/>
  </r>
  <r>
    <x v="236"/>
    <s v="Seattle Public Schools"/>
    <n v="2181"/>
    <s v="Alki Elementary School"/>
    <x v="1"/>
    <n v="270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730"/>
    <s v="Arbor Heights Elementary School"/>
    <x v="1"/>
    <n v="480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717"/>
    <s v="B F Day Elementary School"/>
    <x v="1"/>
    <n v="381.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07"/>
    <s v="Bailey Gatzert Elementary School"/>
    <x v="0"/>
    <n v="351.71"/>
    <n v="0"/>
    <n v="351.71"/>
    <n v="1.18"/>
    <n v="1.18"/>
    <n v="351.71"/>
    <n v="1.032"/>
    <n v="72728"/>
    <n v="78209"/>
    <n v="88565.25"/>
    <n v="6674.5399999999936"/>
    <n v="14136"/>
    <n v="0.18149999999999999"/>
    <n v="0.17510000000000001"/>
    <n v="31831.66"/>
    <n v="1587.33"/>
    <n v="277.94"/>
    <n v="1865.27"/>
    <n v="128936.72"/>
  </r>
  <r>
    <x v="236"/>
    <s v="Seattle Public Schools"/>
    <n v="2220"/>
    <s v="Ballard High School"/>
    <x v="1"/>
    <n v="1630.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70"/>
    <s v="Beacon Hill International School"/>
    <x v="0"/>
    <n v="353"/>
    <n v="0"/>
    <n v="353"/>
    <n v="1.18"/>
    <n v="1.18"/>
    <n v="353"/>
    <n v="1.0349999999999999"/>
    <n v="72728"/>
    <n v="78209"/>
    <n v="88822.71"/>
    <n v="6693.9399999999878"/>
    <n v="14136"/>
    <n v="0.18149999999999999"/>
    <n v="0.17510000000000001"/>
    <n v="31924.19"/>
    <n v="1591.94"/>
    <n v="278.75"/>
    <n v="1870.69"/>
    <n v="129311.53"/>
  </r>
  <r>
    <x v="236"/>
    <s v="Seattle Public Schools"/>
    <n v="5406"/>
    <s v="Bridges Transition"/>
    <x v="1"/>
    <n v="1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209"/>
    <s v="Broadview-Thomson K-8 School"/>
    <x v="0"/>
    <n v="519.98"/>
    <n v="0"/>
    <n v="519.98"/>
    <n v="1.18"/>
    <n v="1.18"/>
    <n v="519.98"/>
    <n v="1.5249999999999999"/>
    <n v="72728"/>
    <n v="78209"/>
    <n v="130874.04"/>
    <n v="9863.0600000000122"/>
    <n v="14136"/>
    <n v="0.18149999999999999"/>
    <n v="0.17510000000000001"/>
    <n v="47038.06"/>
    <n v="2345.62"/>
    <n v="410.72"/>
    <n v="2756.34"/>
    <n v="190531.49999999997"/>
  </r>
  <r>
    <x v="236"/>
    <s v="Seattle Public Schools"/>
    <n v="2372"/>
    <s v="Bryant Elementary School"/>
    <x v="1"/>
    <n v="478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92"/>
    <s v="Cascadia Elementary"/>
    <x v="1"/>
    <n v="452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838"/>
    <s v="Catharine Blaine K-8 School"/>
    <x v="1"/>
    <n v="439.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487"/>
    <s v="Cedar Park Elementary School"/>
    <x v="1"/>
    <n v="233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096"/>
    <s v="Chief Sealth International High School"/>
    <x v="0"/>
    <n v="1167.32"/>
    <n v="0"/>
    <n v="1167.32"/>
    <n v="1.18"/>
    <n v="1.18"/>
    <n v="1167.32"/>
    <n v="3.4239999999999999"/>
    <n v="72728"/>
    <n v="78209"/>
    <n v="293844.39"/>
    <n v="22145"/>
    <n v="14136"/>
    <n v="0.18149999999999999"/>
    <n v="0.17510000000000001"/>
    <n v="105612.01"/>
    <n v="5266.49"/>
    <n v="922.16"/>
    <n v="6188.65"/>
    <n v="427790.05000000005"/>
  </r>
  <r>
    <x v="236"/>
    <s v="Seattle Public Schools"/>
    <n v="2392"/>
    <s v="Cleveland High School STEM"/>
    <x v="0"/>
    <n v="871.73"/>
    <n v="0"/>
    <n v="871.73"/>
    <n v="1.18"/>
    <n v="1.18"/>
    <n v="871.73"/>
    <n v="2.5569999999999999"/>
    <n v="72728"/>
    <n v="78209"/>
    <n v="219439.29"/>
    <n v="16537.600000000006"/>
    <n v="14136"/>
    <n v="0.18149999999999999"/>
    <n v="0.17510000000000001"/>
    <n v="78869.72"/>
    <n v="3932.95"/>
    <n v="688.66"/>
    <n v="4621.6099999999997"/>
    <n v="319468.21999999997"/>
  </r>
  <r>
    <x v="236"/>
    <s v="Seattle Public Schools"/>
    <n v="2199"/>
    <s v="Concord International School"/>
    <x v="0"/>
    <n v="270.57"/>
    <n v="0"/>
    <n v="270.57"/>
    <n v="1.18"/>
    <n v="1.18"/>
    <n v="270.57"/>
    <n v="0.79400000000000004"/>
    <n v="72728"/>
    <n v="78209"/>
    <n v="68140.320000000007"/>
    <n v="5135.2599999999948"/>
    <n v="14136"/>
    <n v="0.18149999999999999"/>
    <n v="0.17510000000000001"/>
    <n v="24490.639999999999"/>
    <n v="1221.26"/>
    <n v="213.84"/>
    <n v="1435.1"/>
    <n v="99201.32"/>
  </r>
  <r>
    <x v="236"/>
    <s v="Seattle Public Schools"/>
    <n v="2450"/>
    <s v="Daniel Bagley Elementary School"/>
    <x v="1"/>
    <n v="324.29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839"/>
    <s v="David T. Denny International Middle School"/>
    <x v="0"/>
    <n v="722.51"/>
    <n v="0"/>
    <n v="722.51"/>
    <n v="1.18"/>
    <n v="1.18"/>
    <n v="722.51"/>
    <n v="2.1190000000000002"/>
    <n v="72728"/>
    <n v="78209"/>
    <n v="181850.55"/>
    <n v="13704.800000000017"/>
    <n v="14136"/>
    <n v="0.18149999999999999"/>
    <n v="0.17510000000000001"/>
    <n v="65359.77"/>
    <n v="3259.26"/>
    <n v="570.70000000000005"/>
    <n v="3829.96"/>
    <n v="264745.08"/>
  </r>
  <r>
    <x v="236"/>
    <s v="Seattle Public Schools"/>
    <n v="3803"/>
    <s v="Dearborn Park International School"/>
    <x v="0"/>
    <n v="309.43"/>
    <n v="0"/>
    <n v="309.43"/>
    <n v="1.18"/>
    <n v="1.18"/>
    <n v="309.43"/>
    <n v="0.90800000000000003"/>
    <n v="72728"/>
    <n v="78209"/>
    <n v="77923.69"/>
    <n v="5872.5599999999977"/>
    <n v="14136"/>
    <n v="0.18149999999999999"/>
    <n v="0.17510000000000001"/>
    <n v="28006.92"/>
    <n v="1396.6"/>
    <n v="244.54"/>
    <n v="1641.1399999999999"/>
    <n v="113444.31"/>
  </r>
  <r>
    <x v="236"/>
    <s v="Seattle Public Schools"/>
    <n v="5488"/>
    <s v="Decatur Elementary School"/>
    <x v="1"/>
    <n v="187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21"/>
    <s v="Dunlap Elementary School"/>
    <x v="0"/>
    <n v="226.29"/>
    <n v="0"/>
    <n v="226.29"/>
    <n v="1.18"/>
    <n v="1.18"/>
    <n v="226.29"/>
    <n v="0.66400000000000003"/>
    <n v="72728"/>
    <n v="78209"/>
    <n v="56983.839999999997"/>
    <n v="4294.4800000000032"/>
    <n v="14136"/>
    <n v="0.18149999999999999"/>
    <n v="0.17510000000000001"/>
    <n v="20480.830000000002"/>
    <n v="1021.31"/>
    <n v="178.83"/>
    <n v="1200.1399999999999"/>
    <n v="82959.289999999994"/>
  </r>
  <r>
    <x v="236"/>
    <s v="Seattle Public Schools"/>
    <n v="2729"/>
    <s v="Eckstein Middle School"/>
    <x v="1"/>
    <n v="1026.9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18"/>
    <s v="Emerson Elementary School"/>
    <x v="0"/>
    <n v="311.86"/>
    <n v="0"/>
    <n v="311.86"/>
    <n v="1.18"/>
    <n v="1.18"/>
    <n v="311.86"/>
    <n v="0.91500000000000004"/>
    <n v="72728"/>
    <n v="78209"/>
    <n v="78524.42"/>
    <n v="5917.8399999999965"/>
    <n v="14136"/>
    <n v="0.18149999999999999"/>
    <n v="0.17510000000000001"/>
    <n v="28222.84"/>
    <n v="1407.37"/>
    <n v="246.43"/>
    <n v="1653.8"/>
    <n v="114318.9"/>
  </r>
  <r>
    <x v="236"/>
    <s v="Seattle Public Schools"/>
    <n v="3518"/>
    <s v="Fairmount Park Elementary School"/>
    <x v="1"/>
    <n v="375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82"/>
    <s v="Franklin High School"/>
    <x v="0"/>
    <n v="1208.6499999999999"/>
    <n v="0"/>
    <n v="1208.6499999999999"/>
    <n v="1.18"/>
    <n v="1.18"/>
    <n v="1208.6499999999999"/>
    <n v="3.5449999999999999"/>
    <n v="72728"/>
    <n v="78209"/>
    <n v="304228.5"/>
    <n v="22927.570000000007"/>
    <n v="14136"/>
    <n v="0.18149999999999999"/>
    <n v="0.17510000000000001"/>
    <n v="109344.21"/>
    <n v="5452.6"/>
    <n v="954.75"/>
    <n v="6407.35"/>
    <n v="442907.63"/>
  </r>
  <r>
    <x v="236"/>
    <s v="Seattle Public Schools"/>
    <n v="2090"/>
    <s v="Frantz Coe Elementary School"/>
    <x v="1"/>
    <n v="449.2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06"/>
    <s v="Garfield High School"/>
    <x v="1"/>
    <n v="1610.1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39"/>
    <s v="Gatewood Elementary School"/>
    <x v="1"/>
    <n v="38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429"/>
    <s v="Genesee Hill Elementary"/>
    <x v="1"/>
    <n v="484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378"/>
    <s v="Graham Hill Elementary School"/>
    <x v="0"/>
    <n v="247"/>
    <n v="0"/>
    <n v="247"/>
    <n v="1.18"/>
    <n v="1.18"/>
    <n v="247"/>
    <n v="0.72499999999999998"/>
    <n v="72728"/>
    <n v="78209"/>
    <n v="62218.8"/>
    <n v="4689"/>
    <n v="14136"/>
    <n v="0.18149999999999999"/>
    <n v="0.17510000000000001"/>
    <n v="22362.36"/>
    <n v="1115.1300000000001"/>
    <n v="195.26"/>
    <n v="1310.3900000000001"/>
    <n v="90580.55"/>
  </r>
  <r>
    <x v="236"/>
    <s v="Seattle Public Schools"/>
    <n v="2061"/>
    <s v="Green Lake Elementary School"/>
    <x v="1"/>
    <n v="318.149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23"/>
    <s v="Greenwood Elementary School"/>
    <x v="1"/>
    <n v="314.470000000000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71"/>
    <s v="Hamilton International Middle School"/>
    <x v="1"/>
    <n v="905.6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4248"/>
    <s v="Hawthorne Elementary School - Seattle"/>
    <x v="1"/>
    <n v="37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175"/>
    <s v="Hazel Wolf K-8"/>
    <x v="1"/>
    <n v="727.4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269"/>
    <s v="Highland Park Elementary School"/>
    <x v="0"/>
    <n v="266.02999999999997"/>
    <n v="0"/>
    <n v="266.02999999999997"/>
    <n v="1.18"/>
    <n v="1.18"/>
    <n v="266.02999999999997"/>
    <n v="0.78"/>
    <n v="72728"/>
    <n v="78209"/>
    <n v="66938.850000000006"/>
    <n v="5044.7099999999919"/>
    <n v="14136"/>
    <n v="0.18149999999999999"/>
    <n v="0.17510000000000001"/>
    <n v="24058.81"/>
    <n v="1199.73"/>
    <n v="210.07"/>
    <n v="1409.8"/>
    <n v="97452.17"/>
  </r>
  <r>
    <x v="236"/>
    <s v="Seattle Public Schools"/>
    <n v="3276"/>
    <s v="Ingraham High School"/>
    <x v="1"/>
    <n v="1401.06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405"/>
    <s v="Interagency Open Doors"/>
    <x v="0"/>
    <n v="73.820000000000007"/>
    <n v="0"/>
    <n v="73.820000000000007"/>
    <n v="1.18"/>
    <n v="1.18"/>
    <n v="73.820000000000007"/>
    <n v="0.217"/>
    <n v="72728"/>
    <n v="78209"/>
    <n v="18622.73"/>
    <n v="1403.4700000000012"/>
    <n v="14136"/>
    <n v="0.18149999999999999"/>
    <n v="0.17510000000000001"/>
    <n v="6693.29"/>
    <n v="333.77"/>
    <n v="58.44"/>
    <n v="392.21"/>
    <n v="27111.7"/>
  </r>
  <r>
    <x v="236"/>
    <s v="Seattle Public Schools"/>
    <n v="1635"/>
    <s v="Interagency Programs"/>
    <x v="0"/>
    <n v="249.70999999999998"/>
    <n v="0"/>
    <n v="249.70999999999998"/>
    <n v="1.18"/>
    <n v="1.18"/>
    <n v="249.70999999999998"/>
    <n v="0.73199999999999998"/>
    <n v="72728"/>
    <n v="78209"/>
    <n v="62819.54"/>
    <n v="4734.2699999999968"/>
    <n v="14136"/>
    <n v="0.18149999999999999"/>
    <n v="0.17510000000000001"/>
    <n v="22578.27"/>
    <n v="1125.9000000000001"/>
    <n v="197.15"/>
    <n v="1323.0500000000002"/>
    <n v="91455.12999999999"/>
  </r>
  <r>
    <x v="236"/>
    <s v="Seattle Public Schools"/>
    <n v="5351"/>
    <s v="Jane Addams Middle School"/>
    <x v="1"/>
    <n v="840.4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63"/>
    <s v="John Hay Elementary School"/>
    <x v="1"/>
    <n v="265.7799999999999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43"/>
    <s v="John Muir Elementary School"/>
    <x v="0"/>
    <n v="310.70999999999998"/>
    <n v="0"/>
    <n v="310.70999999999998"/>
    <n v="1.18"/>
    <n v="1.18"/>
    <n v="310.70999999999998"/>
    <n v="0.91100000000000003"/>
    <n v="72728"/>
    <n v="78209"/>
    <n v="78181.149999999994"/>
    <n v="5891.9600000000064"/>
    <n v="14136"/>
    <n v="0.18149999999999999"/>
    <n v="0.17510000000000001"/>
    <n v="28099.46"/>
    <n v="1401.22"/>
    <n v="245.35"/>
    <n v="1646.57"/>
    <n v="113819.14"/>
  </r>
  <r>
    <x v="236"/>
    <s v="Seattle Public Schools"/>
    <n v="2975"/>
    <s v="John Rogers Elementary School"/>
    <x v="1"/>
    <n v="19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81"/>
    <s v="John Stanford International School"/>
    <x v="1"/>
    <n v="4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478"/>
    <s v="Kimball Elementary School"/>
    <x v="1"/>
    <n v="383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733"/>
    <s v="Lafayette Elementary School"/>
    <x v="1"/>
    <n v="494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437"/>
    <s v="Laurelhurst Elementary School"/>
    <x v="1"/>
    <n v="272.4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83"/>
    <s v="Lawton Elementary School"/>
    <x v="1"/>
    <n v="327.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21"/>
    <s v="Leschi Elementary School"/>
    <x v="1"/>
    <n v="265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874"/>
    <s v="Licton Springs K-8"/>
    <x v="0"/>
    <n v="105.57"/>
    <n v="0"/>
    <n v="105.57"/>
    <n v="1.18"/>
    <n v="1.18"/>
    <n v="105.57"/>
    <n v="0.31"/>
    <n v="72728"/>
    <n v="78209"/>
    <n v="26603.9"/>
    <n v="2004.9499999999971"/>
    <n v="14136"/>
    <n v="0.18149999999999999"/>
    <n v="0.17510000000000001"/>
    <n v="9561.83"/>
    <n v="476.81"/>
    <n v="83.49"/>
    <n v="560.29999999999995"/>
    <n v="38730.980000000003"/>
  </r>
  <r>
    <x v="236"/>
    <s v="Seattle Public Schools"/>
    <n v="5566"/>
    <s v="Lincoln High School"/>
    <x v="1"/>
    <n v="1691.39999999999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76"/>
    <s v="Louisa Boren STEM K-8"/>
    <x v="1"/>
    <n v="440.1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714"/>
    <s v="Lowell Elementary School"/>
    <x v="0"/>
    <n v="354.57"/>
    <n v="0"/>
    <n v="354.57"/>
    <n v="1.18"/>
    <n v="1.18"/>
    <n v="354.57"/>
    <n v="1.04"/>
    <n v="72728"/>
    <n v="78209"/>
    <n v="89251.8"/>
    <n v="6726.2799999999988"/>
    <n v="14136"/>
    <n v="0.18149999999999999"/>
    <n v="0.17510000000000001"/>
    <n v="32078.41"/>
    <n v="1599.63"/>
    <n v="280.10000000000002"/>
    <n v="1879.73"/>
    <n v="129936.22"/>
  </r>
  <r>
    <x v="236"/>
    <s v="Seattle Public Schools"/>
    <n v="2462"/>
    <s v="Loyal Heights Elementary School"/>
    <x v="1"/>
    <n v="531.42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435"/>
    <s v="Madison Middle School"/>
    <x v="1"/>
    <n v="1024.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69"/>
    <s v="Madrona K-5 School"/>
    <x v="1"/>
    <n v="205.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565"/>
    <s v="Magnolia Elementary"/>
    <x v="1"/>
    <n v="306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53"/>
    <s v="Maple Elementary School"/>
    <x v="1"/>
    <n v="407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89"/>
    <s v="Martin Luther King Jr. Elementary School"/>
    <x v="0"/>
    <n v="249"/>
    <n v="0"/>
    <n v="249"/>
    <n v="1.18"/>
    <n v="1.18"/>
    <n v="249"/>
    <n v="0.73"/>
    <n v="72728"/>
    <n v="78209"/>
    <n v="62647.9"/>
    <n v="4721.3299999999945"/>
    <n v="14136"/>
    <n v="0.18149999999999999"/>
    <n v="0.17510000000000001"/>
    <n v="22516.58"/>
    <n v="1122.82"/>
    <n v="196.61"/>
    <n v="1319.4299999999998"/>
    <n v="91205.239999999991"/>
  </r>
  <r>
    <x v="236"/>
    <s v="Seattle Public Schools"/>
    <n v="3517"/>
    <s v="McClure Middle School"/>
    <x v="1"/>
    <n v="459.8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03"/>
    <s v="McDonald International School"/>
    <x v="1"/>
    <n v="474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201"/>
    <s v="McGilvra Elementary School"/>
    <x v="1"/>
    <n v="21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485"/>
    <s v="Meany Middle School"/>
    <x v="1"/>
    <n v="479.9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095"/>
    <s v="Mercer International Middle School"/>
    <x v="0"/>
    <n v="749.69"/>
    <n v="0"/>
    <n v="749.69"/>
    <n v="1.18"/>
    <n v="1.18"/>
    <n v="749.69"/>
    <n v="2.1989999999999998"/>
    <n v="72728"/>
    <n v="78209"/>
    <n v="188716.07"/>
    <n v="14222.209999999992"/>
    <n v="14136"/>
    <n v="0.18149999999999999"/>
    <n v="0.17510000000000001"/>
    <n v="67827.34"/>
    <n v="3382.3"/>
    <n v="592.24"/>
    <n v="3974.54"/>
    <n v="274740.15999999997"/>
  </r>
  <r>
    <x v="236"/>
    <s v="Seattle Public Schools"/>
    <n v="1547"/>
    <s v="Middle College High School"/>
    <x v="1"/>
    <n v="93.7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322"/>
    <s v="Montlake Elementary School"/>
    <x v="1"/>
    <n v="168.5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479"/>
    <s v="Nathan Hale High School"/>
    <x v="1"/>
    <n v="1088.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218"/>
    <s v="North Beach Elementary School"/>
    <x v="1"/>
    <n v="35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027"/>
    <s v="Northgate Elementary School"/>
    <x v="0"/>
    <n v="209"/>
    <n v="0"/>
    <n v="209"/>
    <n v="1.18"/>
    <n v="1.18"/>
    <n v="209"/>
    <n v="0.61299999999999999"/>
    <n v="72728"/>
    <n v="78209"/>
    <n v="52607.07"/>
    <n v="3964.6299999999974"/>
    <n v="14136"/>
    <n v="0.18149999999999999"/>
    <n v="0.17510000000000001"/>
    <n v="18907.759999999998"/>
    <n v="942.86"/>
    <n v="165.09"/>
    <n v="1107.95"/>
    <n v="76587.409999999989"/>
  </r>
  <r>
    <x v="236"/>
    <s v="Seattle Public Schools"/>
    <n v="3868"/>
    <s v="Nova High School"/>
    <x v="1"/>
    <n v="249.48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976"/>
    <s v="Olympic Hills Elementary School"/>
    <x v="0"/>
    <n v="436.29"/>
    <n v="0"/>
    <n v="436.29"/>
    <n v="1.18"/>
    <n v="1.18"/>
    <n v="436.29"/>
    <n v="1.28"/>
    <n v="72728"/>
    <n v="78209"/>
    <n v="109848.37"/>
    <n v="8278.5"/>
    <n v="14136"/>
    <n v="0.18149999999999999"/>
    <n v="0.17510000000000001"/>
    <n v="39481.120000000003"/>
    <n v="1968.78"/>
    <n v="344.73"/>
    <n v="2313.5100000000002"/>
    <n v="159921.5"/>
  </r>
  <r>
    <x v="236"/>
    <s v="Seattle Public Schools"/>
    <n v="2256"/>
    <s v="Olympic View Elementary School"/>
    <x v="1"/>
    <n v="356.0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4065"/>
    <s v="Orca K-8 School"/>
    <x v="1"/>
    <n v="352.2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1620"/>
    <s v="Pathfinder K-8 School"/>
    <x v="1"/>
    <n v="447.4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046"/>
    <s v="Private School Services"/>
    <x v="1"/>
    <n v="52.3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04"/>
    <s v="Queen Anne Elementary"/>
    <x v="1"/>
    <n v="200.4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327"/>
    <s v="Rainier Beach High School"/>
    <x v="0"/>
    <n v="727.29"/>
    <n v="0"/>
    <n v="727.29"/>
    <n v="1.18"/>
    <n v="1.18"/>
    <n v="727.29"/>
    <n v="2.133"/>
    <n v="72728"/>
    <n v="78209"/>
    <n v="183052.01"/>
    <n v="13795.349999999977"/>
    <n v="14136"/>
    <n v="0.18149999999999999"/>
    <n v="0.17510000000000001"/>
    <n v="65791.59"/>
    <n v="3280.79"/>
    <n v="574.47"/>
    <n v="3855.26"/>
    <n v="266494.20999999996"/>
  </r>
  <r>
    <x v="236"/>
    <s v="Seattle Public Schools"/>
    <n v="3380"/>
    <s v="Rainier View Elementary School"/>
    <x v="0"/>
    <n v="195.14"/>
    <n v="0"/>
    <n v="195.14"/>
    <n v="1.18"/>
    <n v="1.18"/>
    <n v="195.14"/>
    <n v="0.57199999999999995"/>
    <n v="72728"/>
    <n v="78209"/>
    <n v="49088.49"/>
    <n v="3699.4599999999991"/>
    <n v="14136"/>
    <n v="0.18149999999999999"/>
    <n v="0.17510000000000001"/>
    <n v="17643.13"/>
    <n v="879.8"/>
    <n v="154.05000000000001"/>
    <n v="1033.8499999999999"/>
    <n v="71464.929999999993"/>
  </r>
  <r>
    <x v="236"/>
    <s v="Seattle Public Schools"/>
    <n v="2120"/>
    <s v="Rising Star Elementary School"/>
    <x v="0"/>
    <n v="300.14"/>
    <n v="0"/>
    <n v="300.14"/>
    <n v="1.18"/>
    <n v="1.18"/>
    <n v="300.14"/>
    <n v="0.88"/>
    <n v="72728"/>
    <n v="78209"/>
    <n v="75520.759999999995"/>
    <n v="5691.4700000000012"/>
    <n v="14136"/>
    <n v="0.18149999999999999"/>
    <n v="0.17510000000000001"/>
    <n v="27143.27"/>
    <n v="1353.54"/>
    <n v="237"/>
    <n v="1590.54"/>
    <n v="109946.04"/>
  </r>
  <r>
    <x v="236"/>
    <s v="Seattle Public Schools"/>
    <n v="5486"/>
    <s v="Robert Eagle Staff Middle School"/>
    <x v="1"/>
    <n v="684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285"/>
    <s v="Roosevelt High School"/>
    <x v="1"/>
    <n v="1515.62999999999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157"/>
    <s v="Roxhill Elementary School"/>
    <x v="0"/>
    <n v="237.25"/>
    <n v="0"/>
    <n v="237.25"/>
    <n v="1.18"/>
    <n v="1.18"/>
    <n v="237.25"/>
    <n v="0.69599999999999995"/>
    <n v="72728"/>
    <n v="78209"/>
    <n v="59730.05"/>
    <n v="4501.4399999999951"/>
    <n v="14136"/>
    <n v="0.18149999999999999"/>
    <n v="0.17510000000000001"/>
    <n v="21467.86"/>
    <n v="1070.52"/>
    <n v="187.45"/>
    <n v="1257.97"/>
    <n v="86957.32"/>
  </r>
  <r>
    <x v="236"/>
    <s v="Seattle Public Schools"/>
    <n v="3028"/>
    <s v="Sacajawea Elementary School"/>
    <x v="1"/>
    <n v="199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1796"/>
    <s v="Salmon Bay K-8 School"/>
    <x v="1"/>
    <n v="631.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5205"/>
    <s v="Sand Point Elementary"/>
    <x v="1"/>
    <n v="178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665"/>
    <s v="Sanislo Elementary School"/>
    <x v="0"/>
    <n v="169.86"/>
    <n v="0"/>
    <n v="169.86"/>
    <n v="1.18"/>
    <n v="1.18"/>
    <n v="169.86"/>
    <n v="0.498"/>
    <n v="72728"/>
    <n v="78209"/>
    <n v="42737.88"/>
    <n v="3220.8600000000006"/>
    <n v="14136"/>
    <n v="0.18149999999999999"/>
    <n v="0.17510000000000001"/>
    <n v="15360.63"/>
    <n v="765.98"/>
    <n v="134.12"/>
    <n v="900.1"/>
    <n v="62219.469999999994"/>
  </r>
  <r>
    <x v="236"/>
    <s v="Seattle Public Schools"/>
    <n v="1596"/>
    <s v="Seattle World School"/>
    <x v="0"/>
    <n v="192.1"/>
    <n v="0"/>
    <n v="192.1"/>
    <n v="1.18"/>
    <n v="1.18"/>
    <n v="192.1"/>
    <n v="0.56299999999999994"/>
    <n v="72728"/>
    <n v="78209"/>
    <n v="48316.12"/>
    <n v="3641.25"/>
    <n v="14136"/>
    <n v="0.18149999999999999"/>
    <n v="0.17510000000000001"/>
    <n v="17365.53"/>
    <n v="865.96"/>
    <n v="151.63"/>
    <n v="1017.59"/>
    <n v="70340.489999999991"/>
  </r>
  <r>
    <x v="236"/>
    <s v="Seattle Public Schools"/>
    <n v="3778"/>
    <s v="South Lake High School"/>
    <x v="0"/>
    <n v="38.92"/>
    <n v="0"/>
    <n v="38.92"/>
    <n v="1.18"/>
    <n v="1.18"/>
    <n v="38.92"/>
    <n v="0.114"/>
    <n v="72728"/>
    <n v="78209"/>
    <n v="9783.3700000000008"/>
    <n v="737.29999999999927"/>
    <n v="14136"/>
    <n v="0.18149999999999999"/>
    <n v="0.17510000000000001"/>
    <n v="3516.29"/>
    <n v="175.34"/>
    <n v="30.7"/>
    <n v="206.04"/>
    <n v="14243"/>
  </r>
  <r>
    <x v="236"/>
    <s v="Seattle Public Schools"/>
    <n v="4218"/>
    <s v="South Shore PK-8 School"/>
    <x v="0"/>
    <n v="534.99"/>
    <n v="0"/>
    <n v="534.99"/>
    <n v="1.18"/>
    <n v="1.18"/>
    <n v="534.99"/>
    <n v="1.569"/>
    <n v="72728"/>
    <n v="78209"/>
    <n v="134650.07"/>
    <n v="10147.639999999985"/>
    <n v="14136"/>
    <n v="0.18149999999999999"/>
    <n v="0.17510000000000001"/>
    <n v="48395.22"/>
    <n v="2413.3000000000002"/>
    <n v="422.57"/>
    <n v="2835.8700000000003"/>
    <n v="196028.79999999999"/>
  </r>
  <r>
    <x v="236"/>
    <s v="Seattle Public Schools"/>
    <n v="2080"/>
    <s v="Stevens Elementary School"/>
    <x v="1"/>
    <n v="151.580000000000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1856"/>
    <s v="The Center School"/>
    <x v="1"/>
    <n v="171.9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974"/>
    <s v="Thornton Creek Elementary School"/>
    <x v="1"/>
    <n v="420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41"/>
    <s v="Thurgood Marshall Elementary"/>
    <x v="1"/>
    <n v="45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1579"/>
    <s v="Tops K-8 School"/>
    <x v="1"/>
    <n v="475.9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667"/>
    <s v="View Ridge Elementary School"/>
    <x v="1"/>
    <n v="283.0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977"/>
    <s v="Viewlands Elementary School"/>
    <x v="1"/>
    <n v="258.4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4064"/>
    <s v="Washington Middle School"/>
    <x v="0"/>
    <n v="546.36"/>
    <n v="0"/>
    <n v="546.36"/>
    <n v="1.18"/>
    <n v="1.18"/>
    <n v="546.36"/>
    <n v="1.603"/>
    <n v="72728"/>
    <n v="78209"/>
    <n v="137567.92000000001"/>
    <n v="10367.529999999999"/>
    <n v="14136"/>
    <n v="0.18149999999999999"/>
    <n v="0.17510000000000001"/>
    <n v="49443.94"/>
    <n v="2465.59"/>
    <n v="431.72"/>
    <n v="2897.3100000000004"/>
    <n v="200276.7"/>
  </r>
  <r>
    <x v="236"/>
    <s v="Seattle Public Schools"/>
    <n v="3026"/>
    <s v="Wedgwood Elementary School"/>
    <x v="1"/>
    <n v="354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645"/>
    <s v="West Seattle Elementary School"/>
    <x v="0"/>
    <n v="334.58"/>
    <n v="0"/>
    <n v="334.58"/>
    <n v="1.18"/>
    <n v="1.18"/>
    <n v="334.58"/>
    <n v="0.98099999999999998"/>
    <n v="72728"/>
    <n v="78209"/>
    <n v="84188.479999999996"/>
    <n v="6344.6900000000023"/>
    <n v="14136"/>
    <n v="0.18149999999999999"/>
    <n v="0.17510000000000001"/>
    <n v="30258.58"/>
    <n v="1508.89"/>
    <n v="264.20999999999998"/>
    <n v="1773.1000000000001"/>
    <n v="122564.85"/>
  </r>
  <r>
    <x v="236"/>
    <s v="Seattle Public Schools"/>
    <n v="2234"/>
    <s v="West Seattle High School"/>
    <x v="1"/>
    <n v="1364.67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142"/>
    <s v="West Woodland Elementary School"/>
    <x v="1"/>
    <n v="380.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277"/>
    <s v="Whitman Middle School"/>
    <x v="1"/>
    <n v="667.2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2092"/>
    <s v="Whittier Elementary School"/>
    <x v="1"/>
    <n v="340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6"/>
    <s v="Seattle Public Schools"/>
    <n v="3581"/>
    <s v="Wing Luke Elementary School"/>
    <x v="0"/>
    <n v="276.86"/>
    <n v="0"/>
    <n v="276.86"/>
    <n v="1.18"/>
    <n v="1.18"/>
    <n v="276.86"/>
    <n v="0.81200000000000006"/>
    <n v="72728"/>
    <n v="78209"/>
    <n v="69685.06"/>
    <n v="5251.6800000000076"/>
    <n v="14136"/>
    <n v="0.18149999999999999"/>
    <n v="0.17510000000000001"/>
    <n v="25045.84"/>
    <n v="1248.95"/>
    <n v="218.69"/>
    <n v="1467.64"/>
    <n v="101450.22"/>
  </r>
  <r>
    <x v="237"/>
    <s v="Sedro-Woolley School District"/>
    <n v="5058"/>
    <s v="Good Beginnings Center"/>
    <x v="0"/>
    <n v="0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2521"/>
    <s v="Big Lake Elementary School"/>
    <x v="1"/>
    <n v="272.540000000000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3181"/>
    <s v="Cascade Middle School"/>
    <x v="0"/>
    <n v="673.51"/>
    <n v="0"/>
    <n v="673.51"/>
    <n v="1.1200000000000001"/>
    <n v="1.1200000000000001"/>
    <n v="673.51"/>
    <n v="1.976"/>
    <n v="72728"/>
    <n v="78209"/>
    <n v="160955.79"/>
    <n v="12130.109999999986"/>
    <n v="14136"/>
    <n v="0.18149999999999999"/>
    <n v="0.17510000000000001"/>
    <n v="59270.19"/>
    <n v="2884.77"/>
    <n v="505.12"/>
    <n v="3389.89"/>
    <n v="235745.98"/>
  </r>
  <r>
    <x v="237"/>
    <s v="Sedro-Woolley School District"/>
    <n v="2380"/>
    <s v="Central Elementary School"/>
    <x v="0"/>
    <n v="472.14"/>
    <n v="0"/>
    <n v="472.14"/>
    <n v="1.1200000000000001"/>
    <n v="1.1200000000000001"/>
    <n v="472.14"/>
    <n v="1.385"/>
    <n v="72728"/>
    <n v="78209"/>
    <n v="112815.67"/>
    <n v="8502.1300000000047"/>
    <n v="14136"/>
    <n v="0.18149999999999999"/>
    <n v="0.17510000000000001"/>
    <n v="41543.129999999997"/>
    <n v="2021.96"/>
    <n v="354.05"/>
    <n v="2376.0100000000002"/>
    <n v="165236.94"/>
  </r>
  <r>
    <x v="237"/>
    <s v="Sedro-Woolley School District"/>
    <n v="3403"/>
    <s v="Clear Lake Elementary School"/>
    <x v="1"/>
    <n v="29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3942"/>
    <s v="Evergreen Elementary School"/>
    <x v="0"/>
    <n v="543.48"/>
    <n v="0"/>
    <n v="543.48"/>
    <n v="1.1200000000000001"/>
    <n v="1.1200000000000001"/>
    <n v="543.48"/>
    <n v="1.5940000000000001"/>
    <n v="72728"/>
    <n v="78209"/>
    <n v="129839.84"/>
    <n v="9785.1199999999953"/>
    <n v="14136"/>
    <n v="0.18149999999999999"/>
    <n v="0.17510000000000001"/>
    <n v="47812.09"/>
    <n v="2327.08"/>
    <n v="407.47"/>
    <n v="2734.55"/>
    <n v="190171.59999999998"/>
  </r>
  <r>
    <x v="237"/>
    <s v="Sedro-Woolley School District"/>
    <n v="2620"/>
    <s v="Lyman Elementary School"/>
    <x v="1"/>
    <n v="157.570000000000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2774"/>
    <s v="Mary Purcell Elementary School"/>
    <x v="0"/>
    <n v="397.72"/>
    <n v="0"/>
    <n v="397.72"/>
    <n v="1.1200000000000001"/>
    <n v="1.1200000000000001"/>
    <n v="397.72"/>
    <n v="1.167"/>
    <n v="72728"/>
    <n v="78209"/>
    <n v="95058.41"/>
    <n v="7163.8799999999901"/>
    <n v="14136"/>
    <n v="0.18149999999999999"/>
    <n v="0.17510000000000001"/>
    <n v="35004.21"/>
    <n v="1703.7"/>
    <n v="298.32"/>
    <n v="2002.02"/>
    <n v="139228.51999999999"/>
  </r>
  <r>
    <x v="237"/>
    <s v="Sedro-Woolley School District"/>
    <n v="3402"/>
    <s v="Samish Elementary School"/>
    <x v="1"/>
    <n v="167.8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2150"/>
    <s v="Sedro Woolley Senior High School"/>
    <x v="1"/>
    <n v="1183.390000000000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7"/>
    <s v="Sedro-Woolley School District"/>
    <n v="1537"/>
    <s v="State Street High School"/>
    <x v="0"/>
    <n v="145.11000000000001"/>
    <n v="0"/>
    <n v="145.11000000000001"/>
    <n v="1.1200000000000001"/>
    <n v="1.1200000000000001"/>
    <n v="145.11000000000001"/>
    <n v="0.42599999999999999"/>
    <n v="72728"/>
    <n v="78209"/>
    <n v="34699.980000000003"/>
    <n v="2615.0999999999985"/>
    <n v="14136"/>
    <n v="0.18149999999999999"/>
    <n v="0.17510000000000001"/>
    <n v="12777.89"/>
    <n v="621.91999999999996"/>
    <n v="108.9"/>
    <n v="730.81999999999994"/>
    <n v="50823.79"/>
  </r>
  <r>
    <x v="238"/>
    <s v="Selah School District"/>
    <n v="5383"/>
    <s v="John Campbell Primary School"/>
    <x v="0"/>
    <n v="530.27"/>
    <n v="0"/>
    <n v="530.27"/>
    <n v="1"/>
    <n v="1"/>
    <n v="530.27"/>
    <n v="1.5549999999999999"/>
    <n v="72728"/>
    <n v="78209"/>
    <n v="113092.04"/>
    <n v="8522.9600000000064"/>
    <n v="14136"/>
    <n v="0.18149999999999999"/>
    <n v="0.17510000000000001"/>
    <n v="44000.06"/>
    <n v="2026.92"/>
    <n v="354.91"/>
    <n v="2381.83"/>
    <n v="167996.88999999998"/>
  </r>
  <r>
    <x v="238"/>
    <s v="Selah School District"/>
    <n v="5232"/>
    <s v="Robert Lince Early Learning Center"/>
    <x v="0"/>
    <n v="257.77"/>
    <n v="0"/>
    <n v="257.77"/>
    <n v="1"/>
    <n v="1"/>
    <n v="257.77"/>
    <n v="0.75600000000000001"/>
    <n v="72728"/>
    <n v="78209"/>
    <n v="54982.37"/>
    <n v="4143.6299999999974"/>
    <n v="14136"/>
    <n v="0.18149999999999999"/>
    <n v="0.17510000000000001"/>
    <n v="21391.67"/>
    <n v="985.43"/>
    <n v="172.55"/>
    <n v="1157.98"/>
    <n v="81675.650000000009"/>
  </r>
  <r>
    <x v="238"/>
    <s v="Selah School District"/>
    <n v="5560"/>
    <s v="Selah Academy Auxiliary"/>
    <x v="0"/>
    <n v="10.29"/>
    <n v="0"/>
    <n v="10.29"/>
    <n v="1"/>
    <n v="1"/>
    <n v="10.29"/>
    <n v="0.03"/>
    <n v="72728"/>
    <n v="78209"/>
    <n v="2181.84"/>
    <n v="164.42999999999984"/>
    <n v="14136"/>
    <n v="0.18149999999999999"/>
    <n v="0.17510000000000001"/>
    <n v="848.88"/>
    <n v="39.1"/>
    <n v="6.85"/>
    <n v="45.95"/>
    <n v="3241.1"/>
  </r>
  <r>
    <x v="238"/>
    <s v="Selah School District"/>
    <n v="5561"/>
    <s v="Selah Academy BPL"/>
    <x v="0"/>
    <n v="16.22"/>
    <n v="0"/>
    <n v="16.22"/>
    <n v="1"/>
    <n v="1"/>
    <n v="16.22"/>
    <n v="4.8000000000000001E-2"/>
    <n v="72728"/>
    <n v="78209"/>
    <n v="3490.94"/>
    <n v="263.09000000000015"/>
    <n v="14136"/>
    <n v="0.18149999999999999"/>
    <n v="0.17510000000000001"/>
    <n v="1358.2"/>
    <n v="62.57"/>
    <n v="10.96"/>
    <n v="73.53"/>
    <n v="5185.76"/>
  </r>
  <r>
    <x v="238"/>
    <s v="Selah School District"/>
    <n v="4272"/>
    <s v="Selah Academy Online"/>
    <x v="1"/>
    <n v="3.5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8"/>
    <s v="Selah School District"/>
    <n v="5334"/>
    <s v="SELAH ACADEMY REENGAGEMENT PROGRAM "/>
    <x v="1"/>
    <n v="32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38"/>
    <s v="Selah School District"/>
    <n v="2388"/>
    <s v="Selah High School"/>
    <x v="0"/>
    <n v="1107.71"/>
    <n v="0"/>
    <n v="1107.71"/>
    <n v="1"/>
    <n v="1"/>
    <n v="1107.71"/>
    <n v="3.2490000000000001"/>
    <n v="72728"/>
    <n v="78209"/>
    <n v="236293.27"/>
    <n v="17807.770000000019"/>
    <n v="14136"/>
    <n v="0.18149999999999999"/>
    <n v="0.17510000000000001"/>
    <n v="91933.23"/>
    <n v="4235.0200000000004"/>
    <n v="741.55"/>
    <n v="4976.5700000000006"/>
    <n v="351010.84"/>
  </r>
  <r>
    <x v="238"/>
    <s v="Selah School District"/>
    <n v="5231"/>
    <s v="Selah HomeLink"/>
    <x v="0"/>
    <n v="26.79"/>
    <n v="0"/>
    <n v="26.79"/>
    <n v="1"/>
    <n v="1"/>
    <n v="26.79"/>
    <n v="7.9000000000000001E-2"/>
    <n v="72728"/>
    <n v="78209"/>
    <n v="5745.51"/>
    <n v="433"/>
    <n v="14136"/>
    <n v="0.18149999999999999"/>
    <n v="0.17510000000000001"/>
    <n v="2235.37"/>
    <n v="102.98"/>
    <n v="18.03"/>
    <n v="121.01"/>
    <n v="8534.8900000000012"/>
  </r>
  <r>
    <x v="238"/>
    <s v="Selah School District"/>
    <n v="5384"/>
    <s v="Selah Intermediate School"/>
    <x v="0"/>
    <n v="812.7"/>
    <n v="0"/>
    <n v="812.7"/>
    <n v="1"/>
    <n v="1"/>
    <n v="812.7"/>
    <n v="2.3839999999999999"/>
    <n v="72728"/>
    <n v="78209"/>
    <n v="173383.55"/>
    <n v="13066.710000000021"/>
    <n v="14136"/>
    <n v="0.18149999999999999"/>
    <n v="0.17510000000000001"/>
    <n v="67457.320000000007"/>
    <n v="3107.5"/>
    <n v="544.12"/>
    <n v="3651.62"/>
    <n v="257559.2"/>
  </r>
  <r>
    <x v="238"/>
    <s v="Selah School District"/>
    <n v="5385"/>
    <s v="Selah Middle School"/>
    <x v="0"/>
    <n v="905.87"/>
    <n v="0"/>
    <n v="905.87"/>
    <n v="1"/>
    <n v="1"/>
    <n v="905.87"/>
    <n v="2.657"/>
    <n v="72728"/>
    <n v="78209"/>
    <n v="193238.3"/>
    <n v="14563.010000000009"/>
    <n v="14136"/>
    <n v="0.18149999999999999"/>
    <n v="0.17510000000000001"/>
    <n v="75182.09"/>
    <n v="3463.36"/>
    <n v="606.42999999999995"/>
    <n v="4069.79"/>
    <n v="287053.19"/>
  </r>
  <r>
    <x v="239"/>
    <s v="Selkirk School District"/>
    <n v="5075"/>
    <s v="Selkirk Elementary"/>
    <x v="0"/>
    <n v="120.44999999999999"/>
    <n v="0"/>
    <n v="120.44999999999999"/>
    <n v="1"/>
    <n v="1"/>
    <n v="120.44999999999999"/>
    <n v="0.35299999999999998"/>
    <n v="72728"/>
    <n v="78209"/>
    <n v="25672.98"/>
    <n v="1934.7999999999993"/>
    <n v="14136"/>
    <n v="0.18149999999999999"/>
    <n v="0.17510000000000001"/>
    <n v="9988.44"/>
    <n v="460.13"/>
    <n v="80.569999999999993"/>
    <n v="540.70000000000005"/>
    <n v="38136.92"/>
  </r>
  <r>
    <x v="239"/>
    <s v="Selkirk School District"/>
    <n v="5226"/>
    <s v="Selkirk High School"/>
    <x v="0"/>
    <n v="75.72"/>
    <n v="0"/>
    <n v="75.72"/>
    <n v="1"/>
    <n v="1"/>
    <n v="75.72"/>
    <n v="0.222"/>
    <n v="72728"/>
    <n v="78209"/>
    <n v="16145.62"/>
    <n v="1216.7800000000007"/>
    <n v="14136"/>
    <n v="0.18149999999999999"/>
    <n v="0.17510000000000001"/>
    <n v="6281.68"/>
    <n v="289.37"/>
    <n v="50.67"/>
    <n v="340.04"/>
    <n v="23984.120000000003"/>
  </r>
  <r>
    <x v="239"/>
    <s v="Selkirk School District"/>
    <n v="5225"/>
    <s v="Selkirk Middle School"/>
    <x v="0"/>
    <n v="61.29"/>
    <n v="0"/>
    <n v="61.29"/>
    <n v="1"/>
    <n v="1"/>
    <n v="61.29"/>
    <n v="0.18"/>
    <n v="72728"/>
    <n v="78209"/>
    <n v="13091.04"/>
    <n v="986.57999999999993"/>
    <n v="14136"/>
    <n v="0.18149999999999999"/>
    <n v="0.17510000000000001"/>
    <n v="5093.25"/>
    <n v="234.63"/>
    <n v="41.08"/>
    <n v="275.70999999999998"/>
    <n v="19446.580000000002"/>
  </r>
  <r>
    <x v="240"/>
    <s v="Sequim School District"/>
    <n v="5613"/>
    <s v="Dungeness Virtual School"/>
    <x v="0"/>
    <n v="119.06"/>
    <n v="0"/>
    <n v="119.06"/>
    <n v="1.06"/>
    <n v="1.06"/>
    <n v="119.06"/>
    <n v="0.34899999999999998"/>
    <n v="72728"/>
    <n v="78209"/>
    <n v="26905"/>
    <n v="2027.6399999999994"/>
    <n v="14136"/>
    <n v="0.18149999999999999"/>
    <n v="0.17510000000000001"/>
    <n v="10171.76"/>
    <n v="482.21"/>
    <n v="84.43"/>
    <n v="566.64"/>
    <n v="39671.040000000001"/>
  </r>
  <r>
    <x v="240"/>
    <s v="Sequim School District"/>
    <n v="4378"/>
    <s v="Greywolf Elementary School"/>
    <x v="1"/>
    <n v="448.1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0"/>
    <s v="Sequim School District"/>
    <n v="2722"/>
    <s v="Helen Haller Elementary School"/>
    <x v="0"/>
    <n v="538.59"/>
    <n v="0"/>
    <n v="538.59"/>
    <n v="1.06"/>
    <n v="1.06"/>
    <n v="538.59"/>
    <n v="1.58"/>
    <n v="72728"/>
    <n v="78209"/>
    <n v="121804.85"/>
    <n v="9179.5799999999872"/>
    <n v="14136"/>
    <n v="0.18149999999999999"/>
    <n v="0.17510000000000001"/>
    <n v="46049.8"/>
    <n v="2183.0700000000002"/>
    <n v="382.26"/>
    <n v="2565.33"/>
    <n v="179599.56"/>
  </r>
  <r>
    <x v="240"/>
    <s v="Sequim School District"/>
    <n v="1708"/>
    <s v="Olympic Peninsula Academy"/>
    <x v="1"/>
    <n v="121.5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0"/>
    <s v="Sequim School District"/>
    <n v="4519"/>
    <s v="Sequim Middle School"/>
    <x v="1"/>
    <n v="563.4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0"/>
    <s v="Sequim School District"/>
    <n v="2471"/>
    <s v="Sequim Senior High"/>
    <x v="1"/>
    <n v="788.2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1"/>
    <s v="Shaw Island School District"/>
    <n v="3725"/>
    <s v="Shaw Island Elementary School"/>
    <x v="1"/>
    <n v="9.960000000000000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2"/>
    <s v="Shelton School District"/>
    <n v="3291"/>
    <s v="Bordeaux Elementary School"/>
    <x v="0"/>
    <n v="509.66"/>
    <n v="0"/>
    <n v="509.66"/>
    <n v="1"/>
    <n v="1"/>
    <n v="509.66"/>
    <n v="1.4950000000000001"/>
    <n v="72728"/>
    <n v="78209"/>
    <n v="108728.36"/>
    <n v="8194.1000000000058"/>
    <n v="14136"/>
    <n v="0.18149999999999999"/>
    <n v="0.17510000000000001"/>
    <n v="42302.3"/>
    <n v="1948.71"/>
    <n v="341.22"/>
    <n v="2289.9300000000003"/>
    <n v="161514.69"/>
  </r>
  <r>
    <x v="242"/>
    <s v="Shelton School District"/>
    <n v="5621"/>
    <s v="Cedar High School"/>
    <x v="0"/>
    <n v="84.36"/>
    <n v="0"/>
    <n v="84.36"/>
    <n v="1"/>
    <n v="1"/>
    <n v="84.36"/>
    <n v="0.247"/>
    <n v="72728"/>
    <n v="78209"/>
    <n v="17963.82"/>
    <n v="1353.7999999999993"/>
    <n v="14136"/>
    <n v="0.18149999999999999"/>
    <n v="0.17510000000000001"/>
    <n v="6989.08"/>
    <n v="321.95999999999998"/>
    <n v="56.38"/>
    <n v="378.34"/>
    <n v="26685.040000000001"/>
  </r>
  <r>
    <x v="242"/>
    <s v="Shelton School District"/>
    <n v="4288"/>
    <s v="Choice Middle and High School"/>
    <x v="0"/>
    <n v="151"/>
    <n v="0"/>
    <n v="151"/>
    <n v="1"/>
    <n v="1"/>
    <n v="151"/>
    <n v="0.443"/>
    <n v="72728"/>
    <n v="78209"/>
    <n v="32218.5"/>
    <n v="2428.0899999999965"/>
    <n v="14136"/>
    <n v="0.18149999999999999"/>
    <n v="0.17510000000000001"/>
    <n v="12535.06"/>
    <n v="577.44000000000005"/>
    <n v="101.11"/>
    <n v="678.55000000000007"/>
    <n v="47860.2"/>
  </r>
  <r>
    <x v="242"/>
    <s v="Shelton School District"/>
    <n v="2745"/>
    <s v="Evergreen Elementary School"/>
    <x v="0"/>
    <n v="437.16"/>
    <n v="0"/>
    <n v="437.16"/>
    <n v="1"/>
    <n v="1"/>
    <n v="437.16"/>
    <n v="1.282"/>
    <n v="72728"/>
    <n v="78209"/>
    <n v="93237.3"/>
    <n v="7026.6399999999994"/>
    <n v="14136"/>
    <n v="0.18149999999999999"/>
    <n v="0.17510000000000001"/>
    <n v="36275.29"/>
    <n v="1671.07"/>
    <n v="292.60000000000002"/>
    <n v="1963.67"/>
    <n v="138502.9"/>
  </r>
  <r>
    <x v="242"/>
    <s v="Shelton School District"/>
    <n v="3292"/>
    <s v="Mountain View Elementary"/>
    <x v="0"/>
    <n v="530.86"/>
    <n v="0"/>
    <n v="530.86"/>
    <n v="1"/>
    <n v="1"/>
    <n v="530.86"/>
    <n v="1.5569999999999999"/>
    <n v="72728"/>
    <n v="78209"/>
    <n v="113237.5"/>
    <n v="8533.9100000000035"/>
    <n v="14136"/>
    <n v="0.18149999999999999"/>
    <n v="0.17510000000000001"/>
    <n v="44056.65"/>
    <n v="2029.52"/>
    <n v="355.37"/>
    <n v="2384.89"/>
    <n v="168212.95"/>
  </r>
  <r>
    <x v="242"/>
    <s v="Shelton School District"/>
    <n v="4363"/>
    <s v="Oakland Bay Junior High School"/>
    <x v="0"/>
    <n v="546.9"/>
    <n v="0"/>
    <n v="546.9"/>
    <n v="1"/>
    <n v="1"/>
    <n v="546.9"/>
    <n v="1.6040000000000001"/>
    <n v="72728"/>
    <n v="78209"/>
    <n v="116655.71"/>
    <n v="8791.5299999999988"/>
    <n v="14136"/>
    <n v="0.18149999999999999"/>
    <n v="0.17510000000000001"/>
    <n v="45386.55"/>
    <n v="2090.79"/>
    <n v="366.1"/>
    <n v="2456.89"/>
    <n v="173290.68000000002"/>
  </r>
  <r>
    <x v="242"/>
    <s v="Shelton School District"/>
    <n v="4586"/>
    <s v="Olympic Middle School"/>
    <x v="0"/>
    <n v="596.4"/>
    <n v="0"/>
    <n v="596.4"/>
    <n v="1"/>
    <n v="1"/>
    <n v="596.4"/>
    <n v="1.7490000000000001"/>
    <n v="72728"/>
    <n v="78209"/>
    <n v="127201.27"/>
    <n v="9586.2700000000041"/>
    <n v="14136"/>
    <n v="0.18149999999999999"/>
    <n v="0.17510000000000001"/>
    <n v="49489.45"/>
    <n v="2279.79"/>
    <n v="399.19"/>
    <n v="2678.98"/>
    <n v="188955.97"/>
  </r>
  <r>
    <x v="242"/>
    <s v="Shelton School District"/>
    <n v="3241"/>
    <s v="Shelton High School"/>
    <x v="0"/>
    <n v="1465.9499999999998"/>
    <n v="0"/>
    <n v="1465.9499999999998"/>
    <n v="1"/>
    <n v="1"/>
    <n v="1465.9499999999998"/>
    <n v="4.3"/>
    <n v="72728"/>
    <n v="78209"/>
    <n v="312730.40000000002"/>
    <n v="23568.299999999988"/>
    <n v="14136"/>
    <n v="0.18149999999999999"/>
    <n v="0.17510000000000001"/>
    <n v="121672.18"/>
    <n v="5604.98"/>
    <n v="981.43"/>
    <n v="6586.41"/>
    <n v="464557.29"/>
  </r>
  <r>
    <x v="242"/>
    <s v="Shelton School District"/>
    <n v="5548"/>
    <s v="Shelton Open Doors"/>
    <x v="1"/>
    <n v="90.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5593"/>
    <s v="Edwin Pratt Learning Center"/>
    <x v="1"/>
    <n v="0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674"/>
    <s v="Albert Einstein Middle School"/>
    <x v="1"/>
    <n v="997.4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2990"/>
    <s v="Briarcrest Elementary"/>
    <x v="1"/>
    <n v="467.8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230"/>
    <s v="Brookside Elementary"/>
    <x v="1"/>
    <n v="359.2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1942"/>
    <s v="Cascade K-8 Community School"/>
    <x v="1"/>
    <n v="180.2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104"/>
    <s v="Echo Lake Elementary School"/>
    <x v="1"/>
    <n v="399.4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1667"/>
    <s v="Handicapped Contractual Services"/>
    <x v="1"/>
    <n v="10.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231"/>
    <s v="Highland Terrace Elementary"/>
    <x v="1"/>
    <n v="330.0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1771"/>
    <s v="Home Education Exchange"/>
    <x v="1"/>
    <n v="122.7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387"/>
    <s v="Kellogg Middle School"/>
    <x v="1"/>
    <n v="1003.4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2185"/>
    <s v="Lake Forest Park Elementary"/>
    <x v="1"/>
    <n v="392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527"/>
    <s v="Melvin G Syre Elementary"/>
    <x v="1"/>
    <n v="463.2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958"/>
    <s v="Meridian Park Elementary School"/>
    <x v="1"/>
    <n v="518.190000000000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489"/>
    <s v="Parkwood Elementary"/>
    <x v="1"/>
    <n v="408.0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2703"/>
    <s v="Ridgecrest Elementary"/>
    <x v="1"/>
    <n v="448.4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343"/>
    <s v="Shorecrest High School"/>
    <x v="1"/>
    <n v="1492.679999999999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3"/>
    <s v="Shoreline School District"/>
    <n v="3921"/>
    <s v="Shorewood High School"/>
    <x v="1"/>
    <n v="1565.340000000000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4"/>
    <s v="Skamania School District"/>
    <n v="3405"/>
    <s v="Skamania Elementary"/>
    <x v="0"/>
    <n v="80.91"/>
    <n v="0"/>
    <n v="80.91"/>
    <n v="1.06"/>
    <n v="1.06"/>
    <n v="80.91"/>
    <n v="0.23699999999999999"/>
    <n v="72728"/>
    <n v="78209"/>
    <n v="18270.73"/>
    <n v="1376.9300000000003"/>
    <n v="14136"/>
    <n v="0.18149999999999999"/>
    <n v="0.17510000000000001"/>
    <n v="6907.47"/>
    <n v="327.45999999999998"/>
    <n v="57.34"/>
    <n v="384.79999999999995"/>
    <n v="26939.93"/>
  </r>
  <r>
    <x v="245"/>
    <s v="Skykomish School District"/>
    <n v="2512"/>
    <s v="Skykomish Elementary School"/>
    <x v="0"/>
    <n v="31.29"/>
    <n v="0"/>
    <n v="31.29"/>
    <n v="1.18"/>
    <n v="1.18"/>
    <n v="31.29"/>
    <n v="9.1999999999999998E-2"/>
    <n v="72728"/>
    <n v="78209"/>
    <n v="7895.35"/>
    <n v="595.02000000000044"/>
    <n v="14136"/>
    <n v="0.18149999999999999"/>
    <n v="0.17510000000000001"/>
    <n v="2837.71"/>
    <n v="141.51"/>
    <n v="24.78"/>
    <n v="166.29"/>
    <n v="11494.370000000003"/>
  </r>
  <r>
    <x v="245"/>
    <s v="Skykomish School District"/>
    <n v="2513"/>
    <s v="Skykomish High School"/>
    <x v="0"/>
    <n v="11.91"/>
    <n v="0"/>
    <n v="11.91"/>
    <n v="1.18"/>
    <n v="1.18"/>
    <n v="11.91"/>
    <n v="3.5000000000000003E-2"/>
    <n v="72728"/>
    <n v="78209"/>
    <n v="3003.67"/>
    <n v="226.36000000000013"/>
    <n v="14136"/>
    <n v="0.18149999999999999"/>
    <n v="0.17510000000000001"/>
    <n v="1079.56"/>
    <n v="53.83"/>
    <n v="9.43"/>
    <n v="63.26"/>
    <n v="4372.8500000000004"/>
  </r>
  <r>
    <x v="246"/>
    <s v="Snohomish School District"/>
    <n v="5712"/>
    <s v="Central Primary Center"/>
    <x v="0"/>
    <n v="28.57"/>
    <n v="0"/>
    <n v="28.57"/>
    <n v="1.18"/>
    <n v="1.22"/>
    <n v="28.57"/>
    <n v="8.4000000000000005E-2"/>
    <n v="72728"/>
    <n v="78209"/>
    <n v="7208.8"/>
    <n v="806.05999999999949"/>
    <n v="14136"/>
    <n v="0.18149999999999999"/>
    <n v="0.17510000000000001"/>
    <n v="2636.96"/>
    <n v="133.58000000000001"/>
    <n v="23.39"/>
    <n v="156.97000000000003"/>
    <n v="10808.789999999999"/>
  </r>
  <r>
    <x v="246"/>
    <s v="Snohomish School District"/>
    <n v="4265"/>
    <s v="AIM High School"/>
    <x v="1"/>
    <n v="158.16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366"/>
    <s v="Cascade View Elementary"/>
    <x v="1"/>
    <n v="370.8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3305"/>
    <s v="Cathcart Elementary"/>
    <x v="1"/>
    <n v="434.97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395"/>
    <s v="Centennial Middle School"/>
    <x v="1"/>
    <n v="726.46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241"/>
    <s v="Dutch Hill Elementary"/>
    <x v="1"/>
    <n v="683.3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3005"/>
    <s v="Emerson Elementary"/>
    <x v="1"/>
    <n v="468.7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5128"/>
    <s v="Glacier Peak High School"/>
    <x v="1"/>
    <n v="1596.6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3981"/>
    <s v="High School Re Entry"/>
    <x v="1"/>
    <n v="34.7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5100"/>
    <s v="Little Cedars Elementary School"/>
    <x v="1"/>
    <n v="649.5800000000000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2073"/>
    <s v="Machias Elementary"/>
    <x v="1"/>
    <n v="615.2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1904"/>
    <s v="Parent Partnership"/>
    <x v="1"/>
    <n v="97.6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3561"/>
    <s v="Riverview Elementary"/>
    <x v="1"/>
    <n v="462.1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184"/>
    <s v="Seattle Hill Elementary"/>
    <x v="1"/>
    <n v="574.0599999999999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1730"/>
    <s v="Snohomish Center"/>
    <x v="1"/>
    <n v="6.0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2428"/>
    <s v="Snohomish High School"/>
    <x v="1"/>
    <n v="1492.0300000000002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383"/>
    <s v="Totem Falls"/>
    <x v="1"/>
    <n v="396.06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6"/>
    <s v="Snohomish School District"/>
    <n v="4145"/>
    <s v="Valley View Middle School"/>
    <x v="1"/>
    <n v="625.0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5015"/>
    <s v="Cascade View Elementary School"/>
    <x v="1"/>
    <n v="521.8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4397"/>
    <s v="Chief Kanim Middle School"/>
    <x v="1"/>
    <n v="533.2999999999999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4308"/>
    <s v="Edwin R Opstad Elementary"/>
    <x v="1"/>
    <n v="561.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2222"/>
    <s v="Fall City Elementary"/>
    <x v="1"/>
    <n v="471.4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2850"/>
    <s v="Mount Si High School"/>
    <x v="1"/>
    <n v="2165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2287"/>
    <s v="North Bend Elementary School"/>
    <x v="1"/>
    <n v="456.7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5181"/>
    <s v="Snoqualmie Access"/>
    <x v="1"/>
    <n v="15.8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2288"/>
    <s v="Snoqualmie Elementary"/>
    <x v="1"/>
    <n v="436.5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2124"/>
    <s v="Snoqualmie Middle School"/>
    <x v="1"/>
    <n v="493.6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5296"/>
    <s v="Snoqualmie Parent Partnership Program"/>
    <x v="1"/>
    <n v="199.5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5457"/>
    <s v="Timber Ridge Elementary School"/>
    <x v="1"/>
    <n v="622.2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5135"/>
    <s v="Twin Falls Middle School"/>
    <x v="1"/>
    <n v="539.8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7"/>
    <s v="Snoqualmie Valley School District"/>
    <n v="1502"/>
    <s v="Two Rivers School"/>
    <x v="1"/>
    <n v="55.19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8"/>
    <s v="Soap Lake School District"/>
    <n v="2694"/>
    <s v="Soap Lake Elementary"/>
    <x v="0"/>
    <n v="334.95000000000005"/>
    <n v="0"/>
    <n v="334.95000000000005"/>
    <n v="1"/>
    <n v="1"/>
    <n v="334.95000000000005"/>
    <n v="0.98299999999999998"/>
    <n v="72728"/>
    <n v="78209"/>
    <n v="71491.62"/>
    <n v="5387.8300000000017"/>
    <n v="14136"/>
    <n v="0.18149999999999999"/>
    <n v="0.17510000000000001"/>
    <n v="27814.83"/>
    <n v="1281.32"/>
    <n v="224.36"/>
    <n v="1505.6799999999998"/>
    <n v="106199.95999999999"/>
  </r>
  <r>
    <x v="248"/>
    <s v="Soap Lake School District"/>
    <n v="3089"/>
    <s v="Soap Lake Middle &amp; High School"/>
    <x v="0"/>
    <n v="199.11"/>
    <n v="0"/>
    <n v="199.11"/>
    <n v="1"/>
    <n v="1"/>
    <n v="199.11"/>
    <n v="0.58399999999999996"/>
    <n v="72728"/>
    <n v="78209"/>
    <n v="42473.15"/>
    <n v="3200.9099999999962"/>
    <n v="14136"/>
    <n v="0.18149999999999999"/>
    <n v="0.17510000000000001"/>
    <n v="16524.78"/>
    <n v="761.23"/>
    <n v="133.29"/>
    <n v="894.52"/>
    <n v="63093.359999999993"/>
  </r>
  <r>
    <x v="249"/>
    <s v="South Bend School District"/>
    <n v="2804"/>
    <s v="Mike Morris Elementary"/>
    <x v="0"/>
    <n v="282.36"/>
    <n v="0"/>
    <n v="282.36"/>
    <n v="1"/>
    <n v="1"/>
    <n v="282.36"/>
    <n v="0.82799999999999996"/>
    <n v="72728"/>
    <n v="78209"/>
    <n v="60218.78"/>
    <n v="4538.2700000000041"/>
    <n v="14136"/>
    <n v="0.18149999999999999"/>
    <n v="0.17510000000000001"/>
    <n v="23428.97"/>
    <n v="1079.28"/>
    <n v="188.98"/>
    <n v="1268.26"/>
    <n v="89454.28"/>
  </r>
  <r>
    <x v="249"/>
    <s v="South Bend School District"/>
    <n v="5243"/>
    <s v="Pacific Virtual Learning"/>
    <x v="1"/>
    <n v="8.050000000000000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49"/>
    <s v="South Bend School District"/>
    <n v="2214"/>
    <s v="South Bend High School"/>
    <x v="0"/>
    <n v="246.99"/>
    <n v="0"/>
    <n v="246.99"/>
    <n v="1"/>
    <n v="1"/>
    <n v="246.99"/>
    <n v="0.72499999999999998"/>
    <n v="72728"/>
    <n v="78209"/>
    <n v="52727.8"/>
    <n v="3973.7299999999959"/>
    <n v="14136"/>
    <n v="0.18149999999999999"/>
    <n v="0.17510000000000001"/>
    <n v="20514.5"/>
    <n v="945.03"/>
    <n v="165.47"/>
    <n v="1110.5"/>
    <n v="78326.53"/>
  </r>
  <r>
    <x v="250"/>
    <s v="South Kitsap School District"/>
    <n v="4029"/>
    <s v="Burley Glenwood Elementary"/>
    <x v="1"/>
    <n v="465.9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3680"/>
    <s v="Cedar Heights Middle School"/>
    <x v="1"/>
    <n v="661.6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3899"/>
    <s v="Discovery"/>
    <x v="0"/>
    <n v="216.88"/>
    <n v="0"/>
    <n v="216.88"/>
    <n v="1.18"/>
    <n v="1.18"/>
    <n v="216.88"/>
    <n v="0.63600000000000001"/>
    <n v="72728"/>
    <n v="78209"/>
    <n v="54580.91"/>
    <n v="4113.3799999999974"/>
    <n v="14136"/>
    <n v="0.18149999999999999"/>
    <n v="0.17510000000000001"/>
    <n v="19617.18"/>
    <n v="978.24"/>
    <n v="171.29"/>
    <n v="1149.53"/>
    <n v="79461"/>
  </r>
  <r>
    <x v="250"/>
    <s v="South Kitsap School District"/>
    <n v="2641"/>
    <s v="East Port Orchard Elementary"/>
    <x v="0"/>
    <n v="421.42"/>
    <n v="0"/>
    <n v="421.42"/>
    <n v="1.18"/>
    <n v="1.18"/>
    <n v="421.42"/>
    <n v="1.236"/>
    <n v="72728"/>
    <n v="78209"/>
    <n v="106072.33"/>
    <n v="7993.929999999993"/>
    <n v="14136"/>
    <n v="0.18149999999999999"/>
    <n v="0.17510000000000001"/>
    <n v="38123.96"/>
    <n v="1901.1"/>
    <n v="332.88"/>
    <n v="2233.98"/>
    <n v="154424.20000000001"/>
  </r>
  <r>
    <x v="250"/>
    <s v="South Kitsap School District"/>
    <n v="1718"/>
    <s v="Explorer Academy"/>
    <x v="1"/>
    <n v="296.2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4348"/>
    <s v="Hidden Creek Elementary School"/>
    <x v="1"/>
    <n v="403.3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4142"/>
    <s v="John Sedgwick Middle School"/>
    <x v="1"/>
    <n v="709.1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4079"/>
    <s v="Manchester Elementary School"/>
    <x v="1"/>
    <n v="465.4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3046"/>
    <s v="Marcus Whitman Middle School"/>
    <x v="0"/>
    <n v="660.95"/>
    <n v="0"/>
    <n v="660.95"/>
    <n v="1.18"/>
    <n v="1.18"/>
    <n v="660.95"/>
    <n v="1.9390000000000001"/>
    <n v="72728"/>
    <n v="78209"/>
    <n v="166403.12"/>
    <n v="12540.640000000014"/>
    <n v="14136"/>
    <n v="0.18149999999999999"/>
    <n v="0.17510000000000001"/>
    <n v="59807.74"/>
    <n v="2982.4"/>
    <n v="522.22"/>
    <n v="3504.62"/>
    <n v="242256.12"/>
  </r>
  <r>
    <x v="250"/>
    <s v="South Kitsap School District"/>
    <n v="4350"/>
    <s v="Mullenix Ridge Elementary School"/>
    <x v="1"/>
    <n v="380.21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2995"/>
    <s v="Olalla Elementary School"/>
    <x v="1"/>
    <n v="267.3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2650"/>
    <s v="Orchard Heights Elementary"/>
    <x v="1"/>
    <n v="554.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4349"/>
    <s v="Sidney Glen Elementary School"/>
    <x v="1"/>
    <n v="490.26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3110"/>
    <s v="South Colby Elementary"/>
    <x v="1"/>
    <n v="295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2272"/>
    <s v="South Kitsap High School"/>
    <x v="1"/>
    <n v="2390.109999999999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0"/>
    <s v="South Kitsap School District"/>
    <n v="4141"/>
    <s v="Sunnyslope Elementary School"/>
    <x v="1"/>
    <n v="497.88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1"/>
    <s v="South Whidbey School District"/>
    <n v="1683"/>
    <s v="South Whidbey Special Services"/>
    <x v="1"/>
    <n v="4.2"/>
    <n v="0"/>
    <n v="0"/>
    <n v="1.19"/>
    <n v="1.1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1"/>
    <s v="South Whidbey School District"/>
    <n v="1682"/>
    <s v="South Whidbey Academy"/>
    <x v="0"/>
    <n v="22.659999999999997"/>
    <n v="0"/>
    <n v="22.659999999999997"/>
    <n v="1.19"/>
    <n v="1.19"/>
    <n v="22.659999999999997"/>
    <n v="6.6000000000000003E-2"/>
    <n v="72728"/>
    <n v="78209"/>
    <n v="5712.06"/>
    <n v="430.46999999999935"/>
    <n v="14136"/>
    <n v="0.18149999999999999"/>
    <n v="0.17510000000000001"/>
    <n v="2045.09"/>
    <n v="102.38"/>
    <n v="17.93"/>
    <n v="120.31"/>
    <n v="8307.93"/>
  </r>
  <r>
    <x v="251"/>
    <s v="South Whidbey School District"/>
    <n v="4321"/>
    <s v="South Whidbey Elementary"/>
    <x v="1"/>
    <n v="478.40999999999997"/>
    <n v="0"/>
    <n v="0"/>
    <n v="1.19"/>
    <n v="1.1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1"/>
    <s v="South Whidbey School District"/>
    <n v="4149"/>
    <s v="South Whidbey High School"/>
    <x v="1"/>
    <n v="371.57"/>
    <n v="0"/>
    <n v="0"/>
    <n v="1.19"/>
    <n v="1.1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1"/>
    <s v="South Whidbey School District"/>
    <n v="2511"/>
    <s v="South Whidbey Middle"/>
    <x v="1"/>
    <n v="279.08"/>
    <n v="0"/>
    <n v="0"/>
    <n v="1.19"/>
    <n v="1.19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2"/>
    <s v="Southside School District"/>
    <n v="2744"/>
    <s v="Southside Elementary"/>
    <x v="1"/>
    <n v="212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3"/>
    <s v="Spokane International Academy"/>
    <n v="5381"/>
    <s v="Spokane International Academy"/>
    <x v="1"/>
    <n v="761.1600000000000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5730"/>
    <s v="Peperzak Middle School"/>
    <x v="1"/>
    <n v="491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5743"/>
    <s v="Spokane Public Language Immersion"/>
    <x v="1"/>
    <n v="269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1533"/>
    <s v="A-3 Multiagency Adolescent Prog"/>
    <x v="0"/>
    <n v="28.25"/>
    <n v="0"/>
    <n v="28.25"/>
    <n v="1"/>
    <n v="1"/>
    <n v="28.25"/>
    <n v="8.3000000000000004E-2"/>
    <n v="72728"/>
    <n v="78209"/>
    <n v="6036.42"/>
    <n v="454.93000000000029"/>
    <n v="14136"/>
    <n v="0.18149999999999999"/>
    <n v="0.17510000000000001"/>
    <n v="2348.56"/>
    <n v="108.19"/>
    <n v="18.940000000000001"/>
    <n v="127.13"/>
    <n v="8967.0399999999991"/>
  </r>
  <r>
    <x v="254"/>
    <s v="Spokane School District"/>
    <n v="2156"/>
    <s v="Adams Elementary"/>
    <x v="0"/>
    <n v="302.57"/>
    <n v="0"/>
    <n v="302.57"/>
    <n v="1"/>
    <n v="1"/>
    <n v="302.57"/>
    <n v="0.88800000000000001"/>
    <n v="72728"/>
    <n v="78209"/>
    <n v="64582.46"/>
    <n v="4867.1299999999974"/>
    <n v="14136"/>
    <n v="0.18149999999999999"/>
    <n v="0.17510000000000001"/>
    <n v="25126.720000000001"/>
    <n v="1157.49"/>
    <n v="202.68"/>
    <n v="1360.17"/>
    <n v="95936.48"/>
  </r>
  <r>
    <x v="254"/>
    <s v="Spokane School District"/>
    <n v="1604"/>
    <s v="Alternative Tamarack School"/>
    <x v="1"/>
    <n v="13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381"/>
    <s v="Arlington Elementary"/>
    <x v="0"/>
    <n v="366"/>
    <n v="0"/>
    <n v="366"/>
    <n v="1"/>
    <n v="1"/>
    <n v="366"/>
    <n v="1.0740000000000001"/>
    <n v="72728"/>
    <n v="78209"/>
    <n v="78109.87"/>
    <n v="5886.6000000000058"/>
    <n v="14136"/>
    <n v="0.18149999999999999"/>
    <n v="0.17510000000000001"/>
    <n v="30389.75"/>
    <n v="1399.94"/>
    <n v="245.13"/>
    <n v="1645.0700000000002"/>
    <n v="116031.29000000001"/>
  </r>
  <r>
    <x v="254"/>
    <s v="Spokane School District"/>
    <n v="2128"/>
    <s v="Audubon Elementary"/>
    <x v="0"/>
    <n v="390.36"/>
    <n v="0"/>
    <n v="390.36"/>
    <n v="1"/>
    <n v="1"/>
    <n v="390.36"/>
    <n v="1.145"/>
    <n v="72728"/>
    <n v="78209"/>
    <n v="83273.56"/>
    <n v="6275.75"/>
    <n v="14136"/>
    <n v="0.18149999999999999"/>
    <n v="0.17510000000000001"/>
    <n v="32398.75"/>
    <n v="1492.49"/>
    <n v="261.33"/>
    <n v="1753.82"/>
    <n v="123701.88"/>
  </r>
  <r>
    <x v="254"/>
    <s v="Spokane School District"/>
    <n v="3357"/>
    <s v="Balboa Elementary"/>
    <x v="1"/>
    <n v="237.4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155"/>
    <s v="Bemiss Elementary"/>
    <x v="0"/>
    <n v="356.57"/>
    <n v="0"/>
    <n v="356.57"/>
    <n v="1"/>
    <n v="1"/>
    <n v="356.57"/>
    <n v="1.046"/>
    <n v="72728"/>
    <n v="78209"/>
    <n v="76073.490000000005"/>
    <n v="5733.1199999999953"/>
    <n v="14136"/>
    <n v="0.18149999999999999"/>
    <n v="0.17510000000000001"/>
    <n v="29597.46"/>
    <n v="1363.44"/>
    <n v="238.74"/>
    <n v="1602.18"/>
    <n v="113006.25"/>
  </r>
  <r>
    <x v="254"/>
    <s v="Spokane School District"/>
    <n v="2218"/>
    <s v="Browne Elementary"/>
    <x v="0"/>
    <n v="303.16000000000003"/>
    <n v="0"/>
    <n v="303.16000000000003"/>
    <n v="1"/>
    <n v="1"/>
    <n v="303.16000000000003"/>
    <n v="0.88900000000000001"/>
    <n v="72728"/>
    <n v="78209"/>
    <n v="64655.19"/>
    <n v="4872.6100000000006"/>
    <n v="14136"/>
    <n v="0.18149999999999999"/>
    <n v="0.17510000000000001"/>
    <n v="25155.01"/>
    <n v="1158.8"/>
    <n v="202.91"/>
    <n v="1361.71"/>
    <n v="96044.52"/>
  </r>
  <r>
    <x v="254"/>
    <s v="Spokane School District"/>
    <n v="3008"/>
    <s v="Bryant Center"/>
    <x v="1"/>
    <n v="339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4457"/>
    <s v="Chase Middle School"/>
    <x v="0"/>
    <n v="811.19"/>
    <n v="0"/>
    <n v="811.19"/>
    <n v="1"/>
    <n v="1"/>
    <n v="811.19"/>
    <n v="2.379"/>
    <n v="72728"/>
    <n v="78209"/>
    <n v="173019.91"/>
    <n v="13039.299999999988"/>
    <n v="14136"/>
    <n v="0.18149999999999999"/>
    <n v="0.17510000000000001"/>
    <n v="67315.839999999997"/>
    <n v="3100.99"/>
    <n v="542.98"/>
    <n v="3643.97"/>
    <n v="257019.02"/>
  </r>
  <r>
    <x v="254"/>
    <s v="Spokane School District"/>
    <n v="2129"/>
    <s v="Cooper Elementary"/>
    <x v="0"/>
    <n v="385.28"/>
    <n v="0"/>
    <n v="385.28"/>
    <n v="1"/>
    <n v="1"/>
    <n v="385.28"/>
    <n v="1.1299999999999999"/>
    <n v="72728"/>
    <n v="78209"/>
    <n v="82182.64"/>
    <n v="6193.5299999999988"/>
    <n v="14136"/>
    <n v="0.18149999999999999"/>
    <n v="0.17510000000000001"/>
    <n v="31974.32"/>
    <n v="1472.94"/>
    <n v="257.91000000000003"/>
    <n v="1730.8500000000001"/>
    <n v="122081.34"/>
  </r>
  <r>
    <x v="254"/>
    <s v="Spokane School District"/>
    <n v="3412"/>
    <s v="Ferris High School"/>
    <x v="1"/>
    <n v="1657.36000000000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312"/>
    <s v="Finch Elementary"/>
    <x v="0"/>
    <n v="347.72"/>
    <n v="0"/>
    <n v="347.72"/>
    <n v="1"/>
    <n v="1"/>
    <n v="347.72"/>
    <n v="1.02"/>
    <n v="72728"/>
    <n v="78209"/>
    <n v="74182.559999999998"/>
    <n v="5590.6199999999953"/>
    <n v="14136"/>
    <n v="0.18149999999999999"/>
    <n v="0.17510000000000001"/>
    <n v="28861.77"/>
    <n v="1329.55"/>
    <n v="232.8"/>
    <n v="1562.35"/>
    <n v="110197.3"/>
  </r>
  <r>
    <x v="254"/>
    <s v="Spokane School District"/>
    <n v="5693"/>
    <s v="Flett Middle School"/>
    <x v="0"/>
    <n v="582.76"/>
    <n v="0"/>
    <n v="582.76"/>
    <n v="1"/>
    <n v="1"/>
    <n v="582.76"/>
    <n v="1.7090000000000001"/>
    <n v="72728"/>
    <n v="78209"/>
    <n v="124292.15"/>
    <n v="9367.0299999999988"/>
    <n v="14136"/>
    <n v="0.18149999999999999"/>
    <n v="0.17510000000000001"/>
    <n v="48357.62"/>
    <n v="2227.65"/>
    <n v="390.06"/>
    <n v="2617.71"/>
    <n v="184634.50999999998"/>
  </r>
  <r>
    <x v="254"/>
    <s v="Spokane School District"/>
    <n v="2127"/>
    <s v="Franklin Elementary"/>
    <x v="1"/>
    <n v="407.2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3727"/>
    <s v="Garfield Elementary"/>
    <x v="0"/>
    <n v="328.57"/>
    <n v="0"/>
    <n v="328.57"/>
    <n v="1"/>
    <n v="1"/>
    <n v="328.57"/>
    <n v="0.96399999999999997"/>
    <n v="72728"/>
    <n v="78209"/>
    <n v="70109.789999999994"/>
    <n v="5283.6900000000023"/>
    <n v="14136"/>
    <n v="0.18149999999999999"/>
    <n v="0.17510000000000001"/>
    <n v="27277.21"/>
    <n v="1256.56"/>
    <n v="220.02"/>
    <n v="1476.58"/>
    <n v="104147.27"/>
  </r>
  <r>
    <x v="254"/>
    <s v="Spokane School District"/>
    <n v="3758"/>
    <s v="Garry Middle School"/>
    <x v="0"/>
    <n v="410.01"/>
    <n v="0"/>
    <n v="410.01"/>
    <n v="1"/>
    <n v="1"/>
    <n v="410.01"/>
    <n v="1.2030000000000001"/>
    <n v="72728"/>
    <n v="78209"/>
    <n v="87491.78"/>
    <n v="6593.6499999999942"/>
    <n v="14136"/>
    <n v="0.18149999999999999"/>
    <n v="0.17510000000000001"/>
    <n v="34039.910000000003"/>
    <n v="1568.09"/>
    <n v="274.57"/>
    <n v="1842.6599999999999"/>
    <n v="129968"/>
  </r>
  <r>
    <x v="254"/>
    <s v="Spokane School District"/>
    <n v="3258"/>
    <s v="Glover Middle School"/>
    <x v="0"/>
    <n v="485.52"/>
    <n v="0"/>
    <n v="485.52"/>
    <n v="1"/>
    <n v="1"/>
    <n v="485.52"/>
    <n v="1.4239999999999999"/>
    <n v="72728"/>
    <n v="78209"/>
    <n v="103564.67"/>
    <n v="7804.9499999999971"/>
    <n v="14136"/>
    <n v="0.18149999999999999"/>
    <n v="0.17510000000000001"/>
    <n v="40293.300000000003"/>
    <n v="1856.16"/>
    <n v="325.01"/>
    <n v="2181.17"/>
    <n v="153844.09"/>
  </r>
  <r>
    <x v="254"/>
    <s v="Spokane School District"/>
    <n v="3729"/>
    <s v="Grant Elementary"/>
    <x v="0"/>
    <n v="275.57"/>
    <n v="0"/>
    <n v="275.57"/>
    <n v="1"/>
    <n v="1"/>
    <n v="275.57"/>
    <n v="0.80800000000000005"/>
    <n v="72728"/>
    <n v="78209"/>
    <n v="58764.22"/>
    <n v="4428.6500000000015"/>
    <n v="14136"/>
    <n v="0.18149999999999999"/>
    <n v="0.17510000000000001"/>
    <n v="22863.05"/>
    <n v="1053.21"/>
    <n v="184.42"/>
    <n v="1237.6300000000001"/>
    <n v="87293.550000000017"/>
  </r>
  <r>
    <x v="254"/>
    <s v="Spokane School District"/>
    <n v="3007"/>
    <s v="Hamblen Elementary"/>
    <x v="1"/>
    <n v="463.6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056"/>
    <s v="Holmes Elementary"/>
    <x v="0"/>
    <n v="332"/>
    <n v="0"/>
    <n v="332"/>
    <n v="1"/>
    <n v="1"/>
    <n v="332"/>
    <n v="0.97399999999999998"/>
    <n v="72728"/>
    <n v="78209"/>
    <n v="70837.070000000007"/>
    <n v="5338.5"/>
    <n v="14136"/>
    <n v="0.18149999999999999"/>
    <n v="0.17510000000000001"/>
    <n v="27560.16"/>
    <n v="1269.5899999999999"/>
    <n v="222.31"/>
    <n v="1491.8999999999999"/>
    <n v="105227.63"/>
  </r>
  <r>
    <x v="254"/>
    <s v="Spokane School District"/>
    <n v="2258"/>
    <s v="Hutton Elementary"/>
    <x v="1"/>
    <n v="476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3506"/>
    <s v="Indian Trail Elementary"/>
    <x v="1"/>
    <n v="282.6499999999999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111"/>
    <s v="Jefferson Elementary"/>
    <x v="1"/>
    <n v="335.7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172"/>
    <s v="Lewis &amp; Clark High School"/>
    <x v="1"/>
    <n v="1634.3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401"/>
    <s v="Libby Center"/>
    <x v="1"/>
    <n v="291.3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952"/>
    <s v="Lidgerwood Elementary"/>
    <x v="0"/>
    <n v="301.57"/>
    <n v="0"/>
    <n v="301.57"/>
    <n v="1"/>
    <n v="1"/>
    <n v="301.57"/>
    <n v="0.88500000000000001"/>
    <n v="72728"/>
    <n v="78209"/>
    <n v="64364.28"/>
    <n v="4850.6900000000023"/>
    <n v="14136"/>
    <n v="0.18149999999999999"/>
    <n v="0.17510000000000001"/>
    <n v="25041.83"/>
    <n v="1153.58"/>
    <n v="201.99"/>
    <n v="1355.57"/>
    <n v="95612.37000000001"/>
  </r>
  <r>
    <x v="254"/>
    <s v="Spokane School District"/>
    <n v="2951"/>
    <s v="Lincoln Heights Elementary"/>
    <x v="0"/>
    <n v="406.71"/>
    <n v="0"/>
    <n v="406.71"/>
    <n v="1"/>
    <n v="1"/>
    <n v="406.71"/>
    <n v="1.1930000000000001"/>
    <n v="72728"/>
    <n v="78209"/>
    <n v="86764.5"/>
    <n v="6538.8399999999965"/>
    <n v="14136"/>
    <n v="0.18149999999999999"/>
    <n v="0.17510000000000001"/>
    <n v="33756.959999999999"/>
    <n v="1555.06"/>
    <n v="272.29000000000002"/>
    <n v="1827.35"/>
    <n v="128887.65"/>
  </r>
  <r>
    <x v="254"/>
    <s v="Spokane School District"/>
    <n v="3190"/>
    <s v="Linwood Elementary"/>
    <x v="0"/>
    <n v="441.34"/>
    <n v="0"/>
    <n v="441.34"/>
    <n v="1"/>
    <n v="1"/>
    <n v="441.34"/>
    <n v="1.2949999999999999"/>
    <n v="72728"/>
    <n v="78209"/>
    <n v="94182.76"/>
    <n v="7097.9000000000087"/>
    <n v="14136"/>
    <n v="0.18149999999999999"/>
    <n v="0.17510000000000001"/>
    <n v="36643.129999999997"/>
    <n v="1688.01"/>
    <n v="295.57"/>
    <n v="1983.58"/>
    <n v="139907.36999999997"/>
  </r>
  <r>
    <x v="254"/>
    <s v="Spokane School District"/>
    <n v="3719"/>
    <s v="Logan Elementary"/>
    <x v="0"/>
    <n v="281.43"/>
    <n v="0"/>
    <n v="281.43"/>
    <n v="1"/>
    <n v="1"/>
    <n v="281.43"/>
    <n v="0.82599999999999996"/>
    <n v="72728"/>
    <n v="78209"/>
    <n v="60073.33"/>
    <n v="4527.2999999999956"/>
    <n v="14136"/>
    <n v="0.18149999999999999"/>
    <n v="0.17510000000000001"/>
    <n v="23372.38"/>
    <n v="1076.68"/>
    <n v="188.53"/>
    <n v="1265.21"/>
    <n v="89238.220000000016"/>
  </r>
  <r>
    <x v="254"/>
    <s v="Spokane School District"/>
    <n v="3718"/>
    <s v="Longfellow Elementary"/>
    <x v="0"/>
    <n v="411.29"/>
    <n v="0"/>
    <n v="411.29"/>
    <n v="1"/>
    <n v="1"/>
    <n v="411.29"/>
    <n v="1.206"/>
    <n v="72728"/>
    <n v="78209"/>
    <n v="87709.97"/>
    <n v="6610.0800000000017"/>
    <n v="14136"/>
    <n v="0.18149999999999999"/>
    <n v="0.17510000000000001"/>
    <n v="34124.800000000003"/>
    <n v="1572"/>
    <n v="275.26"/>
    <n v="1847.26"/>
    <n v="130292.11"/>
  </r>
  <r>
    <x v="254"/>
    <s v="Spokane School District"/>
    <n v="2708"/>
    <s v="Madison Elementary"/>
    <x v="0"/>
    <n v="245.86"/>
    <n v="0"/>
    <n v="245.86"/>
    <n v="1"/>
    <n v="1"/>
    <n v="245.86"/>
    <n v="0.72099999999999997"/>
    <n v="72728"/>
    <n v="78209"/>
    <n v="52436.89"/>
    <n v="3951.8000000000029"/>
    <n v="14136"/>
    <n v="0.18149999999999999"/>
    <n v="0.17510000000000001"/>
    <n v="20401.310000000001"/>
    <n v="939.81"/>
    <n v="164.56"/>
    <n v="1104.3699999999999"/>
    <n v="77894.37"/>
  </r>
  <r>
    <x v="254"/>
    <s v="Spokane School District"/>
    <n v="4389"/>
    <s v="Moran Prairie Elementary"/>
    <x v="1"/>
    <n v="44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4035"/>
    <s v="Mullan Road Elementary"/>
    <x v="1"/>
    <n v="474.7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106"/>
    <s v="North Central High School"/>
    <x v="0"/>
    <n v="1582.86"/>
    <n v="0"/>
    <n v="1582.86"/>
    <n v="1"/>
    <n v="1"/>
    <n v="1582.86"/>
    <n v="4.6429999999999998"/>
    <n v="72728"/>
    <n v="78209"/>
    <n v="337676.1"/>
    <n v="25448.290000000037"/>
    <n v="14136"/>
    <n v="0.18149999999999999"/>
    <n v="0.17510000000000001"/>
    <n v="131377.66"/>
    <n v="6052.07"/>
    <n v="1059.72"/>
    <n v="7111.79"/>
    <n v="501613.84"/>
  </r>
  <r>
    <x v="254"/>
    <s v="Spokane School District"/>
    <n v="5250"/>
    <s v="On Track Academy"/>
    <x v="0"/>
    <n v="413.32"/>
    <n v="0"/>
    <n v="413.32"/>
    <n v="1"/>
    <n v="1"/>
    <n v="413.32"/>
    <n v="1.212"/>
    <n v="72728"/>
    <n v="78209"/>
    <n v="88146.34"/>
    <n v="6642.9700000000012"/>
    <n v="14136"/>
    <n v="0.18149999999999999"/>
    <n v="0.17510000000000001"/>
    <n v="34294.58"/>
    <n v="1579.82"/>
    <n v="276.63"/>
    <n v="1856.4499999999998"/>
    <n v="130940.34"/>
  </r>
  <r>
    <x v="254"/>
    <s v="Spokane School District"/>
    <n v="5344"/>
    <s v="Open Doors Youth Re-Engagement Spokane"/>
    <x v="0"/>
    <n v="160.66999999999999"/>
    <n v="0"/>
    <n v="160.66999999999999"/>
    <n v="1"/>
    <n v="1"/>
    <n v="160.66999999999999"/>
    <n v="0.47099999999999997"/>
    <n v="72728"/>
    <n v="78209"/>
    <n v="34254.89"/>
    <n v="2581.5500000000029"/>
    <n v="14136"/>
    <n v="0.18149999999999999"/>
    <n v="0.17510000000000001"/>
    <n v="13327.35"/>
    <n v="613.94000000000005"/>
    <n v="107.5"/>
    <n v="721.44"/>
    <n v="50885.23"/>
  </r>
  <r>
    <x v="254"/>
    <s v="Spokane School District"/>
    <n v="1567"/>
    <s v="Pratt Academy"/>
    <x v="0"/>
    <n v="106.29"/>
    <n v="0"/>
    <n v="106.29"/>
    <n v="1"/>
    <n v="1"/>
    <n v="106.29"/>
    <n v="0.312"/>
    <n v="72728"/>
    <n v="78209"/>
    <n v="22691.14"/>
    <n v="1710.0699999999997"/>
    <n v="14136"/>
    <n v="0.18149999999999999"/>
    <n v="0.17510000000000001"/>
    <n v="8828.31"/>
    <n v="406.69"/>
    <n v="71.209999999999994"/>
    <n v="477.9"/>
    <n v="33707.42"/>
  </r>
  <r>
    <x v="254"/>
    <s v="Spokane School District"/>
    <n v="2096"/>
    <s v="Regal Elementary"/>
    <x v="0"/>
    <n v="365.71"/>
    <n v="0"/>
    <n v="365.71"/>
    <n v="1"/>
    <n v="1"/>
    <n v="365.71"/>
    <n v="1.073"/>
    <n v="72728"/>
    <n v="78209"/>
    <n v="78037.14"/>
    <n v="5881.1199999999953"/>
    <n v="14136"/>
    <n v="0.18149999999999999"/>
    <n v="0.17510000000000001"/>
    <n v="30361.45"/>
    <n v="1398.64"/>
    <n v="244.9"/>
    <n v="1643.5400000000002"/>
    <n v="115923.24999999999"/>
  </r>
  <r>
    <x v="254"/>
    <s v="Spokane School District"/>
    <n v="2950"/>
    <s v="Ridgeview Elementary"/>
    <x v="0"/>
    <n v="284.67"/>
    <n v="0"/>
    <n v="284.67"/>
    <n v="1"/>
    <n v="1"/>
    <n v="284.67"/>
    <n v="0.83499999999999996"/>
    <n v="72728"/>
    <n v="78209"/>
    <n v="60727.88"/>
    <n v="4576.6399999999994"/>
    <n v="14136"/>
    <n v="0.18149999999999999"/>
    <n v="0.17510000000000001"/>
    <n v="23627.040000000001"/>
    <n v="1088.4100000000001"/>
    <n v="190.58"/>
    <n v="1278.99"/>
    <n v="90210.55"/>
  </r>
  <r>
    <x v="254"/>
    <s v="Spokane School District"/>
    <n v="2479"/>
    <s v="Rogers High School"/>
    <x v="0"/>
    <n v="1463.92"/>
    <n v="0"/>
    <n v="1463.92"/>
    <n v="1"/>
    <n v="1"/>
    <n v="1463.92"/>
    <n v="4.2939999999999996"/>
    <n v="72728"/>
    <n v="78209"/>
    <n v="312294.03000000003"/>
    <n v="23535.419999999984"/>
    <n v="14136"/>
    <n v="0.18149999999999999"/>
    <n v="0.17510000000000001"/>
    <n v="121502.39999999999"/>
    <n v="5597.16"/>
    <n v="980.06"/>
    <n v="6577.2199999999993"/>
    <n v="463909.07"/>
  </r>
  <r>
    <x v="254"/>
    <s v="Spokane School District"/>
    <n v="2086"/>
    <s v="Roosevelt Elementary"/>
    <x v="0"/>
    <n v="417.81"/>
    <n v="0"/>
    <n v="417.81"/>
    <n v="1"/>
    <n v="1"/>
    <n v="417.81"/>
    <n v="1.226"/>
    <n v="72728"/>
    <n v="78209"/>
    <n v="89164.53"/>
    <n v="6719.6999999999971"/>
    <n v="14136"/>
    <n v="0.18149999999999999"/>
    <n v="0.17510000000000001"/>
    <n v="34690.720000000001"/>
    <n v="1598.07"/>
    <n v="279.82"/>
    <n v="1877.8899999999999"/>
    <n v="132452.84"/>
  </r>
  <r>
    <x v="254"/>
    <s v="Spokane School District"/>
    <n v="3356"/>
    <s v="Sacajawea Middle School"/>
    <x v="1"/>
    <n v="979.0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3413"/>
    <s v="Salk Middle School"/>
    <x v="0"/>
    <n v="612.94000000000005"/>
    <n v="0"/>
    <n v="612.94000000000005"/>
    <n v="1"/>
    <n v="1"/>
    <n v="612.94000000000005"/>
    <n v="1.798"/>
    <n v="72728"/>
    <n v="78209"/>
    <n v="130764.94"/>
    <n v="9854.8399999999965"/>
    <n v="14136"/>
    <n v="0.18149999999999999"/>
    <n v="0.17510000000000001"/>
    <n v="50875.95"/>
    <n v="2343.66"/>
    <n v="410.37"/>
    <n v="2754.0299999999997"/>
    <n v="194249.76"/>
  </r>
  <r>
    <x v="254"/>
    <s v="Spokane School District"/>
    <n v="1698"/>
    <s v="SCCP Images"/>
    <x v="0"/>
    <n v="61.71"/>
    <n v="0"/>
    <n v="61.71"/>
    <n v="1"/>
    <n v="1"/>
    <n v="61.71"/>
    <n v="0.18099999999999999"/>
    <n v="72728"/>
    <n v="78209"/>
    <n v="13163.77"/>
    <n v="992.05999999999949"/>
    <n v="14136"/>
    <n v="0.18149999999999999"/>
    <n v="0.17510000000000001"/>
    <n v="5121.55"/>
    <n v="235.93"/>
    <n v="41.31"/>
    <n v="277.24"/>
    <n v="19554.62"/>
  </r>
  <r>
    <x v="254"/>
    <s v="Spokane School District"/>
    <n v="3189"/>
    <s v="Shadle Park High School"/>
    <x v="0"/>
    <n v="1390.67"/>
    <n v="0"/>
    <n v="1390.67"/>
    <n v="1"/>
    <n v="1"/>
    <n v="1390.67"/>
    <n v="4.0789999999999997"/>
    <n v="72728"/>
    <n v="78209"/>
    <n v="296657.51"/>
    <n v="22357"/>
    <n v="14136"/>
    <n v="0.18149999999999999"/>
    <n v="0.17510000000000001"/>
    <n v="115418.79"/>
    <n v="5316.91"/>
    <n v="930.99"/>
    <n v="6247.9"/>
    <n v="440681.2"/>
  </r>
  <r>
    <x v="254"/>
    <s v="Spokane School District"/>
    <n v="3257"/>
    <s v="Shaw Middle School"/>
    <x v="0"/>
    <n v="672.15"/>
    <n v="0"/>
    <n v="672.15"/>
    <n v="1"/>
    <n v="1"/>
    <n v="672.15"/>
    <n v="1.972"/>
    <n v="72728"/>
    <n v="78209"/>
    <n v="143419.62"/>
    <n v="10808.529999999999"/>
    <n v="14136"/>
    <n v="0.18149999999999999"/>
    <n v="0.17510000000000001"/>
    <n v="55799.43"/>
    <n v="2570.4699999999998"/>
    <n v="450.09"/>
    <n v="3020.56"/>
    <n v="213048.13999999998"/>
  </r>
  <r>
    <x v="254"/>
    <s v="Spokane School District"/>
    <n v="2110"/>
    <s v="Sheridan Elementary"/>
    <x v="0"/>
    <n v="347.27"/>
    <n v="0"/>
    <n v="347.27"/>
    <n v="1"/>
    <n v="1"/>
    <n v="347.27"/>
    <n v="1.0189999999999999"/>
    <n v="72728"/>
    <n v="78209"/>
    <n v="74109.83"/>
    <n v="5585.1399999999994"/>
    <n v="14136"/>
    <n v="0.18149999999999999"/>
    <n v="0.17510000000000001"/>
    <n v="28833.48"/>
    <n v="1328.25"/>
    <n v="232.58"/>
    <n v="1560.83"/>
    <n v="110089.28"/>
  </r>
  <r>
    <x v="254"/>
    <s v="Spokane School District"/>
    <n v="4191"/>
    <s v="Spokane Area Professional-Technical Skills Center "/>
    <x v="1"/>
    <n v="457.3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5361"/>
    <s v="Spokane Public Montessori"/>
    <x v="1"/>
    <n v="385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5694"/>
    <s v="Spokane Virtual Academy"/>
    <x v="1"/>
    <n v="443.5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2108"/>
    <s v="Stevens Elementary"/>
    <x v="0"/>
    <n v="389.43"/>
    <n v="0"/>
    <n v="389.43"/>
    <n v="1"/>
    <n v="1"/>
    <n v="389.43"/>
    <n v="1.1419999999999999"/>
    <n v="72728"/>
    <n v="78209"/>
    <n v="83055.38"/>
    <n v="6259.2999999999884"/>
    <n v="14136"/>
    <n v="0.18149999999999999"/>
    <n v="0.17510000000000001"/>
    <n v="32313.87"/>
    <n v="1488.58"/>
    <n v="260.64999999999998"/>
    <n v="1749.23"/>
    <n v="123377.77999999998"/>
  </r>
  <r>
    <x v="254"/>
    <s v="Spokane School District"/>
    <n v="5301"/>
    <s v="The Community School"/>
    <x v="0"/>
    <n v="154.63999999999999"/>
    <n v="0"/>
    <n v="154.63999999999999"/>
    <n v="1"/>
    <n v="1"/>
    <n v="154.63999999999999"/>
    <n v="0.45400000000000001"/>
    <n v="72728"/>
    <n v="78209"/>
    <n v="33018.51"/>
    <n v="2488.3799999999974"/>
    <n v="14136"/>
    <n v="0.18149999999999999"/>
    <n v="0.17510000000000001"/>
    <n v="12846.32"/>
    <n v="591.78"/>
    <n v="103.62"/>
    <n v="695.4"/>
    <n v="49048.61"/>
  </r>
  <r>
    <x v="254"/>
    <s v="Spokane School District"/>
    <n v="1767"/>
    <s v="The Healing Lodge"/>
    <x v="1"/>
    <n v="19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3063"/>
    <s v="Westview Elementary"/>
    <x v="0"/>
    <n v="333.59"/>
    <n v="0"/>
    <n v="333.59"/>
    <n v="1"/>
    <n v="1"/>
    <n v="333.59"/>
    <n v="0.97899999999999998"/>
    <n v="72728"/>
    <n v="78209"/>
    <n v="71200.710000000006"/>
    <n v="5365.8999999999942"/>
    <n v="14136"/>
    <n v="0.18149999999999999"/>
    <n v="0.17510000000000001"/>
    <n v="27701.64"/>
    <n v="1276.1099999999999"/>
    <n v="223.45"/>
    <n v="1499.56"/>
    <n v="105767.81"/>
  </r>
  <r>
    <x v="254"/>
    <s v="Spokane School District"/>
    <n v="2191"/>
    <s v="Whitman Elementary"/>
    <x v="0"/>
    <n v="363.15"/>
    <n v="0"/>
    <n v="363.15"/>
    <n v="1"/>
    <n v="1"/>
    <n v="363.15"/>
    <n v="1.0649999999999999"/>
    <n v="72728"/>
    <n v="78209"/>
    <n v="77455.320000000007"/>
    <n v="5837.2699999999895"/>
    <n v="14136"/>
    <n v="0.18149999999999999"/>
    <n v="0.17510000000000001"/>
    <n v="30135.09"/>
    <n v="1388.21"/>
    <n v="243.08"/>
    <n v="1631.29"/>
    <n v="115058.96999999999"/>
  </r>
  <r>
    <x v="254"/>
    <s v="Spokane School District"/>
    <n v="2109"/>
    <s v="Willard Elementary"/>
    <x v="0"/>
    <n v="387.14"/>
    <n v="0"/>
    <n v="387.14"/>
    <n v="1"/>
    <n v="1"/>
    <n v="387.14"/>
    <n v="1.1359999999999999"/>
    <n v="72728"/>
    <n v="78209"/>
    <n v="82619.009999999995"/>
    <n v="6226.4100000000035"/>
    <n v="14136"/>
    <n v="0.18149999999999999"/>
    <n v="0.17510000000000001"/>
    <n v="32144.09"/>
    <n v="1480.76"/>
    <n v="259.27999999999997"/>
    <n v="1740.04"/>
    <n v="122729.54999999999"/>
  </r>
  <r>
    <x v="254"/>
    <s v="Spokane School District"/>
    <n v="2296"/>
    <s v="Wilson Elementary"/>
    <x v="1"/>
    <n v="300.8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4192"/>
    <s v="Woodridge Elementary"/>
    <x v="1"/>
    <n v="353.7199999999999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4"/>
    <s v="Spokane School District"/>
    <n v="5695"/>
    <s v="Yasuhara Middle School"/>
    <x v="0"/>
    <n v="552.05999999999995"/>
    <n v="0"/>
    <n v="552.05999999999995"/>
    <n v="1"/>
    <n v="1"/>
    <n v="552.05999999999995"/>
    <n v="1.619"/>
    <n v="72728"/>
    <n v="78209"/>
    <n v="117746.63"/>
    <n v="8873.7399999999907"/>
    <n v="14136"/>
    <n v="0.18149999999999999"/>
    <n v="0.17510000000000001"/>
    <n v="45810.99"/>
    <n v="2110.34"/>
    <n v="369.52"/>
    <n v="2479.86"/>
    <n v="174911.21999999997"/>
  </r>
  <r>
    <x v="255"/>
    <s v="Sprague School District"/>
    <n v="3050"/>
    <s v="Sprague Elementary"/>
    <x v="0"/>
    <n v="36.43"/>
    <n v="0"/>
    <n v="36.43"/>
    <n v="1"/>
    <n v="1"/>
    <n v="36.43"/>
    <n v="0.107"/>
    <n v="72728"/>
    <n v="78209"/>
    <n v="7781.9"/>
    <n v="586.46000000000095"/>
    <n v="14136"/>
    <n v="0.18149999999999999"/>
    <n v="0.17510000000000001"/>
    <n v="3027.66"/>
    <n v="139.47"/>
    <n v="24.42"/>
    <n v="163.89"/>
    <n v="11559.91"/>
  </r>
  <r>
    <x v="255"/>
    <s v="Sprague School District"/>
    <n v="2186"/>
    <s v="Sprague High School"/>
    <x v="0"/>
    <n v="25.87"/>
    <n v="0"/>
    <n v="25.87"/>
    <n v="1"/>
    <n v="1"/>
    <n v="25.87"/>
    <n v="7.5999999999999998E-2"/>
    <n v="72728"/>
    <n v="78209"/>
    <n v="5527.33"/>
    <n v="416.55000000000018"/>
    <n v="14136"/>
    <n v="0.18149999999999999"/>
    <n v="0.17510000000000001"/>
    <n v="2150.48"/>
    <n v="99.06"/>
    <n v="17.350000000000001"/>
    <n v="116.41"/>
    <n v="8210.77"/>
  </r>
  <r>
    <x v="256"/>
    <s v="St. John School District"/>
    <n v="3069"/>
    <s v="St John Elementary"/>
    <x v="1"/>
    <n v="91.4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6"/>
    <s v="St. John School District"/>
    <n v="3068"/>
    <s v="St John/Endicott High"/>
    <x v="0"/>
    <n v="40.36"/>
    <n v="0"/>
    <n v="40.36"/>
    <n v="1"/>
    <n v="1"/>
    <n v="40.36"/>
    <n v="0.11799999999999999"/>
    <n v="72728"/>
    <n v="78209"/>
    <n v="8581.9"/>
    <n v="646.76000000000022"/>
    <n v="14136"/>
    <n v="0.18149999999999999"/>
    <n v="0.17510000000000001"/>
    <n v="3338.91"/>
    <n v="153.81"/>
    <n v="26.93"/>
    <n v="180.74"/>
    <n v="12748.31"/>
  </r>
  <r>
    <x v="257"/>
    <s v="Stanwood-Camano School District"/>
    <n v="4513"/>
    <s v="Cedarhome Elementary School"/>
    <x v="1"/>
    <n v="445.65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4553"/>
    <s v="Elger Bay Elementary"/>
    <x v="1"/>
    <n v="387.5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5108"/>
    <s v="Lincoln Academy"/>
    <x v="0"/>
    <n v="15.21"/>
    <n v="0"/>
    <n v="15.21"/>
    <n v="1.1200000000000001"/>
    <n v="1.1600000000000001"/>
    <n v="15.21"/>
    <n v="4.4999999999999998E-2"/>
    <n v="72728"/>
    <n v="78209"/>
    <n v="3665.49"/>
    <n v="417.02000000000044"/>
    <n v="14136"/>
    <n v="0.18149999999999999"/>
    <n v="0.17510000000000001"/>
    <n v="1374.43"/>
    <n v="68.040000000000006"/>
    <n v="11.91"/>
    <n v="79.95"/>
    <n v="5536.89"/>
  </r>
  <r>
    <x v="257"/>
    <s v="Stanwood-Camano School District"/>
    <n v="1707"/>
    <s v="Lincoln Hill High School"/>
    <x v="1"/>
    <n v="122.46000000000001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4512"/>
    <s v="Port Susan Middle School"/>
    <x v="1"/>
    <n v="520.23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5004"/>
    <s v="Saratoga School"/>
    <x v="1"/>
    <n v="199.25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3125"/>
    <s v="Stanwood Elementary School"/>
    <x v="1"/>
    <n v="423.87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2581"/>
    <s v="Stanwood High School"/>
    <x v="1"/>
    <n v="1329.1799999999998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2400"/>
    <s v="Stanwood Middle School"/>
    <x v="1"/>
    <n v="476.1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4364"/>
    <s v="Twin City Elementary"/>
    <x v="1"/>
    <n v="431.16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7"/>
    <s v="Stanwood-Camano School District"/>
    <n v="4551"/>
    <s v="Utsalady Elementary"/>
    <x v="1"/>
    <n v="397.35999999999996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8"/>
    <s v="Star School District No. 054"/>
    <n v="2007"/>
    <s v="Star Elem School"/>
    <x v="1"/>
    <n v="10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59"/>
    <s v="Starbuck School District"/>
    <n v="2135"/>
    <s v="Starbuck School"/>
    <x v="0"/>
    <n v="24.14"/>
    <n v="0"/>
    <n v="24.14"/>
    <n v="1"/>
    <n v="1"/>
    <n v="24.14"/>
    <n v="7.0999999999999994E-2"/>
    <n v="72728"/>
    <n v="78209"/>
    <n v="5163.6899999999996"/>
    <n v="389.15000000000055"/>
    <n v="14136"/>
    <n v="0.18149999999999999"/>
    <n v="0.17510000000000001"/>
    <n v="2009.01"/>
    <n v="92.55"/>
    <n v="16.21"/>
    <n v="108.75999999999999"/>
    <n v="7670.6100000000006"/>
  </r>
  <r>
    <x v="259"/>
    <s v="Starbuck School District"/>
    <n v="5696"/>
    <s v="Virtual Preparatory Academy"/>
    <x v="1"/>
    <n v="701.4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0"/>
    <s v="Stehekin School District"/>
    <n v="2265"/>
    <s v="Stehekin Elementary"/>
    <x v="1"/>
    <n v="10.3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1"/>
    <s v="Steilacoom Hist. School District"/>
    <n v="2040"/>
    <s v="Anderson Island Elementary"/>
    <x v="0"/>
    <n v="16.86"/>
    <n v="0"/>
    <n v="16.86"/>
    <n v="1.06"/>
    <n v="1.06"/>
    <n v="16.86"/>
    <n v="4.9000000000000002E-2"/>
    <n v="72728"/>
    <n v="78209"/>
    <n v="3777.49"/>
    <n v="284.69000000000005"/>
    <n v="14136"/>
    <n v="0.18149999999999999"/>
    <n v="0.17510000000000001"/>
    <n v="1428.13"/>
    <n v="67.7"/>
    <n v="11.85"/>
    <n v="79.55"/>
    <n v="5569.86"/>
  </r>
  <r>
    <x v="261"/>
    <s v="Steilacoom Hist. School District"/>
    <n v="3446"/>
    <s v="Cherrydale Elementary"/>
    <x v="1"/>
    <n v="345.1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1"/>
    <s v="Steilacoom Hist. School District"/>
    <n v="4562"/>
    <s v="Chloe Clark Elementary"/>
    <x v="1"/>
    <n v="476.0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1"/>
    <s v="Steilacoom Hist. School District"/>
    <n v="2237"/>
    <s v="Pioneer Middle"/>
    <x v="1"/>
    <n v="739.8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1"/>
    <s v="Steilacoom Hist. School District"/>
    <n v="3827"/>
    <s v="Saltars Point Elementary"/>
    <x v="1"/>
    <n v="455.7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1"/>
    <s v="Steilacoom Hist. School District"/>
    <n v="4131"/>
    <s v="Steilacoom High"/>
    <x v="1"/>
    <n v="980.0400000000000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2"/>
    <s v="Steptoe School District"/>
    <n v="2115"/>
    <s v="Steptoe Elementary School"/>
    <x v="1"/>
    <n v="30.5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3"/>
    <s v="Stevenson-Carson"/>
    <n v="5581"/>
    <s v="Open Doors for SHS"/>
    <x v="1"/>
    <n v="7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3"/>
    <s v="Stevenson-Carson School District"/>
    <n v="2882"/>
    <s v="Carson Elementary"/>
    <x v="0"/>
    <n v="172.73"/>
    <n v="0"/>
    <n v="172.73"/>
    <n v="1"/>
    <n v="1"/>
    <n v="172.73"/>
    <n v="0.50700000000000001"/>
    <n v="72728"/>
    <n v="78209"/>
    <n v="36873.1"/>
    <n v="2778.8600000000006"/>
    <n v="14136"/>
    <n v="0.18149999999999999"/>
    <n v="0.17510000000000001"/>
    <n v="14346"/>
    <n v="660.87"/>
    <n v="115.72"/>
    <n v="776.59"/>
    <n v="54774.549999999996"/>
  </r>
  <r>
    <x v="263"/>
    <s v="Stevenson-Carson School District"/>
    <n v="2682"/>
    <s v="Stevenson Elementary"/>
    <x v="0"/>
    <n v="174.37"/>
    <n v="0"/>
    <n v="174.37"/>
    <n v="1"/>
    <n v="1"/>
    <n v="174.37"/>
    <n v="0.51100000000000001"/>
    <n v="72728"/>
    <n v="78209"/>
    <n v="37164.01"/>
    <n v="2800.7900000000009"/>
    <n v="14136"/>
    <n v="0.18149999999999999"/>
    <n v="0.17510000000000001"/>
    <n v="14459.18"/>
    <n v="666.08"/>
    <n v="116.63"/>
    <n v="782.71"/>
    <n v="55206.69"/>
  </r>
  <r>
    <x v="263"/>
    <s v="Stevenson-Carson School District"/>
    <n v="3119"/>
    <s v="Stevenson High School"/>
    <x v="0"/>
    <n v="261.52000000000004"/>
    <n v="0"/>
    <n v="261.52000000000004"/>
    <n v="1"/>
    <n v="1"/>
    <n v="261.52000000000004"/>
    <n v="0.76700000000000002"/>
    <n v="72728"/>
    <n v="78209"/>
    <n v="55782.38"/>
    <n v="4203.9200000000055"/>
    <n v="14136"/>
    <n v="0.18149999999999999"/>
    <n v="0.17510000000000001"/>
    <n v="21702.92"/>
    <n v="999.77"/>
    <n v="175.06"/>
    <n v="1174.83"/>
    <n v="82864.05"/>
  </r>
  <r>
    <x v="263"/>
    <s v="Stevenson-Carson School District"/>
    <n v="3800"/>
    <s v="Wind River Middle School"/>
    <x v="0"/>
    <n v="181.34"/>
    <n v="0"/>
    <n v="181.34"/>
    <n v="1"/>
    <n v="1"/>
    <n v="181.34"/>
    <n v="0.53200000000000003"/>
    <n v="72728"/>
    <n v="78209"/>
    <n v="38691.300000000003"/>
    <n v="2915.8899999999994"/>
    <n v="14136"/>
    <n v="0.18149999999999999"/>
    <n v="0.17510000000000001"/>
    <n v="15053.4"/>
    <n v="693.45"/>
    <n v="121.42"/>
    <n v="814.87"/>
    <n v="57475.460000000006"/>
  </r>
  <r>
    <x v="264"/>
    <s v="Sultan School District"/>
    <n v="4399"/>
    <s v="Gold Bar Elementary"/>
    <x v="0"/>
    <n v="340.97"/>
    <n v="0"/>
    <n v="340.97"/>
    <n v="1.18"/>
    <n v="1.18"/>
    <n v="340.97"/>
    <n v="1"/>
    <n v="72728"/>
    <n v="78209"/>
    <n v="85819.04"/>
    <n v="6467.5800000000017"/>
    <n v="14136"/>
    <n v="0.18149999999999999"/>
    <n v="0.17510000000000001"/>
    <n v="30844.63"/>
    <n v="1538.11"/>
    <n v="269.32"/>
    <n v="1807.4299999999998"/>
    <n v="124938.68"/>
  </r>
  <r>
    <x v="264"/>
    <s v="Sultan School District"/>
    <n v="5329"/>
    <s v="Open Doors Youth Reengagement Sultan"/>
    <x v="1"/>
    <n v="10.14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4"/>
    <s v="Sultan School District"/>
    <n v="5114"/>
    <s v="Sky Valley Options"/>
    <x v="1"/>
    <n v="32.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4"/>
    <s v="Sultan School District"/>
    <n v="2229"/>
    <s v="Sultan Elementary School"/>
    <x v="0"/>
    <n v="627.30999999999995"/>
    <n v="0"/>
    <n v="627.30999999999995"/>
    <n v="1.18"/>
    <n v="1.18"/>
    <n v="627.30999999999995"/>
    <n v="1.84"/>
    <n v="72728"/>
    <n v="78209"/>
    <n v="157907.03"/>
    <n v="11900.350000000006"/>
    <n v="14136"/>
    <n v="0.18149999999999999"/>
    <n v="0.17510000000000001"/>
    <n v="56754.12"/>
    <n v="2830.12"/>
    <n v="495.55"/>
    <n v="3325.67"/>
    <n v="229887.17"/>
  </r>
  <r>
    <x v="264"/>
    <s v="Sultan School District"/>
    <n v="2105"/>
    <s v="Sultan Middle School"/>
    <x v="0"/>
    <n v="423.78"/>
    <n v="0"/>
    <n v="423.78"/>
    <n v="1.18"/>
    <n v="1.18"/>
    <n v="423.78"/>
    <n v="1.2430000000000001"/>
    <n v="72728"/>
    <n v="78209"/>
    <n v="106673.07"/>
    <n v="8039.1999999999971"/>
    <n v="14136"/>
    <n v="0.18149999999999999"/>
    <n v="0.17510000000000001"/>
    <n v="38339.870000000003"/>
    <n v="1911.87"/>
    <n v="334.77"/>
    <n v="2246.64"/>
    <n v="155298.78000000003"/>
  </r>
  <r>
    <x v="264"/>
    <s v="Sultan School District"/>
    <n v="4274"/>
    <s v="Sultan Senior High School"/>
    <x v="0"/>
    <n v="571.23"/>
    <n v="0"/>
    <n v="571.23"/>
    <n v="1.18"/>
    <n v="1.18"/>
    <n v="571.23"/>
    <n v="1.6759999999999999"/>
    <n v="72728"/>
    <n v="78209"/>
    <n v="143832.71"/>
    <n v="10839.670000000013"/>
    <n v="14136"/>
    <n v="0.18149999999999999"/>
    <n v="0.17510000000000001"/>
    <n v="51695.6"/>
    <n v="2577.87"/>
    <n v="451.39"/>
    <n v="3029.2599999999998"/>
    <n v="209397.24000000002"/>
  </r>
  <r>
    <x v="264"/>
    <s v="Sultan School District"/>
    <n v="5642"/>
    <s v="Sultan Virtual Academy"/>
    <x v="1"/>
    <n v="32.67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5"/>
    <s v="Summit Public School: Atlas"/>
    <n v="5469"/>
    <s v="Summit Public School: Atlas"/>
    <x v="1"/>
    <n v="541.94000000000005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6"/>
    <s v="Summit Public School: Olympus"/>
    <n v="5376"/>
    <s v="Summit Public School: Olympus"/>
    <x v="0"/>
    <n v="153"/>
    <n v="0"/>
    <n v="153"/>
    <n v="1.1200000000000001"/>
    <n v="1.1200000000000001"/>
    <n v="153"/>
    <n v="0.44900000000000001"/>
    <n v="72728"/>
    <n v="78209"/>
    <n v="36573.46"/>
    <n v="2756.2799999999988"/>
    <n v="14136"/>
    <n v="0.18149999999999999"/>
    <n v="0.17510000000000001"/>
    <n v="13467.77"/>
    <n v="655.5"/>
    <n v="114.78"/>
    <n v="770.28"/>
    <n v="53567.789999999994"/>
  </r>
  <r>
    <x v="267"/>
    <s v="Summit Public School: Sierra"/>
    <n v="5375"/>
    <s v="Summit Public School: Sierra"/>
    <x v="1"/>
    <n v="222.26000000000002"/>
    <n v="0"/>
    <n v="0"/>
    <n v="1.18"/>
    <n v="1.18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8"/>
    <s v="Summit Valley School District"/>
    <n v="4394"/>
    <s v="Summit Valley School"/>
    <x v="0"/>
    <n v="81.290000000000006"/>
    <n v="0"/>
    <n v="81.290000000000006"/>
    <n v="1"/>
    <n v="1"/>
    <n v="81.290000000000006"/>
    <n v="0.23799999999999999"/>
    <n v="72728"/>
    <n v="78209"/>
    <n v="17309.259999999998"/>
    <n v="1304.4800000000032"/>
    <n v="14136"/>
    <n v="0.18149999999999999"/>
    <n v="0.17510000000000001"/>
    <n v="6734.41"/>
    <n v="310.23"/>
    <n v="54.32"/>
    <n v="364.55"/>
    <n v="25712.7"/>
  </r>
  <r>
    <x v="269"/>
    <s v="Sumner School District"/>
    <n v="3349"/>
    <s v="Bonney Lake Elementary"/>
    <x v="1"/>
    <n v="427.3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585"/>
    <s v="Bonney Lake High School"/>
    <x v="1"/>
    <n v="1661.9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435"/>
    <s v="Crestwood Elementary"/>
    <x v="1"/>
    <n v="36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541"/>
    <s v="Daffodil Valley Elementary"/>
    <x v="0"/>
    <n v="428.03"/>
    <n v="0"/>
    <n v="428.03"/>
    <n v="1.1200000000000001"/>
    <n v="1.1200000000000001"/>
    <n v="428.03"/>
    <n v="1.256"/>
    <n v="72728"/>
    <n v="78209"/>
    <n v="102307.93"/>
    <n v="7710.2300000000105"/>
    <n v="14136"/>
    <n v="0.18149999999999999"/>
    <n v="0.17510000000000001"/>
    <n v="37673.769999999997"/>
    <n v="1833.64"/>
    <n v="321.07"/>
    <n v="2154.71"/>
    <n v="149846.63999999998"/>
  </r>
  <r>
    <x v="269"/>
    <s v="Sumner School District"/>
    <n v="3399"/>
    <s v="Eismann Elementary"/>
    <x v="1"/>
    <n v="710.3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250"/>
    <s v="Emerald Hills Elementary"/>
    <x v="1"/>
    <n v="543.7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132"/>
    <s v="Lakeridge Middle School"/>
    <x v="1"/>
    <n v="740.2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402"/>
    <s v="Liberty Ridge Elementary"/>
    <x v="0"/>
    <n v="444.36"/>
    <n v="0"/>
    <n v="444.36"/>
    <n v="1.1200000000000001"/>
    <n v="1.1200000000000001"/>
    <n v="444.36"/>
    <n v="1.3029999999999999"/>
    <n v="72728"/>
    <n v="78209"/>
    <n v="106136.33"/>
    <n v="7998.7599999999948"/>
    <n v="14136"/>
    <n v="0.18149999999999999"/>
    <n v="0.17510000000000001"/>
    <n v="39083.53"/>
    <n v="1902.25"/>
    <n v="333.08"/>
    <n v="2235.33"/>
    <n v="155453.94999999998"/>
  </r>
  <r>
    <x v="269"/>
    <s v="Sumner School District"/>
    <n v="2875"/>
    <s v="Maple Lawn Elementary"/>
    <x v="1"/>
    <n v="582.0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502"/>
    <s v="Mountain View Middle School"/>
    <x v="1"/>
    <n v="863.3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3247"/>
    <s v="Sumner High School"/>
    <x v="1"/>
    <n v="1888.2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3499"/>
    <s v="Sumner Middle School"/>
    <x v="1"/>
    <n v="696.9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5524"/>
    <s v="Tehaleh Heights Elementary"/>
    <x v="1"/>
    <n v="447.6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69"/>
    <s v="Sumner School District"/>
    <n v="4166"/>
    <s v="Victor Falls Elementary"/>
    <x v="1"/>
    <n v="512.6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0"/>
    <s v="Sunnyside School District"/>
    <n v="4000"/>
    <s v="Chief Kamiakin Elementary School"/>
    <x v="0"/>
    <n v="572.29"/>
    <n v="0"/>
    <n v="572.29"/>
    <n v="1"/>
    <n v="1"/>
    <n v="572.29"/>
    <n v="1.679"/>
    <n v="72728"/>
    <n v="78209"/>
    <n v="122110.31"/>
    <n v="9202.6000000000058"/>
    <n v="14136"/>
    <n v="0.18149999999999999"/>
    <n v="0.17510000000000001"/>
    <n v="47508.74"/>
    <n v="2188.5500000000002"/>
    <n v="383.22"/>
    <n v="2571.7700000000004"/>
    <n v="181393.41999999998"/>
  </r>
  <r>
    <x v="270"/>
    <s v="Sunnyside School District"/>
    <n v="3313"/>
    <s v="Harrison Middle School"/>
    <x v="0"/>
    <n v="814.36"/>
    <n v="0"/>
    <n v="814.36"/>
    <n v="1"/>
    <n v="1"/>
    <n v="814.36"/>
    <n v="2.3889999999999998"/>
    <n v="72728"/>
    <n v="78209"/>
    <n v="173747.19"/>
    <n v="13094.109999999986"/>
    <n v="14136"/>
    <n v="0.18149999999999999"/>
    <n v="0.17510000000000001"/>
    <n v="67598.8"/>
    <n v="3114.02"/>
    <n v="545.26"/>
    <n v="3659.2799999999997"/>
    <n v="258099.37999999998"/>
  </r>
  <r>
    <x v="270"/>
    <s v="Sunnyside School District"/>
    <n v="2469"/>
    <s v="Outlook Elementary School"/>
    <x v="0"/>
    <n v="432.86"/>
    <n v="0"/>
    <n v="432.86"/>
    <n v="1"/>
    <n v="1"/>
    <n v="432.86"/>
    <n v="1.27"/>
    <n v="72728"/>
    <n v="78209"/>
    <n v="92364.56"/>
    <n v="6960.8699999999953"/>
    <n v="14136"/>
    <n v="0.18149999999999999"/>
    <n v="0.17510000000000001"/>
    <n v="35935.74"/>
    <n v="1655.42"/>
    <n v="289.86"/>
    <n v="1945.2800000000002"/>
    <n v="137206.44999999998"/>
  </r>
  <r>
    <x v="270"/>
    <s v="Sunnyside School District"/>
    <n v="4497"/>
    <s v="Pioneer Elementary School"/>
    <x v="0"/>
    <n v="589.57000000000005"/>
    <n v="0"/>
    <n v="589.57000000000005"/>
    <n v="1"/>
    <n v="1"/>
    <n v="589.57000000000005"/>
    <n v="1.7290000000000001"/>
    <n v="72728"/>
    <n v="78209"/>
    <n v="125746.71"/>
    <n v="9476.6499999999796"/>
    <n v="14136"/>
    <n v="0.18149999999999999"/>
    <n v="0.17510000000000001"/>
    <n v="48923.53"/>
    <n v="2253.7199999999998"/>
    <n v="394.63"/>
    <n v="2648.35"/>
    <n v="186795.23999999996"/>
  </r>
  <r>
    <x v="270"/>
    <s v="Sunnyside School District"/>
    <n v="5352"/>
    <s v="SHS Graduation Alliance"/>
    <x v="0"/>
    <n v="2.86"/>
    <n v="0"/>
    <n v="2.86"/>
    <n v="1"/>
    <n v="1"/>
    <n v="2.86"/>
    <n v="8.0000000000000002E-3"/>
    <n v="72728"/>
    <n v="78209"/>
    <n v="581.82000000000005"/>
    <n v="43.849999999999909"/>
    <n v="14136"/>
    <n v="0.18149999999999999"/>
    <n v="0.17510000000000001"/>
    <n v="226.37"/>
    <n v="10.43"/>
    <n v="1.83"/>
    <n v="12.26"/>
    <n v="864.3"/>
  </r>
  <r>
    <x v="270"/>
    <s v="Sunnyside School District"/>
    <n v="5049"/>
    <s v="Sierra Vista Middle School"/>
    <x v="0"/>
    <n v="588.54"/>
    <n v="0"/>
    <n v="588.54"/>
    <n v="1"/>
    <n v="1"/>
    <n v="588.54"/>
    <n v="1.726"/>
    <n v="72728"/>
    <n v="78209"/>
    <n v="125528.53"/>
    <n v="9460.2000000000116"/>
    <n v="14136"/>
    <n v="0.18149999999999999"/>
    <n v="0.17510000000000001"/>
    <n v="48838.65"/>
    <n v="2249.81"/>
    <n v="393.94"/>
    <n v="2643.75"/>
    <n v="186471.13"/>
  </r>
  <r>
    <x v="270"/>
    <s v="Sunnyside School District"/>
    <n v="5137"/>
    <s v="Sun Valley Elementary"/>
    <x v="0"/>
    <n v="411.14"/>
    <n v="0"/>
    <n v="411.14"/>
    <n v="1"/>
    <n v="1"/>
    <n v="411.14"/>
    <n v="1.206"/>
    <n v="72728"/>
    <n v="78209"/>
    <n v="87709.97"/>
    <n v="6610.0800000000017"/>
    <n v="14136"/>
    <n v="0.18149999999999999"/>
    <n v="0.17510000000000001"/>
    <n v="34124.800000000003"/>
    <n v="1572"/>
    <n v="275.26"/>
    <n v="1847.26"/>
    <n v="130292.11"/>
  </r>
  <r>
    <x v="270"/>
    <s v="Sunnyside School District"/>
    <n v="2959"/>
    <s v="Sunnyside High School"/>
    <x v="0"/>
    <n v="2116.63"/>
    <n v="0"/>
    <n v="2116.63"/>
    <n v="1"/>
    <n v="1"/>
    <n v="2116.63"/>
    <n v="6.2089999999999996"/>
    <n v="72728"/>
    <n v="78209"/>
    <n v="451568.15"/>
    <n v="34031.52999999997"/>
    <n v="14136"/>
    <n v="0.18149999999999999"/>
    <n v="0.17510000000000001"/>
    <n v="175688.95999999999"/>
    <n v="8093.33"/>
    <n v="1417.14"/>
    <n v="9510.4699999999993"/>
    <n v="670799.10999999987"/>
  </r>
  <r>
    <x v="270"/>
    <s v="Sunnyside School District"/>
    <n v="2717"/>
    <s v="Washington Elementary"/>
    <x v="0"/>
    <n v="600.57000000000005"/>
    <n v="0"/>
    <n v="600.57000000000005"/>
    <n v="1"/>
    <n v="1"/>
    <n v="600.57000000000005"/>
    <n v="1.762"/>
    <n v="72728"/>
    <n v="78209"/>
    <n v="128146.74"/>
    <n v="9657.5200000000041"/>
    <n v="14136"/>
    <n v="0.18149999999999999"/>
    <n v="0.17510000000000001"/>
    <n v="49857.3"/>
    <n v="2296.7399999999998"/>
    <n v="402.16"/>
    <n v="2698.8999999999996"/>
    <n v="190360.46"/>
  </r>
  <r>
    <x v="271"/>
    <s v="Suquamish Tribal Education Department"/>
    <n v="5319"/>
    <s v="Chief Kitsap Academy"/>
    <x v="0"/>
    <n v="76.63"/>
    <n v="0"/>
    <n v="76.63"/>
    <n v="1.18"/>
    <n v="1.18"/>
    <n v="76.63"/>
    <n v="0.22500000000000001"/>
    <n v="72728"/>
    <n v="78209"/>
    <n v="19309.28"/>
    <n v="1455.2100000000028"/>
    <n v="14136"/>
    <n v="0.18149999999999999"/>
    <n v="0.17510000000000001"/>
    <n v="6940.04"/>
    <n v="346.07"/>
    <n v="60.6"/>
    <n v="406.67"/>
    <n v="28111.200000000001"/>
  </r>
  <r>
    <x v="272"/>
    <s v="Tacoma School District"/>
    <n v="5192"/>
    <s v="Special Services"/>
    <x v="1"/>
    <n v="0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1514"/>
    <s v="Alternative Spcl Needs Div Occ"/>
    <x v="1"/>
    <n v="7.9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4575"/>
    <s v="Angelo Giaudrone Middle School"/>
    <x v="0"/>
    <n v="434.17"/>
    <n v="0"/>
    <n v="434.17"/>
    <n v="1.1200000000000001"/>
    <n v="1.1200000000000001"/>
    <n v="434.17"/>
    <n v="1.274"/>
    <n v="72728"/>
    <n v="78209"/>
    <n v="103774.13"/>
    <n v="7820.7299999999959"/>
    <n v="14136"/>
    <n v="0.18149999999999999"/>
    <n v="0.17510000000000001"/>
    <n v="38213.68"/>
    <n v="1859.91"/>
    <n v="325.67"/>
    <n v="2185.58"/>
    <n v="151994.11999999997"/>
  </r>
  <r>
    <x v="272"/>
    <s v="Tacoma School District"/>
    <n v="2940"/>
    <s v="Arlington"/>
    <x v="0"/>
    <n v="345.14"/>
    <n v="0"/>
    <n v="345.14"/>
    <n v="1.1200000000000001"/>
    <n v="1.1200000000000001"/>
    <n v="345.14"/>
    <n v="1.012"/>
    <n v="72728"/>
    <n v="78209"/>
    <n v="82432.820000000007"/>
    <n v="6212.3899999999994"/>
    <n v="14136"/>
    <n v="0.18149999999999999"/>
    <n v="0.17510000000000001"/>
    <n v="30354.98"/>
    <n v="1477.42"/>
    <n v="258.7"/>
    <n v="1736.1200000000001"/>
    <n v="120736.31"/>
  </r>
  <r>
    <x v="272"/>
    <s v="Tacoma School District"/>
    <n v="3054"/>
    <s v="Baker"/>
    <x v="0"/>
    <n v="654.23"/>
    <n v="0"/>
    <n v="654.23"/>
    <n v="1.1200000000000001"/>
    <n v="1.1200000000000001"/>
    <n v="654.23"/>
    <n v="1.919"/>
    <n v="72728"/>
    <n v="78209"/>
    <n v="156312.84"/>
    <n v="11780.200000000012"/>
    <n v="14136"/>
    <n v="0.18149999999999999"/>
    <n v="0.17510000000000001"/>
    <n v="57560.480000000003"/>
    <n v="2801.55"/>
    <n v="490.55"/>
    <n v="3292.1000000000004"/>
    <n v="228945.62000000002"/>
  </r>
  <r>
    <x v="272"/>
    <s v="Tacoma School District"/>
    <n v="3449"/>
    <s v="Birney"/>
    <x v="0"/>
    <n v="444.43"/>
    <n v="0"/>
    <n v="444.43"/>
    <n v="1.1200000000000001"/>
    <n v="1.1200000000000001"/>
    <n v="444.43"/>
    <n v="1.304"/>
    <n v="72728"/>
    <n v="78209"/>
    <n v="106217.79"/>
    <n v="8004.8899999999994"/>
    <n v="14136"/>
    <n v="0.18149999999999999"/>
    <n v="0.17510000000000001"/>
    <n v="39113.53"/>
    <n v="1903.71"/>
    <n v="333.34"/>
    <n v="2237.0500000000002"/>
    <n v="155573.26"/>
  </r>
  <r>
    <x v="272"/>
    <s v="Tacoma School District"/>
    <n v="2094"/>
    <s v="Blix Elementary"/>
    <x v="0"/>
    <n v="406.31"/>
    <n v="0"/>
    <n v="406.31"/>
    <n v="1.1200000000000001"/>
    <n v="1.1200000000000001"/>
    <n v="406.31"/>
    <n v="1.1919999999999999"/>
    <n v="72728"/>
    <n v="78209"/>
    <n v="97094.79"/>
    <n v="7317.3500000000058"/>
    <n v="14136"/>
    <n v="0.18149999999999999"/>
    <n v="0.17510000000000001"/>
    <n v="35754.080000000002"/>
    <n v="1740.2"/>
    <n v="304.70999999999998"/>
    <n v="2044.91"/>
    <n v="142211.13"/>
  </r>
  <r>
    <x v="272"/>
    <s v="Tacoma School District"/>
    <n v="3646"/>
    <s v="Boze"/>
    <x v="0"/>
    <n v="402"/>
    <n v="0"/>
    <n v="402"/>
    <n v="1.1200000000000001"/>
    <n v="1.1200000000000001"/>
    <n v="402"/>
    <n v="1.179"/>
    <n v="72728"/>
    <n v="78209"/>
    <n v="96035.87"/>
    <n v="7237.5500000000029"/>
    <n v="14136"/>
    <n v="0.18149999999999999"/>
    <n v="0.17510000000000001"/>
    <n v="35364.15"/>
    <n v="1721.22"/>
    <n v="301.39"/>
    <n v="2022.6100000000001"/>
    <n v="140660.18"/>
  </r>
  <r>
    <x v="272"/>
    <s v="Tacoma School District"/>
    <n v="2872"/>
    <s v="Browns Point"/>
    <x v="1"/>
    <n v="414.6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397"/>
    <s v="Bryant"/>
    <x v="1"/>
    <n v="248.230000000000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5627"/>
    <s v="Bryant Montessori Middle School"/>
    <x v="1"/>
    <n v="123.7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1585"/>
    <s v="Comm Based Trans Program"/>
    <x v="0"/>
    <n v="29.8"/>
    <n v="0"/>
    <n v="29.8"/>
    <n v="1.1200000000000001"/>
    <n v="1.1200000000000001"/>
    <n v="29.8"/>
    <n v="8.6999999999999994E-2"/>
    <n v="72728"/>
    <n v="78209"/>
    <n v="7086.62"/>
    <n v="534.0600000000004"/>
    <n v="14136"/>
    <n v="0.18149999999999999"/>
    <n v="0.17510000000000001"/>
    <n v="2609.5700000000002"/>
    <n v="127.01"/>
    <n v="22.24"/>
    <n v="149.25"/>
    <n v="10379.5"/>
  </r>
  <r>
    <x v="272"/>
    <s v="Tacoma School District"/>
    <n v="4537"/>
    <s v="Crescent Heights"/>
    <x v="1"/>
    <n v="452.5800000000000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939"/>
    <s v="Delong"/>
    <x v="0"/>
    <n v="349.71"/>
    <n v="0"/>
    <n v="349.71"/>
    <n v="1.1200000000000001"/>
    <n v="1.1200000000000001"/>
    <n v="349.71"/>
    <n v="1.026"/>
    <n v="72728"/>
    <n v="78209"/>
    <n v="83573.2"/>
    <n v="6298.3300000000017"/>
    <n v="14136"/>
    <n v="0.18149999999999999"/>
    <n v="0.17510000000000001"/>
    <n v="30774.91"/>
    <n v="1497.86"/>
    <n v="262.27999999999997"/>
    <n v="1760.1399999999999"/>
    <n v="122406.58"/>
  </r>
  <r>
    <x v="272"/>
    <s v="Tacoma School District"/>
    <n v="2747"/>
    <s v="Downing"/>
    <x v="1"/>
    <n v="267.1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871"/>
    <s v="Edison"/>
    <x v="0"/>
    <n v="373.52"/>
    <n v="0"/>
    <n v="373.52"/>
    <n v="1.1200000000000001"/>
    <n v="1.1200000000000001"/>
    <n v="373.52"/>
    <n v="1.0960000000000001"/>
    <n v="72728"/>
    <n v="78209"/>
    <n v="89275.07"/>
    <n v="6728.0399999999936"/>
    <n v="14136"/>
    <n v="0.18149999999999999"/>
    <n v="0.17510000000000001"/>
    <n v="32874.559999999998"/>
    <n v="1600.05"/>
    <n v="280.17"/>
    <n v="1880.22"/>
    <n v="130757.89"/>
  </r>
  <r>
    <x v="272"/>
    <s v="Tacoma School District"/>
    <n v="2772"/>
    <s v="Fawcett"/>
    <x v="0"/>
    <n v="390.59999999999997"/>
    <n v="0"/>
    <n v="390.59999999999997"/>
    <n v="1.1200000000000001"/>
    <n v="1.1200000000000001"/>
    <n v="390.59999999999997"/>
    <n v="1.1459999999999999"/>
    <n v="72728"/>
    <n v="78209"/>
    <n v="93347.839999999997"/>
    <n v="7034.9800000000105"/>
    <n v="14136"/>
    <n v="0.18149999999999999"/>
    <n v="0.17510000000000001"/>
    <n v="34374.31"/>
    <n v="1673.05"/>
    <n v="292.95"/>
    <n v="1966"/>
    <n v="136723.13"/>
  </r>
  <r>
    <x v="272"/>
    <s v="Tacoma School District"/>
    <n v="2167"/>
    <s v="Fern Hill"/>
    <x v="0"/>
    <n v="260.14"/>
    <n v="0"/>
    <n v="260.14"/>
    <n v="1.1200000000000001"/>
    <n v="1.1200000000000001"/>
    <n v="260.14"/>
    <n v="0.76300000000000001"/>
    <n v="72728"/>
    <n v="78209"/>
    <n v="62150.44"/>
    <n v="4683.8399999999965"/>
    <n v="14136"/>
    <n v="0.18149999999999999"/>
    <n v="0.17510000000000001"/>
    <n v="22886.21"/>
    <n v="1113.9000000000001"/>
    <n v="195.04"/>
    <n v="1308.94"/>
    <n v="91029.43"/>
  </r>
  <r>
    <x v="272"/>
    <s v="Tacoma School District"/>
    <n v="5170"/>
    <s v="First Creek Middle School"/>
    <x v="0"/>
    <n v="552.84"/>
    <n v="0"/>
    <n v="552.84"/>
    <n v="1.1200000000000001"/>
    <n v="1.1200000000000001"/>
    <n v="552.84"/>
    <n v="1.6220000000000001"/>
    <n v="72728"/>
    <n v="78209"/>
    <n v="132120.59"/>
    <n v="9957.0100000000093"/>
    <n v="14136"/>
    <n v="0.18149999999999999"/>
    <n v="0.17510000000000001"/>
    <n v="48651.95"/>
    <n v="2367.96"/>
    <n v="414.63"/>
    <n v="2782.59"/>
    <n v="193512.13999999998"/>
  </r>
  <r>
    <x v="272"/>
    <s v="Tacoma School District"/>
    <n v="3880"/>
    <s v="Foss"/>
    <x v="0"/>
    <n v="545.87"/>
    <n v="0"/>
    <n v="545.87"/>
    <n v="1.1200000000000001"/>
    <n v="1.1200000000000001"/>
    <n v="545.87"/>
    <n v="1.601"/>
    <n v="72728"/>
    <n v="78209"/>
    <n v="130410.03"/>
    <n v="9828.0899999999965"/>
    <n v="14136"/>
    <n v="0.18149999999999999"/>
    <n v="0.17510000000000001"/>
    <n v="48022.06"/>
    <n v="2337.3000000000002"/>
    <n v="409.26"/>
    <n v="2746.5600000000004"/>
    <n v="191006.74"/>
  </r>
  <r>
    <x v="272"/>
    <s v="Tacoma School District"/>
    <n v="2148"/>
    <s v="Franklin"/>
    <x v="0"/>
    <n v="235.43"/>
    <n v="0"/>
    <n v="235.43"/>
    <n v="1.1200000000000001"/>
    <n v="1.1200000000000001"/>
    <n v="235.43"/>
    <n v="0.69099999999999995"/>
    <n v="72728"/>
    <n v="78209"/>
    <n v="56285.65"/>
    <n v="4241.8600000000006"/>
    <n v="14136"/>
    <n v="0.18149999999999999"/>
    <n v="0.17510000000000001"/>
    <n v="20726.57"/>
    <n v="1008.79"/>
    <n v="176.64"/>
    <n v="1185.4299999999998"/>
    <n v="82439.509999999995"/>
  </r>
  <r>
    <x v="272"/>
    <s v="Tacoma School District"/>
    <n v="2746"/>
    <s v="Geiger"/>
    <x v="1"/>
    <n v="508.7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053"/>
    <s v="Grant"/>
    <x v="1"/>
    <n v="370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377"/>
    <s v="Gray"/>
    <x v="0"/>
    <n v="517.5"/>
    <n v="0"/>
    <n v="517.5"/>
    <n v="1.1200000000000001"/>
    <n v="1.1200000000000001"/>
    <n v="517.5"/>
    <n v="1.518"/>
    <n v="72728"/>
    <n v="78209"/>
    <n v="123649.24"/>
    <n v="9318.5699999999924"/>
    <n v="14136"/>
    <n v="0.18149999999999999"/>
    <n v="0.17510000000000001"/>
    <n v="45532.47"/>
    <n v="2216.13"/>
    <n v="388.04"/>
    <n v="2604.17"/>
    <n v="181104.45000000004"/>
  </r>
  <r>
    <x v="272"/>
    <s v="Tacoma School District"/>
    <n v="5066"/>
    <s v="Helen B. Stafford Elementary"/>
    <x v="0"/>
    <n v="409.43"/>
    <n v="0"/>
    <n v="409.43"/>
    <n v="1.1200000000000001"/>
    <n v="1.1200000000000001"/>
    <n v="409.43"/>
    <n v="1.2010000000000001"/>
    <n v="72728"/>
    <n v="78209"/>
    <n v="97827.89"/>
    <n v="7372.6000000000058"/>
    <n v="14136"/>
    <n v="0.18149999999999999"/>
    <n v="0.17510000000000001"/>
    <n v="36024.04"/>
    <n v="1753.34"/>
    <n v="307.01"/>
    <n v="2060.35"/>
    <n v="143284.88"/>
  </r>
  <r>
    <x v="272"/>
    <s v="Tacoma School District"/>
    <n v="5697"/>
    <s v="Hunt Middle School"/>
    <x v="0"/>
    <n v="473.74"/>
    <n v="0"/>
    <n v="473.74"/>
    <n v="1.1200000000000001"/>
    <n v="1.1200000000000001"/>
    <n v="473.74"/>
    <n v="1.39"/>
    <n v="72728"/>
    <n v="78209"/>
    <n v="113222.95"/>
    <n v="8532.820000000007"/>
    <n v="14136"/>
    <n v="0.18149999999999999"/>
    <n v="0.17510000000000001"/>
    <n v="41693.1"/>
    <n v="2029.26"/>
    <n v="355.32"/>
    <n v="2384.58"/>
    <n v="165833.44999999998"/>
  </r>
  <r>
    <x v="272"/>
    <s v="Tacoma School District"/>
    <n v="5458"/>
    <s v="Industrial Design Engineering and Art"/>
    <x v="1"/>
    <n v="367.5999999999999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338"/>
    <s v="Jason Lee"/>
    <x v="0"/>
    <n v="472.78"/>
    <n v="0"/>
    <n v="472.78"/>
    <n v="1.1200000000000001"/>
    <n v="1.1200000000000001"/>
    <n v="472.78"/>
    <n v="1.387"/>
    <n v="72728"/>
    <n v="78209"/>
    <n v="112978.58"/>
    <n v="8514.4100000000035"/>
    <n v="14136"/>
    <n v="0.18149999999999999"/>
    <n v="0.17510000000000001"/>
    <n v="41603.120000000003"/>
    <n v="2024.88"/>
    <n v="354.56"/>
    <n v="2379.44"/>
    <n v="165475.55000000002"/>
  </r>
  <r>
    <x v="272"/>
    <s v="Tacoma School District"/>
    <n v="2103"/>
    <s v="Jefferson"/>
    <x v="1"/>
    <n v="291.58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036"/>
    <s v="Larchmont"/>
    <x v="0"/>
    <n v="260.70999999999998"/>
    <n v="0"/>
    <n v="260.70999999999998"/>
    <n v="1.1200000000000001"/>
    <n v="1.1200000000000001"/>
    <n v="260.70999999999998"/>
    <n v="0.76500000000000001"/>
    <n v="72728"/>
    <n v="78209"/>
    <n v="62313.35"/>
    <n v="4696.1200000000026"/>
    <n v="14136"/>
    <n v="0.18149999999999999"/>
    <n v="0.17510000000000001"/>
    <n v="22946.2"/>
    <n v="1116.82"/>
    <n v="195.56"/>
    <n v="1312.3799999999999"/>
    <n v="91268.050000000017"/>
  </r>
  <r>
    <x v="272"/>
    <s v="Tacoma School District"/>
    <n v="2215"/>
    <s v="Lincoln"/>
    <x v="0"/>
    <n v="1466.85"/>
    <n v="0"/>
    <n v="1466.85"/>
    <n v="1.1200000000000001"/>
    <n v="1.1200000000000001"/>
    <n v="1466.85"/>
    <n v="4.3029999999999999"/>
    <n v="72728"/>
    <n v="78209"/>
    <n v="350502.41"/>
    <n v="26414.920000000042"/>
    <n v="14136"/>
    <n v="0.18149999999999999"/>
    <n v="0.17510000000000001"/>
    <n v="129068.65"/>
    <n v="6281.96"/>
    <n v="1099.97"/>
    <n v="7381.93"/>
    <n v="513367.91"/>
  </r>
  <r>
    <x v="272"/>
    <s v="Tacoma School District"/>
    <n v="2771"/>
    <s v="Lister"/>
    <x v="0"/>
    <n v="347.86"/>
    <n v="0"/>
    <n v="347.86"/>
    <n v="1.1200000000000001"/>
    <n v="1.1200000000000001"/>
    <n v="347.86"/>
    <n v="1.02"/>
    <n v="72728"/>
    <n v="78209"/>
    <n v="83084.47"/>
    <n v="6261.4900000000052"/>
    <n v="14136"/>
    <n v="0.18149999999999999"/>
    <n v="0.17510000000000001"/>
    <n v="30594.94"/>
    <n v="1489.1"/>
    <n v="260.74"/>
    <n v="1749.84"/>
    <n v="121690.74"/>
  </r>
  <r>
    <x v="272"/>
    <s v="Tacoma School District"/>
    <n v="2805"/>
    <s v="Lowell"/>
    <x v="1"/>
    <n v="322.29000000000002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336"/>
    <s v="Lyon"/>
    <x v="0"/>
    <n v="333"/>
    <n v="0"/>
    <n v="333"/>
    <n v="1.1200000000000001"/>
    <n v="1.1200000000000001"/>
    <n v="333"/>
    <n v="0.97699999999999998"/>
    <n v="72728"/>
    <n v="78209"/>
    <n v="79581.89"/>
    <n v="5997.5299999999988"/>
    <n v="14136"/>
    <n v="0.18149999999999999"/>
    <n v="0.17510000000000001"/>
    <n v="29305.15"/>
    <n v="1426.32"/>
    <n v="249.75"/>
    <n v="1676.07"/>
    <n v="116560.64000000001"/>
  </r>
  <r>
    <x v="272"/>
    <s v="Tacoma School District"/>
    <n v="2252"/>
    <s v="Manitou Park"/>
    <x v="0"/>
    <n v="411.57"/>
    <n v="0"/>
    <n v="411.57"/>
    <n v="1.1200000000000001"/>
    <n v="1.1200000000000001"/>
    <n v="411.57"/>
    <n v="1.2070000000000001"/>
    <n v="72728"/>
    <n v="78209"/>
    <n v="98316.62"/>
    <n v="7409.4300000000076"/>
    <n v="14136"/>
    <n v="0.18149999999999999"/>
    <n v="0.17510000000000001"/>
    <n v="36204.01"/>
    <n v="1762.1"/>
    <n v="308.54000000000002"/>
    <n v="2070.64"/>
    <n v="144000.70000000001"/>
  </r>
  <r>
    <x v="272"/>
    <s v="Tacoma School District"/>
    <n v="2941"/>
    <s v="Mann"/>
    <x v="0"/>
    <n v="289"/>
    <n v="0"/>
    <n v="289"/>
    <n v="1.1200000000000001"/>
    <n v="1.1200000000000001"/>
    <n v="289"/>
    <n v="0.84799999999999998"/>
    <n v="72728"/>
    <n v="78209"/>
    <n v="69074.149999999994"/>
    <n v="5205.6300000000047"/>
    <n v="14136"/>
    <n v="0.18149999999999999"/>
    <n v="0.17510000000000001"/>
    <n v="25435.79"/>
    <n v="1238"/>
    <n v="216.77"/>
    <n v="1454.77"/>
    <n v="101170.34000000001"/>
  </r>
  <r>
    <x v="272"/>
    <s v="Tacoma School District"/>
    <n v="2376"/>
    <s v="Mason"/>
    <x v="1"/>
    <n v="604.8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453"/>
    <s v="McCarver"/>
    <x v="0"/>
    <n v="329"/>
    <n v="0"/>
    <n v="329"/>
    <n v="1.1200000000000001"/>
    <n v="1.1200000000000001"/>
    <n v="329"/>
    <n v="0.96499999999999997"/>
    <n v="72728"/>
    <n v="78209"/>
    <n v="78604.42"/>
    <n v="5923.8699999999953"/>
    <n v="14136"/>
    <n v="0.18149999999999999"/>
    <n v="0.17510000000000001"/>
    <n v="28945.21"/>
    <n v="1408.8"/>
    <n v="246.68"/>
    <n v="1655.48"/>
    <n v="115128.98"/>
  </r>
  <r>
    <x v="272"/>
    <s v="Tacoma School District"/>
    <n v="3244"/>
    <s v="Meeker"/>
    <x v="1"/>
    <n v="581.91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398"/>
    <s v="Mt Tahoma"/>
    <x v="0"/>
    <n v="1343.3"/>
    <n v="0"/>
    <n v="1343.3"/>
    <n v="1.1200000000000001"/>
    <n v="1.1200000000000001"/>
    <n v="1343.3"/>
    <n v="3.94"/>
    <n v="72728"/>
    <n v="78209"/>
    <n v="320934.12"/>
    <n v="24186.559999999998"/>
    <n v="14136"/>
    <n v="0.18149999999999999"/>
    <n v="0.17510000000000001"/>
    <n v="118180.45"/>
    <n v="5752.01"/>
    <n v="1007.18"/>
    <n v="6759.1900000000005"/>
    <n v="470060.32"/>
  </r>
  <r>
    <x v="272"/>
    <s v="Tacoma School District"/>
    <n v="2247"/>
    <s v="Northeast Tacoma"/>
    <x v="0"/>
    <n v="375.03999999999996"/>
    <n v="0"/>
    <n v="375.03999999999996"/>
    <n v="1.1200000000000001"/>
    <n v="1.1200000000000001"/>
    <n v="375.03999999999996"/>
    <n v="1.1000000000000001"/>
    <n v="72728"/>
    <n v="78209"/>
    <n v="89600.9"/>
    <n v="6752.5900000000111"/>
    <n v="14136"/>
    <n v="0.18149999999999999"/>
    <n v="0.17510000000000001"/>
    <n v="32994.54"/>
    <n v="1605.89"/>
    <n v="281.19"/>
    <n v="1887.0800000000002"/>
    <n v="131235.11000000002"/>
  </r>
  <r>
    <x v="272"/>
    <s v="Tacoma School District"/>
    <n v="4109"/>
    <s v="Oakland High School"/>
    <x v="0"/>
    <n v="103.03999999999999"/>
    <n v="0"/>
    <n v="103.03999999999999"/>
    <n v="1.1200000000000001"/>
    <n v="1.1200000000000001"/>
    <n v="103.03999999999999"/>
    <n v="0.30199999999999999"/>
    <n v="72728"/>
    <n v="78209"/>
    <n v="24599.52"/>
    <n v="1853.8899999999994"/>
    <n v="14136"/>
    <n v="0.18149999999999999"/>
    <n v="0.17510000000000001"/>
    <n v="9058.5"/>
    <n v="440.89"/>
    <n v="77.2"/>
    <n v="518.09"/>
    <n v="36030"/>
  </r>
  <r>
    <x v="272"/>
    <s v="Tacoma School District"/>
    <n v="4283"/>
    <s v="Pearl Street Center"/>
    <x v="0"/>
    <n v="20.47"/>
    <n v="0"/>
    <n v="20.47"/>
    <n v="1.1200000000000001"/>
    <n v="1.1200000000000001"/>
    <n v="20.47"/>
    <n v="0.06"/>
    <n v="72728"/>
    <n v="78209"/>
    <n v="4887.32"/>
    <n v="368.32000000000062"/>
    <n v="14136"/>
    <n v="0.18149999999999999"/>
    <n v="0.17510000000000001"/>
    <n v="1799.7"/>
    <n v="87.59"/>
    <n v="15.34"/>
    <n v="102.93"/>
    <n v="7158.27"/>
  </r>
  <r>
    <x v="272"/>
    <s v="Tacoma School District"/>
    <n v="2169"/>
    <s v="Point Defiance"/>
    <x v="1"/>
    <n v="29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806"/>
    <s v="Reed"/>
    <x v="0"/>
    <n v="349.29"/>
    <n v="0"/>
    <n v="349.29"/>
    <n v="1.1200000000000001"/>
    <n v="1.1200000000000001"/>
    <n v="349.29"/>
    <n v="1.0249999999999999"/>
    <n v="72728"/>
    <n v="78209"/>
    <n v="83491.740000000005"/>
    <n v="6292.1899999999878"/>
    <n v="14136"/>
    <n v="0.18149999999999999"/>
    <n v="0.17510000000000001"/>
    <n v="30744.91"/>
    <n v="1496.4"/>
    <n v="262.02"/>
    <n v="1758.42"/>
    <n v="122287.26"/>
  </r>
  <r>
    <x v="272"/>
    <s v="Tacoma School District"/>
    <n v="2275"/>
    <s v="Roosevelt"/>
    <x v="0"/>
    <n v="220.71"/>
    <n v="0"/>
    <n v="220.71"/>
    <n v="1.1200000000000001"/>
    <n v="1.1200000000000001"/>
    <n v="220.71"/>
    <n v="0.64700000000000002"/>
    <n v="72728"/>
    <n v="78209"/>
    <n v="52701.62"/>
    <n v="3971.75"/>
    <n v="14136"/>
    <n v="0.18149999999999999"/>
    <n v="0.17510000000000001"/>
    <n v="19406.79"/>
    <n v="944.56"/>
    <n v="165.39"/>
    <n v="1109.9499999999998"/>
    <n v="77190.11"/>
  </r>
  <r>
    <x v="272"/>
    <s v="Tacoma School District"/>
    <n v="5169"/>
    <s v="Science and Math Institute"/>
    <x v="1"/>
    <n v="552.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168"/>
    <s v="Sheridan"/>
    <x v="0"/>
    <n v="435.14"/>
    <n v="0"/>
    <n v="435.14"/>
    <n v="1.1200000000000001"/>
    <n v="1.1200000000000001"/>
    <n v="435.14"/>
    <n v="1.276"/>
    <n v="72728"/>
    <n v="78209"/>
    <n v="103937.04"/>
    <n v="7833.0100000000093"/>
    <n v="14136"/>
    <n v="0.18149999999999999"/>
    <n v="0.17510000000000001"/>
    <n v="38273.67"/>
    <n v="1862.83"/>
    <n v="326.18"/>
    <n v="2189.0099999999998"/>
    <n v="152232.73000000001"/>
  </r>
  <r>
    <x v="272"/>
    <s v="Tacoma School District"/>
    <n v="2938"/>
    <s v="Sherman"/>
    <x v="1"/>
    <n v="420.29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498"/>
    <s v="Skyline"/>
    <x v="0"/>
    <n v="341.58000000000004"/>
    <n v="0"/>
    <n v="341.58000000000004"/>
    <n v="1.1200000000000001"/>
    <n v="1.1200000000000001"/>
    <n v="341.58000000000004"/>
    <n v="1.002"/>
    <n v="72728"/>
    <n v="78209"/>
    <n v="81618.27"/>
    <n v="6151"/>
    <n v="14136"/>
    <n v="0.18149999999999999"/>
    <n v="0.17510000000000001"/>
    <n v="30055.03"/>
    <n v="1462.82"/>
    <n v="256.14"/>
    <n v="1718.96"/>
    <n v="119543.26000000001"/>
  </r>
  <r>
    <x v="272"/>
    <s v="Tacoma School District"/>
    <n v="2084"/>
    <s v="Stadium"/>
    <x v="1"/>
    <n v="1518.0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358"/>
    <s v="Stanley"/>
    <x v="0"/>
    <n v="283"/>
    <n v="0"/>
    <n v="283"/>
    <n v="1.1200000000000001"/>
    <n v="1.1200000000000001"/>
    <n v="283"/>
    <n v="0.83"/>
    <n v="72728"/>
    <n v="78209"/>
    <n v="67607.95"/>
    <n v="5095.1399999999994"/>
    <n v="14136"/>
    <n v="0.18149999999999999"/>
    <n v="0.17510000000000001"/>
    <n v="24895.88"/>
    <n v="1211.72"/>
    <n v="212.17"/>
    <n v="1423.89"/>
    <n v="99022.86"/>
  </r>
  <r>
    <x v="272"/>
    <s v="Tacoma School District"/>
    <n v="2359"/>
    <s v="Stewart"/>
    <x v="0"/>
    <n v="608.55999999999995"/>
    <n v="0"/>
    <n v="608.55999999999995"/>
    <n v="1.1200000000000001"/>
    <n v="1.1200000000000001"/>
    <n v="608.55999999999995"/>
    <n v="1.7849999999999999"/>
    <n v="72728"/>
    <n v="78209"/>
    <n v="145397.82"/>
    <n v="10957.609999999986"/>
    <n v="14136"/>
    <n v="0.18149999999999999"/>
    <n v="0.17510000000000001"/>
    <n v="53541.14"/>
    <n v="2605.92"/>
    <n v="456.3"/>
    <n v="3062.2200000000003"/>
    <n v="212958.79"/>
  </r>
  <r>
    <x v="272"/>
    <s v="Tacoma School District"/>
    <n v="5720"/>
    <s v="Tacoma Online Elementary School"/>
    <x v="0"/>
    <n v="171.86"/>
    <n v="0"/>
    <n v="171.86"/>
    <n v="1.1200000000000001"/>
    <n v="1.1200000000000001"/>
    <n v="171.86"/>
    <n v="0.504"/>
    <n v="72728"/>
    <n v="78209"/>
    <n v="41053.5"/>
    <n v="3093.9199999999983"/>
    <n v="14136"/>
    <n v="0.18149999999999999"/>
    <n v="0.17510000000000001"/>
    <n v="15117.5"/>
    <n v="735.79"/>
    <n v="128.84"/>
    <n v="864.63"/>
    <n v="60129.549999999996"/>
  </r>
  <r>
    <x v="272"/>
    <s v="Tacoma School District"/>
    <n v="5722"/>
    <s v="Tacoma Online High School"/>
    <x v="0"/>
    <n v="596.25"/>
    <n v="0"/>
    <n v="596.25"/>
    <n v="1.1200000000000001"/>
    <n v="1.1200000000000001"/>
    <n v="596.25"/>
    <n v="1.7490000000000001"/>
    <n v="72728"/>
    <n v="78209"/>
    <n v="142465.42000000001"/>
    <n v="10736.629999999976"/>
    <n v="14136"/>
    <n v="0.18149999999999999"/>
    <n v="0.17510000000000001"/>
    <n v="52461.32"/>
    <n v="2553.37"/>
    <n v="447.1"/>
    <n v="3000.47"/>
    <n v="208663.84"/>
  </r>
  <r>
    <x v="272"/>
    <s v="Tacoma School District"/>
    <n v="5721"/>
    <s v="Tacoma Online Middle School"/>
    <x v="0"/>
    <n v="221.95"/>
    <n v="0"/>
    <n v="221.95"/>
    <n v="1.1200000000000001"/>
    <n v="1.1200000000000001"/>
    <n v="221.95"/>
    <n v="0.65100000000000002"/>
    <n v="72728"/>
    <n v="78209"/>
    <n v="53027.44"/>
    <n v="3996.3099999999977"/>
    <n v="14136"/>
    <n v="0.18149999999999999"/>
    <n v="0.17510000000000001"/>
    <n v="19526.77"/>
    <n v="950.4"/>
    <n v="166.42"/>
    <n v="1116.82"/>
    <n v="77667.340000000011"/>
  </r>
  <r>
    <x v="272"/>
    <s v="Tacoma School District"/>
    <n v="5307"/>
    <s v="Tacoma Open Doors"/>
    <x v="1"/>
    <n v="224.55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1860"/>
    <s v="Tacoma School of the Arts"/>
    <x v="1"/>
    <n v="614.41999999999996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448"/>
    <s v="Truman"/>
    <x v="0"/>
    <n v="417.09"/>
    <n v="0"/>
    <n v="417.09"/>
    <n v="1.1200000000000001"/>
    <n v="1.1200000000000001"/>
    <n v="417.09"/>
    <n v="1.2230000000000001"/>
    <n v="72728"/>
    <n v="78209"/>
    <n v="99619.91"/>
    <n v="7507.6499999999942"/>
    <n v="14136"/>
    <n v="0.18149999999999999"/>
    <n v="0.17510000000000001"/>
    <n v="36683.93"/>
    <n v="1785.46"/>
    <n v="312.63"/>
    <n v="2098.09"/>
    <n v="145909.57999999999"/>
  </r>
  <r>
    <x v="272"/>
    <s v="Tacoma School District"/>
    <n v="3116"/>
    <s v="Wainwright"/>
    <x v="0"/>
    <n v="357.85"/>
    <n v="0"/>
    <n v="357.85"/>
    <n v="1.1200000000000001"/>
    <n v="1.1200000000000001"/>
    <n v="357.85"/>
    <n v="1.05"/>
    <n v="72728"/>
    <n v="78209"/>
    <n v="85528.13"/>
    <n v="6445.6499999999942"/>
    <n v="14136"/>
    <n v="0.18149999999999999"/>
    <n v="0.17510000000000001"/>
    <n v="31494.79"/>
    <n v="1532.9"/>
    <n v="268.41000000000003"/>
    <n v="1801.3100000000002"/>
    <n v="125269.88"/>
  </r>
  <r>
    <x v="272"/>
    <s v="Tacoma School District"/>
    <n v="2083"/>
    <s v="Washington Elementary"/>
    <x v="1"/>
    <n v="333.14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2874"/>
    <s v="Whitman"/>
    <x v="0"/>
    <n v="314.57"/>
    <n v="0"/>
    <n v="314.57"/>
    <n v="1.1200000000000001"/>
    <n v="1.1200000000000001"/>
    <n v="314.57"/>
    <n v="0.92300000000000004"/>
    <n v="72728"/>
    <n v="78209"/>
    <n v="75183.3"/>
    <n v="5666.0399999999936"/>
    <n v="14136"/>
    <n v="0.18149999999999999"/>
    <n v="0.17510000000000001"/>
    <n v="27685.42"/>
    <n v="1347.49"/>
    <n v="235.95"/>
    <n v="1583.44"/>
    <n v="110118.2"/>
  </r>
  <r>
    <x v="272"/>
    <s v="Tacoma School District"/>
    <n v="3452"/>
    <s v="Whittier"/>
    <x v="1"/>
    <n v="282.57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2"/>
    <s v="Tacoma School District"/>
    <n v="3246"/>
    <s v="Wilson"/>
    <x v="1"/>
    <n v="1042.83"/>
    <n v="0"/>
    <n v="0"/>
    <n v="1.1200000000000001"/>
    <n v="1.12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3"/>
    <s v="Taholah School District"/>
    <n v="5032"/>
    <s v="Taholah Elementary &amp; Middle School"/>
    <x v="0"/>
    <n v="118.86"/>
    <n v="0"/>
    <n v="118.86"/>
    <n v="1"/>
    <n v="1"/>
    <n v="118.86"/>
    <n v="0.34899999999999998"/>
    <n v="72728"/>
    <n v="78209"/>
    <n v="25382.07"/>
    <n v="1912.869999999999"/>
    <n v="14136"/>
    <n v="0.18149999999999999"/>
    <n v="0.17510000000000001"/>
    <n v="9875.25"/>
    <n v="454.92"/>
    <n v="79.66"/>
    <n v="534.58000000000004"/>
    <n v="37704.770000000004"/>
  </r>
  <r>
    <x v="273"/>
    <s v="Taholah School District"/>
    <n v="3580"/>
    <s v="Taholah High School"/>
    <x v="0"/>
    <n v="65.88"/>
    <n v="0"/>
    <n v="65.88"/>
    <n v="1"/>
    <n v="1"/>
    <n v="65.88"/>
    <n v="0.193"/>
    <n v="72728"/>
    <n v="78209"/>
    <n v="14036.5"/>
    <n v="1057.8400000000001"/>
    <n v="14136"/>
    <n v="0.18149999999999999"/>
    <n v="0.17510000000000001"/>
    <n v="5461.1"/>
    <n v="251.57"/>
    <n v="44.05"/>
    <n v="295.62"/>
    <n v="20851.059999999998"/>
  </r>
  <r>
    <x v="274"/>
    <s v="Tahoma School District"/>
    <n v="5489"/>
    <s v="Cedar River Elementary"/>
    <x v="1"/>
    <n v="609.0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4453"/>
    <s v="Glacier Park Elementary"/>
    <x v="1"/>
    <n v="793.8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3286"/>
    <s v="Lake Wilderness Elementary"/>
    <x v="1"/>
    <n v="728.49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3937"/>
    <s v="Maple View Middle School"/>
    <x v="1"/>
    <n v="975.5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4415"/>
    <s v="Rock Creek Elementary"/>
    <x v="1"/>
    <n v="694.25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3589"/>
    <s v="Shadow Lake Elementary"/>
    <x v="1"/>
    <n v="491.71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3341"/>
    <s v="Summit Trail Middle School"/>
    <x v="1"/>
    <n v="1116.43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5490"/>
    <s v="Tahoma Elementary"/>
    <x v="1"/>
    <n v="679.6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5563"/>
    <s v="Tahoma Open Doors"/>
    <x v="1"/>
    <n v="58.04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4"/>
    <s v="Tahoma School District"/>
    <n v="2849"/>
    <s v="Tahoma Senior High School"/>
    <x v="1"/>
    <n v="2845.38"/>
    <n v="0"/>
    <n v="0"/>
    <n v="1.18"/>
    <n v="1.22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5"/>
    <s v="Tekoa School District"/>
    <n v="2052"/>
    <s v="Tekoa Elementary School"/>
    <x v="0"/>
    <n v="103"/>
    <n v="0"/>
    <n v="103"/>
    <n v="1.01"/>
    <n v="1.01"/>
    <n v="103"/>
    <n v="0.30199999999999999"/>
    <n v="72728"/>
    <n v="78209"/>
    <n v="22183.49"/>
    <n v="1671.8199999999997"/>
    <n v="14136"/>
    <n v="0.18149999999999999"/>
    <n v="0.17510000000000001"/>
    <n v="8588.11"/>
    <n v="397.59"/>
    <n v="69.62"/>
    <n v="467.21"/>
    <n v="32910.630000000005"/>
  </r>
  <r>
    <x v="275"/>
    <s v="Tekoa School District"/>
    <n v="3418"/>
    <s v="Tekoa High School"/>
    <x v="0"/>
    <n v="92.97"/>
    <n v="0"/>
    <n v="92.97"/>
    <n v="1.01"/>
    <n v="1.01"/>
    <n v="92.97"/>
    <n v="0.27300000000000002"/>
    <n v="72728"/>
    <n v="78209"/>
    <n v="20053.29"/>
    <n v="1511.2799999999988"/>
    <n v="14136"/>
    <n v="0.18149999999999999"/>
    <n v="0.17510000000000001"/>
    <n v="7763.43"/>
    <n v="359.41"/>
    <n v="62.93"/>
    <n v="422.34000000000003"/>
    <n v="29750.34"/>
  </r>
  <r>
    <x v="276"/>
    <s v="Tenino School District"/>
    <n v="2457"/>
    <s v="Parkside Elementary"/>
    <x v="0"/>
    <n v="291.72000000000003"/>
    <n v="0"/>
    <n v="291.72000000000003"/>
    <n v="1"/>
    <n v="1"/>
    <n v="291.72000000000003"/>
    <n v="0.85599999999999998"/>
    <n v="72728"/>
    <n v="78209"/>
    <n v="62255.17"/>
    <n v="4691.7299999999959"/>
    <n v="14136"/>
    <n v="0.18149999999999999"/>
    <n v="0.17510000000000001"/>
    <n v="24221.25"/>
    <n v="1115.78"/>
    <n v="195.37"/>
    <n v="1311.15"/>
    <n v="92479.299999999988"/>
  </r>
  <r>
    <x v="276"/>
    <s v="Tenino School District"/>
    <n v="4238"/>
    <s v="Tenino Elementary School"/>
    <x v="0"/>
    <n v="275.58"/>
    <n v="0"/>
    <n v="275.58"/>
    <n v="1"/>
    <n v="1"/>
    <n v="275.58"/>
    <n v="0.80800000000000005"/>
    <n v="72728"/>
    <n v="78209"/>
    <n v="58764.22"/>
    <n v="4428.6500000000015"/>
    <n v="14136"/>
    <n v="0.18149999999999999"/>
    <n v="0.17510000000000001"/>
    <n v="22863.05"/>
    <n v="1053.21"/>
    <n v="184.42"/>
    <n v="1237.6300000000001"/>
    <n v="87293.550000000017"/>
  </r>
  <r>
    <x v="276"/>
    <s v="Tenino School District"/>
    <n v="3509"/>
    <s v="Tenino High School"/>
    <x v="1"/>
    <n v="378.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6"/>
    <s v="Tenino School District"/>
    <n v="3795"/>
    <s v="Tenino Middle School"/>
    <x v="0"/>
    <n v="307.58"/>
    <n v="0"/>
    <n v="307.58"/>
    <n v="1"/>
    <n v="1"/>
    <n v="307.58"/>
    <n v="0.90200000000000002"/>
    <n v="72728"/>
    <n v="78209"/>
    <n v="65600.66"/>
    <n v="4943.8600000000006"/>
    <n v="14136"/>
    <n v="0.18149999999999999"/>
    <n v="0.17510000000000001"/>
    <n v="25522.86"/>
    <n v="1175.74"/>
    <n v="205.87"/>
    <n v="1381.6100000000001"/>
    <n v="97448.99"/>
  </r>
  <r>
    <x v="277"/>
    <s v="Thorp School District"/>
    <n v="2514"/>
    <s v="Thorp Elem &amp; Jr Sr High"/>
    <x v="1"/>
    <n v="258.1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8"/>
    <s v="Toledo School District"/>
    <n v="5190"/>
    <s v="Cowlitz Prairie Academy"/>
    <x v="0"/>
    <n v="44.43"/>
    <n v="0"/>
    <n v="44.43"/>
    <n v="1.01"/>
    <n v="1.01"/>
    <n v="44.43"/>
    <n v="0.13"/>
    <n v="72728"/>
    <n v="78209"/>
    <n v="9549.19"/>
    <n v="719.64999999999964"/>
    <n v="14136"/>
    <n v="0.18149999999999999"/>
    <n v="0.17510000000000001"/>
    <n v="3696.87"/>
    <n v="171.15"/>
    <n v="29.97"/>
    <n v="201.12"/>
    <n v="14166.830000000002"/>
  </r>
  <r>
    <x v="278"/>
    <s v="Toledo School District"/>
    <n v="2998"/>
    <s v="Toledo Elementary School"/>
    <x v="0"/>
    <n v="396"/>
    <n v="0"/>
    <n v="396"/>
    <n v="1.01"/>
    <n v="1.01"/>
    <n v="396"/>
    <n v="1.1619999999999999"/>
    <n v="72728"/>
    <n v="78209"/>
    <n v="85355.04"/>
    <n v="6432.6100000000006"/>
    <n v="14136"/>
    <n v="0.18149999999999999"/>
    <n v="0.17510000000000001"/>
    <n v="33044.32"/>
    <n v="1529.79"/>
    <n v="267.87"/>
    <n v="1797.6599999999999"/>
    <n v="126629.62999999999"/>
  </r>
  <r>
    <x v="278"/>
    <s v="Toledo School District"/>
    <n v="2616"/>
    <s v="Toledo High School"/>
    <x v="1"/>
    <n v="233.16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78"/>
    <s v="Toledo School District"/>
    <n v="3977"/>
    <s v="Toledo Middle School"/>
    <x v="0"/>
    <n v="174.91"/>
    <n v="0"/>
    <n v="174.91"/>
    <n v="1.01"/>
    <n v="1.01"/>
    <n v="174.91"/>
    <n v="0.51300000000000001"/>
    <n v="72728"/>
    <n v="78209"/>
    <n v="37682.559999999998"/>
    <n v="2839.8700000000026"/>
    <n v="14136"/>
    <n v="0.18149999999999999"/>
    <n v="0.17510000000000001"/>
    <n v="14588.41"/>
    <n v="675.37"/>
    <n v="118.26"/>
    <n v="793.63"/>
    <n v="55904.47"/>
  </r>
  <r>
    <x v="279"/>
    <s v="Tonasket School District"/>
    <n v="5586"/>
    <s v="Tonasket Choice High School"/>
    <x v="0"/>
    <n v="20.81"/>
    <n v="0"/>
    <n v="20.81"/>
    <n v="1"/>
    <n v="1"/>
    <n v="20.81"/>
    <n v="6.0999999999999999E-2"/>
    <n v="72728"/>
    <n v="78209"/>
    <n v="4436.41"/>
    <n v="334.34000000000015"/>
    <n v="14136"/>
    <n v="0.18149999999999999"/>
    <n v="0.17510000000000001"/>
    <n v="1726.05"/>
    <n v="79.510000000000005"/>
    <n v="13.92"/>
    <n v="93.43"/>
    <n v="6590.2300000000005"/>
  </r>
  <r>
    <x v="279"/>
    <s v="Tonasket School District"/>
    <n v="3176"/>
    <s v="Tonasket Elementary School"/>
    <x v="0"/>
    <n v="447.58"/>
    <n v="0"/>
    <n v="447.58"/>
    <n v="1"/>
    <n v="1"/>
    <n v="447.58"/>
    <n v="1.3129999999999999"/>
    <n v="72728"/>
    <n v="78209"/>
    <n v="95491.86"/>
    <n v="7196.5599999999977"/>
    <n v="14136"/>
    <n v="0.18149999999999999"/>
    <n v="0.17510000000000001"/>
    <n v="37152.46"/>
    <n v="1711.47"/>
    <n v="299.68"/>
    <n v="2011.15"/>
    <n v="141852.03"/>
  </r>
  <r>
    <x v="279"/>
    <s v="Tonasket School District"/>
    <n v="2679"/>
    <s v="Tonasket High School"/>
    <x v="0"/>
    <n v="316.49"/>
    <n v="0"/>
    <n v="316.49"/>
    <n v="1"/>
    <n v="1"/>
    <n v="316.49"/>
    <n v="0.92800000000000005"/>
    <n v="72728"/>
    <n v="78209"/>
    <n v="67491.58"/>
    <n v="5086.3699999999953"/>
    <n v="14136"/>
    <n v="0.18149999999999999"/>
    <n v="0.17510000000000001"/>
    <n v="26258.55"/>
    <n v="1209.6300000000001"/>
    <n v="211.81"/>
    <n v="1421.44"/>
    <n v="100257.94"/>
  </r>
  <r>
    <x v="279"/>
    <s v="Tonasket School District"/>
    <n v="4196"/>
    <s v="Tonasket Middle School"/>
    <x v="0"/>
    <n v="220.65"/>
    <n v="0"/>
    <n v="220.65"/>
    <n v="1"/>
    <n v="1"/>
    <n v="220.65"/>
    <n v="0.64700000000000002"/>
    <n v="72728"/>
    <n v="78209"/>
    <n v="47055.02"/>
    <n v="3546.2000000000044"/>
    <n v="14136"/>
    <n v="0.18149999999999999"/>
    <n v="0.17510000000000001"/>
    <n v="18307.419999999998"/>
    <n v="843.35"/>
    <n v="147.66999999999999"/>
    <n v="991.02"/>
    <n v="69899.66"/>
  </r>
  <r>
    <x v="279"/>
    <s v="Tonasket School District"/>
    <n v="5587"/>
    <s v="Tonasket Outreach School"/>
    <x v="0"/>
    <n v="97.86"/>
    <n v="0"/>
    <n v="97.86"/>
    <n v="1"/>
    <n v="1"/>
    <n v="97.86"/>
    <n v="0.28699999999999998"/>
    <n v="72728"/>
    <n v="78209"/>
    <n v="20872.939999999999"/>
    <n v="1573.0400000000009"/>
    <n v="14136"/>
    <n v="0.18149999999999999"/>
    <n v="0.17510000000000001"/>
    <n v="8120.91"/>
    <n v="374.1"/>
    <n v="65.5"/>
    <n v="439.6"/>
    <n v="31006.489999999998"/>
  </r>
  <r>
    <x v="280"/>
    <s v="Toppenish School District"/>
    <n v="1508"/>
    <s v="Computer Academy Toppenish High School"/>
    <x v="0"/>
    <n v="241.18"/>
    <n v="0"/>
    <n v="241.18"/>
    <n v="1"/>
    <n v="1"/>
    <n v="241.18"/>
    <n v="0.70699999999999996"/>
    <n v="72728"/>
    <n v="78209"/>
    <n v="51418.7"/>
    <n v="3875.0600000000049"/>
    <n v="14136"/>
    <n v="0.18149999999999999"/>
    <n v="0.17510000000000001"/>
    <n v="20005.169999999998"/>
    <n v="921.56"/>
    <n v="161.37"/>
    <n v="1082.9299999999998"/>
    <n v="76381.859999999986"/>
  </r>
  <r>
    <x v="280"/>
    <s v="Toppenish School District"/>
    <n v="2608"/>
    <s v="Garfield Elementary School"/>
    <x v="0"/>
    <n v="342.71"/>
    <n v="0"/>
    <n v="342.71"/>
    <n v="1"/>
    <n v="1"/>
    <n v="342.71"/>
    <n v="1.0049999999999999"/>
    <n v="72728"/>
    <n v="78209"/>
    <n v="73091.64"/>
    <n v="5508.4100000000035"/>
    <n v="14136"/>
    <n v="0.18149999999999999"/>
    <n v="0.17510000000000001"/>
    <n v="28437.34"/>
    <n v="1310"/>
    <n v="229.38"/>
    <n v="1539.38"/>
    <n v="108576.77"/>
  </r>
  <r>
    <x v="280"/>
    <s v="Toppenish School District"/>
    <n v="4106"/>
    <s v="Kirkwood Elementary School"/>
    <x v="0"/>
    <n v="402"/>
    <n v="0"/>
    <n v="402"/>
    <n v="1"/>
    <n v="1"/>
    <n v="402"/>
    <n v="1.179"/>
    <n v="72728"/>
    <n v="78209"/>
    <n v="85746.31"/>
    <n v="6462.1000000000058"/>
    <n v="14136"/>
    <n v="0.18149999999999999"/>
    <n v="0.17510000000000001"/>
    <n v="33360.81"/>
    <n v="1536.81"/>
    <n v="269.10000000000002"/>
    <n v="1805.9099999999999"/>
    <n v="127375.13"/>
  </r>
  <r>
    <x v="280"/>
    <s v="Toppenish School District"/>
    <n v="2635"/>
    <s v="Lincoln Elementary School"/>
    <x v="0"/>
    <n v="278.75"/>
    <n v="0"/>
    <n v="278.75"/>
    <n v="1"/>
    <n v="1"/>
    <n v="278.75"/>
    <n v="0.81799999999999995"/>
    <n v="72728"/>
    <n v="78209"/>
    <n v="59491.5"/>
    <n v="4483.4599999999991"/>
    <n v="14136"/>
    <n v="0.18149999999999999"/>
    <n v="0.17510000000000001"/>
    <n v="23146.01"/>
    <n v="1066.25"/>
    <n v="186.7"/>
    <n v="1252.95"/>
    <n v="88373.92"/>
  </r>
  <r>
    <x v="280"/>
    <s v="Toppenish School District"/>
    <n v="5262"/>
    <s v="NW Allprep"/>
    <x v="1"/>
    <n v="503.4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0"/>
    <s v="Toppenish School District"/>
    <n v="2900"/>
    <s v="Toppenish High School"/>
    <x v="0"/>
    <n v="941.53"/>
    <n v="0"/>
    <n v="941.53"/>
    <n v="1"/>
    <n v="1"/>
    <n v="941.53"/>
    <n v="2.762"/>
    <n v="72728"/>
    <n v="78209"/>
    <n v="200874.74"/>
    <n v="15138.520000000019"/>
    <n v="14136"/>
    <n v="0.18149999999999999"/>
    <n v="0.17510000000000001"/>
    <n v="78153.149999999994"/>
    <n v="3600.22"/>
    <n v="630.4"/>
    <n v="4230.62"/>
    <n v="298397.03000000003"/>
  </r>
  <r>
    <x v="280"/>
    <s v="Toppenish School District"/>
    <n v="2264"/>
    <s v="Toppenish Middle School"/>
    <x v="0"/>
    <n v="768.44"/>
    <n v="0"/>
    <n v="768.44"/>
    <n v="1"/>
    <n v="1"/>
    <n v="768.44"/>
    <n v="2.254"/>
    <n v="72728"/>
    <n v="78209"/>
    <n v="163928.91"/>
    <n v="12354.179999999993"/>
    <n v="14136"/>
    <n v="0.18149999999999999"/>
    <n v="0.17510000000000001"/>
    <n v="63778.86"/>
    <n v="2938.05"/>
    <n v="514.45000000000005"/>
    <n v="3452.5"/>
    <n v="243514.45"/>
  </r>
  <r>
    <x v="280"/>
    <s v="Toppenish School District"/>
    <n v="4588"/>
    <s v="Valley View Elementary"/>
    <x v="0"/>
    <n v="456.86"/>
    <n v="0"/>
    <n v="456.86"/>
    <n v="1"/>
    <n v="1"/>
    <n v="456.86"/>
    <n v="1.34"/>
    <n v="72728"/>
    <n v="78209"/>
    <n v="97455.52"/>
    <n v="7344.5399999999936"/>
    <n v="14136"/>
    <n v="0.18149999999999999"/>
    <n v="0.17510000000000001"/>
    <n v="37916.449999999997"/>
    <n v="1746.67"/>
    <n v="305.83999999999997"/>
    <n v="2052.5100000000002"/>
    <n v="144769.02000000002"/>
  </r>
  <r>
    <x v="281"/>
    <s v="Touchet School District"/>
    <n v="2160"/>
    <s v="Touchet Elem &amp; High School"/>
    <x v="0"/>
    <n v="234.10999999999999"/>
    <n v="0"/>
    <n v="234.10999999999999"/>
    <n v="1"/>
    <n v="1"/>
    <n v="234.10999999999999"/>
    <n v="0.68700000000000006"/>
    <n v="72728"/>
    <n v="78209"/>
    <n v="49964.14"/>
    <n v="3765.4400000000023"/>
    <n v="14136"/>
    <n v="0.18149999999999999"/>
    <n v="0.17510000000000001"/>
    <n v="19439.25"/>
    <n v="895.49"/>
    <n v="156.80000000000001"/>
    <n v="1052.29"/>
    <n v="74221.119999999995"/>
  </r>
  <r>
    <x v="282"/>
    <s v="Toutle Lake School District"/>
    <n v="4264"/>
    <s v="Toutle Lake Elementary"/>
    <x v="1"/>
    <n v="378.01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2"/>
    <s v="Toutle Lake School District"/>
    <n v="2560"/>
    <s v="Toutle Lake High School"/>
    <x v="1"/>
    <n v="297.27000000000004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3"/>
    <s v="Trout Lake School District"/>
    <n v="3062"/>
    <s v="Trout Lake Elementary"/>
    <x v="1"/>
    <n v="75.43000000000000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3"/>
    <s v="Trout Lake School District"/>
    <n v="2676"/>
    <s v="Trout Lake School"/>
    <x v="1"/>
    <n v="130.0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4"/>
    <s v="Tukwila School District"/>
    <n v="3226"/>
    <s v="Cascade View Elementary"/>
    <x v="0"/>
    <n v="448.14"/>
    <n v="0"/>
    <n v="448.14"/>
    <n v="1.18"/>
    <n v="1.18"/>
    <n v="448.14"/>
    <n v="1.3149999999999999"/>
    <n v="72728"/>
    <n v="78209"/>
    <n v="112852.04"/>
    <n v="8504.8700000000099"/>
    <n v="14136"/>
    <n v="0.18149999999999999"/>
    <n v="0.17510000000000001"/>
    <n v="40560.69"/>
    <n v="2022.62"/>
    <n v="354.16"/>
    <n v="2376.7799999999997"/>
    <n v="164294.37999999998"/>
  </r>
  <r>
    <x v="284"/>
    <s v="Tukwila School District"/>
    <n v="2848"/>
    <s v="Foster Senior High School"/>
    <x v="0"/>
    <n v="882.06"/>
    <n v="0"/>
    <n v="882.06"/>
    <n v="1.18"/>
    <n v="1.18"/>
    <n v="882.06"/>
    <n v="2.5870000000000002"/>
    <n v="72728"/>
    <n v="78209"/>
    <n v="222013.86"/>
    <n v="16731.630000000005"/>
    <n v="14136"/>
    <n v="0.18149999999999999"/>
    <n v="0.17510000000000001"/>
    <n v="79795.06"/>
    <n v="3979.09"/>
    <n v="696.74"/>
    <n v="4675.83"/>
    <n v="323216.38"/>
  </r>
  <r>
    <x v="284"/>
    <s v="Tukwila School District"/>
    <n v="2564"/>
    <s v="Showalter Middle School"/>
    <x v="0"/>
    <n v="600.22"/>
    <n v="0"/>
    <n v="600.22"/>
    <n v="1.18"/>
    <n v="1.18"/>
    <n v="600.22"/>
    <n v="1.7609999999999999"/>
    <n v="72728"/>
    <n v="78209"/>
    <n v="151127.32999999999"/>
    <n v="11389.410000000003"/>
    <n v="14136"/>
    <n v="0.18149999999999999"/>
    <n v="0.17510000000000001"/>
    <n v="54317.39"/>
    <n v="2708.61"/>
    <n v="474.28"/>
    <n v="3182.8900000000003"/>
    <n v="220017.02"/>
  </r>
  <r>
    <x v="284"/>
    <s v="Tukwila School District"/>
    <n v="3635"/>
    <s v="Thorndyke Elementary"/>
    <x v="0"/>
    <n v="358.43"/>
    <n v="0"/>
    <n v="358.43"/>
    <n v="1.18"/>
    <n v="1.18"/>
    <n v="358.43"/>
    <n v="1.0509999999999999"/>
    <n v="72728"/>
    <n v="78209"/>
    <n v="90195.81"/>
    <n v="6797.4300000000076"/>
    <n v="14136"/>
    <n v="0.18149999999999999"/>
    <n v="0.17510000000000001"/>
    <n v="32417.71"/>
    <n v="1616.55"/>
    <n v="283.06"/>
    <n v="1899.61"/>
    <n v="131310.56"/>
  </r>
  <r>
    <x v="284"/>
    <s v="Tukwila School District"/>
    <n v="3488"/>
    <s v="Tukwila Elementary"/>
    <x v="0"/>
    <n v="416.36"/>
    <n v="0"/>
    <n v="416.36"/>
    <n v="1.18"/>
    <n v="1.18"/>
    <n v="416.36"/>
    <n v="1.2210000000000001"/>
    <n v="72728"/>
    <n v="78209"/>
    <n v="104785.05"/>
    <n v="7896.9100000000035"/>
    <n v="14136"/>
    <n v="0.18149999999999999"/>
    <n v="0.17510000000000001"/>
    <n v="37661.29"/>
    <n v="1878.03"/>
    <n v="328.84"/>
    <n v="2206.87"/>
    <n v="152550.12"/>
  </r>
  <r>
    <x v="285"/>
    <s v="Tumwater School District"/>
    <n v="4500"/>
    <s v="A G West Black Hills High School"/>
    <x v="1"/>
    <n v="747.3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4205"/>
    <s v="Black Lake Elementary"/>
    <x v="1"/>
    <n v="386.0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1713"/>
    <s v="Cascadia High School"/>
    <x v="1"/>
    <n v="137.2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4365"/>
    <s v="East Olympia Elementary"/>
    <x v="1"/>
    <n v="599.7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4452"/>
    <s v="George Washington Bush Middle Sch"/>
    <x v="1"/>
    <n v="756.3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2816"/>
    <s v="Littlerock Elementary School"/>
    <x v="1"/>
    <n v="346.2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2552"/>
    <s v="Michael T Simmons Elementary"/>
    <x v="1"/>
    <n v="423.1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5014"/>
    <s v="New Market High School"/>
    <x v="1"/>
    <n v="57.3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4225"/>
    <s v="New Market Skills Center"/>
    <x v="1"/>
    <n v="435.5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3199"/>
    <s v="Peter G Schmidt Elementary"/>
    <x v="1"/>
    <n v="575.6799999999999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3362"/>
    <s v="Tumwater High School"/>
    <x v="1"/>
    <n v="1083.2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4373"/>
    <s v="Tumwater Hill Elementary"/>
    <x v="1"/>
    <n v="366.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5"/>
    <s v="Tumwater School District"/>
    <n v="3612"/>
    <s v="Tumwater Middle School"/>
    <x v="1"/>
    <n v="630.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6"/>
    <s v="Union Gap School District"/>
    <n v="2714"/>
    <s v="Union Gap School"/>
    <x v="0"/>
    <n v="555.71"/>
    <n v="0"/>
    <n v="555.71"/>
    <n v="1"/>
    <n v="1"/>
    <n v="555.71"/>
    <n v="1.63"/>
    <n v="72728"/>
    <n v="78209"/>
    <n v="118546.64"/>
    <n v="8934.0299999999988"/>
    <n v="14136"/>
    <n v="0.18149999999999999"/>
    <n v="0.17510000000000001"/>
    <n v="46122.239999999998"/>
    <n v="2124.6799999999998"/>
    <n v="372.03"/>
    <n v="2496.71"/>
    <n v="176099.62"/>
  </r>
  <r>
    <x v="287"/>
    <s v="University Place School District"/>
    <n v="3792"/>
    <s v="Chambers Elementary"/>
    <x v="1"/>
    <n v="482.1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3179"/>
    <s v="Curtis Junior High"/>
    <x v="1"/>
    <n v="870.4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3600"/>
    <s v="Curtis Senior High"/>
    <x v="1"/>
    <n v="1325.2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4325"/>
    <s v="Drum Intermediate"/>
    <x v="1"/>
    <n v="637.63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4447"/>
    <s v="Evergreen Primary"/>
    <x v="1"/>
    <n v="534.45000000000005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3296"/>
    <s v="Narrows View Intermediate"/>
    <x v="1"/>
    <n v="694.74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3601"/>
    <s v="Sunset Primary"/>
    <x v="1"/>
    <n v="454.9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7"/>
    <s v="University Place School District"/>
    <n v="2223"/>
    <s v="University Place Primary"/>
    <x v="1"/>
    <n v="511.56"/>
    <n v="0"/>
    <n v="0"/>
    <n v="1.06"/>
    <n v="1.10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8"/>
    <s v="Valley School District"/>
    <n v="1932"/>
    <s v="Columbia Virtual Academy"/>
    <x v="1"/>
    <n v="814.2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8"/>
    <s v="Valley School District"/>
    <n v="5223"/>
    <s v="Paideia High School"/>
    <x v="0"/>
    <n v="26.700000000000003"/>
    <n v="0"/>
    <n v="26.700000000000003"/>
    <n v="1"/>
    <n v="1"/>
    <n v="26.700000000000003"/>
    <n v="7.8E-2"/>
    <n v="72728"/>
    <n v="78209"/>
    <n v="5672.78"/>
    <n v="427.52000000000044"/>
    <n v="14136"/>
    <n v="0.18149999999999999"/>
    <n v="0.17510000000000001"/>
    <n v="2207.08"/>
    <n v="101.67"/>
    <n v="17.8"/>
    <n v="119.47"/>
    <n v="8426.85"/>
  </r>
  <r>
    <x v="288"/>
    <s v="Valley School District"/>
    <n v="2405"/>
    <s v="Valley School"/>
    <x v="0"/>
    <n v="170.51"/>
    <n v="0"/>
    <n v="170.51"/>
    <n v="1"/>
    <n v="1"/>
    <n v="170.51"/>
    <n v="0.5"/>
    <n v="72728"/>
    <n v="78209"/>
    <n v="36364"/>
    <n v="2740.5"/>
    <n v="14136"/>
    <n v="0.18149999999999999"/>
    <n v="0.17510000000000001"/>
    <n v="14147.93"/>
    <n v="651.74"/>
    <n v="114.12"/>
    <n v="765.86"/>
    <n v="54018.29"/>
  </r>
  <r>
    <x v="289"/>
    <s v="Vancouver School District"/>
    <n v="2636"/>
    <s v="Early Childhood Education Center"/>
    <x v="1"/>
    <n v="0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744"/>
    <s v="Ruth Bader Ginsburg Elementary School"/>
    <x v="1"/>
    <n v="114.429999999999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745"/>
    <s v="Vancouver Innovation Technology and Arts Elementary"/>
    <x v="1"/>
    <n v="277.1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4406"/>
    <s v="Alki Middle School"/>
    <x v="1"/>
    <n v="603.4500000000000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3080"/>
    <s v="Benjamin Franklin Elementary"/>
    <x v="1"/>
    <n v="317.5400000000000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4405"/>
    <s v="Chinook Elementary School"/>
    <x v="1"/>
    <n v="510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3423"/>
    <s v="Columbia River High"/>
    <x v="1"/>
    <n v="1164.080000000000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4503"/>
    <s v="Discovery Middle School"/>
    <x v="0"/>
    <n v="489.65"/>
    <n v="0"/>
    <n v="489.65"/>
    <n v="1.06"/>
    <n v="1.06"/>
    <n v="489.65"/>
    <n v="1.4359999999999999"/>
    <n v="72728"/>
    <n v="78209"/>
    <n v="110703.65"/>
    <n v="8342.9600000000064"/>
    <n v="14136"/>
    <n v="0.18149999999999999"/>
    <n v="0.17510000000000001"/>
    <n v="41852.86"/>
    <n v="1984.11"/>
    <n v="347.42"/>
    <n v="2331.5299999999997"/>
    <n v="163231.00000000003"/>
  </r>
  <r>
    <x v="289"/>
    <s v="Vancouver School District"/>
    <n v="3733"/>
    <s v="Dwight D Eisenhower Elementary"/>
    <x v="1"/>
    <n v="438.0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4075"/>
    <s v="Felida Elementary School"/>
    <x v="1"/>
    <n v="597.8099999999999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1574"/>
    <s v="Fir Grove Childrens Center"/>
    <x v="0"/>
    <n v="62.81"/>
    <n v="0"/>
    <n v="62.81"/>
    <n v="1.06"/>
    <n v="1.06"/>
    <n v="62.81"/>
    <n v="0.184"/>
    <n v="72728"/>
    <n v="78209"/>
    <n v="14184.87"/>
    <n v="1069.0099999999984"/>
    <n v="14136"/>
    <n v="0.18149999999999999"/>
    <n v="0.17510000000000001"/>
    <n v="5362.76"/>
    <n v="254.23"/>
    <n v="44.52"/>
    <n v="298.75"/>
    <n v="20915.39"/>
  </r>
  <r>
    <x v="289"/>
    <s v="Vancouver School District"/>
    <n v="2179"/>
    <s v="Fort Vancouver High School"/>
    <x v="0"/>
    <n v="1497.81"/>
    <n v="0"/>
    <n v="1497.81"/>
    <n v="1.06"/>
    <n v="1.06"/>
    <n v="1497.81"/>
    <n v="4.3940000000000001"/>
    <n v="72728"/>
    <n v="78209"/>
    <n v="338740.84"/>
    <n v="25528.52999999997"/>
    <n v="14136"/>
    <n v="0.18149999999999999"/>
    <n v="0.17510000000000001"/>
    <n v="128065.09"/>
    <n v="6071.16"/>
    <n v="1063.06"/>
    <n v="7134.2199999999993"/>
    <n v="499468.68"/>
  </r>
  <r>
    <x v="289"/>
    <s v="Vancouver School District"/>
    <n v="2637"/>
    <s v="Fruit Valley Elementary School"/>
    <x v="0"/>
    <n v="197.86"/>
    <n v="0"/>
    <n v="197.86"/>
    <n v="1.06"/>
    <n v="1.06"/>
    <n v="197.86"/>
    <n v="0.57999999999999996"/>
    <n v="72728"/>
    <n v="78209"/>
    <n v="44713.17"/>
    <n v="3369.7200000000012"/>
    <n v="14136"/>
    <n v="0.18149999999999999"/>
    <n v="0.17510000000000001"/>
    <n v="16904.36"/>
    <n v="801.38"/>
    <n v="140.32"/>
    <n v="941.7"/>
    <n v="65928.95"/>
  </r>
  <r>
    <x v="289"/>
    <s v="Vancouver School District"/>
    <n v="3902"/>
    <s v="Gaiser Middle School"/>
    <x v="0"/>
    <n v="730.86"/>
    <n v="0"/>
    <n v="730.86"/>
    <n v="1.06"/>
    <n v="1.06"/>
    <n v="730.86"/>
    <n v="2.1440000000000001"/>
    <n v="72728"/>
    <n v="78209"/>
    <n v="165284.56"/>
    <n v="12456.339999999997"/>
    <n v="14136"/>
    <n v="0.18149999999999999"/>
    <n v="0.17510000000000001"/>
    <n v="62487.839999999997"/>
    <n v="2962.35"/>
    <n v="518.71"/>
    <n v="3481.06"/>
    <n v="243709.8"/>
  </r>
  <r>
    <x v="289"/>
    <s v="Vancouver School District"/>
    <n v="1738"/>
    <s v="Gate Program"/>
    <x v="0"/>
    <n v="43.89"/>
    <n v="0"/>
    <n v="43.89"/>
    <n v="1.06"/>
    <n v="1.06"/>
    <n v="43.89"/>
    <n v="0.129"/>
    <n v="72728"/>
    <n v="78209"/>
    <n v="9944.83"/>
    <n v="749.46999999999935"/>
    <n v="14136"/>
    <n v="0.18149999999999999"/>
    <n v="0.17510000000000001"/>
    <n v="3759.76"/>
    <n v="178.24"/>
    <n v="31.21"/>
    <n v="209.45000000000002"/>
    <n v="14663.51"/>
  </r>
  <r>
    <x v="289"/>
    <s v="Vancouver School District"/>
    <n v="3424"/>
    <s v="George C Marshall Elementary"/>
    <x v="0"/>
    <n v="339.71"/>
    <n v="0"/>
    <n v="339.71"/>
    <n v="1.06"/>
    <n v="1.06"/>
    <n v="339.71"/>
    <n v="0.996"/>
    <n v="72728"/>
    <n v="78209"/>
    <n v="76783.31"/>
    <n v="5786.6199999999953"/>
    <n v="14136"/>
    <n v="0.18149999999999999"/>
    <n v="0.17510000000000001"/>
    <n v="29028.86"/>
    <n v="1376.17"/>
    <n v="240.97"/>
    <n v="1617.14"/>
    <n v="113215.93"/>
  </r>
  <r>
    <x v="289"/>
    <s v="Vancouver School District"/>
    <n v="2643"/>
    <s v="Harney Elementary School"/>
    <x v="0"/>
    <n v="499.57"/>
    <n v="0"/>
    <n v="499.57"/>
    <n v="1.06"/>
    <n v="1.06"/>
    <n v="499.57"/>
    <n v="1.4650000000000001"/>
    <n v="72728"/>
    <n v="78209"/>
    <n v="112939.31"/>
    <n v="8511.4499999999971"/>
    <n v="14136"/>
    <n v="0.18149999999999999"/>
    <n v="0.17510000000000001"/>
    <n v="42698.080000000002"/>
    <n v="2024.18"/>
    <n v="354.43"/>
    <n v="2378.61"/>
    <n v="166527.45000000001"/>
  </r>
  <r>
    <x v="289"/>
    <s v="Vancouver School District"/>
    <n v="3735"/>
    <s v="Harry S Truman Elementary School"/>
    <x v="0"/>
    <n v="490.14"/>
    <n v="0"/>
    <n v="490.14"/>
    <n v="1.06"/>
    <n v="1.06"/>
    <n v="490.14"/>
    <n v="1.4379999999999999"/>
    <n v="72728"/>
    <n v="78209"/>
    <n v="110857.84"/>
    <n v="8354.570000000007"/>
    <n v="14136"/>
    <n v="0.18149999999999999"/>
    <n v="0.17510000000000001"/>
    <n v="41911.15"/>
    <n v="1986.87"/>
    <n v="347.9"/>
    <n v="2334.77"/>
    <n v="163458.32999999999"/>
  </r>
  <r>
    <x v="289"/>
    <s v="Vancouver School District"/>
    <n v="2690"/>
    <s v="Hazel Dell Elementary School"/>
    <x v="0"/>
    <n v="381.7"/>
    <n v="0"/>
    <n v="381.7"/>
    <n v="1.06"/>
    <n v="1.06"/>
    <n v="381.7"/>
    <n v="1.1200000000000001"/>
    <n v="72728"/>
    <n v="78209"/>
    <n v="86342.68"/>
    <n v="6507.0400000000081"/>
    <n v="14136"/>
    <n v="0.18149999999999999"/>
    <n v="0.17510000000000001"/>
    <n v="32642.9"/>
    <n v="1547.5"/>
    <n v="270.97000000000003"/>
    <n v="1818.47"/>
    <n v="127311.09"/>
  </r>
  <r>
    <x v="289"/>
    <s v="Vancouver School District"/>
    <n v="2610"/>
    <s v="Hough Elementary School"/>
    <x v="0"/>
    <n v="248.36"/>
    <n v="0"/>
    <n v="248.36"/>
    <n v="1.06"/>
    <n v="1.06"/>
    <n v="248.36"/>
    <n v="0.72899999999999998"/>
    <n v="72728"/>
    <n v="78209"/>
    <n v="56199.83"/>
    <n v="4235.3899999999994"/>
    <n v="14136"/>
    <n v="0.18149999999999999"/>
    <n v="0.17510000000000001"/>
    <n v="21247.03"/>
    <n v="1007.25"/>
    <n v="176.37"/>
    <n v="1183.6199999999999"/>
    <n v="82865.87"/>
  </r>
  <r>
    <x v="289"/>
    <s v="Vancouver School District"/>
    <n v="3081"/>
    <s v="Hudson's Bay High School"/>
    <x v="0"/>
    <n v="1156.19"/>
    <n v="0"/>
    <n v="1156.19"/>
    <n v="1.06"/>
    <n v="1.06"/>
    <n v="1156.19"/>
    <n v="3.391"/>
    <n v="72728"/>
    <n v="78209"/>
    <n v="261417.89"/>
    <n v="19701.229999999981"/>
    <n v="14136"/>
    <n v="0.18149999999999999"/>
    <n v="0.17510000000000001"/>
    <n v="98832.21"/>
    <n v="4685.32"/>
    <n v="820.4"/>
    <n v="5505.7199999999993"/>
    <n v="385457.05"/>
  </r>
  <r>
    <x v="289"/>
    <s v="Vancouver School District"/>
    <n v="3543"/>
    <s v="Jason Lee Middle School"/>
    <x v="0"/>
    <n v="540.04999999999995"/>
    <n v="0"/>
    <n v="540.04999999999995"/>
    <n v="1.06"/>
    <n v="1.06"/>
    <n v="540.04999999999995"/>
    <n v="1.5840000000000001"/>
    <n v="72728"/>
    <n v="78209"/>
    <n v="122113.22"/>
    <n v="9202.820000000007"/>
    <n v="14136"/>
    <n v="0.18149999999999999"/>
    <n v="0.17510000000000001"/>
    <n v="46166.39"/>
    <n v="2188.6"/>
    <n v="383.22"/>
    <n v="2571.8199999999997"/>
    <n v="180054.25"/>
  </r>
  <r>
    <x v="289"/>
    <s v="Vancouver School District"/>
    <n v="4591"/>
    <s v="Jefferson Middle School"/>
    <x v="1"/>
    <n v="755.6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3017"/>
    <s v="Lake Shore Elementary"/>
    <x v="1"/>
    <n v="325.8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3932"/>
    <s v="Lewis and Clark High School"/>
    <x v="0"/>
    <n v="81.429999999999993"/>
    <n v="0"/>
    <n v="81.429999999999993"/>
    <n v="1.06"/>
    <n v="1.06"/>
    <n v="81.429999999999993"/>
    <n v="0.23899999999999999"/>
    <n v="72728"/>
    <n v="78209"/>
    <n v="18424.91"/>
    <n v="1388.5600000000013"/>
    <n v="14136"/>
    <n v="0.18149999999999999"/>
    <n v="0.17510000000000001"/>
    <n v="6965.76"/>
    <n v="330.22"/>
    <n v="57.82"/>
    <n v="388.04"/>
    <n v="27167.27"/>
  </r>
  <r>
    <x v="289"/>
    <s v="Vancouver School District"/>
    <n v="2318"/>
    <s v="Lincoln Elementary School"/>
    <x v="0"/>
    <n v="307.45999999999998"/>
    <n v="0"/>
    <n v="307.45999999999998"/>
    <n v="1.06"/>
    <n v="1.06"/>
    <n v="307.45999999999998"/>
    <n v="0.90200000000000002"/>
    <n v="72728"/>
    <n v="78209"/>
    <n v="69536.7"/>
    <n v="5240.4900000000052"/>
    <n v="14136"/>
    <n v="0.18149999999999999"/>
    <n v="0.17510000000000001"/>
    <n v="26289.19"/>
    <n v="1246.29"/>
    <n v="218.23"/>
    <n v="1464.52"/>
    <n v="102530.90000000001"/>
  </r>
  <r>
    <x v="289"/>
    <s v="Vancouver School District"/>
    <n v="3734"/>
    <s v="Martin Luther King Elementary"/>
    <x v="0"/>
    <n v="431.43"/>
    <n v="0"/>
    <n v="431.43"/>
    <n v="1.06"/>
    <n v="1.06"/>
    <n v="431.43"/>
    <n v="1.266"/>
    <n v="72728"/>
    <n v="78209"/>
    <n v="97598.07"/>
    <n v="7355.2799999999988"/>
    <n v="14136"/>
    <n v="0.18149999999999999"/>
    <n v="0.17510000000000001"/>
    <n v="36898.14"/>
    <n v="1749.22"/>
    <n v="306.29000000000002"/>
    <n v="2055.5100000000002"/>
    <n v="143907.00000000003"/>
  </r>
  <r>
    <x v="289"/>
    <s v="Vancouver School District"/>
    <n v="3146"/>
    <s v="Mcloughlin Middle School"/>
    <x v="0"/>
    <n v="854.09"/>
    <n v="0"/>
    <n v="854.09"/>
    <n v="1.06"/>
    <n v="1.06"/>
    <n v="854.09"/>
    <n v="2.5049999999999999"/>
    <n v="72728"/>
    <n v="78209"/>
    <n v="193114.66"/>
    <n v="14553.699999999983"/>
    <n v="14136"/>
    <n v="0.18149999999999999"/>
    <n v="0.17510000000000001"/>
    <n v="73009.34"/>
    <n v="3461.14"/>
    <n v="606.04999999999995"/>
    <n v="4067.1899999999996"/>
    <n v="284744.88999999996"/>
  </r>
  <r>
    <x v="289"/>
    <s v="Vancouver School District"/>
    <n v="2723"/>
    <s v="Minnehaha Elementary School"/>
    <x v="0"/>
    <n v="478.87"/>
    <n v="0"/>
    <n v="478.87"/>
    <n v="1.06"/>
    <n v="1.06"/>
    <n v="478.87"/>
    <n v="1.405"/>
    <n v="72728"/>
    <n v="78209"/>
    <n v="108313.81"/>
    <n v="8162.8500000000058"/>
    <n v="14136"/>
    <n v="0.18149999999999999"/>
    <n v="0.17510000000000001"/>
    <n v="40949.35"/>
    <n v="1941.28"/>
    <n v="339.92"/>
    <n v="2281.1999999999998"/>
    <n v="159707.21000000002"/>
  </r>
  <r>
    <x v="289"/>
    <s v="Vancouver School District"/>
    <n v="5342"/>
    <s v="Open Doors Vancouver"/>
    <x v="0"/>
    <n v="230.43"/>
    <n v="0"/>
    <n v="230.43"/>
    <n v="1.06"/>
    <n v="1.06"/>
    <n v="230.43"/>
    <n v="0.67600000000000005"/>
    <n v="72728"/>
    <n v="78209"/>
    <n v="52113.98"/>
    <n v="3927.4599999999991"/>
    <n v="14136"/>
    <n v="0.18149999999999999"/>
    <n v="0.17510000000000001"/>
    <n v="19702.32"/>
    <n v="934.02"/>
    <n v="163.55000000000001"/>
    <n v="1097.57"/>
    <n v="76841.330000000016"/>
  </r>
  <r>
    <x v="289"/>
    <s v="Vancouver School District"/>
    <n v="2644"/>
    <s v="Peter S Ogden Elementary"/>
    <x v="0"/>
    <n v="589.73"/>
    <n v="0"/>
    <n v="589.73"/>
    <n v="1.06"/>
    <n v="1.06"/>
    <n v="589.73"/>
    <n v="1.73"/>
    <n v="72728"/>
    <n v="78209"/>
    <n v="133368.60999999999"/>
    <n v="10051.050000000017"/>
    <n v="14136"/>
    <n v="0.18149999999999999"/>
    <n v="0.17510000000000001"/>
    <n v="50421.62"/>
    <n v="2390.33"/>
    <n v="418.55"/>
    <n v="2808.88"/>
    <n v="196650.16"/>
  </r>
  <r>
    <x v="289"/>
    <s v="Vancouver School District"/>
    <n v="4410"/>
    <s v="Roosevelt Elementary School"/>
    <x v="0"/>
    <n v="533.63"/>
    <n v="0"/>
    <n v="533.63"/>
    <n v="1.06"/>
    <n v="1.06"/>
    <n v="533.63"/>
    <n v="1.5649999999999999"/>
    <n v="72728"/>
    <n v="78209"/>
    <n v="120648.48"/>
    <n v="9092.4300000000076"/>
    <n v="14136"/>
    <n v="0.18149999999999999"/>
    <n v="0.17510000000000001"/>
    <n v="45612.62"/>
    <n v="2162.35"/>
    <n v="378.63"/>
    <n v="2540.98"/>
    <n v="177894.51000000004"/>
  </r>
  <r>
    <x v="289"/>
    <s v="Vancouver School District"/>
    <n v="4034"/>
    <s v="Sacajawea Elementary School"/>
    <x v="1"/>
    <n v="403.8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2964"/>
    <s v="Salmon Creek Elementary"/>
    <x v="1"/>
    <n v="406.4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3016"/>
    <s v="Sarah J Anderson Elementary"/>
    <x v="0"/>
    <n v="630.65"/>
    <n v="0"/>
    <n v="630.65"/>
    <n v="1.06"/>
    <n v="1.06"/>
    <n v="630.65"/>
    <n v="1.85"/>
    <n v="72728"/>
    <n v="78209"/>
    <n v="142619.60999999999"/>
    <n v="10748.24000000002"/>
    <n v="14136"/>
    <n v="0.18149999999999999"/>
    <n v="0.17510000000000001"/>
    <n v="53919.08"/>
    <n v="2556.13"/>
    <n v="447.58"/>
    <n v="3003.71"/>
    <n v="210290.64"/>
  </r>
  <r>
    <x v="289"/>
    <s v="Vancouver School District"/>
    <n v="4504"/>
    <s v="Skyview High School"/>
    <x v="1"/>
    <n v="1835.3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713"/>
    <s v="Vancouver Alternative Programs"/>
    <x v="0"/>
    <n v="121.81"/>
    <n v="0"/>
    <n v="121.81"/>
    <n v="1.06"/>
    <n v="1.06"/>
    <n v="121.81"/>
    <n v="0.35699999999999998"/>
    <n v="72728"/>
    <n v="78209"/>
    <n v="27521.73"/>
    <n v="2074.119999999999"/>
    <n v="14136"/>
    <n v="0.18149999999999999"/>
    <n v="0.17510000000000001"/>
    <n v="10404.92"/>
    <n v="493.26"/>
    <n v="86.37"/>
    <n v="579.63"/>
    <n v="40580.400000000001"/>
  </r>
  <r>
    <x v="289"/>
    <s v="Vancouver School District"/>
    <n v="3556"/>
    <s v="Vancouver Home Connection"/>
    <x v="1"/>
    <n v="146.0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716"/>
    <s v="Vancouver Intensive Communications Center"/>
    <x v="1"/>
    <n v="0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271"/>
    <s v="Vancouver iTech Preparatory"/>
    <x v="1"/>
    <n v="601.4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1689"/>
    <s v="Vancouver School of Arts and Academics"/>
    <x v="1"/>
    <n v="792.5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89"/>
    <s v="Vancouver School District"/>
    <n v="5149"/>
    <s v="Vancouver Virtual Learning Academy"/>
    <x v="0"/>
    <n v="339.75"/>
    <n v="0"/>
    <n v="339.75"/>
    <n v="1.06"/>
    <n v="1.06"/>
    <n v="339.75"/>
    <n v="0.997"/>
    <n v="72728"/>
    <n v="78209"/>
    <n v="76860.399999999994"/>
    <n v="5792.4400000000023"/>
    <n v="14136"/>
    <n v="0.18149999999999999"/>
    <n v="0.17510000000000001"/>
    <n v="29058.01"/>
    <n v="1377.55"/>
    <n v="241.21"/>
    <n v="1618.76"/>
    <n v="113329.60999999999"/>
  </r>
  <r>
    <x v="289"/>
    <s v="Vancouver School District"/>
    <n v="2828"/>
    <s v="Walnut Grove Elementary"/>
    <x v="0"/>
    <n v="669.71"/>
    <n v="0"/>
    <n v="669.71"/>
    <n v="1.06"/>
    <n v="1.06"/>
    <n v="669.71"/>
    <n v="1.964"/>
    <n v="72728"/>
    <n v="78209"/>
    <n v="151408.06"/>
    <n v="11410.559999999998"/>
    <n v="14136"/>
    <n v="0.18149999999999999"/>
    <n v="0.17510000000000001"/>
    <n v="57241.66"/>
    <n v="2713.64"/>
    <n v="475.16"/>
    <n v="3188.7999999999997"/>
    <n v="223249.08"/>
  </r>
  <r>
    <x v="289"/>
    <s v="Vancouver School District"/>
    <n v="3565"/>
    <s v="Washington Elementary"/>
    <x v="0"/>
    <n v="242.07"/>
    <n v="0"/>
    <n v="242.07"/>
    <n v="1.06"/>
    <n v="1.06"/>
    <n v="242.07"/>
    <n v="0.71"/>
    <n v="72728"/>
    <n v="78209"/>
    <n v="54735.09"/>
    <n v="4125"/>
    <n v="14136"/>
    <n v="0.18149999999999999"/>
    <n v="0.17510000000000001"/>
    <n v="20693.27"/>
    <n v="981"/>
    <n v="171.77"/>
    <n v="1152.77"/>
    <n v="80706.13"/>
  </r>
  <r>
    <x v="290"/>
    <s v="Vashon Island School District"/>
    <n v="4468"/>
    <s v="Chautauqua Elementary"/>
    <x v="1"/>
    <n v="446.25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0"/>
    <s v="Vashon Island School District"/>
    <n v="1822"/>
    <s v="Family Link"/>
    <x v="1"/>
    <n v="70.22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0"/>
    <s v="Vashon Island School District"/>
    <n v="3667"/>
    <s v="McMurray Middle School"/>
    <x v="1"/>
    <n v="353.4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0"/>
    <s v="Vashon Island School District"/>
    <n v="1938"/>
    <s v="Student Link"/>
    <x v="1"/>
    <n v="49.370000000000005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0"/>
    <s v="Vashon Island School District"/>
    <n v="2419"/>
    <s v="Vashon Island High School"/>
    <x v="1"/>
    <n v="511.39"/>
    <n v="0"/>
    <n v="0"/>
    <n v="1.1200000000000001"/>
    <n v="1.16000000000000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1"/>
    <s v="WA HE LUT Indian School Agency"/>
    <n v="5496"/>
    <s v="Wa He Lut Indian School"/>
    <x v="0"/>
    <n v="131.71"/>
    <n v="0"/>
    <n v="131.71"/>
    <n v="1"/>
    <n v="1"/>
    <n v="131.71"/>
    <n v="0.38600000000000001"/>
    <n v="72728"/>
    <n v="78209"/>
    <n v="28073.01"/>
    <n v="2115.66"/>
    <n v="14136"/>
    <n v="0.18149999999999999"/>
    <n v="0.17510000000000001"/>
    <n v="10922.2"/>
    <n v="503.14"/>
    <n v="88.1"/>
    <n v="591.24"/>
    <n v="41702.109999999993"/>
  </r>
  <r>
    <x v="292"/>
    <s v="Wahkiakum School District"/>
    <n v="2893"/>
    <s v="Julius A Wendt Elementary/John C Thomas Middle School"/>
    <x v="0"/>
    <n v="262.45"/>
    <n v="0"/>
    <n v="262.45"/>
    <n v="1"/>
    <n v="1.04"/>
    <n v="262.45"/>
    <n v="0.77"/>
    <n v="72728"/>
    <n v="78209"/>
    <n v="56000.56"/>
    <n v="6629.2099999999991"/>
    <n v="14136"/>
    <n v="0.18149999999999999"/>
    <n v="0.17510000000000001"/>
    <n v="22209.599999999999"/>
    <n v="1043.83"/>
    <n v="182.77"/>
    <n v="1226.5999999999999"/>
    <n v="86065.97"/>
  </r>
  <r>
    <x v="292"/>
    <s v="Wahkiakum School District"/>
    <n v="3467"/>
    <s v="Wahkiakum High School"/>
    <x v="0"/>
    <n v="146.10999999999999"/>
    <n v="0"/>
    <n v="146.10999999999999"/>
    <n v="1"/>
    <n v="1.04"/>
    <n v="146.10999999999999"/>
    <n v="0.42899999999999999"/>
    <n v="72728"/>
    <n v="78209"/>
    <n v="31200.31"/>
    <n v="3693.4200000000019"/>
    <n v="14136"/>
    <n v="0.18149999999999999"/>
    <n v="0.17510000000000001"/>
    <n v="12373.92"/>
    <n v="581.55999999999995"/>
    <n v="101.83"/>
    <n v="683.39"/>
    <n v="47951.040000000008"/>
  </r>
  <r>
    <x v="293"/>
    <s v="Wahluke School District"/>
    <n v="3152"/>
    <s v="Mattawa Elementary"/>
    <x v="0"/>
    <n v="339.86"/>
    <n v="0"/>
    <n v="339.86"/>
    <n v="1"/>
    <n v="1"/>
    <n v="339.86"/>
    <n v="0.997"/>
    <n v="72728"/>
    <n v="78209"/>
    <n v="72509.820000000007"/>
    <n v="5464.5499999999884"/>
    <n v="14136"/>
    <n v="0.18149999999999999"/>
    <n v="0.17510000000000001"/>
    <n v="28210.97"/>
    <n v="1299.57"/>
    <n v="227.55"/>
    <n v="1527.12"/>
    <n v="107712.45999999999"/>
  </r>
  <r>
    <x v="293"/>
    <s v="Wahluke School District"/>
    <n v="4222"/>
    <s v="Morris Schott Elementary"/>
    <x v="0"/>
    <n v="239.43"/>
    <n v="0"/>
    <n v="239.43"/>
    <n v="1"/>
    <n v="1"/>
    <n v="239.43"/>
    <n v="0.70199999999999996"/>
    <n v="72728"/>
    <n v="78209"/>
    <n v="51055.06"/>
    <n v="3847.6600000000035"/>
    <n v="14136"/>
    <n v="0.18149999999999999"/>
    <n v="0.17510000000000001"/>
    <n v="19863.689999999999"/>
    <n v="915.05"/>
    <n v="160.22999999999999"/>
    <n v="1075.28"/>
    <n v="75841.69"/>
  </r>
  <r>
    <x v="293"/>
    <s v="Wahluke School District"/>
    <n v="4490"/>
    <s v="Saddle Mountain Elementary"/>
    <x v="0"/>
    <n v="369.28"/>
    <n v="0"/>
    <n v="369.28"/>
    <n v="1"/>
    <n v="1"/>
    <n v="369.28"/>
    <n v="1.083"/>
    <n v="72728"/>
    <n v="78209"/>
    <n v="78764.42"/>
    <n v="5935.9300000000076"/>
    <n v="14136"/>
    <n v="0.18149999999999999"/>
    <n v="0.17510000000000001"/>
    <n v="30644.41"/>
    <n v="1411.67"/>
    <n v="247.18"/>
    <n v="1658.8500000000001"/>
    <n v="117003.61000000002"/>
  </r>
  <r>
    <x v="293"/>
    <s v="Wahluke School District"/>
    <n v="1835"/>
    <s v="Sentinel Tech Alt School"/>
    <x v="0"/>
    <n v="37.49"/>
    <n v="0"/>
    <n v="37.49"/>
    <n v="1"/>
    <n v="1"/>
    <n v="37.49"/>
    <n v="0.11"/>
    <n v="72728"/>
    <n v="78209"/>
    <n v="8000.08"/>
    <n v="602.90999999999985"/>
    <n v="14136"/>
    <n v="0.18149999999999999"/>
    <n v="0.17510000000000001"/>
    <n v="3112.54"/>
    <n v="143.38"/>
    <n v="25.11"/>
    <n v="168.49"/>
    <n v="11884.019999999999"/>
  </r>
  <r>
    <x v="293"/>
    <s v="Wahluke School District"/>
    <n v="4254"/>
    <s v="Wahluke High School"/>
    <x v="0"/>
    <n v="756.73"/>
    <n v="0"/>
    <n v="756.73"/>
    <n v="1"/>
    <n v="1"/>
    <n v="756.73"/>
    <n v="2.2200000000000002"/>
    <n v="72728"/>
    <n v="78209"/>
    <n v="161456.16"/>
    <n v="12167.820000000007"/>
    <n v="14136"/>
    <n v="0.18149999999999999"/>
    <n v="0.17510000000000001"/>
    <n v="62816.800000000003"/>
    <n v="2893.73"/>
    <n v="506.69"/>
    <n v="3400.42"/>
    <n v="239841.20000000004"/>
  </r>
  <r>
    <x v="293"/>
    <s v="Wahluke School District"/>
    <n v="5144"/>
    <s v="Wahluke Junior High"/>
    <x v="0"/>
    <n v="597.36"/>
    <n v="0"/>
    <n v="597.36"/>
    <n v="1"/>
    <n v="1"/>
    <n v="597.36"/>
    <n v="1.752"/>
    <n v="72728"/>
    <n v="78209"/>
    <n v="127419.46"/>
    <n v="9602.7100000000064"/>
    <n v="14136"/>
    <n v="0.18149999999999999"/>
    <n v="0.17510000000000001"/>
    <n v="49574.34"/>
    <n v="2283.6999999999998"/>
    <n v="399.88"/>
    <n v="2683.58"/>
    <n v="189280.09"/>
  </r>
  <r>
    <x v="294"/>
    <s v="Waitsburg School District"/>
    <n v="2174"/>
    <s v="Preston Hall Middle School"/>
    <x v="0"/>
    <n v="65.709999999999994"/>
    <n v="0"/>
    <n v="65.709999999999994"/>
    <n v="1"/>
    <n v="1"/>
    <n v="65.709999999999994"/>
    <n v="0.193"/>
    <n v="72728"/>
    <n v="78209"/>
    <n v="14036.5"/>
    <n v="1057.8400000000001"/>
    <n v="14136"/>
    <n v="0.18149999999999999"/>
    <n v="0.17510000000000001"/>
    <n v="5461.1"/>
    <n v="251.57"/>
    <n v="44.05"/>
    <n v="295.62"/>
    <n v="20851.059999999998"/>
  </r>
  <r>
    <x v="294"/>
    <s v="Waitsburg School District"/>
    <n v="2712"/>
    <s v="Waitsburg Elementary School"/>
    <x v="0"/>
    <n v="123.54"/>
    <n v="0"/>
    <n v="123.54"/>
    <n v="1"/>
    <n v="1"/>
    <n v="123.54"/>
    <n v="0.36199999999999999"/>
    <n v="72728"/>
    <n v="78209"/>
    <n v="26327.54"/>
    <n v="1984.119999999999"/>
    <n v="14136"/>
    <n v="0.18149999999999999"/>
    <n v="0.17510000000000001"/>
    <n v="10243.1"/>
    <n v="471.86"/>
    <n v="82.62"/>
    <n v="554.48"/>
    <n v="39109.24"/>
  </r>
  <r>
    <x v="294"/>
    <s v="Waitsburg School District"/>
    <n v="2386"/>
    <s v="Waitsburg High School"/>
    <x v="1"/>
    <n v="95.1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5"/>
    <s v="Walla Walla Public Schools"/>
    <n v="5187"/>
    <s v="HEAD START/ECEAP PRESCHOOL"/>
    <x v="0"/>
    <n v="0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5"/>
    <s v="Walla Walla Public Schools"/>
    <n v="1772"/>
    <s v="HomeLink"/>
    <x v="1"/>
    <n v="31.87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5"/>
    <s v="Walla Walla Public Schools"/>
    <n v="2074"/>
    <s v="Berney Elementary School"/>
    <x v="0"/>
    <n v="360.28"/>
    <n v="0"/>
    <n v="360.28"/>
    <n v="1.01"/>
    <n v="1.01"/>
    <n v="360.28"/>
    <n v="1.0569999999999999"/>
    <n v="72728"/>
    <n v="78209"/>
    <n v="77642.23"/>
    <n v="5851.3500000000058"/>
    <n v="14136"/>
    <n v="0.18149999999999999"/>
    <n v="0.17510000000000001"/>
    <n v="30058.39"/>
    <n v="1391.56"/>
    <n v="243.66"/>
    <n v="1635.22"/>
    <n v="115187.19"/>
  </r>
  <r>
    <x v="295"/>
    <s v="Walla Walla Public Schools"/>
    <n v="2528"/>
    <s v="Edison Elementary School - Walla Walla"/>
    <x v="0"/>
    <n v="457.14"/>
    <n v="0"/>
    <n v="457.14"/>
    <n v="1.01"/>
    <n v="1.01"/>
    <n v="457.14"/>
    <n v="1.341"/>
    <n v="72728"/>
    <n v="78209"/>
    <n v="98503.53"/>
    <n v="7423.5200000000041"/>
    <n v="14136"/>
    <n v="0.18149999999999999"/>
    <n v="0.17510000000000001"/>
    <n v="38134.629999999997"/>
    <n v="1765.45"/>
    <n v="309.13"/>
    <n v="2074.58"/>
    <n v="146136.25999999998"/>
  </r>
  <r>
    <x v="295"/>
    <s v="Walla Walla Public Schools"/>
    <n v="3510"/>
    <s v="Garrison Middle School"/>
    <x v="0"/>
    <n v="539.52"/>
    <n v="0"/>
    <n v="539.52"/>
    <n v="1.01"/>
    <n v="1.01"/>
    <n v="539.52"/>
    <n v="1.583"/>
    <n v="72728"/>
    <n v="78209"/>
    <n v="116279.71"/>
    <n v="8763.1899999999878"/>
    <n v="14136"/>
    <n v="0.18149999999999999"/>
    <n v="0.17510000000000001"/>
    <n v="45016.49"/>
    <n v="2084.0500000000002"/>
    <n v="364.92"/>
    <n v="2448.9700000000003"/>
    <n v="172508.36000000002"/>
  </r>
  <r>
    <x v="295"/>
    <s v="Walla Walla Public Schools"/>
    <n v="2078"/>
    <s v="Green Park Elementary School"/>
    <x v="0"/>
    <n v="517.16"/>
    <n v="0"/>
    <n v="517.16"/>
    <n v="1.01"/>
    <n v="1.01"/>
    <n v="517.16"/>
    <n v="1.5169999999999999"/>
    <n v="72728"/>
    <n v="78209"/>
    <n v="111431.66"/>
    <n v="8397.8199999999924"/>
    <n v="14136"/>
    <n v="0.18149999999999999"/>
    <n v="0.17510000000000001"/>
    <n v="43139.62"/>
    <n v="1997.16"/>
    <n v="349.7"/>
    <n v="2346.86"/>
    <n v="165315.95999999996"/>
  </r>
  <r>
    <x v="295"/>
    <s v="Walla Walla Public Schools"/>
    <n v="4071"/>
    <s v="Lincoln High School"/>
    <x v="0"/>
    <n v="189.77"/>
    <n v="0"/>
    <n v="189.77"/>
    <n v="1.01"/>
    <n v="1.01"/>
    <n v="189.77"/>
    <n v="0.55700000000000005"/>
    <n v="72728"/>
    <n v="78209"/>
    <n v="40914.589999999997"/>
    <n v="3083.4500000000044"/>
    <n v="14136"/>
    <n v="0.18149999999999999"/>
    <n v="0.17510000000000001"/>
    <n v="15839.66"/>
    <n v="733.3"/>
    <n v="128.4"/>
    <n v="861.69999999999993"/>
    <n v="60699.4"/>
  </r>
  <r>
    <x v="295"/>
    <s v="Walla Walla Public Schools"/>
    <n v="2780"/>
    <s v="Pioneer Middle School"/>
    <x v="0"/>
    <n v="572.24"/>
    <n v="0"/>
    <n v="572.24"/>
    <n v="1.01"/>
    <n v="1.01"/>
    <n v="572.24"/>
    <n v="1.679"/>
    <n v="72728"/>
    <n v="78209"/>
    <n v="123331.42"/>
    <n v="9294.6200000000099"/>
    <n v="14136"/>
    <n v="0.18149999999999999"/>
    <n v="0.17510000000000001"/>
    <n v="47746.48"/>
    <n v="2210.4299999999998"/>
    <n v="387.05"/>
    <n v="2597.48"/>
    <n v="182970.00000000003"/>
  </r>
  <r>
    <x v="295"/>
    <s v="Walla Walla Public Schools"/>
    <n v="2159"/>
    <s v="Prospect Point Elementary"/>
    <x v="1"/>
    <n v="466.28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5"/>
    <s v="Walla Walla Public Schools"/>
    <n v="5337"/>
    <s v="SE AREA TECHNICAL SKILLS CENTER"/>
    <x v="1"/>
    <n v="113.23"/>
    <n v="0"/>
    <n v="0"/>
    <n v="1.01"/>
    <n v="1.0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5"/>
    <s v="Walla Walla Public Schools"/>
    <n v="3728"/>
    <s v="Sharpstein Elementary School"/>
    <x v="0"/>
    <n v="351.47"/>
    <n v="0"/>
    <n v="351.47"/>
    <n v="1.01"/>
    <n v="1.01"/>
    <n v="351.47"/>
    <n v="1.0309999999999999"/>
    <n v="72728"/>
    <n v="78209"/>
    <n v="75732.39"/>
    <n v="5707.4199999999983"/>
    <n v="14136"/>
    <n v="0.18149999999999999"/>
    <n v="0.17510000000000001"/>
    <n v="29319.01"/>
    <n v="1357.33"/>
    <n v="237.67"/>
    <n v="1595"/>
    <n v="112353.81999999999"/>
  </r>
  <r>
    <x v="295"/>
    <s v="Walla Walla Public Schools"/>
    <n v="5616"/>
    <s v="Walla Walla Center for Children and Families"/>
    <x v="0"/>
    <n v="63.51"/>
    <n v="0"/>
    <n v="63.51"/>
    <n v="1.01"/>
    <n v="1.01"/>
    <n v="63.51"/>
    <n v="0.186"/>
    <n v="72728"/>
    <n v="78209"/>
    <n v="13662.68"/>
    <n v="1029.6599999999999"/>
    <n v="14136"/>
    <n v="0.18149999999999999"/>
    <n v="0.17510000000000001"/>
    <n v="5289.37"/>
    <n v="244.87"/>
    <n v="42.88"/>
    <n v="287.75"/>
    <n v="20269.46"/>
  </r>
  <r>
    <x v="295"/>
    <s v="Walla Walla Public Schools"/>
    <n v="3468"/>
    <s v="Walla Walla High School"/>
    <x v="0"/>
    <n v="1511.6100000000001"/>
    <n v="0"/>
    <n v="1511.6100000000001"/>
    <n v="1.01"/>
    <n v="1.01"/>
    <n v="1511.6100000000001"/>
    <n v="4.4340000000000002"/>
    <n v="72728"/>
    <n v="78209"/>
    <n v="325700.71000000002"/>
    <n v="24545.77999999997"/>
    <n v="14136"/>
    <n v="0.18149999999999999"/>
    <n v="0.17510000000000001"/>
    <n v="126091.67"/>
    <n v="5837.44"/>
    <n v="1022.14"/>
    <n v="6859.58"/>
    <n v="483197.74"/>
  </r>
  <r>
    <x v="295"/>
    <s v="Walla Walla Public Schools"/>
    <n v="5636"/>
    <s v="Walla Walla Online"/>
    <x v="0"/>
    <n v="109.44999999999999"/>
    <n v="0"/>
    <n v="109.44999999999999"/>
    <n v="1.01"/>
    <n v="1.01"/>
    <n v="109.44999999999999"/>
    <n v="0.32100000000000001"/>
    <n v="72728"/>
    <n v="78209"/>
    <n v="23579.14"/>
    <n v="1777"/>
    <n v="14136"/>
    <n v="0.18149999999999999"/>
    <n v="0.17510000000000001"/>
    <n v="9128.42"/>
    <n v="422.6"/>
    <n v="74"/>
    <n v="496.6"/>
    <n v="34981.159999999996"/>
  </r>
  <r>
    <x v="295"/>
    <s v="Walla Walla Public Schools"/>
    <n v="5460"/>
    <s v="Walla Walla Open Doors"/>
    <x v="0"/>
    <n v="100"/>
    <n v="0"/>
    <n v="100"/>
    <n v="1.01"/>
    <n v="1.01"/>
    <n v="100"/>
    <n v="0.29299999999999998"/>
    <n v="72728"/>
    <n v="78209"/>
    <n v="21522.400000000001"/>
    <n v="1621.989999999998"/>
    <n v="14136"/>
    <n v="0.18149999999999999"/>
    <n v="0.17510000000000001"/>
    <n v="8332.17"/>
    <n v="385.74"/>
    <n v="67.540000000000006"/>
    <n v="453.28000000000003"/>
    <n v="31929.839999999997"/>
  </r>
  <r>
    <x v="296"/>
    <s v="Wapato School District"/>
    <n v="4518"/>
    <s v="Adams Elementary"/>
    <x v="0"/>
    <n v="381.86"/>
    <n v="0"/>
    <n v="381.86"/>
    <n v="1"/>
    <n v="1"/>
    <n v="381.86"/>
    <n v="1.1200000000000001"/>
    <n v="72728"/>
    <n v="78209"/>
    <n v="81455.360000000001"/>
    <n v="6138.7200000000012"/>
    <n v="14136"/>
    <n v="0.18149999999999999"/>
    <n v="0.17510000000000001"/>
    <n v="31691.360000000001"/>
    <n v="1459.9"/>
    <n v="255.63"/>
    <n v="1715.5300000000002"/>
    <n v="121000.97"/>
  </r>
  <r>
    <x v="296"/>
    <s v="Wapato School District"/>
    <n v="5544"/>
    <s v="Camas Elementary"/>
    <x v="0"/>
    <n v="378.43"/>
    <n v="0"/>
    <n v="378.43"/>
    <n v="1"/>
    <n v="1"/>
    <n v="378.43"/>
    <n v="1.1100000000000001"/>
    <n v="72728"/>
    <n v="78209"/>
    <n v="80728.08"/>
    <n v="6083.9100000000035"/>
    <n v="14136"/>
    <n v="0.18149999999999999"/>
    <n v="0.17510000000000001"/>
    <n v="31408.400000000001"/>
    <n v="1446.87"/>
    <n v="253.35"/>
    <n v="1700.2199999999998"/>
    <n v="119920.61000000002"/>
  </r>
  <r>
    <x v="296"/>
    <s v="Wapato School District"/>
    <n v="4022"/>
    <s v="Pace Alternative High School"/>
    <x v="0"/>
    <n v="71.260000000000005"/>
    <n v="0"/>
    <n v="71.260000000000005"/>
    <n v="1"/>
    <n v="1"/>
    <n v="71.260000000000005"/>
    <n v="0.20899999999999999"/>
    <n v="72728"/>
    <n v="78209"/>
    <n v="15200.15"/>
    <n v="1145.5300000000007"/>
    <n v="14136"/>
    <n v="0.18149999999999999"/>
    <n v="0.17510000000000001"/>
    <n v="5913.83"/>
    <n v="272.43"/>
    <n v="47.7"/>
    <n v="320.13"/>
    <n v="22579.640000000003"/>
  </r>
  <r>
    <x v="296"/>
    <s v="Wapato School District"/>
    <n v="2757"/>
    <s v="Satus Elementary"/>
    <x v="0"/>
    <n v="308.14"/>
    <n v="0"/>
    <n v="308.14"/>
    <n v="1"/>
    <n v="1"/>
    <n v="308.14"/>
    <n v="0.90400000000000003"/>
    <n v="72728"/>
    <n v="78209"/>
    <n v="65746.11"/>
    <n v="4954.8300000000017"/>
    <n v="14136"/>
    <n v="0.18149999999999999"/>
    <n v="0.17510000000000001"/>
    <n v="25579.45"/>
    <n v="1178.3499999999999"/>
    <n v="206.33"/>
    <n v="1384.6799999999998"/>
    <n v="97665.069999999992"/>
  </r>
  <r>
    <x v="296"/>
    <s v="Wapato School District"/>
    <n v="5543"/>
    <s v="Simcoe Elementary School"/>
    <x v="0"/>
    <n v="380"/>
    <n v="0"/>
    <n v="380"/>
    <n v="1"/>
    <n v="1"/>
    <n v="380"/>
    <n v="1.115"/>
    <n v="72728"/>
    <n v="78209"/>
    <n v="81091.72"/>
    <n v="6111.3199999999924"/>
    <n v="14136"/>
    <n v="0.18149999999999999"/>
    <n v="0.17510000000000001"/>
    <n v="31549.88"/>
    <n v="1453.38"/>
    <n v="254.49"/>
    <n v="1707.8700000000001"/>
    <n v="120460.79"/>
  </r>
  <r>
    <x v="296"/>
    <s v="Wapato School District"/>
    <n v="5595"/>
    <s v="Wapato ESD 105 Open Doors"/>
    <x v="1"/>
    <n v="23.1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6"/>
    <s v="Wapato School District"/>
    <n v="3141"/>
    <s v="Wapato High School"/>
    <x v="0"/>
    <n v="840.07"/>
    <n v="0"/>
    <n v="840.07"/>
    <n v="1"/>
    <n v="1"/>
    <n v="840.07"/>
    <n v="2.464"/>
    <n v="72728"/>
    <n v="78209"/>
    <n v="179201.79"/>
    <n v="13505.190000000002"/>
    <n v="14136"/>
    <n v="0.18149999999999999"/>
    <n v="0.17510000000000001"/>
    <n v="69720.990000000005"/>
    <n v="3211.78"/>
    <n v="562.38"/>
    <n v="3774.1600000000003"/>
    <n v="266202.13"/>
  </r>
  <r>
    <x v="296"/>
    <s v="Wapato School District"/>
    <n v="2131"/>
    <s v="Wapato Middle School"/>
    <x v="0"/>
    <n v="697.96"/>
    <n v="0"/>
    <n v="697.96"/>
    <n v="1"/>
    <n v="1"/>
    <n v="697.96"/>
    <n v="2.0470000000000002"/>
    <n v="72728"/>
    <n v="78209"/>
    <n v="148874.22"/>
    <n v="11219.600000000006"/>
    <n v="14136"/>
    <n v="0.18149999999999999"/>
    <n v="0.17510000000000001"/>
    <n v="57921.61"/>
    <n v="2668.23"/>
    <n v="467.21"/>
    <n v="3135.44"/>
    <n v="221150.87000000002"/>
  </r>
  <r>
    <x v="296"/>
    <s v="Wapato School District"/>
    <n v="5724"/>
    <s v="Wapato Online Academy 6-8"/>
    <x v="0"/>
    <n v="9.2899999999999991"/>
    <n v="0"/>
    <n v="9.2899999999999991"/>
    <n v="1"/>
    <n v="1"/>
    <n v="9.2899999999999991"/>
    <n v="2.7E-2"/>
    <n v="72728"/>
    <n v="78209"/>
    <n v="1963.66"/>
    <n v="147.97999999999979"/>
    <n v="14136"/>
    <n v="0.18149999999999999"/>
    <n v="0.17510000000000001"/>
    <n v="763.99"/>
    <n v="35.19"/>
    <n v="6.16"/>
    <n v="41.349999999999994"/>
    <n v="2916.98"/>
  </r>
  <r>
    <x v="296"/>
    <s v="Wapato School District"/>
    <n v="5725"/>
    <s v="Wapato Online Academy 9-12"/>
    <x v="0"/>
    <n v="42.26"/>
    <n v="0"/>
    <n v="42.26"/>
    <n v="1"/>
    <n v="1"/>
    <n v="42.26"/>
    <n v="0.124"/>
    <n v="72728"/>
    <n v="78209"/>
    <n v="9018.27"/>
    <n v="679.64999999999964"/>
    <n v="14136"/>
    <n v="0.18149999999999999"/>
    <n v="0.17510000000000001"/>
    <n v="3508.69"/>
    <n v="161.63"/>
    <n v="28.3"/>
    <n v="189.93"/>
    <n v="13396.54"/>
  </r>
  <r>
    <x v="296"/>
    <s v="Wapato School District"/>
    <n v="5723"/>
    <s v="Wapato Online Academy K-5"/>
    <x v="0"/>
    <n v="3.71"/>
    <n v="0"/>
    <n v="3.71"/>
    <n v="1"/>
    <n v="1"/>
    <n v="3.71"/>
    <n v="1.0999999999999999E-2"/>
    <n v="72728"/>
    <n v="78209"/>
    <n v="800.01"/>
    <n v="60.289999999999964"/>
    <n v="14136"/>
    <n v="0.18149999999999999"/>
    <n v="0.17510000000000001"/>
    <n v="311.25"/>
    <n v="14.34"/>
    <n v="2.5099999999999998"/>
    <n v="16.850000000000001"/>
    <n v="1188.3999999999999"/>
  </r>
  <r>
    <x v="297"/>
    <s v="Warden School District"/>
    <n v="2792"/>
    <s v="Warden Elementary"/>
    <x v="0"/>
    <n v="378.71"/>
    <n v="0"/>
    <n v="378.71"/>
    <n v="1"/>
    <n v="1"/>
    <n v="378.71"/>
    <n v="1.111"/>
    <n v="72728"/>
    <n v="78209"/>
    <n v="80800.81"/>
    <n v="6089.3899999999994"/>
    <n v="14136"/>
    <n v="0.18149999999999999"/>
    <n v="0.17510000000000001"/>
    <n v="31436.7"/>
    <n v="1448.17"/>
    <n v="253.57"/>
    <n v="1701.74"/>
    <n v="120028.64"/>
  </r>
  <r>
    <x v="297"/>
    <s v="Warden School District"/>
    <n v="3273"/>
    <s v="Warden High School"/>
    <x v="0"/>
    <n v="300.71999999999997"/>
    <n v="0"/>
    <n v="300.71999999999997"/>
    <n v="1"/>
    <n v="1"/>
    <n v="300.71999999999997"/>
    <n v="0.88200000000000001"/>
    <n v="72728"/>
    <n v="78209"/>
    <n v="64146.1"/>
    <n v="4834.239999999998"/>
    <n v="14136"/>
    <n v="0.18149999999999999"/>
    <n v="0.17510000000000001"/>
    <n v="24956.94"/>
    <n v="1149.67"/>
    <n v="201.31"/>
    <n v="1350.98"/>
    <n v="95288.26"/>
  </r>
  <r>
    <x v="297"/>
    <s v="Warden School District"/>
    <n v="3909"/>
    <s v="Warden Middle School"/>
    <x v="0"/>
    <n v="226.14"/>
    <n v="0"/>
    <n v="226.14"/>
    <n v="1"/>
    <n v="1"/>
    <n v="226.14"/>
    <n v="0.66300000000000003"/>
    <n v="72728"/>
    <n v="78209"/>
    <n v="48218.66"/>
    <n v="3633.9099999999962"/>
    <n v="14136"/>
    <n v="0.18149999999999999"/>
    <n v="0.17510000000000001"/>
    <n v="18760.150000000001"/>
    <n v="864.21"/>
    <n v="151.32"/>
    <n v="1015.53"/>
    <n v="71628.25"/>
  </r>
  <r>
    <x v="298"/>
    <s v="Washougal School District"/>
    <n v="1899"/>
    <s v="Washougal Special Services"/>
    <x v="1"/>
    <n v="0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4549"/>
    <s v="Canyon Creek Middle School"/>
    <x v="1"/>
    <n v="171.9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3270"/>
    <s v="Cape Horn Skye Elementary"/>
    <x v="1"/>
    <n v="285.1600000000000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5494"/>
    <s v="Columbia River Gorge Elementary School"/>
    <x v="1"/>
    <n v="34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2911"/>
    <s v="Gause Elementary"/>
    <x v="1"/>
    <n v="233.8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2509"/>
    <s v="Hathaway Elementary"/>
    <x v="0"/>
    <n v="288.33"/>
    <n v="0"/>
    <n v="288.33"/>
    <n v="1.06"/>
    <n v="1.06"/>
    <n v="288.33"/>
    <n v="0.84599999999999997"/>
    <n v="72728"/>
    <n v="78209"/>
    <n v="65219.56"/>
    <n v="4915.1399999999994"/>
    <n v="14136"/>
    <n v="0.18149999999999999"/>
    <n v="0.17510000000000001"/>
    <n v="24657.05"/>
    <n v="1168.9100000000001"/>
    <n v="204.68"/>
    <n v="1373.5900000000001"/>
    <n v="96165.34"/>
  </r>
  <r>
    <x v="298"/>
    <s v="Washougal School District"/>
    <n v="4207"/>
    <s v="Jemtegaard Middle School"/>
    <x v="1"/>
    <n v="437.4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3147"/>
    <s v="Washougal High School"/>
    <x v="1"/>
    <n v="966.62999999999988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8"/>
    <s v="Washougal School District"/>
    <n v="5615"/>
    <s v="Washougal Learning Academy"/>
    <x v="1"/>
    <n v="26.4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299"/>
    <s v="Washtucna School District"/>
    <n v="3075"/>
    <s v="Washtucna Elementary/High School"/>
    <x v="0"/>
    <n v="66.760000000000005"/>
    <n v="0"/>
    <n v="66.760000000000005"/>
    <n v="1"/>
    <n v="1"/>
    <n v="66.760000000000005"/>
    <n v="0.19600000000000001"/>
    <n v="72728"/>
    <n v="78209"/>
    <n v="14254.69"/>
    <n v="1074.2699999999986"/>
    <n v="14136"/>
    <n v="0.18149999999999999"/>
    <n v="0.17510000000000001"/>
    <n v="5545.99"/>
    <n v="255.48"/>
    <n v="44.73"/>
    <n v="300.20999999999998"/>
    <n v="21175.159999999996"/>
  </r>
  <r>
    <x v="300"/>
    <s v="Waterville School District"/>
    <n v="2161"/>
    <s v="Waterville Elementary"/>
    <x v="0"/>
    <n v="111"/>
    <n v="0"/>
    <n v="111"/>
    <n v="1"/>
    <n v="1"/>
    <n v="111"/>
    <n v="0.32600000000000001"/>
    <n v="72728"/>
    <n v="78209"/>
    <n v="23709.33"/>
    <n v="1786.7999999999993"/>
    <n v="14136"/>
    <n v="0.18149999999999999"/>
    <n v="0.17510000000000001"/>
    <n v="9224.4500000000007"/>
    <n v="424.94"/>
    <n v="74.41"/>
    <n v="499.35"/>
    <n v="35219.93"/>
  </r>
  <r>
    <x v="300"/>
    <s v="Waterville School District"/>
    <n v="2162"/>
    <s v="Waterville High School"/>
    <x v="0"/>
    <n v="145.26999999999998"/>
    <n v="0"/>
    <n v="145.26999999999998"/>
    <n v="1"/>
    <n v="1"/>
    <n v="145.26999999999998"/>
    <n v="0.42599999999999999"/>
    <n v="72728"/>
    <n v="78209"/>
    <n v="30982.13"/>
    <n v="2334.8999999999978"/>
    <n v="14136"/>
    <n v="0.18149999999999999"/>
    <n v="0.17510000000000001"/>
    <n v="12054.03"/>
    <n v="555.28"/>
    <n v="97.23"/>
    <n v="652.51"/>
    <n v="46023.57"/>
  </r>
  <r>
    <x v="301"/>
    <s v="Wellpinit School District"/>
    <n v="2549"/>
    <s v="Wellpinit Elementary School"/>
    <x v="0"/>
    <n v="150.13999999999999"/>
    <n v="0"/>
    <n v="150.13999999999999"/>
    <n v="1"/>
    <n v="1"/>
    <n v="150.13999999999999"/>
    <n v="0.44"/>
    <n v="72728"/>
    <n v="78209"/>
    <n v="32000.32"/>
    <n v="2411.6399999999994"/>
    <n v="14136"/>
    <n v="0.18149999999999999"/>
    <n v="0.17510000000000001"/>
    <n v="12450.18"/>
    <n v="573.53"/>
    <n v="100.43"/>
    <n v="673.96"/>
    <n v="47536.1"/>
  </r>
  <r>
    <x v="301"/>
    <s v="Wellpinit School District"/>
    <n v="5461"/>
    <s v="Wellpinit Fort Simcoe SEA"/>
    <x v="0"/>
    <n v="79.569999999999993"/>
    <n v="0"/>
    <n v="79.569999999999993"/>
    <n v="1"/>
    <n v="1"/>
    <n v="79.569999999999993"/>
    <n v="0.23300000000000001"/>
    <n v="72728"/>
    <n v="78209"/>
    <n v="16945.62"/>
    <n v="1277.0800000000017"/>
    <n v="14136"/>
    <n v="0.18149999999999999"/>
    <n v="0.17510000000000001"/>
    <n v="6592.93"/>
    <n v="303.70999999999998"/>
    <n v="53.18"/>
    <n v="356.89"/>
    <n v="25172.52"/>
  </r>
  <r>
    <x v="301"/>
    <s v="Wellpinit School District"/>
    <n v="2550"/>
    <s v="Wellpinit High School"/>
    <x v="0"/>
    <n v="94.86"/>
    <n v="0"/>
    <n v="94.86"/>
    <n v="1"/>
    <n v="1"/>
    <n v="94.86"/>
    <n v="0.27800000000000002"/>
    <n v="72728"/>
    <n v="78209"/>
    <n v="20218.38"/>
    <n v="1523.7199999999975"/>
    <n v="14136"/>
    <n v="0.18149999999999999"/>
    <n v="0.17510000000000001"/>
    <n v="7866.25"/>
    <n v="362.37"/>
    <n v="63.45"/>
    <n v="425.82"/>
    <n v="30034.17"/>
  </r>
  <r>
    <x v="301"/>
    <s v="Wellpinit School District"/>
    <n v="4232"/>
    <s v="Wellpinit Middle School"/>
    <x v="0"/>
    <n v="88.37"/>
    <n v="0"/>
    <n v="88.37"/>
    <n v="1"/>
    <n v="1"/>
    <n v="88.37"/>
    <n v="0.25900000000000001"/>
    <n v="72728"/>
    <n v="78209"/>
    <n v="18836.55"/>
    <n v="1419.5800000000017"/>
    <n v="14136"/>
    <n v="0.18149999999999999"/>
    <n v="0.17510000000000001"/>
    <n v="7328.63"/>
    <n v="337.6"/>
    <n v="59.11"/>
    <n v="396.71000000000004"/>
    <n v="27981.47"/>
  </r>
  <r>
    <x v="302"/>
    <s v="Wenatchee School District"/>
    <n v="3209"/>
    <s v="Abraham Lincoln Elementary"/>
    <x v="0"/>
    <n v="449.75"/>
    <n v="0"/>
    <n v="449.75"/>
    <n v="1"/>
    <n v="1"/>
    <n v="449.75"/>
    <n v="1.319"/>
    <n v="72728"/>
    <n v="78209"/>
    <n v="95928.23"/>
    <n v="7229.4400000000023"/>
    <n v="14136"/>
    <n v="0.18149999999999999"/>
    <n v="0.17510000000000001"/>
    <n v="37322.230000000003"/>
    <n v="1719.29"/>
    <n v="301.05"/>
    <n v="2020.34"/>
    <n v="142500.24"/>
  </r>
  <r>
    <x v="302"/>
    <s v="Wenatchee School District"/>
    <n v="3269"/>
    <s v="Castlerock Early Learning Center"/>
    <x v="1"/>
    <n v="2.0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2"/>
    <s v="Wenatchee School District"/>
    <n v="2301"/>
    <s v="Columbia Elementary School"/>
    <x v="0"/>
    <n v="336.16"/>
    <n v="0"/>
    <n v="336.16"/>
    <n v="1"/>
    <n v="1"/>
    <n v="336.16"/>
    <n v="0.98599999999999999"/>
    <n v="72728"/>
    <n v="78209"/>
    <n v="71709.81"/>
    <n v="5404.2600000000093"/>
    <n v="14136"/>
    <n v="0.18149999999999999"/>
    <n v="0.17510000000000001"/>
    <n v="27899.71"/>
    <n v="1285.23"/>
    <n v="225.04"/>
    <n v="1510.27"/>
    <n v="106524.05"/>
  </r>
  <r>
    <x v="302"/>
    <s v="Wenatchee School District"/>
    <n v="4432"/>
    <s v="Foothills Middle School"/>
    <x v="0"/>
    <n v="581.13"/>
    <n v="0"/>
    <n v="581.13"/>
    <n v="1"/>
    <n v="1"/>
    <n v="581.13"/>
    <n v="1.7050000000000001"/>
    <n v="72728"/>
    <n v="78209"/>
    <n v="124001.24"/>
    <n v="9345.11"/>
    <n v="14136"/>
    <n v="0.18149999999999999"/>
    <n v="0.17510000000000001"/>
    <n v="48244.43"/>
    <n v="2222.44"/>
    <n v="389.15"/>
    <n v="2611.59"/>
    <n v="184202.37000000002"/>
  </r>
  <r>
    <x v="302"/>
    <s v="Wenatchee School District"/>
    <n v="4423"/>
    <s v="John Newbery Elementary"/>
    <x v="0"/>
    <n v="416.81"/>
    <n v="0"/>
    <n v="416.81"/>
    <n v="1"/>
    <n v="1"/>
    <n v="416.81"/>
    <n v="1.2230000000000001"/>
    <n v="72728"/>
    <n v="78209"/>
    <n v="88946.34"/>
    <n v="6703.2700000000041"/>
    <n v="14136"/>
    <n v="0.18149999999999999"/>
    <n v="0.17510000000000001"/>
    <n v="34605.83"/>
    <n v="1594.16"/>
    <n v="279.14"/>
    <n v="1873.3000000000002"/>
    <n v="132128.74"/>
  </r>
  <r>
    <x v="302"/>
    <s v="Wenatchee School District"/>
    <n v="2279"/>
    <s v="Lewis And Clark Elementary Sch"/>
    <x v="0"/>
    <n v="406.2"/>
    <n v="0"/>
    <n v="406.2"/>
    <n v="1"/>
    <n v="1"/>
    <n v="406.2"/>
    <n v="1.1919999999999999"/>
    <n v="72728"/>
    <n v="78209"/>
    <n v="86691.78"/>
    <n v="6533.3500000000058"/>
    <n v="14136"/>
    <n v="0.18149999999999999"/>
    <n v="0.17510000000000001"/>
    <n v="33728.660000000003"/>
    <n v="1553.75"/>
    <n v="272.06"/>
    <n v="1825.81"/>
    <n v="128779.6"/>
  </r>
  <r>
    <x v="302"/>
    <s v="Wenatchee School District"/>
    <n v="2347"/>
    <s v="Mission View Elementary School"/>
    <x v="0"/>
    <n v="427.89"/>
    <n v="0"/>
    <n v="427.89"/>
    <n v="1"/>
    <n v="1"/>
    <n v="427.89"/>
    <n v="1.2549999999999999"/>
    <n v="72728"/>
    <n v="78209"/>
    <n v="91273.64"/>
    <n v="6878.6600000000035"/>
    <n v="14136"/>
    <n v="0.18149999999999999"/>
    <n v="0.17510000000000001"/>
    <n v="35511.300000000003"/>
    <n v="1635.87"/>
    <n v="286.44"/>
    <n v="1922.31"/>
    <n v="135585.91"/>
  </r>
  <r>
    <x v="302"/>
    <s v="Wenatchee School District"/>
    <n v="5316"/>
    <s v="Open Doors  Re-Engagement Wenatchee"/>
    <x v="0"/>
    <n v="82.44"/>
    <n v="0"/>
    <n v="82.44"/>
    <n v="1"/>
    <n v="1"/>
    <n v="82.44"/>
    <n v="0.24199999999999999"/>
    <n v="72728"/>
    <n v="78209"/>
    <n v="17600.18"/>
    <n v="1326.4000000000015"/>
    <n v="14136"/>
    <n v="0.18149999999999999"/>
    <n v="0.17510000000000001"/>
    <n v="6847.6"/>
    <n v="315.44"/>
    <n v="55.23"/>
    <n v="370.67"/>
    <n v="26144.85"/>
  </r>
  <r>
    <x v="302"/>
    <s v="Wenatchee School District"/>
    <n v="3370"/>
    <s v="Orchard Middle School"/>
    <x v="0"/>
    <n v="411.49"/>
    <n v="0"/>
    <n v="411.49"/>
    <n v="1"/>
    <n v="1"/>
    <n v="411.49"/>
    <n v="1.2070000000000001"/>
    <n v="72728"/>
    <n v="78209"/>
    <n v="87782.7"/>
    <n v="6615.5599999999977"/>
    <n v="14136"/>
    <n v="0.18149999999999999"/>
    <n v="0.17510000000000001"/>
    <n v="34153.1"/>
    <n v="1573.3"/>
    <n v="275.48"/>
    <n v="1848.78"/>
    <n v="130400.13999999998"/>
  </r>
  <r>
    <x v="302"/>
    <s v="Wenatchee School District"/>
    <n v="3210"/>
    <s v="Pioneer Middle School"/>
    <x v="0"/>
    <n v="528.03"/>
    <n v="0"/>
    <n v="528.03"/>
    <n v="1"/>
    <n v="1"/>
    <n v="528.03"/>
    <n v="1.5489999999999999"/>
    <n v="72728"/>
    <n v="78209"/>
    <n v="112655.67"/>
    <n v="8490.070000000007"/>
    <n v="14136"/>
    <n v="0.18149999999999999"/>
    <n v="0.17510000000000001"/>
    <n v="43830.28"/>
    <n v="2019.1"/>
    <n v="353.54"/>
    <n v="2372.64"/>
    <n v="167348.66000000003"/>
  </r>
  <r>
    <x v="302"/>
    <s v="Wenatchee School District"/>
    <n v="1612"/>
    <s v="Skill Source"/>
    <x v="0"/>
    <n v="8.0500000000000007"/>
    <n v="0"/>
    <n v="8.0500000000000007"/>
    <n v="1"/>
    <n v="1"/>
    <n v="8.0500000000000007"/>
    <n v="2.4E-2"/>
    <n v="72728"/>
    <n v="78209"/>
    <n v="1745.47"/>
    <n v="131.54999999999995"/>
    <n v="14136"/>
    <n v="0.18149999999999999"/>
    <n v="0.17510000000000001"/>
    <n v="679.1"/>
    <n v="31.28"/>
    <n v="5.48"/>
    <n v="36.760000000000005"/>
    <n v="2592.88"/>
  </r>
  <r>
    <x v="302"/>
    <s v="Wenatchee School District"/>
    <n v="3208"/>
    <s v="Sunnyslope Elementary School"/>
    <x v="1"/>
    <n v="302.5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2"/>
    <s v="Wenatchee School District"/>
    <n v="5569"/>
    <s v="Valley Academy of Learning K-8"/>
    <x v="1"/>
    <n v="166.06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2"/>
    <s v="Wenatchee School District"/>
    <n v="2907"/>
    <s v="Washington Elementary School"/>
    <x v="1"/>
    <n v="475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2"/>
    <s v="Wenatchee School District"/>
    <n v="2134"/>
    <s v="Wenatchee High School"/>
    <x v="0"/>
    <n v="2000.8200000000002"/>
    <n v="0"/>
    <n v="2000.8200000000002"/>
    <n v="1"/>
    <n v="1"/>
    <n v="2000.8200000000002"/>
    <n v="5.8689999999999998"/>
    <n v="72728"/>
    <n v="78209"/>
    <n v="426840.63"/>
    <n v="32167.989999999991"/>
    <n v="14136"/>
    <n v="0.18149999999999999"/>
    <n v="0.17510000000000001"/>
    <n v="166068.37"/>
    <n v="7650.14"/>
    <n v="1339.54"/>
    <n v="8989.68"/>
    <n v="634066.67000000004"/>
  </r>
  <r>
    <x v="302"/>
    <s v="Wenatchee School District"/>
    <n v="5637"/>
    <s v="Wenatchee Internet Academy"/>
    <x v="0"/>
    <n v="41.14"/>
    <n v="0"/>
    <n v="41.14"/>
    <n v="1"/>
    <n v="1"/>
    <n v="41.14"/>
    <n v="0.121"/>
    <n v="72728"/>
    <n v="78209"/>
    <n v="8800.09"/>
    <n v="663.20000000000073"/>
    <n v="14136"/>
    <n v="0.18149999999999999"/>
    <n v="0.17510000000000001"/>
    <n v="3423.8"/>
    <n v="157.72"/>
    <n v="27.62"/>
    <n v="185.34"/>
    <n v="13072.43"/>
  </r>
  <r>
    <x v="302"/>
    <s v="Wenatchee School District"/>
    <n v="4105"/>
    <s v="Wenatchee Valley Technical Skills Center"/>
    <x v="1"/>
    <n v="172.7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2"/>
    <s v="Wenatchee School District"/>
    <n v="1613"/>
    <s v="Westside High School"/>
    <x v="0"/>
    <n v="264.83"/>
    <n v="0"/>
    <n v="264.83"/>
    <n v="1"/>
    <n v="1"/>
    <n v="264.83"/>
    <n v="0.77700000000000002"/>
    <n v="72728"/>
    <n v="78209"/>
    <n v="56509.66"/>
    <n v="4258.7299999999959"/>
    <n v="14136"/>
    <n v="0.18149999999999999"/>
    <n v="0.17510000000000001"/>
    <n v="21985.88"/>
    <n v="1012.81"/>
    <n v="177.34"/>
    <n v="1190.1499999999999"/>
    <n v="83944.42"/>
  </r>
  <r>
    <x v="303"/>
    <s v="West Valley (Yak)"/>
    <n v="5008"/>
    <s v="West Valley Preschool"/>
    <x v="1"/>
    <n v="0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4"/>
    <s v="West Valley School District (Spokane)"/>
    <n v="3538"/>
    <s v="Centennial Middle School"/>
    <x v="0"/>
    <n v="530.01"/>
    <n v="0"/>
    <n v="530.01"/>
    <n v="1"/>
    <n v="1"/>
    <n v="530.01"/>
    <n v="1.5549999999999999"/>
    <n v="72728"/>
    <n v="78209"/>
    <n v="113092.04"/>
    <n v="8522.9600000000064"/>
    <n v="14136"/>
    <n v="0.18149999999999999"/>
    <n v="0.17510000000000001"/>
    <n v="44000.06"/>
    <n v="2026.92"/>
    <n v="354.91"/>
    <n v="2381.83"/>
    <n v="167996.88999999998"/>
  </r>
  <r>
    <x v="304"/>
    <s v="West Valley School District (Spokane)"/>
    <n v="1628"/>
    <s v="Dishman Hills High School"/>
    <x v="0"/>
    <n v="289.2"/>
    <n v="0"/>
    <n v="289.2"/>
    <n v="1"/>
    <n v="1"/>
    <n v="289.2"/>
    <n v="0.84799999999999998"/>
    <n v="72728"/>
    <n v="78209"/>
    <n v="61673.34"/>
    <n v="4647.8899999999994"/>
    <n v="14136"/>
    <n v="0.18149999999999999"/>
    <n v="0.17510000000000001"/>
    <n v="23994.880000000001"/>
    <n v="1105.3499999999999"/>
    <n v="193.55"/>
    <n v="1298.8999999999999"/>
    <n v="91615.01"/>
  </r>
  <r>
    <x v="304"/>
    <s v="West Valley School District (Spokane)"/>
    <n v="2711"/>
    <s v="Millwood Kindergarten Center"/>
    <x v="1"/>
    <n v="187.2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4"/>
    <s v="West Valley School District (Spokane)"/>
    <n v="3196"/>
    <s v="Ness Elementary"/>
    <x v="0"/>
    <n v="245.45"/>
    <n v="0"/>
    <n v="245.45"/>
    <n v="1"/>
    <n v="1"/>
    <n v="245.45"/>
    <n v="0.72"/>
    <n v="72728"/>
    <n v="78209"/>
    <n v="52364.160000000003"/>
    <n v="3946.3199999999997"/>
    <n v="14136"/>
    <n v="0.18149999999999999"/>
    <n v="0.17510000000000001"/>
    <n v="20373.02"/>
    <n v="938.51"/>
    <n v="164.33"/>
    <n v="1102.8399999999999"/>
    <n v="77786.34"/>
  </r>
  <r>
    <x v="304"/>
    <s v="West Valley School District (Spokane)"/>
    <n v="3129"/>
    <s v="Orchard Center Elementary"/>
    <x v="0"/>
    <n v="195.21"/>
    <n v="0"/>
    <n v="195.21"/>
    <n v="1"/>
    <n v="1"/>
    <n v="195.21"/>
    <n v="0.57299999999999995"/>
    <n v="72728"/>
    <n v="78209"/>
    <n v="41673.14"/>
    <n v="3140.6200000000026"/>
    <n v="14136"/>
    <n v="0.18149999999999999"/>
    <n v="0.17510000000000001"/>
    <n v="16213.53"/>
    <n v="746.9"/>
    <n v="130.78"/>
    <n v="877.68"/>
    <n v="61904.97"/>
  </r>
  <r>
    <x v="304"/>
    <s v="West Valley School District (Spokane)"/>
    <n v="3194"/>
    <s v="Pasadena Park Elementary"/>
    <x v="1"/>
    <n v="351.3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4"/>
    <s v="West Valley School District (Spokane)"/>
    <n v="5356"/>
    <s v="re-engagement "/>
    <x v="0"/>
    <n v="3.29"/>
    <n v="0"/>
    <n v="3.29"/>
    <n v="1"/>
    <n v="1"/>
    <n v="3.29"/>
    <n v="0.01"/>
    <n v="72728"/>
    <n v="78209"/>
    <n v="727.28"/>
    <n v="54.810000000000059"/>
    <n v="14136"/>
    <n v="0.18149999999999999"/>
    <n v="0.17510000000000001"/>
    <n v="282.95999999999998"/>
    <n v="13.03"/>
    <n v="2.2799999999999998"/>
    <n v="15.309999999999999"/>
    <n v="1080.3600000000001"/>
  </r>
  <r>
    <x v="304"/>
    <s v="West Valley School District (Spokane)"/>
    <n v="2956"/>
    <s v="Seth Woodard Elementary"/>
    <x v="0"/>
    <n v="272.17"/>
    <n v="0"/>
    <n v="272.17"/>
    <n v="1"/>
    <n v="1"/>
    <n v="272.17"/>
    <n v="0.79800000000000004"/>
    <n v="72728"/>
    <n v="78209"/>
    <n v="58036.94"/>
    <n v="4373.8399999999965"/>
    <n v="14136"/>
    <n v="0.18149999999999999"/>
    <n v="0.17510000000000001"/>
    <n v="22580.09"/>
    <n v="1040.18"/>
    <n v="182.14"/>
    <n v="1222.3200000000002"/>
    <n v="86213.19"/>
  </r>
  <r>
    <x v="304"/>
    <s v="West Valley School District (Spokane)"/>
    <n v="5645"/>
    <s v="Spokane Valley High School"/>
    <x v="0"/>
    <n v="253.23999999999998"/>
    <n v="0"/>
    <n v="253.23999999999998"/>
    <n v="1"/>
    <n v="1"/>
    <n v="253.23999999999998"/>
    <n v="0.74299999999999999"/>
    <n v="72728"/>
    <n v="78209"/>
    <n v="54036.9"/>
    <n v="4072.3899999999994"/>
    <n v="14136"/>
    <n v="0.18149999999999999"/>
    <n v="0.17510000000000001"/>
    <n v="21023.82"/>
    <n v="968.49"/>
    <n v="169.58"/>
    <n v="1138.07"/>
    <n v="80271.180000000008"/>
  </r>
  <r>
    <x v="304"/>
    <s v="West Valley School District (Spokane)"/>
    <n v="1755"/>
    <s v="West Valley City School"/>
    <x v="1"/>
    <n v="178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4"/>
    <s v="West Valley School District (Spokane)"/>
    <n v="3195"/>
    <s v="West Valley High School"/>
    <x v="1"/>
    <n v="817.5699999999999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4"/>
    <s v="West Valley School District (Spokane)"/>
    <n v="5698"/>
    <s v="West Valley Virtual Learning Center"/>
    <x v="0"/>
    <n v="43.86"/>
    <n v="0"/>
    <n v="43.86"/>
    <n v="1"/>
    <n v="1"/>
    <n v="43.86"/>
    <n v="0.129"/>
    <n v="72728"/>
    <n v="78209"/>
    <n v="9381.91"/>
    <n v="707.04999999999927"/>
    <n v="14136"/>
    <n v="0.18149999999999999"/>
    <n v="0.17510000000000001"/>
    <n v="3650.17"/>
    <n v="168.15"/>
    <n v="29.44"/>
    <n v="197.59"/>
    <n v="13936.72"/>
  </r>
  <r>
    <x v="303"/>
    <s v="West Valley School District (Yakima)"/>
    <n v="2822"/>
    <s v="Ahtanum Valley Elementary"/>
    <x v="0"/>
    <n v="381.16"/>
    <n v="0"/>
    <n v="381.16"/>
    <n v="1"/>
    <n v="1"/>
    <n v="381.16"/>
    <n v="1.1180000000000001"/>
    <n v="72728"/>
    <n v="78209"/>
    <n v="81309.899999999994"/>
    <n v="6127.7600000000093"/>
    <n v="14136"/>
    <n v="0.18149999999999999"/>
    <n v="0.17510000000000001"/>
    <n v="31634.77"/>
    <n v="1457.29"/>
    <n v="255.17"/>
    <n v="1712.46"/>
    <n v="120784.89000000001"/>
  </r>
  <r>
    <x v="303"/>
    <s v="West Valley School District (Yakima)"/>
    <n v="3699"/>
    <s v="Apple Valley Elementary"/>
    <x v="1"/>
    <n v="453.7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4448"/>
    <s v="Cottonwood Elementary School"/>
    <x v="1"/>
    <n v="367.3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2758"/>
    <s v="Mountainview Elementary"/>
    <x v="0"/>
    <n v="245.57"/>
    <n v="0"/>
    <n v="245.57"/>
    <n v="1"/>
    <n v="1"/>
    <n v="245.57"/>
    <n v="0.72"/>
    <n v="72728"/>
    <n v="78209"/>
    <n v="52364.160000000003"/>
    <n v="3946.3199999999997"/>
    <n v="14136"/>
    <n v="0.18149999999999999"/>
    <n v="0.17510000000000001"/>
    <n v="20373.02"/>
    <n v="938.51"/>
    <n v="164.33"/>
    <n v="1102.8399999999999"/>
    <n v="77786.34"/>
  </r>
  <r>
    <x v="303"/>
    <s v="West Valley School District (Yakima)"/>
    <n v="3207"/>
    <s v="Summitview Elementary"/>
    <x v="0"/>
    <n v="495.95"/>
    <n v="0"/>
    <n v="495.95"/>
    <n v="1"/>
    <n v="1"/>
    <n v="495.95"/>
    <n v="1.4550000000000001"/>
    <n v="72728"/>
    <n v="78209"/>
    <n v="105819.24"/>
    <n v="7974.8600000000006"/>
    <n v="14136"/>
    <n v="0.18149999999999999"/>
    <n v="0.17510000000000001"/>
    <n v="41170.47"/>
    <n v="1896.57"/>
    <n v="332.09"/>
    <n v="2228.66"/>
    <n v="157193.23000000001"/>
  </r>
  <r>
    <x v="303"/>
    <s v="West Valley School District (Yakima)"/>
    <n v="3074"/>
    <s v="West Valley High School"/>
    <x v="1"/>
    <n v="1460.2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5699"/>
    <s v="West Valley Innovation Center"/>
    <x v="0"/>
    <n v="188.99"/>
    <n v="0"/>
    <n v="188.99"/>
    <n v="1"/>
    <n v="1"/>
    <n v="188.99"/>
    <n v="0.55400000000000005"/>
    <n v="72728"/>
    <n v="78209"/>
    <n v="40291.31"/>
    <n v="3036.4800000000032"/>
    <n v="14136"/>
    <n v="0.18149999999999999"/>
    <n v="0.17510000000000001"/>
    <n v="15675.9"/>
    <n v="722.13"/>
    <n v="126.44"/>
    <n v="848.56999999999994"/>
    <n v="59852.26"/>
  </r>
  <r>
    <x v="303"/>
    <s v="West Valley School District (Yakima)"/>
    <n v="4040"/>
    <s v="West Valley Jr High"/>
    <x v="0"/>
    <n v="1164.9000000000001"/>
    <n v="0"/>
    <n v="1164.9000000000001"/>
    <n v="1"/>
    <n v="1"/>
    <n v="1164.9000000000001"/>
    <n v="3.4169999999999998"/>
    <n v="72728"/>
    <n v="78209"/>
    <n v="248511.58"/>
    <n v="18728.570000000036"/>
    <n v="14136"/>
    <n v="0.18149999999999999"/>
    <n v="0.17510000000000001"/>
    <n v="96686.94"/>
    <n v="4454"/>
    <n v="779.9"/>
    <n v="5233.8999999999996"/>
    <n v="369160.99000000011"/>
  </r>
  <r>
    <x v="303"/>
    <s v="West Valley School District (Yakima)"/>
    <n v="5540"/>
    <s v="West Valley Open Doors"/>
    <x v="0"/>
    <n v="15.71"/>
    <n v="0"/>
    <n v="15.71"/>
    <n v="1"/>
    <n v="1"/>
    <n v="15.71"/>
    <n v="4.5999999999999999E-2"/>
    <n v="72728"/>
    <n v="78209"/>
    <n v="3345.49"/>
    <n v="252.12000000000035"/>
    <n v="14136"/>
    <n v="0.18149999999999999"/>
    <n v="0.17510000000000001"/>
    <n v="1301.6099999999999"/>
    <n v="59.96"/>
    <n v="10.5"/>
    <n v="70.460000000000008"/>
    <n v="4969.6799999999994"/>
  </r>
  <r>
    <x v="303"/>
    <s v="West Valley School District (Yakima)"/>
    <n v="5505"/>
    <s v="WEST VALLEY VIRTUAL ACADEMY 7-8"/>
    <x v="1"/>
    <n v="23.1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5506"/>
    <s v="WEST VALLEY VIRTUAL ACADEMY 9-12"/>
    <x v="1"/>
    <n v="146.2700000000000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5504"/>
    <s v="WEST VALLEY VIRTUAL ACADEMY K-6"/>
    <x v="0"/>
    <n v="25.43"/>
    <n v="0"/>
    <n v="25.43"/>
    <n v="1"/>
    <n v="1"/>
    <n v="25.43"/>
    <n v="7.4999999999999997E-2"/>
    <n v="72728"/>
    <n v="78209"/>
    <n v="5454.6"/>
    <n v="411.07999999999993"/>
    <n v="14136"/>
    <n v="0.18149999999999999"/>
    <n v="0.17510000000000001"/>
    <n v="2122.19"/>
    <n v="97.76"/>
    <n v="17.12"/>
    <n v="114.88000000000001"/>
    <n v="8102.7500000000009"/>
  </r>
  <r>
    <x v="303"/>
    <s v="West Valley School District (Yakima)"/>
    <n v="5620"/>
    <s v="West Valley Virtual University"/>
    <x v="1"/>
    <n v="13.0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3"/>
    <s v="West Valley School District (Yakima)"/>
    <n v="2505"/>
    <s v="Wide Hollow Elementary"/>
    <x v="0"/>
    <n v="438.92"/>
    <n v="0"/>
    <n v="438.92"/>
    <n v="1"/>
    <n v="1"/>
    <n v="438.92"/>
    <n v="1.2869999999999999"/>
    <n v="72728"/>
    <n v="78209"/>
    <n v="93600.94"/>
    <n v="7054.0399999999936"/>
    <n v="14136"/>
    <n v="0.18149999999999999"/>
    <n v="0.17510000000000001"/>
    <n v="36416.769999999997"/>
    <n v="1677.58"/>
    <n v="293.74"/>
    <n v="1971.32"/>
    <n v="139043.07"/>
  </r>
  <r>
    <x v="305"/>
    <s v="Whatcom Intergenerational High School"/>
    <n v="5710"/>
    <s v="Whatcom Intergenerational High School"/>
    <x v="1"/>
    <n v="73.7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6"/>
    <s v="White Pass School District"/>
    <n v="3555"/>
    <s v="White Pass Elementary School"/>
    <x v="0"/>
    <n v="195.72"/>
    <n v="0"/>
    <n v="195.72"/>
    <n v="1"/>
    <n v="1"/>
    <n v="195.72"/>
    <n v="0.57399999999999995"/>
    <n v="72728"/>
    <n v="78209"/>
    <n v="41745.870000000003"/>
    <n v="3146.0999999999985"/>
    <n v="14136"/>
    <n v="0.18149999999999999"/>
    <n v="0.17510000000000001"/>
    <n v="16241.82"/>
    <n v="748.2"/>
    <n v="131.01"/>
    <n v="879.21"/>
    <n v="62013"/>
  </r>
  <r>
    <x v="306"/>
    <s v="White Pass School District"/>
    <n v="2859"/>
    <s v="White Pass Jr. Sr. High School"/>
    <x v="0"/>
    <n v="141.70000000000002"/>
    <n v="0"/>
    <n v="141.70000000000002"/>
    <n v="1"/>
    <n v="1"/>
    <n v="141.70000000000002"/>
    <n v="0.41599999999999998"/>
    <n v="72728"/>
    <n v="78209"/>
    <n v="30254.85"/>
    <n v="2280.09"/>
    <n v="14136"/>
    <n v="0.18149999999999999"/>
    <n v="0.17510000000000001"/>
    <n v="11771.08"/>
    <n v="542.25"/>
    <n v="94.95"/>
    <n v="637.20000000000005"/>
    <n v="44943.22"/>
  </r>
  <r>
    <x v="307"/>
    <s v="White River School District"/>
    <n v="2190"/>
    <s v="Elk Ridge Elementary"/>
    <x v="1"/>
    <n v="568.1900000000000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4309"/>
    <s v="Foothills Elementary"/>
    <x v="1"/>
    <n v="489.52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3458"/>
    <s v="Glacier Middle School"/>
    <x v="1"/>
    <n v="956.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4471"/>
    <s v="Mountain Meadow Elementary"/>
    <x v="1"/>
    <n v="401.2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5564"/>
    <s v="White River Early Learning Center"/>
    <x v="1"/>
    <n v="255.46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4569"/>
    <s v="White River High School"/>
    <x v="1"/>
    <n v="1343.1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7"/>
    <s v="White River School District"/>
    <n v="5338"/>
    <s v="White River Reengagement Program"/>
    <x v="0"/>
    <n v="27.43"/>
    <n v="0"/>
    <n v="27.43"/>
    <n v="1.06"/>
    <n v="1.06"/>
    <n v="27.43"/>
    <n v="0.08"/>
    <n v="72728"/>
    <n v="78209"/>
    <n v="6167.33"/>
    <n v="464.78999999999996"/>
    <n v="14136"/>
    <n v="0.18149999999999999"/>
    <n v="0.17510000000000001"/>
    <n v="2331.64"/>
    <n v="110.54"/>
    <n v="19.36"/>
    <n v="129.9"/>
    <n v="9093.659999999998"/>
  </r>
  <r>
    <x v="307"/>
    <s v="White River School District"/>
    <n v="4170"/>
    <s v="Wilkeson Elementary School"/>
    <x v="1"/>
    <n v="264.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8"/>
    <s v="White Salmon Valley School District"/>
    <n v="2330"/>
    <s v="Columbia High School"/>
    <x v="1"/>
    <n v="355.96000000000004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8"/>
    <s v="White Salmon Valley School District"/>
    <n v="2997"/>
    <s v="Hulan L Whitson Elem"/>
    <x v="1"/>
    <n v="361.59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8"/>
    <s v="White Salmon Valley School District"/>
    <n v="5368"/>
    <s v="Wallace &amp; Priscilla Stevenson Intermediate School"/>
    <x v="1"/>
    <n v="168.9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8"/>
    <s v="White Salmon Valley School District"/>
    <n v="3394"/>
    <s v="Wayne M Henkle Middle School"/>
    <x v="1"/>
    <n v="178.57"/>
    <n v="0"/>
    <n v="0"/>
    <n v="1"/>
    <n v="1.04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08"/>
    <s v="White Salmon Valley School District"/>
    <n v="5077"/>
    <s v="White Salmon Academy"/>
    <x v="0"/>
    <n v="22"/>
    <n v="0"/>
    <n v="22"/>
    <n v="1"/>
    <n v="1.04"/>
    <n v="22"/>
    <n v="6.5000000000000002E-2"/>
    <n v="72728"/>
    <n v="78209"/>
    <n v="4727.32"/>
    <n v="559.61000000000058"/>
    <n v="14136"/>
    <n v="0.18149999999999999"/>
    <n v="0.17510000000000001"/>
    <n v="1874.84"/>
    <n v="88.12"/>
    <n v="15.43"/>
    <n v="103.55000000000001"/>
    <n v="7265.3200000000006"/>
  </r>
  <r>
    <x v="309"/>
    <s v="Why Not You Academy (formerly Cascade: Midway charter)"/>
    <n v="5662"/>
    <s v="Cascade Public Schools"/>
    <x v="0"/>
    <n v="158.78"/>
    <n v="0"/>
    <n v="158.78"/>
    <n v="1.18"/>
    <n v="1.18"/>
    <n v="158.78"/>
    <n v="0.46600000000000003"/>
    <n v="72728"/>
    <n v="78209"/>
    <n v="39991.67"/>
    <n v="3013.8899999999994"/>
    <n v="14136"/>
    <n v="0.18149999999999999"/>
    <n v="0.17510000000000001"/>
    <n v="14373.6"/>
    <n v="716.76"/>
    <n v="125.5"/>
    <n v="842.26"/>
    <n v="58221.42"/>
  </r>
  <r>
    <x v="310"/>
    <s v="Wilbur School District"/>
    <n v="3290"/>
    <s v="Wilbur Elementary School"/>
    <x v="1"/>
    <n v="109.2599999999999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0"/>
    <s v="Wilbur School District"/>
    <n v="3289"/>
    <s v="Wilbur Secondary School"/>
    <x v="1"/>
    <n v="117.8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1"/>
    <s v="Willapa Valley School District"/>
    <n v="3444"/>
    <s v="Willapa Elementary"/>
    <x v="1"/>
    <n v="150.2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1"/>
    <s v="Willapa Valley School District"/>
    <n v="2542"/>
    <s v="Willapa Valley Middle-High"/>
    <x v="1"/>
    <n v="187.32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2"/>
    <s v="Wilson Creek School District"/>
    <n v="2472"/>
    <s v="Wilson Creek Elementary"/>
    <x v="0"/>
    <n v="60.15"/>
    <n v="0"/>
    <n v="60.15"/>
    <n v="1.01"/>
    <n v="1.01"/>
    <n v="60.15"/>
    <n v="0.17599999999999999"/>
    <n v="72728"/>
    <n v="78209"/>
    <n v="12928.13"/>
    <n v="974.30000000000109"/>
    <n v="14136"/>
    <n v="0.18149999999999999"/>
    <n v="0.17510000000000001"/>
    <n v="5004.99"/>
    <n v="231.71"/>
    <n v="40.57"/>
    <n v="272.28000000000003"/>
    <n v="19179.699999999997"/>
  </r>
  <r>
    <x v="312"/>
    <s v="Wilson Creek School District"/>
    <n v="2473"/>
    <s v="Wilson Creek High"/>
    <x v="0"/>
    <n v="55.290000000000006"/>
    <n v="0"/>
    <n v="55.290000000000006"/>
    <n v="1.01"/>
    <n v="1.01"/>
    <n v="55.290000000000006"/>
    <n v="0.16200000000000001"/>
    <n v="72728"/>
    <n v="78209"/>
    <n v="11899.76"/>
    <n v="896.79999999999927"/>
    <n v="14136"/>
    <n v="0.18149999999999999"/>
    <n v="0.17510000000000001"/>
    <n v="4606.87"/>
    <n v="213.28"/>
    <n v="37.35"/>
    <n v="250.63"/>
    <n v="17654.060000000001"/>
  </r>
  <r>
    <x v="313"/>
    <s v="Winlock School District"/>
    <n v="4369"/>
    <s v="Winlock Middle School"/>
    <x v="0"/>
    <n v="178.44"/>
    <n v="0"/>
    <n v="178.44"/>
    <n v="1.01"/>
    <n v="1.01"/>
    <n v="178.44"/>
    <n v="0.52300000000000002"/>
    <n v="72728"/>
    <n v="78209"/>
    <n v="38417.11"/>
    <n v="2895.2299999999959"/>
    <n v="14136"/>
    <n v="0.18149999999999999"/>
    <n v="0.17510000000000001"/>
    <n v="14872.79"/>
    <n v="688.54"/>
    <n v="120.56"/>
    <n v="809.09999999999991"/>
    <n v="56994.229999999996"/>
  </r>
  <r>
    <x v="313"/>
    <s v="Winlock School District"/>
    <n v="2290"/>
    <s v="Winlock Miller Elementary"/>
    <x v="0"/>
    <n v="393"/>
    <n v="0"/>
    <n v="393"/>
    <n v="1.01"/>
    <n v="1.01"/>
    <n v="393"/>
    <n v="1.153"/>
    <n v="72728"/>
    <n v="78209"/>
    <n v="84693.94"/>
    <n v="6382.7899999999936"/>
    <n v="14136"/>
    <n v="0.18149999999999999"/>
    <n v="0.17510000000000001"/>
    <n v="32788.379999999997"/>
    <n v="1517.95"/>
    <n v="265.79000000000002"/>
    <n v="1783.74"/>
    <n v="125648.85"/>
  </r>
  <r>
    <x v="313"/>
    <s v="Winlock School District"/>
    <n v="3597"/>
    <s v="Winlock Senior High"/>
    <x v="0"/>
    <n v="237.23"/>
    <n v="0"/>
    <n v="237.23"/>
    <n v="1.01"/>
    <n v="1.01"/>
    <n v="237.23"/>
    <n v="0.69599999999999995"/>
    <n v="72728"/>
    <n v="78209"/>
    <n v="51124.87"/>
    <n v="3852.9300000000003"/>
    <n v="14136"/>
    <n v="0.18149999999999999"/>
    <n v="0.17510000000000001"/>
    <n v="19792.47"/>
    <n v="916.3"/>
    <n v="160.44"/>
    <n v="1076.74"/>
    <n v="75847.009999999995"/>
  </r>
  <r>
    <x v="314"/>
    <s v="Wishkah Valley School District"/>
    <n v="3375"/>
    <s v="Wishkah Valley Elementary/High School"/>
    <x v="0"/>
    <n v="178.51"/>
    <n v="0"/>
    <n v="178.51"/>
    <n v="1"/>
    <n v="1"/>
    <n v="178.51"/>
    <n v="0.52400000000000002"/>
    <n v="72728"/>
    <n v="78209"/>
    <n v="38109.47"/>
    <n v="2872.0499999999956"/>
    <n v="14136"/>
    <n v="0.18149999999999999"/>
    <n v="0.17510000000000001"/>
    <n v="14827.03"/>
    <n v="683.03"/>
    <n v="119.6"/>
    <n v="802.63"/>
    <n v="56611.179999999993"/>
  </r>
  <r>
    <x v="315"/>
    <s v="Wishram School District"/>
    <n v="2605"/>
    <s v="Wishram High And Elementary Schl"/>
    <x v="0"/>
    <n v="102.17"/>
    <n v="0"/>
    <n v="102.17"/>
    <n v="1"/>
    <n v="1"/>
    <n v="102.17"/>
    <n v="0.3"/>
    <n v="72728"/>
    <n v="78209"/>
    <n v="21818.400000000001"/>
    <n v="1644.2999999999993"/>
    <n v="14136"/>
    <n v="0.18149999999999999"/>
    <n v="0.17510000000000001"/>
    <n v="8488.76"/>
    <n v="391.05"/>
    <n v="68.47"/>
    <n v="459.52"/>
    <n v="32410.980000000003"/>
  </r>
  <r>
    <x v="316"/>
    <s v="Woodland School District"/>
    <n v="5599"/>
    <s v="Columbia Elementary"/>
    <x v="0"/>
    <n v="311.27999999999997"/>
    <n v="0"/>
    <n v="311.27999999999997"/>
    <n v="1"/>
    <n v="1"/>
    <n v="311.27999999999997"/>
    <n v="0.91300000000000003"/>
    <n v="72728"/>
    <n v="78209"/>
    <n v="66400.66"/>
    <n v="5004.1600000000035"/>
    <n v="14136"/>
    <n v="0.18149999999999999"/>
    <n v="0.17510000000000001"/>
    <n v="25834.12"/>
    <n v="1190.08"/>
    <n v="208.38"/>
    <n v="1398.46"/>
    <n v="98637.400000000009"/>
  </r>
  <r>
    <x v="316"/>
    <s v="Woodland School District"/>
    <n v="5246"/>
    <s v="Lewis River Academy"/>
    <x v="1"/>
    <n v="50.63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6"/>
    <s v="Woodland School District"/>
    <n v="5600"/>
    <s v="North Fork Elementary School"/>
    <x v="1"/>
    <n v="496.6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6"/>
    <s v="Woodland School District"/>
    <n v="1795"/>
    <s v="TEAM High School"/>
    <x v="1"/>
    <n v="91.64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6"/>
    <s v="Woodland School District"/>
    <n v="3546"/>
    <s v="Woodland High School"/>
    <x v="1"/>
    <n v="638.85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6"/>
    <s v="Woodland School District"/>
    <n v="5409"/>
    <s v="Woodland Middle School"/>
    <x v="1"/>
    <n v="724.99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6"/>
    <s v="Woodland School District"/>
    <n v="3513"/>
    <s v="Yale Elementary"/>
    <x v="1"/>
    <n v="39.57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7"/>
    <s v="Yakama Nation Tribal Compact"/>
    <n v="5550"/>
    <s v="Yakama Nation School"/>
    <x v="1"/>
    <n v="140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8"/>
    <s v="Yakima School District"/>
    <n v="4020"/>
    <s v="Yakima Valley Technical Skills Center"/>
    <x v="1"/>
    <n v="457.11"/>
    <n v="0"/>
    <n v="0"/>
    <n v="1"/>
    <n v="1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8"/>
    <s v="Yakima School District"/>
    <n v="2592"/>
    <s v="Adams Elementary School"/>
    <x v="0"/>
    <n v="619.86"/>
    <n v="0"/>
    <n v="619.86"/>
    <n v="1"/>
    <n v="1"/>
    <n v="619.86"/>
    <n v="1.8180000000000001"/>
    <n v="72728"/>
    <n v="78209"/>
    <n v="132219.5"/>
    <n v="9964.4599999999919"/>
    <n v="14136"/>
    <n v="0.18149999999999999"/>
    <n v="0.17510000000000001"/>
    <n v="51441.86"/>
    <n v="2369.73"/>
    <n v="414.94"/>
    <n v="2784.67"/>
    <n v="196410.49"/>
  </r>
  <r>
    <x v="318"/>
    <s v="Yakima School District"/>
    <n v="3138"/>
    <s v="Barge-Lincoln Elementary School"/>
    <x v="0"/>
    <n v="518.46"/>
    <n v="0"/>
    <n v="518.46"/>
    <n v="1"/>
    <n v="1"/>
    <n v="518.46"/>
    <n v="1.5209999999999999"/>
    <n v="72728"/>
    <n v="78209"/>
    <n v="110619.29"/>
    <n v="8336.6000000000058"/>
    <n v="14136"/>
    <n v="0.18149999999999999"/>
    <n v="0.17510000000000001"/>
    <n v="43038"/>
    <n v="1982.6"/>
    <n v="347.15"/>
    <n v="2329.75"/>
    <n v="164323.63999999998"/>
  </r>
  <r>
    <x v="318"/>
    <s v="Yakima School District"/>
    <n v="2116"/>
    <s v="Davis High School"/>
    <x v="0"/>
    <n v="2145.75"/>
    <n v="0"/>
    <n v="2145.75"/>
    <n v="1"/>
    <n v="1"/>
    <n v="2145.75"/>
    <n v="6.2939999999999996"/>
    <n v="72728"/>
    <n v="78209"/>
    <n v="457750.03"/>
    <n v="34497.419999999984"/>
    <n v="14136"/>
    <n v="0.18149999999999999"/>
    <n v="0.17510000000000001"/>
    <n v="178094.11"/>
    <n v="8204.1200000000008"/>
    <n v="1436.54"/>
    <n v="9640.66"/>
    <n v="679982.22000000009"/>
  </r>
  <r>
    <x v="318"/>
    <s v="Yakima School District"/>
    <n v="3206"/>
    <s v="Eisenhower High School"/>
    <x v="0"/>
    <n v="2194.4299999999998"/>
    <n v="0"/>
    <n v="2194.4299999999998"/>
    <n v="1"/>
    <n v="1"/>
    <n v="2194.4299999999998"/>
    <n v="6.4370000000000003"/>
    <n v="72728"/>
    <n v="78209"/>
    <n v="468150.14"/>
    <n v="35281.19"/>
    <n v="14136"/>
    <n v="0.18149999999999999"/>
    <n v="0.17510000000000001"/>
    <n v="182140.42"/>
    <n v="8390.52"/>
    <n v="1469.18"/>
    <n v="9859.7000000000007"/>
    <n v="695431.45"/>
  </r>
  <r>
    <x v="318"/>
    <s v="Yakima School District"/>
    <n v="2410"/>
    <s v="Franklin Middle School"/>
    <x v="0"/>
    <n v="845.66"/>
    <n v="0"/>
    <n v="845.66"/>
    <n v="1"/>
    <n v="1"/>
    <n v="845.66"/>
    <n v="2.4809999999999999"/>
    <n v="72728"/>
    <n v="78209"/>
    <n v="180438.17"/>
    <n v="13598.359999999986"/>
    <n v="14136"/>
    <n v="0.18149999999999999"/>
    <n v="0.17510000000000001"/>
    <n v="70202.02"/>
    <n v="3233.94"/>
    <n v="566.26"/>
    <n v="3800.2"/>
    <n v="268038.75"/>
  </r>
  <r>
    <x v="318"/>
    <s v="Yakima School District"/>
    <n v="2176"/>
    <s v="Garfield Elementary School"/>
    <x v="0"/>
    <n v="504.14"/>
    <n v="0"/>
    <n v="504.14"/>
    <n v="1"/>
    <n v="1"/>
    <n v="504.14"/>
    <n v="1.4790000000000001"/>
    <n v="72728"/>
    <n v="78209"/>
    <n v="107564.71"/>
    <n v="8106.3999999999942"/>
    <n v="14136"/>
    <n v="0.18149999999999999"/>
    <n v="0.17510000000000001"/>
    <n v="41849.57"/>
    <n v="1927.85"/>
    <n v="337.57"/>
    <n v="2265.42"/>
    <n v="159786.1"/>
  </r>
  <r>
    <x v="318"/>
    <s v="Yakima School District"/>
    <n v="2818"/>
    <s v="Gilbert Elementary School"/>
    <x v="0"/>
    <n v="408.01"/>
    <n v="0"/>
    <n v="408.01"/>
    <n v="1"/>
    <n v="1"/>
    <n v="408.01"/>
    <n v="1.1970000000000001"/>
    <n v="72728"/>
    <n v="78209"/>
    <n v="87055.42"/>
    <n v="6560.75"/>
    <n v="14136"/>
    <n v="0.18149999999999999"/>
    <n v="0.17510000000000001"/>
    <n v="33870.14"/>
    <n v="1560.27"/>
    <n v="273.2"/>
    <n v="1833.47"/>
    <n v="129319.78"/>
  </r>
  <r>
    <x v="318"/>
    <s v="Yakima School District"/>
    <n v="2715"/>
    <s v="Hoover Elementary School"/>
    <x v="0"/>
    <n v="596.88"/>
    <n v="0"/>
    <n v="596.88"/>
    <n v="1"/>
    <n v="1"/>
    <n v="596.88"/>
    <n v="1.7509999999999999"/>
    <n v="72728"/>
    <n v="78209"/>
    <n v="127346.73"/>
    <n v="9597.2299999999959"/>
    <n v="14136"/>
    <n v="0.18149999999999999"/>
    <n v="0.17510000000000001"/>
    <n v="49546.04"/>
    <n v="2282.4"/>
    <n v="399.65"/>
    <n v="2682.05"/>
    <n v="189172.05"/>
  </r>
  <r>
    <x v="318"/>
    <s v="Yakima School District"/>
    <n v="3023"/>
    <s v="K-8 Learning Lab"/>
    <x v="0"/>
    <n v="152.97999999999999"/>
    <n v="0"/>
    <n v="152.97999999999999"/>
    <n v="1"/>
    <n v="1"/>
    <n v="152.97999999999999"/>
    <n v="0.44900000000000001"/>
    <n v="72728"/>
    <n v="78209"/>
    <n v="32654.87"/>
    <n v="2460.9699999999975"/>
    <n v="14136"/>
    <n v="0.18149999999999999"/>
    <n v="0.17510000000000001"/>
    <n v="12704.84"/>
    <n v="585.26"/>
    <n v="102.48"/>
    <n v="687.74"/>
    <n v="48508.419999999991"/>
  </r>
  <r>
    <x v="318"/>
    <s v="Yakima School District"/>
    <n v="3615"/>
    <s v="Lewis &amp; Clark Middle School"/>
    <x v="0"/>
    <n v="838.9"/>
    <n v="0"/>
    <n v="838.9"/>
    <n v="1"/>
    <n v="1"/>
    <n v="838.9"/>
    <n v="2.4609999999999999"/>
    <n v="72728"/>
    <n v="78209"/>
    <n v="178983.61"/>
    <n v="13488.74000000002"/>
    <n v="14136"/>
    <n v="0.18149999999999999"/>
    <n v="0.17510000000000001"/>
    <n v="69636.100000000006"/>
    <n v="3207.87"/>
    <n v="561.70000000000005"/>
    <n v="3769.5699999999997"/>
    <n v="265878.02"/>
  </r>
  <r>
    <x v="318"/>
    <s v="Yakima School District"/>
    <n v="3817"/>
    <s v="Martin Luther King Jr Elementary"/>
    <x v="0"/>
    <n v="528.71"/>
    <n v="0"/>
    <n v="528.71"/>
    <n v="1"/>
    <n v="1"/>
    <n v="528.71"/>
    <n v="1.5509999999999999"/>
    <n v="72728"/>
    <n v="78209"/>
    <n v="112801.13"/>
    <n v="8501.0299999999988"/>
    <n v="14136"/>
    <n v="0.18149999999999999"/>
    <n v="0.17510000000000001"/>
    <n v="43886.87"/>
    <n v="2021.7"/>
    <n v="354"/>
    <n v="2375.6999999999998"/>
    <n v="167564.73000000001"/>
  </r>
  <r>
    <x v="318"/>
    <s v="Yakima School District"/>
    <n v="2899"/>
    <s v="Mcclure Elementary School Yakima"/>
    <x v="0"/>
    <n v="547"/>
    <n v="0"/>
    <n v="547"/>
    <n v="1"/>
    <n v="1"/>
    <n v="547"/>
    <n v="1.605"/>
    <n v="72728"/>
    <n v="78209"/>
    <n v="116728.44"/>
    <n v="8797.0099999999948"/>
    <n v="14136"/>
    <n v="0.18149999999999999"/>
    <n v="0.17510000000000001"/>
    <n v="45414.85"/>
    <n v="2092.09"/>
    <n v="366.32"/>
    <n v="2458.4100000000003"/>
    <n v="173398.71"/>
  </r>
  <r>
    <x v="318"/>
    <s v="Yakima School District"/>
    <n v="2177"/>
    <s v="Mckinley Elementary School"/>
    <x v="0"/>
    <n v="409.02"/>
    <n v="0"/>
    <n v="409.02"/>
    <n v="1"/>
    <n v="1"/>
    <n v="409.02"/>
    <n v="1.2"/>
    <n v="72728"/>
    <n v="78209"/>
    <n v="87273.600000000006"/>
    <n v="6577.1999999999971"/>
    <n v="14136"/>
    <n v="0.18149999999999999"/>
    <n v="0.17510000000000001"/>
    <n v="33955.03"/>
    <n v="1564.18"/>
    <n v="273.89"/>
    <n v="1838.0700000000002"/>
    <n v="129643.90000000001"/>
  </r>
  <r>
    <x v="318"/>
    <s v="Yakima School District"/>
    <n v="2819"/>
    <s v="Nob Hill Elementary School"/>
    <x v="0"/>
    <n v="376.02"/>
    <n v="0"/>
    <n v="376.02"/>
    <n v="1"/>
    <n v="1"/>
    <n v="376.02"/>
    <n v="1.103"/>
    <n v="72728"/>
    <n v="78209"/>
    <n v="80218.98"/>
    <n v="6045.5500000000029"/>
    <n v="14136"/>
    <n v="0.18149999999999999"/>
    <n v="0.17510000000000001"/>
    <n v="31210.33"/>
    <n v="1437.74"/>
    <n v="251.75"/>
    <n v="1689.49"/>
    <n v="119164.35"/>
  </r>
  <r>
    <x v="318"/>
    <s v="Yakima School District"/>
    <n v="2433"/>
    <s v="Ridgeview Elementary"/>
    <x v="0"/>
    <n v="538.01"/>
    <n v="0"/>
    <n v="538.01"/>
    <n v="1"/>
    <n v="1"/>
    <n v="538.01"/>
    <n v="1.5780000000000001"/>
    <n v="72728"/>
    <n v="78209"/>
    <n v="114764.78"/>
    <n v="8649.0200000000041"/>
    <n v="14136"/>
    <n v="0.18149999999999999"/>
    <n v="0.17510000000000001"/>
    <n v="44650.86"/>
    <n v="2056.9"/>
    <n v="360.16"/>
    <n v="2417.06"/>
    <n v="170481.72000000003"/>
  </r>
  <r>
    <x v="318"/>
    <s v="Yakima School District"/>
    <n v="3264"/>
    <s v="Robertson Elementary"/>
    <x v="0"/>
    <n v="467.57"/>
    <n v="0"/>
    <n v="467.57"/>
    <n v="1"/>
    <n v="1"/>
    <n v="467.57"/>
    <n v="1.3720000000000001"/>
    <n v="72728"/>
    <n v="78209"/>
    <n v="99782.82"/>
    <n v="7519.929999999993"/>
    <n v="14136"/>
    <n v="0.18149999999999999"/>
    <n v="0.17510000000000001"/>
    <n v="38821.910000000003"/>
    <n v="1788.38"/>
    <n v="313.14999999999998"/>
    <n v="2101.5300000000002"/>
    <n v="148226.19"/>
  </r>
  <r>
    <x v="318"/>
    <s v="Yakima School District"/>
    <n v="2529"/>
    <s v="Roosevelt Elementary School"/>
    <x v="0"/>
    <n v="474"/>
    <n v="0"/>
    <n v="474"/>
    <n v="1"/>
    <n v="1"/>
    <n v="474"/>
    <n v="1.39"/>
    <n v="72728"/>
    <n v="78209"/>
    <n v="101091.92"/>
    <n v="7618.5899999999965"/>
    <n v="14136"/>
    <n v="0.18149999999999999"/>
    <n v="0.17510000000000001"/>
    <n v="39331.24"/>
    <n v="1811.84"/>
    <n v="317.25"/>
    <n v="2129.09"/>
    <n v="150170.84"/>
  </r>
  <r>
    <x v="318"/>
    <s v="Yakima School District"/>
    <n v="4093"/>
    <s v="Stanton Academy"/>
    <x v="0"/>
    <n v="174.56"/>
    <n v="0"/>
    <n v="174.56"/>
    <n v="1"/>
    <n v="1"/>
    <n v="174.56"/>
    <n v="0.51200000000000001"/>
    <n v="72728"/>
    <n v="78209"/>
    <n v="37236.74"/>
    <n v="2806.2700000000041"/>
    <n v="14136"/>
    <n v="0.18149999999999999"/>
    <n v="0.17510000000000001"/>
    <n v="14487.48"/>
    <n v="667.38"/>
    <n v="116.86"/>
    <n v="784.24"/>
    <n v="55314.73"/>
  </r>
  <r>
    <x v="318"/>
    <s v="Yakima School District"/>
    <n v="2314"/>
    <s v="Washington Middle School"/>
    <x v="0"/>
    <n v="747.08"/>
    <n v="0"/>
    <n v="747.08"/>
    <n v="1"/>
    <n v="1"/>
    <n v="747.08"/>
    <n v="2.1909999999999998"/>
    <n v="72728"/>
    <n v="78209"/>
    <n v="159347.04999999999"/>
    <n v="12008.870000000024"/>
    <n v="14136"/>
    <n v="0.18149999999999999"/>
    <n v="0.17510000000000001"/>
    <n v="61996.22"/>
    <n v="2855.93"/>
    <n v="500.07"/>
    <n v="3356"/>
    <n v="236708.14"/>
  </r>
  <r>
    <x v="318"/>
    <s v="Yakima School District"/>
    <n v="3312"/>
    <s v="Whitney Elementary Yakima"/>
    <x v="0"/>
    <n v="429.14"/>
    <n v="0"/>
    <n v="429.14"/>
    <n v="1"/>
    <n v="1"/>
    <n v="429.14"/>
    <n v="1.2589999999999999"/>
    <n v="72728"/>
    <n v="78209"/>
    <n v="91564.55"/>
    <n v="6900.5800000000017"/>
    <n v="14136"/>
    <n v="0.18149999999999999"/>
    <n v="0.17510000000000001"/>
    <n v="35624.480000000003"/>
    <n v="1641.09"/>
    <n v="287.35000000000002"/>
    <n v="1928.44"/>
    <n v="136018.04999999999"/>
  </r>
  <r>
    <x v="318"/>
    <s v="Yakima School District"/>
    <n v="3368"/>
    <s v="Wilson Middle School"/>
    <x v="0"/>
    <n v="833.47"/>
    <n v="0"/>
    <n v="833.47"/>
    <n v="1"/>
    <n v="1"/>
    <n v="833.47"/>
    <n v="2.4449999999999998"/>
    <n v="72728"/>
    <n v="78209"/>
    <n v="177819.96"/>
    <n v="13401.050000000017"/>
    <n v="14136"/>
    <n v="0.18149999999999999"/>
    <n v="0.17510000000000001"/>
    <n v="69183.37"/>
    <n v="3187.02"/>
    <n v="558.04999999999995"/>
    <n v="3745.0699999999997"/>
    <n v="264149.45"/>
  </r>
  <r>
    <x v="318"/>
    <s v="Yakima School District"/>
    <n v="5153"/>
    <s v="Yakima Online"/>
    <x v="0"/>
    <n v="343.9"/>
    <n v="0"/>
    <n v="343.9"/>
    <n v="1"/>
    <n v="1"/>
    <n v="343.9"/>
    <n v="1.0089999999999999"/>
    <n v="72728"/>
    <n v="78209"/>
    <n v="73382.55"/>
    <n v="5530.3300000000017"/>
    <n v="14136"/>
    <n v="0.18149999999999999"/>
    <n v="0.17510000000000001"/>
    <n v="28550.52"/>
    <n v="1315.21"/>
    <n v="230.29"/>
    <n v="1545.5"/>
    <n v="109008.90000000001"/>
  </r>
  <r>
    <x v="318"/>
    <s v="Yakima School District"/>
    <n v="5355"/>
    <s v="Yakima Open Doors"/>
    <x v="0"/>
    <n v="110.43"/>
    <n v="0"/>
    <n v="110.43"/>
    <n v="1"/>
    <n v="1"/>
    <n v="110.43"/>
    <n v="0.32400000000000001"/>
    <n v="72728"/>
    <n v="78209"/>
    <n v="23563.87"/>
    <n v="1775.8500000000022"/>
    <n v="14136"/>
    <n v="0.18149999999999999"/>
    <n v="0.17510000000000001"/>
    <n v="9167.86"/>
    <n v="422.33"/>
    <n v="73.95"/>
    <n v="496.28"/>
    <n v="35003.86"/>
  </r>
  <r>
    <x v="318"/>
    <s v="Yakima School District"/>
    <n v="5224"/>
    <s v="Yakima Satellite Alternative Programs"/>
    <x v="0"/>
    <n v="77.91"/>
    <n v="0"/>
    <n v="77.91"/>
    <n v="1"/>
    <n v="1"/>
    <n v="77.91"/>
    <n v="0.22900000000000001"/>
    <n v="72728"/>
    <n v="78209"/>
    <n v="16654.71"/>
    <n v="1255.1500000000015"/>
    <n v="14136"/>
    <n v="0.18149999999999999"/>
    <n v="0.17510000000000001"/>
    <n v="6479.75"/>
    <n v="298.5"/>
    <n v="52.27"/>
    <n v="350.77"/>
    <n v="24740.38"/>
  </r>
  <r>
    <x v="319"/>
    <s v="Yelm School District"/>
    <n v="4346"/>
    <s v="Fort Stevens Elementary"/>
    <x v="0"/>
    <n v="475.82"/>
    <n v="0"/>
    <n v="475.82"/>
    <n v="1.06"/>
    <n v="1.06"/>
    <n v="475.82"/>
    <n v="1.3959999999999999"/>
    <n v="72728"/>
    <n v="78209"/>
    <n v="107619.99"/>
    <n v="8110.5599999999977"/>
    <n v="14136"/>
    <n v="0.18149999999999999"/>
    <n v="0.17510000000000001"/>
    <n v="40687.040000000001"/>
    <n v="1928.84"/>
    <n v="337.74"/>
    <n v="2266.58"/>
    <n v="158684.16999999998"/>
  </r>
  <r>
    <x v="319"/>
    <s v="Yelm School District"/>
    <n v="5018"/>
    <s v="Lackamas Elementary"/>
    <x v="1"/>
    <n v="287.9700000000000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9"/>
    <s v="Yelm School District"/>
    <n v="2260"/>
    <s v="McKenna Elementary"/>
    <x v="1"/>
    <n v="384.3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9"/>
    <s v="Yelm School District"/>
    <n v="4451"/>
    <s v="Mill Pond Elementary School"/>
    <x v="1"/>
    <n v="379.99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9"/>
    <s v="Yelm School District"/>
    <n v="5052"/>
    <s v="Ridgeline Middle School"/>
    <x v="1"/>
    <n v="578.65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9"/>
    <s v="Yelm School District"/>
    <n v="3848"/>
    <s v="Southworth Elementary"/>
    <x v="1"/>
    <n v="667.5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9"/>
    <s v="Yelm School District"/>
    <n v="1627"/>
    <s v="Yelm Extension School"/>
    <x v="0"/>
    <n v="166.3"/>
    <n v="0"/>
    <n v="166.3"/>
    <n v="1.06"/>
    <n v="1.06"/>
    <n v="166.3"/>
    <n v="0.48799999999999999"/>
    <n v="72728"/>
    <n v="78209"/>
    <n v="37620.74"/>
    <n v="2835.2099999999991"/>
    <n v="14136"/>
    <n v="0.18149999999999999"/>
    <n v="0.17510000000000001"/>
    <n v="14222.98"/>
    <n v="674.27"/>
    <n v="118.06"/>
    <n v="792.32999999999993"/>
    <n v="55471.26"/>
  </r>
  <r>
    <x v="319"/>
    <s v="Yelm School District"/>
    <n v="2633"/>
    <s v="Yelm High School 12"/>
    <x v="1"/>
    <n v="1652.53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9"/>
    <s v="Yelm School District"/>
    <n v="2481"/>
    <s v="Yelm Middle School"/>
    <x v="1"/>
    <n v="682.21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19"/>
    <s v="Yelm School District"/>
    <n v="4224"/>
    <s v="Yelm Prairie Elementary"/>
    <x v="1"/>
    <n v="426.37"/>
    <n v="0"/>
    <n v="0"/>
    <n v="1.06"/>
    <n v="1.06"/>
    <n v="0"/>
    <n v="0"/>
    <n v="72728"/>
    <n v="78209"/>
    <n v="0"/>
    <n v="0"/>
    <n v="14136"/>
    <n v="0.18149999999999999"/>
    <n v="0.17510000000000001"/>
    <n v="0"/>
    <n v="0"/>
    <n v="0"/>
    <n v="0"/>
    <n v="0"/>
  </r>
  <r>
    <x v="320"/>
    <s v="Zillah School District"/>
    <n v="2783"/>
    <s v="Hilton Elementary School"/>
    <x v="0"/>
    <n v="315.13"/>
    <n v="0"/>
    <n v="315.13"/>
    <n v="1"/>
    <n v="1"/>
    <n v="315.13"/>
    <n v="0.92400000000000004"/>
    <n v="72728"/>
    <n v="78209"/>
    <n v="67200.67"/>
    <n v="5064.4499999999971"/>
    <n v="14136"/>
    <n v="0.18149999999999999"/>
    <n v="0.17510000000000001"/>
    <n v="26145.37"/>
    <n v="1204.42"/>
    <n v="210.89"/>
    <n v="1415.31"/>
    <n v="99825.799999999988"/>
  </r>
  <r>
    <x v="320"/>
    <s v="Zillah School District"/>
    <n v="2240"/>
    <s v="Zillah High School"/>
    <x v="0"/>
    <n v="442.83000000000004"/>
    <n v="0"/>
    <n v="442.83000000000004"/>
    <n v="1"/>
    <n v="1"/>
    <n v="442.83000000000004"/>
    <n v="1.2989999999999999"/>
    <n v="72728"/>
    <n v="78209"/>
    <n v="94473.67"/>
    <n v="7119.820000000007"/>
    <n v="14136"/>
    <n v="0.18149999999999999"/>
    <n v="0.17510000000000001"/>
    <n v="36756.32"/>
    <n v="1693.22"/>
    <n v="296.48"/>
    <n v="1989.7"/>
    <n v="140339.51"/>
  </r>
  <r>
    <x v="320"/>
    <s v="Zillah School District"/>
    <n v="4221"/>
    <s v="Zillah Intermediate School"/>
    <x v="0"/>
    <n v="265"/>
    <n v="0"/>
    <n v="265"/>
    <n v="1"/>
    <n v="1"/>
    <n v="265"/>
    <n v="0.77700000000000002"/>
    <n v="72728"/>
    <n v="78209"/>
    <n v="56509.66"/>
    <n v="4258.7299999999959"/>
    <n v="14136"/>
    <n v="0.18149999999999999"/>
    <n v="0.17510000000000001"/>
    <n v="21985.88"/>
    <n v="1012.81"/>
    <n v="177.34"/>
    <n v="1190.1499999999999"/>
    <n v="83944.42"/>
  </r>
  <r>
    <x v="320"/>
    <s v="Zillah School District"/>
    <n v="4481"/>
    <s v="Zillah Middle School"/>
    <x v="0"/>
    <n v="313.02"/>
    <n v="0"/>
    <n v="313.02"/>
    <n v="1"/>
    <n v="1"/>
    <n v="313.02"/>
    <n v="0.91800000000000004"/>
    <n v="72728"/>
    <n v="78209"/>
    <n v="66764.3"/>
    <n v="5031.5599999999977"/>
    <n v="14136"/>
    <n v="0.18149999999999999"/>
    <n v="0.17510000000000001"/>
    <n v="25975.59"/>
    <n v="1196.5999999999999"/>
    <n v="209.52"/>
    <n v="1406.12"/>
    <n v="99177.5699999999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BD6D2D-F1E8-4858-BD3B-AED87F4147A9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Q2:R322" firstHeaderRow="1" firstDataRow="1" firstDataCol="1"/>
  <pivotFields count="24">
    <pivotField axis="axisRow" showAll="0">
      <items count="322">
        <item x="299"/>
        <item x="11"/>
        <item x="192"/>
        <item x="128"/>
        <item x="226"/>
        <item x="37"/>
        <item x="5"/>
        <item x="112"/>
        <item x="198"/>
        <item x="115"/>
        <item x="81"/>
        <item x="208"/>
        <item x="224"/>
        <item x="138"/>
        <item x="260"/>
        <item x="71"/>
        <item x="121"/>
        <item x="25"/>
        <item x="24"/>
        <item x="302"/>
        <item x="204"/>
        <item x="51"/>
        <item x="240"/>
        <item x="22"/>
        <item x="215"/>
        <item x="214"/>
        <item x="289"/>
        <item x="98"/>
        <item x="118"/>
        <item x="93"/>
        <item x="298"/>
        <item x="76"/>
        <item x="21"/>
        <item x="8"/>
        <item x="225"/>
        <item x="58"/>
        <item x="259"/>
        <item x="129"/>
        <item x="282"/>
        <item x="26"/>
        <item x="109"/>
        <item x="316"/>
        <item x="111"/>
        <item x="189"/>
        <item x="18"/>
        <item x="193"/>
        <item x="64"/>
        <item x="137"/>
        <item x="300"/>
        <item x="110"/>
        <item x="53"/>
        <item x="188"/>
        <item x="105"/>
        <item x="223"/>
        <item x="196"/>
        <item x="168"/>
        <item x="258"/>
        <item x="108"/>
        <item x="203"/>
        <item x="293"/>
        <item x="216"/>
        <item x="297"/>
        <item x="49"/>
        <item x="248"/>
        <item x="233"/>
        <item x="152"/>
        <item x="73"/>
        <item x="312"/>
        <item x="87"/>
        <item x="0"/>
        <item x="100"/>
        <item x="167"/>
        <item x="142"/>
        <item x="150"/>
        <item x="69"/>
        <item x="273"/>
        <item x="122"/>
        <item x="48"/>
        <item x="235"/>
        <item x="314"/>
        <item x="179"/>
        <item x="177"/>
        <item x="175"/>
        <item x="50"/>
        <item x="251"/>
        <item x="212"/>
        <item x="19"/>
        <item x="213"/>
        <item x="36"/>
        <item x="205"/>
        <item x="236"/>
        <item x="78"/>
        <item x="72"/>
        <item x="145"/>
        <item x="97"/>
        <item x="290"/>
        <item x="222"/>
        <item x="245"/>
        <item x="9"/>
        <item x="284"/>
        <item x="228"/>
        <item x="6"/>
        <item x="274"/>
        <item x="247"/>
        <item x="107"/>
        <item x="243"/>
        <item x="124"/>
        <item x="113"/>
        <item x="174"/>
        <item x="267"/>
        <item x="158"/>
        <item x="265"/>
        <item x="217"/>
        <item x="219"/>
        <item x="16"/>
        <item x="7"/>
        <item x="169"/>
        <item x="29"/>
        <item x="250"/>
        <item x="271"/>
        <item x="55"/>
        <item x="65"/>
        <item x="277"/>
        <item x="68"/>
        <item x="116"/>
        <item x="38"/>
        <item x="315"/>
        <item x="13"/>
        <item x="28"/>
        <item x="283"/>
        <item x="85"/>
        <item x="117"/>
        <item x="230"/>
        <item x="86"/>
        <item x="308"/>
        <item x="134"/>
        <item x="161"/>
        <item x="74"/>
        <item x="153"/>
        <item x="151"/>
        <item x="1"/>
        <item x="313"/>
        <item x="15"/>
        <item x="278"/>
        <item x="184"/>
        <item x="199"/>
        <item x="32"/>
        <item x="306"/>
        <item x="31"/>
        <item x="255"/>
        <item x="221"/>
        <item x="2"/>
        <item x="52"/>
        <item x="180"/>
        <item x="310"/>
        <item x="95"/>
        <item x="57"/>
        <item x="252"/>
        <item x="91"/>
        <item x="242"/>
        <item x="139"/>
        <item x="202"/>
        <item x="170"/>
        <item x="99"/>
        <item x="163"/>
        <item x="183"/>
        <item x="181"/>
        <item x="17"/>
        <item x="197"/>
        <item x="147"/>
        <item x="279"/>
        <item x="190"/>
        <item x="178"/>
        <item x="220"/>
        <item x="249"/>
        <item x="162"/>
        <item x="311"/>
        <item x="171"/>
        <item x="164"/>
        <item x="54"/>
        <item x="239"/>
        <item x="261"/>
        <item x="211"/>
        <item x="272"/>
        <item x="23"/>
        <item x="287"/>
        <item x="269"/>
        <item x="60"/>
        <item x="191"/>
        <item x="39"/>
        <item x="200"/>
        <item x="82"/>
        <item x="12"/>
        <item x="66"/>
        <item x="307"/>
        <item x="80"/>
        <item x="266"/>
        <item x="241"/>
        <item x="186"/>
        <item x="131"/>
        <item x="234"/>
        <item x="46"/>
        <item x="20"/>
        <item x="237"/>
        <item x="3"/>
        <item x="119"/>
        <item x="47"/>
        <item x="157"/>
        <item x="244"/>
        <item x="156"/>
        <item x="148"/>
        <item x="263"/>
        <item x="75"/>
        <item x="123"/>
        <item x="159"/>
        <item x="67"/>
        <item x="4"/>
        <item x="141"/>
        <item x="106"/>
        <item x="149"/>
        <item x="246"/>
        <item x="125"/>
        <item x="264"/>
        <item x="56"/>
        <item x="90"/>
        <item x="257"/>
        <item x="254"/>
        <item x="187"/>
        <item x="92"/>
        <item x="165"/>
        <item x="144"/>
        <item x="143"/>
        <item x="30"/>
        <item x="83"/>
        <item x="33"/>
        <item x="62"/>
        <item x="127"/>
        <item x="304"/>
        <item x="59"/>
        <item x="227"/>
        <item x="253"/>
        <item x="207"/>
        <item x="185"/>
        <item x="34"/>
        <item x="301"/>
        <item x="288"/>
        <item x="45"/>
        <item x="130"/>
        <item x="268"/>
        <item x="77"/>
        <item x="43"/>
        <item x="140"/>
        <item x="173"/>
        <item x="114"/>
        <item m="1" x="319"/>
        <item x="172"/>
        <item x="285"/>
        <item x="182"/>
        <item x="218"/>
        <item x="94"/>
        <item x="229"/>
        <item x="276"/>
        <item x="291"/>
        <item x="292"/>
        <item x="61"/>
        <item x="295"/>
        <item x="41"/>
        <item x="281"/>
        <item x="44"/>
        <item x="294"/>
        <item x="206"/>
        <item x="10"/>
        <item x="79"/>
        <item x="14"/>
        <item x="135"/>
        <item x="146"/>
        <item x="166"/>
        <item x="155"/>
        <item x="133"/>
        <item x="120"/>
        <item x="126"/>
        <item x="275"/>
        <item x="210"/>
        <item x="40"/>
        <item x="194"/>
        <item x="84"/>
        <item x="262"/>
        <item x="42"/>
        <item x="70"/>
        <item x="232"/>
        <item x="256"/>
        <item x="176"/>
        <item x="286"/>
        <item x="160"/>
        <item x="318"/>
        <item x="63"/>
        <item x="238"/>
        <item x="136"/>
        <item x="88"/>
        <item x="270"/>
        <item x="280"/>
        <item x="96"/>
        <item x="89"/>
        <item m="1" x="320"/>
        <item x="296"/>
        <item x="303"/>
        <item x="154"/>
        <item x="35"/>
        <item x="102"/>
        <item x="317"/>
        <item x="27"/>
        <item x="103"/>
        <item x="132"/>
        <item x="201"/>
        <item x="309"/>
        <item x="101"/>
        <item x="305"/>
        <item x="209"/>
        <item x="104"/>
        <item x="195"/>
        <item x="231"/>
        <item t="default"/>
      </items>
    </pivotField>
    <pivotField showAll="0"/>
    <pivotField dataField="1" showAll="0"/>
    <pivotField showAll="0"/>
    <pivotField showAll="0"/>
    <pivotField numFmtId="43" showAll="0"/>
    <pivotField showAll="0"/>
    <pivotField numFmtId="43" showAll="0"/>
    <pivotField numFmtId="174" showAll="0"/>
    <pivotField numFmtId="174" showAll="0"/>
    <pivotField numFmtId="168" showAll="0"/>
    <pivotField numFmtId="173" showAll="0"/>
    <pivotField numFmtId="166" showAll="0"/>
    <pivotField numFmtId="166" showAll="0"/>
    <pivotField numFmtId="166" showAll="0"/>
    <pivotField numFmtId="165" showAll="0"/>
    <pivotField numFmtId="166" showAll="0"/>
    <pivotField numFmtId="10" showAll="0"/>
    <pivotField numFmtId="10" showAll="0"/>
    <pivotField numFmtId="166" showAll="0"/>
    <pivotField numFmtId="165" showAll="0"/>
    <pivotField numFmtId="165" showAll="0"/>
    <pivotField numFmtId="165" showAll="0"/>
    <pivotField numFmtId="166" showAll="0"/>
  </pivotFields>
  <rowFields count="1">
    <field x="0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 t="grand">
      <x/>
    </i>
  </rowItems>
  <colItems count="1">
    <i/>
  </colItems>
  <dataFields count="1">
    <dataField name="Count of School Code" fld="2" subtotal="count" baseField="0" baseItem="0"/>
  </dataFields>
  <formats count="4">
    <format dxfId="14">
      <pivotArea field="0" type="button" dataOnly="0" labelOnly="1" outline="0" axis="axisRow" fieldPosition="0"/>
    </format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D7A483-D9D8-4A38-9D56-6D7D9B2E0C9E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1:L324" firstHeaderRow="1" firstDataRow="2" firstDataCol="1"/>
  <pivotFields count="24">
    <pivotField axis="axisRow" showAll="0" sortType="ascending">
      <items count="322">
        <item x="299"/>
        <item x="11"/>
        <item x="192"/>
        <item x="128"/>
        <item x="226"/>
        <item x="37"/>
        <item x="5"/>
        <item x="112"/>
        <item x="198"/>
        <item x="115"/>
        <item x="81"/>
        <item x="208"/>
        <item x="224"/>
        <item x="138"/>
        <item x="260"/>
        <item x="71"/>
        <item x="121"/>
        <item x="25"/>
        <item x="24"/>
        <item x="302"/>
        <item x="201"/>
        <item x="204"/>
        <item x="51"/>
        <item x="240"/>
        <item x="22"/>
        <item x="215"/>
        <item x="214"/>
        <item x="289"/>
        <item x="98"/>
        <item x="118"/>
        <item x="93"/>
        <item x="298"/>
        <item x="76"/>
        <item x="21"/>
        <item x="8"/>
        <item x="225"/>
        <item x="231"/>
        <item x="58"/>
        <item x="259"/>
        <item x="129"/>
        <item x="282"/>
        <item x="26"/>
        <item x="109"/>
        <item x="316"/>
        <item x="111"/>
        <item x="189"/>
        <item x="18"/>
        <item x="193"/>
        <item x="64"/>
        <item x="137"/>
        <item x="300"/>
        <item x="110"/>
        <item x="53"/>
        <item x="188"/>
        <item x="105"/>
        <item x="223"/>
        <item x="196"/>
        <item x="168"/>
        <item x="258"/>
        <item x="108"/>
        <item x="203"/>
        <item x="293"/>
        <item x="216"/>
        <item x="297"/>
        <item x="49"/>
        <item x="248"/>
        <item x="233"/>
        <item x="152"/>
        <item x="73"/>
        <item x="312"/>
        <item x="87"/>
        <item x="0"/>
        <item x="100"/>
        <item x="167"/>
        <item x="142"/>
        <item x="150"/>
        <item x="69"/>
        <item x="273"/>
        <item x="122"/>
        <item x="48"/>
        <item x="235"/>
        <item x="314"/>
        <item x="179"/>
        <item x="177"/>
        <item x="175"/>
        <item x="50"/>
        <item x="251"/>
        <item x="212"/>
        <item x="19"/>
        <item x="213"/>
        <item x="36"/>
        <item x="205"/>
        <item x="236"/>
        <item x="78"/>
        <item x="72"/>
        <item x="145"/>
        <item x="97"/>
        <item x="290"/>
        <item x="222"/>
        <item x="245"/>
        <item x="9"/>
        <item x="284"/>
        <item x="228"/>
        <item x="6"/>
        <item x="274"/>
        <item x="247"/>
        <item x="107"/>
        <item x="243"/>
        <item x="124"/>
        <item x="113"/>
        <item x="174"/>
        <item x="267"/>
        <item x="158"/>
        <item x="265"/>
        <item x="217"/>
        <item x="219"/>
        <item x="102"/>
        <item x="103"/>
        <item x="309"/>
        <item x="104"/>
        <item x="16"/>
        <item x="7"/>
        <item x="169"/>
        <item x="29"/>
        <item x="250"/>
        <item x="27"/>
        <item x="271"/>
        <item x="55"/>
        <item x="65"/>
        <item x="277"/>
        <item x="68"/>
        <item x="116"/>
        <item x="38"/>
        <item x="315"/>
        <item x="13"/>
        <item x="28"/>
        <item x="283"/>
        <item x="85"/>
        <item x="117"/>
        <item x="230"/>
        <item x="86"/>
        <item x="308"/>
        <item x="134"/>
        <item x="161"/>
        <item x="74"/>
        <item x="153"/>
        <item x="151"/>
        <item x="1"/>
        <item x="313"/>
        <item x="15"/>
        <item x="278"/>
        <item x="184"/>
        <item x="199"/>
        <item x="32"/>
        <item x="306"/>
        <item x="31"/>
        <item x="255"/>
        <item x="221"/>
        <item x="2"/>
        <item x="52"/>
        <item x="180"/>
        <item x="310"/>
        <item x="95"/>
        <item x="57"/>
        <item x="252"/>
        <item x="91"/>
        <item x="242"/>
        <item x="139"/>
        <item x="202"/>
        <item x="170"/>
        <item x="99"/>
        <item x="163"/>
        <item x="183"/>
        <item x="181"/>
        <item x="17"/>
        <item x="197"/>
        <item x="147"/>
        <item x="279"/>
        <item x="190"/>
        <item x="195"/>
        <item x="178"/>
        <item x="220"/>
        <item x="249"/>
        <item x="162"/>
        <item x="311"/>
        <item x="171"/>
        <item x="164"/>
        <item x="54"/>
        <item x="239"/>
        <item x="261"/>
        <item x="211"/>
        <item x="272"/>
        <item x="23"/>
        <item x="287"/>
        <item x="269"/>
        <item x="60"/>
        <item x="191"/>
        <item x="39"/>
        <item x="200"/>
        <item x="82"/>
        <item x="12"/>
        <item x="66"/>
        <item x="307"/>
        <item x="80"/>
        <item x="35"/>
        <item x="101"/>
        <item x="266"/>
        <item x="241"/>
        <item x="186"/>
        <item x="131"/>
        <item x="234"/>
        <item x="46"/>
        <item x="20"/>
        <item x="237"/>
        <item x="3"/>
        <item x="119"/>
        <item x="47"/>
        <item x="157"/>
        <item x="244"/>
        <item x="156"/>
        <item x="148"/>
        <item x="263"/>
        <item x="75"/>
        <item x="123"/>
        <item x="159"/>
        <item x="67"/>
        <item x="4"/>
        <item x="141"/>
        <item x="106"/>
        <item x="149"/>
        <item x="246"/>
        <item x="125"/>
        <item x="264"/>
        <item x="56"/>
        <item x="90"/>
        <item x="257"/>
        <item x="254"/>
        <item x="187"/>
        <item x="92"/>
        <item x="165"/>
        <item x="144"/>
        <item x="143"/>
        <item x="30"/>
        <item x="83"/>
        <item x="33"/>
        <item x="62"/>
        <item x="127"/>
        <item x="304"/>
        <item x="59"/>
        <item x="227"/>
        <item x="253"/>
        <item x="132"/>
        <item x="207"/>
        <item x="185"/>
        <item x="34"/>
        <item x="301"/>
        <item x="288"/>
        <item x="45"/>
        <item x="130"/>
        <item x="268"/>
        <item x="77"/>
        <item x="43"/>
        <item x="140"/>
        <item x="173"/>
        <item x="114"/>
        <item x="319"/>
        <item x="172"/>
        <item x="285"/>
        <item x="182"/>
        <item x="218"/>
        <item x="94"/>
        <item x="229"/>
        <item x="276"/>
        <item x="291"/>
        <item x="292"/>
        <item x="61"/>
        <item x="295"/>
        <item x="41"/>
        <item x="281"/>
        <item x="44"/>
        <item x="294"/>
        <item x="206"/>
        <item x="10"/>
        <item x="79"/>
        <item x="14"/>
        <item x="135"/>
        <item x="146"/>
        <item x="166"/>
        <item x="155"/>
        <item x="305"/>
        <item x="133"/>
        <item x="120"/>
        <item x="126"/>
        <item x="275"/>
        <item x="210"/>
        <item x="40"/>
        <item x="194"/>
        <item x="84"/>
        <item x="262"/>
        <item x="42"/>
        <item x="70"/>
        <item x="232"/>
        <item x="256"/>
        <item x="176"/>
        <item x="209"/>
        <item x="286"/>
        <item x="160"/>
        <item x="318"/>
        <item x="63"/>
        <item x="238"/>
        <item x="136"/>
        <item x="88"/>
        <item x="270"/>
        <item x="280"/>
        <item x="96"/>
        <item x="89"/>
        <item x="320"/>
        <item x="296"/>
        <item x="303"/>
        <item x="154"/>
        <item x="317"/>
        <item t="default"/>
      </items>
    </pivotField>
    <pivotField showAll="0"/>
    <pivotField showAll="0"/>
    <pivotField showAll="0"/>
    <pivotField axis="axisCol" showAll="0">
      <items count="4">
        <item x="1"/>
        <item x="0"/>
        <item h="1" m="1" x="2"/>
        <item t="default"/>
      </items>
    </pivotField>
    <pivotField dataField="1" numFmtId="43" showAll="0"/>
    <pivotField showAll="0"/>
    <pivotField numFmtId="43" showAll="0"/>
    <pivotField showAll="0"/>
    <pivotField showAll="0"/>
    <pivotField numFmtId="43" showAll="0"/>
    <pivotField numFmtId="173" showAll="0"/>
    <pivotField numFmtId="166" showAll="0"/>
    <pivotField numFmtId="166" showAll="0"/>
    <pivotField numFmtId="166" showAll="0"/>
    <pivotField numFmtId="166" showAll="0"/>
    <pivotField numFmtId="166" showAll="0"/>
    <pivotField numFmtId="10" showAll="0"/>
    <pivotField numFmtId="10" showAll="0"/>
    <pivotField numFmtId="166" showAll="0"/>
    <pivotField numFmtId="166" showAll="0"/>
    <pivotField numFmtId="166" showAll="0"/>
    <pivotField numFmtId="166" showAll="0"/>
    <pivotField numFmtId="166" showAll="0"/>
  </pivotFields>
  <rowFields count="1">
    <field x="0"/>
  </rowFields>
  <rowItems count="3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Sum of AAFTE 2023-24 as of March 2024" fld="5" baseField="0" baseItem="0"/>
  </dataFields>
  <formats count="4">
    <format dxfId="18">
      <pivotArea type="origin" dataOnly="0" labelOnly="1" outline="0" fieldPosition="0"/>
    </format>
    <format dxfId="17">
      <pivotArea type="origin" dataOnly="0" labelOnly="1" outline="0" fieldPosition="0"/>
    </format>
    <format dxfId="16">
      <pivotArea type="origin" dataOnly="0" labelOnly="1" outline="0" fieldPosition="0"/>
    </format>
    <format dxfId="15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21" dT="2023-04-06T20:14:21.50" personId="{DC256705-BF59-4B86-BE7E-B8AF159371D9}" id="{91090597-57DF-4877-9D84-AD10D8C31761}">
    <text>Considered newly emerging school and using Renton's poverty %</text>
  </threadedComment>
  <threadedComment ref="C322" dT="2023-04-06T20:15:29.46" personId="{DC256705-BF59-4B86-BE7E-B8AF159371D9}" id="{676F9A5A-7D0B-49FA-B909-1FE78B08FF32}">
    <text>Considered newly emerging school and using Vancouver's poverty %</text>
  </threadedComment>
  <threadedComment ref="C323" dT="2023-04-06T20:15:53.56" personId="{DC256705-BF59-4B86-BE7E-B8AF159371D9}" id="{03AB5C32-7F31-47F1-9DB8-6BE0D308064C}">
    <text>Considered newly emerging school and using Omak's poverty %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leg.wa.gov/RCW/default.aspx?cite=28A.150.260" TargetMode="External"/><Relationship Id="rId2" Type="http://schemas.openxmlformats.org/officeDocument/2006/relationships/hyperlink" Target="mailto:safs@k12.wa.us?subject=LAP%20Budget%20Calculator%20for%202023-24" TargetMode="External"/><Relationship Id="rId1" Type="http://schemas.openxmlformats.org/officeDocument/2006/relationships/hyperlink" Target="mailto:lap@k12.wa.us?subject=LAP%20Budget%20Calculator%20for%202023-24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2:K48"/>
  <sheetViews>
    <sheetView tabSelected="1" workbookViewId="0">
      <selection activeCell="B2" sqref="B2"/>
    </sheetView>
  </sheetViews>
  <sheetFormatPr defaultRowHeight="15"/>
  <cols>
    <col min="1" max="1" width="3.7109375" customWidth="1"/>
    <col min="2" max="2" width="41.85546875" customWidth="1"/>
  </cols>
  <sheetData>
    <row r="2" spans="2:11" ht="23.25">
      <c r="B2" s="45" t="s">
        <v>3244</v>
      </c>
    </row>
    <row r="3" spans="2:11" ht="23.25">
      <c r="B3" s="45"/>
    </row>
    <row r="4" spans="2:11" ht="23.25">
      <c r="B4" s="45" t="s">
        <v>3298</v>
      </c>
    </row>
    <row r="5" spans="2:11">
      <c r="B5" s="1"/>
    </row>
    <row r="6" spans="2:11">
      <c r="B6" s="1" t="s">
        <v>3245</v>
      </c>
    </row>
    <row r="7" spans="2:11">
      <c r="B7" s="1" t="s">
        <v>2559</v>
      </c>
    </row>
    <row r="8" spans="2:11">
      <c r="B8" s="1"/>
    </row>
    <row r="9" spans="2:11">
      <c r="B9" s="1" t="s">
        <v>3241</v>
      </c>
    </row>
    <row r="10" spans="2:11">
      <c r="B10" t="s">
        <v>3252</v>
      </c>
    </row>
    <row r="11" spans="2:11">
      <c r="B11" t="s">
        <v>3300</v>
      </c>
    </row>
    <row r="12" spans="2:11">
      <c r="B12" s="122" t="s">
        <v>3140</v>
      </c>
      <c r="C12" s="123"/>
      <c r="D12" s="123"/>
      <c r="E12" s="123"/>
      <c r="F12" s="123"/>
      <c r="G12" s="123"/>
      <c r="H12" s="123"/>
      <c r="I12" s="123"/>
      <c r="J12" s="123"/>
      <c r="K12" s="123"/>
    </row>
    <row r="14" spans="2:11">
      <c r="B14" s="1" t="s">
        <v>2575</v>
      </c>
    </row>
    <row r="15" spans="2:11">
      <c r="B15" s="1" t="s">
        <v>2578</v>
      </c>
    </row>
    <row r="16" spans="2:11">
      <c r="B16" t="s">
        <v>3246</v>
      </c>
    </row>
    <row r="17" spans="2:2">
      <c r="B17" s="1" t="s">
        <v>3299</v>
      </c>
    </row>
    <row r="18" spans="2:2">
      <c r="B18" s="1"/>
    </row>
    <row r="19" spans="2:2">
      <c r="B19" s="1" t="s">
        <v>2579</v>
      </c>
    </row>
    <row r="20" spans="2:2">
      <c r="B20" t="s">
        <v>3247</v>
      </c>
    </row>
    <row r="21" spans="2:2">
      <c r="B21" s="1" t="s">
        <v>3303</v>
      </c>
    </row>
    <row r="22" spans="2:2">
      <c r="B22" s="1" t="s">
        <v>3129</v>
      </c>
    </row>
    <row r="23" spans="2:2">
      <c r="B23" s="52" t="s">
        <v>3301</v>
      </c>
    </row>
    <row r="24" spans="2:2">
      <c r="B24" s="52"/>
    </row>
    <row r="25" spans="2:2">
      <c r="B25" s="66" t="s">
        <v>3242</v>
      </c>
    </row>
    <row r="27" spans="2:2">
      <c r="B27" s="1" t="s">
        <v>2573</v>
      </c>
    </row>
    <row r="28" spans="2:2">
      <c r="B28" t="s">
        <v>3248</v>
      </c>
    </row>
    <row r="29" spans="2:2">
      <c r="B29" t="s">
        <v>3249</v>
      </c>
    </row>
    <row r="30" spans="2:2">
      <c r="B30" t="s">
        <v>3250</v>
      </c>
    </row>
    <row r="33" spans="2:9">
      <c r="B33" s="1" t="s">
        <v>2574</v>
      </c>
    </row>
    <row r="34" spans="2:9">
      <c r="B34" t="s">
        <v>2533</v>
      </c>
    </row>
    <row r="35" spans="2:9">
      <c r="B35" t="s">
        <v>2534</v>
      </c>
    </row>
    <row r="36" spans="2:9">
      <c r="B36" t="s">
        <v>3130</v>
      </c>
    </row>
    <row r="37" spans="2:9">
      <c r="B37" t="s">
        <v>3251</v>
      </c>
    </row>
    <row r="38" spans="2:9">
      <c r="B38" t="s">
        <v>2572</v>
      </c>
    </row>
    <row r="39" spans="2:9">
      <c r="B39" t="s">
        <v>3131</v>
      </c>
    </row>
    <row r="41" spans="2:9">
      <c r="B41" t="s">
        <v>2536</v>
      </c>
    </row>
    <row r="43" spans="2:9">
      <c r="B43" s="1" t="s">
        <v>3141</v>
      </c>
      <c r="I43" s="124"/>
    </row>
    <row r="44" spans="2:9">
      <c r="B44" s="125" t="s">
        <v>3142</v>
      </c>
      <c r="C44" s="124" t="s">
        <v>3143</v>
      </c>
      <c r="I44" s="124"/>
    </row>
    <row r="45" spans="2:9">
      <c r="B45" s="125" t="s">
        <v>3144</v>
      </c>
      <c r="C45" s="124" t="s">
        <v>3145</v>
      </c>
    </row>
    <row r="47" spans="2:9">
      <c r="B47" s="124" t="s">
        <v>3304</v>
      </c>
    </row>
    <row r="48" spans="2:9">
      <c r="B48" t="s">
        <v>3308</v>
      </c>
    </row>
  </sheetData>
  <hyperlinks>
    <hyperlink ref="C45" r:id="rId1" xr:uid="{2594F0EF-27A5-4589-8C79-CAF8DD2C4400}"/>
    <hyperlink ref="C44" r:id="rId2" xr:uid="{3912F007-3833-49EC-AFE3-9B84535B3667}"/>
    <hyperlink ref="B47" r:id="rId3" xr:uid="{086FAE6C-0863-4864-BF10-CBBAC2460ED6}"/>
  </hyperlinks>
  <pageMargins left="0.7" right="0.7" top="0.75" bottom="0.75" header="0.3" footer="0.3"/>
  <pageSetup scale="63" orientation="landscape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21"/>
  <sheetViews>
    <sheetView workbookViewId="0">
      <selection activeCell="D8" sqref="D8"/>
    </sheetView>
  </sheetViews>
  <sheetFormatPr defaultColWidth="0" defaultRowHeight="15"/>
  <cols>
    <col min="1" max="1" width="4.28515625" customWidth="1"/>
    <col min="2" max="2" width="28.5703125" customWidth="1"/>
    <col min="3" max="3" width="51.42578125" customWidth="1"/>
    <col min="4" max="4" width="21" customWidth="1"/>
    <col min="5" max="5" width="18.7109375" customWidth="1"/>
    <col min="6" max="8" width="21" customWidth="1"/>
    <col min="9" max="9" width="4.42578125" customWidth="1"/>
    <col min="10" max="11" width="0" hidden="1" customWidth="1"/>
    <col min="12" max="16384" width="9.140625" hidden="1"/>
  </cols>
  <sheetData>
    <row r="1" spans="2:8" ht="18.75">
      <c r="B1" s="87" t="str">
        <f>'Instructions and about the data'!B2</f>
        <v>LAP Calculator to Budget for the 2024-25 School Year</v>
      </c>
    </row>
    <row r="2" spans="2:8" ht="18.75">
      <c r="G2" s="85" t="s">
        <v>2987</v>
      </c>
      <c r="H2" s="86">
        <f>SUM(H9,H15)</f>
        <v>2463722.42</v>
      </c>
    </row>
    <row r="3" spans="2:8" ht="19.5" thickBot="1">
      <c r="B3" s="67" t="s">
        <v>2576</v>
      </c>
      <c r="C3" t="s">
        <v>2577</v>
      </c>
    </row>
    <row r="4" spans="2:8" ht="15.75" thickBot="1">
      <c r="B4" s="32" t="s">
        <v>462</v>
      </c>
    </row>
    <row r="6" spans="2:8" ht="15.75">
      <c r="B6" s="33" t="s">
        <v>2565</v>
      </c>
    </row>
    <row r="7" spans="2:8">
      <c r="F7" s="53" t="s">
        <v>2571</v>
      </c>
      <c r="G7" s="53"/>
    </row>
    <row r="8" spans="2:8" ht="45">
      <c r="B8" s="38" t="s">
        <v>2556</v>
      </c>
      <c r="C8" s="39" t="s">
        <v>2557</v>
      </c>
      <c r="D8" s="39" t="s">
        <v>3410</v>
      </c>
      <c r="E8" s="39" t="s">
        <v>3407</v>
      </c>
      <c r="F8" s="39" t="s">
        <v>3406</v>
      </c>
      <c r="G8" s="39"/>
      <c r="H8" s="40" t="s">
        <v>3146</v>
      </c>
    </row>
    <row r="9" spans="2:8">
      <c r="B9" s="41" t="str">
        <f>VLOOKUP($B$4,AAFTE!$B:$G,6,0)</f>
        <v>14005</v>
      </c>
      <c r="C9" s="42" t="str">
        <f>$B$4</f>
        <v>Aberdeen School District</v>
      </c>
      <c r="D9" s="43">
        <f>IFERROR(VLOOKUP(B9,'CEDARS District FRPL'!A:C,3,FALSE),"No Data")</f>
        <v>0.68179999999999996</v>
      </c>
      <c r="E9" s="47">
        <f>VLOOKUP($B$9,Districts,4,0)</f>
        <v>3136.14</v>
      </c>
      <c r="F9" s="63"/>
      <c r="G9" s="42"/>
      <c r="H9" s="71">
        <f>VLOOKUP($B$9,Districts,'District LAP Calculation'!V$1,0)</f>
        <v>1480724.8099999998</v>
      </c>
    </row>
    <row r="12" spans="2:8" ht="36.75">
      <c r="B12" s="33" t="s">
        <v>2566</v>
      </c>
      <c r="G12" s="64" t="s">
        <v>3302</v>
      </c>
    </row>
    <row r="13" spans="2:8" ht="60.75">
      <c r="E13" s="58"/>
      <c r="F13" s="54" t="s">
        <v>2986</v>
      </c>
      <c r="G13" s="126">
        <f>SUMIF(D16:D121,"Yes",G16:G121)</f>
        <v>3094.1500000000005</v>
      </c>
    </row>
    <row r="14" spans="2:8" ht="75">
      <c r="B14" s="38" t="s">
        <v>2555</v>
      </c>
      <c r="C14" s="39" t="s">
        <v>2558</v>
      </c>
      <c r="D14" s="39" t="s">
        <v>3239</v>
      </c>
      <c r="E14" s="39" t="str">
        <f>E8</f>
        <v xml:space="preserve">AAFTE w/TK 2023-24 as of March 2024 </v>
      </c>
      <c r="F14" s="39" t="s">
        <v>3409</v>
      </c>
      <c r="G14" s="39" t="s">
        <v>3408</v>
      </c>
      <c r="H14" s="40" t="s">
        <v>3147</v>
      </c>
    </row>
    <row r="15" spans="2:8" ht="18" customHeight="1">
      <c r="B15" s="167"/>
      <c r="C15" s="168" t="s">
        <v>2627</v>
      </c>
      <c r="D15" s="46"/>
      <c r="E15" s="48">
        <f>SUMIFS(E16:E121,$D$16:$D$121,"Yes")</f>
        <v>3094.1500000000005</v>
      </c>
      <c r="F15" s="48">
        <f>SUMIFS(F16:F121,$D$16:$D$121,"Yes")</f>
        <v>0</v>
      </c>
      <c r="G15" s="65">
        <f>SUM(G16:G121)</f>
        <v>3094.1500000000005</v>
      </c>
      <c r="H15" s="55">
        <f>SUMIF($D$16:$D$121,"&lt;&gt;0",H16:H121)</f>
        <v>982997.60999999987</v>
      </c>
    </row>
    <row r="16" spans="2:8">
      <c r="B16" s="3" cm="1">
        <f t="array" ref="B16">IFERROR(INDEX('HP Schools Calculation'!$C$10:$C$2386,SMALL(IF('HP Schools Calculation'!$A$10:$A$2386=Summary!$B$9,ROW('HP Schools Calculation'!$C$10:$C$2386)-ROW('HP Schools Calculation'!C$10)+1),ROWS('HP Schools Calculation'!C$10:C10))),"")</f>
        <v>2834</v>
      </c>
      <c r="C16" t="str">
        <f t="array" ref="C16">_xlfn.IFNA(VLOOKUP($B16,Schools,'HP Schools Calculation'!D$1,0),"")</f>
        <v>A J West Elementary</v>
      </c>
      <c r="D16" s="37" t="str">
        <f>_xlfn.IFNA(VLOOKUP($B16,Schools,'HP Schools Calculation'!E$1,0),"")</f>
        <v>Yes</v>
      </c>
      <c r="E16" s="49">
        <f>_xlfn.IFNA(VLOOKUP($B16,Schools,'HP Schools Calculation'!F$1,0),"")</f>
        <v>303.5</v>
      </c>
      <c r="F16" s="60"/>
      <c r="G16" s="49">
        <f>_xlfn.IFNA(VLOOKUP($B16,Schools,'HP Schools Calculation'!K$1,0),"")</f>
        <v>303.5</v>
      </c>
      <c r="H16" s="55">
        <f>_xlfn.IFNA(VLOOKUP($B16,Schools,'HP Schools Calculation'!X$1,0),"")</f>
        <v>96404.17</v>
      </c>
    </row>
    <row r="17" spans="2:8">
      <c r="B17" s="3" cm="1">
        <f t="array" ref="B17">IFERROR(INDEX('HP Schools Calculation'!$C$10:$C$2386,SMALL(IF('HP Schools Calculation'!$A$10:$A$2386=Summary!$B$9,ROW('HP Schools Calculation'!$C$10:$C$2386)-ROW('HP Schools Calculation'!C$10)+1),ROWS('HP Schools Calculation'!C$10:C11))),"")</f>
        <v>3216</v>
      </c>
      <c r="C17" t="str">
        <f>_xlfn.IFNA(VLOOKUP($B17,Schools,'HP Schools Calculation'!D$1,0),"")</f>
        <v>Central Park Elementary</v>
      </c>
      <c r="D17" s="34" t="str">
        <f>_xlfn.IFNA(VLOOKUP($B17,Schools,'HP Schools Calculation'!E$1,0),"")</f>
        <v>Yes</v>
      </c>
      <c r="E17" s="50">
        <f>_xlfn.IFNA(VLOOKUP($B17,Schools,'HP Schools Calculation'!F$1,0),"")</f>
        <v>119.57</v>
      </c>
      <c r="F17" s="61"/>
      <c r="G17" s="58">
        <f>_xlfn.IFNA(VLOOKUP($B17,Schools,'HP Schools Calculation'!K$1,0),"")</f>
        <v>119.57</v>
      </c>
      <c r="H17" s="56">
        <f>_xlfn.IFNA(VLOOKUP($B17,Schools,'HP Schools Calculation'!X$1,0),"")</f>
        <v>38020.07</v>
      </c>
    </row>
    <row r="18" spans="2:8">
      <c r="B18" s="3" cm="1">
        <f t="array" ref="B18">IFERROR(INDEX('HP Schools Calculation'!$C$10:$C$2386,SMALL(IF('HP Schools Calculation'!$A$10:$A$2386=Summary!$B$9,ROW('HP Schools Calculation'!$C$10:$C$2386)-ROW('HP Schools Calculation'!C$10)+1),ROWS('HP Schools Calculation'!C$10:C12))),"")</f>
        <v>5514</v>
      </c>
      <c r="C18" t="str">
        <f>_xlfn.IFNA(VLOOKUP($B18,Schools,'HP Schools Calculation'!D$1,0),"")</f>
        <v>Grays Harbor Academy</v>
      </c>
      <c r="D18" s="34" t="str">
        <f>_xlfn.IFNA(VLOOKUP($B18,Schools,'HP Schools Calculation'!E$1,0),"")</f>
        <v>Yes</v>
      </c>
      <c r="E18" s="50">
        <f>_xlfn.IFNA(VLOOKUP($B18,Schools,'HP Schools Calculation'!F$1,0),"")</f>
        <v>69.28</v>
      </c>
      <c r="F18" s="61"/>
      <c r="G18" s="58">
        <f>_xlfn.IFNA(VLOOKUP($B18,Schools,'HP Schools Calculation'!K$1,0),"")</f>
        <v>69.28</v>
      </c>
      <c r="H18" s="56">
        <f>_xlfn.IFNA(VLOOKUP($B18,Schools,'HP Schools Calculation'!X$1,0),"")</f>
        <v>21988.819999999996</v>
      </c>
    </row>
    <row r="19" spans="2:8">
      <c r="B19" s="3" cm="1">
        <f t="array" ref="B19">IFERROR(INDEX('HP Schools Calculation'!$C$10:$C$2386,SMALL(IF('HP Schools Calculation'!$A$10:$A$2386=Summary!$B$9,ROW('HP Schools Calculation'!$C$10:$C$2386)-ROW('HP Schools Calculation'!C$10)+1),ROWS('HP Schools Calculation'!C$10:C13))),"")</f>
        <v>3857</v>
      </c>
      <c r="C19" t="str">
        <f>_xlfn.IFNA(VLOOKUP($B19,Schools,'HP Schools Calculation'!D$1,0),"")</f>
        <v>Harbor High School</v>
      </c>
      <c r="D19" s="34" t="str">
        <f>_xlfn.IFNA(VLOOKUP($B19,Schools,'HP Schools Calculation'!E$1,0),"")</f>
        <v>Yes</v>
      </c>
      <c r="E19" s="50">
        <f>_xlfn.IFNA(VLOOKUP($B19,Schools,'HP Schools Calculation'!F$1,0),"")</f>
        <v>116.58</v>
      </c>
      <c r="F19" s="61"/>
      <c r="G19" s="58">
        <f>_xlfn.IFNA(VLOOKUP($B19,Schools,'HP Schools Calculation'!K$1,0),"")</f>
        <v>116.58</v>
      </c>
      <c r="H19" s="56">
        <f>_xlfn.IFNA(VLOOKUP($B19,Schools,'HP Schools Calculation'!X$1,0),"")</f>
        <v>37045.199999999997</v>
      </c>
    </row>
    <row r="20" spans="2:8">
      <c r="B20" s="3" cm="1">
        <f t="array" ref="B20">IFERROR(INDEX('HP Schools Calculation'!$C$10:$C$2386,SMALL(IF('HP Schools Calculation'!$A$10:$A$2386=Summary!$B$9,ROW('HP Schools Calculation'!$C$10:$C$2386)-ROW('HP Schools Calculation'!C$10)+1),ROWS('HP Schools Calculation'!C$10:C14))),"")</f>
        <v>5663</v>
      </c>
      <c r="C20" t="str">
        <f>_xlfn.IFNA(VLOOKUP($B20,Schools,'HP Schools Calculation'!D$1,0),"")</f>
        <v>Harbor Open Doors</v>
      </c>
      <c r="D20" s="34" t="str">
        <f>_xlfn.IFNA(VLOOKUP($B20,Schools,'HP Schools Calculation'!E$1,0),"")</f>
        <v>Yes</v>
      </c>
      <c r="E20" s="50">
        <f>_xlfn.IFNA(VLOOKUP($B20,Schools,'HP Schools Calculation'!F$1,0),"")</f>
        <v>45.38</v>
      </c>
      <c r="F20" s="61"/>
      <c r="G20" s="58">
        <f>_xlfn.IFNA(VLOOKUP($B20,Schools,'HP Schools Calculation'!K$1,0),"")</f>
        <v>45.38</v>
      </c>
      <c r="H20" s="56">
        <f>_xlfn.IFNA(VLOOKUP($B20,Schools,'HP Schools Calculation'!X$1,0),"")</f>
        <v>14406.47</v>
      </c>
    </row>
    <row r="21" spans="2:8">
      <c r="B21" s="3" cm="1">
        <f t="array" ref="B21">IFERROR(INDEX('HP Schools Calculation'!$C$10:$C$2386,SMALL(IF('HP Schools Calculation'!$A$10:$A$2386=Summary!$B$9,ROW('HP Schools Calculation'!$C$10:$C$2386)-ROW('HP Schools Calculation'!C$10)+1),ROWS('HP Schools Calculation'!C$10:C15))),"")</f>
        <v>3476</v>
      </c>
      <c r="C21" t="str">
        <f>_xlfn.IFNA(VLOOKUP($B21,Schools,'HP Schools Calculation'!D$1,0),"")</f>
        <v>J M Weatherwax High School</v>
      </c>
      <c r="D21" s="34" t="str">
        <f>_xlfn.IFNA(VLOOKUP($B21,Schools,'HP Schools Calculation'!E$1,0),"")</f>
        <v>Yes</v>
      </c>
      <c r="E21" s="50">
        <f>_xlfn.IFNA(VLOOKUP($B21,Schools,'HP Schools Calculation'!F$1,0),"")</f>
        <v>920.59</v>
      </c>
      <c r="F21" s="61"/>
      <c r="G21" s="58">
        <f>_xlfn.IFNA(VLOOKUP($B21,Schools,'HP Schools Calculation'!K$1,0),"")</f>
        <v>920.59</v>
      </c>
      <c r="H21" s="56">
        <f>_xlfn.IFNA(VLOOKUP($B21,Schools,'HP Schools Calculation'!X$1,0),"")</f>
        <v>292462.10999999993</v>
      </c>
    </row>
    <row r="22" spans="2:8">
      <c r="B22" s="3" cm="1">
        <f t="array" ref="B22">IFERROR(INDEX('HP Schools Calculation'!$C$10:$C$2386,SMALL(IF('HP Schools Calculation'!$A$10:$A$2386=Summary!$B$9,ROW('HP Schools Calculation'!$C$10:$C$2386)-ROW('HP Schools Calculation'!C$10)+1),ROWS('HP Schools Calculation'!C$10:C16))),"")</f>
        <v>2449</v>
      </c>
      <c r="C22" t="str">
        <f>_xlfn.IFNA(VLOOKUP($B22,Schools,'HP Schools Calculation'!D$1,0),"")</f>
        <v>McDermoth Elementary</v>
      </c>
      <c r="D22" s="34" t="str">
        <f>_xlfn.IFNA(VLOOKUP($B22,Schools,'HP Schools Calculation'!E$1,0),"")</f>
        <v>Yes</v>
      </c>
      <c r="E22" s="50">
        <f>_xlfn.IFNA(VLOOKUP($B22,Schools,'HP Schools Calculation'!F$1,0),"")</f>
        <v>298.83</v>
      </c>
      <c r="F22" s="61"/>
      <c r="G22" s="58">
        <f>_xlfn.IFNA(VLOOKUP($B22,Schools,'HP Schools Calculation'!K$1,0),"")</f>
        <v>298.83</v>
      </c>
      <c r="H22" s="56">
        <f>_xlfn.IFNA(VLOOKUP($B22,Schools,'HP Schools Calculation'!X$1,0),"")</f>
        <v>94996.01999999999</v>
      </c>
    </row>
    <row r="23" spans="2:8">
      <c r="B23" s="3" cm="1">
        <f t="array" ref="B23">IFERROR(INDEX('HP Schools Calculation'!$C$10:$C$2386,SMALL(IF('HP Schools Calculation'!$A$10:$A$2386=Summary!$B$9,ROW('HP Schools Calculation'!$C$10:$C$2386)-ROW('HP Schools Calculation'!C$10)+1),ROWS('HP Schools Calculation'!C$10:C17))),"")</f>
        <v>2305</v>
      </c>
      <c r="C23" t="str">
        <f>_xlfn.IFNA(VLOOKUP($B23,Schools,'HP Schools Calculation'!D$1,0),"")</f>
        <v>Miller Junior High</v>
      </c>
      <c r="D23" s="34" t="str">
        <f>_xlfn.IFNA(VLOOKUP($B23,Schools,'HP Schools Calculation'!E$1,0),"")</f>
        <v>Yes</v>
      </c>
      <c r="E23" s="50">
        <f>_xlfn.IFNA(VLOOKUP($B23,Schools,'HP Schools Calculation'!F$1,0),"")</f>
        <v>671.28</v>
      </c>
      <c r="F23" s="61"/>
      <c r="G23" s="58">
        <f>_xlfn.IFNA(VLOOKUP($B23,Schools,'HP Schools Calculation'!K$1,0),"")</f>
        <v>671.28</v>
      </c>
      <c r="H23" s="56">
        <f>_xlfn.IFNA(VLOOKUP($B23,Schools,'HP Schools Calculation'!X$1,0),"")</f>
        <v>213280.68999999997</v>
      </c>
    </row>
    <row r="24" spans="2:8">
      <c r="B24" s="3" cm="1">
        <f t="array" ref="B24">IFERROR(INDEX('HP Schools Calculation'!$C$10:$C$2386,SMALL(IF('HP Schools Calculation'!$A$10:$A$2386=Summary!$B$9,ROW('HP Schools Calculation'!$C$10:$C$2386)-ROW('HP Schools Calculation'!C$10)+1),ROWS('HP Schools Calculation'!C$10:C18))),"")</f>
        <v>2763</v>
      </c>
      <c r="C24" t="str">
        <f>_xlfn.IFNA(VLOOKUP($B24,Schools,'HP Schools Calculation'!D$1,0),"")</f>
        <v>Robert Gray Elementary</v>
      </c>
      <c r="D24" s="34" t="str">
        <f>_xlfn.IFNA(VLOOKUP($B24,Schools,'HP Schools Calculation'!E$1,0),"")</f>
        <v>Yes</v>
      </c>
      <c r="E24" s="50">
        <f>_xlfn.IFNA(VLOOKUP($B24,Schools,'HP Schools Calculation'!F$1,0),"")</f>
        <v>255.13</v>
      </c>
      <c r="F24" s="61"/>
      <c r="G24" s="58">
        <f>_xlfn.IFNA(VLOOKUP($B24,Schools,'HP Schools Calculation'!K$1,0),"")</f>
        <v>255.13</v>
      </c>
      <c r="H24" s="56">
        <f>_xlfn.IFNA(VLOOKUP($B24,Schools,'HP Schools Calculation'!X$1,0),"")</f>
        <v>81022.83</v>
      </c>
    </row>
    <row r="25" spans="2:8">
      <c r="B25" s="3" cm="1">
        <f t="array" ref="B25">IFERROR(INDEX('HP Schools Calculation'!$C$10:$C$2386,SMALL(IF('HP Schools Calculation'!$A$10:$A$2386=Summary!$B$9,ROW('HP Schools Calculation'!$C$10:$C$2386)-ROW('HP Schools Calculation'!C$10)+1),ROWS('HP Schools Calculation'!C$10:C19))),"")</f>
        <v>2971</v>
      </c>
      <c r="C25" t="str">
        <f>_xlfn.IFNA(VLOOKUP($B25,Schools,'HP Schools Calculation'!D$1,0),"")</f>
        <v>Stevens Elementary School</v>
      </c>
      <c r="D25" s="34" t="str">
        <f>_xlfn.IFNA(VLOOKUP($B25,Schools,'HP Schools Calculation'!E$1,0),"")</f>
        <v>Yes</v>
      </c>
      <c r="E25" s="50">
        <f>_xlfn.IFNA(VLOOKUP($B25,Schools,'HP Schools Calculation'!F$1,0),"")</f>
        <v>294.01</v>
      </c>
      <c r="F25" s="61"/>
      <c r="G25" s="58">
        <f>_xlfn.IFNA(VLOOKUP($B25,Schools,'HP Schools Calculation'!K$1,0),"")</f>
        <v>294.01</v>
      </c>
      <c r="H25" s="56">
        <f>_xlfn.IFNA(VLOOKUP($B25,Schools,'HP Schools Calculation'!X$1,0),"")</f>
        <v>93371.23000000001</v>
      </c>
    </row>
    <row r="26" spans="2:8">
      <c r="B26" s="3" cm="1">
        <f t="array" ref="B26">IFERROR(INDEX('HP Schools Calculation'!$C$10:$C$2386,SMALL(IF('HP Schools Calculation'!$A$10:$A$2386=Summary!$B$9,ROW('HP Schools Calculation'!$C$10:$C$2386)-ROW('HP Schools Calculation'!C$10)+1),ROWS('HP Schools Calculation'!C$10:C20))),"")</f>
        <v>5208</v>
      </c>
      <c r="C26" t="str">
        <f>_xlfn.IFNA(VLOOKUP($B26,Schools,'HP Schools Calculation'!D$1,0),"")</f>
        <v>Twin Harbors - A Branch of New Market Skills Center</v>
      </c>
      <c r="D26" s="34" t="str">
        <f>_xlfn.IFNA(VLOOKUP($B26,Schools,'HP Schools Calculation'!E$1,0),"")</f>
        <v>No</v>
      </c>
      <c r="E26" s="50">
        <f>_xlfn.IFNA(VLOOKUP($B26,Schools,'HP Schools Calculation'!F$1,0),"")</f>
        <v>42.01</v>
      </c>
      <c r="F26" s="61"/>
      <c r="G26" s="58">
        <f>_xlfn.IFNA(VLOOKUP($B26,Schools,'HP Schools Calculation'!K$1,0),"")</f>
        <v>0</v>
      </c>
      <c r="H26" s="56">
        <f>_xlfn.IFNA(VLOOKUP($B26,Schools,'HP Schools Calculation'!X$1,0),"")</f>
        <v>0</v>
      </c>
    </row>
    <row r="27" spans="2:8">
      <c r="B27" s="3" t="str" cm="1">
        <f t="array" ref="B27">IFERROR(INDEX('HP Schools Calculation'!$C$10:$C$2386,SMALL(IF('HP Schools Calculation'!$A$10:$A$2386=Summary!$B$9,ROW('HP Schools Calculation'!$C$10:$C$2386)-ROW('HP Schools Calculation'!C$10)+1),ROWS('HP Schools Calculation'!C$10:C21))),"")</f>
        <v/>
      </c>
      <c r="C27" t="str">
        <f>_xlfn.IFNA(VLOOKUP($B27,Schools,'HP Schools Calculation'!D$1,0),"")</f>
        <v/>
      </c>
      <c r="D27" s="34" t="str">
        <f>_xlfn.IFNA(VLOOKUP($B27,Schools,'HP Schools Calculation'!E$1,0),"")</f>
        <v/>
      </c>
      <c r="E27" s="50" t="str">
        <f>_xlfn.IFNA(VLOOKUP($B27,Schools,'HP Schools Calculation'!F$1,0),"")</f>
        <v/>
      </c>
      <c r="F27" s="61"/>
      <c r="G27" s="58" t="str">
        <f>_xlfn.IFNA(VLOOKUP($B27,Schools,'HP Schools Calculation'!K$1,0),"")</f>
        <v/>
      </c>
      <c r="H27" s="56" t="str">
        <f>_xlfn.IFNA(VLOOKUP($B27,Schools,'HP Schools Calculation'!X$1,0),"")</f>
        <v/>
      </c>
    </row>
    <row r="28" spans="2:8">
      <c r="B28" s="3" t="str" cm="1">
        <f t="array" ref="B28">IFERROR(INDEX('HP Schools Calculation'!$C$10:$C$2386,SMALL(IF('HP Schools Calculation'!$A$10:$A$2386=Summary!$B$9,ROW('HP Schools Calculation'!$C$10:$C$2386)-ROW('HP Schools Calculation'!C$10)+1),ROWS('HP Schools Calculation'!C$10:C22))),"")</f>
        <v/>
      </c>
      <c r="C28" t="str">
        <f>_xlfn.IFNA(VLOOKUP($B28,Schools,'HP Schools Calculation'!D$1,0),"")</f>
        <v/>
      </c>
      <c r="D28" s="34" t="str">
        <f>_xlfn.IFNA(VLOOKUP($B28,Schools,'HP Schools Calculation'!E$1,0),"")</f>
        <v/>
      </c>
      <c r="E28" s="50" t="str">
        <f>_xlfn.IFNA(VLOOKUP($B28,Schools,'HP Schools Calculation'!F$1,0),"")</f>
        <v/>
      </c>
      <c r="F28" s="61"/>
      <c r="G28" s="58" t="str">
        <f>_xlfn.IFNA(VLOOKUP($B28,Schools,'HP Schools Calculation'!K$1,0),"")</f>
        <v/>
      </c>
      <c r="H28" s="56" t="str">
        <f>_xlfn.IFNA(VLOOKUP($B28,Schools,'HP Schools Calculation'!X$1,0),"")</f>
        <v/>
      </c>
    </row>
    <row r="29" spans="2:8">
      <c r="B29" s="3" t="str" cm="1">
        <f t="array" ref="B29">IFERROR(INDEX('HP Schools Calculation'!$C$10:$C$2386,SMALL(IF('HP Schools Calculation'!$A$10:$A$2386=Summary!$B$9,ROW('HP Schools Calculation'!$C$10:$C$2386)-ROW('HP Schools Calculation'!C$10)+1),ROWS('HP Schools Calculation'!C$10:C23))),"")</f>
        <v/>
      </c>
      <c r="C29" t="str">
        <f>_xlfn.IFNA(VLOOKUP($B29,Schools,'HP Schools Calculation'!D$1,0),"")</f>
        <v/>
      </c>
      <c r="D29" s="34" t="str">
        <f>_xlfn.IFNA(VLOOKUP($B29,Schools,'HP Schools Calculation'!E$1,0),"")</f>
        <v/>
      </c>
      <c r="E29" s="50" t="str">
        <f>_xlfn.IFNA(VLOOKUP($B29,Schools,'HP Schools Calculation'!F$1,0),"")</f>
        <v/>
      </c>
      <c r="F29" s="61"/>
      <c r="G29" s="58" t="str">
        <f>_xlfn.IFNA(VLOOKUP($B29,Schools,'HP Schools Calculation'!K$1,0),"")</f>
        <v/>
      </c>
      <c r="H29" s="56" t="str">
        <f>_xlfn.IFNA(VLOOKUP($B29,Schools,'HP Schools Calculation'!X$1,0),"")</f>
        <v/>
      </c>
    </row>
    <row r="30" spans="2:8">
      <c r="B30" s="3" t="str" cm="1">
        <f t="array" ref="B30">IFERROR(INDEX('HP Schools Calculation'!$C$10:$C$2386,SMALL(IF('HP Schools Calculation'!$A$10:$A$2386=Summary!$B$9,ROW('HP Schools Calculation'!$C$10:$C$2386)-ROW('HP Schools Calculation'!C$10)+1),ROWS('HP Schools Calculation'!C$10:C24))),"")</f>
        <v/>
      </c>
      <c r="C30" t="str">
        <f>_xlfn.IFNA(VLOOKUP($B30,Schools,'HP Schools Calculation'!D$1,0),"")</f>
        <v/>
      </c>
      <c r="D30" s="34" t="str">
        <f>_xlfn.IFNA(VLOOKUP($B30,Schools,'HP Schools Calculation'!E$1,0),"")</f>
        <v/>
      </c>
      <c r="E30" s="50" t="str">
        <f>_xlfn.IFNA(VLOOKUP($B30,Schools,'HP Schools Calculation'!F$1,0),"")</f>
        <v/>
      </c>
      <c r="F30" s="61"/>
      <c r="G30" s="58" t="str">
        <f>_xlfn.IFNA(VLOOKUP($B30,Schools,'HP Schools Calculation'!K$1,0),"")</f>
        <v/>
      </c>
      <c r="H30" s="56" t="str">
        <f>_xlfn.IFNA(VLOOKUP($B30,Schools,'HP Schools Calculation'!X$1,0),"")</f>
        <v/>
      </c>
    </row>
    <row r="31" spans="2:8">
      <c r="B31" s="3" t="str" cm="1">
        <f t="array" ref="B31">IFERROR(INDEX('HP Schools Calculation'!$C$10:$C$2386,SMALL(IF('HP Schools Calculation'!$A$10:$A$2386=Summary!$B$9,ROW('HP Schools Calculation'!$C$10:$C$2386)-ROW('HP Schools Calculation'!C$10)+1),ROWS('HP Schools Calculation'!C$10:C25))),"")</f>
        <v/>
      </c>
      <c r="C31" t="str">
        <f>_xlfn.IFNA(VLOOKUP($B31,Schools,'HP Schools Calculation'!D$1,0),"")</f>
        <v/>
      </c>
      <c r="D31" s="34" t="str">
        <f>_xlfn.IFNA(VLOOKUP($B31,Schools,'HP Schools Calculation'!E$1,0),"")</f>
        <v/>
      </c>
      <c r="E31" s="50" t="str">
        <f>_xlfn.IFNA(VLOOKUP($B31,Schools,'HP Schools Calculation'!F$1,0),"")</f>
        <v/>
      </c>
      <c r="F31" s="61"/>
      <c r="G31" s="58" t="str">
        <f>_xlfn.IFNA(VLOOKUP($B31,Schools,'HP Schools Calculation'!K$1,0),"")</f>
        <v/>
      </c>
      <c r="H31" s="56" t="str">
        <f>_xlfn.IFNA(VLOOKUP($B31,Schools,'HP Schools Calculation'!X$1,0),"")</f>
        <v/>
      </c>
    </row>
    <row r="32" spans="2:8">
      <c r="B32" s="3" t="str" cm="1">
        <f t="array" ref="B32">IFERROR(INDEX('HP Schools Calculation'!$C$10:$C$2386,SMALL(IF('HP Schools Calculation'!$A$10:$A$2386=Summary!$B$9,ROW('HP Schools Calculation'!$C$10:$C$2386)-ROW('HP Schools Calculation'!C$10)+1),ROWS('HP Schools Calculation'!C$10:C26))),"")</f>
        <v/>
      </c>
      <c r="C32" t="str">
        <f>_xlfn.IFNA(VLOOKUP($B32,Schools,'HP Schools Calculation'!D$1,0),"")</f>
        <v/>
      </c>
      <c r="D32" s="34" t="str">
        <f>_xlfn.IFNA(VLOOKUP($B32,Schools,'HP Schools Calculation'!E$1,0),"")</f>
        <v/>
      </c>
      <c r="E32" s="50" t="str">
        <f>_xlfn.IFNA(VLOOKUP($B32,Schools,'HP Schools Calculation'!F$1,0),"")</f>
        <v/>
      </c>
      <c r="F32" s="61"/>
      <c r="G32" s="58" t="str">
        <f>_xlfn.IFNA(VLOOKUP($B32,Schools,'HP Schools Calculation'!K$1,0),"")</f>
        <v/>
      </c>
      <c r="H32" s="56" t="str">
        <f>_xlfn.IFNA(VLOOKUP($B32,Schools,'HP Schools Calculation'!X$1,0),"")</f>
        <v/>
      </c>
    </row>
    <row r="33" spans="2:8">
      <c r="B33" s="3" t="str" cm="1">
        <f t="array" ref="B33">IFERROR(INDEX('HP Schools Calculation'!$C$10:$C$2386,SMALL(IF('HP Schools Calculation'!$A$10:$A$2386=Summary!$B$9,ROW('HP Schools Calculation'!$C$10:$C$2386)-ROW('HP Schools Calculation'!C$10)+1),ROWS('HP Schools Calculation'!C$10:C27))),"")</f>
        <v/>
      </c>
      <c r="C33" t="str">
        <f>_xlfn.IFNA(VLOOKUP($B33,Schools,'HP Schools Calculation'!D$1,0),"")</f>
        <v/>
      </c>
      <c r="D33" s="34" t="str">
        <f>_xlfn.IFNA(VLOOKUP($B33,Schools,'HP Schools Calculation'!E$1,0),"")</f>
        <v/>
      </c>
      <c r="E33" s="50" t="str">
        <f>_xlfn.IFNA(VLOOKUP($B33,Schools,'HP Schools Calculation'!F$1,0),"")</f>
        <v/>
      </c>
      <c r="F33" s="61"/>
      <c r="G33" s="58" t="str">
        <f>_xlfn.IFNA(VLOOKUP($B33,Schools,'HP Schools Calculation'!K$1,0),"")</f>
        <v/>
      </c>
      <c r="H33" s="56" t="str">
        <f>_xlfn.IFNA(VLOOKUP($B33,Schools,'HP Schools Calculation'!X$1,0),"")</f>
        <v/>
      </c>
    </row>
    <row r="34" spans="2:8">
      <c r="B34" s="3" t="str" cm="1">
        <f t="array" ref="B34">IFERROR(INDEX('HP Schools Calculation'!$C$10:$C$2386,SMALL(IF('HP Schools Calculation'!$A$10:$A$2386=Summary!$B$9,ROW('HP Schools Calculation'!$C$10:$C$2386)-ROW('HP Schools Calculation'!C$10)+1),ROWS('HP Schools Calculation'!C$10:C28))),"")</f>
        <v/>
      </c>
      <c r="C34" t="str">
        <f>_xlfn.IFNA(VLOOKUP($B34,Schools,'HP Schools Calculation'!D$1,0),"")</f>
        <v/>
      </c>
      <c r="D34" s="34" t="str">
        <f>_xlfn.IFNA(VLOOKUP($B34,Schools,'HP Schools Calculation'!E$1,0),"")</f>
        <v/>
      </c>
      <c r="E34" s="50" t="str">
        <f>_xlfn.IFNA(VLOOKUP($B34,Schools,'HP Schools Calculation'!F$1,0),"")</f>
        <v/>
      </c>
      <c r="F34" s="61"/>
      <c r="G34" s="58" t="str">
        <f>_xlfn.IFNA(VLOOKUP($B34,Schools,'HP Schools Calculation'!K$1,0),"")</f>
        <v/>
      </c>
      <c r="H34" s="56" t="str">
        <f>_xlfn.IFNA(VLOOKUP($B34,Schools,'HP Schools Calculation'!X$1,0),"")</f>
        <v/>
      </c>
    </row>
    <row r="35" spans="2:8">
      <c r="B35" s="3" t="str" cm="1">
        <f t="array" ref="B35">IFERROR(INDEX('HP Schools Calculation'!$C$10:$C$2386,SMALL(IF('HP Schools Calculation'!$A$10:$A$2386=Summary!$B$9,ROW('HP Schools Calculation'!$C$10:$C$2386)-ROW('HP Schools Calculation'!C$10)+1),ROWS('HP Schools Calculation'!C$10:C29))),"")</f>
        <v/>
      </c>
      <c r="C35" t="str">
        <f>_xlfn.IFNA(VLOOKUP($B35,Schools,'HP Schools Calculation'!D$1,0),"")</f>
        <v/>
      </c>
      <c r="D35" s="34" t="str">
        <f>_xlfn.IFNA(VLOOKUP($B35,Schools,'HP Schools Calculation'!E$1,0),"")</f>
        <v/>
      </c>
      <c r="E35" s="50" t="str">
        <f>_xlfn.IFNA(VLOOKUP($B35,Schools,'HP Schools Calculation'!F$1,0),"")</f>
        <v/>
      </c>
      <c r="F35" s="61"/>
      <c r="G35" s="58" t="str">
        <f>_xlfn.IFNA(VLOOKUP($B35,Schools,'HP Schools Calculation'!K$1,0),"")</f>
        <v/>
      </c>
      <c r="H35" s="56" t="str">
        <f>_xlfn.IFNA(VLOOKUP($B35,Schools,'HP Schools Calculation'!X$1,0),"")</f>
        <v/>
      </c>
    </row>
    <row r="36" spans="2:8">
      <c r="B36" s="3" t="str" cm="1">
        <f t="array" ref="B36">IFERROR(INDEX('HP Schools Calculation'!$C$10:$C$2386,SMALL(IF('HP Schools Calculation'!$A$10:$A$2386=Summary!$B$9,ROW('HP Schools Calculation'!$C$10:$C$2386)-ROW('HP Schools Calculation'!C$10)+1),ROWS('HP Schools Calculation'!C$10:C30))),"")</f>
        <v/>
      </c>
      <c r="C36" t="str">
        <f>_xlfn.IFNA(VLOOKUP($B36,Schools,'HP Schools Calculation'!D$1,0),"")</f>
        <v/>
      </c>
      <c r="D36" s="34" t="str">
        <f>_xlfn.IFNA(VLOOKUP($B36,Schools,'HP Schools Calculation'!E$1,0),"")</f>
        <v/>
      </c>
      <c r="E36" s="50" t="str">
        <f>_xlfn.IFNA(VLOOKUP($B36,Schools,'HP Schools Calculation'!F$1,0),"")</f>
        <v/>
      </c>
      <c r="F36" s="61"/>
      <c r="G36" s="58" t="str">
        <f>_xlfn.IFNA(VLOOKUP($B36,Schools,'HP Schools Calculation'!K$1,0),"")</f>
        <v/>
      </c>
      <c r="H36" s="56" t="str">
        <f>_xlfn.IFNA(VLOOKUP($B36,Schools,'HP Schools Calculation'!X$1,0),"")</f>
        <v/>
      </c>
    </row>
    <row r="37" spans="2:8">
      <c r="B37" s="3" t="str" cm="1">
        <f t="array" ref="B37">IFERROR(INDEX('HP Schools Calculation'!$C$10:$C$2386,SMALL(IF('HP Schools Calculation'!$A$10:$A$2386=Summary!$B$9,ROW('HP Schools Calculation'!$C$10:$C$2386)-ROW('HP Schools Calculation'!C$10)+1),ROWS('HP Schools Calculation'!C$10:C31))),"")</f>
        <v/>
      </c>
      <c r="C37" t="str">
        <f>_xlfn.IFNA(VLOOKUP($B37,Schools,'HP Schools Calculation'!D$1,0),"")</f>
        <v/>
      </c>
      <c r="D37" s="34" t="str">
        <f>_xlfn.IFNA(VLOOKUP($B37,Schools,'HP Schools Calculation'!E$1,0),"")</f>
        <v/>
      </c>
      <c r="E37" s="50" t="str">
        <f>_xlfn.IFNA(VLOOKUP($B37,Schools,'HP Schools Calculation'!F$1,0),"")</f>
        <v/>
      </c>
      <c r="F37" s="61"/>
      <c r="G37" s="58" t="str">
        <f>_xlfn.IFNA(VLOOKUP($B37,Schools,'HP Schools Calculation'!K$1,0),"")</f>
        <v/>
      </c>
      <c r="H37" s="56" t="str">
        <f>_xlfn.IFNA(VLOOKUP($B37,Schools,'HP Schools Calculation'!X$1,0),"")</f>
        <v/>
      </c>
    </row>
    <row r="38" spans="2:8">
      <c r="B38" s="3" t="str" cm="1">
        <f t="array" ref="B38">IFERROR(INDEX('HP Schools Calculation'!$C$10:$C$2386,SMALL(IF('HP Schools Calculation'!$A$10:$A$2386=Summary!$B$9,ROW('HP Schools Calculation'!$C$10:$C$2386)-ROW('HP Schools Calculation'!C$10)+1),ROWS('HP Schools Calculation'!C$10:C32))),"")</f>
        <v/>
      </c>
      <c r="C38" t="str">
        <f>_xlfn.IFNA(VLOOKUP($B38,Schools,'HP Schools Calculation'!D$1,0),"")</f>
        <v/>
      </c>
      <c r="D38" s="34" t="str">
        <f>_xlfn.IFNA(VLOOKUP($B38,Schools,'HP Schools Calculation'!E$1,0),"")</f>
        <v/>
      </c>
      <c r="E38" s="50" t="str">
        <f>_xlfn.IFNA(VLOOKUP($B38,Schools,'HP Schools Calculation'!F$1,0),"")</f>
        <v/>
      </c>
      <c r="F38" s="61"/>
      <c r="G38" s="58" t="str">
        <f>_xlfn.IFNA(VLOOKUP($B38,Schools,'HP Schools Calculation'!K$1,0),"")</f>
        <v/>
      </c>
      <c r="H38" s="56" t="str">
        <f>_xlfn.IFNA(VLOOKUP($B38,Schools,'HP Schools Calculation'!X$1,0),"")</f>
        <v/>
      </c>
    </row>
    <row r="39" spans="2:8">
      <c r="B39" s="3" t="str" cm="1">
        <f t="array" ref="B39">IFERROR(INDEX('HP Schools Calculation'!$C$10:$C$2386,SMALL(IF('HP Schools Calculation'!$A$10:$A$2386=Summary!$B$9,ROW('HP Schools Calculation'!$C$10:$C$2386)-ROW('HP Schools Calculation'!C$10)+1),ROWS('HP Schools Calculation'!C$10:C33))),"")</f>
        <v/>
      </c>
      <c r="C39" t="str">
        <f>_xlfn.IFNA(VLOOKUP($B39,Schools,'HP Schools Calculation'!D$1,0),"")</f>
        <v/>
      </c>
      <c r="D39" s="34" t="str">
        <f>_xlfn.IFNA(VLOOKUP($B39,Schools,'HP Schools Calculation'!E$1,0),"")</f>
        <v/>
      </c>
      <c r="E39" s="50" t="str">
        <f>_xlfn.IFNA(VLOOKUP($B39,Schools,'HP Schools Calculation'!F$1,0),"")</f>
        <v/>
      </c>
      <c r="F39" s="61"/>
      <c r="G39" s="58" t="str">
        <f>_xlfn.IFNA(VLOOKUP($B39,Schools,'HP Schools Calculation'!K$1,0),"")</f>
        <v/>
      </c>
      <c r="H39" s="56" t="str">
        <f>_xlfn.IFNA(VLOOKUP($B39,Schools,'HP Schools Calculation'!X$1,0),"")</f>
        <v/>
      </c>
    </row>
    <row r="40" spans="2:8">
      <c r="B40" s="3" t="str" cm="1">
        <f t="array" ref="B40">IFERROR(INDEX('HP Schools Calculation'!$C$10:$C$2386,SMALL(IF('HP Schools Calculation'!$A$10:$A$2386=Summary!$B$9,ROW('HP Schools Calculation'!$C$10:$C$2386)-ROW('HP Schools Calculation'!C$10)+1),ROWS('HP Schools Calculation'!C$10:C34))),"")</f>
        <v/>
      </c>
      <c r="C40" t="str">
        <f>_xlfn.IFNA(VLOOKUP($B40,Schools,'HP Schools Calculation'!D$1,0),"")</f>
        <v/>
      </c>
      <c r="D40" s="34" t="str">
        <f>_xlfn.IFNA(VLOOKUP($B40,Schools,'HP Schools Calculation'!E$1,0),"")</f>
        <v/>
      </c>
      <c r="E40" s="50" t="str">
        <f>_xlfn.IFNA(VLOOKUP($B40,Schools,'HP Schools Calculation'!F$1,0),"")</f>
        <v/>
      </c>
      <c r="F40" s="61"/>
      <c r="G40" s="58" t="str">
        <f>_xlfn.IFNA(VLOOKUP($B40,Schools,'HP Schools Calculation'!K$1,0),"")</f>
        <v/>
      </c>
      <c r="H40" s="56" t="str">
        <f>_xlfn.IFNA(VLOOKUP($B40,Schools,'HP Schools Calculation'!X$1,0),"")</f>
        <v/>
      </c>
    </row>
    <row r="41" spans="2:8">
      <c r="B41" s="3" t="str" cm="1">
        <f t="array" ref="B41">IFERROR(INDEX('HP Schools Calculation'!$C$10:$C$2386,SMALL(IF('HP Schools Calculation'!$A$10:$A$2386=Summary!$B$9,ROW('HP Schools Calculation'!$C$10:$C$2386)-ROW('HP Schools Calculation'!C$10)+1),ROWS('HP Schools Calculation'!C$10:C35))),"")</f>
        <v/>
      </c>
      <c r="C41" t="str">
        <f>_xlfn.IFNA(VLOOKUP($B41,Schools,'HP Schools Calculation'!D$1,0),"")</f>
        <v/>
      </c>
      <c r="D41" s="34" t="str">
        <f>_xlfn.IFNA(VLOOKUP($B41,Schools,'HP Schools Calculation'!E$1,0),"")</f>
        <v/>
      </c>
      <c r="E41" s="50" t="str">
        <f>_xlfn.IFNA(VLOOKUP($B41,Schools,'HP Schools Calculation'!F$1,0),"")</f>
        <v/>
      </c>
      <c r="F41" s="61"/>
      <c r="G41" s="58" t="str">
        <f>_xlfn.IFNA(VLOOKUP($B41,Schools,'HP Schools Calculation'!K$1,0),"")</f>
        <v/>
      </c>
      <c r="H41" s="56" t="str">
        <f>_xlfn.IFNA(VLOOKUP($B41,Schools,'HP Schools Calculation'!X$1,0),"")</f>
        <v/>
      </c>
    </row>
    <row r="42" spans="2:8">
      <c r="B42" s="3" t="str" cm="1">
        <f t="array" ref="B42">IFERROR(INDEX('HP Schools Calculation'!$C$10:$C$2386,SMALL(IF('HP Schools Calculation'!$A$10:$A$2386=Summary!$B$9,ROW('HP Schools Calculation'!$C$10:$C$2386)-ROW('HP Schools Calculation'!C$10)+1),ROWS('HP Schools Calculation'!C$10:C36))),"")</f>
        <v/>
      </c>
      <c r="C42" t="str">
        <f>_xlfn.IFNA(VLOOKUP($B42,Schools,'HP Schools Calculation'!D$1,0),"")</f>
        <v/>
      </c>
      <c r="D42" s="34" t="str">
        <f>_xlfn.IFNA(VLOOKUP($B42,Schools,'HP Schools Calculation'!E$1,0),"")</f>
        <v/>
      </c>
      <c r="E42" s="50" t="str">
        <f>_xlfn.IFNA(VLOOKUP($B42,Schools,'HP Schools Calculation'!F$1,0),"")</f>
        <v/>
      </c>
      <c r="F42" s="61"/>
      <c r="G42" s="58" t="str">
        <f>_xlfn.IFNA(VLOOKUP($B42,Schools,'HP Schools Calculation'!K$1,0),"")</f>
        <v/>
      </c>
      <c r="H42" s="56" t="str">
        <f>_xlfn.IFNA(VLOOKUP($B42,Schools,'HP Schools Calculation'!X$1,0),"")</f>
        <v/>
      </c>
    </row>
    <row r="43" spans="2:8">
      <c r="B43" s="3" t="str" cm="1">
        <f t="array" ref="B43">IFERROR(INDEX('HP Schools Calculation'!$C$10:$C$2386,SMALL(IF('HP Schools Calculation'!$A$10:$A$2386=Summary!$B$9,ROW('HP Schools Calculation'!$C$10:$C$2386)-ROW('HP Schools Calculation'!C$10)+1),ROWS('HP Schools Calculation'!C$10:C37))),"")</f>
        <v/>
      </c>
      <c r="C43" t="str">
        <f>_xlfn.IFNA(VLOOKUP($B43,Schools,'HP Schools Calculation'!D$1,0),"")</f>
        <v/>
      </c>
      <c r="D43" s="34" t="str">
        <f>_xlfn.IFNA(VLOOKUP($B43,Schools,'HP Schools Calculation'!E$1,0),"")</f>
        <v/>
      </c>
      <c r="E43" s="50" t="str">
        <f>_xlfn.IFNA(VLOOKUP($B43,Schools,'HP Schools Calculation'!F$1,0),"")</f>
        <v/>
      </c>
      <c r="F43" s="61"/>
      <c r="G43" s="58" t="str">
        <f>_xlfn.IFNA(VLOOKUP($B43,Schools,'HP Schools Calculation'!K$1,0),"")</f>
        <v/>
      </c>
      <c r="H43" s="56" t="str">
        <f>_xlfn.IFNA(VLOOKUP($B43,Schools,'HP Schools Calculation'!X$1,0),"")</f>
        <v/>
      </c>
    </row>
    <row r="44" spans="2:8">
      <c r="B44" s="3" t="str" cm="1">
        <f t="array" ref="B44">IFERROR(INDEX('HP Schools Calculation'!$C$10:$C$2386,SMALL(IF('HP Schools Calculation'!$A$10:$A$2386=Summary!$B$9,ROW('HP Schools Calculation'!$C$10:$C$2386)-ROW('HP Schools Calculation'!C$10)+1),ROWS('HP Schools Calculation'!C$10:C38))),"")</f>
        <v/>
      </c>
      <c r="C44" t="str">
        <f>_xlfn.IFNA(VLOOKUP($B44,Schools,'HP Schools Calculation'!D$1,0),"")</f>
        <v/>
      </c>
      <c r="D44" s="34" t="str">
        <f>_xlfn.IFNA(VLOOKUP($B44,Schools,'HP Schools Calculation'!E$1,0),"")</f>
        <v/>
      </c>
      <c r="E44" s="50" t="str">
        <f>_xlfn.IFNA(VLOOKUP($B44,Schools,'HP Schools Calculation'!F$1,0),"")</f>
        <v/>
      </c>
      <c r="F44" s="61"/>
      <c r="G44" s="58" t="str">
        <f>_xlfn.IFNA(VLOOKUP($B44,Schools,'HP Schools Calculation'!K$1,0),"")</f>
        <v/>
      </c>
      <c r="H44" s="56" t="str">
        <f>_xlfn.IFNA(VLOOKUP($B44,Schools,'HP Schools Calculation'!X$1,0),"")</f>
        <v/>
      </c>
    </row>
    <row r="45" spans="2:8">
      <c r="B45" s="3" t="str" cm="1">
        <f t="array" ref="B45">IFERROR(INDEX('HP Schools Calculation'!$C$10:$C$2386,SMALL(IF('HP Schools Calculation'!$A$10:$A$2386=Summary!$B$9,ROW('HP Schools Calculation'!$C$10:$C$2386)-ROW('HP Schools Calculation'!C$10)+1),ROWS('HP Schools Calculation'!C$10:C39))),"")</f>
        <v/>
      </c>
      <c r="C45" t="str">
        <f>_xlfn.IFNA(VLOOKUP($B45,Schools,'HP Schools Calculation'!D$1,0),"")</f>
        <v/>
      </c>
      <c r="D45" s="34" t="str">
        <f>_xlfn.IFNA(VLOOKUP($B45,Schools,'HP Schools Calculation'!E$1,0),"")</f>
        <v/>
      </c>
      <c r="E45" s="50" t="str">
        <f>_xlfn.IFNA(VLOOKUP($B45,Schools,'HP Schools Calculation'!F$1,0),"")</f>
        <v/>
      </c>
      <c r="F45" s="61"/>
      <c r="G45" s="58" t="str">
        <f>_xlfn.IFNA(VLOOKUP($B45,Schools,'HP Schools Calculation'!K$1,0),"")</f>
        <v/>
      </c>
      <c r="H45" s="56" t="str">
        <f>_xlfn.IFNA(VLOOKUP($B45,Schools,'HP Schools Calculation'!X$1,0),"")</f>
        <v/>
      </c>
    </row>
    <row r="46" spans="2:8">
      <c r="B46" s="3" t="str" cm="1">
        <f t="array" ref="B46">IFERROR(INDEX('HP Schools Calculation'!$C$10:$C$2386,SMALL(IF('HP Schools Calculation'!$A$10:$A$2386=Summary!$B$9,ROW('HP Schools Calculation'!$C$10:$C$2386)-ROW('HP Schools Calculation'!C$10)+1),ROWS('HP Schools Calculation'!C$10:C40))),"")</f>
        <v/>
      </c>
      <c r="C46" t="str">
        <f>_xlfn.IFNA(VLOOKUP($B46,Schools,'HP Schools Calculation'!D$1,0),"")</f>
        <v/>
      </c>
      <c r="D46" s="34" t="str">
        <f>_xlfn.IFNA(VLOOKUP($B46,Schools,'HP Schools Calculation'!E$1,0),"")</f>
        <v/>
      </c>
      <c r="E46" s="50" t="str">
        <f>_xlfn.IFNA(VLOOKUP($B46,Schools,'HP Schools Calculation'!F$1,0),"")</f>
        <v/>
      </c>
      <c r="F46" s="61"/>
      <c r="G46" s="58" t="str">
        <f>_xlfn.IFNA(VLOOKUP($B46,Schools,'HP Schools Calculation'!K$1,0),"")</f>
        <v/>
      </c>
      <c r="H46" s="56" t="str">
        <f>_xlfn.IFNA(VLOOKUP($B46,Schools,'HP Schools Calculation'!X$1,0),"")</f>
        <v/>
      </c>
    </row>
    <row r="47" spans="2:8">
      <c r="B47" s="3" t="str" cm="1">
        <f t="array" ref="B47">IFERROR(INDEX('HP Schools Calculation'!$C$10:$C$2386,SMALL(IF('HP Schools Calculation'!$A$10:$A$2386=Summary!$B$9,ROW('HP Schools Calculation'!$C$10:$C$2386)-ROW('HP Schools Calculation'!C$10)+1),ROWS('HP Schools Calculation'!C$10:C41))),"")</f>
        <v/>
      </c>
      <c r="C47" t="str">
        <f>_xlfn.IFNA(VLOOKUP($B47,Schools,'HP Schools Calculation'!D$1,0),"")</f>
        <v/>
      </c>
      <c r="D47" s="34" t="str">
        <f>_xlfn.IFNA(VLOOKUP($B47,Schools,'HP Schools Calculation'!E$1,0),"")</f>
        <v/>
      </c>
      <c r="E47" s="50" t="str">
        <f>_xlfn.IFNA(VLOOKUP($B47,Schools,'HP Schools Calculation'!F$1,0),"")</f>
        <v/>
      </c>
      <c r="F47" s="61"/>
      <c r="G47" s="58" t="str">
        <f>_xlfn.IFNA(VLOOKUP($B47,Schools,'HP Schools Calculation'!K$1,0),"")</f>
        <v/>
      </c>
      <c r="H47" s="56" t="str">
        <f>_xlfn.IFNA(VLOOKUP($B47,Schools,'HP Schools Calculation'!X$1,0),"")</f>
        <v/>
      </c>
    </row>
    <row r="48" spans="2:8">
      <c r="B48" s="3" t="str" cm="1">
        <f t="array" ref="B48">IFERROR(INDEX('HP Schools Calculation'!$C$10:$C$2386,SMALL(IF('HP Schools Calculation'!$A$10:$A$2386=Summary!$B$9,ROW('HP Schools Calculation'!$C$10:$C$2386)-ROW('HP Schools Calculation'!C$10)+1),ROWS('HP Schools Calculation'!C$10:C42))),"")</f>
        <v/>
      </c>
      <c r="C48" t="str">
        <f>_xlfn.IFNA(VLOOKUP($B48,Schools,'HP Schools Calculation'!D$1,0),"")</f>
        <v/>
      </c>
      <c r="D48" s="34" t="str">
        <f>_xlfn.IFNA(VLOOKUP($B48,Schools,'HP Schools Calculation'!E$1,0),"")</f>
        <v/>
      </c>
      <c r="E48" s="50" t="str">
        <f>_xlfn.IFNA(VLOOKUP($B48,Schools,'HP Schools Calculation'!F$1,0),"")</f>
        <v/>
      </c>
      <c r="F48" s="61"/>
      <c r="G48" s="58" t="str">
        <f>_xlfn.IFNA(VLOOKUP($B48,Schools,'HP Schools Calculation'!K$1,0),"")</f>
        <v/>
      </c>
      <c r="H48" s="56" t="str">
        <f>_xlfn.IFNA(VLOOKUP($B48,Schools,'HP Schools Calculation'!X$1,0),"")</f>
        <v/>
      </c>
    </row>
    <row r="49" spans="2:8">
      <c r="B49" s="3" t="str" cm="1">
        <f t="array" ref="B49">IFERROR(INDEX('HP Schools Calculation'!$C$10:$C$2386,SMALL(IF('HP Schools Calculation'!$A$10:$A$2386=Summary!$B$9,ROW('HP Schools Calculation'!$C$10:$C$2386)-ROW('HP Schools Calculation'!C$10)+1),ROWS('HP Schools Calculation'!C$10:C43))),"")</f>
        <v/>
      </c>
      <c r="C49" t="str">
        <f>_xlfn.IFNA(VLOOKUP($B49,Schools,'HP Schools Calculation'!D$1,0),"")</f>
        <v/>
      </c>
      <c r="D49" s="34" t="str">
        <f>_xlfn.IFNA(VLOOKUP($B49,Schools,'HP Schools Calculation'!E$1,0),"")</f>
        <v/>
      </c>
      <c r="E49" s="50" t="str">
        <f>_xlfn.IFNA(VLOOKUP($B49,Schools,'HP Schools Calculation'!F$1,0),"")</f>
        <v/>
      </c>
      <c r="F49" s="61"/>
      <c r="G49" s="58" t="str">
        <f>_xlfn.IFNA(VLOOKUP($B49,Schools,'HP Schools Calculation'!K$1,0),"")</f>
        <v/>
      </c>
      <c r="H49" s="56" t="str">
        <f>_xlfn.IFNA(VLOOKUP($B49,Schools,'HP Schools Calculation'!X$1,0),"")</f>
        <v/>
      </c>
    </row>
    <row r="50" spans="2:8">
      <c r="B50" s="3" t="str" cm="1">
        <f t="array" ref="B50">IFERROR(INDEX('HP Schools Calculation'!$C$10:$C$2386,SMALL(IF('HP Schools Calculation'!$A$10:$A$2386=Summary!$B$9,ROW('HP Schools Calculation'!$C$10:$C$2386)-ROW('HP Schools Calculation'!C$10)+1),ROWS('HP Schools Calculation'!C$10:C44))),"")</f>
        <v/>
      </c>
      <c r="C50" t="str">
        <f>_xlfn.IFNA(VLOOKUP($B50,Schools,'HP Schools Calculation'!D$1,0),"")</f>
        <v/>
      </c>
      <c r="D50" s="34" t="str">
        <f>_xlfn.IFNA(VLOOKUP($B50,Schools,'HP Schools Calculation'!E$1,0),"")</f>
        <v/>
      </c>
      <c r="E50" s="50" t="str">
        <f>_xlfn.IFNA(VLOOKUP($B50,Schools,'HP Schools Calculation'!F$1,0),"")</f>
        <v/>
      </c>
      <c r="F50" s="61"/>
      <c r="G50" s="58" t="str">
        <f>_xlfn.IFNA(VLOOKUP($B50,Schools,'HP Schools Calculation'!K$1,0),"")</f>
        <v/>
      </c>
      <c r="H50" s="56" t="str">
        <f>_xlfn.IFNA(VLOOKUP($B50,Schools,'HP Schools Calculation'!X$1,0),"")</f>
        <v/>
      </c>
    </row>
    <row r="51" spans="2:8">
      <c r="B51" s="3" t="str" cm="1">
        <f t="array" ref="B51">IFERROR(INDEX('HP Schools Calculation'!$C$10:$C$2386,SMALL(IF('HP Schools Calculation'!$A$10:$A$2386=Summary!$B$9,ROW('HP Schools Calculation'!$C$10:$C$2386)-ROW('HP Schools Calculation'!C$10)+1),ROWS('HP Schools Calculation'!C$10:C45))),"")</f>
        <v/>
      </c>
      <c r="C51" t="str">
        <f>_xlfn.IFNA(VLOOKUP($B51,Schools,'HP Schools Calculation'!D$1,0),"")</f>
        <v/>
      </c>
      <c r="D51" s="34" t="str">
        <f>_xlfn.IFNA(VLOOKUP($B51,Schools,'HP Schools Calculation'!E$1,0),"")</f>
        <v/>
      </c>
      <c r="E51" s="50" t="str">
        <f>_xlfn.IFNA(VLOOKUP($B51,Schools,'HP Schools Calculation'!F$1,0),"")</f>
        <v/>
      </c>
      <c r="F51" s="61"/>
      <c r="G51" s="58" t="str">
        <f>_xlfn.IFNA(VLOOKUP($B51,Schools,'HP Schools Calculation'!K$1,0),"")</f>
        <v/>
      </c>
      <c r="H51" s="56" t="str">
        <f>_xlfn.IFNA(VLOOKUP($B51,Schools,'HP Schools Calculation'!X$1,0),"")</f>
        <v/>
      </c>
    </row>
    <row r="52" spans="2:8">
      <c r="B52" s="3" t="str" cm="1">
        <f t="array" ref="B52">IFERROR(INDEX('HP Schools Calculation'!$C$10:$C$2386,SMALL(IF('HP Schools Calculation'!$A$10:$A$2386=Summary!$B$9,ROW('HP Schools Calculation'!$C$10:$C$2386)-ROW('HP Schools Calculation'!C$10)+1),ROWS('HP Schools Calculation'!C$10:C46))),"")</f>
        <v/>
      </c>
      <c r="C52" t="str">
        <f>_xlfn.IFNA(VLOOKUP($B52,Schools,'HP Schools Calculation'!D$1,0),"")</f>
        <v/>
      </c>
      <c r="D52" s="34" t="str">
        <f>_xlfn.IFNA(VLOOKUP($B52,Schools,'HP Schools Calculation'!E$1,0),"")</f>
        <v/>
      </c>
      <c r="E52" s="50" t="str">
        <f>_xlfn.IFNA(VLOOKUP($B52,Schools,'HP Schools Calculation'!F$1,0),"")</f>
        <v/>
      </c>
      <c r="F52" s="61"/>
      <c r="G52" s="58" t="str">
        <f>_xlfn.IFNA(VLOOKUP($B52,Schools,'HP Schools Calculation'!K$1,0),"")</f>
        <v/>
      </c>
      <c r="H52" s="56" t="str">
        <f>_xlfn.IFNA(VLOOKUP($B52,Schools,'HP Schools Calculation'!X$1,0),"")</f>
        <v/>
      </c>
    </row>
    <row r="53" spans="2:8">
      <c r="B53" s="3" t="str" cm="1">
        <f t="array" ref="B53">IFERROR(INDEX('HP Schools Calculation'!$C$10:$C$2386,SMALL(IF('HP Schools Calculation'!$A$10:$A$2386=Summary!$B$9,ROW('HP Schools Calculation'!$C$10:$C$2386)-ROW('HP Schools Calculation'!C$10)+1),ROWS('HP Schools Calculation'!C$10:C47))),"")</f>
        <v/>
      </c>
      <c r="C53" t="str">
        <f>_xlfn.IFNA(VLOOKUP($B53,Schools,'HP Schools Calculation'!D$1,0),"")</f>
        <v/>
      </c>
      <c r="D53" s="34" t="str">
        <f>_xlfn.IFNA(VLOOKUP($B53,Schools,'HP Schools Calculation'!E$1,0),"")</f>
        <v/>
      </c>
      <c r="E53" s="50" t="str">
        <f>_xlfn.IFNA(VLOOKUP($B53,Schools,'HP Schools Calculation'!F$1,0),"")</f>
        <v/>
      </c>
      <c r="F53" s="61"/>
      <c r="G53" s="58" t="str">
        <f>_xlfn.IFNA(VLOOKUP($B53,Schools,'HP Schools Calculation'!K$1,0),"")</f>
        <v/>
      </c>
      <c r="H53" s="56" t="str">
        <f>_xlfn.IFNA(VLOOKUP($B53,Schools,'HP Schools Calculation'!X$1,0),"")</f>
        <v/>
      </c>
    </row>
    <row r="54" spans="2:8">
      <c r="B54" s="3" t="str" cm="1">
        <f t="array" ref="B54">IFERROR(INDEX('HP Schools Calculation'!$C$10:$C$2386,SMALL(IF('HP Schools Calculation'!$A$10:$A$2386=Summary!$B$9,ROW('HP Schools Calculation'!$C$10:$C$2386)-ROW('HP Schools Calculation'!C$10)+1),ROWS('HP Schools Calculation'!C$10:C48))),"")</f>
        <v/>
      </c>
      <c r="C54" t="str">
        <f>_xlfn.IFNA(VLOOKUP($B54,Schools,'HP Schools Calculation'!D$1,0),"")</f>
        <v/>
      </c>
      <c r="D54" s="34" t="str">
        <f>_xlfn.IFNA(VLOOKUP($B54,Schools,'HP Schools Calculation'!E$1,0),"")</f>
        <v/>
      </c>
      <c r="E54" s="50" t="str">
        <f>_xlfn.IFNA(VLOOKUP($B54,Schools,'HP Schools Calculation'!F$1,0),"")</f>
        <v/>
      </c>
      <c r="F54" s="61"/>
      <c r="G54" s="58" t="str">
        <f>_xlfn.IFNA(VLOOKUP($B54,Schools,'HP Schools Calculation'!K$1,0),"")</f>
        <v/>
      </c>
      <c r="H54" s="56" t="str">
        <f>_xlfn.IFNA(VLOOKUP($B54,Schools,'HP Schools Calculation'!X$1,0),"")</f>
        <v/>
      </c>
    </row>
    <row r="55" spans="2:8">
      <c r="B55" s="3" t="str" cm="1">
        <f t="array" ref="B55">IFERROR(INDEX('HP Schools Calculation'!$C$10:$C$2386,SMALL(IF('HP Schools Calculation'!$A$10:$A$2386=Summary!$B$9,ROW('HP Schools Calculation'!$C$10:$C$2386)-ROW('HP Schools Calculation'!C$10)+1),ROWS('HP Schools Calculation'!C$10:C49))),"")</f>
        <v/>
      </c>
      <c r="C55" t="str">
        <f>_xlfn.IFNA(VLOOKUP($B55,Schools,'HP Schools Calculation'!D$1,0),"")</f>
        <v/>
      </c>
      <c r="D55" s="34" t="str">
        <f>_xlfn.IFNA(VLOOKUP($B55,Schools,'HP Schools Calculation'!E$1,0),"")</f>
        <v/>
      </c>
      <c r="E55" s="50" t="str">
        <f>_xlfn.IFNA(VLOOKUP($B55,Schools,'HP Schools Calculation'!F$1,0),"")</f>
        <v/>
      </c>
      <c r="F55" s="61"/>
      <c r="G55" s="58" t="str">
        <f>_xlfn.IFNA(VLOOKUP($B55,Schools,'HP Schools Calculation'!K$1,0),"")</f>
        <v/>
      </c>
      <c r="H55" s="56" t="str">
        <f>_xlfn.IFNA(VLOOKUP($B55,Schools,'HP Schools Calculation'!X$1,0),"")</f>
        <v/>
      </c>
    </row>
    <row r="56" spans="2:8">
      <c r="B56" s="3" t="str" cm="1">
        <f t="array" ref="B56">IFERROR(INDEX('HP Schools Calculation'!$C$10:$C$2386,SMALL(IF('HP Schools Calculation'!$A$10:$A$2386=Summary!$B$9,ROW('HP Schools Calculation'!$C$10:$C$2386)-ROW('HP Schools Calculation'!C$10)+1),ROWS('HP Schools Calculation'!C$10:C50))),"")</f>
        <v/>
      </c>
      <c r="C56" t="str">
        <f>_xlfn.IFNA(VLOOKUP($B56,Schools,'HP Schools Calculation'!D$1,0),"")</f>
        <v/>
      </c>
      <c r="D56" s="34" t="str">
        <f>_xlfn.IFNA(VLOOKUP($B56,Schools,'HP Schools Calculation'!E$1,0),"")</f>
        <v/>
      </c>
      <c r="E56" s="50" t="str">
        <f>_xlfn.IFNA(VLOOKUP($B56,Schools,'HP Schools Calculation'!F$1,0),"")</f>
        <v/>
      </c>
      <c r="F56" s="61"/>
      <c r="G56" s="58" t="str">
        <f>_xlfn.IFNA(VLOOKUP($B56,Schools,'HP Schools Calculation'!K$1,0),"")</f>
        <v/>
      </c>
      <c r="H56" s="56" t="str">
        <f>_xlfn.IFNA(VLOOKUP($B56,Schools,'HP Schools Calculation'!X$1,0),"")</f>
        <v/>
      </c>
    </row>
    <row r="57" spans="2:8">
      <c r="B57" s="3" t="str" cm="1">
        <f t="array" ref="B57">IFERROR(INDEX('HP Schools Calculation'!$C$10:$C$2386,SMALL(IF('HP Schools Calculation'!$A$10:$A$2386=Summary!$B$9,ROW('HP Schools Calculation'!$C$10:$C$2386)-ROW('HP Schools Calculation'!C$10)+1),ROWS('HP Schools Calculation'!C$10:C51))),"")</f>
        <v/>
      </c>
      <c r="C57" t="str">
        <f>_xlfn.IFNA(VLOOKUP($B57,Schools,'HP Schools Calculation'!D$1,0),"")</f>
        <v/>
      </c>
      <c r="D57" s="34" t="str">
        <f>_xlfn.IFNA(VLOOKUP($B57,Schools,'HP Schools Calculation'!E$1,0),"")</f>
        <v/>
      </c>
      <c r="E57" s="50" t="str">
        <f>_xlfn.IFNA(VLOOKUP($B57,Schools,'HP Schools Calculation'!F$1,0),"")</f>
        <v/>
      </c>
      <c r="F57" s="61"/>
      <c r="G57" s="58" t="str">
        <f>_xlfn.IFNA(VLOOKUP($B57,Schools,'HP Schools Calculation'!K$1,0),"")</f>
        <v/>
      </c>
      <c r="H57" s="56" t="str">
        <f>_xlfn.IFNA(VLOOKUP($B57,Schools,'HP Schools Calculation'!X$1,0),"")</f>
        <v/>
      </c>
    </row>
    <row r="58" spans="2:8">
      <c r="B58" s="3" t="str" cm="1">
        <f t="array" ref="B58">IFERROR(INDEX('HP Schools Calculation'!$C$10:$C$2386,SMALL(IF('HP Schools Calculation'!$A$10:$A$2386=Summary!$B$9,ROW('HP Schools Calculation'!$C$10:$C$2386)-ROW('HP Schools Calculation'!C$10)+1),ROWS('HP Schools Calculation'!C$10:C52))),"")</f>
        <v/>
      </c>
      <c r="C58" t="str">
        <f>_xlfn.IFNA(VLOOKUP($B58,Schools,'HP Schools Calculation'!D$1,0),"")</f>
        <v/>
      </c>
      <c r="D58" s="34" t="str">
        <f>_xlfn.IFNA(VLOOKUP($B58,Schools,'HP Schools Calculation'!E$1,0),"")</f>
        <v/>
      </c>
      <c r="E58" s="50" t="str">
        <f>_xlfn.IFNA(VLOOKUP($B58,Schools,'HP Schools Calculation'!F$1,0),"")</f>
        <v/>
      </c>
      <c r="F58" s="61"/>
      <c r="G58" s="58" t="str">
        <f>_xlfn.IFNA(VLOOKUP($B58,Schools,'HP Schools Calculation'!K$1,0),"")</f>
        <v/>
      </c>
      <c r="H58" s="56" t="str">
        <f>_xlfn.IFNA(VLOOKUP($B58,Schools,'HP Schools Calculation'!X$1,0),"")</f>
        <v/>
      </c>
    </row>
    <row r="59" spans="2:8">
      <c r="B59" s="3" t="str" cm="1">
        <f t="array" ref="B59">IFERROR(INDEX('HP Schools Calculation'!$C$10:$C$2386,SMALL(IF('HP Schools Calculation'!$A$10:$A$2386=Summary!$B$9,ROW('HP Schools Calculation'!$C$10:$C$2386)-ROW('HP Schools Calculation'!C$10)+1),ROWS('HP Schools Calculation'!C$10:C53))),"")</f>
        <v/>
      </c>
      <c r="C59" t="str">
        <f>_xlfn.IFNA(VLOOKUP($B59,Schools,'HP Schools Calculation'!D$1,0),"")</f>
        <v/>
      </c>
      <c r="D59" s="34" t="str">
        <f>_xlfn.IFNA(VLOOKUP($B59,Schools,'HP Schools Calculation'!E$1,0),"")</f>
        <v/>
      </c>
      <c r="E59" s="50" t="str">
        <f>_xlfn.IFNA(VLOOKUP($B59,Schools,'HP Schools Calculation'!F$1,0),"")</f>
        <v/>
      </c>
      <c r="F59" s="61"/>
      <c r="G59" s="58" t="str">
        <f>_xlfn.IFNA(VLOOKUP($B59,Schools,'HP Schools Calculation'!K$1,0),"")</f>
        <v/>
      </c>
      <c r="H59" s="56" t="str">
        <f>_xlfn.IFNA(VLOOKUP($B59,Schools,'HP Schools Calculation'!X$1,0),"")</f>
        <v/>
      </c>
    </row>
    <row r="60" spans="2:8">
      <c r="B60" s="3" t="str" cm="1">
        <f t="array" ref="B60">IFERROR(INDEX('HP Schools Calculation'!$C$10:$C$2386,SMALL(IF('HP Schools Calculation'!$A$10:$A$2386=Summary!$B$9,ROW('HP Schools Calculation'!$C$10:$C$2386)-ROW('HP Schools Calculation'!C$10)+1),ROWS('HP Schools Calculation'!C$10:C54))),"")</f>
        <v/>
      </c>
      <c r="C60" t="str">
        <f>_xlfn.IFNA(VLOOKUP($B60,Schools,'HP Schools Calculation'!D$1,0),"")</f>
        <v/>
      </c>
      <c r="D60" s="34" t="str">
        <f>_xlfn.IFNA(VLOOKUP($B60,Schools,'HP Schools Calculation'!E$1,0),"")</f>
        <v/>
      </c>
      <c r="E60" s="50" t="str">
        <f>_xlfn.IFNA(VLOOKUP($B60,Schools,'HP Schools Calculation'!F$1,0),"")</f>
        <v/>
      </c>
      <c r="F60" s="61"/>
      <c r="G60" s="58" t="str">
        <f>_xlfn.IFNA(VLOOKUP($B60,Schools,'HP Schools Calculation'!K$1,0),"")</f>
        <v/>
      </c>
      <c r="H60" s="56" t="str">
        <f>_xlfn.IFNA(VLOOKUP($B60,Schools,'HP Schools Calculation'!X$1,0),"")</f>
        <v/>
      </c>
    </row>
    <row r="61" spans="2:8">
      <c r="B61" s="3" t="str" cm="1">
        <f t="array" ref="B61">IFERROR(INDEX('HP Schools Calculation'!$C$10:$C$2386,SMALL(IF('HP Schools Calculation'!$A$10:$A$2386=Summary!$B$9,ROW('HP Schools Calculation'!$C$10:$C$2386)-ROW('HP Schools Calculation'!C$10)+1),ROWS('HP Schools Calculation'!C$10:C55))),"")</f>
        <v/>
      </c>
      <c r="C61" t="str">
        <f>_xlfn.IFNA(VLOOKUP($B61,Schools,'HP Schools Calculation'!D$1,0),"")</f>
        <v/>
      </c>
      <c r="D61" s="34" t="str">
        <f>_xlfn.IFNA(VLOOKUP($B61,Schools,'HP Schools Calculation'!E$1,0),"")</f>
        <v/>
      </c>
      <c r="E61" s="50" t="str">
        <f>_xlfn.IFNA(VLOOKUP($B61,Schools,'HP Schools Calculation'!F$1,0),"")</f>
        <v/>
      </c>
      <c r="F61" s="61"/>
      <c r="G61" s="58" t="str">
        <f>_xlfn.IFNA(VLOOKUP($B61,Schools,'HP Schools Calculation'!K$1,0),"")</f>
        <v/>
      </c>
      <c r="H61" s="56" t="str">
        <f>_xlfn.IFNA(VLOOKUP($B61,Schools,'HP Schools Calculation'!X$1,0),"")</f>
        <v/>
      </c>
    </row>
    <row r="62" spans="2:8">
      <c r="B62" s="3" t="str" cm="1">
        <f t="array" ref="B62">IFERROR(INDEX('HP Schools Calculation'!$C$10:$C$2386,SMALL(IF('HP Schools Calculation'!$A$10:$A$2386=Summary!$B$9,ROW('HP Schools Calculation'!$C$10:$C$2386)-ROW('HP Schools Calculation'!C$10)+1),ROWS('HP Schools Calculation'!C$10:C56))),"")</f>
        <v/>
      </c>
      <c r="C62" t="str">
        <f>_xlfn.IFNA(VLOOKUP($B62,Schools,'HP Schools Calculation'!D$1,0),"")</f>
        <v/>
      </c>
      <c r="D62" s="34" t="str">
        <f>_xlfn.IFNA(VLOOKUP($B62,Schools,'HP Schools Calculation'!E$1,0),"")</f>
        <v/>
      </c>
      <c r="E62" s="50" t="str">
        <f>_xlfn.IFNA(VLOOKUP($B62,Schools,'HP Schools Calculation'!F$1,0),"")</f>
        <v/>
      </c>
      <c r="F62" s="61"/>
      <c r="G62" s="58" t="str">
        <f>_xlfn.IFNA(VLOOKUP($B62,Schools,'HP Schools Calculation'!K$1,0),"")</f>
        <v/>
      </c>
      <c r="H62" s="56" t="str">
        <f>_xlfn.IFNA(VLOOKUP($B62,Schools,'HP Schools Calculation'!X$1,0),"")</f>
        <v/>
      </c>
    </row>
    <row r="63" spans="2:8">
      <c r="B63" s="3" t="str" cm="1">
        <f t="array" ref="B63">IFERROR(INDEX('HP Schools Calculation'!$C$10:$C$2386,SMALL(IF('HP Schools Calculation'!$A$10:$A$2386=Summary!$B$9,ROW('HP Schools Calculation'!$C$10:$C$2386)-ROW('HP Schools Calculation'!C$10)+1),ROWS('HP Schools Calculation'!C$10:C57))),"")</f>
        <v/>
      </c>
      <c r="C63" t="str">
        <f>_xlfn.IFNA(VLOOKUP($B63,Schools,'HP Schools Calculation'!D$1,0),"")</f>
        <v/>
      </c>
      <c r="D63" s="34" t="str">
        <f>_xlfn.IFNA(VLOOKUP($B63,Schools,'HP Schools Calculation'!E$1,0),"")</f>
        <v/>
      </c>
      <c r="E63" s="50" t="str">
        <f>_xlfn.IFNA(VLOOKUP($B63,Schools,'HP Schools Calculation'!F$1,0),"")</f>
        <v/>
      </c>
      <c r="F63" s="61"/>
      <c r="G63" s="58" t="str">
        <f>_xlfn.IFNA(VLOOKUP($B63,Schools,'HP Schools Calculation'!K$1,0),"")</f>
        <v/>
      </c>
      <c r="H63" s="56" t="str">
        <f>_xlfn.IFNA(VLOOKUP($B63,Schools,'HP Schools Calculation'!X$1,0),"")</f>
        <v/>
      </c>
    </row>
    <row r="64" spans="2:8">
      <c r="B64" s="3" t="str" cm="1">
        <f t="array" ref="B64">IFERROR(INDEX('HP Schools Calculation'!$C$10:$C$2386,SMALL(IF('HP Schools Calculation'!$A$10:$A$2386=Summary!$B$9,ROW('HP Schools Calculation'!$C$10:$C$2386)-ROW('HP Schools Calculation'!C$10)+1),ROWS('HP Schools Calculation'!C$10:C58))),"")</f>
        <v/>
      </c>
      <c r="C64" t="str">
        <f>_xlfn.IFNA(VLOOKUP($B64,Schools,'HP Schools Calculation'!D$1,0),"")</f>
        <v/>
      </c>
      <c r="D64" s="34" t="str">
        <f>_xlfn.IFNA(VLOOKUP($B64,Schools,'HP Schools Calculation'!E$1,0),"")</f>
        <v/>
      </c>
      <c r="E64" s="50" t="str">
        <f>_xlfn.IFNA(VLOOKUP($B64,Schools,'HP Schools Calculation'!F$1,0),"")</f>
        <v/>
      </c>
      <c r="F64" s="61"/>
      <c r="G64" s="58" t="str">
        <f>_xlfn.IFNA(VLOOKUP($B64,Schools,'HP Schools Calculation'!K$1,0),"")</f>
        <v/>
      </c>
      <c r="H64" s="56" t="str">
        <f>_xlfn.IFNA(VLOOKUP($B64,Schools,'HP Schools Calculation'!X$1,0),"")</f>
        <v/>
      </c>
    </row>
    <row r="65" spans="2:8">
      <c r="B65" s="3" t="str" cm="1">
        <f t="array" ref="B65">IFERROR(INDEX('HP Schools Calculation'!$C$10:$C$2386,SMALL(IF('HP Schools Calculation'!$A$10:$A$2386=Summary!$B$9,ROW('HP Schools Calculation'!$C$10:$C$2386)-ROW('HP Schools Calculation'!C$10)+1),ROWS('HP Schools Calculation'!C$10:C59))),"")</f>
        <v/>
      </c>
      <c r="C65" t="str">
        <f>_xlfn.IFNA(VLOOKUP($B65,Schools,'HP Schools Calculation'!D$1,0),"")</f>
        <v/>
      </c>
      <c r="D65" s="34" t="str">
        <f>_xlfn.IFNA(VLOOKUP($B65,Schools,'HP Schools Calculation'!E$1,0),"")</f>
        <v/>
      </c>
      <c r="E65" s="50" t="str">
        <f>_xlfn.IFNA(VLOOKUP($B65,Schools,'HP Schools Calculation'!F$1,0),"")</f>
        <v/>
      </c>
      <c r="F65" s="61"/>
      <c r="G65" s="58" t="str">
        <f>_xlfn.IFNA(VLOOKUP($B65,Schools,'HP Schools Calculation'!K$1,0),"")</f>
        <v/>
      </c>
      <c r="H65" s="56" t="str">
        <f>_xlfn.IFNA(VLOOKUP($B65,Schools,'HP Schools Calculation'!X$1,0),"")</f>
        <v/>
      </c>
    </row>
    <row r="66" spans="2:8">
      <c r="B66" s="3" t="str" cm="1">
        <f t="array" ref="B66">IFERROR(INDEX('HP Schools Calculation'!$C$10:$C$2386,SMALL(IF('HP Schools Calculation'!$A$10:$A$2386=Summary!$B$9,ROW('HP Schools Calculation'!$C$10:$C$2386)-ROW('HP Schools Calculation'!C$10)+1),ROWS('HP Schools Calculation'!C$10:C60))),"")</f>
        <v/>
      </c>
      <c r="C66" t="str">
        <f>_xlfn.IFNA(VLOOKUP($B66,Schools,'HP Schools Calculation'!D$1,0),"")</f>
        <v/>
      </c>
      <c r="D66" s="34" t="str">
        <f>_xlfn.IFNA(VLOOKUP($B66,Schools,'HP Schools Calculation'!E$1,0),"")</f>
        <v/>
      </c>
      <c r="E66" s="50" t="str">
        <f>_xlfn.IFNA(VLOOKUP($B66,Schools,'HP Schools Calculation'!F$1,0),"")</f>
        <v/>
      </c>
      <c r="F66" s="61"/>
      <c r="G66" s="58" t="str">
        <f>_xlfn.IFNA(VLOOKUP($B66,Schools,'HP Schools Calculation'!K$1,0),"")</f>
        <v/>
      </c>
      <c r="H66" s="56" t="str">
        <f>_xlfn.IFNA(VLOOKUP($B66,Schools,'HP Schools Calculation'!X$1,0),"")</f>
        <v/>
      </c>
    </row>
    <row r="67" spans="2:8">
      <c r="B67" s="3" t="str" cm="1">
        <f t="array" ref="B67">IFERROR(INDEX('HP Schools Calculation'!$C$10:$C$2386,SMALL(IF('HP Schools Calculation'!$A$10:$A$2386=Summary!$B$9,ROW('HP Schools Calculation'!$C$10:$C$2386)-ROW('HP Schools Calculation'!C$10)+1),ROWS('HP Schools Calculation'!C$10:C61))),"")</f>
        <v/>
      </c>
      <c r="C67" t="str">
        <f>_xlfn.IFNA(VLOOKUP($B67,Schools,'HP Schools Calculation'!D$1,0),"")</f>
        <v/>
      </c>
      <c r="D67" s="34" t="str">
        <f>_xlfn.IFNA(VLOOKUP($B67,Schools,'HP Schools Calculation'!E$1,0),"")</f>
        <v/>
      </c>
      <c r="E67" s="50" t="str">
        <f>_xlfn.IFNA(VLOOKUP($B67,Schools,'HP Schools Calculation'!F$1,0),"")</f>
        <v/>
      </c>
      <c r="F67" s="61"/>
      <c r="G67" s="58" t="str">
        <f>_xlfn.IFNA(VLOOKUP($B67,Schools,'HP Schools Calculation'!K$1,0),"")</f>
        <v/>
      </c>
      <c r="H67" s="56" t="str">
        <f>_xlfn.IFNA(VLOOKUP($B67,Schools,'HP Schools Calculation'!X$1,0),"")</f>
        <v/>
      </c>
    </row>
    <row r="68" spans="2:8">
      <c r="B68" s="3" t="str" cm="1">
        <f t="array" ref="B68">IFERROR(INDEX('HP Schools Calculation'!$C$10:$C$2386,SMALL(IF('HP Schools Calculation'!$A$10:$A$2386=Summary!$B$9,ROW('HP Schools Calculation'!$C$10:$C$2386)-ROW('HP Schools Calculation'!C$10)+1),ROWS('HP Schools Calculation'!C$10:C62))),"")</f>
        <v/>
      </c>
      <c r="C68" t="str">
        <f>_xlfn.IFNA(VLOOKUP($B68,Schools,'HP Schools Calculation'!D$1,0),"")</f>
        <v/>
      </c>
      <c r="D68" s="34" t="str">
        <f>_xlfn.IFNA(VLOOKUP($B68,Schools,'HP Schools Calculation'!E$1,0),"")</f>
        <v/>
      </c>
      <c r="E68" s="50" t="str">
        <f>_xlfn.IFNA(VLOOKUP($B68,Schools,'HP Schools Calculation'!F$1,0),"")</f>
        <v/>
      </c>
      <c r="F68" s="61"/>
      <c r="G68" s="58" t="str">
        <f>_xlfn.IFNA(VLOOKUP($B68,Schools,'HP Schools Calculation'!K$1,0),"")</f>
        <v/>
      </c>
      <c r="H68" s="56" t="str">
        <f>_xlfn.IFNA(VLOOKUP($B68,Schools,'HP Schools Calculation'!X$1,0),"")</f>
        <v/>
      </c>
    </row>
    <row r="69" spans="2:8">
      <c r="B69" s="3" t="str" cm="1">
        <f t="array" ref="B69">IFERROR(INDEX('HP Schools Calculation'!$C$10:$C$2386,SMALL(IF('HP Schools Calculation'!$A$10:$A$2386=Summary!$B$9,ROW('HP Schools Calculation'!$C$10:$C$2386)-ROW('HP Schools Calculation'!C$10)+1),ROWS('HP Schools Calculation'!C$10:C63))),"")</f>
        <v/>
      </c>
      <c r="C69" t="str">
        <f>_xlfn.IFNA(VLOOKUP($B69,Schools,'HP Schools Calculation'!D$1,0),"")</f>
        <v/>
      </c>
      <c r="D69" s="34" t="str">
        <f>_xlfn.IFNA(VLOOKUP($B69,Schools,'HP Schools Calculation'!E$1,0),"")</f>
        <v/>
      </c>
      <c r="E69" s="50" t="str">
        <f>_xlfn.IFNA(VLOOKUP($B69,Schools,'HP Schools Calculation'!F$1,0),"")</f>
        <v/>
      </c>
      <c r="F69" s="61"/>
      <c r="G69" s="58" t="str">
        <f>_xlfn.IFNA(VLOOKUP($B69,Schools,'HP Schools Calculation'!K$1,0),"")</f>
        <v/>
      </c>
      <c r="H69" s="56" t="str">
        <f>_xlfn.IFNA(VLOOKUP($B69,Schools,'HP Schools Calculation'!X$1,0),"")</f>
        <v/>
      </c>
    </row>
    <row r="70" spans="2:8">
      <c r="B70" s="3" t="str" cm="1">
        <f t="array" ref="B70">IFERROR(INDEX('HP Schools Calculation'!$C$10:$C$2386,SMALL(IF('HP Schools Calculation'!$A$10:$A$2386=Summary!$B$9,ROW('HP Schools Calculation'!$C$10:$C$2386)-ROW('HP Schools Calculation'!C$10)+1),ROWS('HP Schools Calculation'!C$10:C64))),"")</f>
        <v/>
      </c>
      <c r="C70" t="str">
        <f>_xlfn.IFNA(VLOOKUP($B70,Schools,'HP Schools Calculation'!D$1,0),"")</f>
        <v/>
      </c>
      <c r="D70" s="34" t="str">
        <f>_xlfn.IFNA(VLOOKUP($B70,Schools,'HP Schools Calculation'!E$1,0),"")</f>
        <v/>
      </c>
      <c r="E70" s="50" t="str">
        <f>_xlfn.IFNA(VLOOKUP($B70,Schools,'HP Schools Calculation'!F$1,0),"")</f>
        <v/>
      </c>
      <c r="F70" s="61"/>
      <c r="G70" s="58" t="str">
        <f>_xlfn.IFNA(VLOOKUP($B70,Schools,'HP Schools Calculation'!K$1,0),"")</f>
        <v/>
      </c>
      <c r="H70" s="56" t="str">
        <f>_xlfn.IFNA(VLOOKUP($B70,Schools,'HP Schools Calculation'!X$1,0),"")</f>
        <v/>
      </c>
    </row>
    <row r="71" spans="2:8">
      <c r="B71" s="3" t="str" cm="1">
        <f t="array" ref="B71">IFERROR(INDEX('HP Schools Calculation'!$C$10:$C$2386,SMALL(IF('HP Schools Calculation'!$A$10:$A$2386=Summary!$B$9,ROW('HP Schools Calculation'!$C$10:$C$2386)-ROW('HP Schools Calculation'!C$10)+1),ROWS('HP Schools Calculation'!C$10:C65))),"")</f>
        <v/>
      </c>
      <c r="C71" t="str">
        <f>_xlfn.IFNA(VLOOKUP($B71,Schools,'HP Schools Calculation'!D$1,0),"")</f>
        <v/>
      </c>
      <c r="D71" s="34" t="str">
        <f>_xlfn.IFNA(VLOOKUP($B71,Schools,'HP Schools Calculation'!E$1,0),"")</f>
        <v/>
      </c>
      <c r="E71" s="50" t="str">
        <f>_xlfn.IFNA(VLOOKUP($B71,Schools,'HP Schools Calculation'!F$1,0),"")</f>
        <v/>
      </c>
      <c r="F71" s="61"/>
      <c r="G71" s="58" t="str">
        <f>_xlfn.IFNA(VLOOKUP($B71,Schools,'HP Schools Calculation'!K$1,0),"")</f>
        <v/>
      </c>
      <c r="H71" s="56" t="str">
        <f>_xlfn.IFNA(VLOOKUP($B71,Schools,'HP Schools Calculation'!X$1,0),"")</f>
        <v/>
      </c>
    </row>
    <row r="72" spans="2:8">
      <c r="B72" s="3" t="str" cm="1">
        <f t="array" ref="B72">IFERROR(INDEX('HP Schools Calculation'!$C$10:$C$2386,SMALL(IF('HP Schools Calculation'!$A$10:$A$2386=Summary!$B$9,ROW('HP Schools Calculation'!$C$10:$C$2386)-ROW('HP Schools Calculation'!C$10)+1),ROWS('HP Schools Calculation'!C$10:C66))),"")</f>
        <v/>
      </c>
      <c r="C72" t="str">
        <f>_xlfn.IFNA(VLOOKUP($B72,Schools,'HP Schools Calculation'!D$1,0),"")</f>
        <v/>
      </c>
      <c r="D72" s="34" t="str">
        <f>_xlfn.IFNA(VLOOKUP($B72,Schools,'HP Schools Calculation'!E$1,0),"")</f>
        <v/>
      </c>
      <c r="E72" s="50" t="str">
        <f>_xlfn.IFNA(VLOOKUP($B72,Schools,'HP Schools Calculation'!F$1,0),"")</f>
        <v/>
      </c>
      <c r="F72" s="61"/>
      <c r="G72" s="58" t="str">
        <f>_xlfn.IFNA(VLOOKUP($B72,Schools,'HP Schools Calculation'!K$1,0),"")</f>
        <v/>
      </c>
      <c r="H72" s="56" t="str">
        <f>_xlfn.IFNA(VLOOKUP($B72,Schools,'HP Schools Calculation'!X$1,0),"")</f>
        <v/>
      </c>
    </row>
    <row r="73" spans="2:8">
      <c r="B73" s="3" t="str" cm="1">
        <f t="array" ref="B73">IFERROR(INDEX('HP Schools Calculation'!$C$10:$C$2386,SMALL(IF('HP Schools Calculation'!$A$10:$A$2386=Summary!$B$9,ROW('HP Schools Calculation'!$C$10:$C$2386)-ROW('HP Schools Calculation'!C$10)+1),ROWS('HP Schools Calculation'!C$10:C67))),"")</f>
        <v/>
      </c>
      <c r="C73" t="str">
        <f>_xlfn.IFNA(VLOOKUP($B73,Schools,'HP Schools Calculation'!D$1,0),"")</f>
        <v/>
      </c>
      <c r="D73" s="34" t="str">
        <f>_xlfn.IFNA(VLOOKUP($B73,Schools,'HP Schools Calculation'!E$1,0),"")</f>
        <v/>
      </c>
      <c r="E73" s="50" t="str">
        <f>_xlfn.IFNA(VLOOKUP($B73,Schools,'HP Schools Calculation'!F$1,0),"")</f>
        <v/>
      </c>
      <c r="F73" s="61"/>
      <c r="G73" s="58" t="str">
        <f>_xlfn.IFNA(VLOOKUP($B73,Schools,'HP Schools Calculation'!K$1,0),"")</f>
        <v/>
      </c>
      <c r="H73" s="56" t="str">
        <f>_xlfn.IFNA(VLOOKUP($B73,Schools,'HP Schools Calculation'!X$1,0),"")</f>
        <v/>
      </c>
    </row>
    <row r="74" spans="2:8">
      <c r="B74" s="3" t="str" cm="1">
        <f t="array" ref="B74">IFERROR(INDEX('HP Schools Calculation'!$C$10:$C$2386,SMALL(IF('HP Schools Calculation'!$A$10:$A$2386=Summary!$B$9,ROW('HP Schools Calculation'!$C$10:$C$2386)-ROW('HP Schools Calculation'!C$10)+1),ROWS('HP Schools Calculation'!C$10:C68))),"")</f>
        <v/>
      </c>
      <c r="C74" t="str">
        <f>_xlfn.IFNA(VLOOKUP($B74,Schools,'HP Schools Calculation'!D$1,0),"")</f>
        <v/>
      </c>
      <c r="D74" s="34" t="str">
        <f>_xlfn.IFNA(VLOOKUP($B74,Schools,'HP Schools Calculation'!E$1,0),"")</f>
        <v/>
      </c>
      <c r="E74" s="50" t="str">
        <f>_xlfn.IFNA(VLOOKUP($B74,Schools,'HP Schools Calculation'!F$1,0),"")</f>
        <v/>
      </c>
      <c r="F74" s="61"/>
      <c r="G74" s="58" t="str">
        <f>_xlfn.IFNA(VLOOKUP($B74,Schools,'HP Schools Calculation'!K$1,0),"")</f>
        <v/>
      </c>
      <c r="H74" s="56" t="str">
        <f>_xlfn.IFNA(VLOOKUP($B74,Schools,'HP Schools Calculation'!X$1,0),"")</f>
        <v/>
      </c>
    </row>
    <row r="75" spans="2:8">
      <c r="B75" s="3" t="str" cm="1">
        <f t="array" ref="B75">IFERROR(INDEX('HP Schools Calculation'!$C$10:$C$2386,SMALL(IF('HP Schools Calculation'!$A$10:$A$2386=Summary!$B$9,ROW('HP Schools Calculation'!$C$10:$C$2386)-ROW('HP Schools Calculation'!C$10)+1),ROWS('HP Schools Calculation'!C$10:C69))),"")</f>
        <v/>
      </c>
      <c r="C75" t="str">
        <f>_xlfn.IFNA(VLOOKUP($B75,Schools,'HP Schools Calculation'!D$1,0),"")</f>
        <v/>
      </c>
      <c r="D75" s="34" t="str">
        <f>_xlfn.IFNA(VLOOKUP($B75,Schools,'HP Schools Calculation'!E$1,0),"")</f>
        <v/>
      </c>
      <c r="E75" s="50" t="str">
        <f>_xlfn.IFNA(VLOOKUP($B75,Schools,'HP Schools Calculation'!F$1,0),"")</f>
        <v/>
      </c>
      <c r="F75" s="61"/>
      <c r="G75" s="58" t="str">
        <f>_xlfn.IFNA(VLOOKUP($B75,Schools,'HP Schools Calculation'!K$1,0),"")</f>
        <v/>
      </c>
      <c r="H75" s="56" t="str">
        <f>_xlfn.IFNA(VLOOKUP($B75,Schools,'HP Schools Calculation'!X$1,0),"")</f>
        <v/>
      </c>
    </row>
    <row r="76" spans="2:8">
      <c r="B76" s="3" t="str" cm="1">
        <f t="array" ref="B76">IFERROR(INDEX('HP Schools Calculation'!$C$10:$C$2386,SMALL(IF('HP Schools Calculation'!$A$10:$A$2386=Summary!$B$9,ROW('HP Schools Calculation'!$C$10:$C$2386)-ROW('HP Schools Calculation'!C$10)+1),ROWS('HP Schools Calculation'!C$10:C70))),"")</f>
        <v/>
      </c>
      <c r="C76" t="str">
        <f>_xlfn.IFNA(VLOOKUP($B76,Schools,'HP Schools Calculation'!D$1,0),"")</f>
        <v/>
      </c>
      <c r="D76" s="34" t="str">
        <f>_xlfn.IFNA(VLOOKUP($B76,Schools,'HP Schools Calculation'!E$1,0),"")</f>
        <v/>
      </c>
      <c r="E76" s="50" t="str">
        <f>_xlfn.IFNA(VLOOKUP($B76,Schools,'HP Schools Calculation'!F$1,0),"")</f>
        <v/>
      </c>
      <c r="F76" s="61"/>
      <c r="G76" s="58" t="str">
        <f>_xlfn.IFNA(VLOOKUP($B76,Schools,'HP Schools Calculation'!K$1,0),"")</f>
        <v/>
      </c>
      <c r="H76" s="56" t="str">
        <f>_xlfn.IFNA(VLOOKUP($B76,Schools,'HP Schools Calculation'!X$1,0),"")</f>
        <v/>
      </c>
    </row>
    <row r="77" spans="2:8">
      <c r="B77" s="3" t="str" cm="1">
        <f t="array" ref="B77">IFERROR(INDEX('HP Schools Calculation'!$C$10:$C$2386,SMALL(IF('HP Schools Calculation'!$A$10:$A$2386=Summary!$B$9,ROW('HP Schools Calculation'!$C$10:$C$2386)-ROW('HP Schools Calculation'!C$10)+1),ROWS('HP Schools Calculation'!C$10:C71))),"")</f>
        <v/>
      </c>
      <c r="C77" t="str">
        <f>_xlfn.IFNA(VLOOKUP($B77,Schools,'HP Schools Calculation'!D$1,0),"")</f>
        <v/>
      </c>
      <c r="D77" s="34" t="str">
        <f>_xlfn.IFNA(VLOOKUP($B77,Schools,'HP Schools Calculation'!E$1,0),"")</f>
        <v/>
      </c>
      <c r="E77" s="50" t="str">
        <f>_xlfn.IFNA(VLOOKUP($B77,Schools,'HP Schools Calculation'!F$1,0),"")</f>
        <v/>
      </c>
      <c r="F77" s="61"/>
      <c r="G77" s="58" t="str">
        <f>_xlfn.IFNA(VLOOKUP($B77,Schools,'HP Schools Calculation'!K$1,0),"")</f>
        <v/>
      </c>
      <c r="H77" s="56" t="str">
        <f>_xlfn.IFNA(VLOOKUP($B77,Schools,'HP Schools Calculation'!X$1,0),"")</f>
        <v/>
      </c>
    </row>
    <row r="78" spans="2:8">
      <c r="B78" s="3" t="str" cm="1">
        <f t="array" ref="B78">IFERROR(INDEX('HP Schools Calculation'!$C$10:$C$2386,SMALL(IF('HP Schools Calculation'!$A$10:$A$2386=Summary!$B$9,ROW('HP Schools Calculation'!$C$10:$C$2386)-ROW('HP Schools Calculation'!C$10)+1),ROWS('HP Schools Calculation'!C$10:C72))),"")</f>
        <v/>
      </c>
      <c r="C78" t="str">
        <f>_xlfn.IFNA(VLOOKUP($B78,Schools,'HP Schools Calculation'!D$1,0),"")</f>
        <v/>
      </c>
      <c r="D78" s="34" t="str">
        <f>_xlfn.IFNA(VLOOKUP($B78,Schools,'HP Schools Calculation'!E$1,0),"")</f>
        <v/>
      </c>
      <c r="E78" s="50" t="str">
        <f>_xlfn.IFNA(VLOOKUP($B78,Schools,'HP Schools Calculation'!F$1,0),"")</f>
        <v/>
      </c>
      <c r="F78" s="61"/>
      <c r="G78" s="58" t="str">
        <f>_xlfn.IFNA(VLOOKUP($B78,Schools,'HP Schools Calculation'!K$1,0),"")</f>
        <v/>
      </c>
      <c r="H78" s="56" t="str">
        <f>_xlfn.IFNA(VLOOKUP($B78,Schools,'HP Schools Calculation'!X$1,0),"")</f>
        <v/>
      </c>
    </row>
    <row r="79" spans="2:8">
      <c r="B79" s="3" t="str" cm="1">
        <f t="array" ref="B79">IFERROR(INDEX('HP Schools Calculation'!$C$10:$C$2386,SMALL(IF('HP Schools Calculation'!$A$10:$A$2386=Summary!$B$9,ROW('HP Schools Calculation'!$C$10:$C$2386)-ROW('HP Schools Calculation'!C$10)+1),ROWS('HP Schools Calculation'!C$10:C73))),"")</f>
        <v/>
      </c>
      <c r="C79" t="str">
        <f>_xlfn.IFNA(VLOOKUP($B79,Schools,'HP Schools Calculation'!D$1,0),"")</f>
        <v/>
      </c>
      <c r="D79" s="34" t="str">
        <f>_xlfn.IFNA(VLOOKUP($B79,Schools,'HP Schools Calculation'!E$1,0),"")</f>
        <v/>
      </c>
      <c r="E79" s="50" t="str">
        <f>_xlfn.IFNA(VLOOKUP($B79,Schools,'HP Schools Calculation'!F$1,0),"")</f>
        <v/>
      </c>
      <c r="F79" s="61"/>
      <c r="G79" s="58" t="str">
        <f>_xlfn.IFNA(VLOOKUP($B79,Schools,'HP Schools Calculation'!K$1,0),"")</f>
        <v/>
      </c>
      <c r="H79" s="56" t="str">
        <f>_xlfn.IFNA(VLOOKUP($B79,Schools,'HP Schools Calculation'!X$1,0),"")</f>
        <v/>
      </c>
    </row>
    <row r="80" spans="2:8">
      <c r="B80" s="3" t="str" cm="1">
        <f t="array" ref="B80">IFERROR(INDEX('HP Schools Calculation'!$C$10:$C$2386,SMALL(IF('HP Schools Calculation'!$A$10:$A$2386=Summary!$B$9,ROW('HP Schools Calculation'!$C$10:$C$2386)-ROW('HP Schools Calculation'!C$10)+1),ROWS('HP Schools Calculation'!C$10:C74))),"")</f>
        <v/>
      </c>
      <c r="C80" t="str">
        <f>_xlfn.IFNA(VLOOKUP($B80,Schools,'HP Schools Calculation'!D$1,0),"")</f>
        <v/>
      </c>
      <c r="D80" s="34" t="str">
        <f>_xlfn.IFNA(VLOOKUP($B80,Schools,'HP Schools Calculation'!E$1,0),"")</f>
        <v/>
      </c>
      <c r="E80" s="50" t="str">
        <f>_xlfn.IFNA(VLOOKUP($B80,Schools,'HP Schools Calculation'!F$1,0),"")</f>
        <v/>
      </c>
      <c r="F80" s="61"/>
      <c r="G80" s="58" t="str">
        <f>_xlfn.IFNA(VLOOKUP($B80,Schools,'HP Schools Calculation'!K$1,0),"")</f>
        <v/>
      </c>
      <c r="H80" s="56" t="str">
        <f>_xlfn.IFNA(VLOOKUP($B80,Schools,'HP Schools Calculation'!X$1,0),"")</f>
        <v/>
      </c>
    </row>
    <row r="81" spans="2:8">
      <c r="B81" s="3" t="str" cm="1">
        <f t="array" ref="B81">IFERROR(INDEX('HP Schools Calculation'!$C$10:$C$2386,SMALL(IF('HP Schools Calculation'!$A$10:$A$2386=Summary!$B$9,ROW('HP Schools Calculation'!$C$10:$C$2386)-ROW('HP Schools Calculation'!C$10)+1),ROWS('HP Schools Calculation'!C$10:C75))),"")</f>
        <v/>
      </c>
      <c r="C81" t="str">
        <f>_xlfn.IFNA(VLOOKUP($B81,Schools,'HP Schools Calculation'!D$1,0),"")</f>
        <v/>
      </c>
      <c r="D81" s="34" t="str">
        <f>_xlfn.IFNA(VLOOKUP($B81,Schools,'HP Schools Calculation'!E$1,0),"")</f>
        <v/>
      </c>
      <c r="E81" s="50" t="str">
        <f>_xlfn.IFNA(VLOOKUP($B81,Schools,'HP Schools Calculation'!F$1,0),"")</f>
        <v/>
      </c>
      <c r="F81" s="61"/>
      <c r="G81" s="58" t="str">
        <f>_xlfn.IFNA(VLOOKUP($B81,Schools,'HP Schools Calculation'!K$1,0),"")</f>
        <v/>
      </c>
      <c r="H81" s="56" t="str">
        <f>_xlfn.IFNA(VLOOKUP($B81,Schools,'HP Schools Calculation'!X$1,0),"")</f>
        <v/>
      </c>
    </row>
    <row r="82" spans="2:8">
      <c r="B82" s="3" t="str" cm="1">
        <f t="array" ref="B82">IFERROR(INDEX('HP Schools Calculation'!$C$10:$C$2386,SMALL(IF('HP Schools Calculation'!$A$10:$A$2386=Summary!$B$9,ROW('HP Schools Calculation'!$C$10:$C$2386)-ROW('HP Schools Calculation'!C$10)+1),ROWS('HP Schools Calculation'!C$10:C76))),"")</f>
        <v/>
      </c>
      <c r="C82" t="str">
        <f>_xlfn.IFNA(VLOOKUP($B82,Schools,'HP Schools Calculation'!D$1,0),"")</f>
        <v/>
      </c>
      <c r="D82" s="34" t="str">
        <f>_xlfn.IFNA(VLOOKUP($B82,Schools,'HP Schools Calculation'!E$1,0),"")</f>
        <v/>
      </c>
      <c r="E82" s="50" t="str">
        <f>_xlfn.IFNA(VLOOKUP($B82,Schools,'HP Schools Calculation'!F$1,0),"")</f>
        <v/>
      </c>
      <c r="F82" s="61"/>
      <c r="G82" s="58" t="str">
        <f>_xlfn.IFNA(VLOOKUP($B82,Schools,'HP Schools Calculation'!K$1,0),"")</f>
        <v/>
      </c>
      <c r="H82" s="56" t="str">
        <f>_xlfn.IFNA(VLOOKUP($B82,Schools,'HP Schools Calculation'!X$1,0),"")</f>
        <v/>
      </c>
    </row>
    <row r="83" spans="2:8">
      <c r="B83" s="3" t="str" cm="1">
        <f t="array" ref="B83">IFERROR(INDEX('HP Schools Calculation'!$C$10:$C$2386,SMALL(IF('HP Schools Calculation'!$A$10:$A$2386=Summary!$B$9,ROW('HP Schools Calculation'!$C$10:$C$2386)-ROW('HP Schools Calculation'!C$10)+1),ROWS('HP Schools Calculation'!C$10:C77))),"")</f>
        <v/>
      </c>
      <c r="C83" t="str">
        <f>_xlfn.IFNA(VLOOKUP($B83,Schools,'HP Schools Calculation'!D$1,0),"")</f>
        <v/>
      </c>
      <c r="D83" s="34" t="str">
        <f>_xlfn.IFNA(VLOOKUP($B83,Schools,'HP Schools Calculation'!E$1,0),"")</f>
        <v/>
      </c>
      <c r="E83" s="50" t="str">
        <f>_xlfn.IFNA(VLOOKUP($B83,Schools,'HP Schools Calculation'!F$1,0),"")</f>
        <v/>
      </c>
      <c r="F83" s="61"/>
      <c r="G83" s="58" t="str">
        <f>_xlfn.IFNA(VLOOKUP($B83,Schools,'HP Schools Calculation'!K$1,0),"")</f>
        <v/>
      </c>
      <c r="H83" s="56" t="str">
        <f>_xlfn.IFNA(VLOOKUP($B83,Schools,'HP Schools Calculation'!X$1,0),"")</f>
        <v/>
      </c>
    </row>
    <row r="84" spans="2:8">
      <c r="B84" s="3" t="str" cm="1">
        <f t="array" ref="B84">IFERROR(INDEX('HP Schools Calculation'!$C$10:$C$2386,SMALL(IF('HP Schools Calculation'!$A$10:$A$2386=Summary!$B$9,ROW('HP Schools Calculation'!$C$10:$C$2386)-ROW('HP Schools Calculation'!C$10)+1),ROWS('HP Schools Calculation'!C$10:C78))),"")</f>
        <v/>
      </c>
      <c r="C84" t="str">
        <f>_xlfn.IFNA(VLOOKUP($B84,Schools,'HP Schools Calculation'!D$1,0),"")</f>
        <v/>
      </c>
      <c r="D84" s="34" t="str">
        <f>_xlfn.IFNA(VLOOKUP($B84,Schools,'HP Schools Calculation'!E$1,0),"")</f>
        <v/>
      </c>
      <c r="E84" s="50" t="str">
        <f>_xlfn.IFNA(VLOOKUP($B84,Schools,'HP Schools Calculation'!F$1,0),"")</f>
        <v/>
      </c>
      <c r="F84" s="61"/>
      <c r="G84" s="58" t="str">
        <f>_xlfn.IFNA(VLOOKUP($B84,Schools,'HP Schools Calculation'!K$1,0),"")</f>
        <v/>
      </c>
      <c r="H84" s="56" t="str">
        <f>_xlfn.IFNA(VLOOKUP($B84,Schools,'HP Schools Calculation'!X$1,0),"")</f>
        <v/>
      </c>
    </row>
    <row r="85" spans="2:8">
      <c r="B85" s="3" t="str" cm="1">
        <f t="array" ref="B85">IFERROR(INDEX('HP Schools Calculation'!$C$10:$C$2386,SMALL(IF('HP Schools Calculation'!$A$10:$A$2386=Summary!$B$9,ROW('HP Schools Calculation'!$C$10:$C$2386)-ROW('HP Schools Calculation'!C$10)+1),ROWS('HP Schools Calculation'!C$10:C79))),"")</f>
        <v/>
      </c>
      <c r="C85" t="str">
        <f>_xlfn.IFNA(VLOOKUP($B85,Schools,'HP Schools Calculation'!D$1,0),"")</f>
        <v/>
      </c>
      <c r="D85" s="34" t="str">
        <f>_xlfn.IFNA(VLOOKUP($B85,Schools,'HP Schools Calculation'!E$1,0),"")</f>
        <v/>
      </c>
      <c r="E85" s="50" t="str">
        <f>_xlfn.IFNA(VLOOKUP($B85,Schools,'HP Schools Calculation'!F$1,0),"")</f>
        <v/>
      </c>
      <c r="F85" s="61"/>
      <c r="G85" s="58" t="str">
        <f>_xlfn.IFNA(VLOOKUP($B85,Schools,'HP Schools Calculation'!K$1,0),"")</f>
        <v/>
      </c>
      <c r="H85" s="56" t="str">
        <f>_xlfn.IFNA(VLOOKUP($B85,Schools,'HP Schools Calculation'!X$1,0),"")</f>
        <v/>
      </c>
    </row>
    <row r="86" spans="2:8">
      <c r="B86" s="3" t="str" cm="1">
        <f t="array" ref="B86">IFERROR(INDEX('HP Schools Calculation'!$C$10:$C$2386,SMALL(IF('HP Schools Calculation'!$A$10:$A$2386=Summary!$B$9,ROW('HP Schools Calculation'!$C$10:$C$2386)-ROW('HP Schools Calculation'!C$10)+1),ROWS('HP Schools Calculation'!C$10:C80))),"")</f>
        <v/>
      </c>
      <c r="C86" t="str">
        <f>_xlfn.IFNA(VLOOKUP($B86,Schools,'HP Schools Calculation'!D$1,0),"")</f>
        <v/>
      </c>
      <c r="D86" s="34" t="str">
        <f>_xlfn.IFNA(VLOOKUP($B86,Schools,'HP Schools Calculation'!E$1,0),"")</f>
        <v/>
      </c>
      <c r="E86" s="50" t="str">
        <f>_xlfn.IFNA(VLOOKUP($B86,Schools,'HP Schools Calculation'!F$1,0),"")</f>
        <v/>
      </c>
      <c r="F86" s="61"/>
      <c r="G86" s="58" t="str">
        <f>_xlfn.IFNA(VLOOKUP($B86,Schools,'HP Schools Calculation'!K$1,0),"")</f>
        <v/>
      </c>
      <c r="H86" s="56" t="str">
        <f>_xlfn.IFNA(VLOOKUP($B86,Schools,'HP Schools Calculation'!X$1,0),"")</f>
        <v/>
      </c>
    </row>
    <row r="87" spans="2:8">
      <c r="B87" s="3" t="str" cm="1">
        <f t="array" ref="B87">IFERROR(INDEX('HP Schools Calculation'!$C$10:$C$2386,SMALL(IF('HP Schools Calculation'!$A$10:$A$2386=Summary!$B$9,ROW('HP Schools Calculation'!$C$10:$C$2386)-ROW('HP Schools Calculation'!C$10)+1),ROWS('HP Schools Calculation'!C$10:C81))),"")</f>
        <v/>
      </c>
      <c r="C87" t="str">
        <f>_xlfn.IFNA(VLOOKUP($B87,Schools,'HP Schools Calculation'!D$1,0),"")</f>
        <v/>
      </c>
      <c r="D87" s="34" t="str">
        <f>_xlfn.IFNA(VLOOKUP($B87,Schools,'HP Schools Calculation'!E$1,0),"")</f>
        <v/>
      </c>
      <c r="E87" s="50" t="str">
        <f>_xlfn.IFNA(VLOOKUP($B87,Schools,'HP Schools Calculation'!F$1,0),"")</f>
        <v/>
      </c>
      <c r="F87" s="61"/>
      <c r="G87" s="58" t="str">
        <f>_xlfn.IFNA(VLOOKUP($B87,Schools,'HP Schools Calculation'!K$1,0),"")</f>
        <v/>
      </c>
      <c r="H87" s="56" t="str">
        <f>_xlfn.IFNA(VLOOKUP($B87,Schools,'HP Schools Calculation'!X$1,0),"")</f>
        <v/>
      </c>
    </row>
    <row r="88" spans="2:8">
      <c r="B88" s="3" t="str" cm="1">
        <f t="array" ref="B88">IFERROR(INDEX('HP Schools Calculation'!$C$10:$C$2386,SMALL(IF('HP Schools Calculation'!$A$10:$A$2386=Summary!$B$9,ROW('HP Schools Calculation'!$C$10:$C$2386)-ROW('HP Schools Calculation'!C$10)+1),ROWS('HP Schools Calculation'!C$10:C82))),"")</f>
        <v/>
      </c>
      <c r="C88" t="str">
        <f>_xlfn.IFNA(VLOOKUP($B88,Schools,'HP Schools Calculation'!D$1,0),"")</f>
        <v/>
      </c>
      <c r="D88" s="34" t="str">
        <f>_xlfn.IFNA(VLOOKUP($B88,Schools,'HP Schools Calculation'!E$1,0),"")</f>
        <v/>
      </c>
      <c r="E88" s="50" t="str">
        <f>_xlfn.IFNA(VLOOKUP($B88,Schools,'HP Schools Calculation'!F$1,0),"")</f>
        <v/>
      </c>
      <c r="F88" s="61"/>
      <c r="G88" s="58" t="str">
        <f>_xlfn.IFNA(VLOOKUP($B88,Schools,'HP Schools Calculation'!K$1,0),"")</f>
        <v/>
      </c>
      <c r="H88" s="56" t="str">
        <f>_xlfn.IFNA(VLOOKUP($B88,Schools,'HP Schools Calculation'!X$1,0),"")</f>
        <v/>
      </c>
    </row>
    <row r="89" spans="2:8">
      <c r="B89" s="3" t="str" cm="1">
        <f t="array" ref="B89">IFERROR(INDEX('HP Schools Calculation'!$C$10:$C$2386,SMALL(IF('HP Schools Calculation'!$A$10:$A$2386=Summary!$B$9,ROW('HP Schools Calculation'!$C$10:$C$2386)-ROW('HP Schools Calculation'!C$10)+1),ROWS('HP Schools Calculation'!C$10:C83))),"")</f>
        <v/>
      </c>
      <c r="C89" t="str">
        <f>_xlfn.IFNA(VLOOKUP($B89,Schools,'HP Schools Calculation'!D$1,0),"")</f>
        <v/>
      </c>
      <c r="D89" s="34" t="str">
        <f>_xlfn.IFNA(VLOOKUP($B89,Schools,'HP Schools Calculation'!E$1,0),"")</f>
        <v/>
      </c>
      <c r="E89" s="50" t="str">
        <f>_xlfn.IFNA(VLOOKUP($B89,Schools,'HP Schools Calculation'!F$1,0),"")</f>
        <v/>
      </c>
      <c r="F89" s="61"/>
      <c r="G89" s="58" t="str">
        <f>_xlfn.IFNA(VLOOKUP($B89,Schools,'HP Schools Calculation'!K$1,0),"")</f>
        <v/>
      </c>
      <c r="H89" s="56" t="str">
        <f>_xlfn.IFNA(VLOOKUP($B89,Schools,'HP Schools Calculation'!X$1,0),"")</f>
        <v/>
      </c>
    </row>
    <row r="90" spans="2:8">
      <c r="B90" s="3" t="str" cm="1">
        <f t="array" ref="B90">IFERROR(INDEX('HP Schools Calculation'!$C$10:$C$2386,SMALL(IF('HP Schools Calculation'!$A$10:$A$2386=Summary!$B$9,ROW('HP Schools Calculation'!$C$10:$C$2386)-ROW('HP Schools Calculation'!C$10)+1),ROWS('HP Schools Calculation'!C$10:C84))),"")</f>
        <v/>
      </c>
      <c r="C90" t="str">
        <f>_xlfn.IFNA(VLOOKUP($B90,Schools,'HP Schools Calculation'!D$1,0),"")</f>
        <v/>
      </c>
      <c r="D90" s="34" t="str">
        <f>_xlfn.IFNA(VLOOKUP($B90,Schools,'HP Schools Calculation'!E$1,0),"")</f>
        <v/>
      </c>
      <c r="E90" s="50" t="str">
        <f>_xlfn.IFNA(VLOOKUP($B90,Schools,'HP Schools Calculation'!F$1,0),"")</f>
        <v/>
      </c>
      <c r="F90" s="61"/>
      <c r="G90" s="58" t="str">
        <f>_xlfn.IFNA(VLOOKUP($B90,Schools,'HP Schools Calculation'!K$1,0),"")</f>
        <v/>
      </c>
      <c r="H90" s="56" t="str">
        <f>_xlfn.IFNA(VLOOKUP($B90,Schools,'HP Schools Calculation'!X$1,0),"")</f>
        <v/>
      </c>
    </row>
    <row r="91" spans="2:8">
      <c r="B91" s="3" t="str" cm="1">
        <f t="array" ref="B91">IFERROR(INDEX('HP Schools Calculation'!$C$10:$C$2386,SMALL(IF('HP Schools Calculation'!$A$10:$A$2386=Summary!$B$9,ROW('HP Schools Calculation'!$C$10:$C$2386)-ROW('HP Schools Calculation'!C$10)+1),ROWS('HP Schools Calculation'!C$10:C85))),"")</f>
        <v/>
      </c>
      <c r="C91" t="str">
        <f>_xlfn.IFNA(VLOOKUP($B91,Schools,'HP Schools Calculation'!D$1,0),"")</f>
        <v/>
      </c>
      <c r="D91" s="34" t="str">
        <f>_xlfn.IFNA(VLOOKUP($B91,Schools,'HP Schools Calculation'!E$1,0),"")</f>
        <v/>
      </c>
      <c r="E91" s="50" t="str">
        <f>_xlfn.IFNA(VLOOKUP($B91,Schools,'HP Schools Calculation'!F$1,0),"")</f>
        <v/>
      </c>
      <c r="F91" s="61"/>
      <c r="G91" s="58" t="str">
        <f>_xlfn.IFNA(VLOOKUP($B91,Schools,'HP Schools Calculation'!K$1,0),"")</f>
        <v/>
      </c>
      <c r="H91" s="56" t="str">
        <f>_xlfn.IFNA(VLOOKUP($B91,Schools,'HP Schools Calculation'!X$1,0),"")</f>
        <v/>
      </c>
    </row>
    <row r="92" spans="2:8">
      <c r="B92" s="3" t="str" cm="1">
        <f t="array" ref="B92">IFERROR(INDEX('HP Schools Calculation'!$C$10:$C$2386,SMALL(IF('HP Schools Calculation'!$A$10:$A$2386=Summary!$B$9,ROW('HP Schools Calculation'!$C$10:$C$2386)-ROW('HP Schools Calculation'!C$10)+1),ROWS('HP Schools Calculation'!C$10:C86))),"")</f>
        <v/>
      </c>
      <c r="C92" t="str">
        <f>_xlfn.IFNA(VLOOKUP($B92,Schools,'HP Schools Calculation'!D$1,0),"")</f>
        <v/>
      </c>
      <c r="D92" s="34" t="str">
        <f>_xlfn.IFNA(VLOOKUP($B92,Schools,'HP Schools Calculation'!E$1,0),"")</f>
        <v/>
      </c>
      <c r="E92" s="50" t="str">
        <f>_xlfn.IFNA(VLOOKUP($B92,Schools,'HP Schools Calculation'!F$1,0),"")</f>
        <v/>
      </c>
      <c r="F92" s="61"/>
      <c r="G92" s="58" t="str">
        <f>_xlfn.IFNA(VLOOKUP($B92,Schools,'HP Schools Calculation'!K$1,0),"")</f>
        <v/>
      </c>
      <c r="H92" s="56" t="str">
        <f>_xlfn.IFNA(VLOOKUP($B92,Schools,'HP Schools Calculation'!X$1,0),"")</f>
        <v/>
      </c>
    </row>
    <row r="93" spans="2:8">
      <c r="B93" s="3" t="str" cm="1">
        <f t="array" ref="B93">IFERROR(INDEX('HP Schools Calculation'!$C$10:$C$2386,SMALL(IF('HP Schools Calculation'!$A$10:$A$2386=Summary!$B$9,ROW('HP Schools Calculation'!$C$10:$C$2386)-ROW('HP Schools Calculation'!C$10)+1),ROWS('HP Schools Calculation'!C$10:C87))),"")</f>
        <v/>
      </c>
      <c r="C93" t="str">
        <f>_xlfn.IFNA(VLOOKUP($B93,Schools,'HP Schools Calculation'!D$1,0),"")</f>
        <v/>
      </c>
      <c r="D93" s="34" t="str">
        <f>_xlfn.IFNA(VLOOKUP($B93,Schools,'HP Schools Calculation'!E$1,0),"")</f>
        <v/>
      </c>
      <c r="E93" s="50" t="str">
        <f>_xlfn.IFNA(VLOOKUP($B93,Schools,'HP Schools Calculation'!F$1,0),"")</f>
        <v/>
      </c>
      <c r="F93" s="61"/>
      <c r="G93" s="58" t="str">
        <f>_xlfn.IFNA(VLOOKUP($B93,Schools,'HP Schools Calculation'!K$1,0),"")</f>
        <v/>
      </c>
      <c r="H93" s="56" t="str">
        <f>_xlfn.IFNA(VLOOKUP($B93,Schools,'HP Schools Calculation'!X$1,0),"")</f>
        <v/>
      </c>
    </row>
    <row r="94" spans="2:8">
      <c r="B94" s="3" t="str" cm="1">
        <f t="array" ref="B94">IFERROR(INDEX('HP Schools Calculation'!$C$10:$C$2386,SMALL(IF('HP Schools Calculation'!$A$10:$A$2386=Summary!$B$9,ROW('HP Schools Calculation'!$C$10:$C$2386)-ROW('HP Schools Calculation'!C$10)+1),ROWS('HP Schools Calculation'!C$10:C88))),"")</f>
        <v/>
      </c>
      <c r="C94" t="str">
        <f>_xlfn.IFNA(VLOOKUP($B94,Schools,'HP Schools Calculation'!D$1,0),"")</f>
        <v/>
      </c>
      <c r="D94" s="34" t="str">
        <f>_xlfn.IFNA(VLOOKUP($B94,Schools,'HP Schools Calculation'!E$1,0),"")</f>
        <v/>
      </c>
      <c r="E94" s="50" t="str">
        <f>_xlfn.IFNA(VLOOKUP($B94,Schools,'HP Schools Calculation'!F$1,0),"")</f>
        <v/>
      </c>
      <c r="F94" s="61"/>
      <c r="G94" s="58" t="str">
        <f>_xlfn.IFNA(VLOOKUP($B94,Schools,'HP Schools Calculation'!K$1,0),"")</f>
        <v/>
      </c>
      <c r="H94" s="56" t="str">
        <f>_xlfn.IFNA(VLOOKUP($B94,Schools,'HP Schools Calculation'!X$1,0),"")</f>
        <v/>
      </c>
    </row>
    <row r="95" spans="2:8">
      <c r="B95" s="3" t="str" cm="1">
        <f t="array" ref="B95">IFERROR(INDEX('HP Schools Calculation'!$C$10:$C$2386,SMALL(IF('HP Schools Calculation'!$A$10:$A$2386=Summary!$B$9,ROW('HP Schools Calculation'!$C$10:$C$2386)-ROW('HP Schools Calculation'!C$10)+1),ROWS('HP Schools Calculation'!C$10:C89))),"")</f>
        <v/>
      </c>
      <c r="C95" t="str">
        <f>_xlfn.IFNA(VLOOKUP($B95,Schools,'HP Schools Calculation'!D$1,0),"")</f>
        <v/>
      </c>
      <c r="D95" s="34" t="str">
        <f>_xlfn.IFNA(VLOOKUP($B95,Schools,'HP Schools Calculation'!E$1,0),"")</f>
        <v/>
      </c>
      <c r="E95" s="50" t="str">
        <f>_xlfn.IFNA(VLOOKUP($B95,Schools,'HP Schools Calculation'!F$1,0),"")</f>
        <v/>
      </c>
      <c r="F95" s="61"/>
      <c r="G95" s="58" t="str">
        <f>_xlfn.IFNA(VLOOKUP($B95,Schools,'HP Schools Calculation'!K$1,0),"")</f>
        <v/>
      </c>
      <c r="H95" s="56" t="str">
        <f>_xlfn.IFNA(VLOOKUP($B95,Schools,'HP Schools Calculation'!X$1,0),"")</f>
        <v/>
      </c>
    </row>
    <row r="96" spans="2:8">
      <c r="B96" s="3" t="str" cm="1">
        <f t="array" ref="B96">IFERROR(INDEX('HP Schools Calculation'!$C$10:$C$2386,SMALL(IF('HP Schools Calculation'!$A$10:$A$2386=Summary!$B$9,ROW('HP Schools Calculation'!$C$10:$C$2386)-ROW('HP Schools Calculation'!C$10)+1),ROWS('HP Schools Calculation'!C$10:C90))),"")</f>
        <v/>
      </c>
      <c r="C96" t="str">
        <f>_xlfn.IFNA(VLOOKUP($B96,Schools,'HP Schools Calculation'!D$1,0),"")</f>
        <v/>
      </c>
      <c r="D96" s="34" t="str">
        <f>_xlfn.IFNA(VLOOKUP($B96,Schools,'HP Schools Calculation'!E$1,0),"")</f>
        <v/>
      </c>
      <c r="E96" s="50" t="str">
        <f>_xlfn.IFNA(VLOOKUP($B96,Schools,'HP Schools Calculation'!F$1,0),"")</f>
        <v/>
      </c>
      <c r="F96" s="61"/>
      <c r="G96" s="58" t="str">
        <f>_xlfn.IFNA(VLOOKUP($B96,Schools,'HP Schools Calculation'!K$1,0),"")</f>
        <v/>
      </c>
      <c r="H96" s="56" t="str">
        <f>_xlfn.IFNA(VLOOKUP($B96,Schools,'HP Schools Calculation'!X$1,0),"")</f>
        <v/>
      </c>
    </row>
    <row r="97" spans="2:8">
      <c r="B97" s="3" t="str" cm="1">
        <f t="array" ref="B97">IFERROR(INDEX('HP Schools Calculation'!$C$10:$C$2386,SMALL(IF('HP Schools Calculation'!$A$10:$A$2386=Summary!$B$9,ROW('HP Schools Calculation'!$C$10:$C$2386)-ROW('HP Schools Calculation'!C$10)+1),ROWS('HP Schools Calculation'!C$10:C91))),"")</f>
        <v/>
      </c>
      <c r="C97" t="str">
        <f>_xlfn.IFNA(VLOOKUP($B97,Schools,'HP Schools Calculation'!D$1,0),"")</f>
        <v/>
      </c>
      <c r="D97" s="34" t="str">
        <f>_xlfn.IFNA(VLOOKUP($B97,Schools,'HP Schools Calculation'!E$1,0),"")</f>
        <v/>
      </c>
      <c r="E97" s="50" t="str">
        <f>_xlfn.IFNA(VLOOKUP($B97,Schools,'HP Schools Calculation'!F$1,0),"")</f>
        <v/>
      </c>
      <c r="F97" s="61"/>
      <c r="G97" s="58" t="str">
        <f>_xlfn.IFNA(VLOOKUP($B97,Schools,'HP Schools Calculation'!K$1,0),"")</f>
        <v/>
      </c>
      <c r="H97" s="56" t="str">
        <f>_xlfn.IFNA(VLOOKUP($B97,Schools,'HP Schools Calculation'!X$1,0),"")</f>
        <v/>
      </c>
    </row>
    <row r="98" spans="2:8">
      <c r="B98" s="3" t="str" cm="1">
        <f t="array" ref="B98">IFERROR(INDEX('HP Schools Calculation'!$C$10:$C$2386,SMALL(IF('HP Schools Calculation'!$A$10:$A$2386=Summary!$B$9,ROW('HP Schools Calculation'!$C$10:$C$2386)-ROW('HP Schools Calculation'!C$10)+1),ROWS('HP Schools Calculation'!C$10:C92))),"")</f>
        <v/>
      </c>
      <c r="C98" t="str">
        <f>_xlfn.IFNA(VLOOKUP($B98,Schools,'HP Schools Calculation'!D$1,0),"")</f>
        <v/>
      </c>
      <c r="D98" s="34" t="str">
        <f>_xlfn.IFNA(VLOOKUP($B98,Schools,'HP Schools Calculation'!E$1,0),"")</f>
        <v/>
      </c>
      <c r="E98" s="50" t="str">
        <f>_xlfn.IFNA(VLOOKUP($B98,Schools,'HP Schools Calculation'!F$1,0),"")</f>
        <v/>
      </c>
      <c r="F98" s="61"/>
      <c r="G98" s="58" t="str">
        <f>_xlfn.IFNA(VLOOKUP($B98,Schools,'HP Schools Calculation'!K$1,0),"")</f>
        <v/>
      </c>
      <c r="H98" s="56" t="str">
        <f>_xlfn.IFNA(VLOOKUP($B98,Schools,'HP Schools Calculation'!X$1,0),"")</f>
        <v/>
      </c>
    </row>
    <row r="99" spans="2:8">
      <c r="B99" s="3" t="str" cm="1">
        <f t="array" ref="B99">IFERROR(INDEX('HP Schools Calculation'!$C$10:$C$2386,SMALL(IF('HP Schools Calculation'!$A$10:$A$2386=Summary!$B$9,ROW('HP Schools Calculation'!$C$10:$C$2386)-ROW('HP Schools Calculation'!C$10)+1),ROWS('HP Schools Calculation'!C$10:C93))),"")</f>
        <v/>
      </c>
      <c r="C99" t="str">
        <f>_xlfn.IFNA(VLOOKUP($B99,Schools,'HP Schools Calculation'!D$1,0),"")</f>
        <v/>
      </c>
      <c r="D99" s="34" t="str">
        <f>_xlfn.IFNA(VLOOKUP($B99,Schools,'HP Schools Calculation'!E$1,0),"")</f>
        <v/>
      </c>
      <c r="E99" s="50" t="str">
        <f>_xlfn.IFNA(VLOOKUP($B99,Schools,'HP Schools Calculation'!F$1,0),"")</f>
        <v/>
      </c>
      <c r="F99" s="61"/>
      <c r="G99" s="58" t="str">
        <f>_xlfn.IFNA(VLOOKUP($B99,Schools,'HP Schools Calculation'!K$1,0),"")</f>
        <v/>
      </c>
      <c r="H99" s="56" t="str">
        <f>_xlfn.IFNA(VLOOKUP($B99,Schools,'HP Schools Calculation'!X$1,0),"")</f>
        <v/>
      </c>
    </row>
    <row r="100" spans="2:8">
      <c r="B100" s="3" t="str" cm="1">
        <f t="array" ref="B100">IFERROR(INDEX('HP Schools Calculation'!$C$10:$C$2386,SMALL(IF('HP Schools Calculation'!$A$10:$A$2386=Summary!$B$9,ROW('HP Schools Calculation'!$C$10:$C$2386)-ROW('HP Schools Calculation'!C$10)+1),ROWS('HP Schools Calculation'!C$10:C94))),"")</f>
        <v/>
      </c>
      <c r="C100" t="str">
        <f>_xlfn.IFNA(VLOOKUP($B100,Schools,'HP Schools Calculation'!D$1,0),"")</f>
        <v/>
      </c>
      <c r="D100" s="34" t="str">
        <f>_xlfn.IFNA(VLOOKUP($B100,Schools,'HP Schools Calculation'!E$1,0),"")</f>
        <v/>
      </c>
      <c r="E100" s="50" t="str">
        <f>_xlfn.IFNA(VLOOKUP($B100,Schools,'HP Schools Calculation'!F$1,0),"")</f>
        <v/>
      </c>
      <c r="F100" s="61"/>
      <c r="G100" s="58" t="str">
        <f>_xlfn.IFNA(VLOOKUP($B100,Schools,'HP Schools Calculation'!K$1,0),"")</f>
        <v/>
      </c>
      <c r="H100" s="56" t="str">
        <f>_xlfn.IFNA(VLOOKUP($B100,Schools,'HP Schools Calculation'!X$1,0),"")</f>
        <v/>
      </c>
    </row>
    <row r="101" spans="2:8">
      <c r="B101" s="3" t="str" cm="1">
        <f t="array" ref="B101">IFERROR(INDEX('HP Schools Calculation'!$C$10:$C$2386,SMALL(IF('HP Schools Calculation'!$A$10:$A$2386=Summary!$B$9,ROW('HP Schools Calculation'!$C$10:$C$2386)-ROW('HP Schools Calculation'!C$10)+1),ROWS('HP Schools Calculation'!C$10:C95))),"")</f>
        <v/>
      </c>
      <c r="C101" t="str">
        <f>_xlfn.IFNA(VLOOKUP($B101,Schools,'HP Schools Calculation'!D$1,0),"")</f>
        <v/>
      </c>
      <c r="D101" s="34" t="str">
        <f>_xlfn.IFNA(VLOOKUP($B101,Schools,'HP Schools Calculation'!E$1,0),"")</f>
        <v/>
      </c>
      <c r="E101" s="50" t="str">
        <f>_xlfn.IFNA(VLOOKUP($B101,Schools,'HP Schools Calculation'!F$1,0),"")</f>
        <v/>
      </c>
      <c r="F101" s="61"/>
      <c r="G101" s="58" t="str">
        <f>_xlfn.IFNA(VLOOKUP($B101,Schools,'HP Schools Calculation'!K$1,0),"")</f>
        <v/>
      </c>
      <c r="H101" s="56" t="str">
        <f>_xlfn.IFNA(VLOOKUP($B101,Schools,'HP Schools Calculation'!X$1,0),"")</f>
        <v/>
      </c>
    </row>
    <row r="102" spans="2:8">
      <c r="B102" s="3" t="str" cm="1">
        <f t="array" ref="B102">IFERROR(INDEX('HP Schools Calculation'!$C$10:$C$2386,SMALL(IF('HP Schools Calculation'!$A$10:$A$2386=Summary!$B$9,ROW('HP Schools Calculation'!$C$10:$C$2386)-ROW('HP Schools Calculation'!C$10)+1),ROWS('HP Schools Calculation'!C$10:C96))),"")</f>
        <v/>
      </c>
      <c r="C102" t="str">
        <f>_xlfn.IFNA(VLOOKUP($B102,Schools,'HP Schools Calculation'!D$1,0),"")</f>
        <v/>
      </c>
      <c r="D102" s="34" t="str">
        <f>_xlfn.IFNA(VLOOKUP($B102,Schools,'HP Schools Calculation'!E$1,0),"")</f>
        <v/>
      </c>
      <c r="E102" s="50" t="str">
        <f>_xlfn.IFNA(VLOOKUP($B102,Schools,'HP Schools Calculation'!F$1,0),"")</f>
        <v/>
      </c>
      <c r="F102" s="61"/>
      <c r="G102" s="58" t="str">
        <f>_xlfn.IFNA(VLOOKUP($B102,Schools,'HP Schools Calculation'!K$1,0),"")</f>
        <v/>
      </c>
      <c r="H102" s="56" t="str">
        <f>_xlfn.IFNA(VLOOKUP($B102,Schools,'HP Schools Calculation'!X$1,0),"")</f>
        <v/>
      </c>
    </row>
    <row r="103" spans="2:8">
      <c r="B103" s="3" t="str" cm="1">
        <f t="array" ref="B103">IFERROR(INDEX('HP Schools Calculation'!$C$10:$C$2386,SMALL(IF('HP Schools Calculation'!$A$10:$A$2386=Summary!$B$9,ROW('HP Schools Calculation'!$C$10:$C$2386)-ROW('HP Schools Calculation'!C$10)+1),ROWS('HP Schools Calculation'!C$10:C97))),"")</f>
        <v/>
      </c>
      <c r="C103" t="str">
        <f>_xlfn.IFNA(VLOOKUP($B103,Schools,'HP Schools Calculation'!D$1,0),"")</f>
        <v/>
      </c>
      <c r="D103" s="34" t="str">
        <f>_xlfn.IFNA(VLOOKUP($B103,Schools,'HP Schools Calculation'!E$1,0),"")</f>
        <v/>
      </c>
      <c r="E103" s="50" t="str">
        <f>_xlfn.IFNA(VLOOKUP($B103,Schools,'HP Schools Calculation'!F$1,0),"")</f>
        <v/>
      </c>
      <c r="F103" s="61"/>
      <c r="G103" s="58" t="str">
        <f>_xlfn.IFNA(VLOOKUP($B103,Schools,'HP Schools Calculation'!K$1,0),"")</f>
        <v/>
      </c>
      <c r="H103" s="56" t="str">
        <f>_xlfn.IFNA(VLOOKUP($B103,Schools,'HP Schools Calculation'!X$1,0),"")</f>
        <v/>
      </c>
    </row>
    <row r="104" spans="2:8">
      <c r="B104" s="3" t="str" cm="1">
        <f t="array" ref="B104">IFERROR(INDEX('HP Schools Calculation'!$C$10:$C$2386,SMALL(IF('HP Schools Calculation'!$A$10:$A$2386=Summary!$B$9,ROW('HP Schools Calculation'!$C$10:$C$2386)-ROW('HP Schools Calculation'!C$10)+1),ROWS('HP Schools Calculation'!C$10:C98))),"")</f>
        <v/>
      </c>
      <c r="C104" t="str">
        <f>_xlfn.IFNA(VLOOKUP($B104,Schools,'HP Schools Calculation'!D$1,0),"")</f>
        <v/>
      </c>
      <c r="D104" s="34" t="str">
        <f>_xlfn.IFNA(VLOOKUP($B104,Schools,'HP Schools Calculation'!E$1,0),"")</f>
        <v/>
      </c>
      <c r="E104" s="50" t="str">
        <f>_xlfn.IFNA(VLOOKUP($B104,Schools,'HP Schools Calculation'!F$1,0),"")</f>
        <v/>
      </c>
      <c r="F104" s="61"/>
      <c r="G104" s="58" t="str">
        <f>_xlfn.IFNA(VLOOKUP($B104,Schools,'HP Schools Calculation'!K$1,0),"")</f>
        <v/>
      </c>
      <c r="H104" s="56" t="str">
        <f>_xlfn.IFNA(VLOOKUP($B104,Schools,'HP Schools Calculation'!X$1,0),"")</f>
        <v/>
      </c>
    </row>
    <row r="105" spans="2:8">
      <c r="B105" s="3" t="str" cm="1">
        <f t="array" ref="B105">IFERROR(INDEX('HP Schools Calculation'!$C$10:$C$2386,SMALL(IF('HP Schools Calculation'!$A$10:$A$2386=Summary!$B$9,ROW('HP Schools Calculation'!$C$10:$C$2386)-ROW('HP Schools Calculation'!C$10)+1),ROWS('HP Schools Calculation'!C$10:C99))),"")</f>
        <v/>
      </c>
      <c r="C105" t="str">
        <f>_xlfn.IFNA(VLOOKUP($B105,Schools,'HP Schools Calculation'!D$1,0),"")</f>
        <v/>
      </c>
      <c r="D105" s="34" t="str">
        <f>_xlfn.IFNA(VLOOKUP($B105,Schools,'HP Schools Calculation'!E$1,0),"")</f>
        <v/>
      </c>
      <c r="E105" s="50" t="str">
        <f>_xlfn.IFNA(VLOOKUP($B105,Schools,'HP Schools Calculation'!F$1,0),"")</f>
        <v/>
      </c>
      <c r="F105" s="61"/>
      <c r="G105" s="58" t="str">
        <f>_xlfn.IFNA(VLOOKUP($B105,Schools,'HP Schools Calculation'!K$1,0),"")</f>
        <v/>
      </c>
      <c r="H105" s="56" t="str">
        <f>_xlfn.IFNA(VLOOKUP($B105,Schools,'HP Schools Calculation'!X$1,0),"")</f>
        <v/>
      </c>
    </row>
    <row r="106" spans="2:8">
      <c r="B106" s="3" t="str" cm="1">
        <f t="array" ref="B106">IFERROR(INDEX('HP Schools Calculation'!$C$10:$C$2386,SMALL(IF('HP Schools Calculation'!$A$10:$A$2386=Summary!$B$9,ROW('HP Schools Calculation'!$C$10:$C$2386)-ROW('HP Schools Calculation'!C$10)+1),ROWS('HP Schools Calculation'!C$10:C100))),"")</f>
        <v/>
      </c>
      <c r="C106" t="str">
        <f>_xlfn.IFNA(VLOOKUP($B106,Schools,'HP Schools Calculation'!D$1,0),"")</f>
        <v/>
      </c>
      <c r="D106" s="34" t="str">
        <f>_xlfn.IFNA(VLOOKUP($B106,Schools,'HP Schools Calculation'!E$1,0),"")</f>
        <v/>
      </c>
      <c r="E106" s="50" t="str">
        <f>_xlfn.IFNA(VLOOKUP($B106,Schools,'HP Schools Calculation'!F$1,0),"")</f>
        <v/>
      </c>
      <c r="F106" s="61"/>
      <c r="G106" s="58" t="str">
        <f>_xlfn.IFNA(VLOOKUP($B106,Schools,'HP Schools Calculation'!K$1,0),"")</f>
        <v/>
      </c>
      <c r="H106" s="56" t="str">
        <f>_xlfn.IFNA(VLOOKUP($B106,Schools,'HP Schools Calculation'!X$1,0),"")</f>
        <v/>
      </c>
    </row>
    <row r="107" spans="2:8">
      <c r="B107" s="3" t="str">
        <f t="array" ref="B107">IFERROR(INDEX('HP Schools Calculation'!$C$10:$C$2356,SMALL(IF('HP Schools Calculation'!$A$10:$A$2356=Summary!$B$9,ROW('HP Schools Calculation'!$C$10:$C$2356)-ROW('HP Schools Calculation'!C$10)+1),ROWS('HP Schools Calculation'!C$10:C100))),"")</f>
        <v/>
      </c>
      <c r="C107" t="str">
        <f>_xlfn.IFNA(VLOOKUP($B107,Schools,'HP Schools Calculation'!D$1,0),"")</f>
        <v/>
      </c>
      <c r="D107" s="34" t="str">
        <f>_xlfn.IFNA(VLOOKUP($B107,Schools,'HP Schools Calculation'!E$1,0),"")</f>
        <v/>
      </c>
      <c r="E107" s="50" t="str">
        <f>_xlfn.IFNA(VLOOKUP($B107,Schools,'HP Schools Calculation'!F$1,0),"")</f>
        <v/>
      </c>
      <c r="F107" s="61"/>
      <c r="G107" s="58" t="str">
        <f>_xlfn.IFNA(VLOOKUP($B107,Schools,'HP Schools Calculation'!K$1,0),"")</f>
        <v/>
      </c>
      <c r="H107" s="56" t="str">
        <f>_xlfn.IFNA(VLOOKUP($B107,Schools,'HP Schools Calculation'!X$1,0),"")</f>
        <v/>
      </c>
    </row>
    <row r="108" spans="2:8">
      <c r="B108" s="3" t="str">
        <f t="array" ref="B108">IFERROR(INDEX('HP Schools Calculation'!$C$10:$C$2356,SMALL(IF('HP Schools Calculation'!$A$10:$A$2356=Summary!$B$9,ROW('HP Schools Calculation'!$C$10:$C$2356)-ROW('HP Schools Calculation'!C$10)+1),ROWS('HP Schools Calculation'!C$10:C101))),"")</f>
        <v/>
      </c>
      <c r="C108" t="str">
        <f>_xlfn.IFNA(VLOOKUP($B108,Schools,'HP Schools Calculation'!D$1,0),"")</f>
        <v/>
      </c>
      <c r="D108" s="34" t="str">
        <f>_xlfn.IFNA(VLOOKUP($B108,Schools,'HP Schools Calculation'!E$1,0),"")</f>
        <v/>
      </c>
      <c r="E108" s="50" t="str">
        <f>_xlfn.IFNA(VLOOKUP($B108,Schools,'HP Schools Calculation'!F$1,0),"")</f>
        <v/>
      </c>
      <c r="F108" s="61"/>
      <c r="G108" s="58" t="str">
        <f>_xlfn.IFNA(VLOOKUP($B108,Schools,'HP Schools Calculation'!K$1,0),"")</f>
        <v/>
      </c>
      <c r="H108" s="56" t="str">
        <f>_xlfn.IFNA(VLOOKUP($B108,Schools,'HP Schools Calculation'!X$1,0),"")</f>
        <v/>
      </c>
    </row>
    <row r="109" spans="2:8">
      <c r="B109" s="3" t="str">
        <f t="array" ref="B109">IFERROR(INDEX('HP Schools Calculation'!$C$10:$C$2356,SMALL(IF('HP Schools Calculation'!$A$10:$A$2356=Summary!$B$9,ROW('HP Schools Calculation'!$C$10:$C$2356)-ROW('HP Schools Calculation'!C$10)+1),ROWS('HP Schools Calculation'!C$10:C102))),"")</f>
        <v/>
      </c>
      <c r="C109" t="str">
        <f>_xlfn.IFNA(VLOOKUP($B109,Schools,'HP Schools Calculation'!D$1,0),"")</f>
        <v/>
      </c>
      <c r="D109" s="34" t="str">
        <f>_xlfn.IFNA(VLOOKUP($B109,Schools,'HP Schools Calculation'!E$1,0),"")</f>
        <v/>
      </c>
      <c r="E109" s="50" t="str">
        <f>_xlfn.IFNA(VLOOKUP($B109,Schools,'HP Schools Calculation'!F$1,0),"")</f>
        <v/>
      </c>
      <c r="F109" s="61"/>
      <c r="G109" s="58" t="str">
        <f>_xlfn.IFNA(VLOOKUP($B109,Schools,'HP Schools Calculation'!K$1,0),"")</f>
        <v/>
      </c>
      <c r="H109" s="56" t="str">
        <f>_xlfn.IFNA(VLOOKUP($B109,Schools,'HP Schools Calculation'!X$1,0),"")</f>
        <v/>
      </c>
    </row>
    <row r="110" spans="2:8">
      <c r="B110" s="3" t="str">
        <f t="array" ref="B110">IFERROR(INDEX('HP Schools Calculation'!$C$10:$C$2356,SMALL(IF('HP Schools Calculation'!$A$10:$A$2356=Summary!$B$9,ROW('HP Schools Calculation'!$C$10:$C$2356)-ROW('HP Schools Calculation'!C$10)+1),ROWS('HP Schools Calculation'!C$10:C103))),"")</f>
        <v/>
      </c>
      <c r="C110" t="str">
        <f>_xlfn.IFNA(VLOOKUP($B110,Schools,'HP Schools Calculation'!D$1,0),"")</f>
        <v/>
      </c>
      <c r="D110" s="34" t="str">
        <f>_xlfn.IFNA(VLOOKUP($B110,Schools,'HP Schools Calculation'!E$1,0),"")</f>
        <v/>
      </c>
      <c r="E110" s="50" t="str">
        <f>_xlfn.IFNA(VLOOKUP($B110,Schools,'HP Schools Calculation'!F$1,0),"")</f>
        <v/>
      </c>
      <c r="F110" s="61"/>
      <c r="G110" s="58" t="str">
        <f>_xlfn.IFNA(VLOOKUP($B110,Schools,'HP Schools Calculation'!K$1,0),"")</f>
        <v/>
      </c>
      <c r="H110" s="56" t="str">
        <f>_xlfn.IFNA(VLOOKUP($B110,Schools,'HP Schools Calculation'!X$1,0),"")</f>
        <v/>
      </c>
    </row>
    <row r="111" spans="2:8">
      <c r="B111" s="3" t="str">
        <f t="array" ref="B111">IFERROR(INDEX('HP Schools Calculation'!$C$10:$C$2356,SMALL(IF('HP Schools Calculation'!$A$10:$A$2356=Summary!$B$9,ROW('HP Schools Calculation'!$C$10:$C$2356)-ROW('HP Schools Calculation'!C$10)+1),ROWS('HP Schools Calculation'!C$10:C104))),"")</f>
        <v/>
      </c>
      <c r="C111" t="str">
        <f>_xlfn.IFNA(VLOOKUP($B111,Schools,'HP Schools Calculation'!D$1,0),"")</f>
        <v/>
      </c>
      <c r="D111" s="34" t="str">
        <f>_xlfn.IFNA(VLOOKUP($B111,Schools,'HP Schools Calculation'!E$1,0),"")</f>
        <v/>
      </c>
      <c r="E111" s="50" t="str">
        <f>_xlfn.IFNA(VLOOKUP($B111,Schools,'HP Schools Calculation'!F$1,0),"")</f>
        <v/>
      </c>
      <c r="F111" s="61"/>
      <c r="G111" s="58" t="str">
        <f>_xlfn.IFNA(VLOOKUP($B111,Schools,'HP Schools Calculation'!K$1,0),"")</f>
        <v/>
      </c>
      <c r="H111" s="56" t="str">
        <f>_xlfn.IFNA(VLOOKUP($B111,Schools,'HP Schools Calculation'!X$1,0),"")</f>
        <v/>
      </c>
    </row>
    <row r="112" spans="2:8">
      <c r="B112" s="3" t="str">
        <f t="array" ref="B112">IFERROR(INDEX('HP Schools Calculation'!$C$10:$C$2356,SMALL(IF('HP Schools Calculation'!$A$10:$A$2356=Summary!$B$9,ROW('HP Schools Calculation'!$C$10:$C$2356)-ROW('HP Schools Calculation'!C$10)+1),ROWS('HP Schools Calculation'!C$10:C105))),"")</f>
        <v/>
      </c>
      <c r="C112" t="str">
        <f>_xlfn.IFNA(VLOOKUP($B112,Schools,'HP Schools Calculation'!D$1,0),"")</f>
        <v/>
      </c>
      <c r="D112" s="34" t="str">
        <f>_xlfn.IFNA(VLOOKUP($B112,Schools,'HP Schools Calculation'!E$1,0),"")</f>
        <v/>
      </c>
      <c r="E112" s="50" t="str">
        <f>_xlfn.IFNA(VLOOKUP($B112,Schools,'HP Schools Calculation'!F$1,0),"")</f>
        <v/>
      </c>
      <c r="F112" s="61"/>
      <c r="G112" s="58" t="str">
        <f>_xlfn.IFNA(VLOOKUP($B112,Schools,'HP Schools Calculation'!K$1,0),"")</f>
        <v/>
      </c>
      <c r="H112" s="56" t="str">
        <f>_xlfn.IFNA(VLOOKUP($B112,Schools,'HP Schools Calculation'!X$1,0),"")</f>
        <v/>
      </c>
    </row>
    <row r="113" spans="2:8">
      <c r="B113" s="3" t="str">
        <f t="array" ref="B113">IFERROR(INDEX('HP Schools Calculation'!$C$10:$C$2356,SMALL(IF('HP Schools Calculation'!$A$10:$A$2356=Summary!$B$9,ROW('HP Schools Calculation'!$C$10:$C$2356)-ROW('HP Schools Calculation'!C$10)+1),ROWS('HP Schools Calculation'!C$10:C106))),"")</f>
        <v/>
      </c>
      <c r="C113" t="str">
        <f>_xlfn.IFNA(VLOOKUP($B113,Schools,'HP Schools Calculation'!D$1,0),"")</f>
        <v/>
      </c>
      <c r="D113" s="34" t="str">
        <f>_xlfn.IFNA(VLOOKUP($B113,Schools,'HP Schools Calculation'!E$1,0),"")</f>
        <v/>
      </c>
      <c r="E113" s="50" t="str">
        <f>_xlfn.IFNA(VLOOKUP($B113,Schools,'HP Schools Calculation'!F$1,0),"")</f>
        <v/>
      </c>
      <c r="F113" s="61"/>
      <c r="G113" s="58" t="str">
        <f>_xlfn.IFNA(VLOOKUP($B113,Schools,'HP Schools Calculation'!K$1,0),"")</f>
        <v/>
      </c>
      <c r="H113" s="56" t="str">
        <f>_xlfn.IFNA(VLOOKUP($B113,Schools,'HP Schools Calculation'!X$1,0),"")</f>
        <v/>
      </c>
    </row>
    <row r="114" spans="2:8">
      <c r="B114" s="3" t="str">
        <f t="array" ref="B114">IFERROR(INDEX('HP Schools Calculation'!$C$10:$C$2356,SMALL(IF('HP Schools Calculation'!$A$10:$A$2356=Summary!$B$9,ROW('HP Schools Calculation'!$C$10:$C$2356)-ROW('HP Schools Calculation'!C$10)+1),ROWS('HP Schools Calculation'!C$10:C107))),"")</f>
        <v/>
      </c>
      <c r="C114" t="str">
        <f>_xlfn.IFNA(VLOOKUP($B114,Schools,'HP Schools Calculation'!D$1,0),"")</f>
        <v/>
      </c>
      <c r="D114" s="34" t="str">
        <f>_xlfn.IFNA(VLOOKUP($B114,Schools,'HP Schools Calculation'!E$1,0),"")</f>
        <v/>
      </c>
      <c r="E114" s="50" t="str">
        <f>_xlfn.IFNA(VLOOKUP($B114,Schools,'HP Schools Calculation'!F$1,0),"")</f>
        <v/>
      </c>
      <c r="F114" s="61"/>
      <c r="G114" s="58" t="str">
        <f>_xlfn.IFNA(VLOOKUP($B114,Schools,'HP Schools Calculation'!K$1,0),"")</f>
        <v/>
      </c>
      <c r="H114" s="56" t="str">
        <f>_xlfn.IFNA(VLOOKUP($B114,Schools,'HP Schools Calculation'!X$1,0),"")</f>
        <v/>
      </c>
    </row>
    <row r="115" spans="2:8">
      <c r="B115" s="3" t="str">
        <f t="array" ref="B115">IFERROR(INDEX('HP Schools Calculation'!$C$10:$C$2356,SMALL(IF('HP Schools Calculation'!$A$10:$A$2356=Summary!$B$9,ROW('HP Schools Calculation'!$C$10:$C$2356)-ROW('HP Schools Calculation'!C$10)+1),ROWS('HP Schools Calculation'!C$10:C108))),"")</f>
        <v/>
      </c>
      <c r="C115" t="str">
        <f>_xlfn.IFNA(VLOOKUP($B115,Schools,'HP Schools Calculation'!D$1,0),"")</f>
        <v/>
      </c>
      <c r="D115" s="34" t="str">
        <f>_xlfn.IFNA(VLOOKUP($B115,Schools,'HP Schools Calculation'!E$1,0),"")</f>
        <v/>
      </c>
      <c r="E115" s="50" t="str">
        <f>_xlfn.IFNA(VLOOKUP($B115,Schools,'HP Schools Calculation'!F$1,0),"")</f>
        <v/>
      </c>
      <c r="F115" s="61"/>
      <c r="G115" s="58" t="str">
        <f>_xlfn.IFNA(VLOOKUP($B115,Schools,'HP Schools Calculation'!K$1,0),"")</f>
        <v/>
      </c>
      <c r="H115" s="56" t="str">
        <f>_xlfn.IFNA(VLOOKUP($B115,Schools,'HP Schools Calculation'!X$1,0),"")</f>
        <v/>
      </c>
    </row>
    <row r="116" spans="2:8">
      <c r="B116" s="3" t="str">
        <f t="array" ref="B116">IFERROR(INDEX('HP Schools Calculation'!$C$10:$C$2356,SMALL(IF('HP Schools Calculation'!$A$10:$A$2356=Summary!$B$9,ROW('HP Schools Calculation'!$C$10:$C$2356)-ROW('HP Schools Calculation'!C$10)+1),ROWS('HP Schools Calculation'!C$10:C109))),"")</f>
        <v/>
      </c>
      <c r="C116" t="str">
        <f>_xlfn.IFNA(VLOOKUP($B116,Schools,'HP Schools Calculation'!D$1,0),"")</f>
        <v/>
      </c>
      <c r="D116" s="34" t="str">
        <f>_xlfn.IFNA(VLOOKUP($B116,Schools,'HP Schools Calculation'!E$1,0),"")</f>
        <v/>
      </c>
      <c r="E116" s="50" t="str">
        <f>_xlfn.IFNA(VLOOKUP($B116,Schools,'HP Schools Calculation'!F$1,0),"")</f>
        <v/>
      </c>
      <c r="F116" s="61"/>
      <c r="G116" s="58" t="str">
        <f>_xlfn.IFNA(VLOOKUP($B116,Schools,'HP Schools Calculation'!K$1,0),"")</f>
        <v/>
      </c>
      <c r="H116" s="56" t="str">
        <f>_xlfn.IFNA(VLOOKUP($B116,Schools,'HP Schools Calculation'!X$1,0),"")</f>
        <v/>
      </c>
    </row>
    <row r="117" spans="2:8">
      <c r="B117" s="3" t="str">
        <f t="array" ref="B117">IFERROR(INDEX('HP Schools Calculation'!$C$10:$C$2356,SMALL(IF('HP Schools Calculation'!$A$10:$A$2356=Summary!$B$9,ROW('HP Schools Calculation'!$C$10:$C$2356)-ROW('HP Schools Calculation'!C$10)+1),ROWS('HP Schools Calculation'!C$10:C110))),"")</f>
        <v/>
      </c>
      <c r="C117" t="str">
        <f>_xlfn.IFNA(VLOOKUP($B117,Schools,'HP Schools Calculation'!D$1,0),"")</f>
        <v/>
      </c>
      <c r="D117" s="34" t="str">
        <f>_xlfn.IFNA(VLOOKUP($B117,Schools,'HP Schools Calculation'!E$1,0),"")</f>
        <v/>
      </c>
      <c r="E117" s="50" t="str">
        <f>_xlfn.IFNA(VLOOKUP($B117,Schools,'HP Schools Calculation'!F$1,0),"")</f>
        <v/>
      </c>
      <c r="F117" s="61"/>
      <c r="G117" s="58" t="str">
        <f>_xlfn.IFNA(VLOOKUP($B117,Schools,'HP Schools Calculation'!K$1,0),"")</f>
        <v/>
      </c>
      <c r="H117" s="56" t="str">
        <f>_xlfn.IFNA(VLOOKUP($B117,Schools,'HP Schools Calculation'!X$1,0),"")</f>
        <v/>
      </c>
    </row>
    <row r="118" spans="2:8">
      <c r="B118" s="44" t="str">
        <f t="array" ref="B118">IFERROR(INDEX('HP Schools Calculation'!$C$10:$C$2356,SMALL(IF('HP Schools Calculation'!$A$10:$A$2356=Summary!$B$9,ROW('HP Schools Calculation'!$C$10:$C$2356)-ROW('HP Schools Calculation'!C$10)+1),ROWS('HP Schools Calculation'!C$10:C111))),"")</f>
        <v/>
      </c>
      <c r="C118" t="str">
        <f>_xlfn.IFNA(VLOOKUP($B118,Schools,'HP Schools Calculation'!D$1,0),"")</f>
        <v/>
      </c>
      <c r="D118" s="34" t="str">
        <f>_xlfn.IFNA(VLOOKUP($B118,Schools,'HP Schools Calculation'!E$1,0),"")</f>
        <v/>
      </c>
      <c r="E118" s="50" t="str">
        <f>_xlfn.IFNA(VLOOKUP($B118,Schools,'HP Schools Calculation'!F$1,0),"")</f>
        <v/>
      </c>
      <c r="F118" s="61"/>
      <c r="G118" s="58" t="str">
        <f>_xlfn.IFNA(VLOOKUP($B118,Schools,'HP Schools Calculation'!K$1,0),"")</f>
        <v/>
      </c>
      <c r="H118" s="56" t="str">
        <f>_xlfn.IFNA(VLOOKUP($B118,Schools,'HP Schools Calculation'!X$1,0),"")</f>
        <v/>
      </c>
    </row>
    <row r="119" spans="2:8">
      <c r="B119" s="44" t="str">
        <f t="array" ref="B119">IFERROR(INDEX('HP Schools Calculation'!$C$10:$C$2356,SMALL(IF('HP Schools Calculation'!$A$10:$A$2356=Summary!$B$9,ROW('HP Schools Calculation'!$C$10:$C$2356)-ROW('HP Schools Calculation'!C$10)+1),ROWS('HP Schools Calculation'!C$10:C112))),"")</f>
        <v/>
      </c>
      <c r="C119" t="str">
        <f>_xlfn.IFNA(VLOOKUP($B119,Schools,'HP Schools Calculation'!D$1,0),"")</f>
        <v/>
      </c>
      <c r="D119" s="34" t="str">
        <f>_xlfn.IFNA(VLOOKUP($B119,Schools,'HP Schools Calculation'!E$1,0),"")</f>
        <v/>
      </c>
      <c r="E119" s="50" t="str">
        <f>_xlfn.IFNA(VLOOKUP($B119,Schools,'HP Schools Calculation'!F$1,0),"")</f>
        <v/>
      </c>
      <c r="F119" s="61"/>
      <c r="G119" s="58" t="str">
        <f>_xlfn.IFNA(VLOOKUP($B119,Schools,'HP Schools Calculation'!K$1,0),"")</f>
        <v/>
      </c>
      <c r="H119" s="56" t="str">
        <f>_xlfn.IFNA(VLOOKUP($B119,Schools,'HP Schools Calculation'!X$1,0),"")</f>
        <v/>
      </c>
    </row>
    <row r="120" spans="2:8">
      <c r="B120" s="44" t="str">
        <f t="array" ref="B120">IFERROR(INDEX('HP Schools Calculation'!$C$10:$C$2356,SMALL(IF('HP Schools Calculation'!$A$10:$A$2356=Summary!$B$9,ROW('HP Schools Calculation'!$C$10:$C$2356)-ROW('HP Schools Calculation'!C$10)+1),ROWS('HP Schools Calculation'!C$10:C113))),"")</f>
        <v/>
      </c>
      <c r="C120" t="str">
        <f>_xlfn.IFNA(VLOOKUP($B120,Schools,'HP Schools Calculation'!D$1,0),"")</f>
        <v/>
      </c>
      <c r="D120" s="34" t="str">
        <f>_xlfn.IFNA(VLOOKUP($B120,Schools,'HP Schools Calculation'!E$1,0),"")</f>
        <v/>
      </c>
      <c r="E120" s="50" t="str">
        <f>_xlfn.IFNA(VLOOKUP($B120,Schools,'HP Schools Calculation'!F$1,0),"")</f>
        <v/>
      </c>
      <c r="F120" s="61"/>
      <c r="G120" s="58" t="str">
        <f>_xlfn.IFNA(VLOOKUP($B120,Schools,'HP Schools Calculation'!K$1,0),"")</f>
        <v/>
      </c>
      <c r="H120" s="56" t="str">
        <f>_xlfn.IFNA(VLOOKUP($B120,Schools,'HP Schools Calculation'!X$1,0),"")</f>
        <v/>
      </c>
    </row>
    <row r="121" spans="2:8">
      <c r="B121" s="118" t="str">
        <f t="array" ref="B121">IFERROR(INDEX('HP Schools Calculation'!$C$10:$C$2356,SMALL(IF('HP Schools Calculation'!$A$10:$A$2356=Summary!$B$9,ROW('HP Schools Calculation'!$C$10:$C$2356)-ROW('HP Schools Calculation'!C$10)+1),ROWS('HP Schools Calculation'!C$10:C114))),"")</f>
        <v/>
      </c>
      <c r="C121" s="35" t="str">
        <f>_xlfn.IFNA(VLOOKUP($B121,Schools,'HP Schools Calculation'!D$1,0),"")</f>
        <v/>
      </c>
      <c r="D121" s="36" t="str">
        <f>_xlfn.IFNA(VLOOKUP($B121,Schools,'HP Schools Calculation'!E$1,0),"")</f>
        <v/>
      </c>
      <c r="E121" s="51" t="str">
        <f>_xlfn.IFNA(VLOOKUP($B121,Schools,'HP Schools Calculation'!F$1,0),"")</f>
        <v/>
      </c>
      <c r="F121" s="62"/>
      <c r="G121" s="59" t="str">
        <f>_xlfn.IFNA(VLOOKUP($B121,Schools,'HP Schools Calculation'!K$1,0),"")</f>
        <v/>
      </c>
      <c r="H121" s="57" t="str">
        <f>_xlfn.IFNA(VLOOKUP($B121,Schools,'HP Schools Calculation'!X$1,0),"")</f>
        <v/>
      </c>
    </row>
  </sheetData>
  <dataValidations count="2">
    <dataValidation type="custom" allowBlank="1" showInputMessage="1" showErrorMessage="1" sqref="G17:G121 F16:F121" xr:uid="{00000000-0002-0000-0100-000000000000}">
      <formula1>F1048517&gt;=0</formula1>
    </dataValidation>
    <dataValidation type="custom" allowBlank="1" showInputMessage="1" showErrorMessage="1" sqref="F9:G9" xr:uid="{00000000-0002-0000-0100-000001000000}">
      <formula1>F9&gt;=0</formula1>
    </dataValidation>
  </dataValidations>
  <pageMargins left="0.7" right="0.7" top="0.75" bottom="0.75" header="0.3" footer="0.3"/>
  <pageSetup paperSize="5" scale="4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'District LAP Calculation'!$B$5:$B$325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C2415"/>
  <sheetViews>
    <sheetView workbookViewId="0">
      <pane xSplit="4" ySplit="9" topLeftCell="E10" activePane="bottomRight" state="frozen"/>
      <selection pane="topRight" activeCell="E1" sqref="E1"/>
      <selection pane="bottomLeft" activeCell="A10" sqref="A10"/>
      <selection pane="bottomRight"/>
    </sheetView>
  </sheetViews>
  <sheetFormatPr defaultRowHeight="15"/>
  <cols>
    <col min="1" max="1" width="10.42578125" customWidth="1"/>
    <col min="2" max="2" width="38.42578125" bestFit="1" customWidth="1"/>
    <col min="3" max="3" width="11.42578125" style="3" bestFit="1" customWidth="1"/>
    <col min="4" max="4" width="53.28515625" bestFit="1" customWidth="1"/>
    <col min="5" max="5" width="15" style="3" customWidth="1"/>
    <col min="6" max="6" width="11.140625" style="5" customWidth="1"/>
    <col min="7" max="7" width="17.42578125" customWidth="1"/>
    <col min="8" max="8" width="13" style="12" customWidth="1"/>
    <col min="9" max="12" width="9.140625" customWidth="1"/>
    <col min="13" max="13" width="10.140625" customWidth="1"/>
    <col min="14" max="14" width="9.140625" customWidth="1"/>
    <col min="15" max="15" width="12.5703125" customWidth="1"/>
    <col min="16" max="16" width="10.42578125" customWidth="1"/>
    <col min="17" max="19" width="9.140625" customWidth="1"/>
    <col min="20" max="20" width="9.85546875" customWidth="1"/>
    <col min="21" max="21" width="10.28515625" customWidth="1"/>
    <col min="22" max="23" width="9.140625" customWidth="1"/>
    <col min="24" max="24" width="12.5703125" customWidth="1"/>
  </cols>
  <sheetData>
    <row r="1" spans="1:159">
      <c r="C1" s="142">
        <f>COLUMN(A1)</f>
        <v>1</v>
      </c>
      <c r="D1" s="142">
        <f t="shared" ref="D1" si="0">COLUMN(B1)</f>
        <v>2</v>
      </c>
      <c r="E1" s="142">
        <f t="shared" ref="E1" si="1">COLUMN(C1)</f>
        <v>3</v>
      </c>
      <c r="F1" s="142">
        <f t="shared" ref="F1" si="2">COLUMN(D1)</f>
        <v>4</v>
      </c>
      <c r="G1" s="142">
        <f t="shared" ref="G1" si="3">COLUMN(E1)</f>
        <v>5</v>
      </c>
      <c r="H1" s="142">
        <f t="shared" ref="H1" si="4">COLUMN(F1)</f>
        <v>6</v>
      </c>
      <c r="I1" s="142">
        <f t="shared" ref="I1" si="5">COLUMN(G1)</f>
        <v>7</v>
      </c>
      <c r="J1" s="142">
        <f t="shared" ref="J1" si="6">COLUMN(H1)</f>
        <v>8</v>
      </c>
      <c r="K1" s="142">
        <f t="shared" ref="K1" si="7">COLUMN(I1)</f>
        <v>9</v>
      </c>
      <c r="L1" s="142">
        <f t="shared" ref="L1" si="8">COLUMN(J1)</f>
        <v>10</v>
      </c>
      <c r="M1" s="142">
        <f t="shared" ref="M1" si="9">COLUMN(K1)</f>
        <v>11</v>
      </c>
      <c r="N1" s="142">
        <f t="shared" ref="N1" si="10">COLUMN(L1)</f>
        <v>12</v>
      </c>
      <c r="O1" s="142">
        <f t="shared" ref="O1" si="11">COLUMN(M1)</f>
        <v>13</v>
      </c>
      <c r="P1" s="142">
        <f t="shared" ref="P1" si="12">COLUMN(N1)</f>
        <v>14</v>
      </c>
      <c r="Q1" s="142">
        <f t="shared" ref="Q1" si="13">COLUMN(O1)</f>
        <v>15</v>
      </c>
      <c r="R1" s="142">
        <f t="shared" ref="R1" si="14">COLUMN(P1)</f>
        <v>16</v>
      </c>
      <c r="S1" s="142">
        <f t="shared" ref="S1" si="15">COLUMN(Q1)</f>
        <v>17</v>
      </c>
      <c r="T1" s="142">
        <f t="shared" ref="T1" si="16">COLUMN(R1)</f>
        <v>18</v>
      </c>
      <c r="U1" s="142">
        <f t="shared" ref="U1" si="17">COLUMN(S1)</f>
        <v>19</v>
      </c>
      <c r="V1" s="142">
        <f t="shared" ref="V1" si="18">COLUMN(T1)</f>
        <v>20</v>
      </c>
      <c r="W1" s="142">
        <f t="shared" ref="W1" si="19">COLUMN(U1)</f>
        <v>21</v>
      </c>
      <c r="X1" s="142">
        <f t="shared" ref="X1" si="20">COLUMN(V1)</f>
        <v>22</v>
      </c>
    </row>
    <row r="2" spans="1:159" hidden="1"/>
    <row r="3" spans="1:159" hidden="1">
      <c r="B3" s="1"/>
    </row>
    <row r="4" spans="1:159" hidden="1">
      <c r="F4" s="109"/>
    </row>
    <row r="5" spans="1:159" hidden="1">
      <c r="F5" s="109"/>
    </row>
    <row r="6" spans="1:159" hidden="1">
      <c r="E6" s="112"/>
      <c r="F6" s="113"/>
      <c r="G6" t="s">
        <v>3020</v>
      </c>
    </row>
    <row r="7" spans="1:159" hidden="1"/>
    <row r="8" spans="1:159">
      <c r="D8">
        <f>COUNTA(D10:D2386)</f>
        <v>2377</v>
      </c>
      <c r="F8" s="101"/>
      <c r="G8" s="1"/>
      <c r="H8" s="171"/>
      <c r="I8" s="171"/>
      <c r="J8" s="171"/>
    </row>
    <row r="9" spans="1:159" s="6" customFormat="1" ht="72.75">
      <c r="A9" s="18" t="s">
        <v>2556</v>
      </c>
      <c r="B9" s="19" t="s">
        <v>2557</v>
      </c>
      <c r="C9" s="20" t="s">
        <v>2555</v>
      </c>
      <c r="D9" s="18" t="s">
        <v>2558</v>
      </c>
      <c r="E9" s="20" t="s">
        <v>2535</v>
      </c>
      <c r="F9" s="111" t="str">
        <f>Summary!E14</f>
        <v xml:space="preserve">AAFTE w/TK 2023-24 as of March 2024 </v>
      </c>
      <c r="G9" s="17" t="str">
        <f>Summary!F14</f>
        <v>Adjusted 2023-24 AAFTE  w/TK</v>
      </c>
      <c r="H9" s="13" t="str">
        <f>Summary!G14</f>
        <v>Reported 2023-24 AAFTE w/TK for LAP High Poverty Schools Allocation                                    (For  F-203)</v>
      </c>
      <c r="I9" s="29" t="str">
        <f>'2024-25 Salary &amp; Benefits'!C5</f>
        <v>2024-25 Reg Base</v>
      </c>
      <c r="J9" s="29" t="str">
        <f>'2024-25 Salary &amp; Benefits'!D5</f>
        <v>2024-25 Reg Inc</v>
      </c>
      <c r="K9" s="30" t="s">
        <v>2569</v>
      </c>
      <c r="L9" s="31" t="s">
        <v>3240</v>
      </c>
      <c r="M9" s="14" t="s">
        <v>2538</v>
      </c>
      <c r="N9" s="14" t="s">
        <v>2539</v>
      </c>
      <c r="O9" s="28" t="s">
        <v>2541</v>
      </c>
      <c r="P9" s="28" t="s">
        <v>2542</v>
      </c>
      <c r="Q9" s="15" t="s">
        <v>2543</v>
      </c>
      <c r="R9" s="15" t="s">
        <v>2544</v>
      </c>
      <c r="S9" s="15" t="s">
        <v>2545</v>
      </c>
      <c r="T9" s="28" t="s">
        <v>2554</v>
      </c>
      <c r="U9" s="15" t="s">
        <v>2628</v>
      </c>
      <c r="V9" s="15" t="s">
        <v>2629</v>
      </c>
      <c r="W9" s="28" t="s">
        <v>2630</v>
      </c>
      <c r="X9" s="74" t="s">
        <v>2570</v>
      </c>
    </row>
    <row r="10" spans="1:159" s="21" customFormat="1">
      <c r="A10" s="78" t="s">
        <v>2298</v>
      </c>
      <c r="B10" s="90" t="s">
        <v>462</v>
      </c>
      <c r="C10" s="91">
        <v>2834</v>
      </c>
      <c r="D10" s="90" t="s">
        <v>465</v>
      </c>
      <c r="E10" s="110" t="str">
        <f>VLOOKUP($C10,'2023-24 School Level AAFTE'!$C$4:$L$2380,9,FALSE)</f>
        <v>Yes</v>
      </c>
      <c r="F10" s="98">
        <f>VLOOKUP($C10,'2023-24 School Level AAFTE'!$C$4:$J$2380,8,FALSE)</f>
        <v>303.5</v>
      </c>
      <c r="G10" s="100">
        <f>IFERROR(IF(E10= "yes",VLOOKUP(C10,Summary!$B:$I,5,0),0),0)</f>
        <v>0</v>
      </c>
      <c r="H10" s="99">
        <f t="shared" ref="H10:H73" si="21">IF(E10= "yes", F10,0)</f>
        <v>303.5</v>
      </c>
      <c r="I10" s="157">
        <f>VLOOKUP($A10,'2024-25 Salary &amp; Benefits'!$A:$I,3,FALSE)</f>
        <v>1</v>
      </c>
      <c r="J10" s="157">
        <f>VLOOKUP($A10,'2024-25 Salary &amp; Benefits'!$A:$I,4,FALSE)</f>
        <v>1</v>
      </c>
      <c r="K10" s="144">
        <f t="shared" ref="K10:K73" si="22">IF(G10&gt;0,G10,H10)</f>
        <v>303.5</v>
      </c>
      <c r="L10" s="143">
        <f t="shared" ref="L10:L73" si="23">ROUND((($K10*1.1*36)/15)/900,3)</f>
        <v>0.89</v>
      </c>
      <c r="M10" s="145">
        <f>'2024-25 Salary &amp; Benefits'!$E$6</f>
        <v>72728</v>
      </c>
      <c r="N10" s="145">
        <f>'2024-25 Salary &amp; Benefits'!$F$6</f>
        <v>78209</v>
      </c>
      <c r="O10" s="9">
        <f t="shared" ref="O10:O73" si="24">ROUND($I10*$M10*$L10,2)</f>
        <v>64727.92</v>
      </c>
      <c r="P10" s="9">
        <f t="shared" ref="P10:P73" si="25">ROUND($J10*$N10*$L10,2)-O10</f>
        <v>4878.0899999999965</v>
      </c>
      <c r="Q10" s="9">
        <f>'2024-25 Salary &amp; Benefits'!G$6</f>
        <v>14418.72</v>
      </c>
      <c r="R10" s="146">
        <f>'2024-25 Salary &amp; Benefits'!H$6</f>
        <v>0.18149999999999999</v>
      </c>
      <c r="S10" s="146">
        <f>'2024-25 Salary &amp; Benefits'!I$6</f>
        <v>0.17510000000000001</v>
      </c>
      <c r="T10" s="9">
        <f t="shared" ref="T10:T73" si="26">ROUND(O10*R10+P10*S10+L10*Q10,2)</f>
        <v>25434.93</v>
      </c>
      <c r="U10" s="9">
        <f t="shared" ref="U10:U73" si="27">ROUND((($N10*$J10*$L10)/180)*3,2)</f>
        <v>1160.0999999999999</v>
      </c>
      <c r="V10" s="9">
        <f t="shared" ref="V10:V73" si="28">ROUND(U10*S10,2)</f>
        <v>203.13</v>
      </c>
      <c r="W10" s="9">
        <f t="shared" ref="W10:W73" si="29">SUM(U10:V10)</f>
        <v>1363.23</v>
      </c>
      <c r="X10" s="22">
        <f t="shared" ref="X10:X73" si="30">SUM(T10,O10:P10,W10)</f>
        <v>96404.17</v>
      </c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</row>
    <row r="11" spans="1:159" s="21" customFormat="1">
      <c r="A11" s="78" t="s">
        <v>2298</v>
      </c>
      <c r="B11" s="90" t="s">
        <v>462</v>
      </c>
      <c r="C11" s="91">
        <v>3216</v>
      </c>
      <c r="D11" s="90" t="s">
        <v>467</v>
      </c>
      <c r="E11" s="110" t="str">
        <f>VLOOKUP($C11,'2023-24 School Level AAFTE'!$C$4:$L$2380,9,FALSE)</f>
        <v>Yes</v>
      </c>
      <c r="F11" s="98">
        <f>VLOOKUP($C11,'2023-24 School Level AAFTE'!$C$4:$J$2380,8,FALSE)</f>
        <v>119.57</v>
      </c>
      <c r="G11" s="100">
        <f>IFERROR(IF(E11= "yes",VLOOKUP(C11,Summary!$B:$I,5,0),0),0)</f>
        <v>0</v>
      </c>
      <c r="H11" s="99">
        <f t="shared" si="21"/>
        <v>119.57</v>
      </c>
      <c r="I11" s="157">
        <f>VLOOKUP($A11,'2024-25 Salary &amp; Benefits'!$A:$I,3,FALSE)</f>
        <v>1</v>
      </c>
      <c r="J11" s="157">
        <f>VLOOKUP($A11,'2024-25 Salary &amp; Benefits'!$A:$I,4,FALSE)</f>
        <v>1</v>
      </c>
      <c r="K11" s="144">
        <f t="shared" si="22"/>
        <v>119.57</v>
      </c>
      <c r="L11" s="143">
        <f t="shared" si="23"/>
        <v>0.35099999999999998</v>
      </c>
      <c r="M11" s="145">
        <f>'2024-25 Salary &amp; Benefits'!$E$6</f>
        <v>72728</v>
      </c>
      <c r="N11" s="145">
        <f>'2024-25 Salary &amp; Benefits'!$F$6</f>
        <v>78209</v>
      </c>
      <c r="O11" s="9">
        <f t="shared" si="24"/>
        <v>25527.53</v>
      </c>
      <c r="P11" s="9">
        <f t="shared" si="25"/>
        <v>1923.8300000000017</v>
      </c>
      <c r="Q11" s="9">
        <f>'2024-25 Salary &amp; Benefits'!G$6</f>
        <v>14418.72</v>
      </c>
      <c r="R11" s="146">
        <f>'2024-25 Salary &amp; Benefits'!H$6</f>
        <v>0.18149999999999999</v>
      </c>
      <c r="S11" s="146">
        <f>'2024-25 Salary &amp; Benefits'!I$6</f>
        <v>0.17510000000000001</v>
      </c>
      <c r="T11" s="9">
        <f t="shared" si="26"/>
        <v>10031.08</v>
      </c>
      <c r="U11" s="9">
        <f t="shared" si="27"/>
        <v>457.52</v>
      </c>
      <c r="V11" s="9">
        <f t="shared" si="28"/>
        <v>80.11</v>
      </c>
      <c r="W11" s="9">
        <f t="shared" si="29"/>
        <v>537.63</v>
      </c>
      <c r="X11" s="22">
        <f t="shared" si="30"/>
        <v>38020.07</v>
      </c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</row>
    <row r="12" spans="1:159" s="21" customFormat="1">
      <c r="A12" s="78" t="s">
        <v>2298</v>
      </c>
      <c r="B12" s="90" t="s">
        <v>462</v>
      </c>
      <c r="C12" s="91">
        <v>5514</v>
      </c>
      <c r="D12" s="90" t="s">
        <v>2970</v>
      </c>
      <c r="E12" s="110" t="str">
        <f>VLOOKUP($C12,'2023-24 School Level AAFTE'!$C$4:$L$2380,9,FALSE)</f>
        <v>Yes</v>
      </c>
      <c r="F12" s="98">
        <f>VLOOKUP($C12,'2023-24 School Level AAFTE'!$C$4:$J$2380,8,FALSE)</f>
        <v>69.28</v>
      </c>
      <c r="G12" s="100">
        <f>IFERROR(IF(E12= "yes",VLOOKUP(C12,Summary!$B:$I,5,0),0),0)</f>
        <v>0</v>
      </c>
      <c r="H12" s="99">
        <f t="shared" si="21"/>
        <v>69.28</v>
      </c>
      <c r="I12" s="157">
        <f>VLOOKUP($A12,'2024-25 Salary &amp; Benefits'!$A:$I,3,FALSE)</f>
        <v>1</v>
      </c>
      <c r="J12" s="157">
        <f>VLOOKUP($A12,'2024-25 Salary &amp; Benefits'!$A:$I,4,FALSE)</f>
        <v>1</v>
      </c>
      <c r="K12" s="144">
        <f t="shared" si="22"/>
        <v>69.28</v>
      </c>
      <c r="L12" s="143">
        <f t="shared" si="23"/>
        <v>0.20300000000000001</v>
      </c>
      <c r="M12" s="145">
        <f>'2024-25 Salary &amp; Benefits'!$E$6</f>
        <v>72728</v>
      </c>
      <c r="N12" s="145">
        <f>'2024-25 Salary &amp; Benefits'!$F$6</f>
        <v>78209</v>
      </c>
      <c r="O12" s="9">
        <f t="shared" si="24"/>
        <v>14763.78</v>
      </c>
      <c r="P12" s="9">
        <f t="shared" si="25"/>
        <v>1112.6499999999996</v>
      </c>
      <c r="Q12" s="9">
        <f>'2024-25 Salary &amp; Benefits'!G$6</f>
        <v>14418.72</v>
      </c>
      <c r="R12" s="146">
        <f>'2024-25 Salary &amp; Benefits'!H$6</f>
        <v>0.18149999999999999</v>
      </c>
      <c r="S12" s="146">
        <f>'2024-25 Salary &amp; Benefits'!I$6</f>
        <v>0.17510000000000001</v>
      </c>
      <c r="T12" s="9">
        <f t="shared" si="26"/>
        <v>5801.45</v>
      </c>
      <c r="U12" s="9">
        <f t="shared" si="27"/>
        <v>264.61</v>
      </c>
      <c r="V12" s="9">
        <f t="shared" si="28"/>
        <v>46.33</v>
      </c>
      <c r="W12" s="9">
        <f t="shared" si="29"/>
        <v>310.94</v>
      </c>
      <c r="X12" s="22">
        <f t="shared" si="30"/>
        <v>21988.819999999996</v>
      </c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</row>
    <row r="13" spans="1:159" s="21" customFormat="1">
      <c r="A13" s="78" t="s">
        <v>2298</v>
      </c>
      <c r="B13" s="90" t="s">
        <v>462</v>
      </c>
      <c r="C13" s="91">
        <v>3857</v>
      </c>
      <c r="D13" s="90" t="s">
        <v>469</v>
      </c>
      <c r="E13" s="110" t="str">
        <f>VLOOKUP($C13,'2023-24 School Level AAFTE'!$C$4:$L$2380,9,FALSE)</f>
        <v>Yes</v>
      </c>
      <c r="F13" s="98">
        <f>VLOOKUP($C13,'2023-24 School Level AAFTE'!$C$4:$J$2380,8,FALSE)</f>
        <v>116.58</v>
      </c>
      <c r="G13" s="100">
        <f>IFERROR(IF(E13= "yes",VLOOKUP(C13,Summary!$B:$I,5,0),0),0)</f>
        <v>0</v>
      </c>
      <c r="H13" s="99">
        <f t="shared" si="21"/>
        <v>116.58</v>
      </c>
      <c r="I13" s="157">
        <f>VLOOKUP($A13,'2024-25 Salary &amp; Benefits'!$A:$I,3,FALSE)</f>
        <v>1</v>
      </c>
      <c r="J13" s="157">
        <f>VLOOKUP($A13,'2024-25 Salary &amp; Benefits'!$A:$I,4,FALSE)</f>
        <v>1</v>
      </c>
      <c r="K13" s="144">
        <f t="shared" si="22"/>
        <v>116.58</v>
      </c>
      <c r="L13" s="143">
        <f t="shared" si="23"/>
        <v>0.34200000000000003</v>
      </c>
      <c r="M13" s="145">
        <f>'2024-25 Salary &amp; Benefits'!$E$6</f>
        <v>72728</v>
      </c>
      <c r="N13" s="145">
        <f>'2024-25 Salary &amp; Benefits'!$F$6</f>
        <v>78209</v>
      </c>
      <c r="O13" s="9">
        <f t="shared" si="24"/>
        <v>24872.98</v>
      </c>
      <c r="P13" s="9">
        <f t="shared" si="25"/>
        <v>1874.5</v>
      </c>
      <c r="Q13" s="9">
        <f>'2024-25 Salary &amp; Benefits'!G$6</f>
        <v>14418.72</v>
      </c>
      <c r="R13" s="146">
        <f>'2024-25 Salary &amp; Benefits'!H$6</f>
        <v>0.18149999999999999</v>
      </c>
      <c r="S13" s="146">
        <f>'2024-25 Salary &amp; Benefits'!I$6</f>
        <v>0.17510000000000001</v>
      </c>
      <c r="T13" s="9">
        <f t="shared" si="26"/>
        <v>9773.8700000000008</v>
      </c>
      <c r="U13" s="9">
        <f t="shared" si="27"/>
        <v>445.79</v>
      </c>
      <c r="V13" s="9">
        <f t="shared" si="28"/>
        <v>78.06</v>
      </c>
      <c r="W13" s="9">
        <f t="shared" si="29"/>
        <v>523.85</v>
      </c>
      <c r="X13" s="22">
        <f t="shared" si="30"/>
        <v>37045.199999999997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</row>
    <row r="14" spans="1:159" s="21" customFormat="1">
      <c r="A14" s="78" t="s">
        <v>2298</v>
      </c>
      <c r="B14" s="90" t="s">
        <v>462</v>
      </c>
      <c r="C14" s="91">
        <v>5663</v>
      </c>
      <c r="D14" s="90" t="s">
        <v>3148</v>
      </c>
      <c r="E14" s="110" t="str">
        <f>VLOOKUP($C14,'2023-24 School Level AAFTE'!$C$4:$L$2380,9,FALSE)</f>
        <v>Yes</v>
      </c>
      <c r="F14" s="98">
        <f>VLOOKUP($C14,'2023-24 School Level AAFTE'!$C$4:$J$2380,8,FALSE)</f>
        <v>45.38</v>
      </c>
      <c r="G14" s="100">
        <f>IFERROR(IF(E14= "yes",VLOOKUP(C14,Summary!$B:$I,5,0),0),0)</f>
        <v>0</v>
      </c>
      <c r="H14" s="99">
        <f t="shared" si="21"/>
        <v>45.38</v>
      </c>
      <c r="I14" s="157">
        <f>VLOOKUP($A14,'2024-25 Salary &amp; Benefits'!$A:$I,3,FALSE)</f>
        <v>1</v>
      </c>
      <c r="J14" s="157">
        <f>VLOOKUP($A14,'2024-25 Salary &amp; Benefits'!$A:$I,4,FALSE)</f>
        <v>1</v>
      </c>
      <c r="K14" s="144">
        <f t="shared" si="22"/>
        <v>45.38</v>
      </c>
      <c r="L14" s="143">
        <f t="shared" si="23"/>
        <v>0.13300000000000001</v>
      </c>
      <c r="M14" s="145">
        <f>'2024-25 Salary &amp; Benefits'!$E$6</f>
        <v>72728</v>
      </c>
      <c r="N14" s="145">
        <f>'2024-25 Salary &amp; Benefits'!$F$6</f>
        <v>78209</v>
      </c>
      <c r="O14" s="9">
        <f t="shared" si="24"/>
        <v>9672.82</v>
      </c>
      <c r="P14" s="9">
        <f t="shared" si="25"/>
        <v>728.97999999999956</v>
      </c>
      <c r="Q14" s="9">
        <f>'2024-25 Salary &amp; Benefits'!G$6</f>
        <v>14418.72</v>
      </c>
      <c r="R14" s="146">
        <f>'2024-25 Salary &amp; Benefits'!H$6</f>
        <v>0.18149999999999999</v>
      </c>
      <c r="S14" s="146">
        <f>'2024-25 Salary &amp; Benefits'!I$6</f>
        <v>0.17510000000000001</v>
      </c>
      <c r="T14" s="9">
        <f t="shared" si="26"/>
        <v>3800.95</v>
      </c>
      <c r="U14" s="9">
        <f t="shared" si="27"/>
        <v>173.36</v>
      </c>
      <c r="V14" s="9">
        <f t="shared" si="28"/>
        <v>30.36</v>
      </c>
      <c r="W14" s="9">
        <f t="shared" si="29"/>
        <v>203.72000000000003</v>
      </c>
      <c r="X14" s="22">
        <f t="shared" si="30"/>
        <v>14406.47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</row>
    <row r="15" spans="1:159" s="21" customFormat="1">
      <c r="A15" s="78" t="s">
        <v>2298</v>
      </c>
      <c r="B15" s="90" t="s">
        <v>462</v>
      </c>
      <c r="C15" s="91">
        <v>3476</v>
      </c>
      <c r="D15" s="90" t="s">
        <v>468</v>
      </c>
      <c r="E15" s="110" t="str">
        <f>VLOOKUP($C15,'2023-24 School Level AAFTE'!$C$4:$L$2380,9,FALSE)</f>
        <v>Yes</v>
      </c>
      <c r="F15" s="98">
        <f>VLOOKUP($C15,'2023-24 School Level AAFTE'!$C$4:$J$2380,8,FALSE)</f>
        <v>920.59</v>
      </c>
      <c r="G15" s="100">
        <f>IFERROR(IF(E15= "yes",VLOOKUP(C15,Summary!$B:$I,5,0),0),0)</f>
        <v>0</v>
      </c>
      <c r="H15" s="99">
        <f t="shared" si="21"/>
        <v>920.59</v>
      </c>
      <c r="I15" s="157">
        <f>VLOOKUP($A15,'2024-25 Salary &amp; Benefits'!$A:$I,3,FALSE)</f>
        <v>1</v>
      </c>
      <c r="J15" s="157">
        <f>VLOOKUP($A15,'2024-25 Salary &amp; Benefits'!$A:$I,4,FALSE)</f>
        <v>1</v>
      </c>
      <c r="K15" s="144">
        <f t="shared" si="22"/>
        <v>920.59</v>
      </c>
      <c r="L15" s="143">
        <f t="shared" si="23"/>
        <v>2.7</v>
      </c>
      <c r="M15" s="145">
        <f>'2024-25 Salary &amp; Benefits'!$E$6</f>
        <v>72728</v>
      </c>
      <c r="N15" s="145">
        <f>'2024-25 Salary &amp; Benefits'!$F$6</f>
        <v>78209</v>
      </c>
      <c r="O15" s="9">
        <f t="shared" si="24"/>
        <v>196365.6</v>
      </c>
      <c r="P15" s="9">
        <f t="shared" si="25"/>
        <v>14798.699999999983</v>
      </c>
      <c r="Q15" s="9">
        <f>'2024-25 Salary &amp; Benefits'!G$6</f>
        <v>14418.72</v>
      </c>
      <c r="R15" s="146">
        <f>'2024-25 Salary &amp; Benefits'!H$6</f>
        <v>0.18149999999999999</v>
      </c>
      <c r="S15" s="146">
        <f>'2024-25 Salary &amp; Benefits'!I$6</f>
        <v>0.17510000000000001</v>
      </c>
      <c r="T15" s="9">
        <f t="shared" si="26"/>
        <v>77162.149999999994</v>
      </c>
      <c r="U15" s="9">
        <f t="shared" si="27"/>
        <v>3519.41</v>
      </c>
      <c r="V15" s="9">
        <f t="shared" si="28"/>
        <v>616.25</v>
      </c>
      <c r="W15" s="9">
        <f t="shared" si="29"/>
        <v>4135.66</v>
      </c>
      <c r="X15" s="22">
        <f t="shared" si="30"/>
        <v>292462.10999999993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</row>
    <row r="16" spans="1:159" s="21" customFormat="1">
      <c r="A16" s="78" t="s">
        <v>2298</v>
      </c>
      <c r="B16" s="90" t="s">
        <v>462</v>
      </c>
      <c r="C16" s="91">
        <v>2449</v>
      </c>
      <c r="D16" s="90" t="s">
        <v>464</v>
      </c>
      <c r="E16" s="110" t="str">
        <f>VLOOKUP($C16,'2023-24 School Level AAFTE'!$C$4:$L$2380,9,FALSE)</f>
        <v>Yes</v>
      </c>
      <c r="F16" s="98">
        <f>VLOOKUP($C16,'2023-24 School Level AAFTE'!$C$4:$J$2380,8,FALSE)</f>
        <v>298.83</v>
      </c>
      <c r="G16" s="100">
        <f>IFERROR(IF(E16= "yes",VLOOKUP(C16,Summary!$B:$I,5,0),0),0)</f>
        <v>0</v>
      </c>
      <c r="H16" s="99">
        <f t="shared" si="21"/>
        <v>298.83</v>
      </c>
      <c r="I16" s="157">
        <f>VLOOKUP($A16,'2024-25 Salary &amp; Benefits'!$A:$I,3,FALSE)</f>
        <v>1</v>
      </c>
      <c r="J16" s="157">
        <f>VLOOKUP($A16,'2024-25 Salary &amp; Benefits'!$A:$I,4,FALSE)</f>
        <v>1</v>
      </c>
      <c r="K16" s="144">
        <f t="shared" si="22"/>
        <v>298.83</v>
      </c>
      <c r="L16" s="143">
        <f t="shared" si="23"/>
        <v>0.877</v>
      </c>
      <c r="M16" s="145">
        <f>'2024-25 Salary &amp; Benefits'!$E$6</f>
        <v>72728</v>
      </c>
      <c r="N16" s="145">
        <f>'2024-25 Salary &amp; Benefits'!$F$6</f>
        <v>78209</v>
      </c>
      <c r="O16" s="9">
        <f t="shared" si="24"/>
        <v>63782.46</v>
      </c>
      <c r="P16" s="9">
        <f t="shared" si="25"/>
        <v>4806.8299999999945</v>
      </c>
      <c r="Q16" s="9">
        <f>'2024-25 Salary &amp; Benefits'!G$6</f>
        <v>14418.72</v>
      </c>
      <c r="R16" s="146">
        <f>'2024-25 Salary &amp; Benefits'!H$6</f>
        <v>0.18149999999999999</v>
      </c>
      <c r="S16" s="146">
        <f>'2024-25 Salary &amp; Benefits'!I$6</f>
        <v>0.17510000000000001</v>
      </c>
      <c r="T16" s="9">
        <f t="shared" si="26"/>
        <v>25063.41</v>
      </c>
      <c r="U16" s="9">
        <f t="shared" si="27"/>
        <v>1143.1500000000001</v>
      </c>
      <c r="V16" s="9">
        <f t="shared" si="28"/>
        <v>200.17</v>
      </c>
      <c r="W16" s="9">
        <f t="shared" si="29"/>
        <v>1343.3200000000002</v>
      </c>
      <c r="X16" s="22">
        <f t="shared" si="30"/>
        <v>94996.01999999999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</row>
    <row r="17" spans="1:159" s="21" customFormat="1">
      <c r="A17" s="78" t="s">
        <v>2298</v>
      </c>
      <c r="B17" s="90" t="s">
        <v>462</v>
      </c>
      <c r="C17" s="91">
        <v>2305</v>
      </c>
      <c r="D17" s="90" t="s">
        <v>463</v>
      </c>
      <c r="E17" s="110" t="str">
        <f>VLOOKUP($C17,'2023-24 School Level AAFTE'!$C$4:$L$2380,9,FALSE)</f>
        <v>Yes</v>
      </c>
      <c r="F17" s="98">
        <f>VLOOKUP($C17,'2023-24 School Level AAFTE'!$C$4:$J$2380,8,FALSE)</f>
        <v>671.28</v>
      </c>
      <c r="G17" s="100">
        <f>IFERROR(IF(E17= "yes",VLOOKUP(C17,Summary!$B:$I,5,0),0),0)</f>
        <v>0</v>
      </c>
      <c r="H17" s="99">
        <f t="shared" si="21"/>
        <v>671.28</v>
      </c>
      <c r="I17" s="157">
        <f>VLOOKUP($A17,'2024-25 Salary &amp; Benefits'!$A:$I,3,FALSE)</f>
        <v>1</v>
      </c>
      <c r="J17" s="157">
        <f>VLOOKUP($A17,'2024-25 Salary &amp; Benefits'!$A:$I,4,FALSE)</f>
        <v>1</v>
      </c>
      <c r="K17" s="144">
        <f t="shared" si="22"/>
        <v>671.28</v>
      </c>
      <c r="L17" s="143">
        <f t="shared" si="23"/>
        <v>1.9690000000000001</v>
      </c>
      <c r="M17" s="145">
        <f>'2024-25 Salary &amp; Benefits'!$E$6</f>
        <v>72728</v>
      </c>
      <c r="N17" s="145">
        <f>'2024-25 Salary &amp; Benefits'!$F$6</f>
        <v>78209</v>
      </c>
      <c r="O17" s="9">
        <f t="shared" si="24"/>
        <v>143201.43</v>
      </c>
      <c r="P17" s="9">
        <f t="shared" si="25"/>
        <v>10792.089999999997</v>
      </c>
      <c r="Q17" s="9">
        <f>'2024-25 Salary &amp; Benefits'!G$6</f>
        <v>14418.72</v>
      </c>
      <c r="R17" s="146">
        <f>'2024-25 Salary &amp; Benefits'!H$6</f>
        <v>0.18149999999999999</v>
      </c>
      <c r="S17" s="146">
        <f>'2024-25 Salary &amp; Benefits'!I$6</f>
        <v>0.17510000000000001</v>
      </c>
      <c r="T17" s="9">
        <f t="shared" si="26"/>
        <v>56271.21</v>
      </c>
      <c r="U17" s="9">
        <f t="shared" si="27"/>
        <v>2566.56</v>
      </c>
      <c r="V17" s="9">
        <f t="shared" si="28"/>
        <v>449.4</v>
      </c>
      <c r="W17" s="9">
        <f t="shared" si="29"/>
        <v>3015.96</v>
      </c>
      <c r="X17" s="22">
        <f t="shared" si="30"/>
        <v>213280.68999999997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</row>
    <row r="18" spans="1:159" s="21" customFormat="1">
      <c r="A18" s="78" t="s">
        <v>2298</v>
      </c>
      <c r="B18" s="90" t="s">
        <v>462</v>
      </c>
      <c r="C18" s="91">
        <v>2763</v>
      </c>
      <c r="D18" s="90" t="s">
        <v>301</v>
      </c>
      <c r="E18" s="110" t="str">
        <f>VLOOKUP($C18,'2023-24 School Level AAFTE'!$C$4:$L$2380,9,FALSE)</f>
        <v>Yes</v>
      </c>
      <c r="F18" s="98">
        <f>VLOOKUP($C18,'2023-24 School Level AAFTE'!$C$4:$J$2380,8,FALSE)</f>
        <v>255.13</v>
      </c>
      <c r="G18" s="100">
        <f>IFERROR(IF(E18= "yes",VLOOKUP(C18,Summary!$B:$I,5,0),0),0)</f>
        <v>0</v>
      </c>
      <c r="H18" s="99">
        <f t="shared" si="21"/>
        <v>255.13</v>
      </c>
      <c r="I18" s="157">
        <f>VLOOKUP($A18,'2024-25 Salary &amp; Benefits'!$A:$I,3,FALSE)</f>
        <v>1</v>
      </c>
      <c r="J18" s="157">
        <f>VLOOKUP($A18,'2024-25 Salary &amp; Benefits'!$A:$I,4,FALSE)</f>
        <v>1</v>
      </c>
      <c r="K18" s="144">
        <f t="shared" si="22"/>
        <v>255.13</v>
      </c>
      <c r="L18" s="143">
        <f t="shared" si="23"/>
        <v>0.748</v>
      </c>
      <c r="M18" s="145">
        <f>'2024-25 Salary &amp; Benefits'!$E$6</f>
        <v>72728</v>
      </c>
      <c r="N18" s="145">
        <f>'2024-25 Salary &amp; Benefits'!$F$6</f>
        <v>78209</v>
      </c>
      <c r="O18" s="9">
        <f t="shared" si="24"/>
        <v>54400.54</v>
      </c>
      <c r="P18" s="9">
        <f t="shared" si="25"/>
        <v>4099.7900000000009</v>
      </c>
      <c r="Q18" s="9">
        <f>'2024-25 Salary &amp; Benefits'!G$6</f>
        <v>14418.72</v>
      </c>
      <c r="R18" s="146">
        <f>'2024-25 Salary &amp; Benefits'!H$6</f>
        <v>0.18149999999999999</v>
      </c>
      <c r="S18" s="146">
        <f>'2024-25 Salary &amp; Benefits'!I$6</f>
        <v>0.17510000000000001</v>
      </c>
      <c r="T18" s="9">
        <f t="shared" si="26"/>
        <v>21376.77</v>
      </c>
      <c r="U18" s="9">
        <f t="shared" si="27"/>
        <v>975.01</v>
      </c>
      <c r="V18" s="9">
        <f t="shared" si="28"/>
        <v>170.72</v>
      </c>
      <c r="W18" s="9">
        <f t="shared" si="29"/>
        <v>1145.73</v>
      </c>
      <c r="X18" s="22">
        <f t="shared" si="30"/>
        <v>81022.83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</row>
    <row r="19" spans="1:159" s="21" customFormat="1">
      <c r="A19" s="78" t="s">
        <v>2298</v>
      </c>
      <c r="B19" s="90" t="s">
        <v>462</v>
      </c>
      <c r="C19" s="91">
        <v>2971</v>
      </c>
      <c r="D19" s="90" t="s">
        <v>466</v>
      </c>
      <c r="E19" s="110" t="str">
        <f>VLOOKUP($C19,'2023-24 School Level AAFTE'!$C$4:$L$2380,9,FALSE)</f>
        <v>Yes</v>
      </c>
      <c r="F19" s="98">
        <f>VLOOKUP($C19,'2023-24 School Level AAFTE'!$C$4:$J$2380,8,FALSE)</f>
        <v>294.01</v>
      </c>
      <c r="G19" s="100">
        <f>IFERROR(IF(E19= "yes",VLOOKUP(C19,Summary!$B:$I,5,0),0),0)</f>
        <v>0</v>
      </c>
      <c r="H19" s="99">
        <f t="shared" si="21"/>
        <v>294.01</v>
      </c>
      <c r="I19" s="157">
        <f>VLOOKUP($A19,'2024-25 Salary &amp; Benefits'!$A:$I,3,FALSE)</f>
        <v>1</v>
      </c>
      <c r="J19" s="157">
        <f>VLOOKUP($A19,'2024-25 Salary &amp; Benefits'!$A:$I,4,FALSE)</f>
        <v>1</v>
      </c>
      <c r="K19" s="144">
        <f t="shared" si="22"/>
        <v>294.01</v>
      </c>
      <c r="L19" s="143">
        <f t="shared" si="23"/>
        <v>0.86199999999999999</v>
      </c>
      <c r="M19" s="145">
        <f>'2024-25 Salary &amp; Benefits'!$E$6</f>
        <v>72728</v>
      </c>
      <c r="N19" s="145">
        <f>'2024-25 Salary &amp; Benefits'!$F$6</f>
        <v>78209</v>
      </c>
      <c r="O19" s="9">
        <f t="shared" si="24"/>
        <v>62691.54</v>
      </c>
      <c r="P19" s="9">
        <f t="shared" si="25"/>
        <v>4724.6200000000026</v>
      </c>
      <c r="Q19" s="9">
        <f>'2024-25 Salary &amp; Benefits'!G$6</f>
        <v>14418.72</v>
      </c>
      <c r="R19" s="146">
        <f>'2024-25 Salary &amp; Benefits'!H$6</f>
        <v>0.18149999999999999</v>
      </c>
      <c r="S19" s="146">
        <f>'2024-25 Salary &amp; Benefits'!I$6</f>
        <v>0.17510000000000001</v>
      </c>
      <c r="T19" s="9">
        <f t="shared" si="26"/>
        <v>24634.73</v>
      </c>
      <c r="U19" s="9">
        <f t="shared" si="27"/>
        <v>1123.5999999999999</v>
      </c>
      <c r="V19" s="9">
        <f t="shared" si="28"/>
        <v>196.74</v>
      </c>
      <c r="W19" s="9">
        <f t="shared" si="29"/>
        <v>1320.34</v>
      </c>
      <c r="X19" s="22">
        <f t="shared" si="30"/>
        <v>93371.23000000001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59" s="21" customFormat="1">
      <c r="A20" s="78" t="s">
        <v>2298</v>
      </c>
      <c r="B20" s="90" t="s">
        <v>462</v>
      </c>
      <c r="C20" s="91">
        <v>5208</v>
      </c>
      <c r="D20" s="90" t="s">
        <v>470</v>
      </c>
      <c r="E20" s="110" t="str">
        <f>VLOOKUP($C20,'2023-24 School Level AAFTE'!$C$4:$L$2380,9,FALSE)</f>
        <v>No</v>
      </c>
      <c r="F20" s="98">
        <f>VLOOKUP($C20,'2023-24 School Level AAFTE'!$C$4:$J$2380,8,FALSE)</f>
        <v>42.01</v>
      </c>
      <c r="G20" s="100">
        <f>IFERROR(IF(E20= "yes",VLOOKUP(C20,Summary!$B:$I,5,0),0),0)</f>
        <v>0</v>
      </c>
      <c r="H20" s="99">
        <f t="shared" si="21"/>
        <v>0</v>
      </c>
      <c r="I20" s="157">
        <f>VLOOKUP($A20,'2024-25 Salary &amp; Benefits'!$A:$I,3,FALSE)</f>
        <v>1</v>
      </c>
      <c r="J20" s="157">
        <f>VLOOKUP($A20,'2024-25 Salary &amp; Benefits'!$A:$I,4,FALSE)</f>
        <v>1</v>
      </c>
      <c r="K20" s="144">
        <f t="shared" si="22"/>
        <v>0</v>
      </c>
      <c r="L20" s="143">
        <f t="shared" si="23"/>
        <v>0</v>
      </c>
      <c r="M20" s="145">
        <f>'2024-25 Salary &amp; Benefits'!$E$6</f>
        <v>72728</v>
      </c>
      <c r="N20" s="145">
        <f>'2024-25 Salary &amp; Benefits'!$F$6</f>
        <v>78209</v>
      </c>
      <c r="O20" s="9">
        <f t="shared" si="24"/>
        <v>0</v>
      </c>
      <c r="P20" s="9">
        <f t="shared" si="25"/>
        <v>0</v>
      </c>
      <c r="Q20" s="9">
        <f>'2024-25 Salary &amp; Benefits'!G$6</f>
        <v>14418.72</v>
      </c>
      <c r="R20" s="146">
        <f>'2024-25 Salary &amp; Benefits'!H$6</f>
        <v>0.18149999999999999</v>
      </c>
      <c r="S20" s="146">
        <f>'2024-25 Salary &amp; Benefits'!I$6</f>
        <v>0.17510000000000001</v>
      </c>
      <c r="T20" s="9">
        <f t="shared" si="26"/>
        <v>0</v>
      </c>
      <c r="U20" s="9">
        <f t="shared" si="27"/>
        <v>0</v>
      </c>
      <c r="V20" s="9">
        <f t="shared" si="28"/>
        <v>0</v>
      </c>
      <c r="W20" s="9">
        <f t="shared" si="29"/>
        <v>0</v>
      </c>
      <c r="X20" s="22">
        <f t="shared" si="30"/>
        <v>0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59" s="21" customFormat="1">
      <c r="A21" s="78" t="s">
        <v>2367</v>
      </c>
      <c r="B21" s="90" t="s">
        <v>1132</v>
      </c>
      <c r="C21" s="91">
        <v>2227</v>
      </c>
      <c r="D21" s="90" t="s">
        <v>1133</v>
      </c>
      <c r="E21" s="110" t="str">
        <f>VLOOKUP($C21,'2023-24 School Level AAFTE'!$C$4:$L$2380,9,FALSE)</f>
        <v>No</v>
      </c>
      <c r="F21" s="98">
        <f>VLOOKUP($C21,'2023-24 School Level AAFTE'!$C$4:$J$2380,8,FALSE)</f>
        <v>249.66</v>
      </c>
      <c r="G21" s="100">
        <f>IFERROR(IF(E21= "yes",VLOOKUP(C21,Summary!$B:$I,5,0),0),0)</f>
        <v>0</v>
      </c>
      <c r="H21" s="99">
        <f t="shared" si="21"/>
        <v>0</v>
      </c>
      <c r="I21" s="157">
        <f>VLOOKUP($A21,'2024-25 Salary &amp; Benefits'!$A:$I,3,FALSE)</f>
        <v>1</v>
      </c>
      <c r="J21" s="157">
        <f>VLOOKUP($A21,'2024-25 Salary &amp; Benefits'!$A:$I,4,FALSE)</f>
        <v>1.04</v>
      </c>
      <c r="K21" s="144">
        <f t="shared" si="22"/>
        <v>0</v>
      </c>
      <c r="L21" s="143">
        <f t="shared" si="23"/>
        <v>0</v>
      </c>
      <c r="M21" s="145">
        <f>'2024-25 Salary &amp; Benefits'!$E$6</f>
        <v>72728</v>
      </c>
      <c r="N21" s="145">
        <f>'2024-25 Salary &amp; Benefits'!$F$6</f>
        <v>78209</v>
      </c>
      <c r="O21" s="9">
        <f t="shared" si="24"/>
        <v>0</v>
      </c>
      <c r="P21" s="9">
        <f t="shared" si="25"/>
        <v>0</v>
      </c>
      <c r="Q21" s="9">
        <f>'2024-25 Salary &amp; Benefits'!G$6</f>
        <v>14418.72</v>
      </c>
      <c r="R21" s="146">
        <f>'2024-25 Salary &amp; Benefits'!H$6</f>
        <v>0.18149999999999999</v>
      </c>
      <c r="S21" s="146">
        <f>'2024-25 Salary &amp; Benefits'!I$6</f>
        <v>0.17510000000000001</v>
      </c>
      <c r="T21" s="9">
        <f t="shared" si="26"/>
        <v>0</v>
      </c>
      <c r="U21" s="9">
        <f t="shared" si="27"/>
        <v>0</v>
      </c>
      <c r="V21" s="9">
        <f t="shared" si="28"/>
        <v>0</v>
      </c>
      <c r="W21" s="9">
        <f t="shared" si="29"/>
        <v>0</v>
      </c>
      <c r="X21" s="22">
        <f t="shared" si="30"/>
        <v>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59" s="21" customFormat="1">
      <c r="A22" s="78" t="s">
        <v>2367</v>
      </c>
      <c r="B22" s="90" t="s">
        <v>1132</v>
      </c>
      <c r="C22" s="91">
        <v>2441</v>
      </c>
      <c r="D22" s="90" t="s">
        <v>1134</v>
      </c>
      <c r="E22" s="110" t="str">
        <f>VLOOKUP($C22,'2023-24 School Level AAFTE'!$C$4:$L$2380,9,FALSE)</f>
        <v>No</v>
      </c>
      <c r="F22" s="98">
        <f>VLOOKUP($C22,'2023-24 School Level AAFTE'!$C$4:$J$2380,8,FALSE)</f>
        <v>377.34999999999997</v>
      </c>
      <c r="G22" s="100">
        <f>IFERROR(IF(E22= "yes",VLOOKUP(C22,Summary!$B:$I,5,0),0),0)</f>
        <v>0</v>
      </c>
      <c r="H22" s="99">
        <f t="shared" si="21"/>
        <v>0</v>
      </c>
      <c r="I22" s="157">
        <f>VLOOKUP($A22,'2024-25 Salary &amp; Benefits'!$A:$I,3,FALSE)</f>
        <v>1</v>
      </c>
      <c r="J22" s="157">
        <f>VLOOKUP($A22,'2024-25 Salary &amp; Benefits'!$A:$I,4,FALSE)</f>
        <v>1.04</v>
      </c>
      <c r="K22" s="144">
        <f t="shared" si="22"/>
        <v>0</v>
      </c>
      <c r="L22" s="143">
        <f t="shared" si="23"/>
        <v>0</v>
      </c>
      <c r="M22" s="145">
        <f>'2024-25 Salary &amp; Benefits'!$E$6</f>
        <v>72728</v>
      </c>
      <c r="N22" s="145">
        <f>'2024-25 Salary &amp; Benefits'!$F$6</f>
        <v>78209</v>
      </c>
      <c r="O22" s="9">
        <f t="shared" si="24"/>
        <v>0</v>
      </c>
      <c r="P22" s="9">
        <f t="shared" si="25"/>
        <v>0</v>
      </c>
      <c r="Q22" s="9">
        <f>'2024-25 Salary &amp; Benefits'!G$6</f>
        <v>14418.72</v>
      </c>
      <c r="R22" s="146">
        <f>'2024-25 Salary &amp; Benefits'!H$6</f>
        <v>0.18149999999999999</v>
      </c>
      <c r="S22" s="146">
        <f>'2024-25 Salary &amp; Benefits'!I$6</f>
        <v>0.17510000000000001</v>
      </c>
      <c r="T22" s="9">
        <f t="shared" si="26"/>
        <v>0</v>
      </c>
      <c r="U22" s="9">
        <f t="shared" si="27"/>
        <v>0</v>
      </c>
      <c r="V22" s="9">
        <f t="shared" si="28"/>
        <v>0</v>
      </c>
      <c r="W22" s="9">
        <f t="shared" si="29"/>
        <v>0</v>
      </c>
      <c r="X22" s="22">
        <f t="shared" si="30"/>
        <v>0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</row>
    <row r="23" spans="1:159" s="21" customFormat="1">
      <c r="A23" s="78" t="s">
        <v>2378</v>
      </c>
      <c r="B23" s="90" t="s">
        <v>1173</v>
      </c>
      <c r="C23" s="91">
        <v>2860</v>
      </c>
      <c r="D23" s="90" t="s">
        <v>1174</v>
      </c>
      <c r="E23" s="110" t="str">
        <f>VLOOKUP($C23,'2023-24 School Level AAFTE'!$C$4:$L$2380,9,FALSE)</f>
        <v>No</v>
      </c>
      <c r="F23" s="98">
        <f>VLOOKUP($C23,'2023-24 School Level AAFTE'!$C$4:$J$2380,8,FALSE)</f>
        <v>101.71</v>
      </c>
      <c r="G23" s="100">
        <f>IFERROR(IF(E23= "yes",VLOOKUP(C23,Summary!$B:$I,5,0),0),0)</f>
        <v>0</v>
      </c>
      <c r="H23" s="99">
        <f t="shared" si="21"/>
        <v>0</v>
      </c>
      <c r="I23" s="157">
        <f>VLOOKUP($A23,'2024-25 Salary &amp; Benefits'!$A:$I,3,FALSE)</f>
        <v>1.01</v>
      </c>
      <c r="J23" s="157">
        <f>VLOOKUP($A23,'2024-25 Salary &amp; Benefits'!$A:$I,4,FALSE)</f>
        <v>1.01</v>
      </c>
      <c r="K23" s="144">
        <f t="shared" si="22"/>
        <v>0</v>
      </c>
      <c r="L23" s="143">
        <f t="shared" si="23"/>
        <v>0</v>
      </c>
      <c r="M23" s="145">
        <f>'2024-25 Salary &amp; Benefits'!$E$6</f>
        <v>72728</v>
      </c>
      <c r="N23" s="145">
        <f>'2024-25 Salary &amp; Benefits'!$F$6</f>
        <v>78209</v>
      </c>
      <c r="O23" s="9">
        <f t="shared" si="24"/>
        <v>0</v>
      </c>
      <c r="P23" s="9">
        <f t="shared" si="25"/>
        <v>0</v>
      </c>
      <c r="Q23" s="9">
        <f>'2024-25 Salary &amp; Benefits'!G$6</f>
        <v>14418.72</v>
      </c>
      <c r="R23" s="146">
        <f>'2024-25 Salary &amp; Benefits'!H$6</f>
        <v>0.18149999999999999</v>
      </c>
      <c r="S23" s="146">
        <f>'2024-25 Salary &amp; Benefits'!I$6</f>
        <v>0.17510000000000001</v>
      </c>
      <c r="T23" s="9">
        <f t="shared" si="26"/>
        <v>0</v>
      </c>
      <c r="U23" s="9">
        <f t="shared" si="27"/>
        <v>0</v>
      </c>
      <c r="V23" s="9">
        <f t="shared" si="28"/>
        <v>0</v>
      </c>
      <c r="W23" s="9">
        <f t="shared" si="29"/>
        <v>0</v>
      </c>
      <c r="X23" s="22">
        <f t="shared" si="30"/>
        <v>0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59" s="21" customFormat="1">
      <c r="A24" t="s">
        <v>2431</v>
      </c>
      <c r="B24" t="s">
        <v>1543</v>
      </c>
      <c r="C24" s="3">
        <v>3404</v>
      </c>
      <c r="D24" t="s">
        <v>3028</v>
      </c>
      <c r="E24" s="110" t="str">
        <f>VLOOKUP($C24,'2023-24 School Level AAFTE'!$C$4:$L$2380,9,FALSE)</f>
        <v>No</v>
      </c>
      <c r="F24" s="98">
        <f>VLOOKUP($C24,'2023-24 School Level AAFTE'!$C$4:$J$2380,8,FALSE)</f>
        <v>0</v>
      </c>
      <c r="G24"/>
      <c r="H24" s="99">
        <f t="shared" si="21"/>
        <v>0</v>
      </c>
      <c r="I24" s="157">
        <f>VLOOKUP($A24,'2024-25 Salary &amp; Benefits'!$A:$I,3,FALSE)</f>
        <v>1.1200000000000001</v>
      </c>
      <c r="J24" s="157">
        <f>VLOOKUP($A24,'2024-25 Salary &amp; Benefits'!$A:$I,4,FALSE)</f>
        <v>1.1600000000000001</v>
      </c>
      <c r="K24" s="144">
        <f t="shared" si="22"/>
        <v>0</v>
      </c>
      <c r="L24" s="143">
        <f t="shared" si="23"/>
        <v>0</v>
      </c>
      <c r="M24" s="145">
        <f>'2024-25 Salary &amp; Benefits'!$E$6</f>
        <v>72728</v>
      </c>
      <c r="N24" s="145">
        <f>'2024-25 Salary &amp; Benefits'!$F$6</f>
        <v>78209</v>
      </c>
      <c r="O24" s="9">
        <f t="shared" si="24"/>
        <v>0</v>
      </c>
      <c r="P24" s="9">
        <f t="shared" si="25"/>
        <v>0</v>
      </c>
      <c r="Q24" s="9">
        <f>'2024-25 Salary &amp; Benefits'!G$6</f>
        <v>14418.72</v>
      </c>
      <c r="R24" s="146">
        <f>'2024-25 Salary &amp; Benefits'!H$6</f>
        <v>0.18149999999999999</v>
      </c>
      <c r="S24" s="146">
        <f>'2024-25 Salary &amp; Benefits'!I$6</f>
        <v>0.17510000000000001</v>
      </c>
      <c r="T24" s="9">
        <f t="shared" si="26"/>
        <v>0</v>
      </c>
      <c r="U24" s="9">
        <f t="shared" si="27"/>
        <v>0</v>
      </c>
      <c r="V24" s="9">
        <f t="shared" si="28"/>
        <v>0</v>
      </c>
      <c r="W24" s="9">
        <f t="shared" si="29"/>
        <v>0</v>
      </c>
      <c r="X24" s="22">
        <f t="shared" si="30"/>
        <v>0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59" s="21" customFormat="1">
      <c r="A25" s="78" t="s">
        <v>2431</v>
      </c>
      <c r="B25" s="90" t="s">
        <v>1543</v>
      </c>
      <c r="C25" s="91">
        <v>2467</v>
      </c>
      <c r="D25" s="90" t="s">
        <v>1544</v>
      </c>
      <c r="E25" s="110" t="str">
        <f>VLOOKUP($C25,'2023-24 School Level AAFTE'!$C$4:$L$2380,9,FALSE)</f>
        <v>No</v>
      </c>
      <c r="F25" s="98">
        <f>VLOOKUP($C25,'2023-24 School Level AAFTE'!$C$4:$J$2380,8,FALSE)</f>
        <v>729.56999999999994</v>
      </c>
      <c r="G25" s="100">
        <f>IFERROR(IF(E25= "yes",VLOOKUP(C25,Summary!$B:$I,5,0),0),0)</f>
        <v>0</v>
      </c>
      <c r="H25" s="99">
        <f t="shared" si="21"/>
        <v>0</v>
      </c>
      <c r="I25" s="157">
        <f>VLOOKUP($A25,'2024-25 Salary &amp; Benefits'!$A:$I,3,FALSE)</f>
        <v>1.1200000000000001</v>
      </c>
      <c r="J25" s="157">
        <f>VLOOKUP($A25,'2024-25 Salary &amp; Benefits'!$A:$I,4,FALSE)</f>
        <v>1.1600000000000001</v>
      </c>
      <c r="K25" s="144">
        <f t="shared" si="22"/>
        <v>0</v>
      </c>
      <c r="L25" s="143">
        <f t="shared" si="23"/>
        <v>0</v>
      </c>
      <c r="M25" s="145">
        <f>'2024-25 Salary &amp; Benefits'!$E$6</f>
        <v>72728</v>
      </c>
      <c r="N25" s="145">
        <f>'2024-25 Salary &amp; Benefits'!$F$6</f>
        <v>78209</v>
      </c>
      <c r="O25" s="9">
        <f t="shared" si="24"/>
        <v>0</v>
      </c>
      <c r="P25" s="9">
        <f t="shared" si="25"/>
        <v>0</v>
      </c>
      <c r="Q25" s="9">
        <f>'2024-25 Salary &amp; Benefits'!G$6</f>
        <v>14418.72</v>
      </c>
      <c r="R25" s="146">
        <f>'2024-25 Salary &amp; Benefits'!H$6</f>
        <v>0.18149999999999999</v>
      </c>
      <c r="S25" s="146">
        <f>'2024-25 Salary &amp; Benefits'!I$6</f>
        <v>0.17510000000000001</v>
      </c>
      <c r="T25" s="9">
        <f t="shared" si="26"/>
        <v>0</v>
      </c>
      <c r="U25" s="9">
        <f t="shared" si="27"/>
        <v>0</v>
      </c>
      <c r="V25" s="9">
        <f t="shared" si="28"/>
        <v>0</v>
      </c>
      <c r="W25" s="9">
        <f t="shared" si="29"/>
        <v>0</v>
      </c>
      <c r="X25" s="22">
        <f t="shared" si="30"/>
        <v>0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59" s="21" customFormat="1">
      <c r="A26" s="78" t="s">
        <v>2431</v>
      </c>
      <c r="B26" s="90" t="s">
        <v>1543</v>
      </c>
      <c r="C26" s="91">
        <v>2707</v>
      </c>
      <c r="D26" s="90" t="s">
        <v>1545</v>
      </c>
      <c r="E26" s="110" t="str">
        <f>VLOOKUP($C26,'2023-24 School Level AAFTE'!$C$4:$L$2380,9,FALSE)</f>
        <v>No</v>
      </c>
      <c r="F26" s="98">
        <f>VLOOKUP($C26,'2023-24 School Level AAFTE'!$C$4:$J$2380,8,FALSE)</f>
        <v>591.47</v>
      </c>
      <c r="G26" s="100">
        <f>IFERROR(IF(E26= "yes",VLOOKUP(C26,Summary!$B:$I,5,0),0),0)</f>
        <v>0</v>
      </c>
      <c r="H26" s="99">
        <f t="shared" si="21"/>
        <v>0</v>
      </c>
      <c r="I26" s="157">
        <f>VLOOKUP($A26,'2024-25 Salary &amp; Benefits'!$A:$I,3,FALSE)</f>
        <v>1.1200000000000001</v>
      </c>
      <c r="J26" s="157">
        <f>VLOOKUP($A26,'2024-25 Salary &amp; Benefits'!$A:$I,4,FALSE)</f>
        <v>1.1600000000000001</v>
      </c>
      <c r="K26" s="144">
        <f t="shared" si="22"/>
        <v>0</v>
      </c>
      <c r="L26" s="143">
        <f t="shared" si="23"/>
        <v>0</v>
      </c>
      <c r="M26" s="145">
        <f>'2024-25 Salary &amp; Benefits'!$E$6</f>
        <v>72728</v>
      </c>
      <c r="N26" s="145">
        <f>'2024-25 Salary &amp; Benefits'!$F$6</f>
        <v>78209</v>
      </c>
      <c r="O26" s="9">
        <f t="shared" si="24"/>
        <v>0</v>
      </c>
      <c r="P26" s="9">
        <f t="shared" si="25"/>
        <v>0</v>
      </c>
      <c r="Q26" s="9">
        <f>'2024-25 Salary &amp; Benefits'!G$6</f>
        <v>14418.72</v>
      </c>
      <c r="R26" s="146">
        <f>'2024-25 Salary &amp; Benefits'!H$6</f>
        <v>0.18149999999999999</v>
      </c>
      <c r="S26" s="146">
        <f>'2024-25 Salary &amp; Benefits'!I$6</f>
        <v>0.17510000000000001</v>
      </c>
      <c r="T26" s="9">
        <f t="shared" si="26"/>
        <v>0</v>
      </c>
      <c r="U26" s="9">
        <f t="shared" si="27"/>
        <v>0</v>
      </c>
      <c r="V26" s="9">
        <f t="shared" si="28"/>
        <v>0</v>
      </c>
      <c r="W26" s="9">
        <f t="shared" si="29"/>
        <v>0</v>
      </c>
      <c r="X26" s="22">
        <f t="shared" si="30"/>
        <v>0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59" s="21" customFormat="1">
      <c r="A27" s="78" t="s">
        <v>2431</v>
      </c>
      <c r="B27" s="90" t="s">
        <v>1543</v>
      </c>
      <c r="C27" s="91">
        <v>5176</v>
      </c>
      <c r="D27" s="90" t="s">
        <v>1549</v>
      </c>
      <c r="E27" s="110" t="str">
        <f>VLOOKUP($C27,'2023-24 School Level AAFTE'!$C$4:$L$2380,9,FALSE)</f>
        <v>Yes</v>
      </c>
      <c r="F27" s="98">
        <f>VLOOKUP($C27,'2023-24 School Level AAFTE'!$C$4:$J$2380,8,FALSE)</f>
        <v>54.15</v>
      </c>
      <c r="G27" s="100">
        <f>IFERROR(IF(E27= "yes",VLOOKUP(C27,Summary!$B:$I,5,0),0),0)</f>
        <v>0</v>
      </c>
      <c r="H27" s="99">
        <f t="shared" si="21"/>
        <v>54.15</v>
      </c>
      <c r="I27" s="157">
        <f>VLOOKUP($A27,'2024-25 Salary &amp; Benefits'!$A:$I,3,FALSE)</f>
        <v>1.1200000000000001</v>
      </c>
      <c r="J27" s="157">
        <f>VLOOKUP($A27,'2024-25 Salary &amp; Benefits'!$A:$I,4,FALSE)</f>
        <v>1.1600000000000001</v>
      </c>
      <c r="K27" s="144">
        <f t="shared" si="22"/>
        <v>54.15</v>
      </c>
      <c r="L27" s="143">
        <f t="shared" si="23"/>
        <v>0.159</v>
      </c>
      <c r="M27" s="145">
        <f>'2024-25 Salary &amp; Benefits'!$E$6</f>
        <v>72728</v>
      </c>
      <c r="N27" s="145">
        <f>'2024-25 Salary &amp; Benefits'!$F$6</f>
        <v>78209</v>
      </c>
      <c r="O27" s="9">
        <f t="shared" si="24"/>
        <v>12951.4</v>
      </c>
      <c r="P27" s="9">
        <f t="shared" si="25"/>
        <v>1473.4700000000012</v>
      </c>
      <c r="Q27" s="9">
        <f>'2024-25 Salary &amp; Benefits'!G$6</f>
        <v>14418.72</v>
      </c>
      <c r="R27" s="146">
        <f>'2024-25 Salary &amp; Benefits'!H$6</f>
        <v>0.18149999999999999</v>
      </c>
      <c r="S27" s="146">
        <f>'2024-25 Salary &amp; Benefits'!I$6</f>
        <v>0.17510000000000001</v>
      </c>
      <c r="T27" s="9">
        <f t="shared" si="26"/>
        <v>4901.26</v>
      </c>
      <c r="U27" s="9">
        <f t="shared" si="27"/>
        <v>240.41</v>
      </c>
      <c r="V27" s="9">
        <f t="shared" si="28"/>
        <v>42.1</v>
      </c>
      <c r="W27" s="9">
        <f t="shared" si="29"/>
        <v>282.51</v>
      </c>
      <c r="X27" s="22">
        <f t="shared" si="30"/>
        <v>19608.64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59" s="21" customFormat="1">
      <c r="A28" s="78" t="s">
        <v>2431</v>
      </c>
      <c r="B28" s="90" t="s">
        <v>1543</v>
      </c>
      <c r="C28" s="91">
        <v>3182</v>
      </c>
      <c r="D28" s="90" t="s">
        <v>1547</v>
      </c>
      <c r="E28" s="110" t="str">
        <f>VLOOKUP($C28,'2023-24 School Level AAFTE'!$C$4:$L$2380,9,FALSE)</f>
        <v>No</v>
      </c>
      <c r="F28" s="98">
        <f>VLOOKUP($C28,'2023-24 School Level AAFTE'!$C$4:$J$2380,8,FALSE)</f>
        <v>358.39</v>
      </c>
      <c r="G28" s="100">
        <f>IFERROR(IF(E28= "yes",VLOOKUP(C28,Summary!$B:$I,5,0),0),0)</f>
        <v>0</v>
      </c>
      <c r="H28" s="99">
        <f t="shared" si="21"/>
        <v>0</v>
      </c>
      <c r="I28" s="157">
        <f>VLOOKUP($A28,'2024-25 Salary &amp; Benefits'!$A:$I,3,FALSE)</f>
        <v>1.1200000000000001</v>
      </c>
      <c r="J28" s="157">
        <f>VLOOKUP($A28,'2024-25 Salary &amp; Benefits'!$A:$I,4,FALSE)</f>
        <v>1.1600000000000001</v>
      </c>
      <c r="K28" s="144">
        <f t="shared" si="22"/>
        <v>0</v>
      </c>
      <c r="L28" s="143">
        <f t="shared" si="23"/>
        <v>0</v>
      </c>
      <c r="M28" s="145">
        <f>'2024-25 Salary &amp; Benefits'!$E$6</f>
        <v>72728</v>
      </c>
      <c r="N28" s="145">
        <f>'2024-25 Salary &amp; Benefits'!$F$6</f>
        <v>78209</v>
      </c>
      <c r="O28" s="9">
        <f t="shared" si="24"/>
        <v>0</v>
      </c>
      <c r="P28" s="9">
        <f t="shared" si="25"/>
        <v>0</v>
      </c>
      <c r="Q28" s="9">
        <f>'2024-25 Salary &amp; Benefits'!G$6</f>
        <v>14418.72</v>
      </c>
      <c r="R28" s="146">
        <f>'2024-25 Salary &amp; Benefits'!H$6</f>
        <v>0.18149999999999999</v>
      </c>
      <c r="S28" s="146">
        <f>'2024-25 Salary &amp; Benefits'!I$6</f>
        <v>0.17510000000000001</v>
      </c>
      <c r="T28" s="9">
        <f t="shared" si="26"/>
        <v>0</v>
      </c>
      <c r="U28" s="9">
        <f t="shared" si="27"/>
        <v>0</v>
      </c>
      <c r="V28" s="9">
        <f t="shared" si="28"/>
        <v>0</v>
      </c>
      <c r="W28" s="9">
        <f t="shared" si="29"/>
        <v>0</v>
      </c>
      <c r="X28" s="22">
        <f t="shared" si="30"/>
        <v>0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59" s="21" customFormat="1">
      <c r="A29" s="78" t="s">
        <v>2431</v>
      </c>
      <c r="B29" s="90" t="s">
        <v>1543</v>
      </c>
      <c r="C29" s="91">
        <v>3252</v>
      </c>
      <c r="D29" s="90" t="s">
        <v>1548</v>
      </c>
      <c r="E29" s="110" t="str">
        <f>VLOOKUP($C29,'2023-24 School Level AAFTE'!$C$4:$L$2380,9,FALSE)</f>
        <v>No</v>
      </c>
      <c r="F29" s="98">
        <f>VLOOKUP($C29,'2023-24 School Level AAFTE'!$C$4:$J$2380,8,FALSE)</f>
        <v>460.65</v>
      </c>
      <c r="G29" s="100">
        <f>IFERROR(IF(E29= "yes",VLOOKUP(C29,Summary!$B:$I,5,0),0),0)</f>
        <v>0</v>
      </c>
      <c r="H29" s="99">
        <f t="shared" si="21"/>
        <v>0</v>
      </c>
      <c r="I29" s="157">
        <f>VLOOKUP($A29,'2024-25 Salary &amp; Benefits'!$A:$I,3,FALSE)</f>
        <v>1.1200000000000001</v>
      </c>
      <c r="J29" s="157">
        <f>VLOOKUP($A29,'2024-25 Salary &amp; Benefits'!$A:$I,4,FALSE)</f>
        <v>1.1600000000000001</v>
      </c>
      <c r="K29" s="144">
        <f t="shared" si="22"/>
        <v>0</v>
      </c>
      <c r="L29" s="143">
        <f t="shared" si="23"/>
        <v>0</v>
      </c>
      <c r="M29" s="145">
        <f>'2024-25 Salary &amp; Benefits'!$E$6</f>
        <v>72728</v>
      </c>
      <c r="N29" s="145">
        <f>'2024-25 Salary &amp; Benefits'!$F$6</f>
        <v>78209</v>
      </c>
      <c r="O29" s="9">
        <f t="shared" si="24"/>
        <v>0</v>
      </c>
      <c r="P29" s="9">
        <f t="shared" si="25"/>
        <v>0</v>
      </c>
      <c r="Q29" s="9">
        <f>'2024-25 Salary &amp; Benefits'!G$6</f>
        <v>14418.72</v>
      </c>
      <c r="R29" s="146">
        <f>'2024-25 Salary &amp; Benefits'!H$6</f>
        <v>0.18149999999999999</v>
      </c>
      <c r="S29" s="146">
        <f>'2024-25 Salary &amp; Benefits'!I$6</f>
        <v>0.17510000000000001</v>
      </c>
      <c r="T29" s="9">
        <f t="shared" si="26"/>
        <v>0</v>
      </c>
      <c r="U29" s="9">
        <f t="shared" si="27"/>
        <v>0</v>
      </c>
      <c r="V29" s="9">
        <f t="shared" si="28"/>
        <v>0</v>
      </c>
      <c r="W29" s="9">
        <f t="shared" si="29"/>
        <v>0</v>
      </c>
      <c r="X29" s="22">
        <f t="shared" si="30"/>
        <v>0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59" s="23" customFormat="1">
      <c r="A30" s="78" t="s">
        <v>2431</v>
      </c>
      <c r="B30" s="90" t="s">
        <v>1543</v>
      </c>
      <c r="C30" s="91">
        <v>3057</v>
      </c>
      <c r="D30" s="90" t="s">
        <v>1546</v>
      </c>
      <c r="E30" s="110" t="str">
        <f>VLOOKUP($C30,'2023-24 School Level AAFTE'!$C$4:$L$2380,9,FALSE)</f>
        <v>No</v>
      </c>
      <c r="F30" s="98">
        <f>VLOOKUP($C30,'2023-24 School Level AAFTE'!$C$4:$J$2380,8,FALSE)</f>
        <v>351</v>
      </c>
      <c r="G30" s="100">
        <f>IFERROR(IF(E30= "yes",VLOOKUP(C30,Summary!$B:$I,5,0),0),0)</f>
        <v>0</v>
      </c>
      <c r="H30" s="99">
        <f t="shared" si="21"/>
        <v>0</v>
      </c>
      <c r="I30" s="157">
        <f>VLOOKUP($A30,'2024-25 Salary &amp; Benefits'!$A:$I,3,FALSE)</f>
        <v>1.1200000000000001</v>
      </c>
      <c r="J30" s="157">
        <f>VLOOKUP($A30,'2024-25 Salary &amp; Benefits'!$A:$I,4,FALSE)</f>
        <v>1.1600000000000001</v>
      </c>
      <c r="K30" s="144">
        <f t="shared" si="22"/>
        <v>0</v>
      </c>
      <c r="L30" s="143">
        <f t="shared" si="23"/>
        <v>0</v>
      </c>
      <c r="M30" s="145">
        <f>'2024-25 Salary &amp; Benefits'!$E$6</f>
        <v>72728</v>
      </c>
      <c r="N30" s="145">
        <f>'2024-25 Salary &amp; Benefits'!$F$6</f>
        <v>78209</v>
      </c>
      <c r="O30" s="9">
        <f t="shared" si="24"/>
        <v>0</v>
      </c>
      <c r="P30" s="9">
        <f t="shared" si="25"/>
        <v>0</v>
      </c>
      <c r="Q30" s="9">
        <f>'2024-25 Salary &amp; Benefits'!G$6</f>
        <v>14418.72</v>
      </c>
      <c r="R30" s="146">
        <f>'2024-25 Salary &amp; Benefits'!H$6</f>
        <v>0.18149999999999999</v>
      </c>
      <c r="S30" s="146">
        <f>'2024-25 Salary &amp; Benefits'!I$6</f>
        <v>0.17510000000000001</v>
      </c>
      <c r="T30" s="9">
        <f t="shared" si="26"/>
        <v>0</v>
      </c>
      <c r="U30" s="9">
        <f t="shared" si="27"/>
        <v>0</v>
      </c>
      <c r="V30" s="9">
        <f t="shared" si="28"/>
        <v>0</v>
      </c>
      <c r="W30" s="9">
        <f t="shared" si="29"/>
        <v>0</v>
      </c>
      <c r="X30" s="22">
        <f t="shared" si="30"/>
        <v>0</v>
      </c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</row>
    <row r="31" spans="1:159" s="21" customFormat="1">
      <c r="A31" s="78" t="s">
        <v>2431</v>
      </c>
      <c r="B31" s="90" t="s">
        <v>1543</v>
      </c>
      <c r="C31" s="91">
        <v>5588</v>
      </c>
      <c r="D31" s="90" t="s">
        <v>2990</v>
      </c>
      <c r="E31" s="110" t="str">
        <f>VLOOKUP($C31,'2023-24 School Level AAFTE'!$C$4:$L$2380,9,FALSE)</f>
        <v>No</v>
      </c>
      <c r="F31" s="98">
        <f>VLOOKUP($C31,'2023-24 School Level AAFTE'!$C$4:$J$2380,8,FALSE)</f>
        <v>2</v>
      </c>
      <c r="G31" s="100">
        <f>IFERROR(IF(E31= "yes",VLOOKUP(C31,Summary!$B:$I,5,0),0),0)</f>
        <v>0</v>
      </c>
      <c r="H31" s="99">
        <f t="shared" si="21"/>
        <v>0</v>
      </c>
      <c r="I31" s="157">
        <f>VLOOKUP($A31,'2024-25 Salary &amp; Benefits'!$A:$I,3,FALSE)</f>
        <v>1.1200000000000001</v>
      </c>
      <c r="J31" s="157">
        <f>VLOOKUP($A31,'2024-25 Salary &amp; Benefits'!$A:$I,4,FALSE)</f>
        <v>1.1600000000000001</v>
      </c>
      <c r="K31" s="144">
        <f t="shared" si="22"/>
        <v>0</v>
      </c>
      <c r="L31" s="143">
        <f t="shared" si="23"/>
        <v>0</v>
      </c>
      <c r="M31" s="145">
        <f>'2024-25 Salary &amp; Benefits'!$E$6</f>
        <v>72728</v>
      </c>
      <c r="N31" s="145">
        <f>'2024-25 Salary &amp; Benefits'!$F$6</f>
        <v>78209</v>
      </c>
      <c r="O31" s="9">
        <f t="shared" si="24"/>
        <v>0</v>
      </c>
      <c r="P31" s="9">
        <f t="shared" si="25"/>
        <v>0</v>
      </c>
      <c r="Q31" s="9">
        <f>'2024-25 Salary &amp; Benefits'!G$6</f>
        <v>14418.72</v>
      </c>
      <c r="R31" s="146">
        <f>'2024-25 Salary &amp; Benefits'!H$6</f>
        <v>0.18149999999999999</v>
      </c>
      <c r="S31" s="146">
        <f>'2024-25 Salary &amp; Benefits'!I$6</f>
        <v>0.17510000000000001</v>
      </c>
      <c r="T31" s="9">
        <f t="shared" si="26"/>
        <v>0</v>
      </c>
      <c r="U31" s="9">
        <f t="shared" si="27"/>
        <v>0</v>
      </c>
      <c r="V31" s="9">
        <f t="shared" si="28"/>
        <v>0</v>
      </c>
      <c r="W31" s="9">
        <f t="shared" si="29"/>
        <v>0</v>
      </c>
      <c r="X31" s="22">
        <f t="shared" si="30"/>
        <v>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59" s="21" customFormat="1">
      <c r="A32" s="78" t="s">
        <v>2443</v>
      </c>
      <c r="B32" s="90" t="s">
        <v>1660</v>
      </c>
      <c r="C32" s="91">
        <v>2523</v>
      </c>
      <c r="D32" s="90" t="s">
        <v>1661</v>
      </c>
      <c r="E32" s="110" t="str">
        <f>VLOOKUP($C32,'2023-24 School Level AAFTE'!$C$4:$L$2380,9,FALSE)</f>
        <v>No</v>
      </c>
      <c r="F32" s="98">
        <f>VLOOKUP($C32,'2023-24 School Level AAFTE'!$C$4:$J$2380,8,FALSE)</f>
        <v>1569.89</v>
      </c>
      <c r="G32" s="100">
        <f>IFERROR(IF(E32= "yes",VLOOKUP(C32,Summary!$B:$I,5,0),0),0)</f>
        <v>0</v>
      </c>
      <c r="H32" s="99">
        <f t="shared" si="21"/>
        <v>0</v>
      </c>
      <c r="I32" s="157">
        <f>VLOOKUP($A32,'2024-25 Salary &amp; Benefits'!$A:$I,3,FALSE)</f>
        <v>1.1200000000000001</v>
      </c>
      <c r="J32" s="157">
        <f>VLOOKUP($A32,'2024-25 Salary &amp; Benefits'!$A:$I,4,FALSE)</f>
        <v>1.1600000000000001</v>
      </c>
      <c r="K32" s="144">
        <f t="shared" si="22"/>
        <v>0</v>
      </c>
      <c r="L32" s="143">
        <f t="shared" si="23"/>
        <v>0</v>
      </c>
      <c r="M32" s="145">
        <f>'2024-25 Salary &amp; Benefits'!$E$6</f>
        <v>72728</v>
      </c>
      <c r="N32" s="145">
        <f>'2024-25 Salary &amp; Benefits'!$F$6</f>
        <v>78209</v>
      </c>
      <c r="O32" s="9">
        <f t="shared" si="24"/>
        <v>0</v>
      </c>
      <c r="P32" s="9">
        <f t="shared" si="25"/>
        <v>0</v>
      </c>
      <c r="Q32" s="9">
        <f>'2024-25 Salary &amp; Benefits'!G$6</f>
        <v>14418.72</v>
      </c>
      <c r="R32" s="146">
        <f>'2024-25 Salary &amp; Benefits'!H$6</f>
        <v>0.18149999999999999</v>
      </c>
      <c r="S32" s="146">
        <f>'2024-25 Salary &amp; Benefits'!I$6</f>
        <v>0.17510000000000001</v>
      </c>
      <c r="T32" s="9">
        <f t="shared" si="26"/>
        <v>0</v>
      </c>
      <c r="U32" s="9">
        <f t="shared" si="27"/>
        <v>0</v>
      </c>
      <c r="V32" s="9">
        <f t="shared" si="28"/>
        <v>0</v>
      </c>
      <c r="W32" s="9">
        <f t="shared" si="29"/>
        <v>0</v>
      </c>
      <c r="X32" s="22">
        <f t="shared" si="30"/>
        <v>0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s="21" customFormat="1">
      <c r="A33" s="78" t="s">
        <v>2443</v>
      </c>
      <c r="B33" s="90" t="s">
        <v>1660</v>
      </c>
      <c r="C33" s="91">
        <v>5495</v>
      </c>
      <c r="D33" s="90" t="s">
        <v>2585</v>
      </c>
      <c r="E33" s="110" t="str">
        <f>VLOOKUP($C33,'2023-24 School Level AAFTE'!$C$4:$L$2380,9,FALSE)</f>
        <v>Yes</v>
      </c>
      <c r="F33" s="98">
        <f>VLOOKUP($C33,'2023-24 School Level AAFTE'!$C$4:$J$2380,8,FALSE)</f>
        <v>61</v>
      </c>
      <c r="G33" s="100">
        <f>IFERROR(IF(E33= "yes",VLOOKUP(C33,Summary!$B:$I,5,0),0),0)</f>
        <v>0</v>
      </c>
      <c r="H33" s="99">
        <f t="shared" si="21"/>
        <v>61</v>
      </c>
      <c r="I33" s="157">
        <f>VLOOKUP($A33,'2024-25 Salary &amp; Benefits'!$A:$I,3,FALSE)</f>
        <v>1.1200000000000001</v>
      </c>
      <c r="J33" s="157">
        <f>VLOOKUP($A33,'2024-25 Salary &amp; Benefits'!$A:$I,4,FALSE)</f>
        <v>1.1600000000000001</v>
      </c>
      <c r="K33" s="144">
        <f t="shared" si="22"/>
        <v>61</v>
      </c>
      <c r="L33" s="143">
        <f t="shared" si="23"/>
        <v>0.17899999999999999</v>
      </c>
      <c r="M33" s="145">
        <f>'2024-25 Salary &amp; Benefits'!$E$6</f>
        <v>72728</v>
      </c>
      <c r="N33" s="145">
        <f>'2024-25 Salary &amp; Benefits'!$F$6</f>
        <v>78209</v>
      </c>
      <c r="O33" s="9">
        <f t="shared" si="24"/>
        <v>14580.51</v>
      </c>
      <c r="P33" s="9">
        <f t="shared" si="25"/>
        <v>1658.8099999999995</v>
      </c>
      <c r="Q33" s="9">
        <f>'2024-25 Salary &amp; Benefits'!G$6</f>
        <v>14418.72</v>
      </c>
      <c r="R33" s="146">
        <f>'2024-25 Salary &amp; Benefits'!H$6</f>
        <v>0.18149999999999999</v>
      </c>
      <c r="S33" s="146">
        <f>'2024-25 Salary &amp; Benefits'!I$6</f>
        <v>0.17510000000000001</v>
      </c>
      <c r="T33" s="9">
        <f t="shared" si="26"/>
        <v>5517.77</v>
      </c>
      <c r="U33" s="9">
        <f t="shared" si="27"/>
        <v>270.66000000000003</v>
      </c>
      <c r="V33" s="9">
        <f t="shared" si="28"/>
        <v>47.39</v>
      </c>
      <c r="W33" s="9">
        <f t="shared" si="29"/>
        <v>318.05</v>
      </c>
      <c r="X33" s="22">
        <f t="shared" si="30"/>
        <v>22075.139999999996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s="21" customFormat="1">
      <c r="A34" s="78" t="s">
        <v>2443</v>
      </c>
      <c r="B34" s="90" t="s">
        <v>1660</v>
      </c>
      <c r="C34" s="91">
        <v>4327</v>
      </c>
      <c r="D34" s="90" t="s">
        <v>1665</v>
      </c>
      <c r="E34" s="110" t="str">
        <f>VLOOKUP($C34,'2023-24 School Level AAFTE'!$C$4:$L$2380,9,FALSE)</f>
        <v>No</v>
      </c>
      <c r="F34" s="98">
        <f>VLOOKUP($C34,'2023-24 School Level AAFTE'!$C$4:$J$2380,8,FALSE)</f>
        <v>673.39</v>
      </c>
      <c r="G34" s="100">
        <f>IFERROR(IF(E34= "yes",VLOOKUP(C34,Summary!$B:$I,5,0),0),0)</f>
        <v>0</v>
      </c>
      <c r="H34" s="99">
        <f t="shared" si="21"/>
        <v>0</v>
      </c>
      <c r="I34" s="157">
        <f>VLOOKUP($A34,'2024-25 Salary &amp; Benefits'!$A:$I,3,FALSE)</f>
        <v>1.1200000000000001</v>
      </c>
      <c r="J34" s="157">
        <f>VLOOKUP($A34,'2024-25 Salary &amp; Benefits'!$A:$I,4,FALSE)</f>
        <v>1.1600000000000001</v>
      </c>
      <c r="K34" s="144">
        <f t="shared" si="22"/>
        <v>0</v>
      </c>
      <c r="L34" s="143">
        <f t="shared" si="23"/>
        <v>0</v>
      </c>
      <c r="M34" s="145">
        <f>'2024-25 Salary &amp; Benefits'!$E$6</f>
        <v>72728</v>
      </c>
      <c r="N34" s="145">
        <f>'2024-25 Salary &amp; Benefits'!$F$6</f>
        <v>78209</v>
      </c>
      <c r="O34" s="9">
        <f t="shared" si="24"/>
        <v>0</v>
      </c>
      <c r="P34" s="9">
        <f t="shared" si="25"/>
        <v>0</v>
      </c>
      <c r="Q34" s="9">
        <f>'2024-25 Salary &amp; Benefits'!G$6</f>
        <v>14418.72</v>
      </c>
      <c r="R34" s="146">
        <f>'2024-25 Salary &amp; Benefits'!H$6</f>
        <v>0.18149999999999999</v>
      </c>
      <c r="S34" s="146">
        <f>'2024-25 Salary &amp; Benefits'!I$6</f>
        <v>0.17510000000000001</v>
      </c>
      <c r="T34" s="9">
        <f t="shared" si="26"/>
        <v>0</v>
      </c>
      <c r="U34" s="9">
        <f t="shared" si="27"/>
        <v>0</v>
      </c>
      <c r="V34" s="9">
        <f t="shared" si="28"/>
        <v>0</v>
      </c>
      <c r="W34" s="9">
        <f t="shared" si="29"/>
        <v>0</v>
      </c>
      <c r="X34" s="22">
        <f t="shared" si="30"/>
        <v>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s="21" customFormat="1">
      <c r="A35" s="78" t="s">
        <v>2443</v>
      </c>
      <c r="B35" s="90" t="s">
        <v>1660</v>
      </c>
      <c r="C35" s="91">
        <v>5010</v>
      </c>
      <c r="D35" s="90" t="s">
        <v>1667</v>
      </c>
      <c r="E35" s="110" t="str">
        <f>VLOOKUP($C35,'2023-24 School Level AAFTE'!$C$4:$L$2380,9,FALSE)</f>
        <v>No</v>
      </c>
      <c r="F35" s="98">
        <f>VLOOKUP($C35,'2023-24 School Level AAFTE'!$C$4:$J$2380,8,FALSE)</f>
        <v>575.08000000000004</v>
      </c>
      <c r="G35" s="100">
        <f>IFERROR(IF(E35= "yes",VLOOKUP(C35,Summary!$B:$I,5,0),0),0)</f>
        <v>0</v>
      </c>
      <c r="H35" s="99">
        <f t="shared" si="21"/>
        <v>0</v>
      </c>
      <c r="I35" s="157">
        <f>VLOOKUP($A35,'2024-25 Salary &amp; Benefits'!$A:$I,3,FALSE)</f>
        <v>1.1200000000000001</v>
      </c>
      <c r="J35" s="157">
        <f>VLOOKUP($A35,'2024-25 Salary &amp; Benefits'!$A:$I,4,FALSE)</f>
        <v>1.1600000000000001</v>
      </c>
      <c r="K35" s="144">
        <f t="shared" si="22"/>
        <v>0</v>
      </c>
      <c r="L35" s="143">
        <f t="shared" si="23"/>
        <v>0</v>
      </c>
      <c r="M35" s="145">
        <f>'2024-25 Salary &amp; Benefits'!$E$6</f>
        <v>72728</v>
      </c>
      <c r="N35" s="145">
        <f>'2024-25 Salary &amp; Benefits'!$F$6</f>
        <v>78209</v>
      </c>
      <c r="O35" s="9">
        <f t="shared" si="24"/>
        <v>0</v>
      </c>
      <c r="P35" s="9">
        <f t="shared" si="25"/>
        <v>0</v>
      </c>
      <c r="Q35" s="9">
        <f>'2024-25 Salary &amp; Benefits'!G$6</f>
        <v>14418.72</v>
      </c>
      <c r="R35" s="146">
        <f>'2024-25 Salary &amp; Benefits'!H$6</f>
        <v>0.18149999999999999</v>
      </c>
      <c r="S35" s="146">
        <f>'2024-25 Salary &amp; Benefits'!I$6</f>
        <v>0.17510000000000001</v>
      </c>
      <c r="T35" s="9">
        <f t="shared" si="26"/>
        <v>0</v>
      </c>
      <c r="U35" s="9">
        <f t="shared" si="27"/>
        <v>0</v>
      </c>
      <c r="V35" s="9">
        <f t="shared" si="28"/>
        <v>0</v>
      </c>
      <c r="W35" s="9">
        <f t="shared" si="29"/>
        <v>0</v>
      </c>
      <c r="X35" s="22">
        <f t="shared" si="30"/>
        <v>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s="21" customFormat="1">
      <c r="A36" s="78" t="s">
        <v>2443</v>
      </c>
      <c r="B36" s="90" t="s">
        <v>1660</v>
      </c>
      <c r="C36" s="91">
        <v>4436</v>
      </c>
      <c r="D36" s="90" t="s">
        <v>1666</v>
      </c>
      <c r="E36" s="110" t="str">
        <f>VLOOKUP($C36,'2023-24 School Level AAFTE'!$C$4:$L$2380,9,FALSE)</f>
        <v>No</v>
      </c>
      <c r="F36" s="98">
        <f>VLOOKUP($C36,'2023-24 School Level AAFTE'!$C$4:$J$2380,8,FALSE)</f>
        <v>605.72</v>
      </c>
      <c r="G36" s="100">
        <f>IFERROR(IF(E36= "yes",VLOOKUP(C36,Summary!$B:$I,5,0),0),0)</f>
        <v>0</v>
      </c>
      <c r="H36" s="99">
        <f t="shared" si="21"/>
        <v>0</v>
      </c>
      <c r="I36" s="157">
        <f>VLOOKUP($A36,'2024-25 Salary &amp; Benefits'!$A:$I,3,FALSE)</f>
        <v>1.1200000000000001</v>
      </c>
      <c r="J36" s="157">
        <f>VLOOKUP($A36,'2024-25 Salary &amp; Benefits'!$A:$I,4,FALSE)</f>
        <v>1.1600000000000001</v>
      </c>
      <c r="K36" s="144">
        <f t="shared" si="22"/>
        <v>0</v>
      </c>
      <c r="L36" s="143">
        <f t="shared" si="23"/>
        <v>0</v>
      </c>
      <c r="M36" s="145">
        <f>'2024-25 Salary &amp; Benefits'!$E$6</f>
        <v>72728</v>
      </c>
      <c r="N36" s="145">
        <f>'2024-25 Salary &amp; Benefits'!$F$6</f>
        <v>78209</v>
      </c>
      <c r="O36" s="9">
        <f t="shared" si="24"/>
        <v>0</v>
      </c>
      <c r="P36" s="9">
        <f t="shared" si="25"/>
        <v>0</v>
      </c>
      <c r="Q36" s="9">
        <f>'2024-25 Salary &amp; Benefits'!G$6</f>
        <v>14418.72</v>
      </c>
      <c r="R36" s="146">
        <f>'2024-25 Salary &amp; Benefits'!H$6</f>
        <v>0.18149999999999999</v>
      </c>
      <c r="S36" s="146">
        <f>'2024-25 Salary &amp; Benefits'!I$6</f>
        <v>0.17510000000000001</v>
      </c>
      <c r="T36" s="9">
        <f t="shared" si="26"/>
        <v>0</v>
      </c>
      <c r="U36" s="9">
        <f t="shared" si="27"/>
        <v>0</v>
      </c>
      <c r="V36" s="9">
        <f t="shared" si="28"/>
        <v>0</v>
      </c>
      <c r="W36" s="9">
        <f t="shared" si="29"/>
        <v>0</v>
      </c>
      <c r="X36" s="22">
        <f t="shared" si="30"/>
        <v>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s="21" customFormat="1">
      <c r="A37" s="78" t="s">
        <v>2443</v>
      </c>
      <c r="B37" s="90" t="s">
        <v>1660</v>
      </c>
      <c r="C37" s="91">
        <v>4573</v>
      </c>
      <c r="D37" s="90" t="s">
        <v>413</v>
      </c>
      <c r="E37" s="110" t="str">
        <f>VLOOKUP($C37,'2023-24 School Level AAFTE'!$C$4:$L$2380,9,FALSE)</f>
        <v>No</v>
      </c>
      <c r="F37" s="98">
        <f>VLOOKUP($C37,'2023-24 School Level AAFTE'!$C$4:$J$2380,8,FALSE)</f>
        <v>503.57</v>
      </c>
      <c r="G37" s="100">
        <f>IFERROR(IF(E37= "yes",VLOOKUP(C37,Summary!$B:$I,5,0),0),0)</f>
        <v>0</v>
      </c>
      <c r="H37" s="99">
        <f t="shared" si="21"/>
        <v>0</v>
      </c>
      <c r="I37" s="157">
        <f>VLOOKUP($A37,'2024-25 Salary &amp; Benefits'!$A:$I,3,FALSE)</f>
        <v>1.1200000000000001</v>
      </c>
      <c r="J37" s="157">
        <f>VLOOKUP($A37,'2024-25 Salary &amp; Benefits'!$A:$I,4,FALSE)</f>
        <v>1.1600000000000001</v>
      </c>
      <c r="K37" s="144">
        <f t="shared" si="22"/>
        <v>0</v>
      </c>
      <c r="L37" s="143">
        <f t="shared" si="23"/>
        <v>0</v>
      </c>
      <c r="M37" s="145">
        <f>'2024-25 Salary &amp; Benefits'!$E$6</f>
        <v>72728</v>
      </c>
      <c r="N37" s="145">
        <f>'2024-25 Salary &amp; Benefits'!$F$6</f>
        <v>78209</v>
      </c>
      <c r="O37" s="9">
        <f t="shared" si="24"/>
        <v>0</v>
      </c>
      <c r="P37" s="9">
        <f t="shared" si="25"/>
        <v>0</v>
      </c>
      <c r="Q37" s="9">
        <f>'2024-25 Salary &amp; Benefits'!G$6</f>
        <v>14418.72</v>
      </c>
      <c r="R37" s="146">
        <f>'2024-25 Salary &amp; Benefits'!H$6</f>
        <v>0.18149999999999999</v>
      </c>
      <c r="S37" s="146">
        <f>'2024-25 Salary &amp; Benefits'!I$6</f>
        <v>0.17510000000000001</v>
      </c>
      <c r="T37" s="9">
        <f t="shared" si="26"/>
        <v>0</v>
      </c>
      <c r="U37" s="9">
        <f t="shared" si="27"/>
        <v>0</v>
      </c>
      <c r="V37" s="9">
        <f t="shared" si="28"/>
        <v>0</v>
      </c>
      <c r="W37" s="9">
        <f t="shared" si="29"/>
        <v>0</v>
      </c>
      <c r="X37" s="22">
        <f t="shared" si="30"/>
        <v>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s="21" customFormat="1">
      <c r="A38" s="78" t="s">
        <v>2443</v>
      </c>
      <c r="B38" s="90" t="s">
        <v>1660</v>
      </c>
      <c r="C38" s="91">
        <v>3124</v>
      </c>
      <c r="D38" s="90" t="s">
        <v>1662</v>
      </c>
      <c r="E38" s="110" t="str">
        <f>VLOOKUP($C38,'2023-24 School Level AAFTE'!$C$4:$L$2380,9,FALSE)</f>
        <v>No</v>
      </c>
      <c r="F38" s="98">
        <f>VLOOKUP($C38,'2023-24 School Level AAFTE'!$C$4:$J$2380,8,FALSE)</f>
        <v>626.1</v>
      </c>
      <c r="G38" s="100">
        <f>IFERROR(IF(E38= "yes",VLOOKUP(C38,Summary!$B:$I,5,0),0),0)</f>
        <v>0</v>
      </c>
      <c r="H38" s="99">
        <f t="shared" si="21"/>
        <v>0</v>
      </c>
      <c r="I38" s="157">
        <f>VLOOKUP($A38,'2024-25 Salary &amp; Benefits'!$A:$I,3,FALSE)</f>
        <v>1.1200000000000001</v>
      </c>
      <c r="J38" s="157">
        <f>VLOOKUP($A38,'2024-25 Salary &amp; Benefits'!$A:$I,4,FALSE)</f>
        <v>1.1600000000000001</v>
      </c>
      <c r="K38" s="144">
        <f t="shared" si="22"/>
        <v>0</v>
      </c>
      <c r="L38" s="143">
        <f t="shared" si="23"/>
        <v>0</v>
      </c>
      <c r="M38" s="145">
        <f>'2024-25 Salary &amp; Benefits'!$E$6</f>
        <v>72728</v>
      </c>
      <c r="N38" s="145">
        <f>'2024-25 Salary &amp; Benefits'!$F$6</f>
        <v>78209</v>
      </c>
      <c r="O38" s="9">
        <f t="shared" si="24"/>
        <v>0</v>
      </c>
      <c r="P38" s="9">
        <f t="shared" si="25"/>
        <v>0</v>
      </c>
      <c r="Q38" s="9">
        <f>'2024-25 Salary &amp; Benefits'!G$6</f>
        <v>14418.72</v>
      </c>
      <c r="R38" s="146">
        <f>'2024-25 Salary &amp; Benefits'!H$6</f>
        <v>0.18149999999999999</v>
      </c>
      <c r="S38" s="146">
        <f>'2024-25 Salary &amp; Benefits'!I$6</f>
        <v>0.17510000000000001</v>
      </c>
      <c r="T38" s="9">
        <f t="shared" si="26"/>
        <v>0</v>
      </c>
      <c r="U38" s="9">
        <f t="shared" si="27"/>
        <v>0</v>
      </c>
      <c r="V38" s="9">
        <f t="shared" si="28"/>
        <v>0</v>
      </c>
      <c r="W38" s="9">
        <f t="shared" si="29"/>
        <v>0</v>
      </c>
      <c r="X38" s="22">
        <f t="shared" si="30"/>
        <v>0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s="21" customFormat="1">
      <c r="A39" s="78" t="s">
        <v>2443</v>
      </c>
      <c r="B39" s="90" t="s">
        <v>1660</v>
      </c>
      <c r="C39" s="92">
        <v>4154</v>
      </c>
      <c r="D39" s="104" t="s">
        <v>1663</v>
      </c>
      <c r="E39" s="110" t="str">
        <f>VLOOKUP($C39,'2023-24 School Level AAFTE'!$C$4:$L$2380,9,FALSE)</f>
        <v>No</v>
      </c>
      <c r="F39" s="98">
        <f>VLOOKUP($C39,'2023-24 School Level AAFTE'!$C$4:$J$2380,8,FALSE)</f>
        <v>533.76</v>
      </c>
      <c r="G39" s="100">
        <f>IFERROR(IF(E39= "yes",VLOOKUP(C39,Summary!$B:$I,5,0),0),0)</f>
        <v>0</v>
      </c>
      <c r="H39" s="99">
        <f t="shared" si="21"/>
        <v>0</v>
      </c>
      <c r="I39" s="157">
        <f>VLOOKUP($A39,'2024-25 Salary &amp; Benefits'!$A:$I,3,FALSE)</f>
        <v>1.1200000000000001</v>
      </c>
      <c r="J39" s="157">
        <f>VLOOKUP($A39,'2024-25 Salary &amp; Benefits'!$A:$I,4,FALSE)</f>
        <v>1.1600000000000001</v>
      </c>
      <c r="K39" s="144">
        <f t="shared" si="22"/>
        <v>0</v>
      </c>
      <c r="L39" s="143">
        <f t="shared" si="23"/>
        <v>0</v>
      </c>
      <c r="M39" s="145">
        <f>'2024-25 Salary &amp; Benefits'!$E$6</f>
        <v>72728</v>
      </c>
      <c r="N39" s="145">
        <f>'2024-25 Salary &amp; Benefits'!$F$6</f>
        <v>78209</v>
      </c>
      <c r="O39" s="9">
        <f t="shared" si="24"/>
        <v>0</v>
      </c>
      <c r="P39" s="9">
        <f t="shared" si="25"/>
        <v>0</v>
      </c>
      <c r="Q39" s="9">
        <f>'2024-25 Salary &amp; Benefits'!G$6</f>
        <v>14418.72</v>
      </c>
      <c r="R39" s="146">
        <f>'2024-25 Salary &amp; Benefits'!H$6</f>
        <v>0.18149999999999999</v>
      </c>
      <c r="S39" s="146">
        <f>'2024-25 Salary &amp; Benefits'!I$6</f>
        <v>0.17510000000000001</v>
      </c>
      <c r="T39" s="9">
        <f t="shared" si="26"/>
        <v>0</v>
      </c>
      <c r="U39" s="9">
        <f t="shared" si="27"/>
        <v>0</v>
      </c>
      <c r="V39" s="9">
        <f t="shared" si="28"/>
        <v>0</v>
      </c>
      <c r="W39" s="9">
        <f t="shared" si="29"/>
        <v>0</v>
      </c>
      <c r="X39" s="22">
        <f t="shared" si="30"/>
        <v>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s="21" customFormat="1">
      <c r="A40" s="78" t="s">
        <v>2443</v>
      </c>
      <c r="B40" s="90" t="s">
        <v>1660</v>
      </c>
      <c r="C40" s="91">
        <v>1714</v>
      </c>
      <c r="D40" s="90" t="s">
        <v>3029</v>
      </c>
      <c r="E40" s="110" t="str">
        <f>VLOOKUP($C40,'2023-24 School Level AAFTE'!$C$4:$L$2380,9,FALSE)</f>
        <v>No</v>
      </c>
      <c r="F40" s="98">
        <f>VLOOKUP($C40,'2023-24 School Level AAFTE'!$C$4:$J$2380,8,FALSE)</f>
        <v>221.58</v>
      </c>
      <c r="G40" s="100">
        <f>IFERROR(IF(E40= "yes",VLOOKUP(C40,Summary!$B:$I,5,0),0),0)</f>
        <v>0</v>
      </c>
      <c r="H40" s="99">
        <f t="shared" si="21"/>
        <v>0</v>
      </c>
      <c r="I40" s="157">
        <f>VLOOKUP($A40,'2024-25 Salary &amp; Benefits'!$A:$I,3,FALSE)</f>
        <v>1.1200000000000001</v>
      </c>
      <c r="J40" s="157">
        <f>VLOOKUP($A40,'2024-25 Salary &amp; Benefits'!$A:$I,4,FALSE)</f>
        <v>1.1600000000000001</v>
      </c>
      <c r="K40" s="144">
        <f t="shared" si="22"/>
        <v>0</v>
      </c>
      <c r="L40" s="143">
        <f t="shared" si="23"/>
        <v>0</v>
      </c>
      <c r="M40" s="145">
        <f>'2024-25 Salary &amp; Benefits'!$E$6</f>
        <v>72728</v>
      </c>
      <c r="N40" s="145">
        <f>'2024-25 Salary &amp; Benefits'!$F$6</f>
        <v>78209</v>
      </c>
      <c r="O40" s="9">
        <f t="shared" si="24"/>
        <v>0</v>
      </c>
      <c r="P40" s="9">
        <f t="shared" si="25"/>
        <v>0</v>
      </c>
      <c r="Q40" s="9">
        <f>'2024-25 Salary &amp; Benefits'!G$6</f>
        <v>14418.72</v>
      </c>
      <c r="R40" s="146">
        <f>'2024-25 Salary &amp; Benefits'!H$6</f>
        <v>0.18149999999999999</v>
      </c>
      <c r="S40" s="146">
        <f>'2024-25 Salary &amp; Benefits'!I$6</f>
        <v>0.17510000000000001</v>
      </c>
      <c r="T40" s="9">
        <f t="shared" si="26"/>
        <v>0</v>
      </c>
      <c r="U40" s="9">
        <f t="shared" si="27"/>
        <v>0</v>
      </c>
      <c r="V40" s="9">
        <f t="shared" si="28"/>
        <v>0</v>
      </c>
      <c r="W40" s="9">
        <f t="shared" si="29"/>
        <v>0</v>
      </c>
      <c r="X40" s="22">
        <f t="shared" si="30"/>
        <v>0</v>
      </c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s="21" customFormat="1">
      <c r="A41" s="78" t="s">
        <v>2443</v>
      </c>
      <c r="B41" s="90" t="s">
        <v>1660</v>
      </c>
      <c r="C41" s="91">
        <v>4287</v>
      </c>
      <c r="D41" s="90" t="s">
        <v>1664</v>
      </c>
      <c r="E41" s="110" t="str">
        <f>VLOOKUP($C41,'2023-24 School Level AAFTE'!$C$4:$L$2380,9,FALSE)</f>
        <v>No</v>
      </c>
      <c r="F41" s="98">
        <f>VLOOKUP($C41,'2023-24 School Level AAFTE'!$C$4:$J$2380,8,FALSE)</f>
        <v>107.86</v>
      </c>
      <c r="G41" s="100">
        <f>IFERROR(IF(E41= "yes",VLOOKUP(C41,Summary!$B:$I,5,0),0),0)</f>
        <v>0</v>
      </c>
      <c r="H41" s="99">
        <f t="shared" si="21"/>
        <v>0</v>
      </c>
      <c r="I41" s="157">
        <f>VLOOKUP($A41,'2024-25 Salary &amp; Benefits'!$A:$I,3,FALSE)</f>
        <v>1.1200000000000001</v>
      </c>
      <c r="J41" s="157">
        <f>VLOOKUP($A41,'2024-25 Salary &amp; Benefits'!$A:$I,4,FALSE)</f>
        <v>1.1600000000000001</v>
      </c>
      <c r="K41" s="144">
        <f t="shared" si="22"/>
        <v>0</v>
      </c>
      <c r="L41" s="143">
        <f t="shared" si="23"/>
        <v>0</v>
      </c>
      <c r="M41" s="145">
        <f>'2024-25 Salary &amp; Benefits'!$E$6</f>
        <v>72728</v>
      </c>
      <c r="N41" s="145">
        <f>'2024-25 Salary &amp; Benefits'!$F$6</f>
        <v>78209</v>
      </c>
      <c r="O41" s="9">
        <f t="shared" si="24"/>
        <v>0</v>
      </c>
      <c r="P41" s="9">
        <f t="shared" si="25"/>
        <v>0</v>
      </c>
      <c r="Q41" s="9">
        <f>'2024-25 Salary &amp; Benefits'!G$6</f>
        <v>14418.72</v>
      </c>
      <c r="R41" s="146">
        <f>'2024-25 Salary &amp; Benefits'!H$6</f>
        <v>0.18149999999999999</v>
      </c>
      <c r="S41" s="146">
        <f>'2024-25 Salary &amp; Benefits'!I$6</f>
        <v>0.17510000000000001</v>
      </c>
      <c r="T41" s="9">
        <f t="shared" si="26"/>
        <v>0</v>
      </c>
      <c r="U41" s="9">
        <f t="shared" si="27"/>
        <v>0</v>
      </c>
      <c r="V41" s="9">
        <f t="shared" si="28"/>
        <v>0</v>
      </c>
      <c r="W41" s="9">
        <f t="shared" si="29"/>
        <v>0</v>
      </c>
      <c r="X41" s="22">
        <f t="shared" si="30"/>
        <v>0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s="21" customFormat="1">
      <c r="A42" s="78" t="s">
        <v>2235</v>
      </c>
      <c r="B42" s="90" t="s">
        <v>30</v>
      </c>
      <c r="C42" s="91">
        <v>2507</v>
      </c>
      <c r="D42" s="90" t="s">
        <v>32</v>
      </c>
      <c r="E42" s="110" t="str">
        <f>VLOOKUP($C42,'2023-24 School Level AAFTE'!$C$4:$L$2380,9,FALSE)</f>
        <v>No</v>
      </c>
      <c r="F42" s="98">
        <f>VLOOKUP($C42,'2023-24 School Level AAFTE'!$C$4:$J$2380,8,FALSE)</f>
        <v>318.89</v>
      </c>
      <c r="G42" s="100">
        <f>IFERROR(IF(E42= "yes",VLOOKUP(C42,Summary!$B:$I,5,0),0),0)</f>
        <v>0</v>
      </c>
      <c r="H42" s="99">
        <f t="shared" si="21"/>
        <v>0</v>
      </c>
      <c r="I42" s="157">
        <f>VLOOKUP($A42,'2024-25 Salary &amp; Benefits'!$A:$I,3,FALSE)</f>
        <v>1</v>
      </c>
      <c r="J42" s="157">
        <f>VLOOKUP($A42,'2024-25 Salary &amp; Benefits'!$A:$I,4,FALSE)</f>
        <v>1</v>
      </c>
      <c r="K42" s="144">
        <f t="shared" si="22"/>
        <v>0</v>
      </c>
      <c r="L42" s="143">
        <f t="shared" si="23"/>
        <v>0</v>
      </c>
      <c r="M42" s="145">
        <f>'2024-25 Salary &amp; Benefits'!$E$6</f>
        <v>72728</v>
      </c>
      <c r="N42" s="145">
        <f>'2024-25 Salary &amp; Benefits'!$F$6</f>
        <v>78209</v>
      </c>
      <c r="O42" s="9">
        <f t="shared" si="24"/>
        <v>0</v>
      </c>
      <c r="P42" s="9">
        <f t="shared" si="25"/>
        <v>0</v>
      </c>
      <c r="Q42" s="9">
        <f>'2024-25 Salary &amp; Benefits'!G$6</f>
        <v>14418.72</v>
      </c>
      <c r="R42" s="146">
        <f>'2024-25 Salary &amp; Benefits'!H$6</f>
        <v>0.18149999999999999</v>
      </c>
      <c r="S42" s="146">
        <f>'2024-25 Salary &amp; Benefits'!I$6</f>
        <v>0.17510000000000001</v>
      </c>
      <c r="T42" s="9">
        <f t="shared" si="26"/>
        <v>0</v>
      </c>
      <c r="U42" s="9">
        <f t="shared" si="27"/>
        <v>0</v>
      </c>
      <c r="V42" s="9">
        <f t="shared" si="28"/>
        <v>0</v>
      </c>
      <c r="W42" s="9">
        <f t="shared" si="29"/>
        <v>0</v>
      </c>
      <c r="X42" s="22">
        <f t="shared" si="30"/>
        <v>0</v>
      </c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s="21" customFormat="1">
      <c r="A43" s="78" t="s">
        <v>2235</v>
      </c>
      <c r="B43" s="90" t="s">
        <v>30</v>
      </c>
      <c r="C43" s="91">
        <v>2434</v>
      </c>
      <c r="D43" s="90" t="s">
        <v>31</v>
      </c>
      <c r="E43" s="110" t="str">
        <f>VLOOKUP($C43,'2023-24 School Level AAFTE'!$C$4:$L$2380,9,FALSE)</f>
        <v>No</v>
      </c>
      <c r="F43" s="98">
        <f>VLOOKUP($C43,'2023-24 School Level AAFTE'!$C$4:$J$2380,8,FALSE)</f>
        <v>300.97000000000003</v>
      </c>
      <c r="G43" s="100">
        <f>IFERROR(IF(E43= "yes",VLOOKUP(C43,Summary!$B:$I,5,0),0),0)</f>
        <v>0</v>
      </c>
      <c r="H43" s="99">
        <f t="shared" si="21"/>
        <v>0</v>
      </c>
      <c r="I43" s="157">
        <f>VLOOKUP($A43,'2024-25 Salary &amp; Benefits'!$A:$I,3,FALSE)</f>
        <v>1</v>
      </c>
      <c r="J43" s="157">
        <f>VLOOKUP($A43,'2024-25 Salary &amp; Benefits'!$A:$I,4,FALSE)</f>
        <v>1</v>
      </c>
      <c r="K43" s="144">
        <f t="shared" si="22"/>
        <v>0</v>
      </c>
      <c r="L43" s="143">
        <f t="shared" si="23"/>
        <v>0</v>
      </c>
      <c r="M43" s="145">
        <f>'2024-25 Salary &amp; Benefits'!$E$6</f>
        <v>72728</v>
      </c>
      <c r="N43" s="145">
        <f>'2024-25 Salary &amp; Benefits'!$F$6</f>
        <v>78209</v>
      </c>
      <c r="O43" s="9">
        <f t="shared" si="24"/>
        <v>0</v>
      </c>
      <c r="P43" s="9">
        <f t="shared" si="25"/>
        <v>0</v>
      </c>
      <c r="Q43" s="9">
        <f>'2024-25 Salary &amp; Benefits'!G$6</f>
        <v>14418.72</v>
      </c>
      <c r="R43" s="146">
        <f>'2024-25 Salary &amp; Benefits'!H$6</f>
        <v>0.18149999999999999</v>
      </c>
      <c r="S43" s="146">
        <f>'2024-25 Salary &amp; Benefits'!I$6</f>
        <v>0.17510000000000001</v>
      </c>
      <c r="T43" s="9">
        <f t="shared" si="26"/>
        <v>0</v>
      </c>
      <c r="U43" s="9">
        <f t="shared" si="27"/>
        <v>0</v>
      </c>
      <c r="V43" s="9">
        <f t="shared" si="28"/>
        <v>0</v>
      </c>
      <c r="W43" s="9">
        <f t="shared" si="29"/>
        <v>0</v>
      </c>
      <c r="X43" s="22">
        <f t="shared" si="30"/>
        <v>0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s="21" customFormat="1">
      <c r="A44" t="s">
        <v>2330</v>
      </c>
      <c r="B44" t="s">
        <v>801</v>
      </c>
      <c r="C44" s="3">
        <v>1915</v>
      </c>
      <c r="D44" t="s">
        <v>683</v>
      </c>
      <c r="E44" s="110" t="str">
        <f>VLOOKUP($C44,'2023-24 School Level AAFTE'!$C$4:$L$2380,9,FALSE)</f>
        <v>No</v>
      </c>
      <c r="F44" s="98">
        <f>VLOOKUP($C44,'2023-24 School Level AAFTE'!$C$4:$J$2380,8,FALSE)</f>
        <v>0</v>
      </c>
      <c r="G44"/>
      <c r="H44" s="99">
        <f t="shared" si="21"/>
        <v>0</v>
      </c>
      <c r="I44" s="157">
        <f>VLOOKUP($A44,'2024-25 Salary &amp; Benefits'!$A:$I,3,FALSE)</f>
        <v>1.1200000000000001</v>
      </c>
      <c r="J44" s="157">
        <f>VLOOKUP($A44,'2024-25 Salary &amp; Benefits'!$A:$I,4,FALSE)</f>
        <v>1.1200000000000001</v>
      </c>
      <c r="K44" s="144">
        <f t="shared" si="22"/>
        <v>0</v>
      </c>
      <c r="L44" s="143">
        <f t="shared" si="23"/>
        <v>0</v>
      </c>
      <c r="M44" s="145">
        <f>'2024-25 Salary &amp; Benefits'!$E$6</f>
        <v>72728</v>
      </c>
      <c r="N44" s="145">
        <f>'2024-25 Salary &amp; Benefits'!$F$6</f>
        <v>78209</v>
      </c>
      <c r="O44" s="9">
        <f t="shared" si="24"/>
        <v>0</v>
      </c>
      <c r="P44" s="9">
        <f t="shared" si="25"/>
        <v>0</v>
      </c>
      <c r="Q44" s="9">
        <f>'2024-25 Salary &amp; Benefits'!G$6</f>
        <v>14418.72</v>
      </c>
      <c r="R44" s="146">
        <f>'2024-25 Salary &amp; Benefits'!H$6</f>
        <v>0.18149999999999999</v>
      </c>
      <c r="S44" s="146">
        <f>'2024-25 Salary &amp; Benefits'!I$6</f>
        <v>0.17510000000000001</v>
      </c>
      <c r="T44" s="9">
        <f t="shared" si="26"/>
        <v>0</v>
      </c>
      <c r="U44" s="9">
        <f t="shared" si="27"/>
        <v>0</v>
      </c>
      <c r="V44" s="9">
        <f t="shared" si="28"/>
        <v>0</v>
      </c>
      <c r="W44" s="9">
        <f t="shared" si="29"/>
        <v>0</v>
      </c>
      <c r="X44" s="22">
        <f t="shared" si="30"/>
        <v>0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s="21" customFormat="1">
      <c r="A45" t="s">
        <v>2330</v>
      </c>
      <c r="B45" t="s">
        <v>801</v>
      </c>
      <c r="C45" s="3">
        <v>5733</v>
      </c>
      <c r="D45" t="s">
        <v>803</v>
      </c>
      <c r="E45" s="110" t="str">
        <f>VLOOKUP($C45,'2023-24 School Level AAFTE'!$C$4:$L$2380,9,FALSE)</f>
        <v>Yes</v>
      </c>
      <c r="F45" s="98">
        <f>VLOOKUP($C45,'2023-24 School Level AAFTE'!$C$4:$J$2380,8,FALSE)</f>
        <v>424.43</v>
      </c>
      <c r="G45"/>
      <c r="H45" s="99">
        <f t="shared" si="21"/>
        <v>424.43</v>
      </c>
      <c r="I45" s="157">
        <f>VLOOKUP($A45,'2024-25 Salary &amp; Benefits'!$A:$I,3,FALSE)</f>
        <v>1.1200000000000001</v>
      </c>
      <c r="J45" s="157">
        <f>VLOOKUP($A45,'2024-25 Salary &amp; Benefits'!$A:$I,4,FALSE)</f>
        <v>1.1200000000000001</v>
      </c>
      <c r="K45" s="144">
        <f t="shared" si="22"/>
        <v>424.43</v>
      </c>
      <c r="L45" s="143">
        <f t="shared" si="23"/>
        <v>1.2450000000000001</v>
      </c>
      <c r="M45" s="145">
        <f>'2024-25 Salary &amp; Benefits'!$E$6</f>
        <v>72728</v>
      </c>
      <c r="N45" s="145">
        <f>'2024-25 Salary &amp; Benefits'!$F$6</f>
        <v>78209</v>
      </c>
      <c r="O45" s="9">
        <f t="shared" si="24"/>
        <v>101411.92</v>
      </c>
      <c r="P45" s="9">
        <f t="shared" si="25"/>
        <v>7642.7100000000064</v>
      </c>
      <c r="Q45" s="9">
        <f>'2024-25 Salary &amp; Benefits'!G$6</f>
        <v>14418.72</v>
      </c>
      <c r="R45" s="146">
        <f>'2024-25 Salary &amp; Benefits'!H$6</f>
        <v>0.18149999999999999</v>
      </c>
      <c r="S45" s="146">
        <f>'2024-25 Salary &amp; Benefits'!I$6</f>
        <v>0.17510000000000001</v>
      </c>
      <c r="T45" s="9">
        <f t="shared" si="26"/>
        <v>37695.81</v>
      </c>
      <c r="U45" s="9">
        <f t="shared" si="27"/>
        <v>1817.58</v>
      </c>
      <c r="V45" s="9">
        <f t="shared" si="28"/>
        <v>318.26</v>
      </c>
      <c r="W45" s="9">
        <f t="shared" si="29"/>
        <v>2135.84</v>
      </c>
      <c r="X45" s="22">
        <f t="shared" si="30"/>
        <v>148886.28</v>
      </c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</row>
    <row r="46" spans="1:159" s="21" customFormat="1">
      <c r="A46" s="78" t="s">
        <v>2330</v>
      </c>
      <c r="B46" s="90" t="s">
        <v>801</v>
      </c>
      <c r="C46" s="91">
        <v>3825</v>
      </c>
      <c r="D46" s="90" t="s">
        <v>810</v>
      </c>
      <c r="E46" s="110" t="str">
        <f>VLOOKUP($C46,'2023-24 School Level AAFTE'!$C$4:$L$2380,9,FALSE)</f>
        <v>Yes</v>
      </c>
      <c r="F46" s="98">
        <f>VLOOKUP($C46,'2023-24 School Level AAFTE'!$C$4:$J$2380,8,FALSE)</f>
        <v>557.42999999999995</v>
      </c>
      <c r="G46" s="100">
        <f>IFERROR(IF(E46= "yes",VLOOKUP(C46,Summary!$B:$I,5,0),0),0)</f>
        <v>0</v>
      </c>
      <c r="H46" s="99">
        <f t="shared" si="21"/>
        <v>557.42999999999995</v>
      </c>
      <c r="I46" s="157">
        <f>VLOOKUP($A46,'2024-25 Salary &amp; Benefits'!$A:$I,3,FALSE)</f>
        <v>1.1200000000000001</v>
      </c>
      <c r="J46" s="157">
        <f>VLOOKUP($A46,'2024-25 Salary &amp; Benefits'!$A:$I,4,FALSE)</f>
        <v>1.1200000000000001</v>
      </c>
      <c r="K46" s="144">
        <f t="shared" si="22"/>
        <v>557.42999999999995</v>
      </c>
      <c r="L46" s="143">
        <f t="shared" si="23"/>
        <v>1.635</v>
      </c>
      <c r="M46" s="145">
        <f>'2024-25 Salary &amp; Benefits'!$E$6</f>
        <v>72728</v>
      </c>
      <c r="N46" s="145">
        <f>'2024-25 Salary &amp; Benefits'!$F$6</f>
        <v>78209</v>
      </c>
      <c r="O46" s="9">
        <f t="shared" si="24"/>
        <v>133179.51</v>
      </c>
      <c r="P46" s="9">
        <f t="shared" si="25"/>
        <v>10036.809999999998</v>
      </c>
      <c r="Q46" s="9">
        <f>'2024-25 Salary &amp; Benefits'!G$6</f>
        <v>14418.72</v>
      </c>
      <c r="R46" s="146">
        <f>'2024-25 Salary &amp; Benefits'!H$6</f>
        <v>0.18149999999999999</v>
      </c>
      <c r="S46" s="146">
        <f>'2024-25 Salary &amp; Benefits'!I$6</f>
        <v>0.17510000000000001</v>
      </c>
      <c r="T46" s="9">
        <f t="shared" si="26"/>
        <v>49504.13</v>
      </c>
      <c r="U46" s="9">
        <f t="shared" si="27"/>
        <v>2386.94</v>
      </c>
      <c r="V46" s="9">
        <f t="shared" si="28"/>
        <v>417.95</v>
      </c>
      <c r="W46" s="9">
        <f t="shared" si="29"/>
        <v>2804.89</v>
      </c>
      <c r="X46" s="22">
        <f t="shared" si="30"/>
        <v>195525.34000000003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s="21" customFormat="1">
      <c r="A47" s="78" t="s">
        <v>2330</v>
      </c>
      <c r="B47" s="90" t="s">
        <v>801</v>
      </c>
      <c r="C47" s="91">
        <v>5082</v>
      </c>
      <c r="D47" s="90" t="s">
        <v>818</v>
      </c>
      <c r="E47" s="110" t="str">
        <f>VLOOKUP($C47,'2023-24 School Level AAFTE'!$C$4:$L$2380,9,FALSE)</f>
        <v>Yes</v>
      </c>
      <c r="F47" s="98">
        <f>VLOOKUP($C47,'2023-24 School Level AAFTE'!$C$4:$J$2380,8,FALSE)</f>
        <v>334</v>
      </c>
      <c r="G47" s="100">
        <f>IFERROR(IF(E47= "yes",VLOOKUP(C47,Summary!$B:$I,5,0),0),0)</f>
        <v>0</v>
      </c>
      <c r="H47" s="99">
        <f t="shared" si="21"/>
        <v>334</v>
      </c>
      <c r="I47" s="157">
        <f>VLOOKUP($A47,'2024-25 Salary &amp; Benefits'!$A:$I,3,FALSE)</f>
        <v>1.1200000000000001</v>
      </c>
      <c r="J47" s="157">
        <f>VLOOKUP($A47,'2024-25 Salary &amp; Benefits'!$A:$I,4,FALSE)</f>
        <v>1.1200000000000001</v>
      </c>
      <c r="K47" s="144">
        <f t="shared" si="22"/>
        <v>334</v>
      </c>
      <c r="L47" s="143">
        <f t="shared" si="23"/>
        <v>0.98</v>
      </c>
      <c r="M47" s="145">
        <f>'2024-25 Salary &amp; Benefits'!$E$6</f>
        <v>72728</v>
      </c>
      <c r="N47" s="145">
        <f>'2024-25 Salary &amp; Benefits'!$F$6</f>
        <v>78209</v>
      </c>
      <c r="O47" s="9">
        <f t="shared" si="24"/>
        <v>79826.25</v>
      </c>
      <c r="P47" s="9">
        <f t="shared" si="25"/>
        <v>6015.9499999999971</v>
      </c>
      <c r="Q47" s="9">
        <f>'2024-25 Salary &amp; Benefits'!G$6</f>
        <v>14418.72</v>
      </c>
      <c r="R47" s="146">
        <f>'2024-25 Salary &amp; Benefits'!H$6</f>
        <v>0.18149999999999999</v>
      </c>
      <c r="S47" s="146">
        <f>'2024-25 Salary &amp; Benefits'!I$6</f>
        <v>0.17510000000000001</v>
      </c>
      <c r="T47" s="9">
        <f t="shared" si="26"/>
        <v>29672.2</v>
      </c>
      <c r="U47" s="9">
        <f t="shared" si="27"/>
        <v>1430.7</v>
      </c>
      <c r="V47" s="9">
        <f t="shared" si="28"/>
        <v>250.52</v>
      </c>
      <c r="W47" s="9">
        <f t="shared" si="29"/>
        <v>1681.22</v>
      </c>
      <c r="X47" s="22">
        <f t="shared" si="30"/>
        <v>117195.62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s="21" customFormat="1">
      <c r="A48" s="78" t="s">
        <v>2330</v>
      </c>
      <c r="B48" s="90" t="s">
        <v>801</v>
      </c>
      <c r="C48" s="91">
        <v>5037</v>
      </c>
      <c r="D48" s="90" t="s">
        <v>816</v>
      </c>
      <c r="E48" s="110" t="str">
        <f>VLOOKUP($C48,'2023-24 School Level AAFTE'!$C$4:$L$2380,9,FALSE)</f>
        <v>Yes</v>
      </c>
      <c r="F48" s="98">
        <f>VLOOKUP($C48,'2023-24 School Level AAFTE'!$C$4:$J$2380,8,FALSE)</f>
        <v>1610.25</v>
      </c>
      <c r="G48" s="100">
        <f>IFERROR(IF(E48= "yes",VLOOKUP(C48,Summary!$B:$I,5,0),0),0)</f>
        <v>0</v>
      </c>
      <c r="H48" s="99">
        <f t="shared" si="21"/>
        <v>1610.25</v>
      </c>
      <c r="I48" s="157">
        <f>VLOOKUP($A48,'2024-25 Salary &amp; Benefits'!$A:$I,3,FALSE)</f>
        <v>1.1200000000000001</v>
      </c>
      <c r="J48" s="157">
        <f>VLOOKUP($A48,'2024-25 Salary &amp; Benefits'!$A:$I,4,FALSE)</f>
        <v>1.1200000000000001</v>
      </c>
      <c r="K48" s="144">
        <f t="shared" si="22"/>
        <v>1610.25</v>
      </c>
      <c r="L48" s="143">
        <f t="shared" si="23"/>
        <v>4.7229999999999999</v>
      </c>
      <c r="M48" s="145">
        <f>'2024-25 Salary &amp; Benefits'!$E$6</f>
        <v>72728</v>
      </c>
      <c r="N48" s="145">
        <f>'2024-25 Salary &amp; Benefits'!$F$6</f>
        <v>78209</v>
      </c>
      <c r="O48" s="9">
        <f t="shared" si="24"/>
        <v>384713.67</v>
      </c>
      <c r="P48" s="9">
        <f t="shared" si="25"/>
        <v>28993.170000000042</v>
      </c>
      <c r="Q48" s="9">
        <f>'2024-25 Salary &amp; Benefits'!G$6</f>
        <v>14418.72</v>
      </c>
      <c r="R48" s="146">
        <f>'2024-25 Salary &amp; Benefits'!H$6</f>
        <v>0.18149999999999999</v>
      </c>
      <c r="S48" s="146">
        <f>'2024-25 Salary &amp; Benefits'!I$6</f>
        <v>0.17510000000000001</v>
      </c>
      <c r="T48" s="9">
        <f t="shared" si="26"/>
        <v>143001.85</v>
      </c>
      <c r="U48" s="9">
        <f t="shared" si="27"/>
        <v>6895.11</v>
      </c>
      <c r="V48" s="9">
        <f t="shared" si="28"/>
        <v>1207.33</v>
      </c>
      <c r="W48" s="9">
        <f t="shared" si="29"/>
        <v>8102.44</v>
      </c>
      <c r="X48" s="22">
        <f t="shared" si="30"/>
        <v>564811.13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59" s="21" customFormat="1">
      <c r="A49" s="78" t="s">
        <v>2330</v>
      </c>
      <c r="B49" s="90" t="s">
        <v>801</v>
      </c>
      <c r="C49" s="91">
        <v>5522</v>
      </c>
      <c r="D49" s="90" t="s">
        <v>3016</v>
      </c>
      <c r="E49" s="110" t="str">
        <f>VLOOKUP($C49,'2023-24 School Level AAFTE'!$C$4:$L$2380,9,FALSE)</f>
        <v>Yes</v>
      </c>
      <c r="F49" s="98">
        <f>VLOOKUP($C49,'2023-24 School Level AAFTE'!$C$4:$J$2380,8,FALSE)</f>
        <v>82.289999999999992</v>
      </c>
      <c r="G49" s="100">
        <f>IFERROR(IF(E49= "yes",VLOOKUP(C49,Summary!$B:$I,5,0),0),0)</f>
        <v>0</v>
      </c>
      <c r="H49" s="99">
        <f t="shared" si="21"/>
        <v>82.289999999999992</v>
      </c>
      <c r="I49" s="157">
        <f>VLOOKUP($A49,'2024-25 Salary &amp; Benefits'!$A:$I,3,FALSE)</f>
        <v>1.1200000000000001</v>
      </c>
      <c r="J49" s="157">
        <f>VLOOKUP($A49,'2024-25 Salary &amp; Benefits'!$A:$I,4,FALSE)</f>
        <v>1.1200000000000001</v>
      </c>
      <c r="K49" s="144">
        <f t="shared" si="22"/>
        <v>82.289999999999992</v>
      </c>
      <c r="L49" s="143">
        <f t="shared" si="23"/>
        <v>0.24099999999999999</v>
      </c>
      <c r="M49" s="145">
        <f>'2024-25 Salary &amp; Benefits'!$E$6</f>
        <v>72728</v>
      </c>
      <c r="N49" s="145">
        <f>'2024-25 Salary &amp; Benefits'!$F$6</f>
        <v>78209</v>
      </c>
      <c r="O49" s="9">
        <f t="shared" si="24"/>
        <v>19630.740000000002</v>
      </c>
      <c r="P49" s="9">
        <f t="shared" si="25"/>
        <v>1479.4299999999967</v>
      </c>
      <c r="Q49" s="9">
        <f>'2024-25 Salary &amp; Benefits'!G$6</f>
        <v>14418.72</v>
      </c>
      <c r="R49" s="146">
        <f>'2024-25 Salary &amp; Benefits'!H$6</f>
        <v>0.18149999999999999</v>
      </c>
      <c r="S49" s="146">
        <f>'2024-25 Salary &amp; Benefits'!I$6</f>
        <v>0.17510000000000001</v>
      </c>
      <c r="T49" s="9">
        <f t="shared" si="26"/>
        <v>7296.94</v>
      </c>
      <c r="U49" s="9">
        <f t="shared" si="27"/>
        <v>351.84</v>
      </c>
      <c r="V49" s="9">
        <f t="shared" si="28"/>
        <v>61.61</v>
      </c>
      <c r="W49" s="9">
        <f t="shared" si="29"/>
        <v>413.45</v>
      </c>
      <c r="X49" s="22">
        <f t="shared" si="30"/>
        <v>28820.559999999998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</row>
    <row r="50" spans="1:159" s="21" customFormat="1">
      <c r="A50" s="78" t="s">
        <v>2330</v>
      </c>
      <c r="B50" s="90" t="s">
        <v>801</v>
      </c>
      <c r="C50" s="91">
        <v>4474</v>
      </c>
      <c r="D50" s="90" t="s">
        <v>815</v>
      </c>
      <c r="E50" s="110" t="str">
        <f>VLOOKUP($C50,'2023-24 School Level AAFTE'!$C$4:$L$2380,9,FALSE)</f>
        <v>No</v>
      </c>
      <c r="F50" s="98">
        <f>VLOOKUP($C50,'2023-24 School Level AAFTE'!$C$4:$J$2380,8,FALSE)</f>
        <v>1862.57</v>
      </c>
      <c r="G50" s="100">
        <f>IFERROR(IF(E50= "yes",VLOOKUP(C50,Summary!$B:$I,5,0),0),0)</f>
        <v>0</v>
      </c>
      <c r="H50" s="99">
        <f t="shared" si="21"/>
        <v>0</v>
      </c>
      <c r="I50" s="157">
        <f>VLOOKUP($A50,'2024-25 Salary &amp; Benefits'!$A:$I,3,FALSE)</f>
        <v>1.1200000000000001</v>
      </c>
      <c r="J50" s="157">
        <f>VLOOKUP($A50,'2024-25 Salary &amp; Benefits'!$A:$I,4,FALSE)</f>
        <v>1.1200000000000001</v>
      </c>
      <c r="K50" s="144">
        <f t="shared" si="22"/>
        <v>0</v>
      </c>
      <c r="L50" s="143">
        <f t="shared" si="23"/>
        <v>0</v>
      </c>
      <c r="M50" s="145">
        <f>'2024-25 Salary &amp; Benefits'!$E$6</f>
        <v>72728</v>
      </c>
      <c r="N50" s="145">
        <f>'2024-25 Salary &amp; Benefits'!$F$6</f>
        <v>78209</v>
      </c>
      <c r="O50" s="9">
        <f t="shared" si="24"/>
        <v>0</v>
      </c>
      <c r="P50" s="9">
        <f t="shared" si="25"/>
        <v>0</v>
      </c>
      <c r="Q50" s="9">
        <f>'2024-25 Salary &amp; Benefits'!G$6</f>
        <v>14418.72</v>
      </c>
      <c r="R50" s="146">
        <f>'2024-25 Salary &amp; Benefits'!H$6</f>
        <v>0.18149999999999999</v>
      </c>
      <c r="S50" s="146">
        <f>'2024-25 Salary &amp; Benefits'!I$6</f>
        <v>0.17510000000000001</v>
      </c>
      <c r="T50" s="9">
        <f t="shared" si="26"/>
        <v>0</v>
      </c>
      <c r="U50" s="9">
        <f t="shared" si="27"/>
        <v>0</v>
      </c>
      <c r="V50" s="9">
        <f t="shared" si="28"/>
        <v>0</v>
      </c>
      <c r="W50" s="9">
        <f t="shared" si="29"/>
        <v>0</v>
      </c>
      <c r="X50" s="22">
        <f t="shared" si="30"/>
        <v>0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</row>
    <row r="51" spans="1:159" s="21" customFormat="1">
      <c r="A51" s="78" t="s">
        <v>2330</v>
      </c>
      <c r="B51" s="90" t="s">
        <v>801</v>
      </c>
      <c r="C51" s="91">
        <v>2795</v>
      </c>
      <c r="D51" s="90" t="s">
        <v>804</v>
      </c>
      <c r="E51" s="110" t="str">
        <f>VLOOKUP($C51,'2023-24 School Level AAFTE'!$C$4:$L$2380,9,FALSE)</f>
        <v>Yes</v>
      </c>
      <c r="F51" s="98">
        <f>VLOOKUP($C51,'2023-24 School Level AAFTE'!$C$4:$J$2380,8,FALSE)</f>
        <v>1913.03</v>
      </c>
      <c r="G51" s="100">
        <f>IFERROR(IF(E51= "yes",VLOOKUP(C51,Summary!$B:$I,5,0),0),0)</f>
        <v>0</v>
      </c>
      <c r="H51" s="99">
        <f t="shared" si="21"/>
        <v>1913.03</v>
      </c>
      <c r="I51" s="157">
        <f>VLOOKUP($A51,'2024-25 Salary &amp; Benefits'!$A:$I,3,FALSE)</f>
        <v>1.1200000000000001</v>
      </c>
      <c r="J51" s="157">
        <f>VLOOKUP($A51,'2024-25 Salary &amp; Benefits'!$A:$I,4,FALSE)</f>
        <v>1.1200000000000001</v>
      </c>
      <c r="K51" s="144">
        <f t="shared" si="22"/>
        <v>1913.03</v>
      </c>
      <c r="L51" s="143">
        <f t="shared" si="23"/>
        <v>5.6120000000000001</v>
      </c>
      <c r="M51" s="145">
        <f>'2024-25 Salary &amp; Benefits'!$E$6</f>
        <v>72728</v>
      </c>
      <c r="N51" s="145">
        <f>'2024-25 Salary &amp; Benefits'!$F$6</f>
        <v>78209</v>
      </c>
      <c r="O51" s="9">
        <f t="shared" si="24"/>
        <v>457127.48</v>
      </c>
      <c r="P51" s="9">
        <f t="shared" si="25"/>
        <v>34450.5</v>
      </c>
      <c r="Q51" s="9">
        <f>'2024-25 Salary &amp; Benefits'!G$6</f>
        <v>14418.72</v>
      </c>
      <c r="R51" s="146">
        <f>'2024-25 Salary &amp; Benefits'!H$6</f>
        <v>0.18149999999999999</v>
      </c>
      <c r="S51" s="146">
        <f>'2024-25 Salary &amp; Benefits'!I$6</f>
        <v>0.17510000000000001</v>
      </c>
      <c r="T51" s="9">
        <f t="shared" si="26"/>
        <v>169918.78</v>
      </c>
      <c r="U51" s="9">
        <f t="shared" si="27"/>
        <v>8192.9699999999993</v>
      </c>
      <c r="V51" s="9">
        <f t="shared" si="28"/>
        <v>1434.59</v>
      </c>
      <c r="W51" s="9">
        <f t="shared" si="29"/>
        <v>9627.56</v>
      </c>
      <c r="X51" s="22">
        <f t="shared" si="30"/>
        <v>671124.32000000007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</row>
    <row r="52" spans="1:159" s="21" customFormat="1">
      <c r="A52" s="78" t="s">
        <v>2330</v>
      </c>
      <c r="B52" s="90" t="s">
        <v>801</v>
      </c>
      <c r="C52" s="91">
        <v>5610</v>
      </c>
      <c r="D52" s="90" t="s">
        <v>3030</v>
      </c>
      <c r="E52" s="110" t="str">
        <f>VLOOKUP($C52,'2023-24 School Level AAFTE'!$C$4:$L$2380,9,FALSE)</f>
        <v>No</v>
      </c>
      <c r="F52" s="98">
        <f>VLOOKUP($C52,'2023-24 School Level AAFTE'!$C$4:$J$2380,8,FALSE)</f>
        <v>412.43</v>
      </c>
      <c r="G52" s="100">
        <f>IFERROR(IF(E52= "yes",VLOOKUP(C52,Summary!$B:$I,5,0),0),0)</f>
        <v>0</v>
      </c>
      <c r="H52" s="99">
        <f t="shared" si="21"/>
        <v>0</v>
      </c>
      <c r="I52" s="157">
        <f>VLOOKUP($A52,'2024-25 Salary &amp; Benefits'!$A:$I,3,FALSE)</f>
        <v>1.1200000000000001</v>
      </c>
      <c r="J52" s="157">
        <f>VLOOKUP($A52,'2024-25 Salary &amp; Benefits'!$A:$I,4,FALSE)</f>
        <v>1.1200000000000001</v>
      </c>
      <c r="K52" s="144">
        <f t="shared" si="22"/>
        <v>0</v>
      </c>
      <c r="L52" s="143">
        <f t="shared" si="23"/>
        <v>0</v>
      </c>
      <c r="M52" s="145">
        <f>'2024-25 Salary &amp; Benefits'!$E$6</f>
        <v>72728</v>
      </c>
      <c r="N52" s="145">
        <f>'2024-25 Salary &amp; Benefits'!$F$6</f>
        <v>78209</v>
      </c>
      <c r="O52" s="9">
        <f t="shared" si="24"/>
        <v>0</v>
      </c>
      <c r="P52" s="9">
        <f t="shared" si="25"/>
        <v>0</v>
      </c>
      <c r="Q52" s="9">
        <f>'2024-25 Salary &amp; Benefits'!G$6</f>
        <v>14418.72</v>
      </c>
      <c r="R52" s="146">
        <f>'2024-25 Salary &amp; Benefits'!H$6</f>
        <v>0.18149999999999999</v>
      </c>
      <c r="S52" s="146">
        <f>'2024-25 Salary &amp; Benefits'!I$6</f>
        <v>0.17510000000000001</v>
      </c>
      <c r="T52" s="9">
        <f t="shared" si="26"/>
        <v>0</v>
      </c>
      <c r="U52" s="9">
        <f t="shared" si="27"/>
        <v>0</v>
      </c>
      <c r="V52" s="9">
        <f t="shared" si="28"/>
        <v>0</v>
      </c>
      <c r="W52" s="9">
        <f t="shared" si="29"/>
        <v>0</v>
      </c>
      <c r="X52" s="22">
        <f t="shared" si="30"/>
        <v>0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</row>
    <row r="53" spans="1:159" s="21" customFormat="1">
      <c r="A53" s="78" t="s">
        <v>2330</v>
      </c>
      <c r="B53" s="90" t="s">
        <v>801</v>
      </c>
      <c r="C53" s="91">
        <v>2394</v>
      </c>
      <c r="D53" s="90" t="s">
        <v>229</v>
      </c>
      <c r="E53" s="110" t="str">
        <f>VLOOKUP($C53,'2023-24 School Level AAFTE'!$C$4:$L$2380,9,FALSE)</f>
        <v>Yes</v>
      </c>
      <c r="F53" s="98">
        <f>VLOOKUP($C53,'2023-24 School Level AAFTE'!$C$4:$J$2380,8,FALSE)</f>
        <v>867.92</v>
      </c>
      <c r="G53" s="100">
        <f>IFERROR(IF(E53= "yes",VLOOKUP(C53,Summary!$B:$I,5,0),0),0)</f>
        <v>0</v>
      </c>
      <c r="H53" s="99">
        <f t="shared" si="21"/>
        <v>867.92</v>
      </c>
      <c r="I53" s="157">
        <f>VLOOKUP($A53,'2024-25 Salary &amp; Benefits'!$A:$I,3,FALSE)</f>
        <v>1.1200000000000001</v>
      </c>
      <c r="J53" s="157">
        <f>VLOOKUP($A53,'2024-25 Salary &amp; Benefits'!$A:$I,4,FALSE)</f>
        <v>1.1200000000000001</v>
      </c>
      <c r="K53" s="144">
        <f t="shared" si="22"/>
        <v>867.92</v>
      </c>
      <c r="L53" s="143">
        <f t="shared" si="23"/>
        <v>2.5459999999999998</v>
      </c>
      <c r="M53" s="145">
        <f>'2024-25 Salary &amp; Benefits'!$E$6</f>
        <v>72728</v>
      </c>
      <c r="N53" s="145">
        <f>'2024-25 Salary &amp; Benefits'!$F$6</f>
        <v>78209</v>
      </c>
      <c r="O53" s="9">
        <f t="shared" si="24"/>
        <v>207385.35</v>
      </c>
      <c r="P53" s="9">
        <f t="shared" si="25"/>
        <v>15629.179999999993</v>
      </c>
      <c r="Q53" s="9">
        <f>'2024-25 Salary &amp; Benefits'!G$6</f>
        <v>14418.72</v>
      </c>
      <c r="R53" s="146">
        <f>'2024-25 Salary &amp; Benefits'!H$6</f>
        <v>0.18149999999999999</v>
      </c>
      <c r="S53" s="146">
        <f>'2024-25 Salary &amp; Benefits'!I$6</f>
        <v>0.17510000000000001</v>
      </c>
      <c r="T53" s="9">
        <f t="shared" si="26"/>
        <v>77087.17</v>
      </c>
      <c r="U53" s="9">
        <f t="shared" si="27"/>
        <v>3716.91</v>
      </c>
      <c r="V53" s="9">
        <f t="shared" si="28"/>
        <v>650.83000000000004</v>
      </c>
      <c r="W53" s="9">
        <f t="shared" si="29"/>
        <v>4367.74</v>
      </c>
      <c r="X53" s="22">
        <f t="shared" si="30"/>
        <v>304469.44</v>
      </c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</row>
    <row r="54" spans="1:159" s="21" customFormat="1">
      <c r="A54" s="78" t="s">
        <v>2330</v>
      </c>
      <c r="B54" s="90" t="s">
        <v>801</v>
      </c>
      <c r="C54" s="91">
        <v>3439</v>
      </c>
      <c r="D54" s="90" t="s">
        <v>192</v>
      </c>
      <c r="E54" s="110" t="str">
        <f>VLOOKUP($C54,'2023-24 School Level AAFTE'!$C$4:$L$2380,9,FALSE)</f>
        <v>Yes</v>
      </c>
      <c r="F54" s="98">
        <f>VLOOKUP($C54,'2023-24 School Level AAFTE'!$C$4:$J$2380,8,FALSE)</f>
        <v>587.6099999999999</v>
      </c>
      <c r="G54" s="100">
        <f>IFERROR(IF(E54= "yes",VLOOKUP(C54,Summary!$B:$I,5,0),0),0)</f>
        <v>0</v>
      </c>
      <c r="H54" s="99">
        <f t="shared" si="21"/>
        <v>587.6099999999999</v>
      </c>
      <c r="I54" s="157">
        <f>VLOOKUP($A54,'2024-25 Salary &amp; Benefits'!$A:$I,3,FALSE)</f>
        <v>1.1200000000000001</v>
      </c>
      <c r="J54" s="157">
        <f>VLOOKUP($A54,'2024-25 Salary &amp; Benefits'!$A:$I,4,FALSE)</f>
        <v>1.1200000000000001</v>
      </c>
      <c r="K54" s="144">
        <f t="shared" si="22"/>
        <v>587.6099999999999</v>
      </c>
      <c r="L54" s="143">
        <f t="shared" si="23"/>
        <v>1.724</v>
      </c>
      <c r="M54" s="145">
        <f>'2024-25 Salary &amp; Benefits'!$E$6</f>
        <v>72728</v>
      </c>
      <c r="N54" s="145">
        <f>'2024-25 Salary &amp; Benefits'!$F$6</f>
        <v>78209</v>
      </c>
      <c r="O54" s="9">
        <f t="shared" si="24"/>
        <v>140429.04</v>
      </c>
      <c r="P54" s="9">
        <f t="shared" si="25"/>
        <v>10583.149999999994</v>
      </c>
      <c r="Q54" s="9">
        <f>'2024-25 Salary &amp; Benefits'!G$6</f>
        <v>14418.72</v>
      </c>
      <c r="R54" s="146">
        <f>'2024-25 Salary &amp; Benefits'!H$6</f>
        <v>0.18149999999999999</v>
      </c>
      <c r="S54" s="146">
        <f>'2024-25 Salary &amp; Benefits'!I$6</f>
        <v>0.17510000000000001</v>
      </c>
      <c r="T54" s="9">
        <f t="shared" si="26"/>
        <v>52198.85</v>
      </c>
      <c r="U54" s="9">
        <f t="shared" si="27"/>
        <v>2516.87</v>
      </c>
      <c r="V54" s="9">
        <f t="shared" si="28"/>
        <v>440.7</v>
      </c>
      <c r="W54" s="9">
        <f t="shared" si="29"/>
        <v>2957.5699999999997</v>
      </c>
      <c r="X54" s="22">
        <f t="shared" si="30"/>
        <v>206168.61000000002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</row>
    <row r="55" spans="1:159" s="21" customFormat="1">
      <c r="A55" s="78" t="s">
        <v>2330</v>
      </c>
      <c r="B55" s="90" t="s">
        <v>801</v>
      </c>
      <c r="C55" s="91">
        <v>2932</v>
      </c>
      <c r="D55" s="90" t="s">
        <v>805</v>
      </c>
      <c r="E55" s="110" t="str">
        <f>VLOOKUP($C55,'2023-24 School Level AAFTE'!$C$4:$L$2380,9,FALSE)</f>
        <v>Yes</v>
      </c>
      <c r="F55" s="98">
        <f>VLOOKUP($C55,'2023-24 School Level AAFTE'!$C$4:$J$2380,8,FALSE)</f>
        <v>596.06000000000006</v>
      </c>
      <c r="G55" s="100">
        <f>IFERROR(IF(E55= "yes",VLOOKUP(C55,Summary!$B:$I,5,0),0),0)</f>
        <v>0</v>
      </c>
      <c r="H55" s="99">
        <f t="shared" si="21"/>
        <v>596.06000000000006</v>
      </c>
      <c r="I55" s="157">
        <f>VLOOKUP($A55,'2024-25 Salary &amp; Benefits'!$A:$I,3,FALSE)</f>
        <v>1.1200000000000001</v>
      </c>
      <c r="J55" s="157">
        <f>VLOOKUP($A55,'2024-25 Salary &amp; Benefits'!$A:$I,4,FALSE)</f>
        <v>1.1200000000000001</v>
      </c>
      <c r="K55" s="144">
        <f t="shared" si="22"/>
        <v>596.06000000000006</v>
      </c>
      <c r="L55" s="143">
        <f t="shared" si="23"/>
        <v>1.748</v>
      </c>
      <c r="M55" s="145">
        <f>'2024-25 Salary &amp; Benefits'!$E$6</f>
        <v>72728</v>
      </c>
      <c r="N55" s="145">
        <f>'2024-25 Salary &amp; Benefits'!$F$6</f>
        <v>78209</v>
      </c>
      <c r="O55" s="9">
        <f t="shared" si="24"/>
        <v>142383.97</v>
      </c>
      <c r="P55" s="9">
        <f t="shared" si="25"/>
        <v>10730.48000000001</v>
      </c>
      <c r="Q55" s="9">
        <f>'2024-25 Salary &amp; Benefits'!G$6</f>
        <v>14418.72</v>
      </c>
      <c r="R55" s="146">
        <f>'2024-25 Salary &amp; Benefits'!H$6</f>
        <v>0.18149999999999999</v>
      </c>
      <c r="S55" s="146">
        <f>'2024-25 Salary &amp; Benefits'!I$6</f>
        <v>0.17510000000000001</v>
      </c>
      <c r="T55" s="9">
        <f t="shared" si="26"/>
        <v>52925.52</v>
      </c>
      <c r="U55" s="9">
        <f t="shared" si="27"/>
        <v>2551.91</v>
      </c>
      <c r="V55" s="9">
        <f t="shared" si="28"/>
        <v>446.84</v>
      </c>
      <c r="W55" s="9">
        <f t="shared" si="29"/>
        <v>2998.75</v>
      </c>
      <c r="X55" s="22">
        <f t="shared" si="30"/>
        <v>209038.72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</row>
    <row r="56" spans="1:159" s="21" customFormat="1">
      <c r="A56" s="78" t="s">
        <v>2330</v>
      </c>
      <c r="B56" s="90" t="s">
        <v>801</v>
      </c>
      <c r="C56" s="91">
        <v>3745</v>
      </c>
      <c r="D56" s="90" t="s">
        <v>809</v>
      </c>
      <c r="E56" s="110" t="str">
        <f>VLOOKUP($C56,'2023-24 School Level AAFTE'!$C$4:$L$2380,9,FALSE)</f>
        <v>No</v>
      </c>
      <c r="F56" s="98">
        <f>VLOOKUP($C56,'2023-24 School Level AAFTE'!$C$4:$J$2380,8,FALSE)</f>
        <v>424</v>
      </c>
      <c r="G56" s="100">
        <f>IFERROR(IF(E56= "yes",VLOOKUP(C56,Summary!$B:$I,5,0),0),0)</f>
        <v>0</v>
      </c>
      <c r="H56" s="99">
        <f t="shared" si="21"/>
        <v>0</v>
      </c>
      <c r="I56" s="157">
        <f>VLOOKUP($A56,'2024-25 Salary &amp; Benefits'!$A:$I,3,FALSE)</f>
        <v>1.1200000000000001</v>
      </c>
      <c r="J56" s="157">
        <f>VLOOKUP($A56,'2024-25 Salary &amp; Benefits'!$A:$I,4,FALSE)</f>
        <v>1.1200000000000001</v>
      </c>
      <c r="K56" s="144">
        <f t="shared" si="22"/>
        <v>0</v>
      </c>
      <c r="L56" s="143">
        <f t="shared" si="23"/>
        <v>0</v>
      </c>
      <c r="M56" s="145">
        <f>'2024-25 Salary &amp; Benefits'!$E$6</f>
        <v>72728</v>
      </c>
      <c r="N56" s="145">
        <f>'2024-25 Salary &amp; Benefits'!$F$6</f>
        <v>78209</v>
      </c>
      <c r="O56" s="9">
        <f t="shared" si="24"/>
        <v>0</v>
      </c>
      <c r="P56" s="9">
        <f t="shared" si="25"/>
        <v>0</v>
      </c>
      <c r="Q56" s="9">
        <f>'2024-25 Salary &amp; Benefits'!G$6</f>
        <v>14418.72</v>
      </c>
      <c r="R56" s="146">
        <f>'2024-25 Salary &amp; Benefits'!H$6</f>
        <v>0.18149999999999999</v>
      </c>
      <c r="S56" s="146">
        <f>'2024-25 Salary &amp; Benefits'!I$6</f>
        <v>0.17510000000000001</v>
      </c>
      <c r="T56" s="9">
        <f t="shared" si="26"/>
        <v>0</v>
      </c>
      <c r="U56" s="9">
        <f t="shared" si="27"/>
        <v>0</v>
      </c>
      <c r="V56" s="9">
        <f t="shared" si="28"/>
        <v>0</v>
      </c>
      <c r="W56" s="9">
        <f t="shared" si="29"/>
        <v>0</v>
      </c>
      <c r="X56" s="22">
        <f t="shared" si="30"/>
        <v>0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</row>
    <row r="57" spans="1:159" s="21" customFormat="1">
      <c r="A57" s="78" t="s">
        <v>2330</v>
      </c>
      <c r="B57" s="90" t="s">
        <v>801</v>
      </c>
      <c r="C57" s="91">
        <v>3669</v>
      </c>
      <c r="D57" s="90" t="s">
        <v>808</v>
      </c>
      <c r="E57" s="110" t="str">
        <f>VLOOKUP($C57,'2023-24 School Level AAFTE'!$C$4:$L$2380,9,FALSE)</f>
        <v>Yes</v>
      </c>
      <c r="F57" s="98">
        <f>VLOOKUP($C57,'2023-24 School Level AAFTE'!$C$4:$J$2380,8,FALSE)</f>
        <v>383.86</v>
      </c>
      <c r="G57" s="100">
        <f>IFERROR(IF(E57= "yes",VLOOKUP(C57,Summary!$B:$I,5,0),0),0)</f>
        <v>0</v>
      </c>
      <c r="H57" s="99">
        <f t="shared" si="21"/>
        <v>383.86</v>
      </c>
      <c r="I57" s="157">
        <f>VLOOKUP($A57,'2024-25 Salary &amp; Benefits'!$A:$I,3,FALSE)</f>
        <v>1.1200000000000001</v>
      </c>
      <c r="J57" s="157">
        <f>VLOOKUP($A57,'2024-25 Salary &amp; Benefits'!$A:$I,4,FALSE)</f>
        <v>1.1200000000000001</v>
      </c>
      <c r="K57" s="144">
        <f t="shared" si="22"/>
        <v>383.86</v>
      </c>
      <c r="L57" s="143">
        <f t="shared" si="23"/>
        <v>1.1259999999999999</v>
      </c>
      <c r="M57" s="145">
        <f>'2024-25 Salary &amp; Benefits'!$E$6</f>
        <v>72728</v>
      </c>
      <c r="N57" s="145">
        <f>'2024-25 Salary &amp; Benefits'!$F$6</f>
        <v>78209</v>
      </c>
      <c r="O57" s="9">
        <f t="shared" si="24"/>
        <v>91718.74</v>
      </c>
      <c r="P57" s="9">
        <f t="shared" si="25"/>
        <v>6912.1899999999878</v>
      </c>
      <c r="Q57" s="9">
        <f>'2024-25 Salary &amp; Benefits'!G$6</f>
        <v>14418.72</v>
      </c>
      <c r="R57" s="146">
        <f>'2024-25 Salary &amp; Benefits'!H$6</f>
        <v>0.18149999999999999</v>
      </c>
      <c r="S57" s="146">
        <f>'2024-25 Salary &amp; Benefits'!I$6</f>
        <v>0.17510000000000001</v>
      </c>
      <c r="T57" s="9">
        <f t="shared" si="26"/>
        <v>34092.75</v>
      </c>
      <c r="U57" s="9">
        <f t="shared" si="27"/>
        <v>1643.85</v>
      </c>
      <c r="V57" s="9">
        <f t="shared" si="28"/>
        <v>287.83999999999997</v>
      </c>
      <c r="W57" s="9">
        <f t="shared" si="29"/>
        <v>1931.6899999999998</v>
      </c>
      <c r="X57" s="22">
        <f t="shared" si="30"/>
        <v>134655.37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</row>
    <row r="58" spans="1:159" s="21" customFormat="1">
      <c r="A58" s="78" t="s">
        <v>2330</v>
      </c>
      <c r="B58" s="90" t="s">
        <v>801</v>
      </c>
      <c r="C58" s="91">
        <v>4347</v>
      </c>
      <c r="D58" s="90" t="s">
        <v>742</v>
      </c>
      <c r="E58" s="110" t="str">
        <f>VLOOKUP($C58,'2023-24 School Level AAFTE'!$C$4:$L$2380,9,FALSE)</f>
        <v>No</v>
      </c>
      <c r="F58" s="98">
        <f>VLOOKUP($C58,'2023-24 School Level AAFTE'!$C$4:$J$2380,8,FALSE)</f>
        <v>507.54</v>
      </c>
      <c r="G58" s="100">
        <f>IFERROR(IF(E58= "yes",VLOOKUP(C58,Summary!$B:$I,5,0),0),0)</f>
        <v>0</v>
      </c>
      <c r="H58" s="99">
        <f t="shared" si="21"/>
        <v>0</v>
      </c>
      <c r="I58" s="157">
        <f>VLOOKUP($A58,'2024-25 Salary &amp; Benefits'!$A:$I,3,FALSE)</f>
        <v>1.1200000000000001</v>
      </c>
      <c r="J58" s="157">
        <f>VLOOKUP($A58,'2024-25 Salary &amp; Benefits'!$A:$I,4,FALSE)</f>
        <v>1.1200000000000001</v>
      </c>
      <c r="K58" s="144">
        <f t="shared" si="22"/>
        <v>0</v>
      </c>
      <c r="L58" s="143">
        <f t="shared" si="23"/>
        <v>0</v>
      </c>
      <c r="M58" s="145">
        <f>'2024-25 Salary &amp; Benefits'!$E$6</f>
        <v>72728</v>
      </c>
      <c r="N58" s="145">
        <f>'2024-25 Salary &amp; Benefits'!$F$6</f>
        <v>78209</v>
      </c>
      <c r="O58" s="9">
        <f t="shared" si="24"/>
        <v>0</v>
      </c>
      <c r="P58" s="9">
        <f t="shared" si="25"/>
        <v>0</v>
      </c>
      <c r="Q58" s="9">
        <f>'2024-25 Salary &amp; Benefits'!G$6</f>
        <v>14418.72</v>
      </c>
      <c r="R58" s="146">
        <f>'2024-25 Salary &amp; Benefits'!H$6</f>
        <v>0.18149999999999999</v>
      </c>
      <c r="S58" s="146">
        <f>'2024-25 Salary &amp; Benefits'!I$6</f>
        <v>0.17510000000000001</v>
      </c>
      <c r="T58" s="9">
        <f t="shared" si="26"/>
        <v>0</v>
      </c>
      <c r="U58" s="9">
        <f t="shared" si="27"/>
        <v>0</v>
      </c>
      <c r="V58" s="9">
        <f t="shared" si="28"/>
        <v>0</v>
      </c>
      <c r="W58" s="9">
        <f t="shared" si="29"/>
        <v>0</v>
      </c>
      <c r="X58" s="22">
        <f t="shared" si="30"/>
        <v>0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</row>
    <row r="59" spans="1:159" s="21" customFormat="1">
      <c r="A59" s="78" t="s">
        <v>2330</v>
      </c>
      <c r="B59" s="90" t="s">
        <v>801</v>
      </c>
      <c r="C59" s="91">
        <v>4417</v>
      </c>
      <c r="D59" s="90" t="s">
        <v>813</v>
      </c>
      <c r="E59" s="110" t="str">
        <f>VLOOKUP($C59,'2023-24 School Level AAFTE'!$C$4:$L$2380,9,FALSE)</f>
        <v>Yes</v>
      </c>
      <c r="F59" s="98">
        <f>VLOOKUP($C59,'2023-24 School Level AAFTE'!$C$4:$J$2380,8,FALSE)</f>
        <v>446.43</v>
      </c>
      <c r="G59" s="100">
        <f>IFERROR(IF(E59= "yes",VLOOKUP(C59,Summary!$B:$I,5,0),0),0)</f>
        <v>0</v>
      </c>
      <c r="H59" s="99">
        <f t="shared" si="21"/>
        <v>446.43</v>
      </c>
      <c r="I59" s="157">
        <f>VLOOKUP($A59,'2024-25 Salary &amp; Benefits'!$A:$I,3,FALSE)</f>
        <v>1.1200000000000001</v>
      </c>
      <c r="J59" s="157">
        <f>VLOOKUP($A59,'2024-25 Salary &amp; Benefits'!$A:$I,4,FALSE)</f>
        <v>1.1200000000000001</v>
      </c>
      <c r="K59" s="144">
        <f t="shared" si="22"/>
        <v>446.43</v>
      </c>
      <c r="L59" s="143">
        <f t="shared" si="23"/>
        <v>1.31</v>
      </c>
      <c r="M59" s="145">
        <f>'2024-25 Salary &amp; Benefits'!$E$6</f>
        <v>72728</v>
      </c>
      <c r="N59" s="145">
        <f>'2024-25 Salary &amp; Benefits'!$F$6</f>
        <v>78209</v>
      </c>
      <c r="O59" s="9">
        <f t="shared" si="24"/>
        <v>106706.52</v>
      </c>
      <c r="P59" s="9">
        <f t="shared" si="25"/>
        <v>8041.7200000000012</v>
      </c>
      <c r="Q59" s="9">
        <f>'2024-25 Salary &amp; Benefits'!G$6</f>
        <v>14418.72</v>
      </c>
      <c r="R59" s="146">
        <f>'2024-25 Salary &amp; Benefits'!H$6</f>
        <v>0.18149999999999999</v>
      </c>
      <c r="S59" s="146">
        <f>'2024-25 Salary &amp; Benefits'!I$6</f>
        <v>0.17510000000000001</v>
      </c>
      <c r="T59" s="9">
        <f t="shared" si="26"/>
        <v>39663.86</v>
      </c>
      <c r="U59" s="9">
        <f t="shared" si="27"/>
        <v>1912.47</v>
      </c>
      <c r="V59" s="9">
        <f t="shared" si="28"/>
        <v>334.87</v>
      </c>
      <c r="W59" s="9">
        <f t="shared" si="29"/>
        <v>2247.34</v>
      </c>
      <c r="X59" s="22">
        <f t="shared" si="30"/>
        <v>156659.44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</row>
    <row r="60" spans="1:159" s="21" customFormat="1">
      <c r="A60" s="78" t="s">
        <v>2330</v>
      </c>
      <c r="B60" s="90" t="s">
        <v>801</v>
      </c>
      <c r="C60" s="91">
        <v>4120</v>
      </c>
      <c r="D60" s="90" t="s">
        <v>811</v>
      </c>
      <c r="E60" s="110" t="str">
        <f>VLOOKUP($C60,'2023-24 School Level AAFTE'!$C$4:$L$2380,9,FALSE)</f>
        <v>No</v>
      </c>
      <c r="F60" s="98">
        <f>VLOOKUP($C60,'2023-24 School Level AAFTE'!$C$4:$J$2380,8,FALSE)</f>
        <v>415.14</v>
      </c>
      <c r="G60" s="100">
        <f>IFERROR(IF(E60= "yes",VLOOKUP(C60,Summary!$B:$I,5,0),0),0)</f>
        <v>0</v>
      </c>
      <c r="H60" s="99">
        <f t="shared" si="21"/>
        <v>0</v>
      </c>
      <c r="I60" s="157">
        <f>VLOOKUP($A60,'2024-25 Salary &amp; Benefits'!$A:$I,3,FALSE)</f>
        <v>1.1200000000000001</v>
      </c>
      <c r="J60" s="157">
        <f>VLOOKUP($A60,'2024-25 Salary &amp; Benefits'!$A:$I,4,FALSE)</f>
        <v>1.1200000000000001</v>
      </c>
      <c r="K60" s="144">
        <f t="shared" si="22"/>
        <v>0</v>
      </c>
      <c r="L60" s="143">
        <f t="shared" si="23"/>
        <v>0</v>
      </c>
      <c r="M60" s="145">
        <f>'2024-25 Salary &amp; Benefits'!$E$6</f>
        <v>72728</v>
      </c>
      <c r="N60" s="145">
        <f>'2024-25 Salary &amp; Benefits'!$F$6</f>
        <v>78209</v>
      </c>
      <c r="O60" s="9">
        <f t="shared" si="24"/>
        <v>0</v>
      </c>
      <c r="P60" s="9">
        <f t="shared" si="25"/>
        <v>0</v>
      </c>
      <c r="Q60" s="9">
        <f>'2024-25 Salary &amp; Benefits'!G$6</f>
        <v>14418.72</v>
      </c>
      <c r="R60" s="146">
        <f>'2024-25 Salary &amp; Benefits'!H$6</f>
        <v>0.18149999999999999</v>
      </c>
      <c r="S60" s="146">
        <f>'2024-25 Salary &amp; Benefits'!I$6</f>
        <v>0.17510000000000001</v>
      </c>
      <c r="T60" s="9">
        <f t="shared" si="26"/>
        <v>0</v>
      </c>
      <c r="U60" s="9">
        <f t="shared" si="27"/>
        <v>0</v>
      </c>
      <c r="V60" s="9">
        <f t="shared" si="28"/>
        <v>0</v>
      </c>
      <c r="W60" s="9">
        <f t="shared" si="29"/>
        <v>0</v>
      </c>
      <c r="X60" s="22">
        <f t="shared" si="30"/>
        <v>0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</row>
    <row r="61" spans="1:159" s="21" customFormat="1">
      <c r="A61" s="78" t="s">
        <v>2330</v>
      </c>
      <c r="B61" s="90" t="s">
        <v>801</v>
      </c>
      <c r="C61" s="91">
        <v>5051</v>
      </c>
      <c r="D61" s="90" t="s">
        <v>817</v>
      </c>
      <c r="E61" s="110" t="str">
        <f>VLOOKUP($C61,'2023-24 School Level AAFTE'!$C$4:$L$2380,9,FALSE)</f>
        <v>No</v>
      </c>
      <c r="F61" s="98">
        <f>VLOOKUP($C61,'2023-24 School Level AAFTE'!$C$4:$J$2380,8,FALSE)</f>
        <v>521</v>
      </c>
      <c r="G61" s="100">
        <f>IFERROR(IF(E61= "yes",VLOOKUP(C61,Summary!$B:$I,5,0),0),0)</f>
        <v>0</v>
      </c>
      <c r="H61" s="99">
        <f t="shared" si="21"/>
        <v>0</v>
      </c>
      <c r="I61" s="157">
        <f>VLOOKUP($A61,'2024-25 Salary &amp; Benefits'!$A:$I,3,FALSE)</f>
        <v>1.1200000000000001</v>
      </c>
      <c r="J61" s="157">
        <f>VLOOKUP($A61,'2024-25 Salary &amp; Benefits'!$A:$I,4,FALSE)</f>
        <v>1.1200000000000001</v>
      </c>
      <c r="K61" s="144">
        <f t="shared" si="22"/>
        <v>0</v>
      </c>
      <c r="L61" s="143">
        <f t="shared" si="23"/>
        <v>0</v>
      </c>
      <c r="M61" s="145">
        <f>'2024-25 Salary &amp; Benefits'!$E$6</f>
        <v>72728</v>
      </c>
      <c r="N61" s="145">
        <f>'2024-25 Salary &amp; Benefits'!$F$6</f>
        <v>78209</v>
      </c>
      <c r="O61" s="9">
        <f t="shared" si="24"/>
        <v>0</v>
      </c>
      <c r="P61" s="9">
        <f t="shared" si="25"/>
        <v>0</v>
      </c>
      <c r="Q61" s="9">
        <f>'2024-25 Salary &amp; Benefits'!G$6</f>
        <v>14418.72</v>
      </c>
      <c r="R61" s="146">
        <f>'2024-25 Salary &amp; Benefits'!H$6</f>
        <v>0.18149999999999999</v>
      </c>
      <c r="S61" s="146">
        <f>'2024-25 Salary &amp; Benefits'!I$6</f>
        <v>0.17510000000000001</v>
      </c>
      <c r="T61" s="9">
        <f t="shared" si="26"/>
        <v>0</v>
      </c>
      <c r="U61" s="9">
        <f t="shared" si="27"/>
        <v>0</v>
      </c>
      <c r="V61" s="9">
        <f t="shared" si="28"/>
        <v>0</v>
      </c>
      <c r="W61" s="9">
        <f t="shared" si="29"/>
        <v>0</v>
      </c>
      <c r="X61" s="22">
        <f t="shared" si="30"/>
        <v>0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</row>
    <row r="62" spans="1:159" s="21" customFormat="1">
      <c r="A62" s="78" t="s">
        <v>2330</v>
      </c>
      <c r="B62" s="90" t="s">
        <v>801</v>
      </c>
      <c r="C62" s="91">
        <v>3525</v>
      </c>
      <c r="D62" s="90" t="s">
        <v>807</v>
      </c>
      <c r="E62" s="110" t="str">
        <f>VLOOKUP($C62,'2023-24 School Level AAFTE'!$C$4:$L$2380,9,FALSE)</f>
        <v>Yes</v>
      </c>
      <c r="F62" s="98">
        <f>VLOOKUP($C62,'2023-24 School Level AAFTE'!$C$4:$J$2380,8,FALSE)</f>
        <v>552.28000000000009</v>
      </c>
      <c r="G62" s="100">
        <f>IFERROR(IF(E62= "yes",VLOOKUP(C62,Summary!$B:$I,5,0),0),0)</f>
        <v>0</v>
      </c>
      <c r="H62" s="99">
        <f t="shared" si="21"/>
        <v>552.28000000000009</v>
      </c>
      <c r="I62" s="157">
        <f>VLOOKUP($A62,'2024-25 Salary &amp; Benefits'!$A:$I,3,FALSE)</f>
        <v>1.1200000000000001</v>
      </c>
      <c r="J62" s="157">
        <f>VLOOKUP($A62,'2024-25 Salary &amp; Benefits'!$A:$I,4,FALSE)</f>
        <v>1.1200000000000001</v>
      </c>
      <c r="K62" s="144">
        <f t="shared" si="22"/>
        <v>552.28000000000009</v>
      </c>
      <c r="L62" s="143">
        <f t="shared" si="23"/>
        <v>1.62</v>
      </c>
      <c r="M62" s="145">
        <f>'2024-25 Salary &amp; Benefits'!$E$6</f>
        <v>72728</v>
      </c>
      <c r="N62" s="145">
        <f>'2024-25 Salary &amp; Benefits'!$F$6</f>
        <v>78209</v>
      </c>
      <c r="O62" s="9">
        <f t="shared" si="24"/>
        <v>131957.68</v>
      </c>
      <c r="P62" s="9">
        <f t="shared" si="25"/>
        <v>9944.7300000000105</v>
      </c>
      <c r="Q62" s="9">
        <f>'2024-25 Salary &amp; Benefits'!G$6</f>
        <v>14418.72</v>
      </c>
      <c r="R62" s="146">
        <f>'2024-25 Salary &amp; Benefits'!H$6</f>
        <v>0.18149999999999999</v>
      </c>
      <c r="S62" s="146">
        <f>'2024-25 Salary &amp; Benefits'!I$6</f>
        <v>0.17510000000000001</v>
      </c>
      <c r="T62" s="9">
        <f t="shared" si="26"/>
        <v>49049.97</v>
      </c>
      <c r="U62" s="9">
        <f t="shared" si="27"/>
        <v>2365.04</v>
      </c>
      <c r="V62" s="9">
        <f t="shared" si="28"/>
        <v>414.12</v>
      </c>
      <c r="W62" s="9">
        <f t="shared" si="29"/>
        <v>2779.16</v>
      </c>
      <c r="X62" s="22">
        <f t="shared" si="30"/>
        <v>193731.54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</row>
    <row r="63" spans="1:159" s="21" customFormat="1">
      <c r="A63" s="78" t="s">
        <v>2330</v>
      </c>
      <c r="B63" s="90" t="s">
        <v>801</v>
      </c>
      <c r="C63" s="91">
        <v>4462</v>
      </c>
      <c r="D63" s="90" t="s">
        <v>814</v>
      </c>
      <c r="E63" s="110" t="str">
        <f>VLOOKUP($C63,'2023-24 School Level AAFTE'!$C$4:$L$2380,9,FALSE)</f>
        <v>Yes</v>
      </c>
      <c r="F63" s="98">
        <f>VLOOKUP($C63,'2023-24 School Level AAFTE'!$C$4:$J$2380,8,FALSE)</f>
        <v>920.7</v>
      </c>
      <c r="G63" s="100">
        <f>IFERROR(IF(E63= "yes",VLOOKUP(C63,Summary!$B:$I,5,0),0),0)</f>
        <v>0</v>
      </c>
      <c r="H63" s="99">
        <f t="shared" si="21"/>
        <v>920.7</v>
      </c>
      <c r="I63" s="157">
        <f>VLOOKUP($A63,'2024-25 Salary &amp; Benefits'!$A:$I,3,FALSE)</f>
        <v>1.1200000000000001</v>
      </c>
      <c r="J63" s="157">
        <f>VLOOKUP($A63,'2024-25 Salary &amp; Benefits'!$A:$I,4,FALSE)</f>
        <v>1.1200000000000001</v>
      </c>
      <c r="K63" s="144">
        <f t="shared" si="22"/>
        <v>920.7</v>
      </c>
      <c r="L63" s="143">
        <f t="shared" si="23"/>
        <v>2.7010000000000001</v>
      </c>
      <c r="M63" s="145">
        <f>'2024-25 Salary &amp; Benefits'!$E$6</f>
        <v>72728</v>
      </c>
      <c r="N63" s="145">
        <f>'2024-25 Salary &amp; Benefits'!$F$6</f>
        <v>78209</v>
      </c>
      <c r="O63" s="9">
        <f t="shared" si="24"/>
        <v>220010.93</v>
      </c>
      <c r="P63" s="9">
        <f t="shared" si="25"/>
        <v>16580.679999999993</v>
      </c>
      <c r="Q63" s="9">
        <f>'2024-25 Salary &amp; Benefits'!G$6</f>
        <v>14418.72</v>
      </c>
      <c r="R63" s="146">
        <f>'2024-25 Salary &amp; Benefits'!H$6</f>
        <v>0.18149999999999999</v>
      </c>
      <c r="S63" s="146">
        <f>'2024-25 Salary &amp; Benefits'!I$6</f>
        <v>0.17510000000000001</v>
      </c>
      <c r="T63" s="9">
        <f t="shared" si="26"/>
        <v>81780.22</v>
      </c>
      <c r="U63" s="9">
        <f t="shared" si="27"/>
        <v>3943.19</v>
      </c>
      <c r="V63" s="9">
        <f t="shared" si="28"/>
        <v>690.45</v>
      </c>
      <c r="W63" s="9">
        <f t="shared" si="29"/>
        <v>4633.6400000000003</v>
      </c>
      <c r="X63" s="22">
        <f t="shared" si="30"/>
        <v>323005.47000000003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</row>
    <row r="64" spans="1:159" s="21" customFormat="1">
      <c r="A64" s="78" t="s">
        <v>2330</v>
      </c>
      <c r="B64" s="90" t="s">
        <v>801</v>
      </c>
      <c r="C64" s="91">
        <v>3169</v>
      </c>
      <c r="D64" s="90" t="s">
        <v>806</v>
      </c>
      <c r="E64" s="110" t="str">
        <f>VLOOKUP($C64,'2023-24 School Level AAFTE'!$C$4:$L$2380,9,FALSE)</f>
        <v>Yes</v>
      </c>
      <c r="F64" s="98">
        <f>VLOOKUP($C64,'2023-24 School Level AAFTE'!$C$4:$J$2380,8,FALSE)</f>
        <v>952.99</v>
      </c>
      <c r="G64" s="100">
        <f>IFERROR(IF(E64= "yes",VLOOKUP(C64,Summary!$B:$I,5,0),0),0)</f>
        <v>0</v>
      </c>
      <c r="H64" s="99">
        <f t="shared" si="21"/>
        <v>952.99</v>
      </c>
      <c r="I64" s="157">
        <f>VLOOKUP($A64,'2024-25 Salary &amp; Benefits'!$A:$I,3,FALSE)</f>
        <v>1.1200000000000001</v>
      </c>
      <c r="J64" s="157">
        <f>VLOOKUP($A64,'2024-25 Salary &amp; Benefits'!$A:$I,4,FALSE)</f>
        <v>1.1200000000000001</v>
      </c>
      <c r="K64" s="144">
        <f t="shared" si="22"/>
        <v>952.99</v>
      </c>
      <c r="L64" s="143">
        <f t="shared" si="23"/>
        <v>2.7949999999999999</v>
      </c>
      <c r="M64" s="145">
        <f>'2024-25 Salary &amp; Benefits'!$E$6</f>
        <v>72728</v>
      </c>
      <c r="N64" s="145">
        <f>'2024-25 Salary &amp; Benefits'!$F$6</f>
        <v>78209</v>
      </c>
      <c r="O64" s="9">
        <f t="shared" si="24"/>
        <v>227667.73</v>
      </c>
      <c r="P64" s="9">
        <f t="shared" si="25"/>
        <v>17157.72</v>
      </c>
      <c r="Q64" s="9">
        <f>'2024-25 Salary &amp; Benefits'!G$6</f>
        <v>14418.72</v>
      </c>
      <c r="R64" s="146">
        <f>'2024-25 Salary &amp; Benefits'!H$6</f>
        <v>0.18149999999999999</v>
      </c>
      <c r="S64" s="146">
        <f>'2024-25 Salary &amp; Benefits'!I$6</f>
        <v>0.17510000000000001</v>
      </c>
      <c r="T64" s="9">
        <f t="shared" si="26"/>
        <v>84626.33</v>
      </c>
      <c r="U64" s="9">
        <f t="shared" si="27"/>
        <v>4080.42</v>
      </c>
      <c r="V64" s="9">
        <f t="shared" si="28"/>
        <v>714.48</v>
      </c>
      <c r="W64" s="9">
        <f t="shared" si="29"/>
        <v>4794.8999999999996</v>
      </c>
      <c r="X64" s="22">
        <f t="shared" si="30"/>
        <v>334246.68000000005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</row>
    <row r="65" spans="1:159" s="21" customFormat="1">
      <c r="A65" s="78" t="s">
        <v>2330</v>
      </c>
      <c r="B65" s="90" t="s">
        <v>801</v>
      </c>
      <c r="C65" s="91">
        <v>3227</v>
      </c>
      <c r="D65" s="90" t="s">
        <v>242</v>
      </c>
      <c r="E65" s="110" t="str">
        <f>VLOOKUP($C65,'2023-24 School Level AAFTE'!$C$4:$L$2380,9,FALSE)</f>
        <v>Yes</v>
      </c>
      <c r="F65" s="98">
        <f>VLOOKUP($C65,'2023-24 School Level AAFTE'!$C$4:$J$2380,8,FALSE)</f>
        <v>596.2700000000001</v>
      </c>
      <c r="G65" s="100">
        <f>IFERROR(IF(E65= "yes",VLOOKUP(C65,Summary!$B:$I,5,0),0),0)</f>
        <v>0</v>
      </c>
      <c r="H65" s="99">
        <f t="shared" si="21"/>
        <v>596.2700000000001</v>
      </c>
      <c r="I65" s="157">
        <f>VLOOKUP($A65,'2024-25 Salary &amp; Benefits'!$A:$I,3,FALSE)</f>
        <v>1.1200000000000001</v>
      </c>
      <c r="J65" s="157">
        <f>VLOOKUP($A65,'2024-25 Salary &amp; Benefits'!$A:$I,4,FALSE)</f>
        <v>1.1200000000000001</v>
      </c>
      <c r="K65" s="144">
        <f t="shared" si="22"/>
        <v>596.2700000000001</v>
      </c>
      <c r="L65" s="143">
        <f t="shared" si="23"/>
        <v>1.7490000000000001</v>
      </c>
      <c r="M65" s="145">
        <f>'2024-25 Salary &amp; Benefits'!$E$6</f>
        <v>72728</v>
      </c>
      <c r="N65" s="145">
        <f>'2024-25 Salary &amp; Benefits'!$F$6</f>
        <v>78209</v>
      </c>
      <c r="O65" s="9">
        <f t="shared" si="24"/>
        <v>142465.42000000001</v>
      </c>
      <c r="P65" s="9">
        <f t="shared" si="25"/>
        <v>10736.629999999976</v>
      </c>
      <c r="Q65" s="9">
        <f>'2024-25 Salary &amp; Benefits'!G$6</f>
        <v>14418.72</v>
      </c>
      <c r="R65" s="146">
        <f>'2024-25 Salary &amp; Benefits'!H$6</f>
        <v>0.18149999999999999</v>
      </c>
      <c r="S65" s="146">
        <f>'2024-25 Salary &amp; Benefits'!I$6</f>
        <v>0.17510000000000001</v>
      </c>
      <c r="T65" s="9">
        <f t="shared" si="26"/>
        <v>52955.8</v>
      </c>
      <c r="U65" s="9">
        <f t="shared" si="27"/>
        <v>2553.37</v>
      </c>
      <c r="V65" s="9">
        <f t="shared" si="28"/>
        <v>447.1</v>
      </c>
      <c r="W65" s="9">
        <f t="shared" si="29"/>
        <v>3000.47</v>
      </c>
      <c r="X65" s="22">
        <f t="shared" si="30"/>
        <v>209158.32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</row>
    <row r="66" spans="1:159" s="21" customFormat="1">
      <c r="A66" s="78" t="s">
        <v>2330</v>
      </c>
      <c r="B66" s="90" t="s">
        <v>801</v>
      </c>
      <c r="C66" s="91">
        <v>4385</v>
      </c>
      <c r="D66" s="90" t="s">
        <v>812</v>
      </c>
      <c r="E66" s="110" t="str">
        <f>VLOOKUP($C66,'2023-24 School Level AAFTE'!$C$4:$L$2380,9,FALSE)</f>
        <v>Yes</v>
      </c>
      <c r="F66" s="98">
        <f>VLOOKUP($C66,'2023-24 School Level AAFTE'!$C$4:$J$2380,8,FALSE)</f>
        <v>931.15</v>
      </c>
      <c r="G66" s="100">
        <f>IFERROR(IF(E66= "yes",VLOOKUP(C66,Summary!$B:$I,5,0),0),0)</f>
        <v>0</v>
      </c>
      <c r="H66" s="99">
        <f t="shared" si="21"/>
        <v>931.15</v>
      </c>
      <c r="I66" s="157">
        <f>VLOOKUP($A66,'2024-25 Salary &amp; Benefits'!$A:$I,3,FALSE)</f>
        <v>1.1200000000000001</v>
      </c>
      <c r="J66" s="157">
        <f>VLOOKUP($A66,'2024-25 Salary &amp; Benefits'!$A:$I,4,FALSE)</f>
        <v>1.1200000000000001</v>
      </c>
      <c r="K66" s="144">
        <f t="shared" si="22"/>
        <v>931.15</v>
      </c>
      <c r="L66" s="143">
        <f t="shared" si="23"/>
        <v>2.7309999999999999</v>
      </c>
      <c r="M66" s="145">
        <f>'2024-25 Salary &amp; Benefits'!$E$6</f>
        <v>72728</v>
      </c>
      <c r="N66" s="145">
        <f>'2024-25 Salary &amp; Benefits'!$F$6</f>
        <v>78209</v>
      </c>
      <c r="O66" s="9">
        <f t="shared" si="24"/>
        <v>222454.59</v>
      </c>
      <c r="P66" s="9">
        <f t="shared" si="25"/>
        <v>16764.839999999997</v>
      </c>
      <c r="Q66" s="9">
        <f>'2024-25 Salary &amp; Benefits'!G$6</f>
        <v>14418.72</v>
      </c>
      <c r="R66" s="146">
        <f>'2024-25 Salary &amp; Benefits'!H$6</f>
        <v>0.18149999999999999</v>
      </c>
      <c r="S66" s="146">
        <f>'2024-25 Salary &amp; Benefits'!I$6</f>
        <v>0.17510000000000001</v>
      </c>
      <c r="T66" s="9">
        <f t="shared" si="26"/>
        <v>82688.56</v>
      </c>
      <c r="U66" s="9">
        <f t="shared" si="27"/>
        <v>3986.99</v>
      </c>
      <c r="V66" s="9">
        <f t="shared" si="28"/>
        <v>698.12</v>
      </c>
      <c r="W66" s="9">
        <f t="shared" si="29"/>
        <v>4685.1099999999997</v>
      </c>
      <c r="X66" s="22">
        <f t="shared" si="30"/>
        <v>326593.09999999998</v>
      </c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</row>
    <row r="67" spans="1:159" s="21" customFormat="1">
      <c r="A67" s="78" t="s">
        <v>2330</v>
      </c>
      <c r="B67" s="90" t="s">
        <v>801</v>
      </c>
      <c r="C67" s="91">
        <v>2659</v>
      </c>
      <c r="D67" s="90" t="s">
        <v>802</v>
      </c>
      <c r="E67" s="110" t="str">
        <f>VLOOKUP($C67,'2023-24 School Level AAFTE'!$C$4:$L$2380,9,FALSE)</f>
        <v>Yes</v>
      </c>
      <c r="F67" s="98">
        <f>VLOOKUP($C67,'2023-24 School Level AAFTE'!$C$4:$J$2380,8,FALSE)</f>
        <v>500.86</v>
      </c>
      <c r="G67" s="100">
        <f>IFERROR(IF(E67= "yes",VLOOKUP(C67,Summary!$B:$I,5,0),0),0)</f>
        <v>0</v>
      </c>
      <c r="H67" s="99">
        <f t="shared" si="21"/>
        <v>500.86</v>
      </c>
      <c r="I67" s="157">
        <f>VLOOKUP($A67,'2024-25 Salary &amp; Benefits'!$A:$I,3,FALSE)</f>
        <v>1.1200000000000001</v>
      </c>
      <c r="J67" s="157">
        <f>VLOOKUP($A67,'2024-25 Salary &amp; Benefits'!$A:$I,4,FALSE)</f>
        <v>1.1200000000000001</v>
      </c>
      <c r="K67" s="144">
        <f t="shared" si="22"/>
        <v>500.86</v>
      </c>
      <c r="L67" s="143">
        <f t="shared" si="23"/>
        <v>1.4690000000000001</v>
      </c>
      <c r="M67" s="145">
        <f>'2024-25 Salary &amp; Benefits'!$E$6</f>
        <v>72728</v>
      </c>
      <c r="N67" s="145">
        <f>'2024-25 Salary &amp; Benefits'!$F$6</f>
        <v>78209</v>
      </c>
      <c r="O67" s="9">
        <f t="shared" si="24"/>
        <v>119657.92</v>
      </c>
      <c r="P67" s="9">
        <f t="shared" si="25"/>
        <v>9017.7799999999988</v>
      </c>
      <c r="Q67" s="9">
        <f>'2024-25 Salary &amp; Benefits'!G$6</f>
        <v>14418.72</v>
      </c>
      <c r="R67" s="146">
        <f>'2024-25 Salary &amp; Benefits'!H$6</f>
        <v>0.18149999999999999</v>
      </c>
      <c r="S67" s="146">
        <f>'2024-25 Salary &amp; Benefits'!I$6</f>
        <v>0.17510000000000001</v>
      </c>
      <c r="T67" s="9">
        <f t="shared" si="26"/>
        <v>44478.03</v>
      </c>
      <c r="U67" s="9">
        <f t="shared" si="27"/>
        <v>2144.6</v>
      </c>
      <c r="V67" s="9">
        <f t="shared" si="28"/>
        <v>375.52</v>
      </c>
      <c r="W67" s="9">
        <f t="shared" si="29"/>
        <v>2520.12</v>
      </c>
      <c r="X67" s="22">
        <f t="shared" si="30"/>
        <v>175673.85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</row>
    <row r="68" spans="1:159" s="21" customFormat="1">
      <c r="A68" s="78" t="s">
        <v>2330</v>
      </c>
      <c r="B68" s="90" t="s">
        <v>801</v>
      </c>
      <c r="C68" s="91">
        <v>2326</v>
      </c>
      <c r="D68" s="90" t="s">
        <v>40</v>
      </c>
      <c r="E68" s="110" t="str">
        <f>VLOOKUP($C68,'2023-24 School Level AAFTE'!$C$4:$L$2380,9,FALSE)</f>
        <v>Yes</v>
      </c>
      <c r="F68" s="98">
        <f>VLOOKUP($C68,'2023-24 School Level AAFTE'!$C$4:$J$2380,8,FALSE)</f>
        <v>475.43</v>
      </c>
      <c r="G68" s="100">
        <f>IFERROR(IF(E68= "yes",VLOOKUP(C68,Summary!$B:$I,5,0),0),0)</f>
        <v>0</v>
      </c>
      <c r="H68" s="99">
        <f t="shared" si="21"/>
        <v>475.43</v>
      </c>
      <c r="I68" s="157">
        <f>VLOOKUP($A68,'2024-25 Salary &amp; Benefits'!$A:$I,3,FALSE)</f>
        <v>1.1200000000000001</v>
      </c>
      <c r="J68" s="157">
        <f>VLOOKUP($A68,'2024-25 Salary &amp; Benefits'!$A:$I,4,FALSE)</f>
        <v>1.1200000000000001</v>
      </c>
      <c r="K68" s="144">
        <f t="shared" si="22"/>
        <v>475.43</v>
      </c>
      <c r="L68" s="143">
        <f t="shared" si="23"/>
        <v>1.395</v>
      </c>
      <c r="M68" s="145">
        <f>'2024-25 Salary &amp; Benefits'!$E$6</f>
        <v>72728</v>
      </c>
      <c r="N68" s="145">
        <f>'2024-25 Salary &amp; Benefits'!$F$6</f>
        <v>78209</v>
      </c>
      <c r="O68" s="9">
        <f t="shared" si="24"/>
        <v>113630.23</v>
      </c>
      <c r="P68" s="9">
        <f t="shared" si="25"/>
        <v>8563.5100000000093</v>
      </c>
      <c r="Q68" s="9">
        <f>'2024-25 Salary &amp; Benefits'!G$6</f>
        <v>14418.72</v>
      </c>
      <c r="R68" s="146">
        <f>'2024-25 Salary &amp; Benefits'!H$6</f>
        <v>0.18149999999999999</v>
      </c>
      <c r="S68" s="146">
        <f>'2024-25 Salary &amp; Benefits'!I$6</f>
        <v>0.17510000000000001</v>
      </c>
      <c r="T68" s="9">
        <f t="shared" si="26"/>
        <v>42237.47</v>
      </c>
      <c r="U68" s="9">
        <f t="shared" si="27"/>
        <v>2036.56</v>
      </c>
      <c r="V68" s="9">
        <f t="shared" si="28"/>
        <v>356.6</v>
      </c>
      <c r="W68" s="9">
        <f t="shared" si="29"/>
        <v>2393.16</v>
      </c>
      <c r="X68" s="22">
        <f t="shared" si="30"/>
        <v>166824.37000000002</v>
      </c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</row>
    <row r="69" spans="1:159" s="21" customFormat="1">
      <c r="A69" s="78" t="s">
        <v>2330</v>
      </c>
      <c r="B69" s="90" t="s">
        <v>801</v>
      </c>
      <c r="C69" s="91">
        <v>5717</v>
      </c>
      <c r="D69" s="90" t="s">
        <v>3149</v>
      </c>
      <c r="E69" s="110" t="str">
        <f>VLOOKUP($C69,'2023-24 School Level AAFTE'!$C$4:$L$2380,9,FALSE)</f>
        <v>No</v>
      </c>
      <c r="F69" s="98">
        <f>VLOOKUP($C69,'2023-24 School Level AAFTE'!$C$4:$J$2380,8,FALSE)</f>
        <v>565.04999999999995</v>
      </c>
      <c r="G69" s="100">
        <f>IFERROR(IF(E69= "yes",VLOOKUP(C69,Summary!$B:$I,5,0),0),0)</f>
        <v>0</v>
      </c>
      <c r="H69" s="99">
        <f t="shared" si="21"/>
        <v>0</v>
      </c>
      <c r="I69" s="157">
        <f>VLOOKUP($A69,'2024-25 Salary &amp; Benefits'!$A:$I,3,FALSE)</f>
        <v>1.1200000000000001</v>
      </c>
      <c r="J69" s="157">
        <f>VLOOKUP($A69,'2024-25 Salary &amp; Benefits'!$A:$I,4,FALSE)</f>
        <v>1.1200000000000001</v>
      </c>
      <c r="K69" s="144">
        <f t="shared" si="22"/>
        <v>0</v>
      </c>
      <c r="L69" s="143">
        <f t="shared" si="23"/>
        <v>0</v>
      </c>
      <c r="M69" s="145">
        <f>'2024-25 Salary &amp; Benefits'!$E$6</f>
        <v>72728</v>
      </c>
      <c r="N69" s="145">
        <f>'2024-25 Salary &amp; Benefits'!$F$6</f>
        <v>78209</v>
      </c>
      <c r="O69" s="9">
        <f t="shared" si="24"/>
        <v>0</v>
      </c>
      <c r="P69" s="9">
        <f t="shared" si="25"/>
        <v>0</v>
      </c>
      <c r="Q69" s="9">
        <f>'2024-25 Salary &amp; Benefits'!G$6</f>
        <v>14418.72</v>
      </c>
      <c r="R69" s="146">
        <f>'2024-25 Salary &amp; Benefits'!H$6</f>
        <v>0.18149999999999999</v>
      </c>
      <c r="S69" s="146">
        <f>'2024-25 Salary &amp; Benefits'!I$6</f>
        <v>0.17510000000000001</v>
      </c>
      <c r="T69" s="9">
        <f t="shared" si="26"/>
        <v>0</v>
      </c>
      <c r="U69" s="9">
        <f t="shared" si="27"/>
        <v>0</v>
      </c>
      <c r="V69" s="9">
        <f t="shared" si="28"/>
        <v>0</v>
      </c>
      <c r="W69" s="9">
        <f t="shared" si="29"/>
        <v>0</v>
      </c>
      <c r="X69" s="22">
        <f t="shared" si="30"/>
        <v>0</v>
      </c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</row>
    <row r="70" spans="1:159" s="21" customFormat="1">
      <c r="A70" s="78" t="s">
        <v>2342</v>
      </c>
      <c r="B70" s="90" t="s">
        <v>1016</v>
      </c>
      <c r="C70" s="91">
        <v>2395</v>
      </c>
      <c r="D70" s="90" t="s">
        <v>1021</v>
      </c>
      <c r="E70" s="110" t="str">
        <f>VLOOKUP($C70,'2023-24 School Level AAFTE'!$C$4:$L$2380,9,FALSE)</f>
        <v>No</v>
      </c>
      <c r="F70" s="98">
        <f>VLOOKUP($C70,'2023-24 School Level AAFTE'!$C$4:$J$2380,8,FALSE)</f>
        <v>1163.3900000000001</v>
      </c>
      <c r="G70" s="100">
        <f>IFERROR(IF(E70= "yes",VLOOKUP(C70,Summary!$B:$I,5,0),0),0)</f>
        <v>0</v>
      </c>
      <c r="H70" s="99">
        <f t="shared" si="21"/>
        <v>0</v>
      </c>
      <c r="I70" s="157">
        <f>VLOOKUP($A70,'2024-25 Salary &amp; Benefits'!$A:$I,3,FALSE)</f>
        <v>1.18</v>
      </c>
      <c r="J70" s="157">
        <f>VLOOKUP($A70,'2024-25 Salary &amp; Benefits'!$A:$I,4,FALSE)</f>
        <v>1.22</v>
      </c>
      <c r="K70" s="144">
        <f t="shared" si="22"/>
        <v>0</v>
      </c>
      <c r="L70" s="143">
        <f t="shared" si="23"/>
        <v>0</v>
      </c>
      <c r="M70" s="145">
        <f>'2024-25 Salary &amp; Benefits'!$E$6</f>
        <v>72728</v>
      </c>
      <c r="N70" s="145">
        <f>'2024-25 Salary &amp; Benefits'!$F$6</f>
        <v>78209</v>
      </c>
      <c r="O70" s="9">
        <f t="shared" si="24"/>
        <v>0</v>
      </c>
      <c r="P70" s="9">
        <f t="shared" si="25"/>
        <v>0</v>
      </c>
      <c r="Q70" s="9">
        <f>'2024-25 Salary &amp; Benefits'!G$6</f>
        <v>14418.72</v>
      </c>
      <c r="R70" s="146">
        <f>'2024-25 Salary &amp; Benefits'!H$6</f>
        <v>0.18149999999999999</v>
      </c>
      <c r="S70" s="146">
        <f>'2024-25 Salary &amp; Benefits'!I$6</f>
        <v>0.17510000000000001</v>
      </c>
      <c r="T70" s="9">
        <f t="shared" si="26"/>
        <v>0</v>
      </c>
      <c r="U70" s="9">
        <f t="shared" si="27"/>
        <v>0</v>
      </c>
      <c r="V70" s="9">
        <f t="shared" si="28"/>
        <v>0</v>
      </c>
      <c r="W70" s="9">
        <f t="shared" si="29"/>
        <v>0</v>
      </c>
      <c r="X70" s="22">
        <f t="shared" si="30"/>
        <v>0</v>
      </c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</row>
    <row r="71" spans="1:159" s="21" customFormat="1">
      <c r="A71" s="78" t="s">
        <v>2342</v>
      </c>
      <c r="B71" s="90" t="s">
        <v>1016</v>
      </c>
      <c r="C71" s="91">
        <v>1939</v>
      </c>
      <c r="D71" s="90" t="s">
        <v>1020</v>
      </c>
      <c r="E71" s="110" t="str">
        <f>VLOOKUP($C71,'2023-24 School Level AAFTE'!$C$4:$L$2380,9,FALSE)</f>
        <v>No</v>
      </c>
      <c r="F71" s="98">
        <f>VLOOKUP($C71,'2023-24 School Level AAFTE'!$C$4:$J$2380,8,FALSE)</f>
        <v>7.35</v>
      </c>
      <c r="G71" s="100">
        <f>IFERROR(IF(E71= "yes",VLOOKUP(C71,Summary!$B:$I,5,0),0),0)</f>
        <v>0</v>
      </c>
      <c r="H71" s="99">
        <f t="shared" si="21"/>
        <v>0</v>
      </c>
      <c r="I71" s="157">
        <f>VLOOKUP($A71,'2024-25 Salary &amp; Benefits'!$A:$I,3,FALSE)</f>
        <v>1.18</v>
      </c>
      <c r="J71" s="157">
        <f>VLOOKUP($A71,'2024-25 Salary &amp; Benefits'!$A:$I,4,FALSE)</f>
        <v>1.22</v>
      </c>
      <c r="K71" s="144">
        <f t="shared" si="22"/>
        <v>0</v>
      </c>
      <c r="L71" s="143">
        <f t="shared" si="23"/>
        <v>0</v>
      </c>
      <c r="M71" s="145">
        <f>'2024-25 Salary &amp; Benefits'!$E$6</f>
        <v>72728</v>
      </c>
      <c r="N71" s="145">
        <f>'2024-25 Salary &amp; Benefits'!$F$6</f>
        <v>78209</v>
      </c>
      <c r="O71" s="9">
        <f t="shared" si="24"/>
        <v>0</v>
      </c>
      <c r="P71" s="9">
        <f t="shared" si="25"/>
        <v>0</v>
      </c>
      <c r="Q71" s="9">
        <f>'2024-25 Salary &amp; Benefits'!G$6</f>
        <v>14418.72</v>
      </c>
      <c r="R71" s="146">
        <f>'2024-25 Salary &amp; Benefits'!H$6</f>
        <v>0.18149999999999999</v>
      </c>
      <c r="S71" s="146">
        <f>'2024-25 Salary &amp; Benefits'!I$6</f>
        <v>0.17510000000000001</v>
      </c>
      <c r="T71" s="9">
        <f t="shared" si="26"/>
        <v>0</v>
      </c>
      <c r="U71" s="9">
        <f t="shared" si="27"/>
        <v>0</v>
      </c>
      <c r="V71" s="9">
        <f t="shared" si="28"/>
        <v>0</v>
      </c>
      <c r="W71" s="9">
        <f t="shared" si="29"/>
        <v>0</v>
      </c>
      <c r="X71" s="22">
        <f t="shared" si="30"/>
        <v>0</v>
      </c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</row>
    <row r="72" spans="1:159" s="21" customFormat="1">
      <c r="A72" s="78" t="s">
        <v>2342</v>
      </c>
      <c r="B72" s="90" t="s">
        <v>1016</v>
      </c>
      <c r="C72" s="91">
        <v>3552</v>
      </c>
      <c r="D72" s="90" t="s">
        <v>1023</v>
      </c>
      <c r="E72" s="110" t="str">
        <f>VLOOKUP($C72,'2023-24 School Level AAFTE'!$C$4:$L$2380,9,FALSE)</f>
        <v>No</v>
      </c>
      <c r="F72" s="98">
        <f>VLOOKUP($C72,'2023-24 School Level AAFTE'!$C$4:$J$2380,8,FALSE)</f>
        <v>350.79</v>
      </c>
      <c r="G72" s="100">
        <f>IFERROR(IF(E72= "yes",VLOOKUP(C72,Summary!$B:$I,5,0),0),0)</f>
        <v>0</v>
      </c>
      <c r="H72" s="99">
        <f t="shared" si="21"/>
        <v>0</v>
      </c>
      <c r="I72" s="157">
        <f>VLOOKUP($A72,'2024-25 Salary &amp; Benefits'!$A:$I,3,FALSE)</f>
        <v>1.18</v>
      </c>
      <c r="J72" s="157">
        <f>VLOOKUP($A72,'2024-25 Salary &amp; Benefits'!$A:$I,4,FALSE)</f>
        <v>1.22</v>
      </c>
      <c r="K72" s="144">
        <f t="shared" si="22"/>
        <v>0</v>
      </c>
      <c r="L72" s="143">
        <f t="shared" si="23"/>
        <v>0</v>
      </c>
      <c r="M72" s="145">
        <f>'2024-25 Salary &amp; Benefits'!$E$6</f>
        <v>72728</v>
      </c>
      <c r="N72" s="145">
        <f>'2024-25 Salary &amp; Benefits'!$F$6</f>
        <v>78209</v>
      </c>
      <c r="O72" s="9">
        <f t="shared" si="24"/>
        <v>0</v>
      </c>
      <c r="P72" s="9">
        <f t="shared" si="25"/>
        <v>0</v>
      </c>
      <c r="Q72" s="9">
        <f>'2024-25 Salary &amp; Benefits'!G$6</f>
        <v>14418.72</v>
      </c>
      <c r="R72" s="146">
        <f>'2024-25 Salary &amp; Benefits'!H$6</f>
        <v>0.18149999999999999</v>
      </c>
      <c r="S72" s="146">
        <f>'2024-25 Salary &amp; Benefits'!I$6</f>
        <v>0.17510000000000001</v>
      </c>
      <c r="T72" s="9">
        <f t="shared" si="26"/>
        <v>0</v>
      </c>
      <c r="U72" s="9">
        <f t="shared" si="27"/>
        <v>0</v>
      </c>
      <c r="V72" s="9">
        <f t="shared" si="28"/>
        <v>0</v>
      </c>
      <c r="W72" s="9">
        <f t="shared" si="29"/>
        <v>0</v>
      </c>
      <c r="X72" s="22">
        <f t="shared" si="30"/>
        <v>0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</row>
    <row r="73" spans="1:159" s="21" customFormat="1">
      <c r="A73" s="78" t="s">
        <v>2342</v>
      </c>
      <c r="B73" s="90" t="s">
        <v>1016</v>
      </c>
      <c r="C73" s="91">
        <v>3043</v>
      </c>
      <c r="D73" s="90" t="s">
        <v>1022</v>
      </c>
      <c r="E73" s="110" t="str">
        <f>VLOOKUP($C73,'2023-24 School Level AAFTE'!$C$4:$L$2380,9,FALSE)</f>
        <v>No</v>
      </c>
      <c r="F73" s="98">
        <f>VLOOKUP($C73,'2023-24 School Level AAFTE'!$C$4:$J$2380,8,FALSE)</f>
        <v>321.29000000000002</v>
      </c>
      <c r="G73" s="100">
        <f>IFERROR(IF(E73= "yes",VLOOKUP(C73,Summary!$B:$I,5,0),0),0)</f>
        <v>0</v>
      </c>
      <c r="H73" s="99">
        <f t="shared" si="21"/>
        <v>0</v>
      </c>
      <c r="I73" s="157">
        <f>VLOOKUP($A73,'2024-25 Salary &amp; Benefits'!$A:$I,3,FALSE)</f>
        <v>1.18</v>
      </c>
      <c r="J73" s="157">
        <f>VLOOKUP($A73,'2024-25 Salary &amp; Benefits'!$A:$I,4,FALSE)</f>
        <v>1.22</v>
      </c>
      <c r="K73" s="144">
        <f t="shared" si="22"/>
        <v>0</v>
      </c>
      <c r="L73" s="143">
        <f t="shared" si="23"/>
        <v>0</v>
      </c>
      <c r="M73" s="145">
        <f>'2024-25 Salary &amp; Benefits'!$E$6</f>
        <v>72728</v>
      </c>
      <c r="N73" s="145">
        <f>'2024-25 Salary &amp; Benefits'!$F$6</f>
        <v>78209</v>
      </c>
      <c r="O73" s="9">
        <f t="shared" si="24"/>
        <v>0</v>
      </c>
      <c r="P73" s="9">
        <f t="shared" si="25"/>
        <v>0</v>
      </c>
      <c r="Q73" s="9">
        <f>'2024-25 Salary &amp; Benefits'!G$6</f>
        <v>14418.72</v>
      </c>
      <c r="R73" s="146">
        <f>'2024-25 Salary &amp; Benefits'!H$6</f>
        <v>0.18149999999999999</v>
      </c>
      <c r="S73" s="146">
        <f>'2024-25 Salary &amp; Benefits'!I$6</f>
        <v>0.17510000000000001</v>
      </c>
      <c r="T73" s="9">
        <f t="shared" si="26"/>
        <v>0</v>
      </c>
      <c r="U73" s="9">
        <f t="shared" si="27"/>
        <v>0</v>
      </c>
      <c r="V73" s="9">
        <f t="shared" si="28"/>
        <v>0</v>
      </c>
      <c r="W73" s="9">
        <f t="shared" si="29"/>
        <v>0</v>
      </c>
      <c r="X73" s="22">
        <f t="shared" si="30"/>
        <v>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</row>
    <row r="74" spans="1:159" s="21" customFormat="1">
      <c r="A74" s="78" t="s">
        <v>2342</v>
      </c>
      <c r="B74" s="90" t="s">
        <v>1016</v>
      </c>
      <c r="C74" s="91">
        <v>1935</v>
      </c>
      <c r="D74" s="90" t="s">
        <v>1019</v>
      </c>
      <c r="E74" s="110" t="str">
        <f>VLOOKUP($C74,'2023-24 School Level AAFTE'!$C$4:$L$2380,9,FALSE)</f>
        <v>No</v>
      </c>
      <c r="F74" s="98">
        <f>VLOOKUP($C74,'2023-24 School Level AAFTE'!$C$4:$J$2380,8,FALSE)</f>
        <v>72.039999999999992</v>
      </c>
      <c r="G74" s="100">
        <f>IFERROR(IF(E74= "yes",VLOOKUP(C74,Summary!$B:$I,5,0),0),0)</f>
        <v>0</v>
      </c>
      <c r="H74" s="99">
        <f t="shared" ref="H74:H136" si="31">IF(E74= "yes", F74,0)</f>
        <v>0</v>
      </c>
      <c r="I74" s="157">
        <f>VLOOKUP($A74,'2024-25 Salary &amp; Benefits'!$A:$I,3,FALSE)</f>
        <v>1.18</v>
      </c>
      <c r="J74" s="157">
        <f>VLOOKUP($A74,'2024-25 Salary &amp; Benefits'!$A:$I,4,FALSE)</f>
        <v>1.22</v>
      </c>
      <c r="K74" s="144">
        <f t="shared" ref="K74:K136" si="32">IF(G74&gt;0,G74,H74)</f>
        <v>0</v>
      </c>
      <c r="L74" s="143">
        <f t="shared" ref="L74:L136" si="33">ROUND((($K74*1.1*36)/15)/900,3)</f>
        <v>0</v>
      </c>
      <c r="M74" s="145">
        <f>'2024-25 Salary &amp; Benefits'!$E$6</f>
        <v>72728</v>
      </c>
      <c r="N74" s="145">
        <f>'2024-25 Salary &amp; Benefits'!$F$6</f>
        <v>78209</v>
      </c>
      <c r="O74" s="9">
        <f t="shared" ref="O74:O136" si="34">ROUND($I74*$M74*$L74,2)</f>
        <v>0</v>
      </c>
      <c r="P74" s="9">
        <f t="shared" ref="P74:P136" si="35">ROUND($J74*$N74*$L74,2)-O74</f>
        <v>0</v>
      </c>
      <c r="Q74" s="9">
        <f>'2024-25 Salary &amp; Benefits'!G$6</f>
        <v>14418.72</v>
      </c>
      <c r="R74" s="146">
        <f>'2024-25 Salary &amp; Benefits'!H$6</f>
        <v>0.18149999999999999</v>
      </c>
      <c r="S74" s="146">
        <f>'2024-25 Salary &amp; Benefits'!I$6</f>
        <v>0.17510000000000001</v>
      </c>
      <c r="T74" s="9">
        <f t="shared" ref="T74:T136" si="36">ROUND(O74*R74+P74*S74+L74*Q74,2)</f>
        <v>0</v>
      </c>
      <c r="U74" s="9">
        <f t="shared" ref="U74:U136" si="37">ROUND((($N74*$J74*$L74)/180)*3,2)</f>
        <v>0</v>
      </c>
      <c r="V74" s="9">
        <f t="shared" ref="V74:V136" si="38">ROUND(U74*S74,2)</f>
        <v>0</v>
      </c>
      <c r="W74" s="9">
        <f t="shared" ref="W74:W136" si="39">SUM(U74:V74)</f>
        <v>0</v>
      </c>
      <c r="X74" s="22">
        <f t="shared" ref="X74:X136" si="40">SUM(T74,O74:P74,W74)</f>
        <v>0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</row>
    <row r="75" spans="1:159" s="21" customFormat="1">
      <c r="A75" s="78" t="s">
        <v>2342</v>
      </c>
      <c r="B75" s="90" t="s">
        <v>1016</v>
      </c>
      <c r="C75" s="91">
        <v>1841</v>
      </c>
      <c r="D75" s="90" t="s">
        <v>1018</v>
      </c>
      <c r="E75" s="110" t="str">
        <f>VLOOKUP($C75,'2023-24 School Level AAFTE'!$C$4:$L$2380,9,FALSE)</f>
        <v>No</v>
      </c>
      <c r="F75" s="98">
        <f>VLOOKUP($C75,'2023-24 School Level AAFTE'!$C$4:$J$2380,8,FALSE)</f>
        <v>48.17</v>
      </c>
      <c r="G75" s="100">
        <f>IFERROR(IF(E75= "yes",VLOOKUP(C75,Summary!$B:$I,5,0),0),0)</f>
        <v>0</v>
      </c>
      <c r="H75" s="99">
        <f t="shared" si="31"/>
        <v>0</v>
      </c>
      <c r="I75" s="157">
        <f>VLOOKUP($A75,'2024-25 Salary &amp; Benefits'!$A:$I,3,FALSE)</f>
        <v>1.18</v>
      </c>
      <c r="J75" s="157">
        <f>VLOOKUP($A75,'2024-25 Salary &amp; Benefits'!$A:$I,4,FALSE)</f>
        <v>1.22</v>
      </c>
      <c r="K75" s="144">
        <f t="shared" si="32"/>
        <v>0</v>
      </c>
      <c r="L75" s="143">
        <f t="shared" si="33"/>
        <v>0</v>
      </c>
      <c r="M75" s="145">
        <f>'2024-25 Salary &amp; Benefits'!$E$6</f>
        <v>72728</v>
      </c>
      <c r="N75" s="145">
        <f>'2024-25 Salary &amp; Benefits'!$F$6</f>
        <v>78209</v>
      </c>
      <c r="O75" s="9">
        <f t="shared" si="34"/>
        <v>0</v>
      </c>
      <c r="P75" s="9">
        <f t="shared" si="35"/>
        <v>0</v>
      </c>
      <c r="Q75" s="9">
        <f>'2024-25 Salary &amp; Benefits'!G$6</f>
        <v>14418.72</v>
      </c>
      <c r="R75" s="146">
        <f>'2024-25 Salary &amp; Benefits'!H$6</f>
        <v>0.18149999999999999</v>
      </c>
      <c r="S75" s="146">
        <f>'2024-25 Salary &amp; Benefits'!I$6</f>
        <v>0.17510000000000001</v>
      </c>
      <c r="T75" s="9">
        <f t="shared" si="36"/>
        <v>0</v>
      </c>
      <c r="U75" s="9">
        <f t="shared" si="37"/>
        <v>0</v>
      </c>
      <c r="V75" s="9">
        <f t="shared" si="38"/>
        <v>0</v>
      </c>
      <c r="W75" s="9">
        <f t="shared" si="39"/>
        <v>0</v>
      </c>
      <c r="X75" s="22">
        <f t="shared" si="40"/>
        <v>0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</row>
    <row r="76" spans="1:159" s="21" customFormat="1">
      <c r="A76" s="78" t="s">
        <v>2342</v>
      </c>
      <c r="B76" s="90" t="s">
        <v>1016</v>
      </c>
      <c r="C76" s="91">
        <v>1699</v>
      </c>
      <c r="D76" s="90" t="s">
        <v>1017</v>
      </c>
      <c r="E76" s="110" t="str">
        <f>VLOOKUP($C76,'2023-24 School Level AAFTE'!$C$4:$L$2380,9,FALSE)</f>
        <v>No</v>
      </c>
      <c r="F76" s="98">
        <f>VLOOKUP($C76,'2023-24 School Level AAFTE'!$C$4:$J$2380,8,FALSE)</f>
        <v>198.43</v>
      </c>
      <c r="G76" s="100">
        <f>IFERROR(IF(E76= "yes",VLOOKUP(C76,Summary!$B:$I,5,0),0),0)</f>
        <v>0</v>
      </c>
      <c r="H76" s="99">
        <f t="shared" si="31"/>
        <v>0</v>
      </c>
      <c r="I76" s="157">
        <f>VLOOKUP($A76,'2024-25 Salary &amp; Benefits'!$A:$I,3,FALSE)</f>
        <v>1.18</v>
      </c>
      <c r="J76" s="157">
        <f>VLOOKUP($A76,'2024-25 Salary &amp; Benefits'!$A:$I,4,FALSE)</f>
        <v>1.22</v>
      </c>
      <c r="K76" s="144">
        <f t="shared" si="32"/>
        <v>0</v>
      </c>
      <c r="L76" s="143">
        <f t="shared" si="33"/>
        <v>0</v>
      </c>
      <c r="M76" s="145">
        <f>'2024-25 Salary &amp; Benefits'!$E$6</f>
        <v>72728</v>
      </c>
      <c r="N76" s="145">
        <f>'2024-25 Salary &amp; Benefits'!$F$6</f>
        <v>78209</v>
      </c>
      <c r="O76" s="9">
        <f t="shared" si="34"/>
        <v>0</v>
      </c>
      <c r="P76" s="9">
        <f t="shared" si="35"/>
        <v>0</v>
      </c>
      <c r="Q76" s="9">
        <f>'2024-25 Salary &amp; Benefits'!G$6</f>
        <v>14418.72</v>
      </c>
      <c r="R76" s="146">
        <f>'2024-25 Salary &amp; Benefits'!H$6</f>
        <v>0.18149999999999999</v>
      </c>
      <c r="S76" s="146">
        <f>'2024-25 Salary &amp; Benefits'!I$6</f>
        <v>0.17510000000000001</v>
      </c>
      <c r="T76" s="9">
        <f t="shared" si="36"/>
        <v>0</v>
      </c>
      <c r="U76" s="9">
        <f t="shared" si="37"/>
        <v>0</v>
      </c>
      <c r="V76" s="9">
        <f t="shared" si="38"/>
        <v>0</v>
      </c>
      <c r="W76" s="9">
        <f t="shared" si="39"/>
        <v>0</v>
      </c>
      <c r="X76" s="22">
        <f t="shared" si="40"/>
        <v>0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</row>
    <row r="77" spans="1:159" s="21" customFormat="1">
      <c r="A77" s="78" t="s">
        <v>2342</v>
      </c>
      <c r="B77" s="90" t="s">
        <v>1016</v>
      </c>
      <c r="C77" s="91">
        <v>4062</v>
      </c>
      <c r="D77" s="90" t="s">
        <v>1024</v>
      </c>
      <c r="E77" s="110" t="str">
        <f>VLOOKUP($C77,'2023-24 School Level AAFTE'!$C$4:$L$2380,9,FALSE)</f>
        <v>No</v>
      </c>
      <c r="F77" s="98">
        <f>VLOOKUP($C77,'2023-24 School Level AAFTE'!$C$4:$J$2380,8,FALSE)</f>
        <v>348.14</v>
      </c>
      <c r="G77" s="100">
        <f>IFERROR(IF(E77= "yes",VLOOKUP(C77,Summary!$B:$I,5,0),0),0)</f>
        <v>0</v>
      </c>
      <c r="H77" s="99">
        <f t="shared" si="31"/>
        <v>0</v>
      </c>
      <c r="I77" s="157">
        <f>VLOOKUP($A77,'2024-25 Salary &amp; Benefits'!$A:$I,3,FALSE)</f>
        <v>1.18</v>
      </c>
      <c r="J77" s="157">
        <f>VLOOKUP($A77,'2024-25 Salary &amp; Benefits'!$A:$I,4,FALSE)</f>
        <v>1.22</v>
      </c>
      <c r="K77" s="144">
        <f t="shared" si="32"/>
        <v>0</v>
      </c>
      <c r="L77" s="143">
        <f t="shared" si="33"/>
        <v>0</v>
      </c>
      <c r="M77" s="145">
        <f>'2024-25 Salary &amp; Benefits'!$E$6</f>
        <v>72728</v>
      </c>
      <c r="N77" s="145">
        <f>'2024-25 Salary &amp; Benefits'!$F$6</f>
        <v>78209</v>
      </c>
      <c r="O77" s="9">
        <f t="shared" si="34"/>
        <v>0</v>
      </c>
      <c r="P77" s="9">
        <f t="shared" si="35"/>
        <v>0</v>
      </c>
      <c r="Q77" s="9">
        <f>'2024-25 Salary &amp; Benefits'!G$6</f>
        <v>14418.72</v>
      </c>
      <c r="R77" s="146">
        <f>'2024-25 Salary &amp; Benefits'!H$6</f>
        <v>0.18149999999999999</v>
      </c>
      <c r="S77" s="146">
        <f>'2024-25 Salary &amp; Benefits'!I$6</f>
        <v>0.17510000000000001</v>
      </c>
      <c r="T77" s="9">
        <f t="shared" si="36"/>
        <v>0</v>
      </c>
      <c r="U77" s="9">
        <f t="shared" si="37"/>
        <v>0</v>
      </c>
      <c r="V77" s="9">
        <f t="shared" si="38"/>
        <v>0</v>
      </c>
      <c r="W77" s="9">
        <f t="shared" si="39"/>
        <v>0</v>
      </c>
      <c r="X77" s="22">
        <f t="shared" si="40"/>
        <v>0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</row>
    <row r="78" spans="1:159" s="21" customFormat="1">
      <c r="A78" s="78" t="s">
        <v>2342</v>
      </c>
      <c r="B78" s="90" t="s">
        <v>1016</v>
      </c>
      <c r="C78" s="91">
        <v>4542</v>
      </c>
      <c r="D78" s="90" t="s">
        <v>1026</v>
      </c>
      <c r="E78" s="110" t="str">
        <f>VLOOKUP($C78,'2023-24 School Level AAFTE'!$C$4:$L$2380,9,FALSE)</f>
        <v>No</v>
      </c>
      <c r="F78" s="98">
        <f>VLOOKUP($C78,'2023-24 School Level AAFTE'!$C$4:$J$2380,8,FALSE)</f>
        <v>460.88</v>
      </c>
      <c r="G78" s="100">
        <f>IFERROR(IF(E78= "yes",VLOOKUP(C78,Summary!$B:$I,5,0),0),0)</f>
        <v>0</v>
      </c>
      <c r="H78" s="99">
        <f t="shared" si="31"/>
        <v>0</v>
      </c>
      <c r="I78" s="157">
        <f>VLOOKUP($A78,'2024-25 Salary &amp; Benefits'!$A:$I,3,FALSE)</f>
        <v>1.18</v>
      </c>
      <c r="J78" s="157">
        <f>VLOOKUP($A78,'2024-25 Salary &amp; Benefits'!$A:$I,4,FALSE)</f>
        <v>1.22</v>
      </c>
      <c r="K78" s="144">
        <f t="shared" si="32"/>
        <v>0</v>
      </c>
      <c r="L78" s="143">
        <f t="shared" si="33"/>
        <v>0</v>
      </c>
      <c r="M78" s="145">
        <f>'2024-25 Salary &amp; Benefits'!$E$6</f>
        <v>72728</v>
      </c>
      <c r="N78" s="145">
        <f>'2024-25 Salary &amp; Benefits'!$F$6</f>
        <v>78209</v>
      </c>
      <c r="O78" s="9">
        <f t="shared" si="34"/>
        <v>0</v>
      </c>
      <c r="P78" s="9">
        <f t="shared" si="35"/>
        <v>0</v>
      </c>
      <c r="Q78" s="9">
        <f>'2024-25 Salary &amp; Benefits'!G$6</f>
        <v>14418.72</v>
      </c>
      <c r="R78" s="146">
        <f>'2024-25 Salary &amp; Benefits'!H$6</f>
        <v>0.18149999999999999</v>
      </c>
      <c r="S78" s="146">
        <f>'2024-25 Salary &amp; Benefits'!I$6</f>
        <v>0.17510000000000001</v>
      </c>
      <c r="T78" s="9">
        <f t="shared" si="36"/>
        <v>0</v>
      </c>
      <c r="U78" s="9">
        <f t="shared" si="37"/>
        <v>0</v>
      </c>
      <c r="V78" s="9">
        <f t="shared" si="38"/>
        <v>0</v>
      </c>
      <c r="W78" s="9">
        <f t="shared" si="39"/>
        <v>0</v>
      </c>
      <c r="X78" s="22">
        <f t="shared" si="40"/>
        <v>0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</row>
    <row r="79" spans="1:159" s="21" customFormat="1">
      <c r="A79" s="78" t="s">
        <v>2342</v>
      </c>
      <c r="B79" s="90" t="s">
        <v>1016</v>
      </c>
      <c r="C79" s="91">
        <v>4505</v>
      </c>
      <c r="D79" s="90" t="s">
        <v>1025</v>
      </c>
      <c r="E79" s="110" t="str">
        <f>VLOOKUP($C79,'2023-24 School Level AAFTE'!$C$4:$L$2380,9,FALSE)</f>
        <v>No</v>
      </c>
      <c r="F79" s="98">
        <f>VLOOKUP($C79,'2023-24 School Level AAFTE'!$C$4:$J$2380,8,FALSE)</f>
        <v>502.12</v>
      </c>
      <c r="G79" s="100">
        <f>IFERROR(IF(E79= "yes",VLOOKUP(C79,Summary!$B:$I,5,0),0),0)</f>
        <v>0</v>
      </c>
      <c r="H79" s="99">
        <f t="shared" si="31"/>
        <v>0</v>
      </c>
      <c r="I79" s="157">
        <f>VLOOKUP($A79,'2024-25 Salary &amp; Benefits'!$A:$I,3,FALSE)</f>
        <v>1.18</v>
      </c>
      <c r="J79" s="157">
        <f>VLOOKUP($A79,'2024-25 Salary &amp; Benefits'!$A:$I,4,FALSE)</f>
        <v>1.22</v>
      </c>
      <c r="K79" s="144">
        <f t="shared" si="32"/>
        <v>0</v>
      </c>
      <c r="L79" s="143">
        <f t="shared" si="33"/>
        <v>0</v>
      </c>
      <c r="M79" s="145">
        <f>'2024-25 Salary &amp; Benefits'!$E$6</f>
        <v>72728</v>
      </c>
      <c r="N79" s="145">
        <f>'2024-25 Salary &amp; Benefits'!$F$6</f>
        <v>78209</v>
      </c>
      <c r="O79" s="9">
        <f t="shared" si="34"/>
        <v>0</v>
      </c>
      <c r="P79" s="9">
        <f t="shared" si="35"/>
        <v>0</v>
      </c>
      <c r="Q79" s="9">
        <f>'2024-25 Salary &amp; Benefits'!G$6</f>
        <v>14418.72</v>
      </c>
      <c r="R79" s="146">
        <f>'2024-25 Salary &amp; Benefits'!H$6</f>
        <v>0.18149999999999999</v>
      </c>
      <c r="S79" s="146">
        <f>'2024-25 Salary &amp; Benefits'!I$6</f>
        <v>0.17510000000000001</v>
      </c>
      <c r="T79" s="9">
        <f t="shared" si="36"/>
        <v>0</v>
      </c>
      <c r="U79" s="9">
        <f t="shared" si="37"/>
        <v>0</v>
      </c>
      <c r="V79" s="9">
        <f t="shared" si="38"/>
        <v>0</v>
      </c>
      <c r="W79" s="9">
        <f t="shared" si="39"/>
        <v>0</v>
      </c>
      <c r="X79" s="22">
        <f t="shared" si="40"/>
        <v>0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</row>
    <row r="80" spans="1:159" s="21" customFormat="1">
      <c r="A80" t="s">
        <v>2262</v>
      </c>
      <c r="B80" t="s">
        <v>263</v>
      </c>
      <c r="C80" s="3">
        <v>5749</v>
      </c>
      <c r="D80" t="s">
        <v>3254</v>
      </c>
      <c r="E80" s="110" t="str">
        <f>VLOOKUP($C80,'2023-24 School Level AAFTE'!$C$4:$L$2380,9,FALSE)</f>
        <v>No</v>
      </c>
      <c r="F80" s="98">
        <f>VLOOKUP($C80,'2023-24 School Level AAFTE'!$C$4:$J$2380,8,FALSE)</f>
        <v>304.47000000000003</v>
      </c>
      <c r="G80"/>
      <c r="H80" s="99">
        <f t="shared" si="31"/>
        <v>0</v>
      </c>
      <c r="I80" s="157">
        <f>VLOOKUP($A80,'2024-25 Salary &amp; Benefits'!$A:$I,3,FALSE)</f>
        <v>1.06</v>
      </c>
      <c r="J80" s="157">
        <f>VLOOKUP($A80,'2024-25 Salary &amp; Benefits'!$A:$I,4,FALSE)</f>
        <v>1.1000000000000001</v>
      </c>
      <c r="K80" s="144">
        <f t="shared" si="32"/>
        <v>0</v>
      </c>
      <c r="L80" s="143">
        <f t="shared" si="33"/>
        <v>0</v>
      </c>
      <c r="M80" s="145">
        <f>'2024-25 Salary &amp; Benefits'!$E$6</f>
        <v>72728</v>
      </c>
      <c r="N80" s="145">
        <f>'2024-25 Salary &amp; Benefits'!$F$6</f>
        <v>78209</v>
      </c>
      <c r="O80" s="9">
        <f t="shared" si="34"/>
        <v>0</v>
      </c>
      <c r="P80" s="9">
        <f t="shared" si="35"/>
        <v>0</v>
      </c>
      <c r="Q80" s="9">
        <f>'2024-25 Salary &amp; Benefits'!G$6</f>
        <v>14418.72</v>
      </c>
      <c r="R80" s="146">
        <f>'2024-25 Salary &amp; Benefits'!H$6</f>
        <v>0.18149999999999999</v>
      </c>
      <c r="S80" s="146">
        <f>'2024-25 Salary &amp; Benefits'!I$6</f>
        <v>0.17510000000000001</v>
      </c>
      <c r="T80" s="9">
        <f t="shared" si="36"/>
        <v>0</v>
      </c>
      <c r="U80" s="9">
        <f t="shared" si="37"/>
        <v>0</v>
      </c>
      <c r="V80" s="9">
        <f t="shared" si="38"/>
        <v>0</v>
      </c>
      <c r="W80" s="9">
        <f t="shared" si="39"/>
        <v>0</v>
      </c>
      <c r="X80" s="22">
        <f t="shared" si="40"/>
        <v>0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</row>
    <row r="81" spans="1:159" s="21" customFormat="1">
      <c r="A81" s="78" t="s">
        <v>2262</v>
      </c>
      <c r="B81" s="90" t="s">
        <v>263</v>
      </c>
      <c r="C81" s="91">
        <v>2671</v>
      </c>
      <c r="D81" s="90" t="s">
        <v>267</v>
      </c>
      <c r="E81" s="110" t="str">
        <f>VLOOKUP($C81,'2023-24 School Level AAFTE'!$C$4:$L$2380,9,FALSE)</f>
        <v>No</v>
      </c>
      <c r="F81" s="98">
        <f>VLOOKUP($C81,'2023-24 School Level AAFTE'!$C$4:$J$2380,8,FALSE)</f>
        <v>512.88</v>
      </c>
      <c r="G81" s="100">
        <f>IFERROR(IF(E81= "yes",VLOOKUP(C81,Summary!$B:$I,5,0),0),0)</f>
        <v>0</v>
      </c>
      <c r="H81" s="99">
        <f t="shared" si="31"/>
        <v>0</v>
      </c>
      <c r="I81" s="157">
        <f>VLOOKUP($A81,'2024-25 Salary &amp; Benefits'!$A:$I,3,FALSE)</f>
        <v>1.06</v>
      </c>
      <c r="J81" s="157">
        <f>VLOOKUP($A81,'2024-25 Salary &amp; Benefits'!$A:$I,4,FALSE)</f>
        <v>1.1000000000000001</v>
      </c>
      <c r="K81" s="144">
        <f t="shared" si="32"/>
        <v>0</v>
      </c>
      <c r="L81" s="143">
        <f t="shared" si="33"/>
        <v>0</v>
      </c>
      <c r="M81" s="145">
        <f>'2024-25 Salary &amp; Benefits'!$E$6</f>
        <v>72728</v>
      </c>
      <c r="N81" s="145">
        <f>'2024-25 Salary &amp; Benefits'!$F$6</f>
        <v>78209</v>
      </c>
      <c r="O81" s="9">
        <f t="shared" si="34"/>
        <v>0</v>
      </c>
      <c r="P81" s="9">
        <f t="shared" si="35"/>
        <v>0</v>
      </c>
      <c r="Q81" s="9">
        <f>'2024-25 Salary &amp; Benefits'!G$6</f>
        <v>14418.72</v>
      </c>
      <c r="R81" s="146">
        <f>'2024-25 Salary &amp; Benefits'!H$6</f>
        <v>0.18149999999999999</v>
      </c>
      <c r="S81" s="146">
        <f>'2024-25 Salary &amp; Benefits'!I$6</f>
        <v>0.17510000000000001</v>
      </c>
      <c r="T81" s="9">
        <f t="shared" si="36"/>
        <v>0</v>
      </c>
      <c r="U81" s="9">
        <f t="shared" si="37"/>
        <v>0</v>
      </c>
      <c r="V81" s="9">
        <f t="shared" si="38"/>
        <v>0</v>
      </c>
      <c r="W81" s="9">
        <f t="shared" si="39"/>
        <v>0</v>
      </c>
      <c r="X81" s="22">
        <f t="shared" si="40"/>
        <v>0</v>
      </c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</row>
    <row r="82" spans="1:159" s="21" customFormat="1">
      <c r="A82" s="78" t="s">
        <v>2262</v>
      </c>
      <c r="B82" s="90" t="s">
        <v>263</v>
      </c>
      <c r="C82" s="91">
        <v>2415</v>
      </c>
      <c r="D82" s="90" t="s">
        <v>266</v>
      </c>
      <c r="E82" s="110" t="str">
        <f>VLOOKUP($C82,'2023-24 School Level AAFTE'!$C$4:$L$2380,9,FALSE)</f>
        <v>No</v>
      </c>
      <c r="F82" s="98">
        <f>VLOOKUP($C82,'2023-24 School Level AAFTE'!$C$4:$J$2380,8,FALSE)</f>
        <v>1719.99</v>
      </c>
      <c r="G82" s="100">
        <f>IFERROR(IF(E82= "yes",VLOOKUP(C82,Summary!$B:$I,5,0),0),0)</f>
        <v>0</v>
      </c>
      <c r="H82" s="99">
        <f t="shared" si="31"/>
        <v>0</v>
      </c>
      <c r="I82" s="157">
        <f>VLOOKUP($A82,'2024-25 Salary &amp; Benefits'!$A:$I,3,FALSE)</f>
        <v>1.06</v>
      </c>
      <c r="J82" s="157">
        <f>VLOOKUP($A82,'2024-25 Salary &amp; Benefits'!$A:$I,4,FALSE)</f>
        <v>1.1000000000000001</v>
      </c>
      <c r="K82" s="144">
        <f t="shared" si="32"/>
        <v>0</v>
      </c>
      <c r="L82" s="143">
        <f t="shared" si="33"/>
        <v>0</v>
      </c>
      <c r="M82" s="145">
        <f>'2024-25 Salary &amp; Benefits'!$E$6</f>
        <v>72728</v>
      </c>
      <c r="N82" s="145">
        <f>'2024-25 Salary &amp; Benefits'!$F$6</f>
        <v>78209</v>
      </c>
      <c r="O82" s="9">
        <f t="shared" si="34"/>
        <v>0</v>
      </c>
      <c r="P82" s="9">
        <f t="shared" si="35"/>
        <v>0</v>
      </c>
      <c r="Q82" s="9">
        <f>'2024-25 Salary &amp; Benefits'!G$6</f>
        <v>14418.72</v>
      </c>
      <c r="R82" s="146">
        <f>'2024-25 Salary &amp; Benefits'!H$6</f>
        <v>0.18149999999999999</v>
      </c>
      <c r="S82" s="146">
        <f>'2024-25 Salary &amp; Benefits'!I$6</f>
        <v>0.17510000000000001</v>
      </c>
      <c r="T82" s="9">
        <f t="shared" si="36"/>
        <v>0</v>
      </c>
      <c r="U82" s="9">
        <f t="shared" si="37"/>
        <v>0</v>
      </c>
      <c r="V82" s="9">
        <f t="shared" si="38"/>
        <v>0</v>
      </c>
      <c r="W82" s="9">
        <f t="shared" si="39"/>
        <v>0</v>
      </c>
      <c r="X82" s="22">
        <f t="shared" si="40"/>
        <v>0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</row>
    <row r="83" spans="1:159" s="21" customFormat="1">
      <c r="A83" s="78" t="s">
        <v>2262</v>
      </c>
      <c r="B83" s="90" t="s">
        <v>263</v>
      </c>
      <c r="C83" s="91">
        <v>1836</v>
      </c>
      <c r="D83" s="90" t="s">
        <v>264</v>
      </c>
      <c r="E83" s="110" t="str">
        <f>VLOOKUP($C83,'2023-24 School Level AAFTE'!$C$4:$L$2380,9,FALSE)</f>
        <v>No</v>
      </c>
      <c r="F83" s="98">
        <f>VLOOKUP($C83,'2023-24 School Level AAFTE'!$C$4:$J$2380,8,FALSE)</f>
        <v>509.06</v>
      </c>
      <c r="G83" s="100">
        <f>IFERROR(IF(E83= "yes",VLOOKUP(C83,Summary!$B:$I,5,0),0),0)</f>
        <v>0</v>
      </c>
      <c r="H83" s="99">
        <f t="shared" si="31"/>
        <v>0</v>
      </c>
      <c r="I83" s="157">
        <f>VLOOKUP($A83,'2024-25 Salary &amp; Benefits'!$A:$I,3,FALSE)</f>
        <v>1.06</v>
      </c>
      <c r="J83" s="157">
        <f>VLOOKUP($A83,'2024-25 Salary &amp; Benefits'!$A:$I,4,FALSE)</f>
        <v>1.1000000000000001</v>
      </c>
      <c r="K83" s="144">
        <f t="shared" si="32"/>
        <v>0</v>
      </c>
      <c r="L83" s="143">
        <f t="shared" si="33"/>
        <v>0</v>
      </c>
      <c r="M83" s="145">
        <f>'2024-25 Salary &amp; Benefits'!$E$6</f>
        <v>72728</v>
      </c>
      <c r="N83" s="145">
        <f>'2024-25 Salary &amp; Benefits'!$F$6</f>
        <v>78209</v>
      </c>
      <c r="O83" s="9">
        <f t="shared" si="34"/>
        <v>0</v>
      </c>
      <c r="P83" s="9">
        <f t="shared" si="35"/>
        <v>0</v>
      </c>
      <c r="Q83" s="9">
        <f>'2024-25 Salary &amp; Benefits'!G$6</f>
        <v>14418.72</v>
      </c>
      <c r="R83" s="146">
        <f>'2024-25 Salary &amp; Benefits'!H$6</f>
        <v>0.18149999999999999</v>
      </c>
      <c r="S83" s="146">
        <f>'2024-25 Salary &amp; Benefits'!I$6</f>
        <v>0.17510000000000001</v>
      </c>
      <c r="T83" s="9">
        <f t="shared" si="36"/>
        <v>0</v>
      </c>
      <c r="U83" s="9">
        <f t="shared" si="37"/>
        <v>0</v>
      </c>
      <c r="V83" s="9">
        <f t="shared" si="38"/>
        <v>0</v>
      </c>
      <c r="W83" s="9">
        <f t="shared" si="39"/>
        <v>0</v>
      </c>
      <c r="X83" s="22">
        <f t="shared" si="40"/>
        <v>0</v>
      </c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</row>
    <row r="84" spans="1:159" s="21" customFormat="1">
      <c r="A84" s="78" t="s">
        <v>2262</v>
      </c>
      <c r="B84" s="90" t="s">
        <v>263</v>
      </c>
      <c r="C84" s="91">
        <v>4352</v>
      </c>
      <c r="D84" s="90" t="s">
        <v>274</v>
      </c>
      <c r="E84" s="110" t="str">
        <f>VLOOKUP($C84,'2023-24 School Level AAFTE'!$C$4:$L$2380,9,FALSE)</f>
        <v>No</v>
      </c>
      <c r="F84" s="98">
        <f>VLOOKUP($C84,'2023-24 School Level AAFTE'!$C$4:$J$2380,8,FALSE)</f>
        <v>594.1</v>
      </c>
      <c r="G84" s="100">
        <f>IFERROR(IF(E84= "yes",VLOOKUP(C84,Summary!$B:$I,5,0),0),0)</f>
        <v>0</v>
      </c>
      <c r="H84" s="99">
        <f t="shared" si="31"/>
        <v>0</v>
      </c>
      <c r="I84" s="157">
        <f>VLOOKUP($A84,'2024-25 Salary &amp; Benefits'!$A:$I,3,FALSE)</f>
        <v>1.06</v>
      </c>
      <c r="J84" s="157">
        <f>VLOOKUP($A84,'2024-25 Salary &amp; Benefits'!$A:$I,4,FALSE)</f>
        <v>1.1000000000000001</v>
      </c>
      <c r="K84" s="144">
        <f t="shared" si="32"/>
        <v>0</v>
      </c>
      <c r="L84" s="143">
        <f t="shared" si="33"/>
        <v>0</v>
      </c>
      <c r="M84" s="145">
        <f>'2024-25 Salary &amp; Benefits'!$E$6</f>
        <v>72728</v>
      </c>
      <c r="N84" s="145">
        <f>'2024-25 Salary &amp; Benefits'!$F$6</f>
        <v>78209</v>
      </c>
      <c r="O84" s="9">
        <f t="shared" si="34"/>
        <v>0</v>
      </c>
      <c r="P84" s="9">
        <f t="shared" si="35"/>
        <v>0</v>
      </c>
      <c r="Q84" s="9">
        <f>'2024-25 Salary &amp; Benefits'!G$6</f>
        <v>14418.72</v>
      </c>
      <c r="R84" s="146">
        <f>'2024-25 Salary &amp; Benefits'!H$6</f>
        <v>0.18149999999999999</v>
      </c>
      <c r="S84" s="146">
        <f>'2024-25 Salary &amp; Benefits'!I$6</f>
        <v>0.17510000000000001</v>
      </c>
      <c r="T84" s="9">
        <f t="shared" si="36"/>
        <v>0</v>
      </c>
      <c r="U84" s="9">
        <f t="shared" si="37"/>
        <v>0</v>
      </c>
      <c r="V84" s="9">
        <f t="shared" si="38"/>
        <v>0</v>
      </c>
      <c r="W84" s="9">
        <f t="shared" si="39"/>
        <v>0</v>
      </c>
      <c r="X84" s="22">
        <f t="shared" si="40"/>
        <v>0</v>
      </c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</row>
    <row r="85" spans="1:159" s="21" customFormat="1">
      <c r="A85" s="78" t="s">
        <v>2262</v>
      </c>
      <c r="B85" s="90" t="s">
        <v>263</v>
      </c>
      <c r="C85" s="91">
        <v>5133</v>
      </c>
      <c r="D85" s="90" t="s">
        <v>280</v>
      </c>
      <c r="E85" s="110" t="str">
        <f>VLOOKUP($C85,'2023-24 School Level AAFTE'!$C$4:$L$2380,9,FALSE)</f>
        <v>No</v>
      </c>
      <c r="F85" s="98">
        <f>VLOOKUP($C85,'2023-24 School Level AAFTE'!$C$4:$J$2380,8,FALSE)</f>
        <v>556.29999999999995</v>
      </c>
      <c r="G85" s="100">
        <f>IFERROR(IF(E85= "yes",VLOOKUP(C85,Summary!$B:$I,5,0),0),0)</f>
        <v>0</v>
      </c>
      <c r="H85" s="99">
        <f t="shared" si="31"/>
        <v>0</v>
      </c>
      <c r="I85" s="157">
        <f>VLOOKUP($A85,'2024-25 Salary &amp; Benefits'!$A:$I,3,FALSE)</f>
        <v>1.06</v>
      </c>
      <c r="J85" s="157">
        <f>VLOOKUP($A85,'2024-25 Salary &amp; Benefits'!$A:$I,4,FALSE)</f>
        <v>1.1000000000000001</v>
      </c>
      <c r="K85" s="144">
        <f t="shared" si="32"/>
        <v>0</v>
      </c>
      <c r="L85" s="143">
        <f t="shared" si="33"/>
        <v>0</v>
      </c>
      <c r="M85" s="145">
        <f>'2024-25 Salary &amp; Benefits'!$E$6</f>
        <v>72728</v>
      </c>
      <c r="N85" s="145">
        <f>'2024-25 Salary &amp; Benefits'!$F$6</f>
        <v>78209</v>
      </c>
      <c r="O85" s="9">
        <f t="shared" si="34"/>
        <v>0</v>
      </c>
      <c r="P85" s="9">
        <f t="shared" si="35"/>
        <v>0</v>
      </c>
      <c r="Q85" s="9">
        <f>'2024-25 Salary &amp; Benefits'!G$6</f>
        <v>14418.72</v>
      </c>
      <c r="R85" s="146">
        <f>'2024-25 Salary &amp; Benefits'!H$6</f>
        <v>0.18149999999999999</v>
      </c>
      <c r="S85" s="146">
        <f>'2024-25 Salary &amp; Benefits'!I$6</f>
        <v>0.17510000000000001</v>
      </c>
      <c r="T85" s="9">
        <f t="shared" si="36"/>
        <v>0</v>
      </c>
      <c r="U85" s="9">
        <f t="shared" si="37"/>
        <v>0</v>
      </c>
      <c r="V85" s="9">
        <f t="shared" si="38"/>
        <v>0</v>
      </c>
      <c r="W85" s="9">
        <f t="shared" si="39"/>
        <v>0</v>
      </c>
      <c r="X85" s="22">
        <f t="shared" si="40"/>
        <v>0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</row>
    <row r="86" spans="1:159" s="21" customFormat="1">
      <c r="A86" s="78" t="s">
        <v>2262</v>
      </c>
      <c r="B86" s="90" t="s">
        <v>263</v>
      </c>
      <c r="C86" s="91">
        <v>5089</v>
      </c>
      <c r="D86" s="90" t="s">
        <v>276</v>
      </c>
      <c r="E86" s="110" t="str">
        <f>VLOOKUP($C86,'2023-24 School Level AAFTE'!$C$4:$L$2380,9,FALSE)</f>
        <v>No</v>
      </c>
      <c r="F86" s="98">
        <f>VLOOKUP($C86,'2023-24 School Level AAFTE'!$C$4:$J$2380,8,FALSE)</f>
        <v>485.98</v>
      </c>
      <c r="G86" s="100">
        <f>IFERROR(IF(E86= "yes",VLOOKUP(C86,Summary!$B:$I,5,0),0),0)</f>
        <v>0</v>
      </c>
      <c r="H86" s="99">
        <f t="shared" si="31"/>
        <v>0</v>
      </c>
      <c r="I86" s="157">
        <f>VLOOKUP($A86,'2024-25 Salary &amp; Benefits'!$A:$I,3,FALSE)</f>
        <v>1.06</v>
      </c>
      <c r="J86" s="157">
        <f>VLOOKUP($A86,'2024-25 Salary &amp; Benefits'!$A:$I,4,FALSE)</f>
        <v>1.1000000000000001</v>
      </c>
      <c r="K86" s="144">
        <f t="shared" si="32"/>
        <v>0</v>
      </c>
      <c r="L86" s="143">
        <f t="shared" si="33"/>
        <v>0</v>
      </c>
      <c r="M86" s="145">
        <f>'2024-25 Salary &amp; Benefits'!$E$6</f>
        <v>72728</v>
      </c>
      <c r="N86" s="145">
        <f>'2024-25 Salary &amp; Benefits'!$F$6</f>
        <v>78209</v>
      </c>
      <c r="O86" s="9">
        <f t="shared" si="34"/>
        <v>0</v>
      </c>
      <c r="P86" s="9">
        <f t="shared" si="35"/>
        <v>0</v>
      </c>
      <c r="Q86" s="9">
        <f>'2024-25 Salary &amp; Benefits'!G$6</f>
        <v>14418.72</v>
      </c>
      <c r="R86" s="146">
        <f>'2024-25 Salary &amp; Benefits'!H$6</f>
        <v>0.18149999999999999</v>
      </c>
      <c r="S86" s="146">
        <f>'2024-25 Salary &amp; Benefits'!I$6</f>
        <v>0.17510000000000001</v>
      </c>
      <c r="T86" s="9">
        <f t="shared" si="36"/>
        <v>0</v>
      </c>
      <c r="U86" s="9">
        <f t="shared" si="37"/>
        <v>0</v>
      </c>
      <c r="V86" s="9">
        <f t="shared" si="38"/>
        <v>0</v>
      </c>
      <c r="W86" s="9">
        <f t="shared" si="39"/>
        <v>0</v>
      </c>
      <c r="X86" s="22">
        <f t="shared" si="40"/>
        <v>0</v>
      </c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</row>
    <row r="87" spans="1:159" s="21" customFormat="1">
      <c r="A87" s="78" t="s">
        <v>2262</v>
      </c>
      <c r="B87" s="90" t="s">
        <v>263</v>
      </c>
      <c r="C87" s="91">
        <v>5090</v>
      </c>
      <c r="D87" s="90" t="s">
        <v>277</v>
      </c>
      <c r="E87" s="110" t="str">
        <f>VLOOKUP($C87,'2023-24 School Level AAFTE'!$C$4:$L$2380,9,FALSE)</f>
        <v>Yes</v>
      </c>
      <c r="F87" s="98">
        <f>VLOOKUP($C87,'2023-24 School Level AAFTE'!$C$4:$J$2380,8,FALSE)</f>
        <v>512.84</v>
      </c>
      <c r="G87" s="100">
        <f>IFERROR(IF(E87= "yes",VLOOKUP(C87,Summary!$B:$I,5,0),0),0)</f>
        <v>0</v>
      </c>
      <c r="H87" s="99">
        <f t="shared" si="31"/>
        <v>512.84</v>
      </c>
      <c r="I87" s="157">
        <f>VLOOKUP($A87,'2024-25 Salary &amp; Benefits'!$A:$I,3,FALSE)</f>
        <v>1.06</v>
      </c>
      <c r="J87" s="157">
        <f>VLOOKUP($A87,'2024-25 Salary &amp; Benefits'!$A:$I,4,FALSE)</f>
        <v>1.1000000000000001</v>
      </c>
      <c r="K87" s="144">
        <f t="shared" si="32"/>
        <v>512.84</v>
      </c>
      <c r="L87" s="143">
        <f t="shared" si="33"/>
        <v>1.504</v>
      </c>
      <c r="M87" s="145">
        <f>'2024-25 Salary &amp; Benefits'!$E$6</f>
        <v>72728</v>
      </c>
      <c r="N87" s="145">
        <f>'2024-25 Salary &amp; Benefits'!$F$6</f>
        <v>78209</v>
      </c>
      <c r="O87" s="9">
        <f t="shared" si="34"/>
        <v>115945.89</v>
      </c>
      <c r="P87" s="9">
        <f t="shared" si="35"/>
        <v>13443.080000000002</v>
      </c>
      <c r="Q87" s="9">
        <f>'2024-25 Salary &amp; Benefits'!G$6</f>
        <v>14418.72</v>
      </c>
      <c r="R87" s="146">
        <f>'2024-25 Salary &amp; Benefits'!H$6</f>
        <v>0.18149999999999999</v>
      </c>
      <c r="S87" s="146">
        <f>'2024-25 Salary &amp; Benefits'!I$6</f>
        <v>0.17510000000000001</v>
      </c>
      <c r="T87" s="9">
        <f t="shared" si="36"/>
        <v>45083.82</v>
      </c>
      <c r="U87" s="9">
        <f t="shared" si="37"/>
        <v>2156.48</v>
      </c>
      <c r="V87" s="9">
        <f t="shared" si="38"/>
        <v>377.6</v>
      </c>
      <c r="W87" s="9">
        <f t="shared" si="39"/>
        <v>2534.08</v>
      </c>
      <c r="X87" s="22">
        <f t="shared" si="40"/>
        <v>177006.86999999997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</row>
    <row r="88" spans="1:159" s="21" customFormat="1">
      <c r="A88" s="78" t="s">
        <v>2262</v>
      </c>
      <c r="B88" s="90" t="s">
        <v>263</v>
      </c>
      <c r="C88" s="91">
        <v>3018</v>
      </c>
      <c r="D88" s="90" t="s">
        <v>269</v>
      </c>
      <c r="E88" s="110" t="str">
        <f>VLOOKUP($C88,'2023-24 School Level AAFTE'!$C$4:$L$2380,9,FALSE)</f>
        <v>No</v>
      </c>
      <c r="F88" s="98">
        <f>VLOOKUP($C88,'2023-24 School Level AAFTE'!$C$4:$J$2380,8,FALSE)</f>
        <v>586.18999999999994</v>
      </c>
      <c r="G88" s="100">
        <f>IFERROR(IF(E88= "yes",VLOOKUP(C88,Summary!$B:$I,5,0),0),0)</f>
        <v>0</v>
      </c>
      <c r="H88" s="99">
        <f t="shared" si="31"/>
        <v>0</v>
      </c>
      <c r="I88" s="157">
        <f>VLOOKUP($A88,'2024-25 Salary &amp; Benefits'!$A:$I,3,FALSE)</f>
        <v>1.06</v>
      </c>
      <c r="J88" s="157">
        <f>VLOOKUP($A88,'2024-25 Salary &amp; Benefits'!$A:$I,4,FALSE)</f>
        <v>1.1000000000000001</v>
      </c>
      <c r="K88" s="144">
        <f t="shared" si="32"/>
        <v>0</v>
      </c>
      <c r="L88" s="143">
        <f t="shared" si="33"/>
        <v>0</v>
      </c>
      <c r="M88" s="145">
        <f>'2024-25 Salary &amp; Benefits'!$E$6</f>
        <v>72728</v>
      </c>
      <c r="N88" s="145">
        <f>'2024-25 Salary &amp; Benefits'!$F$6</f>
        <v>78209</v>
      </c>
      <c r="O88" s="9">
        <f t="shared" si="34"/>
        <v>0</v>
      </c>
      <c r="P88" s="9">
        <f t="shared" si="35"/>
        <v>0</v>
      </c>
      <c r="Q88" s="9">
        <f>'2024-25 Salary &amp; Benefits'!G$6</f>
        <v>14418.72</v>
      </c>
      <c r="R88" s="146">
        <f>'2024-25 Salary &amp; Benefits'!H$6</f>
        <v>0.18149999999999999</v>
      </c>
      <c r="S88" s="146">
        <f>'2024-25 Salary &amp; Benefits'!I$6</f>
        <v>0.17510000000000001</v>
      </c>
      <c r="T88" s="9">
        <f t="shared" si="36"/>
        <v>0</v>
      </c>
      <c r="U88" s="9">
        <f t="shared" si="37"/>
        <v>0</v>
      </c>
      <c r="V88" s="9">
        <f t="shared" si="38"/>
        <v>0</v>
      </c>
      <c r="W88" s="9">
        <f t="shared" si="39"/>
        <v>0</v>
      </c>
      <c r="X88" s="22">
        <f t="shared" si="40"/>
        <v>0</v>
      </c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</row>
    <row r="89" spans="1:159" s="21" customFormat="1">
      <c r="A89" s="78" t="s">
        <v>2262</v>
      </c>
      <c r="B89" s="90" t="s">
        <v>263</v>
      </c>
      <c r="C89" s="91">
        <v>1875</v>
      </c>
      <c r="D89" s="90" t="s">
        <v>265</v>
      </c>
      <c r="E89" s="110" t="str">
        <f>VLOOKUP($C89,'2023-24 School Level AAFTE'!$C$4:$L$2380,9,FALSE)</f>
        <v>No</v>
      </c>
      <c r="F89" s="98">
        <f>VLOOKUP($C89,'2023-24 School Level AAFTE'!$C$4:$J$2380,8,FALSE)</f>
        <v>894.82</v>
      </c>
      <c r="G89" s="100">
        <f>IFERROR(IF(E89= "yes",VLOOKUP(C89,Summary!$B:$I,5,0),0),0)</f>
        <v>0</v>
      </c>
      <c r="H89" s="99">
        <f t="shared" si="31"/>
        <v>0</v>
      </c>
      <c r="I89" s="157">
        <f>VLOOKUP($A89,'2024-25 Salary &amp; Benefits'!$A:$I,3,FALSE)</f>
        <v>1.06</v>
      </c>
      <c r="J89" s="157">
        <f>VLOOKUP($A89,'2024-25 Salary &amp; Benefits'!$A:$I,4,FALSE)</f>
        <v>1.1000000000000001</v>
      </c>
      <c r="K89" s="144">
        <f t="shared" si="32"/>
        <v>0</v>
      </c>
      <c r="L89" s="143">
        <f t="shared" si="33"/>
        <v>0</v>
      </c>
      <c r="M89" s="145">
        <f>'2024-25 Salary &amp; Benefits'!$E$6</f>
        <v>72728</v>
      </c>
      <c r="N89" s="145">
        <f>'2024-25 Salary &amp; Benefits'!$F$6</f>
        <v>78209</v>
      </c>
      <c r="O89" s="9">
        <f t="shared" si="34"/>
        <v>0</v>
      </c>
      <c r="P89" s="9">
        <f t="shared" si="35"/>
        <v>0</v>
      </c>
      <c r="Q89" s="9">
        <f>'2024-25 Salary &amp; Benefits'!G$6</f>
        <v>14418.72</v>
      </c>
      <c r="R89" s="146">
        <f>'2024-25 Salary &amp; Benefits'!H$6</f>
        <v>0.18149999999999999</v>
      </c>
      <c r="S89" s="146">
        <f>'2024-25 Salary &amp; Benefits'!I$6</f>
        <v>0.17510000000000001</v>
      </c>
      <c r="T89" s="9">
        <f t="shared" si="36"/>
        <v>0</v>
      </c>
      <c r="U89" s="9">
        <f t="shared" si="37"/>
        <v>0</v>
      </c>
      <c r="V89" s="9">
        <f t="shared" si="38"/>
        <v>0</v>
      </c>
      <c r="W89" s="9">
        <f t="shared" si="39"/>
        <v>0</v>
      </c>
      <c r="X89" s="22">
        <f t="shared" si="40"/>
        <v>0</v>
      </c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</row>
    <row r="90" spans="1:159" s="21" customFormat="1">
      <c r="A90" s="78" t="s">
        <v>2262</v>
      </c>
      <c r="B90" s="90" t="s">
        <v>263</v>
      </c>
      <c r="C90" s="91">
        <v>3545</v>
      </c>
      <c r="D90" s="90" t="s">
        <v>270</v>
      </c>
      <c r="E90" s="110" t="str">
        <f>VLOOKUP($C90,'2023-24 School Level AAFTE'!$C$4:$L$2380,9,FALSE)</f>
        <v>No</v>
      </c>
      <c r="F90" s="98">
        <f>VLOOKUP($C90,'2023-24 School Level AAFTE'!$C$4:$J$2380,8,FALSE)</f>
        <v>741.22</v>
      </c>
      <c r="G90" s="100">
        <f>IFERROR(IF(E90= "yes",VLOOKUP(C90,Summary!$B:$I,5,0),0),0)</f>
        <v>0</v>
      </c>
      <c r="H90" s="99">
        <f t="shared" si="31"/>
        <v>0</v>
      </c>
      <c r="I90" s="157">
        <f>VLOOKUP($A90,'2024-25 Salary &amp; Benefits'!$A:$I,3,FALSE)</f>
        <v>1.06</v>
      </c>
      <c r="J90" s="157">
        <f>VLOOKUP($A90,'2024-25 Salary &amp; Benefits'!$A:$I,4,FALSE)</f>
        <v>1.1000000000000001</v>
      </c>
      <c r="K90" s="144">
        <f t="shared" si="32"/>
        <v>0</v>
      </c>
      <c r="L90" s="143">
        <f t="shared" si="33"/>
        <v>0</v>
      </c>
      <c r="M90" s="145">
        <f>'2024-25 Salary &amp; Benefits'!$E$6</f>
        <v>72728</v>
      </c>
      <c r="N90" s="145">
        <f>'2024-25 Salary &amp; Benefits'!$F$6</f>
        <v>78209</v>
      </c>
      <c r="O90" s="9">
        <f t="shared" si="34"/>
        <v>0</v>
      </c>
      <c r="P90" s="9">
        <f t="shared" si="35"/>
        <v>0</v>
      </c>
      <c r="Q90" s="9">
        <f>'2024-25 Salary &amp; Benefits'!G$6</f>
        <v>14418.72</v>
      </c>
      <c r="R90" s="146">
        <f>'2024-25 Salary &amp; Benefits'!H$6</f>
        <v>0.18149999999999999</v>
      </c>
      <c r="S90" s="146">
        <f>'2024-25 Salary &amp; Benefits'!I$6</f>
        <v>0.17510000000000001</v>
      </c>
      <c r="T90" s="9">
        <f t="shared" si="36"/>
        <v>0</v>
      </c>
      <c r="U90" s="9">
        <f t="shared" si="37"/>
        <v>0</v>
      </c>
      <c r="V90" s="9">
        <f t="shared" si="38"/>
        <v>0</v>
      </c>
      <c r="W90" s="9">
        <f t="shared" si="39"/>
        <v>0</v>
      </c>
      <c r="X90" s="22">
        <f t="shared" si="40"/>
        <v>0</v>
      </c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</row>
    <row r="91" spans="1:159" s="21" customFormat="1">
      <c r="A91" s="78" t="s">
        <v>2262</v>
      </c>
      <c r="B91" s="90" t="s">
        <v>263</v>
      </c>
      <c r="C91" s="91">
        <v>4144</v>
      </c>
      <c r="D91" s="90" t="s">
        <v>2994</v>
      </c>
      <c r="E91" s="110" t="str">
        <f>VLOOKUP($C91,'2023-24 School Level AAFTE'!$C$4:$L$2380,9,FALSE)</f>
        <v>Yes</v>
      </c>
      <c r="F91" s="98">
        <f>VLOOKUP($C91,'2023-24 School Level AAFTE'!$C$4:$J$2380,8,FALSE)</f>
        <v>523.87</v>
      </c>
      <c r="G91" s="100">
        <f>IFERROR(IF(E91= "yes",VLOOKUP(C91,Summary!$B:$I,5,0),0),0)</f>
        <v>0</v>
      </c>
      <c r="H91" s="99">
        <f t="shared" si="31"/>
        <v>523.87</v>
      </c>
      <c r="I91" s="157">
        <f>VLOOKUP($A91,'2024-25 Salary &amp; Benefits'!$A:$I,3,FALSE)</f>
        <v>1.06</v>
      </c>
      <c r="J91" s="157">
        <f>VLOOKUP($A91,'2024-25 Salary &amp; Benefits'!$A:$I,4,FALSE)</f>
        <v>1.1000000000000001</v>
      </c>
      <c r="K91" s="144">
        <f t="shared" si="32"/>
        <v>523.87</v>
      </c>
      <c r="L91" s="143">
        <f t="shared" si="33"/>
        <v>1.5369999999999999</v>
      </c>
      <c r="M91" s="145">
        <f>'2024-25 Salary &amp; Benefits'!$E$6</f>
        <v>72728</v>
      </c>
      <c r="N91" s="145">
        <f>'2024-25 Salary &amp; Benefits'!$F$6</f>
        <v>78209</v>
      </c>
      <c r="O91" s="9">
        <f t="shared" si="34"/>
        <v>118489.91</v>
      </c>
      <c r="P91" s="9">
        <f t="shared" si="35"/>
        <v>13738.049999999988</v>
      </c>
      <c r="Q91" s="9">
        <f>'2024-25 Salary &amp; Benefits'!G$6</f>
        <v>14418.72</v>
      </c>
      <c r="R91" s="146">
        <f>'2024-25 Salary &amp; Benefits'!H$6</f>
        <v>0.18149999999999999</v>
      </c>
      <c r="S91" s="146">
        <f>'2024-25 Salary &amp; Benefits'!I$6</f>
        <v>0.17510000000000001</v>
      </c>
      <c r="T91" s="9">
        <f t="shared" si="36"/>
        <v>46073.02</v>
      </c>
      <c r="U91" s="9">
        <f t="shared" si="37"/>
        <v>2203.8000000000002</v>
      </c>
      <c r="V91" s="9">
        <f t="shared" si="38"/>
        <v>385.89</v>
      </c>
      <c r="W91" s="9">
        <f t="shared" si="39"/>
        <v>2589.69</v>
      </c>
      <c r="X91" s="22">
        <f t="shared" si="40"/>
        <v>180890.66999999998</v>
      </c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</row>
    <row r="92" spans="1:159" s="21" customFormat="1">
      <c r="A92" s="78" t="s">
        <v>2262</v>
      </c>
      <c r="B92" s="90" t="s">
        <v>263</v>
      </c>
      <c r="C92" s="91">
        <v>5360</v>
      </c>
      <c r="D92" s="90" t="s">
        <v>281</v>
      </c>
      <c r="E92" s="110" t="str">
        <f>VLOOKUP($C92,'2023-24 School Level AAFTE'!$C$4:$L$2380,9,FALSE)</f>
        <v>No</v>
      </c>
      <c r="F92" s="98">
        <f>VLOOKUP($C92,'2023-24 School Level AAFTE'!$C$4:$J$2380,8,FALSE)</f>
        <v>31.43</v>
      </c>
      <c r="G92" s="100">
        <f>IFERROR(IF(E92= "yes",VLOOKUP(C92,Summary!$B:$I,5,0),0),0)</f>
        <v>0</v>
      </c>
      <c r="H92" s="99">
        <f t="shared" si="31"/>
        <v>0</v>
      </c>
      <c r="I92" s="157">
        <f>VLOOKUP($A92,'2024-25 Salary &amp; Benefits'!$A:$I,3,FALSE)</f>
        <v>1.06</v>
      </c>
      <c r="J92" s="157">
        <f>VLOOKUP($A92,'2024-25 Salary &amp; Benefits'!$A:$I,4,FALSE)</f>
        <v>1.1000000000000001</v>
      </c>
      <c r="K92" s="144">
        <f t="shared" si="32"/>
        <v>0</v>
      </c>
      <c r="L92" s="143">
        <f t="shared" si="33"/>
        <v>0</v>
      </c>
      <c r="M92" s="145">
        <f>'2024-25 Salary &amp; Benefits'!$E$6</f>
        <v>72728</v>
      </c>
      <c r="N92" s="145">
        <f>'2024-25 Salary &amp; Benefits'!$F$6</f>
        <v>78209</v>
      </c>
      <c r="O92" s="9">
        <f t="shared" si="34"/>
        <v>0</v>
      </c>
      <c r="P92" s="9">
        <f t="shared" si="35"/>
        <v>0</v>
      </c>
      <c r="Q92" s="9">
        <f>'2024-25 Salary &amp; Benefits'!G$6</f>
        <v>14418.72</v>
      </c>
      <c r="R92" s="146">
        <f>'2024-25 Salary &amp; Benefits'!H$6</f>
        <v>0.18149999999999999</v>
      </c>
      <c r="S92" s="146">
        <f>'2024-25 Salary &amp; Benefits'!I$6</f>
        <v>0.17510000000000001</v>
      </c>
      <c r="T92" s="9">
        <f t="shared" si="36"/>
        <v>0</v>
      </c>
      <c r="U92" s="9">
        <f t="shared" si="37"/>
        <v>0</v>
      </c>
      <c r="V92" s="9">
        <f t="shared" si="38"/>
        <v>0</v>
      </c>
      <c r="W92" s="9">
        <f t="shared" si="39"/>
        <v>0</v>
      </c>
      <c r="X92" s="22">
        <f t="shared" si="40"/>
        <v>0</v>
      </c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</row>
    <row r="93" spans="1:159" s="21" customFormat="1">
      <c r="A93" s="78" t="s">
        <v>2262</v>
      </c>
      <c r="B93" s="90" t="s">
        <v>263</v>
      </c>
      <c r="C93" s="91">
        <v>3997</v>
      </c>
      <c r="D93" s="90" t="s">
        <v>272</v>
      </c>
      <c r="E93" s="110" t="str">
        <f>VLOOKUP($C93,'2023-24 School Level AAFTE'!$C$4:$L$2380,9,FALSE)</f>
        <v>No</v>
      </c>
      <c r="F93" s="98">
        <f>VLOOKUP($C93,'2023-24 School Level AAFTE'!$C$4:$J$2380,8,FALSE)</f>
        <v>405.45</v>
      </c>
      <c r="G93" s="100">
        <f>IFERROR(IF(E93= "yes",VLOOKUP(C93,Summary!$B:$I,5,0),0),0)</f>
        <v>0</v>
      </c>
      <c r="H93" s="99">
        <f t="shared" si="31"/>
        <v>0</v>
      </c>
      <c r="I93" s="157">
        <f>VLOOKUP($A93,'2024-25 Salary &amp; Benefits'!$A:$I,3,FALSE)</f>
        <v>1.06</v>
      </c>
      <c r="J93" s="157">
        <f>VLOOKUP($A93,'2024-25 Salary &amp; Benefits'!$A:$I,4,FALSE)</f>
        <v>1.1000000000000001</v>
      </c>
      <c r="K93" s="144">
        <f t="shared" si="32"/>
        <v>0</v>
      </c>
      <c r="L93" s="143">
        <f t="shared" si="33"/>
        <v>0</v>
      </c>
      <c r="M93" s="145">
        <f>'2024-25 Salary &amp; Benefits'!$E$6</f>
        <v>72728</v>
      </c>
      <c r="N93" s="145">
        <f>'2024-25 Salary &amp; Benefits'!$F$6</f>
        <v>78209</v>
      </c>
      <c r="O93" s="9">
        <f t="shared" si="34"/>
        <v>0</v>
      </c>
      <c r="P93" s="9">
        <f t="shared" si="35"/>
        <v>0</v>
      </c>
      <c r="Q93" s="9">
        <f>'2024-25 Salary &amp; Benefits'!G$6</f>
        <v>14418.72</v>
      </c>
      <c r="R93" s="146">
        <f>'2024-25 Salary &amp; Benefits'!H$6</f>
        <v>0.18149999999999999</v>
      </c>
      <c r="S93" s="146">
        <f>'2024-25 Salary &amp; Benefits'!I$6</f>
        <v>0.17510000000000001</v>
      </c>
      <c r="T93" s="9">
        <f t="shared" si="36"/>
        <v>0</v>
      </c>
      <c r="U93" s="9">
        <f t="shared" si="37"/>
        <v>0</v>
      </c>
      <c r="V93" s="9">
        <f t="shared" si="38"/>
        <v>0</v>
      </c>
      <c r="W93" s="9">
        <f t="shared" si="39"/>
        <v>0</v>
      </c>
      <c r="X93" s="22">
        <f t="shared" si="40"/>
        <v>0</v>
      </c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</row>
    <row r="94" spans="1:159" s="21" customFormat="1">
      <c r="A94" s="78" t="s">
        <v>2262</v>
      </c>
      <c r="B94" s="90" t="s">
        <v>263</v>
      </c>
      <c r="C94" s="91">
        <v>3996</v>
      </c>
      <c r="D94" s="90" t="s">
        <v>271</v>
      </c>
      <c r="E94" s="110" t="str">
        <f>VLOOKUP($C94,'2023-24 School Level AAFTE'!$C$4:$L$2380,9,FALSE)</f>
        <v>No</v>
      </c>
      <c r="F94" s="98">
        <f>VLOOKUP($C94,'2023-24 School Level AAFTE'!$C$4:$J$2380,8,FALSE)</f>
        <v>540.85</v>
      </c>
      <c r="G94" s="100">
        <f>IFERROR(IF(E94= "yes",VLOOKUP(C94,Summary!$B:$I,5,0),0),0)</f>
        <v>0</v>
      </c>
      <c r="H94" s="99">
        <f t="shared" si="31"/>
        <v>0</v>
      </c>
      <c r="I94" s="157">
        <f>VLOOKUP($A94,'2024-25 Salary &amp; Benefits'!$A:$I,3,FALSE)</f>
        <v>1.06</v>
      </c>
      <c r="J94" s="157">
        <f>VLOOKUP($A94,'2024-25 Salary &amp; Benefits'!$A:$I,4,FALSE)</f>
        <v>1.1000000000000001</v>
      </c>
      <c r="K94" s="144">
        <f t="shared" si="32"/>
        <v>0</v>
      </c>
      <c r="L94" s="143">
        <f t="shared" si="33"/>
        <v>0</v>
      </c>
      <c r="M94" s="145">
        <f>'2024-25 Salary &amp; Benefits'!$E$6</f>
        <v>72728</v>
      </c>
      <c r="N94" s="145">
        <f>'2024-25 Salary &amp; Benefits'!$F$6</f>
        <v>78209</v>
      </c>
      <c r="O94" s="9">
        <f t="shared" si="34"/>
        <v>0</v>
      </c>
      <c r="P94" s="9">
        <f t="shared" si="35"/>
        <v>0</v>
      </c>
      <c r="Q94" s="9">
        <f>'2024-25 Salary &amp; Benefits'!G$6</f>
        <v>14418.72</v>
      </c>
      <c r="R94" s="146">
        <f>'2024-25 Salary &amp; Benefits'!H$6</f>
        <v>0.18149999999999999</v>
      </c>
      <c r="S94" s="146">
        <f>'2024-25 Salary &amp; Benefits'!I$6</f>
        <v>0.17510000000000001</v>
      </c>
      <c r="T94" s="9">
        <f t="shared" si="36"/>
        <v>0</v>
      </c>
      <c r="U94" s="9">
        <f t="shared" si="37"/>
        <v>0</v>
      </c>
      <c r="V94" s="9">
        <f t="shared" si="38"/>
        <v>0</v>
      </c>
      <c r="W94" s="9">
        <f t="shared" si="39"/>
        <v>0</v>
      </c>
      <c r="X94" s="22">
        <f t="shared" si="40"/>
        <v>0</v>
      </c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</row>
    <row r="95" spans="1:159" s="21" customFormat="1">
      <c r="A95" s="78" t="s">
        <v>2262</v>
      </c>
      <c r="B95" s="90" t="s">
        <v>263</v>
      </c>
      <c r="C95" s="91">
        <v>4104</v>
      </c>
      <c r="D95" s="90" t="s">
        <v>273</v>
      </c>
      <c r="E95" s="110" t="str">
        <f>VLOOKUP($C95,'2023-24 School Level AAFTE'!$C$4:$L$2380,9,FALSE)</f>
        <v>No</v>
      </c>
      <c r="F95" s="98">
        <f>VLOOKUP($C95,'2023-24 School Level AAFTE'!$C$4:$J$2380,8,FALSE)</f>
        <v>1517.42</v>
      </c>
      <c r="G95" s="100">
        <f>IFERROR(IF(E95= "yes",VLOOKUP(C95,Summary!$B:$I,5,0),0),0)</f>
        <v>0</v>
      </c>
      <c r="H95" s="99">
        <f t="shared" si="31"/>
        <v>0</v>
      </c>
      <c r="I95" s="157">
        <f>VLOOKUP($A95,'2024-25 Salary &amp; Benefits'!$A:$I,3,FALSE)</f>
        <v>1.06</v>
      </c>
      <c r="J95" s="157">
        <f>VLOOKUP($A95,'2024-25 Salary &amp; Benefits'!$A:$I,4,FALSE)</f>
        <v>1.1000000000000001</v>
      </c>
      <c r="K95" s="144">
        <f t="shared" si="32"/>
        <v>0</v>
      </c>
      <c r="L95" s="143">
        <f t="shared" si="33"/>
        <v>0</v>
      </c>
      <c r="M95" s="145">
        <f>'2024-25 Salary &amp; Benefits'!$E$6</f>
        <v>72728</v>
      </c>
      <c r="N95" s="145">
        <f>'2024-25 Salary &amp; Benefits'!$F$6</f>
        <v>78209</v>
      </c>
      <c r="O95" s="9">
        <f t="shared" si="34"/>
        <v>0</v>
      </c>
      <c r="P95" s="9">
        <f t="shared" si="35"/>
        <v>0</v>
      </c>
      <c r="Q95" s="9">
        <f>'2024-25 Salary &amp; Benefits'!G$6</f>
        <v>14418.72</v>
      </c>
      <c r="R95" s="146">
        <f>'2024-25 Salary &amp; Benefits'!H$6</f>
        <v>0.18149999999999999</v>
      </c>
      <c r="S95" s="146">
        <f>'2024-25 Salary &amp; Benefits'!I$6</f>
        <v>0.17510000000000001</v>
      </c>
      <c r="T95" s="9">
        <f t="shared" si="36"/>
        <v>0</v>
      </c>
      <c r="U95" s="9">
        <f t="shared" si="37"/>
        <v>0</v>
      </c>
      <c r="V95" s="9">
        <f t="shared" si="38"/>
        <v>0</v>
      </c>
      <c r="W95" s="9">
        <f t="shared" si="39"/>
        <v>0</v>
      </c>
      <c r="X95" s="22">
        <f t="shared" si="40"/>
        <v>0</v>
      </c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</row>
    <row r="96" spans="1:159" s="21" customFormat="1">
      <c r="A96" s="78" t="s">
        <v>2262</v>
      </c>
      <c r="B96" s="90" t="s">
        <v>263</v>
      </c>
      <c r="C96" s="91">
        <v>4450</v>
      </c>
      <c r="D96" s="90" t="s">
        <v>275</v>
      </c>
      <c r="E96" s="110" t="str">
        <f>VLOOKUP($C96,'2023-24 School Level AAFTE'!$C$4:$L$2380,9,FALSE)</f>
        <v>No</v>
      </c>
      <c r="F96" s="98">
        <f>VLOOKUP($C96,'2023-24 School Level AAFTE'!$C$4:$J$2380,8,FALSE)</f>
        <v>258.81</v>
      </c>
      <c r="G96" s="100">
        <f>IFERROR(IF(E96= "yes",VLOOKUP(C96,Summary!$B:$I,5,0),0),0)</f>
        <v>0</v>
      </c>
      <c r="H96" s="99">
        <f t="shared" si="31"/>
        <v>0</v>
      </c>
      <c r="I96" s="157">
        <f>VLOOKUP($A96,'2024-25 Salary &amp; Benefits'!$A:$I,3,FALSE)</f>
        <v>1.06</v>
      </c>
      <c r="J96" s="157">
        <f>VLOOKUP($A96,'2024-25 Salary &amp; Benefits'!$A:$I,4,FALSE)</f>
        <v>1.1000000000000001</v>
      </c>
      <c r="K96" s="144">
        <f t="shared" si="32"/>
        <v>0</v>
      </c>
      <c r="L96" s="143">
        <f t="shared" si="33"/>
        <v>0</v>
      </c>
      <c r="M96" s="145">
        <f>'2024-25 Salary &amp; Benefits'!$E$6</f>
        <v>72728</v>
      </c>
      <c r="N96" s="145">
        <f>'2024-25 Salary &amp; Benefits'!$F$6</f>
        <v>78209</v>
      </c>
      <c r="O96" s="9">
        <f t="shared" si="34"/>
        <v>0</v>
      </c>
      <c r="P96" s="9">
        <f t="shared" si="35"/>
        <v>0</v>
      </c>
      <c r="Q96" s="9">
        <f>'2024-25 Salary &amp; Benefits'!G$6</f>
        <v>14418.72</v>
      </c>
      <c r="R96" s="146">
        <f>'2024-25 Salary &amp; Benefits'!H$6</f>
        <v>0.18149999999999999</v>
      </c>
      <c r="S96" s="146">
        <f>'2024-25 Salary &amp; Benefits'!I$6</f>
        <v>0.17510000000000001</v>
      </c>
      <c r="T96" s="9">
        <f t="shared" si="36"/>
        <v>0</v>
      </c>
      <c r="U96" s="9">
        <f t="shared" si="37"/>
        <v>0</v>
      </c>
      <c r="V96" s="9">
        <f t="shared" si="38"/>
        <v>0</v>
      </c>
      <c r="W96" s="9">
        <f t="shared" si="39"/>
        <v>0</v>
      </c>
      <c r="X96" s="22">
        <f t="shared" si="40"/>
        <v>0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</row>
    <row r="97" spans="1:159" s="21" customFormat="1">
      <c r="A97" s="78" t="s">
        <v>2262</v>
      </c>
      <c r="B97" s="90" t="s">
        <v>263</v>
      </c>
      <c r="C97" s="91">
        <v>5131</v>
      </c>
      <c r="D97" s="90" t="s">
        <v>278</v>
      </c>
      <c r="E97" s="110" t="str">
        <f>VLOOKUP($C97,'2023-24 School Level AAFTE'!$C$4:$L$2380,9,FALSE)</f>
        <v>No</v>
      </c>
      <c r="F97" s="98">
        <f>VLOOKUP($C97,'2023-24 School Level AAFTE'!$C$4:$J$2380,8,FALSE)</f>
        <v>461.26</v>
      </c>
      <c r="G97" s="100">
        <f>IFERROR(IF(E97= "yes",VLOOKUP(C97,Summary!$B:$I,5,0),0),0)</f>
        <v>0</v>
      </c>
      <c r="H97" s="99">
        <f t="shared" si="31"/>
        <v>0</v>
      </c>
      <c r="I97" s="157">
        <f>VLOOKUP($A97,'2024-25 Salary &amp; Benefits'!$A:$I,3,FALSE)</f>
        <v>1.06</v>
      </c>
      <c r="J97" s="157">
        <f>VLOOKUP($A97,'2024-25 Salary &amp; Benefits'!$A:$I,4,FALSE)</f>
        <v>1.1000000000000001</v>
      </c>
      <c r="K97" s="144">
        <f t="shared" si="32"/>
        <v>0</v>
      </c>
      <c r="L97" s="143">
        <f t="shared" si="33"/>
        <v>0</v>
      </c>
      <c r="M97" s="145">
        <f>'2024-25 Salary &amp; Benefits'!$E$6</f>
        <v>72728</v>
      </c>
      <c r="N97" s="145">
        <f>'2024-25 Salary &amp; Benefits'!$F$6</f>
        <v>78209</v>
      </c>
      <c r="O97" s="9">
        <f t="shared" si="34"/>
        <v>0</v>
      </c>
      <c r="P97" s="9">
        <f t="shared" si="35"/>
        <v>0</v>
      </c>
      <c r="Q97" s="9">
        <f>'2024-25 Salary &amp; Benefits'!G$6</f>
        <v>14418.72</v>
      </c>
      <c r="R97" s="146">
        <f>'2024-25 Salary &amp; Benefits'!H$6</f>
        <v>0.18149999999999999</v>
      </c>
      <c r="S97" s="146">
        <f>'2024-25 Salary &amp; Benefits'!I$6</f>
        <v>0.17510000000000001</v>
      </c>
      <c r="T97" s="9">
        <f t="shared" si="36"/>
        <v>0</v>
      </c>
      <c r="U97" s="9">
        <f t="shared" si="37"/>
        <v>0</v>
      </c>
      <c r="V97" s="9">
        <f t="shared" si="38"/>
        <v>0</v>
      </c>
      <c r="W97" s="9">
        <f t="shared" si="39"/>
        <v>0</v>
      </c>
      <c r="X97" s="22">
        <f t="shared" si="40"/>
        <v>0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</row>
    <row r="98" spans="1:159" s="21" customFormat="1">
      <c r="A98" s="78" t="s">
        <v>2262</v>
      </c>
      <c r="B98" s="90" t="s">
        <v>263</v>
      </c>
      <c r="C98" s="91">
        <v>5132</v>
      </c>
      <c r="D98" s="90" t="s">
        <v>279</v>
      </c>
      <c r="E98" s="110" t="str">
        <f>VLOOKUP($C98,'2023-24 School Level AAFTE'!$C$4:$L$2380,9,FALSE)</f>
        <v>No</v>
      </c>
      <c r="F98" s="98">
        <f>VLOOKUP($C98,'2023-24 School Level AAFTE'!$C$4:$J$2380,8,FALSE)</f>
        <v>528.58999999999992</v>
      </c>
      <c r="G98" s="100">
        <f>IFERROR(IF(E98= "yes",VLOOKUP(C98,Summary!$B:$I,5,0),0),0)</f>
        <v>0</v>
      </c>
      <c r="H98" s="99">
        <f t="shared" si="31"/>
        <v>0</v>
      </c>
      <c r="I98" s="157">
        <f>VLOOKUP($A98,'2024-25 Salary &amp; Benefits'!$A:$I,3,FALSE)</f>
        <v>1.06</v>
      </c>
      <c r="J98" s="157">
        <f>VLOOKUP($A98,'2024-25 Salary &amp; Benefits'!$A:$I,4,FALSE)</f>
        <v>1.1000000000000001</v>
      </c>
      <c r="K98" s="144">
        <f t="shared" si="32"/>
        <v>0</v>
      </c>
      <c r="L98" s="143">
        <f t="shared" si="33"/>
        <v>0</v>
      </c>
      <c r="M98" s="145">
        <f>'2024-25 Salary &amp; Benefits'!$E$6</f>
        <v>72728</v>
      </c>
      <c r="N98" s="145">
        <f>'2024-25 Salary &amp; Benefits'!$F$6</f>
        <v>78209</v>
      </c>
      <c r="O98" s="9">
        <f t="shared" si="34"/>
        <v>0</v>
      </c>
      <c r="P98" s="9">
        <f t="shared" si="35"/>
        <v>0</v>
      </c>
      <c r="Q98" s="9">
        <f>'2024-25 Salary &amp; Benefits'!G$6</f>
        <v>14418.72</v>
      </c>
      <c r="R98" s="146">
        <f>'2024-25 Salary &amp; Benefits'!H$6</f>
        <v>0.18149999999999999</v>
      </c>
      <c r="S98" s="146">
        <f>'2024-25 Salary &amp; Benefits'!I$6</f>
        <v>0.17510000000000001</v>
      </c>
      <c r="T98" s="9">
        <f t="shared" si="36"/>
        <v>0</v>
      </c>
      <c r="U98" s="9">
        <f t="shared" si="37"/>
        <v>0</v>
      </c>
      <c r="V98" s="9">
        <f t="shared" si="38"/>
        <v>0</v>
      </c>
      <c r="W98" s="9">
        <f t="shared" si="39"/>
        <v>0</v>
      </c>
      <c r="X98" s="22">
        <f t="shared" si="40"/>
        <v>0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</row>
    <row r="99" spans="1:159" s="21" customFormat="1">
      <c r="A99" s="78" t="s">
        <v>2262</v>
      </c>
      <c r="B99" s="90" t="s">
        <v>263</v>
      </c>
      <c r="C99" s="91">
        <v>2910</v>
      </c>
      <c r="D99" s="90" t="s">
        <v>268</v>
      </c>
      <c r="E99" s="110" t="str">
        <f>VLOOKUP($C99,'2023-24 School Level AAFTE'!$C$4:$L$2380,9,FALSE)</f>
        <v>No</v>
      </c>
      <c r="F99" s="98">
        <f>VLOOKUP($C99,'2023-24 School Level AAFTE'!$C$4:$J$2380,8,FALSE)</f>
        <v>701.64</v>
      </c>
      <c r="G99" s="100">
        <f>IFERROR(IF(E99= "yes",VLOOKUP(C99,Summary!$B:$I,5,0),0),0)</f>
        <v>0</v>
      </c>
      <c r="H99" s="99">
        <f t="shared" si="31"/>
        <v>0</v>
      </c>
      <c r="I99" s="157">
        <f>VLOOKUP($A99,'2024-25 Salary &amp; Benefits'!$A:$I,3,FALSE)</f>
        <v>1.06</v>
      </c>
      <c r="J99" s="157">
        <f>VLOOKUP($A99,'2024-25 Salary &amp; Benefits'!$A:$I,4,FALSE)</f>
        <v>1.1000000000000001</v>
      </c>
      <c r="K99" s="144">
        <f t="shared" si="32"/>
        <v>0</v>
      </c>
      <c r="L99" s="143">
        <f t="shared" si="33"/>
        <v>0</v>
      </c>
      <c r="M99" s="145">
        <f>'2024-25 Salary &amp; Benefits'!$E$6</f>
        <v>72728</v>
      </c>
      <c r="N99" s="145">
        <f>'2024-25 Salary &amp; Benefits'!$F$6</f>
        <v>78209</v>
      </c>
      <c r="O99" s="9">
        <f t="shared" si="34"/>
        <v>0</v>
      </c>
      <c r="P99" s="9">
        <f t="shared" si="35"/>
        <v>0</v>
      </c>
      <c r="Q99" s="9">
        <f>'2024-25 Salary &amp; Benefits'!G$6</f>
        <v>14418.72</v>
      </c>
      <c r="R99" s="146">
        <f>'2024-25 Salary &amp; Benefits'!H$6</f>
        <v>0.18149999999999999</v>
      </c>
      <c r="S99" s="146">
        <f>'2024-25 Salary &amp; Benefits'!I$6</f>
        <v>0.17510000000000001</v>
      </c>
      <c r="T99" s="9">
        <f t="shared" si="36"/>
        <v>0</v>
      </c>
      <c r="U99" s="9">
        <f t="shared" si="37"/>
        <v>0</v>
      </c>
      <c r="V99" s="9">
        <f t="shared" si="38"/>
        <v>0</v>
      </c>
      <c r="W99" s="9">
        <f t="shared" si="39"/>
        <v>0</v>
      </c>
      <c r="X99" s="22">
        <f t="shared" si="40"/>
        <v>0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</row>
    <row r="100" spans="1:159" s="21" customFormat="1">
      <c r="A100" t="s">
        <v>2327</v>
      </c>
      <c r="B100" t="s">
        <v>758</v>
      </c>
      <c r="C100" s="3">
        <v>5281</v>
      </c>
      <c r="D100" t="s">
        <v>784</v>
      </c>
      <c r="E100" s="110" t="str">
        <f>VLOOKUP($C100,'2023-24 School Level AAFTE'!$C$4:$L$2380,9,FALSE)</f>
        <v>No</v>
      </c>
      <c r="F100" s="98">
        <f>VLOOKUP($C100,'2023-24 School Level AAFTE'!$C$4:$J$2380,8,FALSE)</f>
        <v>0</v>
      </c>
      <c r="G100"/>
      <c r="H100" s="99">
        <f t="shared" si="31"/>
        <v>0</v>
      </c>
      <c r="I100" s="157">
        <f>VLOOKUP($A100,'2024-25 Salary &amp; Benefits'!$A:$I,3,FALSE)</f>
        <v>1.18</v>
      </c>
      <c r="J100" s="157">
        <f>VLOOKUP($A100,'2024-25 Salary &amp; Benefits'!$A:$I,4,FALSE)</f>
        <v>1.18</v>
      </c>
      <c r="K100" s="144">
        <f t="shared" si="32"/>
        <v>0</v>
      </c>
      <c r="L100" s="143">
        <f t="shared" si="33"/>
        <v>0</v>
      </c>
      <c r="M100" s="145">
        <f>'2024-25 Salary &amp; Benefits'!$E$6</f>
        <v>72728</v>
      </c>
      <c r="N100" s="145">
        <f>'2024-25 Salary &amp; Benefits'!$F$6</f>
        <v>78209</v>
      </c>
      <c r="O100" s="9">
        <f t="shared" si="34"/>
        <v>0</v>
      </c>
      <c r="P100" s="9">
        <f t="shared" si="35"/>
        <v>0</v>
      </c>
      <c r="Q100" s="9">
        <f>'2024-25 Salary &amp; Benefits'!G$6</f>
        <v>14418.72</v>
      </c>
      <c r="R100" s="146">
        <f>'2024-25 Salary &amp; Benefits'!H$6</f>
        <v>0.18149999999999999</v>
      </c>
      <c r="S100" s="146">
        <f>'2024-25 Salary &amp; Benefits'!I$6</f>
        <v>0.17510000000000001</v>
      </c>
      <c r="T100" s="9">
        <f t="shared" si="36"/>
        <v>0</v>
      </c>
      <c r="U100" s="9">
        <f t="shared" si="37"/>
        <v>0</v>
      </c>
      <c r="V100" s="9">
        <f t="shared" si="38"/>
        <v>0</v>
      </c>
      <c r="W100" s="9">
        <f t="shared" si="39"/>
        <v>0</v>
      </c>
      <c r="X100" s="22">
        <f t="shared" si="40"/>
        <v>0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</row>
    <row r="101" spans="1:159" s="21" customFormat="1">
      <c r="A101" s="78" t="s">
        <v>2327</v>
      </c>
      <c r="B101" s="90" t="s">
        <v>758</v>
      </c>
      <c r="C101" s="91">
        <v>3633</v>
      </c>
      <c r="D101" s="90" t="s">
        <v>778</v>
      </c>
      <c r="E101" s="110" t="str">
        <f>VLOOKUP($C101,'2023-24 School Level AAFTE'!$C$4:$L$2380,9,FALSE)</f>
        <v>No</v>
      </c>
      <c r="F101" s="98">
        <f>VLOOKUP($C101,'2023-24 School Level AAFTE'!$C$4:$J$2380,8,FALSE)</f>
        <v>296.57</v>
      </c>
      <c r="G101" s="100">
        <f>IFERROR(IF(E101= "yes",VLOOKUP(C101,Summary!$B:$I,5,0),0),0)</f>
        <v>0</v>
      </c>
      <c r="H101" s="99">
        <f t="shared" si="31"/>
        <v>0</v>
      </c>
      <c r="I101" s="157">
        <f>VLOOKUP($A101,'2024-25 Salary &amp; Benefits'!$A:$I,3,FALSE)</f>
        <v>1.18</v>
      </c>
      <c r="J101" s="157">
        <f>VLOOKUP($A101,'2024-25 Salary &amp; Benefits'!$A:$I,4,FALSE)</f>
        <v>1.18</v>
      </c>
      <c r="K101" s="144">
        <f t="shared" si="32"/>
        <v>0</v>
      </c>
      <c r="L101" s="143">
        <f t="shared" si="33"/>
        <v>0</v>
      </c>
      <c r="M101" s="145">
        <f>'2024-25 Salary &amp; Benefits'!$E$6</f>
        <v>72728</v>
      </c>
      <c r="N101" s="145">
        <f>'2024-25 Salary &amp; Benefits'!$F$6</f>
        <v>78209</v>
      </c>
      <c r="O101" s="9">
        <f t="shared" si="34"/>
        <v>0</v>
      </c>
      <c r="P101" s="9">
        <f t="shared" si="35"/>
        <v>0</v>
      </c>
      <c r="Q101" s="9">
        <f>'2024-25 Salary &amp; Benefits'!G$6</f>
        <v>14418.72</v>
      </c>
      <c r="R101" s="146">
        <f>'2024-25 Salary &amp; Benefits'!H$6</f>
        <v>0.18149999999999999</v>
      </c>
      <c r="S101" s="146">
        <f>'2024-25 Salary &amp; Benefits'!I$6</f>
        <v>0.17510000000000001</v>
      </c>
      <c r="T101" s="9">
        <f t="shared" si="36"/>
        <v>0</v>
      </c>
      <c r="U101" s="9">
        <f t="shared" si="37"/>
        <v>0</v>
      </c>
      <c r="V101" s="9">
        <f t="shared" si="38"/>
        <v>0</v>
      </c>
      <c r="W101" s="9">
        <f t="shared" si="39"/>
        <v>0</v>
      </c>
      <c r="X101" s="22">
        <f t="shared" si="40"/>
        <v>0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</row>
    <row r="102" spans="1:159" s="21" customFormat="1">
      <c r="A102" s="78" t="s">
        <v>2327</v>
      </c>
      <c r="B102" s="90" t="s">
        <v>758</v>
      </c>
      <c r="C102" s="91">
        <v>5240</v>
      </c>
      <c r="D102" s="90" t="s">
        <v>783</v>
      </c>
      <c r="E102" s="110" t="str">
        <f>VLOOKUP($C102,'2023-24 School Level AAFTE'!$C$4:$L$2380,9,FALSE)</f>
        <v>No</v>
      </c>
      <c r="F102" s="98">
        <f>VLOOKUP($C102,'2023-24 School Level AAFTE'!$C$4:$J$2380,8,FALSE)</f>
        <v>386.46999999999997</v>
      </c>
      <c r="G102" s="100">
        <f>IFERROR(IF(E102= "yes",VLOOKUP(C102,Summary!$B:$I,5,0),0),0)</f>
        <v>0</v>
      </c>
      <c r="H102" s="99">
        <f t="shared" si="31"/>
        <v>0</v>
      </c>
      <c r="I102" s="157">
        <f>VLOOKUP($A102,'2024-25 Salary &amp; Benefits'!$A:$I,3,FALSE)</f>
        <v>1.18</v>
      </c>
      <c r="J102" s="157">
        <f>VLOOKUP($A102,'2024-25 Salary &amp; Benefits'!$A:$I,4,FALSE)</f>
        <v>1.18</v>
      </c>
      <c r="K102" s="144">
        <f t="shared" si="32"/>
        <v>0</v>
      </c>
      <c r="L102" s="143">
        <f t="shared" si="33"/>
        <v>0</v>
      </c>
      <c r="M102" s="145">
        <f>'2024-25 Salary &amp; Benefits'!$E$6</f>
        <v>72728</v>
      </c>
      <c r="N102" s="145">
        <f>'2024-25 Salary &amp; Benefits'!$F$6</f>
        <v>78209</v>
      </c>
      <c r="O102" s="9">
        <f t="shared" si="34"/>
        <v>0</v>
      </c>
      <c r="P102" s="9">
        <f t="shared" si="35"/>
        <v>0</v>
      </c>
      <c r="Q102" s="9">
        <f>'2024-25 Salary &amp; Benefits'!G$6</f>
        <v>14418.72</v>
      </c>
      <c r="R102" s="146">
        <f>'2024-25 Salary &amp; Benefits'!H$6</f>
        <v>0.18149999999999999</v>
      </c>
      <c r="S102" s="146">
        <f>'2024-25 Salary &amp; Benefits'!I$6</f>
        <v>0.17510000000000001</v>
      </c>
      <c r="T102" s="9">
        <f t="shared" si="36"/>
        <v>0</v>
      </c>
      <c r="U102" s="9">
        <f t="shared" si="37"/>
        <v>0</v>
      </c>
      <c r="V102" s="9">
        <f t="shared" si="38"/>
        <v>0</v>
      </c>
      <c r="W102" s="9">
        <f t="shared" si="39"/>
        <v>0</v>
      </c>
      <c r="X102" s="22">
        <f t="shared" si="40"/>
        <v>0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</row>
    <row r="103" spans="1:159" s="21" customFormat="1">
      <c r="A103" s="78" t="s">
        <v>2327</v>
      </c>
      <c r="B103" s="90" t="s">
        <v>758</v>
      </c>
      <c r="C103" s="91">
        <v>5714</v>
      </c>
      <c r="D103" s="90" t="s">
        <v>3150</v>
      </c>
      <c r="E103" s="110" t="str">
        <f>VLOOKUP($C103,'2023-24 School Level AAFTE'!$C$4:$L$2380,9,FALSE)</f>
        <v>No</v>
      </c>
      <c r="F103" s="98">
        <f>VLOOKUP($C103,'2023-24 School Level AAFTE'!$C$4:$J$2380,8,FALSE)</f>
        <v>205.41</v>
      </c>
      <c r="G103" s="100">
        <f>IFERROR(IF(E103= "yes",VLOOKUP(C103,Summary!$B:$I,5,0),0),0)</f>
        <v>0</v>
      </c>
      <c r="H103" s="99">
        <f t="shared" si="31"/>
        <v>0</v>
      </c>
      <c r="I103" s="157">
        <f>VLOOKUP($A103,'2024-25 Salary &amp; Benefits'!$A:$I,3,FALSE)</f>
        <v>1.18</v>
      </c>
      <c r="J103" s="157">
        <f>VLOOKUP($A103,'2024-25 Salary &amp; Benefits'!$A:$I,4,FALSE)</f>
        <v>1.18</v>
      </c>
      <c r="K103" s="144">
        <f t="shared" si="32"/>
        <v>0</v>
      </c>
      <c r="L103" s="143">
        <f t="shared" si="33"/>
        <v>0</v>
      </c>
      <c r="M103" s="145">
        <f>'2024-25 Salary &amp; Benefits'!$E$6</f>
        <v>72728</v>
      </c>
      <c r="N103" s="145">
        <f>'2024-25 Salary &amp; Benefits'!$F$6</f>
        <v>78209</v>
      </c>
      <c r="O103" s="9">
        <f t="shared" si="34"/>
        <v>0</v>
      </c>
      <c r="P103" s="9">
        <f t="shared" si="35"/>
        <v>0</v>
      </c>
      <c r="Q103" s="9">
        <f>'2024-25 Salary &amp; Benefits'!G$6</f>
        <v>14418.72</v>
      </c>
      <c r="R103" s="146">
        <f>'2024-25 Salary &amp; Benefits'!H$6</f>
        <v>0.18149999999999999</v>
      </c>
      <c r="S103" s="146">
        <f>'2024-25 Salary &amp; Benefits'!I$6</f>
        <v>0.17510000000000001</v>
      </c>
      <c r="T103" s="9">
        <f t="shared" si="36"/>
        <v>0</v>
      </c>
      <c r="U103" s="9">
        <f t="shared" si="37"/>
        <v>0</v>
      </c>
      <c r="V103" s="9">
        <f t="shared" si="38"/>
        <v>0</v>
      </c>
      <c r="W103" s="9">
        <f t="shared" si="39"/>
        <v>0</v>
      </c>
      <c r="X103" s="22">
        <f t="shared" si="40"/>
        <v>0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</row>
    <row r="104" spans="1:159" s="21" customFormat="1">
      <c r="A104" s="78" t="s">
        <v>2327</v>
      </c>
      <c r="B104" s="90" t="s">
        <v>758</v>
      </c>
      <c r="C104" s="91">
        <v>2701</v>
      </c>
      <c r="D104" s="90" t="s">
        <v>759</v>
      </c>
      <c r="E104" s="110" t="str">
        <f>VLOOKUP($C104,'2023-24 School Level AAFTE'!$C$4:$L$2380,9,FALSE)</f>
        <v>No</v>
      </c>
      <c r="F104" s="98">
        <f>VLOOKUP($C104,'2023-24 School Level AAFTE'!$C$4:$J$2380,8,FALSE)</f>
        <v>1640.9</v>
      </c>
      <c r="G104" s="100">
        <f>IFERROR(IF(E104= "yes",VLOOKUP(C104,Summary!$B:$I,5,0),0),0)</f>
        <v>0</v>
      </c>
      <c r="H104" s="99">
        <f t="shared" si="31"/>
        <v>0</v>
      </c>
      <c r="I104" s="157">
        <f>VLOOKUP($A104,'2024-25 Salary &amp; Benefits'!$A:$I,3,FALSE)</f>
        <v>1.18</v>
      </c>
      <c r="J104" s="157">
        <f>VLOOKUP($A104,'2024-25 Salary &amp; Benefits'!$A:$I,4,FALSE)</f>
        <v>1.18</v>
      </c>
      <c r="K104" s="144">
        <f t="shared" si="32"/>
        <v>0</v>
      </c>
      <c r="L104" s="143">
        <f t="shared" si="33"/>
        <v>0</v>
      </c>
      <c r="M104" s="145">
        <f>'2024-25 Salary &amp; Benefits'!$E$6</f>
        <v>72728</v>
      </c>
      <c r="N104" s="145">
        <f>'2024-25 Salary &amp; Benefits'!$F$6</f>
        <v>78209</v>
      </c>
      <c r="O104" s="9">
        <f t="shared" si="34"/>
        <v>0</v>
      </c>
      <c r="P104" s="9">
        <f t="shared" si="35"/>
        <v>0</v>
      </c>
      <c r="Q104" s="9">
        <f>'2024-25 Salary &amp; Benefits'!G$6</f>
        <v>14418.72</v>
      </c>
      <c r="R104" s="146">
        <f>'2024-25 Salary &amp; Benefits'!H$6</f>
        <v>0.18149999999999999</v>
      </c>
      <c r="S104" s="146">
        <f>'2024-25 Salary &amp; Benefits'!I$6</f>
        <v>0.17510000000000001</v>
      </c>
      <c r="T104" s="9">
        <f t="shared" si="36"/>
        <v>0</v>
      </c>
      <c r="U104" s="9">
        <f t="shared" si="37"/>
        <v>0</v>
      </c>
      <c r="V104" s="9">
        <f t="shared" si="38"/>
        <v>0</v>
      </c>
      <c r="W104" s="9">
        <f t="shared" si="39"/>
        <v>0</v>
      </c>
      <c r="X104" s="22">
        <f t="shared" si="40"/>
        <v>0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</row>
    <row r="105" spans="1:159" s="21" customFormat="1">
      <c r="A105" s="78" t="s">
        <v>2327</v>
      </c>
      <c r="B105" s="90" t="s">
        <v>758</v>
      </c>
      <c r="C105" s="91">
        <v>3705</v>
      </c>
      <c r="D105" s="90" t="s">
        <v>780</v>
      </c>
      <c r="E105" s="110" t="str">
        <f>VLOOKUP($C105,'2023-24 School Level AAFTE'!$C$4:$L$2380,9,FALSE)</f>
        <v>No</v>
      </c>
      <c r="F105" s="98">
        <f>VLOOKUP($C105,'2023-24 School Level AAFTE'!$C$4:$J$2380,8,FALSE)</f>
        <v>479.06</v>
      </c>
      <c r="G105" s="100">
        <f>IFERROR(IF(E105= "yes",VLOOKUP(C105,Summary!$B:$I,5,0),0),0)</f>
        <v>0</v>
      </c>
      <c r="H105" s="99">
        <f t="shared" si="31"/>
        <v>0</v>
      </c>
      <c r="I105" s="157">
        <f>VLOOKUP($A105,'2024-25 Salary &amp; Benefits'!$A:$I,3,FALSE)</f>
        <v>1.18</v>
      </c>
      <c r="J105" s="157">
        <f>VLOOKUP($A105,'2024-25 Salary &amp; Benefits'!$A:$I,4,FALSE)</f>
        <v>1.18</v>
      </c>
      <c r="K105" s="144">
        <f t="shared" si="32"/>
        <v>0</v>
      </c>
      <c r="L105" s="143">
        <f t="shared" si="33"/>
        <v>0</v>
      </c>
      <c r="M105" s="145">
        <f>'2024-25 Salary &amp; Benefits'!$E$6</f>
        <v>72728</v>
      </c>
      <c r="N105" s="145">
        <f>'2024-25 Salary &amp; Benefits'!$F$6</f>
        <v>78209</v>
      </c>
      <c r="O105" s="9">
        <f t="shared" si="34"/>
        <v>0</v>
      </c>
      <c r="P105" s="9">
        <f t="shared" si="35"/>
        <v>0</v>
      </c>
      <c r="Q105" s="9">
        <f>'2024-25 Salary &amp; Benefits'!G$6</f>
        <v>14418.72</v>
      </c>
      <c r="R105" s="146">
        <f>'2024-25 Salary &amp; Benefits'!H$6</f>
        <v>0.18149999999999999</v>
      </c>
      <c r="S105" s="146">
        <f>'2024-25 Salary &amp; Benefits'!I$6</f>
        <v>0.17510000000000001</v>
      </c>
      <c r="T105" s="9">
        <f t="shared" si="36"/>
        <v>0</v>
      </c>
      <c r="U105" s="9">
        <f t="shared" si="37"/>
        <v>0</v>
      </c>
      <c r="V105" s="9">
        <f t="shared" si="38"/>
        <v>0</v>
      </c>
      <c r="W105" s="9">
        <f t="shared" si="39"/>
        <v>0</v>
      </c>
      <c r="X105" s="22">
        <f t="shared" si="40"/>
        <v>0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</row>
    <row r="106" spans="1:159" s="21" customFormat="1">
      <c r="A106" s="78" t="s">
        <v>2327</v>
      </c>
      <c r="B106" s="90" t="s">
        <v>758</v>
      </c>
      <c r="C106" s="91">
        <v>3742</v>
      </c>
      <c r="D106" s="90" t="s">
        <v>781</v>
      </c>
      <c r="E106" s="110" t="str">
        <f>VLOOKUP($C106,'2023-24 School Level AAFTE'!$C$4:$L$2380,9,FALSE)</f>
        <v>No</v>
      </c>
      <c r="F106" s="98">
        <f>VLOOKUP($C106,'2023-24 School Level AAFTE'!$C$4:$J$2380,8,FALSE)</f>
        <v>554.35</v>
      </c>
      <c r="G106" s="100">
        <f>IFERROR(IF(E106= "yes",VLOOKUP(C106,Summary!$B:$I,5,0),0),0)</f>
        <v>0</v>
      </c>
      <c r="H106" s="99">
        <f t="shared" si="31"/>
        <v>0</v>
      </c>
      <c r="I106" s="157">
        <f>VLOOKUP($A106,'2024-25 Salary &amp; Benefits'!$A:$I,3,FALSE)</f>
        <v>1.18</v>
      </c>
      <c r="J106" s="157">
        <f>VLOOKUP($A106,'2024-25 Salary &amp; Benefits'!$A:$I,4,FALSE)</f>
        <v>1.18</v>
      </c>
      <c r="K106" s="144">
        <f t="shared" si="32"/>
        <v>0</v>
      </c>
      <c r="L106" s="143">
        <f t="shared" si="33"/>
        <v>0</v>
      </c>
      <c r="M106" s="145">
        <f>'2024-25 Salary &amp; Benefits'!$E$6</f>
        <v>72728</v>
      </c>
      <c r="N106" s="145">
        <f>'2024-25 Salary &amp; Benefits'!$F$6</f>
        <v>78209</v>
      </c>
      <c r="O106" s="9">
        <f t="shared" si="34"/>
        <v>0</v>
      </c>
      <c r="P106" s="9">
        <f t="shared" si="35"/>
        <v>0</v>
      </c>
      <c r="Q106" s="9">
        <f>'2024-25 Salary &amp; Benefits'!G$6</f>
        <v>14418.72</v>
      </c>
      <c r="R106" s="146">
        <f>'2024-25 Salary &amp; Benefits'!H$6</f>
        <v>0.18149999999999999</v>
      </c>
      <c r="S106" s="146">
        <f>'2024-25 Salary &amp; Benefits'!I$6</f>
        <v>0.17510000000000001</v>
      </c>
      <c r="T106" s="9">
        <f t="shared" si="36"/>
        <v>0</v>
      </c>
      <c r="U106" s="9">
        <f t="shared" si="37"/>
        <v>0</v>
      </c>
      <c r="V106" s="9">
        <f t="shared" si="38"/>
        <v>0</v>
      </c>
      <c r="W106" s="9">
        <f t="shared" si="39"/>
        <v>0</v>
      </c>
      <c r="X106" s="22">
        <f t="shared" si="40"/>
        <v>0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</row>
    <row r="107" spans="1:159" s="21" customFormat="1">
      <c r="A107" s="78" t="s">
        <v>2327</v>
      </c>
      <c r="B107" s="90" t="s">
        <v>758</v>
      </c>
      <c r="C107" s="92">
        <v>3338</v>
      </c>
      <c r="D107" s="104" t="s">
        <v>59</v>
      </c>
      <c r="E107" s="110" t="str">
        <f>VLOOKUP($C107,'2023-24 School Level AAFTE'!$C$4:$L$2380,9,FALSE)</f>
        <v>No</v>
      </c>
      <c r="F107" s="98">
        <f>VLOOKUP($C107,'2023-24 School Level AAFTE'!$C$4:$J$2380,8,FALSE)</f>
        <v>739.65</v>
      </c>
      <c r="G107" s="100">
        <f>IFERROR(IF(E107= "yes",VLOOKUP(C107,Summary!$B:$I,5,0),0),0)</f>
        <v>0</v>
      </c>
      <c r="H107" s="99">
        <f t="shared" si="31"/>
        <v>0</v>
      </c>
      <c r="I107" s="157">
        <f>VLOOKUP($A107,'2024-25 Salary &amp; Benefits'!$A:$I,3,FALSE)</f>
        <v>1.18</v>
      </c>
      <c r="J107" s="157">
        <f>VLOOKUP($A107,'2024-25 Salary &amp; Benefits'!$A:$I,4,FALSE)</f>
        <v>1.18</v>
      </c>
      <c r="K107" s="144">
        <f t="shared" si="32"/>
        <v>0</v>
      </c>
      <c r="L107" s="143">
        <f t="shared" si="33"/>
        <v>0</v>
      </c>
      <c r="M107" s="145">
        <f>'2024-25 Salary &amp; Benefits'!$E$6</f>
        <v>72728</v>
      </c>
      <c r="N107" s="145">
        <f>'2024-25 Salary &amp; Benefits'!$F$6</f>
        <v>78209</v>
      </c>
      <c r="O107" s="9">
        <f t="shared" si="34"/>
        <v>0</v>
      </c>
      <c r="P107" s="9">
        <f t="shared" si="35"/>
        <v>0</v>
      </c>
      <c r="Q107" s="9">
        <f>'2024-25 Salary &amp; Benefits'!G$6</f>
        <v>14418.72</v>
      </c>
      <c r="R107" s="146">
        <f>'2024-25 Salary &amp; Benefits'!H$6</f>
        <v>0.18149999999999999</v>
      </c>
      <c r="S107" s="146">
        <f>'2024-25 Salary &amp; Benefits'!I$6</f>
        <v>0.17510000000000001</v>
      </c>
      <c r="T107" s="9">
        <f t="shared" si="36"/>
        <v>0</v>
      </c>
      <c r="U107" s="9">
        <f t="shared" si="37"/>
        <v>0</v>
      </c>
      <c r="V107" s="9">
        <f t="shared" si="38"/>
        <v>0</v>
      </c>
      <c r="W107" s="9">
        <f t="shared" si="39"/>
        <v>0</v>
      </c>
      <c r="X107" s="22">
        <f t="shared" si="40"/>
        <v>0</v>
      </c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</row>
    <row r="108" spans="1:159" s="21" customFormat="1">
      <c r="A108" s="78" t="s">
        <v>2327</v>
      </c>
      <c r="B108" s="90" t="s">
        <v>758</v>
      </c>
      <c r="C108" s="91">
        <v>2847</v>
      </c>
      <c r="D108" s="81" t="s">
        <v>761</v>
      </c>
      <c r="E108" s="110" t="str">
        <f>VLOOKUP($C108,'2023-24 School Level AAFTE'!$C$4:$L$2380,9,FALSE)</f>
        <v>No</v>
      </c>
      <c r="F108" s="98">
        <f>VLOOKUP($C108,'2023-24 School Level AAFTE'!$C$4:$J$2380,8,FALSE)</f>
        <v>567</v>
      </c>
      <c r="G108" s="100">
        <f>IFERROR(IF(E108= "yes",VLOOKUP(C108,Summary!$B:$I,5,0),0),0)</f>
        <v>0</v>
      </c>
      <c r="H108" s="99">
        <f t="shared" si="31"/>
        <v>0</v>
      </c>
      <c r="I108" s="157">
        <f>VLOOKUP($A108,'2024-25 Salary &amp; Benefits'!$A:$I,3,FALSE)</f>
        <v>1.18</v>
      </c>
      <c r="J108" s="157">
        <f>VLOOKUP($A108,'2024-25 Salary &amp; Benefits'!$A:$I,4,FALSE)</f>
        <v>1.18</v>
      </c>
      <c r="K108" s="144">
        <f t="shared" si="32"/>
        <v>0</v>
      </c>
      <c r="L108" s="143">
        <f t="shared" si="33"/>
        <v>0</v>
      </c>
      <c r="M108" s="145">
        <f>'2024-25 Salary &amp; Benefits'!$E$6</f>
        <v>72728</v>
      </c>
      <c r="N108" s="145">
        <f>'2024-25 Salary &amp; Benefits'!$F$6</f>
        <v>78209</v>
      </c>
      <c r="O108" s="9">
        <f t="shared" si="34"/>
        <v>0</v>
      </c>
      <c r="P108" s="9">
        <f t="shared" si="35"/>
        <v>0</v>
      </c>
      <c r="Q108" s="9">
        <f>'2024-25 Salary &amp; Benefits'!G$6</f>
        <v>14418.72</v>
      </c>
      <c r="R108" s="146">
        <f>'2024-25 Salary &amp; Benefits'!H$6</f>
        <v>0.18149999999999999</v>
      </c>
      <c r="S108" s="146">
        <f>'2024-25 Salary &amp; Benefits'!I$6</f>
        <v>0.17510000000000001</v>
      </c>
      <c r="T108" s="9">
        <f t="shared" si="36"/>
        <v>0</v>
      </c>
      <c r="U108" s="9">
        <f t="shared" si="37"/>
        <v>0</v>
      </c>
      <c r="V108" s="9">
        <f t="shared" si="38"/>
        <v>0</v>
      </c>
      <c r="W108" s="9">
        <f t="shared" si="39"/>
        <v>0</v>
      </c>
      <c r="X108" s="22">
        <f t="shared" si="40"/>
        <v>0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</row>
    <row r="109" spans="1:159" s="21" customFormat="1">
      <c r="A109" s="78" t="s">
        <v>2327</v>
      </c>
      <c r="B109" s="90" t="s">
        <v>758</v>
      </c>
      <c r="C109" s="91">
        <v>2846</v>
      </c>
      <c r="D109" s="90" t="s">
        <v>760</v>
      </c>
      <c r="E109" s="110" t="str">
        <f>VLOOKUP($C109,'2023-24 School Level AAFTE'!$C$4:$L$2380,9,FALSE)</f>
        <v>No</v>
      </c>
      <c r="F109" s="98">
        <f>VLOOKUP($C109,'2023-24 School Level AAFTE'!$C$4:$J$2380,8,FALSE)</f>
        <v>465</v>
      </c>
      <c r="G109" s="100">
        <f>IFERROR(IF(E109= "yes",VLOOKUP(C109,Summary!$B:$I,5,0),0),0)</f>
        <v>0</v>
      </c>
      <c r="H109" s="99">
        <f t="shared" si="31"/>
        <v>0</v>
      </c>
      <c r="I109" s="157">
        <f>VLOOKUP($A109,'2024-25 Salary &amp; Benefits'!$A:$I,3,FALSE)</f>
        <v>1.18</v>
      </c>
      <c r="J109" s="157">
        <f>VLOOKUP($A109,'2024-25 Salary &amp; Benefits'!$A:$I,4,FALSE)</f>
        <v>1.18</v>
      </c>
      <c r="K109" s="144">
        <f t="shared" si="32"/>
        <v>0</v>
      </c>
      <c r="L109" s="143">
        <f t="shared" si="33"/>
        <v>0</v>
      </c>
      <c r="M109" s="145">
        <f>'2024-25 Salary &amp; Benefits'!$E$6</f>
        <v>72728</v>
      </c>
      <c r="N109" s="145">
        <f>'2024-25 Salary &amp; Benefits'!$F$6</f>
        <v>78209</v>
      </c>
      <c r="O109" s="9">
        <f t="shared" si="34"/>
        <v>0</v>
      </c>
      <c r="P109" s="9">
        <f t="shared" si="35"/>
        <v>0</v>
      </c>
      <c r="Q109" s="9">
        <f>'2024-25 Salary &amp; Benefits'!G$6</f>
        <v>14418.72</v>
      </c>
      <c r="R109" s="146">
        <f>'2024-25 Salary &amp; Benefits'!H$6</f>
        <v>0.18149999999999999</v>
      </c>
      <c r="S109" s="146">
        <f>'2024-25 Salary &amp; Benefits'!I$6</f>
        <v>0.17510000000000001</v>
      </c>
      <c r="T109" s="9">
        <f t="shared" si="36"/>
        <v>0</v>
      </c>
      <c r="U109" s="9">
        <f t="shared" si="37"/>
        <v>0</v>
      </c>
      <c r="V109" s="9">
        <f t="shared" si="38"/>
        <v>0</v>
      </c>
      <c r="W109" s="9">
        <f t="shared" si="39"/>
        <v>0</v>
      </c>
      <c r="X109" s="22">
        <f t="shared" si="40"/>
        <v>0</v>
      </c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</row>
    <row r="110" spans="1:159" s="21" customFormat="1">
      <c r="A110" s="78" t="s">
        <v>2327</v>
      </c>
      <c r="B110" s="90" t="s">
        <v>758</v>
      </c>
      <c r="C110" s="91">
        <v>5325</v>
      </c>
      <c r="D110" s="90" t="s">
        <v>786</v>
      </c>
      <c r="E110" s="110" t="str">
        <f>VLOOKUP($C110,'2023-24 School Level AAFTE'!$C$4:$L$2380,9,FALSE)</f>
        <v>No</v>
      </c>
      <c r="F110" s="98">
        <f>VLOOKUP($C110,'2023-24 School Level AAFTE'!$C$4:$J$2380,8,FALSE)</f>
        <v>24.71</v>
      </c>
      <c r="G110" s="100">
        <f>IFERROR(IF(E110= "yes",VLOOKUP(C110,Summary!$B:$I,5,0),0),0)</f>
        <v>0</v>
      </c>
      <c r="H110" s="99">
        <f t="shared" si="31"/>
        <v>0</v>
      </c>
      <c r="I110" s="157">
        <f>VLOOKUP($A110,'2024-25 Salary &amp; Benefits'!$A:$I,3,FALSE)</f>
        <v>1.18</v>
      </c>
      <c r="J110" s="157">
        <f>VLOOKUP($A110,'2024-25 Salary &amp; Benefits'!$A:$I,4,FALSE)</f>
        <v>1.18</v>
      </c>
      <c r="K110" s="144">
        <f t="shared" si="32"/>
        <v>0</v>
      </c>
      <c r="L110" s="143">
        <f t="shared" si="33"/>
        <v>0</v>
      </c>
      <c r="M110" s="145">
        <f>'2024-25 Salary &amp; Benefits'!$E$6</f>
        <v>72728</v>
      </c>
      <c r="N110" s="145">
        <f>'2024-25 Salary &amp; Benefits'!$F$6</f>
        <v>78209</v>
      </c>
      <c r="O110" s="9">
        <f t="shared" si="34"/>
        <v>0</v>
      </c>
      <c r="P110" s="9">
        <f t="shared" si="35"/>
        <v>0</v>
      </c>
      <c r="Q110" s="9">
        <f>'2024-25 Salary &amp; Benefits'!G$6</f>
        <v>14418.72</v>
      </c>
      <c r="R110" s="146">
        <f>'2024-25 Salary &amp; Benefits'!H$6</f>
        <v>0.18149999999999999</v>
      </c>
      <c r="S110" s="146">
        <f>'2024-25 Salary &amp; Benefits'!I$6</f>
        <v>0.17510000000000001</v>
      </c>
      <c r="T110" s="9">
        <f t="shared" si="36"/>
        <v>0</v>
      </c>
      <c r="U110" s="9">
        <f t="shared" si="37"/>
        <v>0</v>
      </c>
      <c r="V110" s="9">
        <f t="shared" si="38"/>
        <v>0</v>
      </c>
      <c r="W110" s="9">
        <f t="shared" si="39"/>
        <v>0</v>
      </c>
      <c r="X110" s="22">
        <f t="shared" si="40"/>
        <v>0</v>
      </c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</row>
    <row r="111" spans="1:159" s="21" customFormat="1">
      <c r="A111" s="78" t="s">
        <v>2327</v>
      </c>
      <c r="B111" s="90" t="s">
        <v>758</v>
      </c>
      <c r="C111" s="91">
        <v>3166</v>
      </c>
      <c r="D111" s="90" t="s">
        <v>763</v>
      </c>
      <c r="E111" s="110" t="str">
        <f>VLOOKUP($C111,'2023-24 School Level AAFTE'!$C$4:$L$2380,9,FALSE)</f>
        <v>Yes</v>
      </c>
      <c r="F111" s="98">
        <f>VLOOKUP($C111,'2023-24 School Level AAFTE'!$C$4:$J$2380,8,FALSE)</f>
        <v>591.53</v>
      </c>
      <c r="G111" s="100">
        <f>IFERROR(IF(E111= "yes",VLOOKUP(C111,Summary!$B:$I,5,0),0),0)</f>
        <v>0</v>
      </c>
      <c r="H111" s="99">
        <f t="shared" si="31"/>
        <v>591.53</v>
      </c>
      <c r="I111" s="157">
        <f>VLOOKUP($A111,'2024-25 Salary &amp; Benefits'!$A:$I,3,FALSE)</f>
        <v>1.18</v>
      </c>
      <c r="J111" s="157">
        <f>VLOOKUP($A111,'2024-25 Salary &amp; Benefits'!$A:$I,4,FALSE)</f>
        <v>1.18</v>
      </c>
      <c r="K111" s="144">
        <f t="shared" si="32"/>
        <v>591.53</v>
      </c>
      <c r="L111" s="143">
        <f t="shared" si="33"/>
        <v>1.7350000000000001</v>
      </c>
      <c r="M111" s="145">
        <f>'2024-25 Salary &amp; Benefits'!$E$6</f>
        <v>72728</v>
      </c>
      <c r="N111" s="145">
        <f>'2024-25 Salary &amp; Benefits'!$F$6</f>
        <v>78209</v>
      </c>
      <c r="O111" s="9">
        <f t="shared" si="34"/>
        <v>148896.03</v>
      </c>
      <c r="P111" s="9">
        <f t="shared" si="35"/>
        <v>11221.260000000009</v>
      </c>
      <c r="Q111" s="9">
        <f>'2024-25 Salary &amp; Benefits'!G$6</f>
        <v>14418.72</v>
      </c>
      <c r="R111" s="146">
        <f>'2024-25 Salary &amp; Benefits'!H$6</f>
        <v>0.18149999999999999</v>
      </c>
      <c r="S111" s="146">
        <f>'2024-25 Salary &amp; Benefits'!I$6</f>
        <v>0.17510000000000001</v>
      </c>
      <c r="T111" s="9">
        <f t="shared" si="36"/>
        <v>54005.95</v>
      </c>
      <c r="U111" s="9">
        <f t="shared" si="37"/>
        <v>2668.62</v>
      </c>
      <c r="V111" s="9">
        <f t="shared" si="38"/>
        <v>467.28</v>
      </c>
      <c r="W111" s="9">
        <f t="shared" si="39"/>
        <v>3135.8999999999996</v>
      </c>
      <c r="X111" s="22">
        <f t="shared" si="40"/>
        <v>217259.13999999998</v>
      </c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</row>
    <row r="112" spans="1:159" s="21" customFormat="1">
      <c r="A112" s="78" t="s">
        <v>2327</v>
      </c>
      <c r="B112" s="90" t="s">
        <v>758</v>
      </c>
      <c r="C112" s="91">
        <v>3588</v>
      </c>
      <c r="D112" s="90" t="s">
        <v>776</v>
      </c>
      <c r="E112" s="110" t="str">
        <f>VLOOKUP($C112,'2023-24 School Level AAFTE'!$C$4:$L$2380,9,FALSE)</f>
        <v>No</v>
      </c>
      <c r="F112" s="98">
        <f>VLOOKUP($C112,'2023-24 School Level AAFTE'!$C$4:$J$2380,8,FALSE)</f>
        <v>1589.99</v>
      </c>
      <c r="G112" s="100">
        <f>IFERROR(IF(E112= "yes",VLOOKUP(C112,Summary!$B:$I,5,0),0),0)</f>
        <v>0</v>
      </c>
      <c r="H112" s="99">
        <f t="shared" si="31"/>
        <v>0</v>
      </c>
      <c r="I112" s="157">
        <f>VLOOKUP($A112,'2024-25 Salary &amp; Benefits'!$A:$I,3,FALSE)</f>
        <v>1.18</v>
      </c>
      <c r="J112" s="157">
        <f>VLOOKUP($A112,'2024-25 Salary &amp; Benefits'!$A:$I,4,FALSE)</f>
        <v>1.18</v>
      </c>
      <c r="K112" s="144">
        <f t="shared" si="32"/>
        <v>0</v>
      </c>
      <c r="L112" s="143">
        <f t="shared" si="33"/>
        <v>0</v>
      </c>
      <c r="M112" s="145">
        <f>'2024-25 Salary &amp; Benefits'!$E$6</f>
        <v>72728</v>
      </c>
      <c r="N112" s="145">
        <f>'2024-25 Salary &amp; Benefits'!$F$6</f>
        <v>78209</v>
      </c>
      <c r="O112" s="9">
        <f t="shared" si="34"/>
        <v>0</v>
      </c>
      <c r="P112" s="9">
        <f t="shared" si="35"/>
        <v>0</v>
      </c>
      <c r="Q112" s="9">
        <f>'2024-25 Salary &amp; Benefits'!G$6</f>
        <v>14418.72</v>
      </c>
      <c r="R112" s="146">
        <f>'2024-25 Salary &amp; Benefits'!H$6</f>
        <v>0.18149999999999999</v>
      </c>
      <c r="S112" s="146">
        <f>'2024-25 Salary &amp; Benefits'!I$6</f>
        <v>0.17510000000000001</v>
      </c>
      <c r="T112" s="9">
        <f t="shared" si="36"/>
        <v>0</v>
      </c>
      <c r="U112" s="9">
        <f t="shared" si="37"/>
        <v>0</v>
      </c>
      <c r="V112" s="9">
        <f t="shared" si="38"/>
        <v>0</v>
      </c>
      <c r="W112" s="9">
        <f t="shared" si="39"/>
        <v>0</v>
      </c>
      <c r="X112" s="22">
        <f t="shared" si="40"/>
        <v>0</v>
      </c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</row>
    <row r="113" spans="1:159" s="21" customFormat="1">
      <c r="A113" s="78" t="s">
        <v>2327</v>
      </c>
      <c r="B113" s="90" t="s">
        <v>758</v>
      </c>
      <c r="C113" s="91">
        <v>3522</v>
      </c>
      <c r="D113" s="90" t="s">
        <v>775</v>
      </c>
      <c r="E113" s="110" t="str">
        <f>VLOOKUP($C113,'2023-24 School Level AAFTE'!$C$4:$L$2380,9,FALSE)</f>
        <v>No</v>
      </c>
      <c r="F113" s="98">
        <f>VLOOKUP($C113,'2023-24 School Level AAFTE'!$C$4:$J$2380,8,FALSE)</f>
        <v>594.19000000000005</v>
      </c>
      <c r="G113" s="100">
        <f>IFERROR(IF(E113= "yes",VLOOKUP(C113,Summary!$B:$I,5,0),0),0)</f>
        <v>0</v>
      </c>
      <c r="H113" s="99">
        <f t="shared" si="31"/>
        <v>0</v>
      </c>
      <c r="I113" s="157">
        <f>VLOOKUP($A113,'2024-25 Salary &amp; Benefits'!$A:$I,3,FALSE)</f>
        <v>1.18</v>
      </c>
      <c r="J113" s="157">
        <f>VLOOKUP($A113,'2024-25 Salary &amp; Benefits'!$A:$I,4,FALSE)</f>
        <v>1.18</v>
      </c>
      <c r="K113" s="144">
        <f t="shared" si="32"/>
        <v>0</v>
      </c>
      <c r="L113" s="143">
        <f t="shared" si="33"/>
        <v>0</v>
      </c>
      <c r="M113" s="145">
        <f>'2024-25 Salary &amp; Benefits'!$E$6</f>
        <v>72728</v>
      </c>
      <c r="N113" s="145">
        <f>'2024-25 Salary &amp; Benefits'!$F$6</f>
        <v>78209</v>
      </c>
      <c r="O113" s="9">
        <f t="shared" si="34"/>
        <v>0</v>
      </c>
      <c r="P113" s="9">
        <f t="shared" si="35"/>
        <v>0</v>
      </c>
      <c r="Q113" s="9">
        <f>'2024-25 Salary &amp; Benefits'!G$6</f>
        <v>14418.72</v>
      </c>
      <c r="R113" s="146">
        <f>'2024-25 Salary &amp; Benefits'!H$6</f>
        <v>0.18149999999999999</v>
      </c>
      <c r="S113" s="146">
        <f>'2024-25 Salary &amp; Benefits'!I$6</f>
        <v>0.17510000000000001</v>
      </c>
      <c r="T113" s="9">
        <f t="shared" si="36"/>
        <v>0</v>
      </c>
      <c r="U113" s="9">
        <f t="shared" si="37"/>
        <v>0</v>
      </c>
      <c r="V113" s="9">
        <f t="shared" si="38"/>
        <v>0</v>
      </c>
      <c r="W113" s="9">
        <f t="shared" si="39"/>
        <v>0</v>
      </c>
      <c r="X113" s="22">
        <f t="shared" si="40"/>
        <v>0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</row>
    <row r="114" spans="1:159" s="21" customFormat="1">
      <c r="A114" s="78" t="s">
        <v>2327</v>
      </c>
      <c r="B114" s="90" t="s">
        <v>758</v>
      </c>
      <c r="C114" s="91">
        <v>5308</v>
      </c>
      <c r="D114" s="90" t="s">
        <v>785</v>
      </c>
      <c r="E114" s="110" t="str">
        <f>VLOOKUP($C114,'2023-24 School Level AAFTE'!$C$4:$L$2380,9,FALSE)</f>
        <v>No</v>
      </c>
      <c r="F114" s="98">
        <f>VLOOKUP($C114,'2023-24 School Level AAFTE'!$C$4:$J$2380,8,FALSE)</f>
        <v>471.28</v>
      </c>
      <c r="G114" s="100">
        <f>IFERROR(IF(E114= "yes",VLOOKUP(C114,Summary!$B:$I,5,0),0),0)</f>
        <v>0</v>
      </c>
      <c r="H114" s="99">
        <f t="shared" si="31"/>
        <v>0</v>
      </c>
      <c r="I114" s="157">
        <f>VLOOKUP($A114,'2024-25 Salary &amp; Benefits'!$A:$I,3,FALSE)</f>
        <v>1.18</v>
      </c>
      <c r="J114" s="157">
        <f>VLOOKUP($A114,'2024-25 Salary &amp; Benefits'!$A:$I,4,FALSE)</f>
        <v>1.18</v>
      </c>
      <c r="K114" s="144">
        <f t="shared" si="32"/>
        <v>0</v>
      </c>
      <c r="L114" s="143">
        <f t="shared" si="33"/>
        <v>0</v>
      </c>
      <c r="M114" s="145">
        <f>'2024-25 Salary &amp; Benefits'!$E$6</f>
        <v>72728</v>
      </c>
      <c r="N114" s="145">
        <f>'2024-25 Salary &amp; Benefits'!$F$6</f>
        <v>78209</v>
      </c>
      <c r="O114" s="9">
        <f t="shared" si="34"/>
        <v>0</v>
      </c>
      <c r="P114" s="9">
        <f t="shared" si="35"/>
        <v>0</v>
      </c>
      <c r="Q114" s="9">
        <f>'2024-25 Salary &amp; Benefits'!G$6</f>
        <v>14418.72</v>
      </c>
      <c r="R114" s="146">
        <f>'2024-25 Salary &amp; Benefits'!H$6</f>
        <v>0.18149999999999999</v>
      </c>
      <c r="S114" s="146">
        <f>'2024-25 Salary &amp; Benefits'!I$6</f>
        <v>0.17510000000000001</v>
      </c>
      <c r="T114" s="9">
        <f t="shared" si="36"/>
        <v>0</v>
      </c>
      <c r="U114" s="9">
        <f t="shared" si="37"/>
        <v>0</v>
      </c>
      <c r="V114" s="9">
        <f t="shared" si="38"/>
        <v>0</v>
      </c>
      <c r="W114" s="9">
        <f t="shared" si="39"/>
        <v>0</v>
      </c>
      <c r="X114" s="22">
        <f t="shared" si="40"/>
        <v>0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</row>
    <row r="115" spans="1:159" s="23" customFormat="1">
      <c r="A115" s="78" t="s">
        <v>2327</v>
      </c>
      <c r="B115" s="90" t="s">
        <v>758</v>
      </c>
      <c r="C115" s="91">
        <v>3225</v>
      </c>
      <c r="D115" s="90" t="s">
        <v>767</v>
      </c>
      <c r="E115" s="110" t="str">
        <f>VLOOKUP($C115,'2023-24 School Level AAFTE'!$C$4:$L$2380,9,FALSE)</f>
        <v>Yes</v>
      </c>
      <c r="F115" s="98">
        <f>VLOOKUP($C115,'2023-24 School Level AAFTE'!$C$4:$J$2380,8,FALSE)</f>
        <v>398.29</v>
      </c>
      <c r="G115" s="100">
        <f>IFERROR(IF(E115= "yes",VLOOKUP(C115,Summary!$B:$I,5,0),0),0)</f>
        <v>0</v>
      </c>
      <c r="H115" s="99">
        <f t="shared" si="31"/>
        <v>398.29</v>
      </c>
      <c r="I115" s="157">
        <f>VLOOKUP($A115,'2024-25 Salary &amp; Benefits'!$A:$I,3,FALSE)</f>
        <v>1.18</v>
      </c>
      <c r="J115" s="157">
        <f>VLOOKUP($A115,'2024-25 Salary &amp; Benefits'!$A:$I,4,FALSE)</f>
        <v>1.18</v>
      </c>
      <c r="K115" s="144">
        <f t="shared" si="32"/>
        <v>398.29</v>
      </c>
      <c r="L115" s="143">
        <f t="shared" si="33"/>
        <v>1.1679999999999999</v>
      </c>
      <c r="M115" s="145">
        <f>'2024-25 Salary &amp; Benefits'!$E$6</f>
        <v>72728</v>
      </c>
      <c r="N115" s="145">
        <f>'2024-25 Salary &amp; Benefits'!$F$6</f>
        <v>78209</v>
      </c>
      <c r="O115" s="9">
        <f t="shared" si="34"/>
        <v>100236.64</v>
      </c>
      <c r="P115" s="9">
        <f t="shared" si="35"/>
        <v>7554.1300000000047</v>
      </c>
      <c r="Q115" s="9">
        <f>'2024-25 Salary &amp; Benefits'!G$6</f>
        <v>14418.72</v>
      </c>
      <c r="R115" s="146">
        <f>'2024-25 Salary &amp; Benefits'!H$6</f>
        <v>0.18149999999999999</v>
      </c>
      <c r="S115" s="146">
        <f>'2024-25 Salary &amp; Benefits'!I$6</f>
        <v>0.17510000000000001</v>
      </c>
      <c r="T115" s="9">
        <f t="shared" si="36"/>
        <v>36356.74</v>
      </c>
      <c r="U115" s="9">
        <f t="shared" si="37"/>
        <v>1796.51</v>
      </c>
      <c r="V115" s="9">
        <f t="shared" si="38"/>
        <v>314.57</v>
      </c>
      <c r="W115" s="9">
        <f t="shared" si="39"/>
        <v>2111.08</v>
      </c>
      <c r="X115" s="22">
        <f t="shared" si="40"/>
        <v>146258.59</v>
      </c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  <c r="CH115" s="148"/>
      <c r="CI115" s="148"/>
      <c r="CJ115" s="148"/>
      <c r="CK115" s="148"/>
      <c r="CL115" s="148"/>
      <c r="CM115" s="148"/>
      <c r="CN115" s="148"/>
      <c r="CO115" s="148"/>
      <c r="CP115" s="148"/>
      <c r="CQ115" s="148"/>
      <c r="CR115" s="148"/>
      <c r="CS115" s="148"/>
      <c r="CT115" s="148"/>
      <c r="CU115" s="148"/>
      <c r="CV115" s="148"/>
      <c r="CW115" s="148"/>
      <c r="CX115" s="148"/>
      <c r="CY115" s="148"/>
      <c r="CZ115" s="148"/>
      <c r="DA115" s="148"/>
      <c r="DB115" s="148"/>
      <c r="DC115" s="148"/>
      <c r="DD115" s="148"/>
      <c r="DE115" s="148"/>
      <c r="DF115" s="148"/>
      <c r="DG115" s="148"/>
      <c r="DH115" s="148"/>
      <c r="DI115" s="148"/>
      <c r="DJ115" s="148"/>
      <c r="DK115" s="148"/>
      <c r="DL115" s="148"/>
      <c r="DM115" s="148"/>
      <c r="DN115" s="148"/>
      <c r="DO115" s="148"/>
      <c r="DP115" s="148"/>
      <c r="DQ115" s="148"/>
      <c r="DR115" s="148"/>
      <c r="DS115" s="148"/>
      <c r="DT115" s="148"/>
      <c r="DU115" s="148"/>
      <c r="DV115" s="148"/>
      <c r="DW115" s="148"/>
      <c r="DX115" s="148"/>
      <c r="DY115" s="148"/>
      <c r="DZ115" s="148"/>
      <c r="EA115" s="148"/>
      <c r="EB115" s="148"/>
      <c r="EC115" s="148"/>
      <c r="ED115" s="148"/>
      <c r="EE115" s="148"/>
      <c r="EF115" s="148"/>
      <c r="EG115" s="148"/>
      <c r="EH115" s="148"/>
      <c r="EI115" s="148"/>
      <c r="EJ115" s="148"/>
      <c r="EK115" s="148"/>
      <c r="EL115" s="148"/>
      <c r="EM115" s="148"/>
      <c r="EN115" s="148"/>
      <c r="EO115" s="148"/>
      <c r="EP115" s="148"/>
      <c r="EQ115" s="148"/>
      <c r="ER115" s="148"/>
      <c r="ES115" s="148"/>
      <c r="ET115" s="148"/>
      <c r="EU115" s="148"/>
      <c r="EV115" s="148"/>
      <c r="EW115" s="148"/>
      <c r="EX115" s="148"/>
      <c r="EY115" s="148"/>
      <c r="EZ115" s="148"/>
      <c r="FA115" s="148"/>
      <c r="FB115" s="148"/>
      <c r="FC115" s="148"/>
    </row>
    <row r="116" spans="1:159" s="21" customFormat="1">
      <c r="A116" s="78" t="s">
        <v>2327</v>
      </c>
      <c r="B116" s="90" t="s">
        <v>758</v>
      </c>
      <c r="C116" s="91">
        <v>3436</v>
      </c>
      <c r="D116" s="90" t="s">
        <v>772</v>
      </c>
      <c r="E116" s="110" t="str">
        <f>VLOOKUP($C116,'2023-24 School Level AAFTE'!$C$4:$L$2380,9,FALSE)</f>
        <v>No</v>
      </c>
      <c r="F116" s="98">
        <f>VLOOKUP($C116,'2023-24 School Level AAFTE'!$C$4:$J$2380,8,FALSE)</f>
        <v>520</v>
      </c>
      <c r="G116" s="100">
        <f>IFERROR(IF(E116= "yes",VLOOKUP(C116,Summary!$B:$I,5,0),0),0)</f>
        <v>0</v>
      </c>
      <c r="H116" s="99">
        <f t="shared" si="31"/>
        <v>0</v>
      </c>
      <c r="I116" s="157">
        <f>VLOOKUP($A116,'2024-25 Salary &amp; Benefits'!$A:$I,3,FALSE)</f>
        <v>1.18</v>
      </c>
      <c r="J116" s="157">
        <f>VLOOKUP($A116,'2024-25 Salary &amp; Benefits'!$A:$I,4,FALSE)</f>
        <v>1.18</v>
      </c>
      <c r="K116" s="144">
        <f t="shared" si="32"/>
        <v>0</v>
      </c>
      <c r="L116" s="143">
        <f t="shared" si="33"/>
        <v>0</v>
      </c>
      <c r="M116" s="145">
        <f>'2024-25 Salary &amp; Benefits'!$E$6</f>
        <v>72728</v>
      </c>
      <c r="N116" s="145">
        <f>'2024-25 Salary &amp; Benefits'!$F$6</f>
        <v>78209</v>
      </c>
      <c r="O116" s="9">
        <f t="shared" si="34"/>
        <v>0</v>
      </c>
      <c r="P116" s="9">
        <f t="shared" si="35"/>
        <v>0</v>
      </c>
      <c r="Q116" s="9">
        <f>'2024-25 Salary &amp; Benefits'!G$6</f>
        <v>14418.72</v>
      </c>
      <c r="R116" s="146">
        <f>'2024-25 Salary &amp; Benefits'!H$6</f>
        <v>0.18149999999999999</v>
      </c>
      <c r="S116" s="146">
        <f>'2024-25 Salary &amp; Benefits'!I$6</f>
        <v>0.17510000000000001</v>
      </c>
      <c r="T116" s="9">
        <f t="shared" si="36"/>
        <v>0</v>
      </c>
      <c r="U116" s="9">
        <f t="shared" si="37"/>
        <v>0</v>
      </c>
      <c r="V116" s="9">
        <f t="shared" si="38"/>
        <v>0</v>
      </c>
      <c r="W116" s="9">
        <f t="shared" si="39"/>
        <v>0</v>
      </c>
      <c r="X116" s="22">
        <f t="shared" si="40"/>
        <v>0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</row>
    <row r="117" spans="1:159" s="21" customFormat="1">
      <c r="A117" s="78" t="s">
        <v>2327</v>
      </c>
      <c r="B117" s="90" t="s">
        <v>758</v>
      </c>
      <c r="C117" s="91">
        <v>3437</v>
      </c>
      <c r="D117" s="90" t="s">
        <v>773</v>
      </c>
      <c r="E117" s="110" t="str">
        <f>VLOOKUP($C117,'2023-24 School Level AAFTE'!$C$4:$L$2380,9,FALSE)</f>
        <v>No</v>
      </c>
      <c r="F117" s="98">
        <f>VLOOKUP($C117,'2023-24 School Level AAFTE'!$C$4:$J$2380,8,FALSE)</f>
        <v>402.02</v>
      </c>
      <c r="G117" s="100">
        <f>IFERROR(IF(E117= "yes",VLOOKUP(C117,Summary!$B:$I,5,0),0),0)</f>
        <v>0</v>
      </c>
      <c r="H117" s="99">
        <f t="shared" si="31"/>
        <v>0</v>
      </c>
      <c r="I117" s="157">
        <f>VLOOKUP($A117,'2024-25 Salary &amp; Benefits'!$A:$I,3,FALSE)</f>
        <v>1.18</v>
      </c>
      <c r="J117" s="157">
        <f>VLOOKUP($A117,'2024-25 Salary &amp; Benefits'!$A:$I,4,FALSE)</f>
        <v>1.18</v>
      </c>
      <c r="K117" s="144">
        <f t="shared" si="32"/>
        <v>0</v>
      </c>
      <c r="L117" s="143">
        <f t="shared" si="33"/>
        <v>0</v>
      </c>
      <c r="M117" s="145">
        <f>'2024-25 Salary &amp; Benefits'!$E$6</f>
        <v>72728</v>
      </c>
      <c r="N117" s="145">
        <f>'2024-25 Salary &amp; Benefits'!$F$6</f>
        <v>78209</v>
      </c>
      <c r="O117" s="9">
        <f t="shared" si="34"/>
        <v>0</v>
      </c>
      <c r="P117" s="9">
        <f t="shared" si="35"/>
        <v>0</v>
      </c>
      <c r="Q117" s="9">
        <f>'2024-25 Salary &amp; Benefits'!G$6</f>
        <v>14418.72</v>
      </c>
      <c r="R117" s="146">
        <f>'2024-25 Salary &amp; Benefits'!H$6</f>
        <v>0.18149999999999999</v>
      </c>
      <c r="S117" s="146">
        <f>'2024-25 Salary &amp; Benefits'!I$6</f>
        <v>0.17510000000000001</v>
      </c>
      <c r="T117" s="9">
        <f t="shared" si="36"/>
        <v>0</v>
      </c>
      <c r="U117" s="9">
        <f t="shared" si="37"/>
        <v>0</v>
      </c>
      <c r="V117" s="9">
        <f t="shared" si="38"/>
        <v>0</v>
      </c>
      <c r="W117" s="9">
        <f t="shared" si="39"/>
        <v>0</v>
      </c>
      <c r="X117" s="22">
        <f t="shared" si="40"/>
        <v>0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</row>
    <row r="118" spans="1:159" s="21" customFormat="1">
      <c r="A118" s="78" t="s">
        <v>2327</v>
      </c>
      <c r="B118" s="90" t="s">
        <v>758</v>
      </c>
      <c r="C118" s="91">
        <v>3486</v>
      </c>
      <c r="D118" s="90" t="s">
        <v>774</v>
      </c>
      <c r="E118" s="110" t="str">
        <f>VLOOKUP($C118,'2023-24 School Level AAFTE'!$C$4:$L$2380,9,FALSE)</f>
        <v>No</v>
      </c>
      <c r="F118" s="98">
        <f>VLOOKUP($C118,'2023-24 School Level AAFTE'!$C$4:$J$2380,8,FALSE)</f>
        <v>1850.25</v>
      </c>
      <c r="G118" s="100">
        <f>IFERROR(IF(E118= "yes",VLOOKUP(C118,Summary!$B:$I,5,0),0),0)</f>
        <v>0</v>
      </c>
      <c r="H118" s="99">
        <f t="shared" si="31"/>
        <v>0</v>
      </c>
      <c r="I118" s="157">
        <f>VLOOKUP($A118,'2024-25 Salary &amp; Benefits'!$A:$I,3,FALSE)</f>
        <v>1.18</v>
      </c>
      <c r="J118" s="157">
        <f>VLOOKUP($A118,'2024-25 Salary &amp; Benefits'!$A:$I,4,FALSE)</f>
        <v>1.18</v>
      </c>
      <c r="K118" s="144">
        <f t="shared" si="32"/>
        <v>0</v>
      </c>
      <c r="L118" s="143">
        <f t="shared" si="33"/>
        <v>0</v>
      </c>
      <c r="M118" s="145">
        <f>'2024-25 Salary &amp; Benefits'!$E$6</f>
        <v>72728</v>
      </c>
      <c r="N118" s="145">
        <f>'2024-25 Salary &amp; Benefits'!$F$6</f>
        <v>78209</v>
      </c>
      <c r="O118" s="9">
        <f t="shared" si="34"/>
        <v>0</v>
      </c>
      <c r="P118" s="9">
        <f t="shared" si="35"/>
        <v>0</v>
      </c>
      <c r="Q118" s="9">
        <f>'2024-25 Salary &amp; Benefits'!G$6</f>
        <v>14418.72</v>
      </c>
      <c r="R118" s="146">
        <f>'2024-25 Salary &amp; Benefits'!H$6</f>
        <v>0.18149999999999999</v>
      </c>
      <c r="S118" s="146">
        <f>'2024-25 Salary &amp; Benefits'!I$6</f>
        <v>0.17510000000000001</v>
      </c>
      <c r="T118" s="9">
        <f t="shared" si="36"/>
        <v>0</v>
      </c>
      <c r="U118" s="9">
        <f t="shared" si="37"/>
        <v>0</v>
      </c>
      <c r="V118" s="9">
        <f t="shared" si="38"/>
        <v>0</v>
      </c>
      <c r="W118" s="9">
        <f t="shared" si="39"/>
        <v>0</v>
      </c>
      <c r="X118" s="22">
        <f t="shared" si="40"/>
        <v>0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</row>
    <row r="119" spans="1:159" s="21" customFormat="1">
      <c r="A119" s="78" t="s">
        <v>2327</v>
      </c>
      <c r="B119" s="90" t="s">
        <v>758</v>
      </c>
      <c r="C119" s="91">
        <v>3631</v>
      </c>
      <c r="D119" s="90" t="s">
        <v>777</v>
      </c>
      <c r="E119" s="110" t="str">
        <f>VLOOKUP($C119,'2023-24 School Level AAFTE'!$C$4:$L$2380,9,FALSE)</f>
        <v>No</v>
      </c>
      <c r="F119" s="98">
        <f>VLOOKUP($C119,'2023-24 School Level AAFTE'!$C$4:$J$2380,8,FALSE)</f>
        <v>917.71</v>
      </c>
      <c r="G119" s="100">
        <f>IFERROR(IF(E119= "yes",VLOOKUP(C119,Summary!$B:$I,5,0),0),0)</f>
        <v>0</v>
      </c>
      <c r="H119" s="99">
        <f t="shared" si="31"/>
        <v>0</v>
      </c>
      <c r="I119" s="157">
        <f>VLOOKUP($A119,'2024-25 Salary &amp; Benefits'!$A:$I,3,FALSE)</f>
        <v>1.18</v>
      </c>
      <c r="J119" s="157">
        <f>VLOOKUP($A119,'2024-25 Salary &amp; Benefits'!$A:$I,4,FALSE)</f>
        <v>1.18</v>
      </c>
      <c r="K119" s="144">
        <f t="shared" si="32"/>
        <v>0</v>
      </c>
      <c r="L119" s="143">
        <f t="shared" si="33"/>
        <v>0</v>
      </c>
      <c r="M119" s="145">
        <f>'2024-25 Salary &amp; Benefits'!$E$6</f>
        <v>72728</v>
      </c>
      <c r="N119" s="145">
        <f>'2024-25 Salary &amp; Benefits'!$F$6</f>
        <v>78209</v>
      </c>
      <c r="O119" s="9">
        <f t="shared" si="34"/>
        <v>0</v>
      </c>
      <c r="P119" s="9">
        <f t="shared" si="35"/>
        <v>0</v>
      </c>
      <c r="Q119" s="9">
        <f>'2024-25 Salary &amp; Benefits'!G$6</f>
        <v>14418.72</v>
      </c>
      <c r="R119" s="146">
        <f>'2024-25 Salary &amp; Benefits'!H$6</f>
        <v>0.18149999999999999</v>
      </c>
      <c r="S119" s="146">
        <f>'2024-25 Salary &amp; Benefits'!I$6</f>
        <v>0.17510000000000001</v>
      </c>
      <c r="T119" s="9">
        <f t="shared" si="36"/>
        <v>0</v>
      </c>
      <c r="U119" s="9">
        <f t="shared" si="37"/>
        <v>0</v>
      </c>
      <c r="V119" s="9">
        <f t="shared" si="38"/>
        <v>0</v>
      </c>
      <c r="W119" s="9">
        <f t="shared" si="39"/>
        <v>0</v>
      </c>
      <c r="X119" s="22">
        <f t="shared" si="40"/>
        <v>0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</row>
    <row r="120" spans="1:159" s="21" customFormat="1">
      <c r="A120" s="78" t="s">
        <v>2327</v>
      </c>
      <c r="B120" s="90" t="s">
        <v>758</v>
      </c>
      <c r="C120" s="91">
        <v>3168</v>
      </c>
      <c r="D120" s="90" t="s">
        <v>765</v>
      </c>
      <c r="E120" s="110" t="str">
        <f>VLOOKUP($C120,'2023-24 School Level AAFTE'!$C$4:$L$2380,9,FALSE)</f>
        <v>No</v>
      </c>
      <c r="F120" s="98">
        <f>VLOOKUP($C120,'2023-24 School Level AAFTE'!$C$4:$J$2380,8,FALSE)</f>
        <v>344.86</v>
      </c>
      <c r="G120" s="100">
        <f>IFERROR(IF(E120= "yes",VLOOKUP(C120,Summary!$B:$I,5,0),0),0)</f>
        <v>0</v>
      </c>
      <c r="H120" s="99">
        <f t="shared" si="31"/>
        <v>0</v>
      </c>
      <c r="I120" s="157">
        <f>VLOOKUP($A120,'2024-25 Salary &amp; Benefits'!$A:$I,3,FALSE)</f>
        <v>1.18</v>
      </c>
      <c r="J120" s="157">
        <f>VLOOKUP($A120,'2024-25 Salary &amp; Benefits'!$A:$I,4,FALSE)</f>
        <v>1.18</v>
      </c>
      <c r="K120" s="144">
        <f t="shared" si="32"/>
        <v>0</v>
      </c>
      <c r="L120" s="143">
        <f t="shared" si="33"/>
        <v>0</v>
      </c>
      <c r="M120" s="145">
        <f>'2024-25 Salary &amp; Benefits'!$E$6</f>
        <v>72728</v>
      </c>
      <c r="N120" s="145">
        <f>'2024-25 Salary &amp; Benefits'!$F$6</f>
        <v>78209</v>
      </c>
      <c r="O120" s="9">
        <f t="shared" si="34"/>
        <v>0</v>
      </c>
      <c r="P120" s="9">
        <f t="shared" si="35"/>
        <v>0</v>
      </c>
      <c r="Q120" s="9">
        <f>'2024-25 Salary &amp; Benefits'!G$6</f>
        <v>14418.72</v>
      </c>
      <c r="R120" s="146">
        <f>'2024-25 Salary &amp; Benefits'!H$6</f>
        <v>0.18149999999999999</v>
      </c>
      <c r="S120" s="146">
        <f>'2024-25 Salary &amp; Benefits'!I$6</f>
        <v>0.17510000000000001</v>
      </c>
      <c r="T120" s="9">
        <f t="shared" si="36"/>
        <v>0</v>
      </c>
      <c r="U120" s="9">
        <f t="shared" si="37"/>
        <v>0</v>
      </c>
      <c r="V120" s="9">
        <f t="shared" si="38"/>
        <v>0</v>
      </c>
      <c r="W120" s="9">
        <f t="shared" si="39"/>
        <v>0</v>
      </c>
      <c r="X120" s="22">
        <f t="shared" si="40"/>
        <v>0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</row>
    <row r="121" spans="1:159" s="21" customFormat="1">
      <c r="A121" s="78" t="s">
        <v>2327</v>
      </c>
      <c r="B121" s="90" t="s">
        <v>758</v>
      </c>
      <c r="C121" s="91">
        <v>3224</v>
      </c>
      <c r="D121" s="90" t="s">
        <v>766</v>
      </c>
      <c r="E121" s="110" t="str">
        <f>VLOOKUP($C121,'2023-24 School Level AAFTE'!$C$4:$L$2380,9,FALSE)</f>
        <v>No</v>
      </c>
      <c r="F121" s="98">
        <f>VLOOKUP($C121,'2023-24 School Level AAFTE'!$C$4:$J$2380,8,FALSE)</f>
        <v>449</v>
      </c>
      <c r="G121" s="100">
        <f>IFERROR(IF(E121= "yes",VLOOKUP(C121,Summary!$B:$I,5,0),0),0)</f>
        <v>0</v>
      </c>
      <c r="H121" s="99">
        <f t="shared" si="31"/>
        <v>0</v>
      </c>
      <c r="I121" s="157">
        <f>VLOOKUP($A121,'2024-25 Salary &amp; Benefits'!$A:$I,3,FALSE)</f>
        <v>1.18</v>
      </c>
      <c r="J121" s="157">
        <f>VLOOKUP($A121,'2024-25 Salary &amp; Benefits'!$A:$I,4,FALSE)</f>
        <v>1.18</v>
      </c>
      <c r="K121" s="144">
        <f t="shared" si="32"/>
        <v>0</v>
      </c>
      <c r="L121" s="143">
        <f t="shared" si="33"/>
        <v>0</v>
      </c>
      <c r="M121" s="145">
        <f>'2024-25 Salary &amp; Benefits'!$E$6</f>
        <v>72728</v>
      </c>
      <c r="N121" s="145">
        <f>'2024-25 Salary &amp; Benefits'!$F$6</f>
        <v>78209</v>
      </c>
      <c r="O121" s="9">
        <f t="shared" si="34"/>
        <v>0</v>
      </c>
      <c r="P121" s="9">
        <f t="shared" si="35"/>
        <v>0</v>
      </c>
      <c r="Q121" s="9">
        <f>'2024-25 Salary &amp; Benefits'!G$6</f>
        <v>14418.72</v>
      </c>
      <c r="R121" s="146">
        <f>'2024-25 Salary &amp; Benefits'!H$6</f>
        <v>0.18149999999999999</v>
      </c>
      <c r="S121" s="146">
        <f>'2024-25 Salary &amp; Benefits'!I$6</f>
        <v>0.17510000000000001</v>
      </c>
      <c r="T121" s="9">
        <f t="shared" si="36"/>
        <v>0</v>
      </c>
      <c r="U121" s="9">
        <f t="shared" si="37"/>
        <v>0</v>
      </c>
      <c r="V121" s="9">
        <f t="shared" si="38"/>
        <v>0</v>
      </c>
      <c r="W121" s="9">
        <f t="shared" si="39"/>
        <v>0</v>
      </c>
      <c r="X121" s="22">
        <f t="shared" si="40"/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</row>
    <row r="122" spans="1:159" s="21" customFormat="1">
      <c r="A122" s="78" t="s">
        <v>2327</v>
      </c>
      <c r="B122" s="90" t="s">
        <v>758</v>
      </c>
      <c r="C122" s="91">
        <v>3282</v>
      </c>
      <c r="D122" s="90" t="s">
        <v>768</v>
      </c>
      <c r="E122" s="110" t="str">
        <f>VLOOKUP($C122,'2023-24 School Level AAFTE'!$C$4:$L$2380,9,FALSE)</f>
        <v>No</v>
      </c>
      <c r="F122" s="98">
        <f>VLOOKUP($C122,'2023-24 School Level AAFTE'!$C$4:$J$2380,8,FALSE)</f>
        <v>1318.21</v>
      </c>
      <c r="G122" s="100">
        <f>IFERROR(IF(E122= "yes",VLOOKUP(C122,Summary!$B:$I,5,0),0),0)</f>
        <v>0</v>
      </c>
      <c r="H122" s="99">
        <f t="shared" si="31"/>
        <v>0</v>
      </c>
      <c r="I122" s="157">
        <f>VLOOKUP($A122,'2024-25 Salary &amp; Benefits'!$A:$I,3,FALSE)</f>
        <v>1.18</v>
      </c>
      <c r="J122" s="157">
        <f>VLOOKUP($A122,'2024-25 Salary &amp; Benefits'!$A:$I,4,FALSE)</f>
        <v>1.18</v>
      </c>
      <c r="K122" s="144">
        <f t="shared" si="32"/>
        <v>0</v>
      </c>
      <c r="L122" s="143">
        <f t="shared" si="33"/>
        <v>0</v>
      </c>
      <c r="M122" s="145">
        <f>'2024-25 Salary &amp; Benefits'!$E$6</f>
        <v>72728</v>
      </c>
      <c r="N122" s="145">
        <f>'2024-25 Salary &amp; Benefits'!$F$6</f>
        <v>78209</v>
      </c>
      <c r="O122" s="9">
        <f t="shared" si="34"/>
        <v>0</v>
      </c>
      <c r="P122" s="9">
        <f t="shared" si="35"/>
        <v>0</v>
      </c>
      <c r="Q122" s="9">
        <f>'2024-25 Salary &amp; Benefits'!G$6</f>
        <v>14418.72</v>
      </c>
      <c r="R122" s="146">
        <f>'2024-25 Salary &amp; Benefits'!H$6</f>
        <v>0.18149999999999999</v>
      </c>
      <c r="S122" s="146">
        <f>'2024-25 Salary &amp; Benefits'!I$6</f>
        <v>0.17510000000000001</v>
      </c>
      <c r="T122" s="9">
        <f t="shared" si="36"/>
        <v>0</v>
      </c>
      <c r="U122" s="9">
        <f t="shared" si="37"/>
        <v>0</v>
      </c>
      <c r="V122" s="9">
        <f t="shared" si="38"/>
        <v>0</v>
      </c>
      <c r="W122" s="9">
        <f t="shared" si="39"/>
        <v>0</v>
      </c>
      <c r="X122" s="22">
        <f t="shared" si="40"/>
        <v>0</v>
      </c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</row>
    <row r="123" spans="1:159" s="21" customFormat="1">
      <c r="A123" s="78" t="s">
        <v>2327</v>
      </c>
      <c r="B123" s="90" t="s">
        <v>758</v>
      </c>
      <c r="C123" s="91">
        <v>3339</v>
      </c>
      <c r="D123" s="90" t="s">
        <v>770</v>
      </c>
      <c r="E123" s="110" t="str">
        <f>VLOOKUP($C123,'2023-24 School Level AAFTE'!$C$4:$L$2380,9,FALSE)</f>
        <v>Yes</v>
      </c>
      <c r="F123" s="98">
        <f>VLOOKUP($C123,'2023-24 School Level AAFTE'!$C$4:$J$2380,8,FALSE)</f>
        <v>357.14</v>
      </c>
      <c r="G123" s="100">
        <f>IFERROR(IF(E123= "yes",VLOOKUP(C123,Summary!$B:$I,5,0),0),0)</f>
        <v>0</v>
      </c>
      <c r="H123" s="99">
        <f t="shared" si="31"/>
        <v>357.14</v>
      </c>
      <c r="I123" s="157">
        <f>VLOOKUP($A123,'2024-25 Salary &amp; Benefits'!$A:$I,3,FALSE)</f>
        <v>1.18</v>
      </c>
      <c r="J123" s="157">
        <f>VLOOKUP($A123,'2024-25 Salary &amp; Benefits'!$A:$I,4,FALSE)</f>
        <v>1.18</v>
      </c>
      <c r="K123" s="144">
        <f t="shared" si="32"/>
        <v>357.14</v>
      </c>
      <c r="L123" s="143">
        <f t="shared" si="33"/>
        <v>1.048</v>
      </c>
      <c r="M123" s="145">
        <f>'2024-25 Salary &amp; Benefits'!$E$6</f>
        <v>72728</v>
      </c>
      <c r="N123" s="145">
        <f>'2024-25 Salary &amp; Benefits'!$F$6</f>
        <v>78209</v>
      </c>
      <c r="O123" s="9">
        <f t="shared" si="34"/>
        <v>89938.35</v>
      </c>
      <c r="P123" s="9">
        <f t="shared" si="35"/>
        <v>6778.0299999999988</v>
      </c>
      <c r="Q123" s="9">
        <f>'2024-25 Salary &amp; Benefits'!G$6</f>
        <v>14418.72</v>
      </c>
      <c r="R123" s="146">
        <f>'2024-25 Salary &amp; Benefits'!H$6</f>
        <v>0.18149999999999999</v>
      </c>
      <c r="S123" s="146">
        <f>'2024-25 Salary &amp; Benefits'!I$6</f>
        <v>0.17510000000000001</v>
      </c>
      <c r="T123" s="9">
        <f t="shared" si="36"/>
        <v>32621.46</v>
      </c>
      <c r="U123" s="9">
        <f t="shared" si="37"/>
        <v>1611.94</v>
      </c>
      <c r="V123" s="9">
        <f t="shared" si="38"/>
        <v>282.25</v>
      </c>
      <c r="W123" s="9">
        <f t="shared" si="39"/>
        <v>1894.19</v>
      </c>
      <c r="X123" s="22">
        <f t="shared" si="40"/>
        <v>131232.03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</row>
    <row r="124" spans="1:159" s="21" customFormat="1">
      <c r="A124" s="78" t="s">
        <v>2327</v>
      </c>
      <c r="B124" s="90" t="s">
        <v>758</v>
      </c>
      <c r="C124" s="91">
        <v>3789</v>
      </c>
      <c r="D124" s="90" t="s">
        <v>782</v>
      </c>
      <c r="E124" s="110" t="str">
        <f>VLOOKUP($C124,'2023-24 School Level AAFTE'!$C$4:$L$2380,9,FALSE)</f>
        <v>No</v>
      </c>
      <c r="F124" s="98">
        <f>VLOOKUP($C124,'2023-24 School Level AAFTE'!$C$4:$J$2380,8,FALSE)</f>
        <v>723.71</v>
      </c>
      <c r="G124" s="100">
        <f>IFERROR(IF(E124= "yes",VLOOKUP(C124,Summary!$B:$I,5,0),0),0)</f>
        <v>0</v>
      </c>
      <c r="H124" s="99">
        <f t="shared" si="31"/>
        <v>0</v>
      </c>
      <c r="I124" s="157">
        <f>VLOOKUP($A124,'2024-25 Salary &amp; Benefits'!$A:$I,3,FALSE)</f>
        <v>1.18</v>
      </c>
      <c r="J124" s="157">
        <f>VLOOKUP($A124,'2024-25 Salary &amp; Benefits'!$A:$I,4,FALSE)</f>
        <v>1.18</v>
      </c>
      <c r="K124" s="144">
        <f t="shared" si="32"/>
        <v>0</v>
      </c>
      <c r="L124" s="143">
        <f t="shared" si="33"/>
        <v>0</v>
      </c>
      <c r="M124" s="145">
        <f>'2024-25 Salary &amp; Benefits'!$E$6</f>
        <v>72728</v>
      </c>
      <c r="N124" s="145">
        <f>'2024-25 Salary &amp; Benefits'!$F$6</f>
        <v>78209</v>
      </c>
      <c r="O124" s="9">
        <f t="shared" si="34"/>
        <v>0</v>
      </c>
      <c r="P124" s="9">
        <f t="shared" si="35"/>
        <v>0</v>
      </c>
      <c r="Q124" s="9">
        <f>'2024-25 Salary &amp; Benefits'!G$6</f>
        <v>14418.72</v>
      </c>
      <c r="R124" s="146">
        <f>'2024-25 Salary &amp; Benefits'!H$6</f>
        <v>0.18149999999999999</v>
      </c>
      <c r="S124" s="146">
        <f>'2024-25 Salary &amp; Benefits'!I$6</f>
        <v>0.17510000000000001</v>
      </c>
      <c r="T124" s="9">
        <f t="shared" si="36"/>
        <v>0</v>
      </c>
      <c r="U124" s="9">
        <f t="shared" si="37"/>
        <v>0</v>
      </c>
      <c r="V124" s="9">
        <f t="shared" si="38"/>
        <v>0</v>
      </c>
      <c r="W124" s="9">
        <f t="shared" si="39"/>
        <v>0</v>
      </c>
      <c r="X124" s="22">
        <f t="shared" si="40"/>
        <v>0</v>
      </c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</row>
    <row r="125" spans="1:159" s="21" customFormat="1">
      <c r="A125" s="78" t="s">
        <v>2327</v>
      </c>
      <c r="B125" s="90" t="s">
        <v>758</v>
      </c>
      <c r="C125" s="91">
        <v>3634</v>
      </c>
      <c r="D125" s="90" t="s">
        <v>779</v>
      </c>
      <c r="E125" s="110" t="str">
        <f>VLOOKUP($C125,'2023-24 School Level AAFTE'!$C$4:$L$2380,9,FALSE)</f>
        <v>No</v>
      </c>
      <c r="F125" s="98">
        <f>VLOOKUP($C125,'2023-24 School Level AAFTE'!$C$4:$J$2380,8,FALSE)</f>
        <v>566.99</v>
      </c>
      <c r="G125" s="100">
        <f>IFERROR(IF(E125= "yes",VLOOKUP(C125,Summary!$B:$I,5,0),0),0)</f>
        <v>0</v>
      </c>
      <c r="H125" s="99">
        <f t="shared" si="31"/>
        <v>0</v>
      </c>
      <c r="I125" s="157">
        <f>VLOOKUP($A125,'2024-25 Salary &amp; Benefits'!$A:$I,3,FALSE)</f>
        <v>1.18</v>
      </c>
      <c r="J125" s="157">
        <f>VLOOKUP($A125,'2024-25 Salary &amp; Benefits'!$A:$I,4,FALSE)</f>
        <v>1.18</v>
      </c>
      <c r="K125" s="144">
        <f t="shared" si="32"/>
        <v>0</v>
      </c>
      <c r="L125" s="143">
        <f t="shared" si="33"/>
        <v>0</v>
      </c>
      <c r="M125" s="145">
        <f>'2024-25 Salary &amp; Benefits'!$E$6</f>
        <v>72728</v>
      </c>
      <c r="N125" s="145">
        <f>'2024-25 Salary &amp; Benefits'!$F$6</f>
        <v>78209</v>
      </c>
      <c r="O125" s="9">
        <f t="shared" si="34"/>
        <v>0</v>
      </c>
      <c r="P125" s="9">
        <f t="shared" si="35"/>
        <v>0</v>
      </c>
      <c r="Q125" s="9">
        <f>'2024-25 Salary &amp; Benefits'!G$6</f>
        <v>14418.72</v>
      </c>
      <c r="R125" s="146">
        <f>'2024-25 Salary &amp; Benefits'!H$6</f>
        <v>0.18149999999999999</v>
      </c>
      <c r="S125" s="146">
        <f>'2024-25 Salary &amp; Benefits'!I$6</f>
        <v>0.17510000000000001</v>
      </c>
      <c r="T125" s="9">
        <f t="shared" si="36"/>
        <v>0</v>
      </c>
      <c r="U125" s="9">
        <f t="shared" si="37"/>
        <v>0</v>
      </c>
      <c r="V125" s="9">
        <f t="shared" si="38"/>
        <v>0</v>
      </c>
      <c r="W125" s="9">
        <f t="shared" si="39"/>
        <v>0</v>
      </c>
      <c r="X125" s="22">
        <f t="shared" si="40"/>
        <v>0</v>
      </c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</row>
    <row r="126" spans="1:159" s="21" customFormat="1">
      <c r="A126" s="78" t="s">
        <v>2327</v>
      </c>
      <c r="B126" s="90" t="s">
        <v>758</v>
      </c>
      <c r="C126" s="91">
        <v>3100</v>
      </c>
      <c r="D126" s="90" t="s">
        <v>762</v>
      </c>
      <c r="E126" s="110" t="str">
        <f>VLOOKUP($C126,'2023-24 School Level AAFTE'!$C$4:$L$2380,9,FALSE)</f>
        <v>No</v>
      </c>
      <c r="F126" s="98">
        <f>VLOOKUP($C126,'2023-24 School Level AAFTE'!$C$4:$J$2380,8,FALSE)</f>
        <v>494.44</v>
      </c>
      <c r="G126" s="100">
        <f>IFERROR(IF(E126= "yes",VLOOKUP(C126,Summary!$B:$I,5,0),0),0)</f>
        <v>0</v>
      </c>
      <c r="H126" s="99">
        <f t="shared" si="31"/>
        <v>0</v>
      </c>
      <c r="I126" s="157">
        <f>VLOOKUP($A126,'2024-25 Salary &amp; Benefits'!$A:$I,3,FALSE)</f>
        <v>1.18</v>
      </c>
      <c r="J126" s="157">
        <f>VLOOKUP($A126,'2024-25 Salary &amp; Benefits'!$A:$I,4,FALSE)</f>
        <v>1.18</v>
      </c>
      <c r="K126" s="144">
        <f t="shared" si="32"/>
        <v>0</v>
      </c>
      <c r="L126" s="143">
        <f t="shared" si="33"/>
        <v>0</v>
      </c>
      <c r="M126" s="145">
        <f>'2024-25 Salary &amp; Benefits'!$E$6</f>
        <v>72728</v>
      </c>
      <c r="N126" s="145">
        <f>'2024-25 Salary &amp; Benefits'!$F$6</f>
        <v>78209</v>
      </c>
      <c r="O126" s="9">
        <f t="shared" si="34"/>
        <v>0</v>
      </c>
      <c r="P126" s="9">
        <f t="shared" si="35"/>
        <v>0</v>
      </c>
      <c r="Q126" s="9">
        <f>'2024-25 Salary &amp; Benefits'!G$6</f>
        <v>14418.72</v>
      </c>
      <c r="R126" s="146">
        <f>'2024-25 Salary &amp; Benefits'!H$6</f>
        <v>0.18149999999999999</v>
      </c>
      <c r="S126" s="146">
        <f>'2024-25 Salary &amp; Benefits'!I$6</f>
        <v>0.17510000000000001</v>
      </c>
      <c r="T126" s="9">
        <f t="shared" si="36"/>
        <v>0</v>
      </c>
      <c r="U126" s="9">
        <f t="shared" si="37"/>
        <v>0</v>
      </c>
      <c r="V126" s="9">
        <f t="shared" si="38"/>
        <v>0</v>
      </c>
      <c r="W126" s="9">
        <f t="shared" si="39"/>
        <v>0</v>
      </c>
      <c r="X126" s="22">
        <f t="shared" si="40"/>
        <v>0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</row>
    <row r="127" spans="1:159" s="21" customFormat="1">
      <c r="A127" s="78" t="s">
        <v>2327</v>
      </c>
      <c r="B127" s="90" t="s">
        <v>758</v>
      </c>
      <c r="C127" s="91">
        <v>3435</v>
      </c>
      <c r="D127" s="90" t="s">
        <v>771</v>
      </c>
      <c r="E127" s="110" t="str">
        <f>VLOOKUP($C127,'2023-24 School Level AAFTE'!$C$4:$L$2380,9,FALSE)</f>
        <v>No</v>
      </c>
      <c r="F127" s="98">
        <f>VLOOKUP($C127,'2023-24 School Level AAFTE'!$C$4:$J$2380,8,FALSE)</f>
        <v>698.97</v>
      </c>
      <c r="G127" s="100">
        <f>IFERROR(IF(E127= "yes",VLOOKUP(C127,Summary!$B:$I,5,0),0),0)</f>
        <v>0</v>
      </c>
      <c r="H127" s="99">
        <f t="shared" si="31"/>
        <v>0</v>
      </c>
      <c r="I127" s="157">
        <f>VLOOKUP($A127,'2024-25 Salary &amp; Benefits'!$A:$I,3,FALSE)</f>
        <v>1.18</v>
      </c>
      <c r="J127" s="157">
        <f>VLOOKUP($A127,'2024-25 Salary &amp; Benefits'!$A:$I,4,FALSE)</f>
        <v>1.18</v>
      </c>
      <c r="K127" s="144">
        <f t="shared" si="32"/>
        <v>0</v>
      </c>
      <c r="L127" s="143">
        <f t="shared" si="33"/>
        <v>0</v>
      </c>
      <c r="M127" s="145">
        <f>'2024-25 Salary &amp; Benefits'!$E$6</f>
        <v>72728</v>
      </c>
      <c r="N127" s="145">
        <f>'2024-25 Salary &amp; Benefits'!$F$6</f>
        <v>78209</v>
      </c>
      <c r="O127" s="9">
        <f t="shared" si="34"/>
        <v>0</v>
      </c>
      <c r="P127" s="9">
        <f t="shared" si="35"/>
        <v>0</v>
      </c>
      <c r="Q127" s="9">
        <f>'2024-25 Salary &amp; Benefits'!G$6</f>
        <v>14418.72</v>
      </c>
      <c r="R127" s="146">
        <f>'2024-25 Salary &amp; Benefits'!H$6</f>
        <v>0.18149999999999999</v>
      </c>
      <c r="S127" s="146">
        <f>'2024-25 Salary &amp; Benefits'!I$6</f>
        <v>0.17510000000000001</v>
      </c>
      <c r="T127" s="9">
        <f t="shared" si="36"/>
        <v>0</v>
      </c>
      <c r="U127" s="9">
        <f t="shared" si="37"/>
        <v>0</v>
      </c>
      <c r="V127" s="9">
        <f t="shared" si="38"/>
        <v>0</v>
      </c>
      <c r="W127" s="9">
        <f t="shared" si="39"/>
        <v>0</v>
      </c>
      <c r="X127" s="22">
        <f t="shared" si="40"/>
        <v>0</v>
      </c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</row>
    <row r="128" spans="1:159" s="21" customFormat="1">
      <c r="A128" s="78" t="s">
        <v>2327</v>
      </c>
      <c r="B128" s="90" t="s">
        <v>758</v>
      </c>
      <c r="C128" s="91">
        <v>3283</v>
      </c>
      <c r="D128" s="90" t="s">
        <v>769</v>
      </c>
      <c r="E128" s="110" t="str">
        <f>VLOOKUP($C128,'2023-24 School Level AAFTE'!$C$4:$L$2380,9,FALSE)</f>
        <v>No</v>
      </c>
      <c r="F128" s="98">
        <f>VLOOKUP($C128,'2023-24 School Level AAFTE'!$C$4:$J$2380,8,FALSE)</f>
        <v>915.67</v>
      </c>
      <c r="G128" s="100">
        <f>IFERROR(IF(E128= "yes",VLOOKUP(C128,Summary!$B:$I,5,0),0),0)</f>
        <v>0</v>
      </c>
      <c r="H128" s="99">
        <f t="shared" si="31"/>
        <v>0</v>
      </c>
      <c r="I128" s="157">
        <f>VLOOKUP($A128,'2024-25 Salary &amp; Benefits'!$A:$I,3,FALSE)</f>
        <v>1.18</v>
      </c>
      <c r="J128" s="157">
        <f>VLOOKUP($A128,'2024-25 Salary &amp; Benefits'!$A:$I,4,FALSE)</f>
        <v>1.18</v>
      </c>
      <c r="K128" s="144">
        <f t="shared" si="32"/>
        <v>0</v>
      </c>
      <c r="L128" s="143">
        <f t="shared" si="33"/>
        <v>0</v>
      </c>
      <c r="M128" s="145">
        <f>'2024-25 Salary &amp; Benefits'!$E$6</f>
        <v>72728</v>
      </c>
      <c r="N128" s="145">
        <f>'2024-25 Salary &amp; Benefits'!$F$6</f>
        <v>78209</v>
      </c>
      <c r="O128" s="9">
        <f t="shared" si="34"/>
        <v>0</v>
      </c>
      <c r="P128" s="9">
        <f t="shared" si="35"/>
        <v>0</v>
      </c>
      <c r="Q128" s="9">
        <f>'2024-25 Salary &amp; Benefits'!G$6</f>
        <v>14418.72</v>
      </c>
      <c r="R128" s="146">
        <f>'2024-25 Salary &amp; Benefits'!H$6</f>
        <v>0.18149999999999999</v>
      </c>
      <c r="S128" s="146">
        <f>'2024-25 Salary &amp; Benefits'!I$6</f>
        <v>0.17510000000000001</v>
      </c>
      <c r="T128" s="9">
        <f t="shared" si="36"/>
        <v>0</v>
      </c>
      <c r="U128" s="9">
        <f t="shared" si="37"/>
        <v>0</v>
      </c>
      <c r="V128" s="9">
        <f t="shared" si="38"/>
        <v>0</v>
      </c>
      <c r="W128" s="9">
        <f t="shared" si="39"/>
        <v>0</v>
      </c>
      <c r="X128" s="22">
        <f t="shared" si="40"/>
        <v>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</row>
    <row r="129" spans="1:159" s="21" customFormat="1">
      <c r="A129" s="78" t="s">
        <v>2327</v>
      </c>
      <c r="B129" s="90" t="s">
        <v>758</v>
      </c>
      <c r="C129" s="91">
        <v>3167</v>
      </c>
      <c r="D129" s="90" t="s">
        <v>764</v>
      </c>
      <c r="E129" s="110" t="str">
        <f>VLOOKUP($C129,'2023-24 School Level AAFTE'!$C$4:$L$2380,9,FALSE)</f>
        <v>No</v>
      </c>
      <c r="F129" s="98">
        <f>VLOOKUP($C129,'2023-24 School Level AAFTE'!$C$4:$J$2380,8,FALSE)</f>
        <v>524.21</v>
      </c>
      <c r="G129" s="100">
        <f>IFERROR(IF(E129= "yes",VLOOKUP(C129,Summary!$B:$I,5,0),0),0)</f>
        <v>0</v>
      </c>
      <c r="H129" s="99">
        <f t="shared" si="31"/>
        <v>0</v>
      </c>
      <c r="I129" s="157">
        <f>VLOOKUP($A129,'2024-25 Salary &amp; Benefits'!$A:$I,3,FALSE)</f>
        <v>1.18</v>
      </c>
      <c r="J129" s="157">
        <f>VLOOKUP($A129,'2024-25 Salary &amp; Benefits'!$A:$I,4,FALSE)</f>
        <v>1.18</v>
      </c>
      <c r="K129" s="144">
        <f t="shared" si="32"/>
        <v>0</v>
      </c>
      <c r="L129" s="143">
        <f t="shared" si="33"/>
        <v>0</v>
      </c>
      <c r="M129" s="145">
        <f>'2024-25 Salary &amp; Benefits'!$E$6</f>
        <v>72728</v>
      </c>
      <c r="N129" s="145">
        <f>'2024-25 Salary &amp; Benefits'!$F$6</f>
        <v>78209</v>
      </c>
      <c r="O129" s="9">
        <f t="shared" si="34"/>
        <v>0</v>
      </c>
      <c r="P129" s="9">
        <f t="shared" si="35"/>
        <v>0</v>
      </c>
      <c r="Q129" s="9">
        <f>'2024-25 Salary &amp; Benefits'!G$6</f>
        <v>14418.72</v>
      </c>
      <c r="R129" s="146">
        <f>'2024-25 Salary &amp; Benefits'!H$6</f>
        <v>0.18149999999999999</v>
      </c>
      <c r="S129" s="146">
        <f>'2024-25 Salary &amp; Benefits'!I$6</f>
        <v>0.17510000000000001</v>
      </c>
      <c r="T129" s="9">
        <f t="shared" si="36"/>
        <v>0</v>
      </c>
      <c r="U129" s="9">
        <f t="shared" si="37"/>
        <v>0</v>
      </c>
      <c r="V129" s="9">
        <f t="shared" si="38"/>
        <v>0</v>
      </c>
      <c r="W129" s="9">
        <f t="shared" si="39"/>
        <v>0</v>
      </c>
      <c r="X129" s="22">
        <f t="shared" si="40"/>
        <v>0</v>
      </c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</row>
    <row r="130" spans="1:159" s="21" customFormat="1">
      <c r="A130" s="78" t="s">
        <v>2497</v>
      </c>
      <c r="B130" s="90" t="s">
        <v>2037</v>
      </c>
      <c r="C130" s="91">
        <v>3200</v>
      </c>
      <c r="D130" s="90" t="s">
        <v>2050</v>
      </c>
      <c r="E130" s="110" t="str">
        <f>VLOOKUP($C130,'2023-24 School Level AAFTE'!$C$4:$L$2380,9,FALSE)</f>
        <v>Yes</v>
      </c>
      <c r="F130" s="98">
        <f>VLOOKUP($C130,'2023-24 School Level AAFTE'!$C$4:$J$2380,8,FALSE)</f>
        <v>275.8</v>
      </c>
      <c r="G130" s="100">
        <f>IFERROR(IF(E130= "yes",VLOOKUP(C130,Summary!$B:$I,5,0),0),0)</f>
        <v>0</v>
      </c>
      <c r="H130" s="99">
        <f t="shared" si="31"/>
        <v>275.8</v>
      </c>
      <c r="I130" s="157">
        <f>VLOOKUP($A130,'2024-25 Salary &amp; Benefits'!$A:$I,3,FALSE)</f>
        <v>1.06</v>
      </c>
      <c r="J130" s="157">
        <f>VLOOKUP($A130,'2024-25 Salary &amp; Benefits'!$A:$I,4,FALSE)</f>
        <v>1.06</v>
      </c>
      <c r="K130" s="144">
        <f t="shared" si="32"/>
        <v>275.8</v>
      </c>
      <c r="L130" s="143">
        <f t="shared" si="33"/>
        <v>0.80900000000000005</v>
      </c>
      <c r="M130" s="145">
        <f>'2024-25 Salary &amp; Benefits'!$E$6</f>
        <v>72728</v>
      </c>
      <c r="N130" s="145">
        <f>'2024-25 Salary &amp; Benefits'!$F$6</f>
        <v>78209</v>
      </c>
      <c r="O130" s="9">
        <f t="shared" si="34"/>
        <v>62367.17</v>
      </c>
      <c r="P130" s="9">
        <f t="shared" si="35"/>
        <v>4700.1800000000076</v>
      </c>
      <c r="Q130" s="9">
        <f>'2024-25 Salary &amp; Benefits'!G$6</f>
        <v>14418.72</v>
      </c>
      <c r="R130" s="146">
        <f>'2024-25 Salary &amp; Benefits'!H$6</f>
        <v>0.18149999999999999</v>
      </c>
      <c r="S130" s="146">
        <f>'2024-25 Salary &amp; Benefits'!I$6</f>
        <v>0.17510000000000001</v>
      </c>
      <c r="T130" s="9">
        <f t="shared" si="36"/>
        <v>23807.39</v>
      </c>
      <c r="U130" s="9">
        <f t="shared" si="37"/>
        <v>1117.79</v>
      </c>
      <c r="V130" s="9">
        <f t="shared" si="38"/>
        <v>195.73</v>
      </c>
      <c r="W130" s="9">
        <f t="shared" si="39"/>
        <v>1313.52</v>
      </c>
      <c r="X130" s="22">
        <f t="shared" si="40"/>
        <v>92188.260000000009</v>
      </c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</row>
    <row r="131" spans="1:159" s="21" customFormat="1">
      <c r="A131" s="78" t="s">
        <v>2497</v>
      </c>
      <c r="B131" s="90" t="s">
        <v>2037</v>
      </c>
      <c r="C131" s="91">
        <v>5366</v>
      </c>
      <c r="D131" s="90" t="s">
        <v>2060</v>
      </c>
      <c r="E131" s="110" t="str">
        <f>VLOOKUP($C131,'2023-24 School Level AAFTE'!$C$4:$L$2380,9,FALSE)</f>
        <v>No</v>
      </c>
      <c r="F131" s="98">
        <f>VLOOKUP($C131,'2023-24 School Level AAFTE'!$C$4:$J$2380,8,FALSE)</f>
        <v>268.83999999999997</v>
      </c>
      <c r="G131" s="100">
        <f>IFERROR(IF(E131= "yes",VLOOKUP(C131,Summary!$B:$I,5,0),0),0)</f>
        <v>0</v>
      </c>
      <c r="H131" s="99">
        <f t="shared" si="31"/>
        <v>0</v>
      </c>
      <c r="I131" s="157">
        <f>VLOOKUP($A131,'2024-25 Salary &amp; Benefits'!$A:$I,3,FALSE)</f>
        <v>1.06</v>
      </c>
      <c r="J131" s="157">
        <f>VLOOKUP($A131,'2024-25 Salary &amp; Benefits'!$A:$I,4,FALSE)</f>
        <v>1.06</v>
      </c>
      <c r="K131" s="144">
        <f t="shared" si="32"/>
        <v>0</v>
      </c>
      <c r="L131" s="143">
        <f t="shared" si="33"/>
        <v>0</v>
      </c>
      <c r="M131" s="145">
        <f>'2024-25 Salary &amp; Benefits'!$E$6</f>
        <v>72728</v>
      </c>
      <c r="N131" s="145">
        <f>'2024-25 Salary &amp; Benefits'!$F$6</f>
        <v>78209</v>
      </c>
      <c r="O131" s="9">
        <f t="shared" si="34"/>
        <v>0</v>
      </c>
      <c r="P131" s="9">
        <f t="shared" si="35"/>
        <v>0</v>
      </c>
      <c r="Q131" s="9">
        <f>'2024-25 Salary &amp; Benefits'!G$6</f>
        <v>14418.72</v>
      </c>
      <c r="R131" s="146">
        <f>'2024-25 Salary &amp; Benefits'!H$6</f>
        <v>0.18149999999999999</v>
      </c>
      <c r="S131" s="146">
        <f>'2024-25 Salary &amp; Benefits'!I$6</f>
        <v>0.17510000000000001</v>
      </c>
      <c r="T131" s="9">
        <f t="shared" si="36"/>
        <v>0</v>
      </c>
      <c r="U131" s="9">
        <f t="shared" si="37"/>
        <v>0</v>
      </c>
      <c r="V131" s="9">
        <f t="shared" si="38"/>
        <v>0</v>
      </c>
      <c r="W131" s="9">
        <f t="shared" si="39"/>
        <v>0</v>
      </c>
      <c r="X131" s="22">
        <f t="shared" si="40"/>
        <v>0</v>
      </c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</row>
    <row r="132" spans="1:159" s="21" customFormat="1">
      <c r="A132" s="78" t="s">
        <v>2497</v>
      </c>
      <c r="B132" s="90" t="s">
        <v>2037</v>
      </c>
      <c r="C132" s="91">
        <v>2553</v>
      </c>
      <c r="D132" s="90" t="s">
        <v>2047</v>
      </c>
      <c r="E132" s="110" t="str">
        <f>VLOOKUP($C132,'2023-24 School Level AAFTE'!$C$4:$L$2380,9,FALSE)</f>
        <v>No</v>
      </c>
      <c r="F132" s="98">
        <f>VLOOKUP($C132,'2023-24 School Level AAFTE'!$C$4:$J$2380,8,FALSE)</f>
        <v>1108.78</v>
      </c>
      <c r="G132" s="100">
        <f>IFERROR(IF(E132= "yes",VLOOKUP(C132,Summary!$B:$I,5,0),0),0)</f>
        <v>0</v>
      </c>
      <c r="H132" s="99">
        <f t="shared" si="31"/>
        <v>0</v>
      </c>
      <c r="I132" s="157">
        <f>VLOOKUP($A132,'2024-25 Salary &amp; Benefits'!$A:$I,3,FALSE)</f>
        <v>1.06</v>
      </c>
      <c r="J132" s="157">
        <f>VLOOKUP($A132,'2024-25 Salary &amp; Benefits'!$A:$I,4,FALSE)</f>
        <v>1.06</v>
      </c>
      <c r="K132" s="144">
        <f t="shared" si="32"/>
        <v>0</v>
      </c>
      <c r="L132" s="143">
        <f t="shared" si="33"/>
        <v>0</v>
      </c>
      <c r="M132" s="145">
        <f>'2024-25 Salary &amp; Benefits'!$E$6</f>
        <v>72728</v>
      </c>
      <c r="N132" s="145">
        <f>'2024-25 Salary &amp; Benefits'!$F$6</f>
        <v>78209</v>
      </c>
      <c r="O132" s="9">
        <f t="shared" si="34"/>
        <v>0</v>
      </c>
      <c r="P132" s="9">
        <f t="shared" si="35"/>
        <v>0</v>
      </c>
      <c r="Q132" s="9">
        <f>'2024-25 Salary &amp; Benefits'!G$6</f>
        <v>14418.72</v>
      </c>
      <c r="R132" s="146">
        <f>'2024-25 Salary &amp; Benefits'!H$6</f>
        <v>0.18149999999999999</v>
      </c>
      <c r="S132" s="146">
        <f>'2024-25 Salary &amp; Benefits'!I$6</f>
        <v>0.17510000000000001</v>
      </c>
      <c r="T132" s="9">
        <f t="shared" si="36"/>
        <v>0</v>
      </c>
      <c r="U132" s="9">
        <f t="shared" si="37"/>
        <v>0</v>
      </c>
      <c r="V132" s="9">
        <f t="shared" si="38"/>
        <v>0</v>
      </c>
      <c r="W132" s="9">
        <f t="shared" si="39"/>
        <v>0</v>
      </c>
      <c r="X132" s="22">
        <f t="shared" si="40"/>
        <v>0</v>
      </c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</row>
    <row r="133" spans="1:159" s="21" customFormat="1">
      <c r="A133" s="78" t="s">
        <v>2497</v>
      </c>
      <c r="B133" s="90" t="s">
        <v>2037</v>
      </c>
      <c r="C133" s="89">
        <v>5340</v>
      </c>
      <c r="D133" s="79" t="s">
        <v>2059</v>
      </c>
      <c r="E133" s="110" t="str">
        <f>VLOOKUP($C133,'2023-24 School Level AAFTE'!$C$4:$L$2380,9,FALSE)</f>
        <v>Yes</v>
      </c>
      <c r="F133" s="98">
        <f>VLOOKUP($C133,'2023-24 School Level AAFTE'!$C$4:$J$2380,8,FALSE)</f>
        <v>102.77</v>
      </c>
      <c r="G133" s="100">
        <f>IFERROR(IF(E133= "yes",VLOOKUP(C133,Summary!$B:$I,5,0),0),0)</f>
        <v>0</v>
      </c>
      <c r="H133" s="99">
        <f t="shared" si="31"/>
        <v>102.77</v>
      </c>
      <c r="I133" s="157">
        <f>VLOOKUP($A133,'2024-25 Salary &amp; Benefits'!$A:$I,3,FALSE)</f>
        <v>1.06</v>
      </c>
      <c r="J133" s="157">
        <f>VLOOKUP($A133,'2024-25 Salary &amp; Benefits'!$A:$I,4,FALSE)</f>
        <v>1.06</v>
      </c>
      <c r="K133" s="144">
        <f t="shared" si="32"/>
        <v>102.77</v>
      </c>
      <c r="L133" s="143">
        <f t="shared" si="33"/>
        <v>0.30099999999999999</v>
      </c>
      <c r="M133" s="145">
        <f>'2024-25 Salary &amp; Benefits'!$E$6</f>
        <v>72728</v>
      </c>
      <c r="N133" s="145">
        <f>'2024-25 Salary &amp; Benefits'!$F$6</f>
        <v>78209</v>
      </c>
      <c r="O133" s="9">
        <f t="shared" si="34"/>
        <v>23204.6</v>
      </c>
      <c r="P133" s="9">
        <f t="shared" si="35"/>
        <v>1748.760000000002</v>
      </c>
      <c r="Q133" s="9">
        <f>'2024-25 Salary &amp; Benefits'!G$6</f>
        <v>14418.72</v>
      </c>
      <c r="R133" s="146">
        <f>'2024-25 Salary &amp; Benefits'!H$6</f>
        <v>0.18149999999999999</v>
      </c>
      <c r="S133" s="146">
        <f>'2024-25 Salary &amp; Benefits'!I$6</f>
        <v>0.17510000000000001</v>
      </c>
      <c r="T133" s="9">
        <f t="shared" si="36"/>
        <v>8857.8799999999992</v>
      </c>
      <c r="U133" s="9">
        <f t="shared" si="37"/>
        <v>415.89</v>
      </c>
      <c r="V133" s="9">
        <f t="shared" si="38"/>
        <v>72.819999999999993</v>
      </c>
      <c r="W133" s="9">
        <f t="shared" si="39"/>
        <v>488.71</v>
      </c>
      <c r="X133" s="22">
        <f t="shared" si="40"/>
        <v>34299.949999999997</v>
      </c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</row>
    <row r="134" spans="1:159" s="21" customFormat="1">
      <c r="A134" s="78" t="s">
        <v>2497</v>
      </c>
      <c r="B134" s="90" t="s">
        <v>2037</v>
      </c>
      <c r="C134" s="91">
        <v>2431</v>
      </c>
      <c r="D134" s="90" t="s">
        <v>2046</v>
      </c>
      <c r="E134" s="110" t="str">
        <f>VLOOKUP($C134,'2023-24 School Level AAFTE'!$C$4:$L$2380,9,FALSE)</f>
        <v>Yes</v>
      </c>
      <c r="F134" s="98">
        <f>VLOOKUP($C134,'2023-24 School Level AAFTE'!$C$4:$J$2380,8,FALSE)</f>
        <v>359.15999999999997</v>
      </c>
      <c r="G134" s="100">
        <f>IFERROR(IF(E134= "yes",VLOOKUP(C134,Summary!$B:$I,5,0),0),0)</f>
        <v>0</v>
      </c>
      <c r="H134" s="99">
        <f t="shared" si="31"/>
        <v>359.15999999999997</v>
      </c>
      <c r="I134" s="157">
        <f>VLOOKUP($A134,'2024-25 Salary &amp; Benefits'!$A:$I,3,FALSE)</f>
        <v>1.06</v>
      </c>
      <c r="J134" s="157">
        <f>VLOOKUP($A134,'2024-25 Salary &amp; Benefits'!$A:$I,4,FALSE)</f>
        <v>1.06</v>
      </c>
      <c r="K134" s="144">
        <f t="shared" si="32"/>
        <v>359.15999999999997</v>
      </c>
      <c r="L134" s="143">
        <f t="shared" si="33"/>
        <v>1.054</v>
      </c>
      <c r="M134" s="145">
        <f>'2024-25 Salary &amp; Benefits'!$E$6</f>
        <v>72728</v>
      </c>
      <c r="N134" s="145">
        <f>'2024-25 Salary &amp; Benefits'!$F$6</f>
        <v>78209</v>
      </c>
      <c r="O134" s="9">
        <f t="shared" si="34"/>
        <v>81254.63</v>
      </c>
      <c r="P134" s="9">
        <f t="shared" si="35"/>
        <v>6123.5899999999965</v>
      </c>
      <c r="Q134" s="9">
        <f>'2024-25 Salary &amp; Benefits'!G$6</f>
        <v>14418.72</v>
      </c>
      <c r="R134" s="146">
        <f>'2024-25 Salary &amp; Benefits'!H$6</f>
        <v>0.18149999999999999</v>
      </c>
      <c r="S134" s="146">
        <f>'2024-25 Salary &amp; Benefits'!I$6</f>
        <v>0.17510000000000001</v>
      </c>
      <c r="T134" s="9">
        <f t="shared" si="36"/>
        <v>31017.29</v>
      </c>
      <c r="U134" s="9">
        <f t="shared" si="37"/>
        <v>1456.3</v>
      </c>
      <c r="V134" s="9">
        <f t="shared" si="38"/>
        <v>255</v>
      </c>
      <c r="W134" s="9">
        <f t="shared" si="39"/>
        <v>1711.3</v>
      </c>
      <c r="X134" s="22">
        <f t="shared" si="40"/>
        <v>120106.81000000001</v>
      </c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</row>
    <row r="135" spans="1:159" s="21" customFormat="1">
      <c r="A135" s="78" t="s">
        <v>2497</v>
      </c>
      <c r="B135" s="90" t="s">
        <v>2037</v>
      </c>
      <c r="C135" s="91">
        <v>2817</v>
      </c>
      <c r="D135" s="90" t="s">
        <v>2048</v>
      </c>
      <c r="E135" s="110" t="str">
        <f>VLOOKUP($C135,'2023-24 School Level AAFTE'!$C$4:$L$2380,9,FALSE)</f>
        <v>No</v>
      </c>
      <c r="F135" s="98">
        <f>VLOOKUP($C135,'2023-24 School Level AAFTE'!$C$4:$J$2380,8,FALSE)</f>
        <v>342.96999999999997</v>
      </c>
      <c r="G135" s="100">
        <f>IFERROR(IF(E135= "yes",VLOOKUP(C135,Summary!$B:$I,5,0),0),0)</f>
        <v>0</v>
      </c>
      <c r="H135" s="99">
        <f t="shared" si="31"/>
        <v>0</v>
      </c>
      <c r="I135" s="157">
        <f>VLOOKUP($A135,'2024-25 Salary &amp; Benefits'!$A:$I,3,FALSE)</f>
        <v>1.06</v>
      </c>
      <c r="J135" s="157">
        <f>VLOOKUP($A135,'2024-25 Salary &amp; Benefits'!$A:$I,4,FALSE)</f>
        <v>1.06</v>
      </c>
      <c r="K135" s="144">
        <f t="shared" si="32"/>
        <v>0</v>
      </c>
      <c r="L135" s="143">
        <f t="shared" si="33"/>
        <v>0</v>
      </c>
      <c r="M135" s="145">
        <f>'2024-25 Salary &amp; Benefits'!$E$6</f>
        <v>72728</v>
      </c>
      <c r="N135" s="145">
        <f>'2024-25 Salary &amp; Benefits'!$F$6</f>
        <v>78209</v>
      </c>
      <c r="O135" s="9">
        <f t="shared" si="34"/>
        <v>0</v>
      </c>
      <c r="P135" s="9">
        <f t="shared" si="35"/>
        <v>0</v>
      </c>
      <c r="Q135" s="9">
        <f>'2024-25 Salary &amp; Benefits'!G$6</f>
        <v>14418.72</v>
      </c>
      <c r="R135" s="146">
        <f>'2024-25 Salary &amp; Benefits'!H$6</f>
        <v>0.18149999999999999</v>
      </c>
      <c r="S135" s="146">
        <f>'2024-25 Salary &amp; Benefits'!I$6</f>
        <v>0.17510000000000001</v>
      </c>
      <c r="T135" s="9">
        <f t="shared" si="36"/>
        <v>0</v>
      </c>
      <c r="U135" s="9">
        <f t="shared" si="37"/>
        <v>0</v>
      </c>
      <c r="V135" s="9">
        <f t="shared" si="38"/>
        <v>0</v>
      </c>
      <c r="W135" s="9">
        <f t="shared" si="39"/>
        <v>0</v>
      </c>
      <c r="X135" s="22">
        <f t="shared" si="40"/>
        <v>0</v>
      </c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</row>
    <row r="136" spans="1:159" s="21" customFormat="1">
      <c r="A136" s="78" t="s">
        <v>2497</v>
      </c>
      <c r="B136" s="90" t="s">
        <v>2037</v>
      </c>
      <c r="C136" s="91">
        <v>2365</v>
      </c>
      <c r="D136" s="90" t="s">
        <v>124</v>
      </c>
      <c r="E136" s="110" t="str">
        <f>VLOOKUP($C136,'2023-24 School Level AAFTE'!$C$4:$L$2380,9,FALSE)</f>
        <v>No</v>
      </c>
      <c r="F136" s="98">
        <f>VLOOKUP($C136,'2023-24 School Level AAFTE'!$C$4:$J$2380,8,FALSE)</f>
        <v>213.04</v>
      </c>
      <c r="G136" s="100">
        <f>IFERROR(IF(E136= "yes",VLOOKUP(C136,Summary!$B:$I,5,0),0),0)</f>
        <v>0</v>
      </c>
      <c r="H136" s="99">
        <f t="shared" si="31"/>
        <v>0</v>
      </c>
      <c r="I136" s="157">
        <f>VLOOKUP($A136,'2024-25 Salary &amp; Benefits'!$A:$I,3,FALSE)</f>
        <v>1.06</v>
      </c>
      <c r="J136" s="157">
        <f>VLOOKUP($A136,'2024-25 Salary &amp; Benefits'!$A:$I,4,FALSE)</f>
        <v>1.06</v>
      </c>
      <c r="K136" s="144">
        <f t="shared" si="32"/>
        <v>0</v>
      </c>
      <c r="L136" s="143">
        <f t="shared" si="33"/>
        <v>0</v>
      </c>
      <c r="M136" s="145">
        <f>'2024-25 Salary &amp; Benefits'!$E$6</f>
        <v>72728</v>
      </c>
      <c r="N136" s="145">
        <f>'2024-25 Salary &amp; Benefits'!$F$6</f>
        <v>78209</v>
      </c>
      <c r="O136" s="9">
        <f t="shared" si="34"/>
        <v>0</v>
      </c>
      <c r="P136" s="9">
        <f t="shared" si="35"/>
        <v>0</v>
      </c>
      <c r="Q136" s="9">
        <f>'2024-25 Salary &amp; Benefits'!G$6</f>
        <v>14418.72</v>
      </c>
      <c r="R136" s="146">
        <f>'2024-25 Salary &amp; Benefits'!H$6</f>
        <v>0.18149999999999999</v>
      </c>
      <c r="S136" s="146">
        <f>'2024-25 Salary &amp; Benefits'!I$6</f>
        <v>0.17510000000000001</v>
      </c>
      <c r="T136" s="9">
        <f t="shared" si="36"/>
        <v>0</v>
      </c>
      <c r="U136" s="9">
        <f t="shared" si="37"/>
        <v>0</v>
      </c>
      <c r="V136" s="9">
        <f t="shared" si="38"/>
        <v>0</v>
      </c>
      <c r="W136" s="9">
        <f t="shared" si="39"/>
        <v>0</v>
      </c>
      <c r="X136" s="22">
        <f t="shared" si="40"/>
        <v>0</v>
      </c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</row>
    <row r="137" spans="1:159" s="21" customFormat="1">
      <c r="A137" s="78" t="s">
        <v>2497</v>
      </c>
      <c r="B137" s="90" t="s">
        <v>2037</v>
      </c>
      <c r="C137" s="92">
        <v>5239</v>
      </c>
      <c r="D137" s="104" t="s">
        <v>2058</v>
      </c>
      <c r="E137" s="110" t="str">
        <f>VLOOKUP($C137,'2023-24 School Level AAFTE'!$C$4:$L$2380,9,FALSE)</f>
        <v>Yes</v>
      </c>
      <c r="F137" s="98">
        <f>VLOOKUP($C137,'2023-24 School Level AAFTE'!$C$4:$J$2380,8,FALSE)</f>
        <v>332.97</v>
      </c>
      <c r="G137" s="100">
        <f>IFERROR(IF(E137= "yes",VLOOKUP(C137,Summary!$B:$I,5,0),0),0)</f>
        <v>0</v>
      </c>
      <c r="H137" s="99">
        <f t="shared" ref="H137:H200" si="41">IF(E137= "yes", F137,0)</f>
        <v>332.97</v>
      </c>
      <c r="I137" s="157">
        <f>VLOOKUP($A137,'2024-25 Salary &amp; Benefits'!$A:$I,3,FALSE)</f>
        <v>1.06</v>
      </c>
      <c r="J137" s="157">
        <f>VLOOKUP($A137,'2024-25 Salary &amp; Benefits'!$A:$I,4,FALSE)</f>
        <v>1.06</v>
      </c>
      <c r="K137" s="144">
        <f t="shared" ref="K137:K200" si="42">IF(G137&gt;0,G137,H137)</f>
        <v>332.97</v>
      </c>
      <c r="L137" s="143">
        <f t="shared" ref="L137:L200" si="43">ROUND((($K137*1.1*36)/15)/900,3)</f>
        <v>0.97699999999999998</v>
      </c>
      <c r="M137" s="145">
        <f>'2024-25 Salary &amp; Benefits'!$E$6</f>
        <v>72728</v>
      </c>
      <c r="N137" s="145">
        <f>'2024-25 Salary &amp; Benefits'!$F$6</f>
        <v>78209</v>
      </c>
      <c r="O137" s="9">
        <f t="shared" ref="O137:O200" si="44">ROUND($I137*$M137*$L137,2)</f>
        <v>75318.570000000007</v>
      </c>
      <c r="P137" s="9">
        <f t="shared" ref="P137:P200" si="45">ROUND($J137*$N137*$L137,2)-O137</f>
        <v>5676.2299999999959</v>
      </c>
      <c r="Q137" s="9">
        <f>'2024-25 Salary &amp; Benefits'!G$6</f>
        <v>14418.72</v>
      </c>
      <c r="R137" s="146">
        <f>'2024-25 Salary &amp; Benefits'!H$6</f>
        <v>0.18149999999999999</v>
      </c>
      <c r="S137" s="146">
        <f>'2024-25 Salary &amp; Benefits'!I$6</f>
        <v>0.17510000000000001</v>
      </c>
      <c r="T137" s="9">
        <f t="shared" ref="T137:T200" si="46">ROUND(O137*R137+P137*S137+L137*Q137,2)</f>
        <v>28751.32</v>
      </c>
      <c r="U137" s="9">
        <f t="shared" ref="U137:U200" si="47">ROUND((($N137*$J137*$L137)/180)*3,2)</f>
        <v>1349.91</v>
      </c>
      <c r="V137" s="9">
        <f t="shared" ref="V137:V200" si="48">ROUND(U137*S137,2)</f>
        <v>236.37</v>
      </c>
      <c r="W137" s="9">
        <f t="shared" ref="W137:W200" si="49">SUM(U137:V137)</f>
        <v>1586.2800000000002</v>
      </c>
      <c r="X137" s="22">
        <f t="shared" ref="X137:X200" si="50">SUM(T137,O137:P137,W137)</f>
        <v>111332.40000000001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</row>
    <row r="138" spans="1:159" s="21" customFormat="1">
      <c r="A138" s="78" t="s">
        <v>2497</v>
      </c>
      <c r="B138" s="90" t="s">
        <v>2037</v>
      </c>
      <c r="C138" s="91">
        <v>2066</v>
      </c>
      <c r="D138" s="90" t="s">
        <v>2040</v>
      </c>
      <c r="E138" s="110" t="str">
        <f>VLOOKUP($C138,'2023-24 School Level AAFTE'!$C$4:$L$2380,9,FALSE)</f>
        <v>No</v>
      </c>
      <c r="F138" s="98">
        <f>VLOOKUP($C138,'2023-24 School Level AAFTE'!$C$4:$J$2380,8,FALSE)</f>
        <v>576.28</v>
      </c>
      <c r="G138" s="100">
        <f>IFERROR(IF(E138= "yes",VLOOKUP(C138,Summary!$B:$I,5,0),0),0)</f>
        <v>0</v>
      </c>
      <c r="H138" s="99">
        <f t="shared" si="41"/>
        <v>0</v>
      </c>
      <c r="I138" s="157">
        <f>VLOOKUP($A138,'2024-25 Salary &amp; Benefits'!$A:$I,3,FALSE)</f>
        <v>1.06</v>
      </c>
      <c r="J138" s="157">
        <f>VLOOKUP($A138,'2024-25 Salary &amp; Benefits'!$A:$I,4,FALSE)</f>
        <v>1.06</v>
      </c>
      <c r="K138" s="144">
        <f t="shared" si="42"/>
        <v>0</v>
      </c>
      <c r="L138" s="143">
        <f t="shared" si="43"/>
        <v>0</v>
      </c>
      <c r="M138" s="145">
        <f>'2024-25 Salary &amp; Benefits'!$E$6</f>
        <v>72728</v>
      </c>
      <c r="N138" s="145">
        <f>'2024-25 Salary &amp; Benefits'!$F$6</f>
        <v>78209</v>
      </c>
      <c r="O138" s="9">
        <f t="shared" si="44"/>
        <v>0</v>
      </c>
      <c r="P138" s="9">
        <f t="shared" si="45"/>
        <v>0</v>
      </c>
      <c r="Q138" s="9">
        <f>'2024-25 Salary &amp; Benefits'!G$6</f>
        <v>14418.72</v>
      </c>
      <c r="R138" s="146">
        <f>'2024-25 Salary &amp; Benefits'!H$6</f>
        <v>0.18149999999999999</v>
      </c>
      <c r="S138" s="146">
        <f>'2024-25 Salary &amp; Benefits'!I$6</f>
        <v>0.17510000000000001</v>
      </c>
      <c r="T138" s="9">
        <f t="shared" si="46"/>
        <v>0</v>
      </c>
      <c r="U138" s="9">
        <f t="shared" si="47"/>
        <v>0</v>
      </c>
      <c r="V138" s="9">
        <f t="shared" si="48"/>
        <v>0</v>
      </c>
      <c r="W138" s="9">
        <f t="shared" si="49"/>
        <v>0</v>
      </c>
      <c r="X138" s="22">
        <f t="shared" si="50"/>
        <v>0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</row>
    <row r="139" spans="1:159" s="21" customFormat="1">
      <c r="A139" s="78" t="s">
        <v>2497</v>
      </c>
      <c r="B139" s="90" t="s">
        <v>2037</v>
      </c>
      <c r="C139" s="91">
        <v>2262</v>
      </c>
      <c r="D139" s="2" t="s">
        <v>2044</v>
      </c>
      <c r="E139" s="110" t="str">
        <f>VLOOKUP($C139,'2023-24 School Level AAFTE'!$C$4:$L$2380,9,FALSE)</f>
        <v>No</v>
      </c>
      <c r="F139" s="98">
        <f>VLOOKUP($C139,'2023-24 School Level AAFTE'!$C$4:$J$2380,8,FALSE)</f>
        <v>422.89</v>
      </c>
      <c r="G139" s="100">
        <f>IFERROR(IF(E139= "yes",VLOOKUP(C139,Summary!$B:$I,5,0),0),0)</f>
        <v>0</v>
      </c>
      <c r="H139" s="99">
        <f t="shared" si="41"/>
        <v>0</v>
      </c>
      <c r="I139" s="157">
        <f>VLOOKUP($A139,'2024-25 Salary &amp; Benefits'!$A:$I,3,FALSE)</f>
        <v>1.06</v>
      </c>
      <c r="J139" s="157">
        <f>VLOOKUP($A139,'2024-25 Salary &amp; Benefits'!$A:$I,4,FALSE)</f>
        <v>1.06</v>
      </c>
      <c r="K139" s="144">
        <f t="shared" si="42"/>
        <v>0</v>
      </c>
      <c r="L139" s="143">
        <f t="shared" si="43"/>
        <v>0</v>
      </c>
      <c r="M139" s="145">
        <f>'2024-25 Salary &amp; Benefits'!$E$6</f>
        <v>72728</v>
      </c>
      <c r="N139" s="145">
        <f>'2024-25 Salary &amp; Benefits'!$F$6</f>
        <v>78209</v>
      </c>
      <c r="O139" s="9">
        <f t="shared" si="44"/>
        <v>0</v>
      </c>
      <c r="P139" s="9">
        <f t="shared" si="45"/>
        <v>0</v>
      </c>
      <c r="Q139" s="9">
        <f>'2024-25 Salary &amp; Benefits'!G$6</f>
        <v>14418.72</v>
      </c>
      <c r="R139" s="146">
        <f>'2024-25 Salary &amp; Benefits'!H$6</f>
        <v>0.18149999999999999</v>
      </c>
      <c r="S139" s="146">
        <f>'2024-25 Salary &amp; Benefits'!I$6</f>
        <v>0.17510000000000001</v>
      </c>
      <c r="T139" s="9">
        <f t="shared" si="46"/>
        <v>0</v>
      </c>
      <c r="U139" s="9">
        <f t="shared" si="47"/>
        <v>0</v>
      </c>
      <c r="V139" s="9">
        <f t="shared" si="48"/>
        <v>0</v>
      </c>
      <c r="W139" s="9">
        <f t="shared" si="49"/>
        <v>0</v>
      </c>
      <c r="X139" s="22">
        <f t="shared" si="50"/>
        <v>0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</row>
    <row r="140" spans="1:159" s="21" customFormat="1">
      <c r="A140" s="78" t="s">
        <v>2497</v>
      </c>
      <c r="B140" s="90" t="s">
        <v>2037</v>
      </c>
      <c r="C140" s="91">
        <v>3134</v>
      </c>
      <c r="D140" s="90" t="s">
        <v>2049</v>
      </c>
      <c r="E140" s="110" t="str">
        <f>VLOOKUP($C140,'2023-24 School Level AAFTE'!$C$4:$L$2380,9,FALSE)</f>
        <v>No</v>
      </c>
      <c r="F140" s="98">
        <f>VLOOKUP($C140,'2023-24 School Level AAFTE'!$C$4:$J$2380,8,FALSE)</f>
        <v>449.66</v>
      </c>
      <c r="G140" s="100">
        <f>IFERROR(IF(E140= "yes",VLOOKUP(C140,Summary!$B:$I,5,0),0),0)</f>
        <v>0</v>
      </c>
      <c r="H140" s="99">
        <f t="shared" si="41"/>
        <v>0</v>
      </c>
      <c r="I140" s="157">
        <f>VLOOKUP($A140,'2024-25 Salary &amp; Benefits'!$A:$I,3,FALSE)</f>
        <v>1.06</v>
      </c>
      <c r="J140" s="157">
        <f>VLOOKUP($A140,'2024-25 Salary &amp; Benefits'!$A:$I,4,FALSE)</f>
        <v>1.06</v>
      </c>
      <c r="K140" s="144">
        <f t="shared" si="42"/>
        <v>0</v>
      </c>
      <c r="L140" s="143">
        <f t="shared" si="43"/>
        <v>0</v>
      </c>
      <c r="M140" s="145">
        <f>'2024-25 Salary &amp; Benefits'!$E$6</f>
        <v>72728</v>
      </c>
      <c r="N140" s="145">
        <f>'2024-25 Salary &amp; Benefits'!$F$6</f>
        <v>78209</v>
      </c>
      <c r="O140" s="9">
        <f t="shared" si="44"/>
        <v>0</v>
      </c>
      <c r="P140" s="9">
        <f t="shared" si="45"/>
        <v>0</v>
      </c>
      <c r="Q140" s="9">
        <f>'2024-25 Salary &amp; Benefits'!G$6</f>
        <v>14418.72</v>
      </c>
      <c r="R140" s="146">
        <f>'2024-25 Salary &amp; Benefits'!H$6</f>
        <v>0.18149999999999999</v>
      </c>
      <c r="S140" s="146">
        <f>'2024-25 Salary &amp; Benefits'!I$6</f>
        <v>0.17510000000000001</v>
      </c>
      <c r="T140" s="9">
        <f t="shared" si="46"/>
        <v>0</v>
      </c>
      <c r="U140" s="9">
        <f t="shared" si="47"/>
        <v>0</v>
      </c>
      <c r="V140" s="9">
        <f t="shared" si="48"/>
        <v>0</v>
      </c>
      <c r="W140" s="9">
        <f t="shared" si="49"/>
        <v>0</v>
      </c>
      <c r="X140" s="22">
        <f t="shared" si="50"/>
        <v>0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</row>
    <row r="141" spans="1:159" s="21" customFormat="1">
      <c r="A141" s="78" t="s">
        <v>2497</v>
      </c>
      <c r="B141" s="90" t="s">
        <v>2037</v>
      </c>
      <c r="C141" s="91">
        <v>4442</v>
      </c>
      <c r="D141" s="90" t="s">
        <v>2054</v>
      </c>
      <c r="E141" s="110" t="str">
        <f>VLOOKUP($C141,'2023-24 School Level AAFTE'!$C$4:$L$2380,9,FALSE)</f>
        <v>No</v>
      </c>
      <c r="F141" s="98">
        <f>VLOOKUP($C141,'2023-24 School Level AAFTE'!$C$4:$J$2380,8,FALSE)</f>
        <v>593.27</v>
      </c>
      <c r="G141" s="100">
        <f>IFERROR(IF(E141= "yes",VLOOKUP(C141,Summary!$B:$I,5,0),0),0)</f>
        <v>0</v>
      </c>
      <c r="H141" s="99">
        <f t="shared" si="41"/>
        <v>0</v>
      </c>
      <c r="I141" s="157">
        <f>VLOOKUP($A141,'2024-25 Salary &amp; Benefits'!$A:$I,3,FALSE)</f>
        <v>1.06</v>
      </c>
      <c r="J141" s="157">
        <f>VLOOKUP($A141,'2024-25 Salary &amp; Benefits'!$A:$I,4,FALSE)</f>
        <v>1.06</v>
      </c>
      <c r="K141" s="144">
        <f t="shared" si="42"/>
        <v>0</v>
      </c>
      <c r="L141" s="143">
        <f t="shared" si="43"/>
        <v>0</v>
      </c>
      <c r="M141" s="145">
        <f>'2024-25 Salary &amp; Benefits'!$E$6</f>
        <v>72728</v>
      </c>
      <c r="N141" s="145">
        <f>'2024-25 Salary &amp; Benefits'!$F$6</f>
        <v>78209</v>
      </c>
      <c r="O141" s="9">
        <f t="shared" si="44"/>
        <v>0</v>
      </c>
      <c r="P141" s="9">
        <f t="shared" si="45"/>
        <v>0</v>
      </c>
      <c r="Q141" s="9">
        <f>'2024-25 Salary &amp; Benefits'!G$6</f>
        <v>14418.72</v>
      </c>
      <c r="R141" s="146">
        <f>'2024-25 Salary &amp; Benefits'!H$6</f>
        <v>0.18149999999999999</v>
      </c>
      <c r="S141" s="146">
        <f>'2024-25 Salary &amp; Benefits'!I$6</f>
        <v>0.17510000000000001</v>
      </c>
      <c r="T141" s="9">
        <f t="shared" si="46"/>
        <v>0</v>
      </c>
      <c r="U141" s="9">
        <f t="shared" si="47"/>
        <v>0</v>
      </c>
      <c r="V141" s="9">
        <f t="shared" si="48"/>
        <v>0</v>
      </c>
      <c r="W141" s="9">
        <f t="shared" si="49"/>
        <v>0</v>
      </c>
      <c r="X141" s="22">
        <f t="shared" si="50"/>
        <v>0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</row>
    <row r="142" spans="1:159" s="21" customFormat="1">
      <c r="A142" s="78" t="s">
        <v>2497</v>
      </c>
      <c r="B142" s="90" t="s">
        <v>2037</v>
      </c>
      <c r="C142" s="91">
        <v>2225</v>
      </c>
      <c r="D142" s="90" t="s">
        <v>2043</v>
      </c>
      <c r="E142" s="110" t="str">
        <f>VLOOKUP($C142,'2023-24 School Level AAFTE'!$C$4:$L$2380,9,FALSE)</f>
        <v>No</v>
      </c>
      <c r="F142" s="98">
        <f>VLOOKUP($C142,'2023-24 School Level AAFTE'!$C$4:$J$2380,8,FALSE)</f>
        <v>308.69</v>
      </c>
      <c r="G142" s="100">
        <f>IFERROR(IF(E142= "yes",VLOOKUP(C142,Summary!$B:$I,5,0),0),0)</f>
        <v>0</v>
      </c>
      <c r="H142" s="99">
        <f t="shared" si="41"/>
        <v>0</v>
      </c>
      <c r="I142" s="157">
        <f>VLOOKUP($A142,'2024-25 Salary &amp; Benefits'!$A:$I,3,FALSE)</f>
        <v>1.06</v>
      </c>
      <c r="J142" s="157">
        <f>VLOOKUP($A142,'2024-25 Salary &amp; Benefits'!$A:$I,4,FALSE)</f>
        <v>1.06</v>
      </c>
      <c r="K142" s="144">
        <f t="shared" si="42"/>
        <v>0</v>
      </c>
      <c r="L142" s="143">
        <f t="shared" si="43"/>
        <v>0</v>
      </c>
      <c r="M142" s="145">
        <f>'2024-25 Salary &amp; Benefits'!$E$6</f>
        <v>72728</v>
      </c>
      <c r="N142" s="145">
        <f>'2024-25 Salary &amp; Benefits'!$F$6</f>
        <v>78209</v>
      </c>
      <c r="O142" s="9">
        <f t="shared" si="44"/>
        <v>0</v>
      </c>
      <c r="P142" s="9">
        <f t="shared" si="45"/>
        <v>0</v>
      </c>
      <c r="Q142" s="9">
        <f>'2024-25 Salary &amp; Benefits'!G$6</f>
        <v>14418.72</v>
      </c>
      <c r="R142" s="146">
        <f>'2024-25 Salary &amp; Benefits'!H$6</f>
        <v>0.18149999999999999</v>
      </c>
      <c r="S142" s="146">
        <f>'2024-25 Salary &amp; Benefits'!I$6</f>
        <v>0.17510000000000001</v>
      </c>
      <c r="T142" s="9">
        <f t="shared" si="46"/>
        <v>0</v>
      </c>
      <c r="U142" s="9">
        <f t="shared" si="47"/>
        <v>0</v>
      </c>
      <c r="V142" s="9">
        <f t="shared" si="48"/>
        <v>0</v>
      </c>
      <c r="W142" s="9">
        <f t="shared" si="49"/>
        <v>0</v>
      </c>
      <c r="X142" s="22">
        <f t="shared" si="50"/>
        <v>0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</row>
    <row r="143" spans="1:159" s="21" customFormat="1">
      <c r="A143" s="78" t="s">
        <v>2497</v>
      </c>
      <c r="B143" s="90" t="s">
        <v>2037</v>
      </c>
      <c r="C143" s="91">
        <v>4571</v>
      </c>
      <c r="D143" s="90" t="s">
        <v>2056</v>
      </c>
      <c r="E143" s="110" t="str">
        <f>VLOOKUP($C143,'2023-24 School Level AAFTE'!$C$4:$L$2380,9,FALSE)</f>
        <v>No</v>
      </c>
      <c r="F143" s="98">
        <f>VLOOKUP($C143,'2023-24 School Level AAFTE'!$C$4:$J$2380,8,FALSE)</f>
        <v>421.03999999999996</v>
      </c>
      <c r="G143" s="100">
        <f>IFERROR(IF(E143= "yes",VLOOKUP(C143,Summary!$B:$I,5,0),0),0)</f>
        <v>0</v>
      </c>
      <c r="H143" s="99">
        <f t="shared" si="41"/>
        <v>0</v>
      </c>
      <c r="I143" s="157">
        <f>VLOOKUP($A143,'2024-25 Salary &amp; Benefits'!$A:$I,3,FALSE)</f>
        <v>1.06</v>
      </c>
      <c r="J143" s="157">
        <f>VLOOKUP($A143,'2024-25 Salary &amp; Benefits'!$A:$I,4,FALSE)</f>
        <v>1.06</v>
      </c>
      <c r="K143" s="144">
        <f t="shared" si="42"/>
        <v>0</v>
      </c>
      <c r="L143" s="143">
        <f t="shared" si="43"/>
        <v>0</v>
      </c>
      <c r="M143" s="145">
        <f>'2024-25 Salary &amp; Benefits'!$E$6</f>
        <v>72728</v>
      </c>
      <c r="N143" s="145">
        <f>'2024-25 Salary &amp; Benefits'!$F$6</f>
        <v>78209</v>
      </c>
      <c r="O143" s="9">
        <f t="shared" si="44"/>
        <v>0</v>
      </c>
      <c r="P143" s="9">
        <f t="shared" si="45"/>
        <v>0</v>
      </c>
      <c r="Q143" s="9">
        <f>'2024-25 Salary &amp; Benefits'!G$6</f>
        <v>14418.72</v>
      </c>
      <c r="R143" s="146">
        <f>'2024-25 Salary &amp; Benefits'!H$6</f>
        <v>0.18149999999999999</v>
      </c>
      <c r="S143" s="146">
        <f>'2024-25 Salary &amp; Benefits'!I$6</f>
        <v>0.17510000000000001</v>
      </c>
      <c r="T143" s="9">
        <f t="shared" si="46"/>
        <v>0</v>
      </c>
      <c r="U143" s="9">
        <f t="shared" si="47"/>
        <v>0</v>
      </c>
      <c r="V143" s="9">
        <f t="shared" si="48"/>
        <v>0</v>
      </c>
      <c r="W143" s="9">
        <f t="shared" si="49"/>
        <v>0</v>
      </c>
      <c r="X143" s="22">
        <f t="shared" si="50"/>
        <v>0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</row>
    <row r="144" spans="1:159" s="21" customFormat="1">
      <c r="A144" s="78" t="s">
        <v>2497</v>
      </c>
      <c r="B144" s="90" t="s">
        <v>2037</v>
      </c>
      <c r="C144" s="91">
        <v>1647</v>
      </c>
      <c r="D144" s="90" t="s">
        <v>2038</v>
      </c>
      <c r="E144" s="110" t="str">
        <f>VLOOKUP($C144,'2023-24 School Level AAFTE'!$C$4:$L$2380,9,FALSE)</f>
        <v>Yes</v>
      </c>
      <c r="F144" s="98">
        <f>VLOOKUP($C144,'2023-24 School Level AAFTE'!$C$4:$J$2380,8,FALSE)</f>
        <v>208.16</v>
      </c>
      <c r="G144" s="100">
        <f>IFERROR(IF(E144= "yes",VLOOKUP(C144,Summary!$B:$I,5,0),0),0)</f>
        <v>0</v>
      </c>
      <c r="H144" s="99">
        <f t="shared" si="41"/>
        <v>208.16</v>
      </c>
      <c r="I144" s="157">
        <f>VLOOKUP($A144,'2024-25 Salary &amp; Benefits'!$A:$I,3,FALSE)</f>
        <v>1.06</v>
      </c>
      <c r="J144" s="157">
        <f>VLOOKUP($A144,'2024-25 Salary &amp; Benefits'!$A:$I,4,FALSE)</f>
        <v>1.06</v>
      </c>
      <c r="K144" s="144">
        <f t="shared" si="42"/>
        <v>208.16</v>
      </c>
      <c r="L144" s="143">
        <f t="shared" si="43"/>
        <v>0.61099999999999999</v>
      </c>
      <c r="M144" s="145">
        <f>'2024-25 Salary &amp; Benefits'!$E$6</f>
        <v>72728</v>
      </c>
      <c r="N144" s="145">
        <f>'2024-25 Salary &amp; Benefits'!$F$6</f>
        <v>78209</v>
      </c>
      <c r="O144" s="9">
        <f t="shared" si="44"/>
        <v>47103.02</v>
      </c>
      <c r="P144" s="9">
        <f t="shared" si="45"/>
        <v>3549.8199999999997</v>
      </c>
      <c r="Q144" s="9">
        <f>'2024-25 Salary &amp; Benefits'!G$6</f>
        <v>14418.72</v>
      </c>
      <c r="R144" s="146">
        <f>'2024-25 Salary &amp; Benefits'!H$6</f>
        <v>0.18149999999999999</v>
      </c>
      <c r="S144" s="146">
        <f>'2024-25 Salary &amp; Benefits'!I$6</f>
        <v>0.17510000000000001</v>
      </c>
      <c r="T144" s="9">
        <f t="shared" si="46"/>
        <v>17980.61</v>
      </c>
      <c r="U144" s="9">
        <f t="shared" si="47"/>
        <v>844.21</v>
      </c>
      <c r="V144" s="9">
        <f t="shared" si="48"/>
        <v>147.82</v>
      </c>
      <c r="W144" s="9">
        <f t="shared" si="49"/>
        <v>992.03</v>
      </c>
      <c r="X144" s="22">
        <f t="shared" si="50"/>
        <v>69625.48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</row>
    <row r="145" spans="1:159" s="21" customFormat="1">
      <c r="A145" s="78" t="s">
        <v>2497</v>
      </c>
      <c r="B145" s="90" t="s">
        <v>2037</v>
      </c>
      <c r="C145" s="91">
        <v>3202</v>
      </c>
      <c r="D145" s="90" t="s">
        <v>2052</v>
      </c>
      <c r="E145" s="110" t="str">
        <f>VLOOKUP($C145,'2023-24 School Level AAFTE'!$C$4:$L$2380,9,FALSE)</f>
        <v>No</v>
      </c>
      <c r="F145" s="98">
        <f>VLOOKUP($C145,'2023-24 School Level AAFTE'!$C$4:$J$2380,8,FALSE)</f>
        <v>378.17</v>
      </c>
      <c r="G145" s="100">
        <f>IFERROR(IF(E145= "yes",VLOOKUP(C145,Summary!$B:$I,5,0),0),0)</f>
        <v>0</v>
      </c>
      <c r="H145" s="99">
        <f t="shared" si="41"/>
        <v>0</v>
      </c>
      <c r="I145" s="157">
        <f>VLOOKUP($A145,'2024-25 Salary &amp; Benefits'!$A:$I,3,FALSE)</f>
        <v>1.06</v>
      </c>
      <c r="J145" s="157">
        <f>VLOOKUP($A145,'2024-25 Salary &amp; Benefits'!$A:$I,4,FALSE)</f>
        <v>1.06</v>
      </c>
      <c r="K145" s="144">
        <f t="shared" si="42"/>
        <v>0</v>
      </c>
      <c r="L145" s="143">
        <f t="shared" si="43"/>
        <v>0</v>
      </c>
      <c r="M145" s="145">
        <f>'2024-25 Salary &amp; Benefits'!$E$6</f>
        <v>72728</v>
      </c>
      <c r="N145" s="145">
        <f>'2024-25 Salary &amp; Benefits'!$F$6</f>
        <v>78209</v>
      </c>
      <c r="O145" s="9">
        <f t="shared" si="44"/>
        <v>0</v>
      </c>
      <c r="P145" s="9">
        <f t="shared" si="45"/>
        <v>0</v>
      </c>
      <c r="Q145" s="9">
        <f>'2024-25 Salary &amp; Benefits'!G$6</f>
        <v>14418.72</v>
      </c>
      <c r="R145" s="146">
        <f>'2024-25 Salary &amp; Benefits'!H$6</f>
        <v>0.18149999999999999</v>
      </c>
      <c r="S145" s="146">
        <f>'2024-25 Salary &amp; Benefits'!I$6</f>
        <v>0.17510000000000001</v>
      </c>
      <c r="T145" s="9">
        <f t="shared" si="46"/>
        <v>0</v>
      </c>
      <c r="U145" s="9">
        <f t="shared" si="47"/>
        <v>0</v>
      </c>
      <c r="V145" s="9">
        <f t="shared" si="48"/>
        <v>0</v>
      </c>
      <c r="W145" s="9">
        <f t="shared" si="49"/>
        <v>0</v>
      </c>
      <c r="X145" s="22">
        <f t="shared" si="50"/>
        <v>0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</row>
    <row r="146" spans="1:159" s="21" customFormat="1">
      <c r="A146" s="78" t="s">
        <v>2497</v>
      </c>
      <c r="B146" s="90" t="s">
        <v>2037</v>
      </c>
      <c r="C146" s="91">
        <v>2067</v>
      </c>
      <c r="D146" s="90" t="s">
        <v>142</v>
      </c>
      <c r="E146" s="110" t="str">
        <f>VLOOKUP($C146,'2023-24 School Level AAFTE'!$C$4:$L$2380,9,FALSE)</f>
        <v>No</v>
      </c>
      <c r="F146" s="98">
        <f>VLOOKUP($C146,'2023-24 School Level AAFTE'!$C$4:$J$2380,8,FALSE)</f>
        <v>364.43</v>
      </c>
      <c r="G146" s="100">
        <f>IFERROR(IF(E146= "yes",VLOOKUP(C146,Summary!$B:$I,5,0),0),0)</f>
        <v>0</v>
      </c>
      <c r="H146" s="99">
        <f t="shared" si="41"/>
        <v>0</v>
      </c>
      <c r="I146" s="157">
        <f>VLOOKUP($A146,'2024-25 Salary &amp; Benefits'!$A:$I,3,FALSE)</f>
        <v>1.06</v>
      </c>
      <c r="J146" s="157">
        <f>VLOOKUP($A146,'2024-25 Salary &amp; Benefits'!$A:$I,4,FALSE)</f>
        <v>1.06</v>
      </c>
      <c r="K146" s="144">
        <f t="shared" si="42"/>
        <v>0</v>
      </c>
      <c r="L146" s="143">
        <f t="shared" si="43"/>
        <v>0</v>
      </c>
      <c r="M146" s="145">
        <f>'2024-25 Salary &amp; Benefits'!$E$6</f>
        <v>72728</v>
      </c>
      <c r="N146" s="145">
        <f>'2024-25 Salary &amp; Benefits'!$F$6</f>
        <v>78209</v>
      </c>
      <c r="O146" s="9">
        <f t="shared" si="44"/>
        <v>0</v>
      </c>
      <c r="P146" s="9">
        <f t="shared" si="45"/>
        <v>0</v>
      </c>
      <c r="Q146" s="9">
        <f>'2024-25 Salary &amp; Benefits'!G$6</f>
        <v>14418.72</v>
      </c>
      <c r="R146" s="146">
        <f>'2024-25 Salary &amp; Benefits'!H$6</f>
        <v>0.18149999999999999</v>
      </c>
      <c r="S146" s="146">
        <f>'2024-25 Salary &amp; Benefits'!I$6</f>
        <v>0.17510000000000001</v>
      </c>
      <c r="T146" s="9">
        <f t="shared" si="46"/>
        <v>0</v>
      </c>
      <c r="U146" s="9">
        <f t="shared" si="47"/>
        <v>0</v>
      </c>
      <c r="V146" s="9">
        <f t="shared" si="48"/>
        <v>0</v>
      </c>
      <c r="W146" s="9">
        <f t="shared" si="49"/>
        <v>0</v>
      </c>
      <c r="X146" s="22">
        <f t="shared" si="50"/>
        <v>0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</row>
    <row r="147" spans="1:159" s="21" customFormat="1">
      <c r="A147" s="78" t="s">
        <v>2497</v>
      </c>
      <c r="B147" s="90" t="s">
        <v>2037</v>
      </c>
      <c r="C147" s="91">
        <v>3576</v>
      </c>
      <c r="D147" s="90" t="s">
        <v>2053</v>
      </c>
      <c r="E147" s="110" t="str">
        <f>VLOOKUP($C147,'2023-24 School Level AAFTE'!$C$4:$L$2380,9,FALSE)</f>
        <v>No</v>
      </c>
      <c r="F147" s="98">
        <f>VLOOKUP($C147,'2023-24 School Level AAFTE'!$C$4:$J$2380,8,FALSE)</f>
        <v>1115.5999999999999</v>
      </c>
      <c r="G147" s="100">
        <f>IFERROR(IF(E147= "yes",VLOOKUP(C147,Summary!$B:$I,5,0),0),0)</f>
        <v>0</v>
      </c>
      <c r="H147" s="99">
        <f t="shared" si="41"/>
        <v>0</v>
      </c>
      <c r="I147" s="157">
        <f>VLOOKUP($A147,'2024-25 Salary &amp; Benefits'!$A:$I,3,FALSE)</f>
        <v>1.06</v>
      </c>
      <c r="J147" s="157">
        <f>VLOOKUP($A147,'2024-25 Salary &amp; Benefits'!$A:$I,4,FALSE)</f>
        <v>1.06</v>
      </c>
      <c r="K147" s="144">
        <f t="shared" si="42"/>
        <v>0</v>
      </c>
      <c r="L147" s="143">
        <f t="shared" si="43"/>
        <v>0</v>
      </c>
      <c r="M147" s="145">
        <f>'2024-25 Salary &amp; Benefits'!$E$6</f>
        <v>72728</v>
      </c>
      <c r="N147" s="145">
        <f>'2024-25 Salary &amp; Benefits'!$F$6</f>
        <v>78209</v>
      </c>
      <c r="O147" s="9">
        <f t="shared" si="44"/>
        <v>0</v>
      </c>
      <c r="P147" s="9">
        <f t="shared" si="45"/>
        <v>0</v>
      </c>
      <c r="Q147" s="9">
        <f>'2024-25 Salary &amp; Benefits'!G$6</f>
        <v>14418.72</v>
      </c>
      <c r="R147" s="146">
        <f>'2024-25 Salary &amp; Benefits'!H$6</f>
        <v>0.18149999999999999</v>
      </c>
      <c r="S147" s="146">
        <f>'2024-25 Salary &amp; Benefits'!I$6</f>
        <v>0.17510000000000001</v>
      </c>
      <c r="T147" s="9">
        <f t="shared" si="46"/>
        <v>0</v>
      </c>
      <c r="U147" s="9">
        <f t="shared" si="47"/>
        <v>0</v>
      </c>
      <c r="V147" s="9">
        <f t="shared" si="48"/>
        <v>0</v>
      </c>
      <c r="W147" s="9">
        <f t="shared" si="49"/>
        <v>0</v>
      </c>
      <c r="X147" s="22">
        <f t="shared" si="50"/>
        <v>0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</row>
    <row r="148" spans="1:159" s="21" customFormat="1">
      <c r="A148" s="78" t="s">
        <v>2497</v>
      </c>
      <c r="B148" s="90" t="s">
        <v>2037</v>
      </c>
      <c r="C148" s="91">
        <v>3201</v>
      </c>
      <c r="D148" s="90" t="s">
        <v>2051</v>
      </c>
      <c r="E148" s="110" t="str">
        <f>VLOOKUP($C148,'2023-24 School Level AAFTE'!$C$4:$L$2380,9,FALSE)</f>
        <v>Yes</v>
      </c>
      <c r="F148" s="98">
        <f>VLOOKUP($C148,'2023-24 School Level AAFTE'!$C$4:$J$2380,8,FALSE)</f>
        <v>574.34</v>
      </c>
      <c r="G148" s="100">
        <f>IFERROR(IF(E148= "yes",VLOOKUP(C148,Summary!$B:$I,5,0),0),0)</f>
        <v>0</v>
      </c>
      <c r="H148" s="99">
        <f t="shared" si="41"/>
        <v>574.34</v>
      </c>
      <c r="I148" s="157">
        <f>VLOOKUP($A148,'2024-25 Salary &amp; Benefits'!$A:$I,3,FALSE)</f>
        <v>1.06</v>
      </c>
      <c r="J148" s="157">
        <f>VLOOKUP($A148,'2024-25 Salary &amp; Benefits'!$A:$I,4,FALSE)</f>
        <v>1.06</v>
      </c>
      <c r="K148" s="144">
        <f t="shared" si="42"/>
        <v>574.34</v>
      </c>
      <c r="L148" s="143">
        <f t="shared" si="43"/>
        <v>1.6850000000000001</v>
      </c>
      <c r="M148" s="145">
        <f>'2024-25 Salary &amp; Benefits'!$E$6</f>
        <v>72728</v>
      </c>
      <c r="N148" s="145">
        <f>'2024-25 Salary &amp; Benefits'!$F$6</f>
        <v>78209</v>
      </c>
      <c r="O148" s="9">
        <f t="shared" si="44"/>
        <v>129899.48</v>
      </c>
      <c r="P148" s="9">
        <f t="shared" si="45"/>
        <v>9789.61</v>
      </c>
      <c r="Q148" s="9">
        <f>'2024-25 Salary &amp; Benefits'!G$6</f>
        <v>14418.72</v>
      </c>
      <c r="R148" s="146">
        <f>'2024-25 Salary &amp; Benefits'!H$6</f>
        <v>0.18149999999999999</v>
      </c>
      <c r="S148" s="146">
        <f>'2024-25 Salary &amp; Benefits'!I$6</f>
        <v>0.17510000000000001</v>
      </c>
      <c r="T148" s="9">
        <f t="shared" si="46"/>
        <v>49586.46</v>
      </c>
      <c r="U148" s="9">
        <f t="shared" si="47"/>
        <v>2328.15</v>
      </c>
      <c r="V148" s="9">
        <f t="shared" si="48"/>
        <v>407.66</v>
      </c>
      <c r="W148" s="9">
        <f t="shared" si="49"/>
        <v>2735.81</v>
      </c>
      <c r="X148" s="22">
        <f t="shared" si="50"/>
        <v>192011.36</v>
      </c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</row>
    <row r="149" spans="1:159" s="21" customFormat="1">
      <c r="A149" s="78" t="s">
        <v>2497</v>
      </c>
      <c r="B149" s="90" t="s">
        <v>2037</v>
      </c>
      <c r="C149" s="91">
        <v>2175</v>
      </c>
      <c r="D149" s="90" t="s">
        <v>2042</v>
      </c>
      <c r="E149" s="110" t="str">
        <f>VLOOKUP($C149,'2023-24 School Level AAFTE'!$C$4:$L$2380,9,FALSE)</f>
        <v>No</v>
      </c>
      <c r="F149" s="98">
        <f>VLOOKUP($C149,'2023-24 School Level AAFTE'!$C$4:$J$2380,8,FALSE)</f>
        <v>312.94</v>
      </c>
      <c r="G149" s="100">
        <f>IFERROR(IF(E149= "yes",VLOOKUP(C149,Summary!$B:$I,5,0),0),0)</f>
        <v>0</v>
      </c>
      <c r="H149" s="99">
        <f t="shared" si="41"/>
        <v>0</v>
      </c>
      <c r="I149" s="157">
        <f>VLOOKUP($A149,'2024-25 Salary &amp; Benefits'!$A:$I,3,FALSE)</f>
        <v>1.06</v>
      </c>
      <c r="J149" s="157">
        <f>VLOOKUP($A149,'2024-25 Salary &amp; Benefits'!$A:$I,4,FALSE)</f>
        <v>1.06</v>
      </c>
      <c r="K149" s="144">
        <f t="shared" si="42"/>
        <v>0</v>
      </c>
      <c r="L149" s="143">
        <f t="shared" si="43"/>
        <v>0</v>
      </c>
      <c r="M149" s="145">
        <f>'2024-25 Salary &amp; Benefits'!$E$6</f>
        <v>72728</v>
      </c>
      <c r="N149" s="145">
        <f>'2024-25 Salary &amp; Benefits'!$F$6</f>
        <v>78209</v>
      </c>
      <c r="O149" s="9">
        <f t="shared" si="44"/>
        <v>0</v>
      </c>
      <c r="P149" s="9">
        <f t="shared" si="45"/>
        <v>0</v>
      </c>
      <c r="Q149" s="9">
        <f>'2024-25 Salary &amp; Benefits'!G$6</f>
        <v>14418.72</v>
      </c>
      <c r="R149" s="146">
        <f>'2024-25 Salary &amp; Benefits'!H$6</f>
        <v>0.18149999999999999</v>
      </c>
      <c r="S149" s="146">
        <f>'2024-25 Salary &amp; Benefits'!I$6</f>
        <v>0.17510000000000001</v>
      </c>
      <c r="T149" s="9">
        <f t="shared" si="46"/>
        <v>0</v>
      </c>
      <c r="U149" s="9">
        <f t="shared" si="47"/>
        <v>0</v>
      </c>
      <c r="V149" s="9">
        <f t="shared" si="48"/>
        <v>0</v>
      </c>
      <c r="W149" s="9">
        <f t="shared" si="49"/>
        <v>0</v>
      </c>
      <c r="X149" s="22">
        <f t="shared" si="50"/>
        <v>0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</row>
    <row r="150" spans="1:159" s="21" customFormat="1">
      <c r="A150" s="78" t="s">
        <v>2497</v>
      </c>
      <c r="B150" s="90" t="s">
        <v>2037</v>
      </c>
      <c r="C150" s="91">
        <v>4515</v>
      </c>
      <c r="D150" s="90" t="s">
        <v>2055</v>
      </c>
      <c r="E150" s="110" t="str">
        <f>VLOOKUP($C150,'2023-24 School Level AAFTE'!$C$4:$L$2380,9,FALSE)</f>
        <v>No</v>
      </c>
      <c r="F150" s="98">
        <f>VLOOKUP($C150,'2023-24 School Level AAFTE'!$C$4:$J$2380,8,FALSE)</f>
        <v>1185.3799999999999</v>
      </c>
      <c r="G150" s="98">
        <f>IFERROR(IF(E150= "yes",VLOOKUP(C150,Summary!$B:$I,5,0),0),0)</f>
        <v>0</v>
      </c>
      <c r="H150" s="99">
        <f t="shared" si="41"/>
        <v>0</v>
      </c>
      <c r="I150" s="157">
        <f>VLOOKUP($A150,'2024-25 Salary &amp; Benefits'!$A:$I,3,FALSE)</f>
        <v>1.06</v>
      </c>
      <c r="J150" s="157">
        <f>VLOOKUP($A150,'2024-25 Salary &amp; Benefits'!$A:$I,4,FALSE)</f>
        <v>1.06</v>
      </c>
      <c r="K150" s="144">
        <f t="shared" si="42"/>
        <v>0</v>
      </c>
      <c r="L150" s="143">
        <f t="shared" si="43"/>
        <v>0</v>
      </c>
      <c r="M150" s="145">
        <f>'2024-25 Salary &amp; Benefits'!$E$6</f>
        <v>72728</v>
      </c>
      <c r="N150" s="145">
        <f>'2024-25 Salary &amp; Benefits'!$F$6</f>
        <v>78209</v>
      </c>
      <c r="O150" s="9">
        <f t="shared" si="44"/>
        <v>0</v>
      </c>
      <c r="P150" s="9">
        <f t="shared" si="45"/>
        <v>0</v>
      </c>
      <c r="Q150" s="9">
        <f>'2024-25 Salary &amp; Benefits'!G$6</f>
        <v>14418.72</v>
      </c>
      <c r="R150" s="146">
        <f>'2024-25 Salary &amp; Benefits'!H$6</f>
        <v>0.18149999999999999</v>
      </c>
      <c r="S150" s="146">
        <f>'2024-25 Salary &amp; Benefits'!I$6</f>
        <v>0.17510000000000001</v>
      </c>
      <c r="T150" s="9">
        <f t="shared" si="46"/>
        <v>0</v>
      </c>
      <c r="U150" s="9">
        <f t="shared" si="47"/>
        <v>0</v>
      </c>
      <c r="V150" s="9">
        <f t="shared" si="48"/>
        <v>0</v>
      </c>
      <c r="W150" s="9">
        <f t="shared" si="49"/>
        <v>0</v>
      </c>
      <c r="X150" s="22">
        <f t="shared" si="50"/>
        <v>0</v>
      </c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</row>
    <row r="151" spans="1:159" s="21" customFormat="1">
      <c r="A151" s="78" t="s">
        <v>2497</v>
      </c>
      <c r="B151" s="90" t="s">
        <v>2037</v>
      </c>
      <c r="C151" s="91">
        <v>2387</v>
      </c>
      <c r="D151" s="90" t="s">
        <v>2045</v>
      </c>
      <c r="E151" s="110" t="str">
        <f>VLOOKUP($C151,'2023-24 School Level AAFTE'!$C$4:$L$2380,9,FALSE)</f>
        <v>No</v>
      </c>
      <c r="F151" s="98">
        <f>VLOOKUP($C151,'2023-24 School Level AAFTE'!$C$4:$J$2380,8,FALSE)</f>
        <v>307.25</v>
      </c>
      <c r="G151" s="100">
        <f>IFERROR(IF(E151= "yes",VLOOKUP(C151,Summary!$B:$I,5,0),0),0)</f>
        <v>0</v>
      </c>
      <c r="H151" s="99">
        <f t="shared" si="41"/>
        <v>0</v>
      </c>
      <c r="I151" s="157">
        <f>VLOOKUP($A151,'2024-25 Salary &amp; Benefits'!$A:$I,3,FALSE)</f>
        <v>1.06</v>
      </c>
      <c r="J151" s="157">
        <f>VLOOKUP($A151,'2024-25 Salary &amp; Benefits'!$A:$I,4,FALSE)</f>
        <v>1.06</v>
      </c>
      <c r="K151" s="144">
        <f t="shared" si="42"/>
        <v>0</v>
      </c>
      <c r="L151" s="143">
        <f t="shared" si="43"/>
        <v>0</v>
      </c>
      <c r="M151" s="145">
        <f>'2024-25 Salary &amp; Benefits'!$E$6</f>
        <v>72728</v>
      </c>
      <c r="N151" s="145">
        <f>'2024-25 Salary &amp; Benefits'!$F$6</f>
        <v>78209</v>
      </c>
      <c r="O151" s="9">
        <f t="shared" si="44"/>
        <v>0</v>
      </c>
      <c r="P151" s="9">
        <f t="shared" si="45"/>
        <v>0</v>
      </c>
      <c r="Q151" s="9">
        <f>'2024-25 Salary &amp; Benefits'!G$6</f>
        <v>14418.72</v>
      </c>
      <c r="R151" s="146">
        <f>'2024-25 Salary &amp; Benefits'!H$6</f>
        <v>0.18149999999999999</v>
      </c>
      <c r="S151" s="146">
        <f>'2024-25 Salary &amp; Benefits'!I$6</f>
        <v>0.17510000000000001</v>
      </c>
      <c r="T151" s="9">
        <f t="shared" si="46"/>
        <v>0</v>
      </c>
      <c r="U151" s="9">
        <f t="shared" si="47"/>
        <v>0</v>
      </c>
      <c r="V151" s="9">
        <f t="shared" si="48"/>
        <v>0</v>
      </c>
      <c r="W151" s="9">
        <f t="shared" si="49"/>
        <v>0</v>
      </c>
      <c r="X151" s="22">
        <f t="shared" si="50"/>
        <v>0</v>
      </c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</row>
    <row r="152" spans="1:159" s="21" customFormat="1">
      <c r="A152" s="78" t="s">
        <v>2497</v>
      </c>
      <c r="B152" s="90" t="s">
        <v>2037</v>
      </c>
      <c r="C152" s="91">
        <v>1799</v>
      </c>
      <c r="D152" s="90" t="s">
        <v>2039</v>
      </c>
      <c r="E152" s="110" t="str">
        <f>VLOOKUP($C152,'2023-24 School Level AAFTE'!$C$4:$L$2380,9,FALSE)</f>
        <v>No</v>
      </c>
      <c r="F152" s="98">
        <f>VLOOKUP($C152,'2023-24 School Level AAFTE'!$C$4:$J$2380,8,FALSE)</f>
        <v>4.83</v>
      </c>
      <c r="G152" s="100">
        <f>IFERROR(IF(E152= "yes",VLOOKUP(C152,Summary!$B:$I,5,0),0),0)</f>
        <v>0</v>
      </c>
      <c r="H152" s="99">
        <f t="shared" si="41"/>
        <v>0</v>
      </c>
      <c r="I152" s="157">
        <f>VLOOKUP($A152,'2024-25 Salary &amp; Benefits'!$A:$I,3,FALSE)</f>
        <v>1.06</v>
      </c>
      <c r="J152" s="157">
        <f>VLOOKUP($A152,'2024-25 Salary &amp; Benefits'!$A:$I,4,FALSE)</f>
        <v>1.06</v>
      </c>
      <c r="K152" s="144">
        <f t="shared" si="42"/>
        <v>0</v>
      </c>
      <c r="L152" s="143">
        <f t="shared" si="43"/>
        <v>0</v>
      </c>
      <c r="M152" s="145">
        <f>'2024-25 Salary &amp; Benefits'!$E$6</f>
        <v>72728</v>
      </c>
      <c r="N152" s="145">
        <f>'2024-25 Salary &amp; Benefits'!$F$6</f>
        <v>78209</v>
      </c>
      <c r="O152" s="9">
        <f t="shared" si="44"/>
        <v>0</v>
      </c>
      <c r="P152" s="9">
        <f t="shared" si="45"/>
        <v>0</v>
      </c>
      <c r="Q152" s="9">
        <f>'2024-25 Salary &amp; Benefits'!G$6</f>
        <v>14418.72</v>
      </c>
      <c r="R152" s="146">
        <f>'2024-25 Salary &amp; Benefits'!H$6</f>
        <v>0.18149999999999999</v>
      </c>
      <c r="S152" s="146">
        <f>'2024-25 Salary &amp; Benefits'!I$6</f>
        <v>0.17510000000000001</v>
      </c>
      <c r="T152" s="9">
        <f t="shared" si="46"/>
        <v>0</v>
      </c>
      <c r="U152" s="9">
        <f t="shared" si="47"/>
        <v>0</v>
      </c>
      <c r="V152" s="9">
        <f t="shared" si="48"/>
        <v>0</v>
      </c>
      <c r="W152" s="9">
        <f t="shared" si="49"/>
        <v>0</v>
      </c>
      <c r="X152" s="22">
        <f t="shared" si="50"/>
        <v>0</v>
      </c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</row>
    <row r="153" spans="1:159" s="21" customFormat="1">
      <c r="A153" s="78" t="s">
        <v>2497</v>
      </c>
      <c r="B153" s="90" t="s">
        <v>2037</v>
      </c>
      <c r="C153" s="91">
        <v>5125</v>
      </c>
      <c r="D153" s="90" t="s">
        <v>2057</v>
      </c>
      <c r="E153" s="110" t="str">
        <f>VLOOKUP($C153,'2023-24 School Level AAFTE'!$C$4:$L$2380,9,FALSE)</f>
        <v>No</v>
      </c>
      <c r="F153" s="98">
        <f>VLOOKUP($C153,'2023-24 School Level AAFTE'!$C$4:$J$2380,8,FALSE)</f>
        <v>312.36</v>
      </c>
      <c r="G153" s="100">
        <f>IFERROR(IF(E153= "yes",VLOOKUP(C153,Summary!$B:$I,5,0),0),0)</f>
        <v>0</v>
      </c>
      <c r="H153" s="99">
        <f t="shared" si="41"/>
        <v>0</v>
      </c>
      <c r="I153" s="157">
        <f>VLOOKUP($A153,'2024-25 Salary &amp; Benefits'!$A:$I,3,FALSE)</f>
        <v>1.06</v>
      </c>
      <c r="J153" s="157">
        <f>VLOOKUP($A153,'2024-25 Salary &amp; Benefits'!$A:$I,4,FALSE)</f>
        <v>1.06</v>
      </c>
      <c r="K153" s="144">
        <f t="shared" si="42"/>
        <v>0</v>
      </c>
      <c r="L153" s="143">
        <f t="shared" si="43"/>
        <v>0</v>
      </c>
      <c r="M153" s="145">
        <f>'2024-25 Salary &amp; Benefits'!$E$6</f>
        <v>72728</v>
      </c>
      <c r="N153" s="145">
        <f>'2024-25 Salary &amp; Benefits'!$F$6</f>
        <v>78209</v>
      </c>
      <c r="O153" s="9">
        <f t="shared" si="44"/>
        <v>0</v>
      </c>
      <c r="P153" s="9">
        <f t="shared" si="45"/>
        <v>0</v>
      </c>
      <c r="Q153" s="9">
        <f>'2024-25 Salary &amp; Benefits'!G$6</f>
        <v>14418.72</v>
      </c>
      <c r="R153" s="146">
        <f>'2024-25 Salary &amp; Benefits'!H$6</f>
        <v>0.18149999999999999</v>
      </c>
      <c r="S153" s="146">
        <f>'2024-25 Salary &amp; Benefits'!I$6</f>
        <v>0.17510000000000001</v>
      </c>
      <c r="T153" s="9">
        <f t="shared" si="46"/>
        <v>0</v>
      </c>
      <c r="U153" s="9">
        <f t="shared" si="47"/>
        <v>0</v>
      </c>
      <c r="V153" s="9">
        <f t="shared" si="48"/>
        <v>0</v>
      </c>
      <c r="W153" s="9">
        <f t="shared" si="49"/>
        <v>0</v>
      </c>
      <c r="X153" s="22">
        <f t="shared" si="50"/>
        <v>0</v>
      </c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</row>
    <row r="154" spans="1:159" s="21" customFormat="1">
      <c r="A154" s="78" t="s">
        <v>2497</v>
      </c>
      <c r="B154" s="90" t="s">
        <v>2037</v>
      </c>
      <c r="C154" s="91">
        <v>2075</v>
      </c>
      <c r="D154" s="90" t="s">
        <v>2041</v>
      </c>
      <c r="E154" s="110" t="str">
        <f>VLOOKUP($C154,'2023-24 School Level AAFTE'!$C$4:$L$2380,9,FALSE)</f>
        <v>No</v>
      </c>
      <c r="F154" s="98">
        <f>VLOOKUP($C154,'2023-24 School Level AAFTE'!$C$4:$J$2380,8,FALSE)</f>
        <v>629.78</v>
      </c>
      <c r="G154" s="100">
        <f>IFERROR(IF(E154= "yes",VLOOKUP(C154,Summary!$B:$I,5,0),0),0)</f>
        <v>0</v>
      </c>
      <c r="H154" s="99">
        <f t="shared" si="41"/>
        <v>0</v>
      </c>
      <c r="I154" s="157">
        <f>VLOOKUP($A154,'2024-25 Salary &amp; Benefits'!$A:$I,3,FALSE)</f>
        <v>1.06</v>
      </c>
      <c r="J154" s="157">
        <f>VLOOKUP($A154,'2024-25 Salary &amp; Benefits'!$A:$I,4,FALSE)</f>
        <v>1.06</v>
      </c>
      <c r="K154" s="144">
        <f t="shared" si="42"/>
        <v>0</v>
      </c>
      <c r="L154" s="143">
        <f t="shared" si="43"/>
        <v>0</v>
      </c>
      <c r="M154" s="145">
        <f>'2024-25 Salary &amp; Benefits'!$E$6</f>
        <v>72728</v>
      </c>
      <c r="N154" s="145">
        <f>'2024-25 Salary &amp; Benefits'!$F$6</f>
        <v>78209</v>
      </c>
      <c r="O154" s="9">
        <f t="shared" si="44"/>
        <v>0</v>
      </c>
      <c r="P154" s="9">
        <f t="shared" si="45"/>
        <v>0</v>
      </c>
      <c r="Q154" s="9">
        <f>'2024-25 Salary &amp; Benefits'!G$6</f>
        <v>14418.72</v>
      </c>
      <c r="R154" s="146">
        <f>'2024-25 Salary &amp; Benefits'!H$6</f>
        <v>0.18149999999999999</v>
      </c>
      <c r="S154" s="146">
        <f>'2024-25 Salary &amp; Benefits'!I$6</f>
        <v>0.17510000000000001</v>
      </c>
      <c r="T154" s="9">
        <f t="shared" si="46"/>
        <v>0</v>
      </c>
      <c r="U154" s="9">
        <f t="shared" si="47"/>
        <v>0</v>
      </c>
      <c r="V154" s="9">
        <f t="shared" si="48"/>
        <v>0</v>
      </c>
      <c r="W154" s="9">
        <f t="shared" si="49"/>
        <v>0</v>
      </c>
      <c r="X154" s="22">
        <f t="shared" si="50"/>
        <v>0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</row>
    <row r="155" spans="1:159" s="21" customFormat="1">
      <c r="A155" s="78" t="s">
        <v>2230</v>
      </c>
      <c r="B155" s="90" t="s">
        <v>2</v>
      </c>
      <c r="C155" s="91">
        <v>3142</v>
      </c>
      <c r="D155" s="90" t="s">
        <v>3</v>
      </c>
      <c r="E155" s="110" t="str">
        <f>VLOOKUP($C155,'2023-24 School Level AAFTE'!$C$4:$L$2380,9,FALSE)</f>
        <v>No</v>
      </c>
      <c r="F155" s="98">
        <f>VLOOKUP($C155,'2023-24 School Level AAFTE'!$C$4:$J$2380,8,FALSE)</f>
        <v>11</v>
      </c>
      <c r="G155" s="100">
        <f>IFERROR(IF(E155= "yes",VLOOKUP(C155,Summary!$B:$I,5,0),0),0)</f>
        <v>0</v>
      </c>
      <c r="H155" s="99">
        <f t="shared" si="41"/>
        <v>0</v>
      </c>
      <c r="I155" s="157">
        <f>VLOOKUP($A155,'2024-25 Salary &amp; Benefits'!$A:$I,3,FALSE)</f>
        <v>1</v>
      </c>
      <c r="J155" s="157">
        <f>VLOOKUP($A155,'2024-25 Salary &amp; Benefits'!$A:$I,4,FALSE)</f>
        <v>1</v>
      </c>
      <c r="K155" s="144">
        <f t="shared" si="42"/>
        <v>0</v>
      </c>
      <c r="L155" s="143">
        <f t="shared" si="43"/>
        <v>0</v>
      </c>
      <c r="M155" s="145">
        <f>'2024-25 Salary &amp; Benefits'!$E$6</f>
        <v>72728</v>
      </c>
      <c r="N155" s="145">
        <f>'2024-25 Salary &amp; Benefits'!$F$6</f>
        <v>78209</v>
      </c>
      <c r="O155" s="9">
        <f t="shared" si="44"/>
        <v>0</v>
      </c>
      <c r="P155" s="9">
        <f t="shared" si="45"/>
        <v>0</v>
      </c>
      <c r="Q155" s="9">
        <f>'2024-25 Salary &amp; Benefits'!G$6</f>
        <v>14418.72</v>
      </c>
      <c r="R155" s="146">
        <f>'2024-25 Salary &amp; Benefits'!H$6</f>
        <v>0.18149999999999999</v>
      </c>
      <c r="S155" s="146">
        <f>'2024-25 Salary &amp; Benefits'!I$6</f>
        <v>0.17510000000000001</v>
      </c>
      <c r="T155" s="9">
        <f t="shared" si="46"/>
        <v>0</v>
      </c>
      <c r="U155" s="9">
        <f t="shared" si="47"/>
        <v>0</v>
      </c>
      <c r="V155" s="9">
        <f t="shared" si="48"/>
        <v>0</v>
      </c>
      <c r="W155" s="9">
        <f t="shared" si="49"/>
        <v>0</v>
      </c>
      <c r="X155" s="22">
        <f t="shared" si="50"/>
        <v>0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</row>
    <row r="156" spans="1:159" s="21" customFormat="1">
      <c r="A156" t="s">
        <v>2419</v>
      </c>
      <c r="B156" s="90" t="s">
        <v>1458</v>
      </c>
      <c r="C156" s="3">
        <v>5754</v>
      </c>
      <c r="D156" t="s">
        <v>3255</v>
      </c>
      <c r="E156" s="110" t="str">
        <f>VLOOKUP($C156,'2023-24 School Level AAFTE'!$C$4:$L$2380,9,FALSE)</f>
        <v>Yes</v>
      </c>
      <c r="F156" s="98">
        <f>VLOOKUP($C156,'2023-24 School Level AAFTE'!$C$4:$J$2380,8,FALSE)</f>
        <v>49.24</v>
      </c>
      <c r="G156"/>
      <c r="H156" s="99">
        <f t="shared" si="41"/>
        <v>49.24</v>
      </c>
      <c r="I156" s="157">
        <f>VLOOKUP($A156,'2024-25 Salary &amp; Benefits'!$A:$I,3,FALSE)</f>
        <v>1.06</v>
      </c>
      <c r="J156" s="157">
        <f>VLOOKUP($A156,'2024-25 Salary &amp; Benefits'!$A:$I,4,FALSE)</f>
        <v>1.06</v>
      </c>
      <c r="K156" s="144">
        <f t="shared" si="42"/>
        <v>49.24</v>
      </c>
      <c r="L156" s="143">
        <f t="shared" si="43"/>
        <v>0.14399999999999999</v>
      </c>
      <c r="M156" s="145">
        <f>'2024-25 Salary &amp; Benefits'!$E$6</f>
        <v>72728</v>
      </c>
      <c r="N156" s="145">
        <f>'2024-25 Salary &amp; Benefits'!$F$6</f>
        <v>78209</v>
      </c>
      <c r="O156" s="9">
        <f t="shared" si="44"/>
        <v>11101.2</v>
      </c>
      <c r="P156" s="9">
        <f t="shared" si="45"/>
        <v>836.61999999999898</v>
      </c>
      <c r="Q156" s="9">
        <f>'2024-25 Salary &amp; Benefits'!G$6</f>
        <v>14418.72</v>
      </c>
      <c r="R156" s="146">
        <f>'2024-25 Salary &amp; Benefits'!H$6</f>
        <v>0.18149999999999999</v>
      </c>
      <c r="S156" s="146">
        <f>'2024-25 Salary &amp; Benefits'!I$6</f>
        <v>0.17510000000000001</v>
      </c>
      <c r="T156" s="9">
        <f t="shared" si="46"/>
        <v>4237.66</v>
      </c>
      <c r="U156" s="9">
        <f t="shared" si="47"/>
        <v>198.96</v>
      </c>
      <c r="V156" s="9">
        <f t="shared" si="48"/>
        <v>34.840000000000003</v>
      </c>
      <c r="W156" s="9">
        <f t="shared" si="49"/>
        <v>233.8</v>
      </c>
      <c r="X156" s="22">
        <f t="shared" si="50"/>
        <v>16409.28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</row>
    <row r="157" spans="1:159" s="21" customFormat="1">
      <c r="A157" s="78" t="s">
        <v>2419</v>
      </c>
      <c r="B157" s="90" t="s">
        <v>1458</v>
      </c>
      <c r="C157" s="91">
        <v>5372</v>
      </c>
      <c r="D157" s="90" t="s">
        <v>1483</v>
      </c>
      <c r="E157" s="110" t="str">
        <f>VLOOKUP($C157,'2023-24 School Level AAFTE'!$C$4:$L$2380,9,FALSE)</f>
        <v>Yes</v>
      </c>
      <c r="F157" s="98">
        <f>VLOOKUP($C157,'2023-24 School Level AAFTE'!$C$4:$J$2380,8,FALSE)</f>
        <v>377</v>
      </c>
      <c r="G157" s="100">
        <f>IFERROR(IF(E157= "yes",VLOOKUP(C157,Summary!$B:$I,5,0),0),0)</f>
        <v>0</v>
      </c>
      <c r="H157" s="99">
        <f t="shared" si="41"/>
        <v>377</v>
      </c>
      <c r="I157" s="157">
        <f>VLOOKUP($A157,'2024-25 Salary &amp; Benefits'!$A:$I,3,FALSE)</f>
        <v>1.06</v>
      </c>
      <c r="J157" s="157">
        <f>VLOOKUP($A157,'2024-25 Salary &amp; Benefits'!$A:$I,4,FALSE)</f>
        <v>1.06</v>
      </c>
      <c r="K157" s="144">
        <f t="shared" si="42"/>
        <v>377</v>
      </c>
      <c r="L157" s="143">
        <f t="shared" si="43"/>
        <v>1.1060000000000001</v>
      </c>
      <c r="M157" s="145">
        <f>'2024-25 Salary &amp; Benefits'!$E$6</f>
        <v>72728</v>
      </c>
      <c r="N157" s="145">
        <f>'2024-25 Salary &amp; Benefits'!$F$6</f>
        <v>78209</v>
      </c>
      <c r="O157" s="9">
        <f t="shared" si="44"/>
        <v>85263.4</v>
      </c>
      <c r="P157" s="9">
        <f t="shared" si="45"/>
        <v>6425.7000000000116</v>
      </c>
      <c r="Q157" s="9">
        <f>'2024-25 Salary &amp; Benefits'!G$6</f>
        <v>14418.72</v>
      </c>
      <c r="R157" s="146">
        <f>'2024-25 Salary &amp; Benefits'!H$6</f>
        <v>0.18149999999999999</v>
      </c>
      <c r="S157" s="146">
        <f>'2024-25 Salary &amp; Benefits'!I$6</f>
        <v>0.17510000000000001</v>
      </c>
      <c r="T157" s="9">
        <f t="shared" si="46"/>
        <v>32547.55</v>
      </c>
      <c r="U157" s="9">
        <f t="shared" si="47"/>
        <v>1528.15</v>
      </c>
      <c r="V157" s="9">
        <f t="shared" si="48"/>
        <v>267.58</v>
      </c>
      <c r="W157" s="9">
        <f t="shared" si="49"/>
        <v>1795.73</v>
      </c>
      <c r="X157" s="22">
        <f t="shared" si="50"/>
        <v>126032.38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</row>
    <row r="158" spans="1:159" s="21" customFormat="1">
      <c r="A158" s="78" t="s">
        <v>2419</v>
      </c>
      <c r="B158" s="90" t="s">
        <v>1458</v>
      </c>
      <c r="C158" s="91">
        <v>5471</v>
      </c>
      <c r="D158" s="90" t="s">
        <v>2586</v>
      </c>
      <c r="E158" s="110" t="str">
        <f>VLOOKUP($C158,'2023-24 School Level AAFTE'!$C$4:$L$2380,9,FALSE)</f>
        <v>No</v>
      </c>
      <c r="F158" s="98">
        <f>VLOOKUP($C158,'2023-24 School Level AAFTE'!$C$4:$J$2380,8,FALSE)</f>
        <v>16.54</v>
      </c>
      <c r="G158" s="100">
        <f>IFERROR(IF(E158= "yes",VLOOKUP(C158,Summary!$B:$I,5,0),0),0)</f>
        <v>0</v>
      </c>
      <c r="H158" s="99">
        <f t="shared" si="41"/>
        <v>0</v>
      </c>
      <c r="I158" s="157">
        <f>VLOOKUP($A158,'2024-25 Salary &amp; Benefits'!$A:$I,3,FALSE)</f>
        <v>1.06</v>
      </c>
      <c r="J158" s="157">
        <f>VLOOKUP($A158,'2024-25 Salary &amp; Benefits'!$A:$I,4,FALSE)</f>
        <v>1.06</v>
      </c>
      <c r="K158" s="144">
        <f t="shared" si="42"/>
        <v>0</v>
      </c>
      <c r="L158" s="143">
        <f t="shared" si="43"/>
        <v>0</v>
      </c>
      <c r="M158" s="145">
        <f>'2024-25 Salary &amp; Benefits'!$E$6</f>
        <v>72728</v>
      </c>
      <c r="N158" s="145">
        <f>'2024-25 Salary &amp; Benefits'!$F$6</f>
        <v>78209</v>
      </c>
      <c r="O158" s="9">
        <f t="shared" si="44"/>
        <v>0</v>
      </c>
      <c r="P158" s="9">
        <f t="shared" si="45"/>
        <v>0</v>
      </c>
      <c r="Q158" s="9">
        <f>'2024-25 Salary &amp; Benefits'!G$6</f>
        <v>14418.72</v>
      </c>
      <c r="R158" s="146">
        <f>'2024-25 Salary &amp; Benefits'!H$6</f>
        <v>0.18149999999999999</v>
      </c>
      <c r="S158" s="146">
        <f>'2024-25 Salary &amp; Benefits'!I$6</f>
        <v>0.17510000000000001</v>
      </c>
      <c r="T158" s="9">
        <f t="shared" si="46"/>
        <v>0</v>
      </c>
      <c r="U158" s="9">
        <f t="shared" si="47"/>
        <v>0</v>
      </c>
      <c r="V158" s="9">
        <f t="shared" si="48"/>
        <v>0</v>
      </c>
      <c r="W158" s="9">
        <f t="shared" si="49"/>
        <v>0</v>
      </c>
      <c r="X158" s="22">
        <f t="shared" si="50"/>
        <v>0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</row>
    <row r="159" spans="1:159" s="21" customFormat="1">
      <c r="A159" s="78" t="s">
        <v>2419</v>
      </c>
      <c r="B159" s="90" t="s">
        <v>1458</v>
      </c>
      <c r="C159" s="91">
        <v>2807</v>
      </c>
      <c r="D159" s="90" t="s">
        <v>1464</v>
      </c>
      <c r="E159" s="110" t="str">
        <f>VLOOKUP($C159,'2023-24 School Level AAFTE'!$C$4:$L$2380,9,FALSE)</f>
        <v>No</v>
      </c>
      <c r="F159" s="98">
        <f>VLOOKUP($C159,'2023-24 School Level AAFTE'!$C$4:$J$2380,8,FALSE)</f>
        <v>1591.97</v>
      </c>
      <c r="G159" s="100">
        <f>IFERROR(IF(E159= "yes",VLOOKUP(C159,Summary!$B:$I,5,0),0),0)</f>
        <v>0</v>
      </c>
      <c r="H159" s="99">
        <f t="shared" si="41"/>
        <v>0</v>
      </c>
      <c r="I159" s="157">
        <f>VLOOKUP($A159,'2024-25 Salary &amp; Benefits'!$A:$I,3,FALSE)</f>
        <v>1.06</v>
      </c>
      <c r="J159" s="157">
        <f>VLOOKUP($A159,'2024-25 Salary &amp; Benefits'!$A:$I,4,FALSE)</f>
        <v>1.06</v>
      </c>
      <c r="K159" s="144">
        <f t="shared" si="42"/>
        <v>0</v>
      </c>
      <c r="L159" s="143">
        <f t="shared" si="43"/>
        <v>0</v>
      </c>
      <c r="M159" s="145">
        <f>'2024-25 Salary &amp; Benefits'!$E$6</f>
        <v>72728</v>
      </c>
      <c r="N159" s="145">
        <f>'2024-25 Salary &amp; Benefits'!$F$6</f>
        <v>78209</v>
      </c>
      <c r="O159" s="9">
        <f t="shared" si="44"/>
        <v>0</v>
      </c>
      <c r="P159" s="9">
        <f t="shared" si="45"/>
        <v>0</v>
      </c>
      <c r="Q159" s="9">
        <f>'2024-25 Salary &amp; Benefits'!G$6</f>
        <v>14418.72</v>
      </c>
      <c r="R159" s="146">
        <f>'2024-25 Salary &amp; Benefits'!H$6</f>
        <v>0.18149999999999999</v>
      </c>
      <c r="S159" s="146">
        <f>'2024-25 Salary &amp; Benefits'!I$6</f>
        <v>0.17510000000000001</v>
      </c>
      <c r="T159" s="9">
        <f t="shared" si="46"/>
        <v>0</v>
      </c>
      <c r="U159" s="9">
        <f t="shared" si="47"/>
        <v>0</v>
      </c>
      <c r="V159" s="9">
        <f t="shared" si="48"/>
        <v>0</v>
      </c>
      <c r="W159" s="9">
        <f t="shared" si="49"/>
        <v>0</v>
      </c>
      <c r="X159" s="22">
        <f t="shared" si="50"/>
        <v>0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</row>
    <row r="160" spans="1:159" s="21" customFormat="1">
      <c r="A160" s="78" t="s">
        <v>2419</v>
      </c>
      <c r="B160" s="90" t="s">
        <v>1458</v>
      </c>
      <c r="C160" s="91">
        <v>3250</v>
      </c>
      <c r="D160" s="90" t="s">
        <v>1466</v>
      </c>
      <c r="E160" s="110" t="str">
        <f>VLOOKUP($C160,'2023-24 School Level AAFTE'!$C$4:$L$2380,9,FALSE)</f>
        <v>Yes</v>
      </c>
      <c r="F160" s="98">
        <f>VLOOKUP($C160,'2023-24 School Level AAFTE'!$C$4:$J$2380,8,FALSE)</f>
        <v>659.86</v>
      </c>
      <c r="G160" s="100">
        <f>IFERROR(IF(E160= "yes",VLOOKUP(C160,Summary!$B:$I,5,0),0),0)</f>
        <v>0</v>
      </c>
      <c r="H160" s="99">
        <f t="shared" si="41"/>
        <v>659.86</v>
      </c>
      <c r="I160" s="157">
        <f>VLOOKUP($A160,'2024-25 Salary &amp; Benefits'!$A:$I,3,FALSE)</f>
        <v>1.06</v>
      </c>
      <c r="J160" s="157">
        <f>VLOOKUP($A160,'2024-25 Salary &amp; Benefits'!$A:$I,4,FALSE)</f>
        <v>1.06</v>
      </c>
      <c r="K160" s="144">
        <f t="shared" si="42"/>
        <v>659.86</v>
      </c>
      <c r="L160" s="143">
        <f t="shared" si="43"/>
        <v>1.9359999999999999</v>
      </c>
      <c r="M160" s="145">
        <f>'2024-25 Salary &amp; Benefits'!$E$6</f>
        <v>72728</v>
      </c>
      <c r="N160" s="145">
        <f>'2024-25 Salary &amp; Benefits'!$F$6</f>
        <v>78209</v>
      </c>
      <c r="O160" s="9">
        <f t="shared" si="44"/>
        <v>149249.49</v>
      </c>
      <c r="P160" s="9">
        <f t="shared" si="45"/>
        <v>11247.890000000014</v>
      </c>
      <c r="Q160" s="9">
        <f>'2024-25 Salary &amp; Benefits'!G$6</f>
        <v>14418.72</v>
      </c>
      <c r="R160" s="146">
        <f>'2024-25 Salary &amp; Benefits'!H$6</f>
        <v>0.18149999999999999</v>
      </c>
      <c r="S160" s="146">
        <f>'2024-25 Salary &amp; Benefits'!I$6</f>
        <v>0.17510000000000001</v>
      </c>
      <c r="T160" s="9">
        <f t="shared" si="46"/>
        <v>56972.93</v>
      </c>
      <c r="U160" s="9">
        <f t="shared" si="47"/>
        <v>2674.96</v>
      </c>
      <c r="V160" s="9">
        <f t="shared" si="48"/>
        <v>468.39</v>
      </c>
      <c r="W160" s="9">
        <f t="shared" si="49"/>
        <v>3143.35</v>
      </c>
      <c r="X160" s="22">
        <f t="shared" si="50"/>
        <v>220613.66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</row>
    <row r="161" spans="1:159" s="21" customFormat="1">
      <c r="A161" s="78" t="s">
        <v>2419</v>
      </c>
      <c r="B161" s="90" t="s">
        <v>1458</v>
      </c>
      <c r="C161" s="91">
        <v>5633</v>
      </c>
      <c r="D161" s="90" t="s">
        <v>3031</v>
      </c>
      <c r="E161" s="110" t="str">
        <f>VLOOKUP($C161,'2023-24 School Level AAFTE'!$C$4:$L$2380,9,FALSE)</f>
        <v>Yes</v>
      </c>
      <c r="F161" s="98">
        <f>VLOOKUP($C161,'2023-24 School Level AAFTE'!$C$4:$J$2380,8,FALSE)</f>
        <v>508.48</v>
      </c>
      <c r="G161" s="100">
        <f>IFERROR(IF(E161= "yes",VLOOKUP(C161,Summary!$B:$I,5,0),0),0)</f>
        <v>0</v>
      </c>
      <c r="H161" s="99">
        <f t="shared" si="41"/>
        <v>508.48</v>
      </c>
      <c r="I161" s="157">
        <f>VLOOKUP($A161,'2024-25 Salary &amp; Benefits'!$A:$I,3,FALSE)</f>
        <v>1.06</v>
      </c>
      <c r="J161" s="157">
        <f>VLOOKUP($A161,'2024-25 Salary &amp; Benefits'!$A:$I,4,FALSE)</f>
        <v>1.06</v>
      </c>
      <c r="K161" s="144">
        <f t="shared" si="42"/>
        <v>508.48</v>
      </c>
      <c r="L161" s="143">
        <f t="shared" si="43"/>
        <v>1.492</v>
      </c>
      <c r="M161" s="145">
        <f>'2024-25 Salary &amp; Benefits'!$E$6</f>
        <v>72728</v>
      </c>
      <c r="N161" s="145">
        <f>'2024-25 Salary &amp; Benefits'!$F$6</f>
        <v>78209</v>
      </c>
      <c r="O161" s="9">
        <f t="shared" si="44"/>
        <v>115020.79</v>
      </c>
      <c r="P161" s="9">
        <f t="shared" si="45"/>
        <v>8668.3100000000122</v>
      </c>
      <c r="Q161" s="9">
        <f>'2024-25 Salary &amp; Benefits'!G$6</f>
        <v>14418.72</v>
      </c>
      <c r="R161" s="146">
        <f>'2024-25 Salary &amp; Benefits'!H$6</f>
        <v>0.18149999999999999</v>
      </c>
      <c r="S161" s="146">
        <f>'2024-25 Salary &amp; Benefits'!I$6</f>
        <v>0.17510000000000001</v>
      </c>
      <c r="T161" s="9">
        <f t="shared" si="46"/>
        <v>43906.82</v>
      </c>
      <c r="U161" s="9">
        <f t="shared" si="47"/>
        <v>2061.48</v>
      </c>
      <c r="V161" s="9">
        <f t="shared" si="48"/>
        <v>360.97</v>
      </c>
      <c r="W161" s="9">
        <f t="shared" si="49"/>
        <v>2422.4499999999998</v>
      </c>
      <c r="X161" s="22">
        <f t="shared" si="50"/>
        <v>170018.37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</row>
    <row r="162" spans="1:159" s="21" customFormat="1">
      <c r="A162" s="78" t="s">
        <v>2419</v>
      </c>
      <c r="B162" s="90" t="s">
        <v>1458</v>
      </c>
      <c r="C162" s="91">
        <v>4296</v>
      </c>
      <c r="D162" s="90" t="s">
        <v>1474</v>
      </c>
      <c r="E162" s="110" t="str">
        <f>VLOOKUP($C162,'2023-24 School Level AAFTE'!$C$4:$L$2380,9,FALSE)</f>
        <v>Yes</v>
      </c>
      <c r="F162" s="98">
        <f>VLOOKUP($C162,'2023-24 School Level AAFTE'!$C$4:$J$2380,8,FALSE)</f>
        <v>510.43</v>
      </c>
      <c r="G162" s="100">
        <f>IFERROR(IF(E162= "yes",VLOOKUP(C162,Summary!$B:$I,5,0),0),0)</f>
        <v>0</v>
      </c>
      <c r="H162" s="99">
        <f t="shared" si="41"/>
        <v>510.43</v>
      </c>
      <c r="I162" s="157">
        <f>VLOOKUP($A162,'2024-25 Salary &amp; Benefits'!$A:$I,3,FALSE)</f>
        <v>1.06</v>
      </c>
      <c r="J162" s="157">
        <f>VLOOKUP($A162,'2024-25 Salary &amp; Benefits'!$A:$I,4,FALSE)</f>
        <v>1.06</v>
      </c>
      <c r="K162" s="144">
        <f t="shared" si="42"/>
        <v>510.43</v>
      </c>
      <c r="L162" s="143">
        <f t="shared" si="43"/>
        <v>1.4970000000000001</v>
      </c>
      <c r="M162" s="145">
        <f>'2024-25 Salary &amp; Benefits'!$E$6</f>
        <v>72728</v>
      </c>
      <c r="N162" s="145">
        <f>'2024-25 Salary &amp; Benefits'!$F$6</f>
        <v>78209</v>
      </c>
      <c r="O162" s="9">
        <f t="shared" si="44"/>
        <v>115406.24</v>
      </c>
      <c r="P162" s="9">
        <f t="shared" si="45"/>
        <v>8697.3699999999953</v>
      </c>
      <c r="Q162" s="9">
        <f>'2024-25 Salary &amp; Benefits'!G$6</f>
        <v>14418.72</v>
      </c>
      <c r="R162" s="146">
        <f>'2024-25 Salary &amp; Benefits'!H$6</f>
        <v>0.18149999999999999</v>
      </c>
      <c r="S162" s="146">
        <f>'2024-25 Salary &amp; Benefits'!I$6</f>
        <v>0.17510000000000001</v>
      </c>
      <c r="T162" s="9">
        <f t="shared" si="46"/>
        <v>44053.97</v>
      </c>
      <c r="U162" s="9">
        <f t="shared" si="47"/>
        <v>2068.39</v>
      </c>
      <c r="V162" s="9">
        <f t="shared" si="48"/>
        <v>362.18</v>
      </c>
      <c r="W162" s="9">
        <f t="shared" si="49"/>
        <v>2430.5699999999997</v>
      </c>
      <c r="X162" s="22">
        <f t="shared" si="50"/>
        <v>170588.15000000002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</row>
    <row r="163" spans="1:159" s="21" customFormat="1">
      <c r="A163" s="78" t="s">
        <v>2419</v>
      </c>
      <c r="B163" s="90" t="s">
        <v>1458</v>
      </c>
      <c r="C163" s="91">
        <v>4186</v>
      </c>
      <c r="D163" s="90" t="s">
        <v>1472</v>
      </c>
      <c r="E163" s="110" t="str">
        <f>VLOOKUP($C163,'2023-24 School Level AAFTE'!$C$4:$L$2380,9,FALSE)</f>
        <v>Yes</v>
      </c>
      <c r="F163" s="98">
        <f>VLOOKUP($C163,'2023-24 School Level AAFTE'!$C$4:$J$2380,8,FALSE)</f>
        <v>695.28</v>
      </c>
      <c r="G163" s="100">
        <f>IFERROR(IF(E163= "yes",VLOOKUP(C163,Summary!$B:$I,5,0),0),0)</f>
        <v>0</v>
      </c>
      <c r="H163" s="99">
        <f t="shared" si="41"/>
        <v>695.28</v>
      </c>
      <c r="I163" s="157">
        <f>VLOOKUP($A163,'2024-25 Salary &amp; Benefits'!$A:$I,3,FALSE)</f>
        <v>1.06</v>
      </c>
      <c r="J163" s="157">
        <f>VLOOKUP($A163,'2024-25 Salary &amp; Benefits'!$A:$I,4,FALSE)</f>
        <v>1.06</v>
      </c>
      <c r="K163" s="144">
        <f t="shared" si="42"/>
        <v>695.28</v>
      </c>
      <c r="L163" s="143">
        <f t="shared" si="43"/>
        <v>2.0390000000000001</v>
      </c>
      <c r="M163" s="145">
        <f>'2024-25 Salary &amp; Benefits'!$E$6</f>
        <v>72728</v>
      </c>
      <c r="N163" s="145">
        <f>'2024-25 Salary &amp; Benefits'!$F$6</f>
        <v>78209</v>
      </c>
      <c r="O163" s="9">
        <f t="shared" si="44"/>
        <v>157189.94</v>
      </c>
      <c r="P163" s="9">
        <f t="shared" si="45"/>
        <v>11846.299999999988</v>
      </c>
      <c r="Q163" s="9">
        <f>'2024-25 Salary &amp; Benefits'!G$6</f>
        <v>14418.72</v>
      </c>
      <c r="R163" s="146">
        <f>'2024-25 Salary &amp; Benefits'!H$6</f>
        <v>0.18149999999999999</v>
      </c>
      <c r="S163" s="146">
        <f>'2024-25 Salary &amp; Benefits'!I$6</f>
        <v>0.17510000000000001</v>
      </c>
      <c r="T163" s="9">
        <f t="shared" si="46"/>
        <v>60004.03</v>
      </c>
      <c r="U163" s="9">
        <f t="shared" si="47"/>
        <v>2817.27</v>
      </c>
      <c r="V163" s="9">
        <f t="shared" si="48"/>
        <v>493.3</v>
      </c>
      <c r="W163" s="9">
        <f t="shared" si="49"/>
        <v>3310.57</v>
      </c>
      <c r="X163" s="22">
        <f t="shared" si="50"/>
        <v>232350.84</v>
      </c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</row>
    <row r="164" spans="1:159" s="21" customFormat="1">
      <c r="A164" s="78" t="s">
        <v>2419</v>
      </c>
      <c r="B164" s="90" t="s">
        <v>1458</v>
      </c>
      <c r="C164" s="91">
        <v>4331</v>
      </c>
      <c r="D164" s="90" t="s">
        <v>1476</v>
      </c>
      <c r="E164" s="110" t="str">
        <f>VLOOKUP($C164,'2023-24 School Level AAFTE'!$C$4:$L$2380,9,FALSE)</f>
        <v>Yes</v>
      </c>
      <c r="F164" s="98">
        <f>VLOOKUP($C164,'2023-24 School Level AAFTE'!$C$4:$J$2380,8,FALSE)</f>
        <v>563.42999999999995</v>
      </c>
      <c r="G164" s="100">
        <f>IFERROR(IF(E164= "yes",VLOOKUP(C164,Summary!$B:$I,5,0),0),0)</f>
        <v>0</v>
      </c>
      <c r="H164" s="99">
        <f t="shared" si="41"/>
        <v>563.42999999999995</v>
      </c>
      <c r="I164" s="157">
        <f>VLOOKUP($A164,'2024-25 Salary &amp; Benefits'!$A:$I,3,FALSE)</f>
        <v>1.06</v>
      </c>
      <c r="J164" s="157">
        <f>VLOOKUP($A164,'2024-25 Salary &amp; Benefits'!$A:$I,4,FALSE)</f>
        <v>1.06</v>
      </c>
      <c r="K164" s="144">
        <f t="shared" si="42"/>
        <v>563.42999999999995</v>
      </c>
      <c r="L164" s="143">
        <f t="shared" si="43"/>
        <v>1.653</v>
      </c>
      <c r="M164" s="145">
        <f>'2024-25 Salary &amp; Benefits'!$E$6</f>
        <v>72728</v>
      </c>
      <c r="N164" s="145">
        <f>'2024-25 Salary &amp; Benefits'!$F$6</f>
        <v>78209</v>
      </c>
      <c r="O164" s="9">
        <f t="shared" si="44"/>
        <v>127432.55</v>
      </c>
      <c r="P164" s="9">
        <f t="shared" si="45"/>
        <v>9603.6999999999971</v>
      </c>
      <c r="Q164" s="9">
        <f>'2024-25 Salary &amp; Benefits'!G$6</f>
        <v>14418.72</v>
      </c>
      <c r="R164" s="146">
        <f>'2024-25 Salary &amp; Benefits'!H$6</f>
        <v>0.18149999999999999</v>
      </c>
      <c r="S164" s="146">
        <f>'2024-25 Salary &amp; Benefits'!I$6</f>
        <v>0.17510000000000001</v>
      </c>
      <c r="T164" s="9">
        <f t="shared" si="46"/>
        <v>48644.76</v>
      </c>
      <c r="U164" s="9">
        <f t="shared" si="47"/>
        <v>2283.94</v>
      </c>
      <c r="V164" s="9">
        <f t="shared" si="48"/>
        <v>399.92</v>
      </c>
      <c r="W164" s="9">
        <f t="shared" si="49"/>
        <v>2683.86</v>
      </c>
      <c r="X164" s="22">
        <f t="shared" si="50"/>
        <v>188364.87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</row>
    <row r="165" spans="1:159" s="21" customFormat="1">
      <c r="A165" s="78" t="s">
        <v>2419</v>
      </c>
      <c r="B165" s="90" t="s">
        <v>1458</v>
      </c>
      <c r="C165" s="91">
        <v>1510</v>
      </c>
      <c r="D165" s="90" t="s">
        <v>1459</v>
      </c>
      <c r="E165" s="110" t="str">
        <f>VLOOKUP($C165,'2023-24 School Level AAFTE'!$C$4:$L$2380,9,FALSE)</f>
        <v>Yes</v>
      </c>
      <c r="F165" s="98">
        <f>VLOOKUP($C165,'2023-24 School Level AAFTE'!$C$4:$J$2380,8,FALSE)</f>
        <v>349.68</v>
      </c>
      <c r="G165" s="100">
        <f>IFERROR(IF(E165= "yes",VLOOKUP(C165,Summary!$B:$I,5,0),0),0)</f>
        <v>0</v>
      </c>
      <c r="H165" s="99">
        <f t="shared" si="41"/>
        <v>349.68</v>
      </c>
      <c r="I165" s="157">
        <f>VLOOKUP($A165,'2024-25 Salary &amp; Benefits'!$A:$I,3,FALSE)</f>
        <v>1.06</v>
      </c>
      <c r="J165" s="157">
        <f>VLOOKUP($A165,'2024-25 Salary &amp; Benefits'!$A:$I,4,FALSE)</f>
        <v>1.06</v>
      </c>
      <c r="K165" s="144">
        <f t="shared" si="42"/>
        <v>349.68</v>
      </c>
      <c r="L165" s="143">
        <f t="shared" si="43"/>
        <v>1.026</v>
      </c>
      <c r="M165" s="145">
        <f>'2024-25 Salary &amp; Benefits'!$E$6</f>
        <v>72728</v>
      </c>
      <c r="N165" s="145">
        <f>'2024-25 Salary &amp; Benefits'!$F$6</f>
        <v>78209</v>
      </c>
      <c r="O165" s="9">
        <f t="shared" si="44"/>
        <v>79096.06</v>
      </c>
      <c r="P165" s="9">
        <f t="shared" si="45"/>
        <v>5960.9199999999983</v>
      </c>
      <c r="Q165" s="9">
        <f>'2024-25 Salary &amp; Benefits'!G$6</f>
        <v>14418.72</v>
      </c>
      <c r="R165" s="146">
        <f>'2024-25 Salary &amp; Benefits'!H$6</f>
        <v>0.18149999999999999</v>
      </c>
      <c r="S165" s="146">
        <f>'2024-25 Salary &amp; Benefits'!I$6</f>
        <v>0.17510000000000001</v>
      </c>
      <c r="T165" s="9">
        <f t="shared" si="46"/>
        <v>30193.3</v>
      </c>
      <c r="U165" s="9">
        <f t="shared" si="47"/>
        <v>1417.62</v>
      </c>
      <c r="V165" s="9">
        <f t="shared" si="48"/>
        <v>248.23</v>
      </c>
      <c r="W165" s="9">
        <f t="shared" si="49"/>
        <v>1665.85</v>
      </c>
      <c r="X165" s="22">
        <f t="shared" si="50"/>
        <v>116916.13</v>
      </c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</row>
    <row r="166" spans="1:159" s="21" customFormat="1">
      <c r="A166" s="78" t="s">
        <v>2419</v>
      </c>
      <c r="B166" s="90" t="s">
        <v>1458</v>
      </c>
      <c r="C166" s="91">
        <v>3649</v>
      </c>
      <c r="D166" s="90" t="s">
        <v>1467</v>
      </c>
      <c r="E166" s="110" t="str">
        <f>VLOOKUP($C166,'2023-24 School Level AAFTE'!$C$4:$L$2380,9,FALSE)</f>
        <v>Yes</v>
      </c>
      <c r="F166" s="98">
        <f>VLOOKUP($C166,'2023-24 School Level AAFTE'!$C$4:$J$2380,8,FALSE)</f>
        <v>653.86</v>
      </c>
      <c r="G166" s="100">
        <f>IFERROR(IF(E166= "yes",VLOOKUP(C166,Summary!$B:$I,5,0),0),0)</f>
        <v>0</v>
      </c>
      <c r="H166" s="99">
        <f t="shared" si="41"/>
        <v>653.86</v>
      </c>
      <c r="I166" s="157">
        <f>VLOOKUP($A166,'2024-25 Salary &amp; Benefits'!$A:$I,3,FALSE)</f>
        <v>1.06</v>
      </c>
      <c r="J166" s="157">
        <f>VLOOKUP($A166,'2024-25 Salary &amp; Benefits'!$A:$I,4,FALSE)</f>
        <v>1.06</v>
      </c>
      <c r="K166" s="144">
        <f t="shared" si="42"/>
        <v>653.86</v>
      </c>
      <c r="L166" s="143">
        <f t="shared" si="43"/>
        <v>1.9179999999999999</v>
      </c>
      <c r="M166" s="145">
        <f>'2024-25 Salary &amp; Benefits'!$E$6</f>
        <v>72728</v>
      </c>
      <c r="N166" s="145">
        <f>'2024-25 Salary &amp; Benefits'!$F$6</f>
        <v>78209</v>
      </c>
      <c r="O166" s="9">
        <f t="shared" si="44"/>
        <v>147861.84</v>
      </c>
      <c r="P166" s="9">
        <f t="shared" si="45"/>
        <v>11143.309999999998</v>
      </c>
      <c r="Q166" s="9">
        <f>'2024-25 Salary &amp; Benefits'!G$6</f>
        <v>14418.72</v>
      </c>
      <c r="R166" s="146">
        <f>'2024-25 Salary &amp; Benefits'!H$6</f>
        <v>0.18149999999999999</v>
      </c>
      <c r="S166" s="146">
        <f>'2024-25 Salary &amp; Benefits'!I$6</f>
        <v>0.17510000000000001</v>
      </c>
      <c r="T166" s="9">
        <f t="shared" si="46"/>
        <v>56443.22</v>
      </c>
      <c r="U166" s="9">
        <f t="shared" si="47"/>
        <v>2650.09</v>
      </c>
      <c r="V166" s="9">
        <f t="shared" si="48"/>
        <v>464.03</v>
      </c>
      <c r="W166" s="9">
        <f t="shared" si="49"/>
        <v>3114.12</v>
      </c>
      <c r="X166" s="22">
        <f t="shared" si="50"/>
        <v>218562.49</v>
      </c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</row>
    <row r="167" spans="1:159" s="21" customFormat="1">
      <c r="A167" s="78" t="s">
        <v>2419</v>
      </c>
      <c r="B167" s="90" t="s">
        <v>1458</v>
      </c>
      <c r="C167" s="91">
        <v>2576</v>
      </c>
      <c r="D167" s="90" t="s">
        <v>1462</v>
      </c>
      <c r="E167" s="110" t="str">
        <f>VLOOKUP($C167,'2023-24 School Level AAFTE'!$C$4:$L$2380,9,FALSE)</f>
        <v>No</v>
      </c>
      <c r="F167" s="98">
        <f>VLOOKUP($C167,'2023-24 School Level AAFTE'!$C$4:$J$2380,8,FALSE)</f>
        <v>636.30999999999995</v>
      </c>
      <c r="G167" s="100">
        <f>IFERROR(IF(E167= "yes",VLOOKUP(C167,Summary!$B:$I,5,0),0),0)</f>
        <v>0</v>
      </c>
      <c r="H167" s="99">
        <f t="shared" si="41"/>
        <v>0</v>
      </c>
      <c r="I167" s="157">
        <f>VLOOKUP($A167,'2024-25 Salary &amp; Benefits'!$A:$I,3,FALSE)</f>
        <v>1.06</v>
      </c>
      <c r="J167" s="157">
        <f>VLOOKUP($A167,'2024-25 Salary &amp; Benefits'!$A:$I,4,FALSE)</f>
        <v>1.06</v>
      </c>
      <c r="K167" s="144">
        <f t="shared" si="42"/>
        <v>0</v>
      </c>
      <c r="L167" s="143">
        <f t="shared" si="43"/>
        <v>0</v>
      </c>
      <c r="M167" s="145">
        <f>'2024-25 Salary &amp; Benefits'!$E$6</f>
        <v>72728</v>
      </c>
      <c r="N167" s="145">
        <f>'2024-25 Salary &amp; Benefits'!$F$6</f>
        <v>78209</v>
      </c>
      <c r="O167" s="9">
        <f t="shared" si="44"/>
        <v>0</v>
      </c>
      <c r="P167" s="9">
        <f t="shared" si="45"/>
        <v>0</v>
      </c>
      <c r="Q167" s="9">
        <f>'2024-25 Salary &amp; Benefits'!G$6</f>
        <v>14418.72</v>
      </c>
      <c r="R167" s="146">
        <f>'2024-25 Salary &amp; Benefits'!H$6</f>
        <v>0.18149999999999999</v>
      </c>
      <c r="S167" s="146">
        <f>'2024-25 Salary &amp; Benefits'!I$6</f>
        <v>0.17510000000000001</v>
      </c>
      <c r="T167" s="9">
        <f t="shared" si="46"/>
        <v>0</v>
      </c>
      <c r="U167" s="9">
        <f t="shared" si="47"/>
        <v>0</v>
      </c>
      <c r="V167" s="9">
        <f t="shared" si="48"/>
        <v>0</v>
      </c>
      <c r="W167" s="9">
        <f t="shared" si="49"/>
        <v>0</v>
      </c>
      <c r="X167" s="22">
        <f t="shared" si="50"/>
        <v>0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</row>
    <row r="168" spans="1:159" s="21" customFormat="1">
      <c r="A168" s="78" t="s">
        <v>2419</v>
      </c>
      <c r="B168" s="90" t="s">
        <v>1458</v>
      </c>
      <c r="C168" s="91">
        <v>4578</v>
      </c>
      <c r="D168" s="90" t="s">
        <v>1479</v>
      </c>
      <c r="E168" s="110" t="str">
        <f>VLOOKUP($C168,'2023-24 School Level AAFTE'!$C$4:$L$2380,9,FALSE)</f>
        <v>No</v>
      </c>
      <c r="F168" s="98">
        <f>VLOOKUP($C168,'2023-24 School Level AAFTE'!$C$4:$J$2380,8,FALSE)</f>
        <v>600.39</v>
      </c>
      <c r="G168" s="100">
        <f>IFERROR(IF(E168= "yes",VLOOKUP(C168,Summary!$B:$I,5,0),0),0)</f>
        <v>0</v>
      </c>
      <c r="H168" s="99">
        <f t="shared" si="41"/>
        <v>0</v>
      </c>
      <c r="I168" s="157">
        <f>VLOOKUP($A168,'2024-25 Salary &amp; Benefits'!$A:$I,3,FALSE)</f>
        <v>1.06</v>
      </c>
      <c r="J168" s="157">
        <f>VLOOKUP($A168,'2024-25 Salary &amp; Benefits'!$A:$I,4,FALSE)</f>
        <v>1.06</v>
      </c>
      <c r="K168" s="144">
        <f t="shared" si="42"/>
        <v>0</v>
      </c>
      <c r="L168" s="143">
        <f t="shared" si="43"/>
        <v>0</v>
      </c>
      <c r="M168" s="145">
        <f>'2024-25 Salary &amp; Benefits'!$E$6</f>
        <v>72728</v>
      </c>
      <c r="N168" s="145">
        <f>'2024-25 Salary &amp; Benefits'!$F$6</f>
        <v>78209</v>
      </c>
      <c r="O168" s="9">
        <f t="shared" si="44"/>
        <v>0</v>
      </c>
      <c r="P168" s="9">
        <f t="shared" si="45"/>
        <v>0</v>
      </c>
      <c r="Q168" s="9">
        <f>'2024-25 Salary &amp; Benefits'!G$6</f>
        <v>14418.72</v>
      </c>
      <c r="R168" s="146">
        <f>'2024-25 Salary &amp; Benefits'!H$6</f>
        <v>0.18149999999999999</v>
      </c>
      <c r="S168" s="146">
        <f>'2024-25 Salary &amp; Benefits'!I$6</f>
        <v>0.17510000000000001</v>
      </c>
      <c r="T168" s="9">
        <f t="shared" si="46"/>
        <v>0</v>
      </c>
      <c r="U168" s="9">
        <f t="shared" si="47"/>
        <v>0</v>
      </c>
      <c r="V168" s="9">
        <f t="shared" si="48"/>
        <v>0</v>
      </c>
      <c r="W168" s="9">
        <f t="shared" si="49"/>
        <v>0</v>
      </c>
      <c r="X168" s="22">
        <f t="shared" si="50"/>
        <v>0</v>
      </c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</row>
    <row r="169" spans="1:159" s="21" customFormat="1">
      <c r="A169" s="78" t="s">
        <v>2419</v>
      </c>
      <c r="B169" s="90" t="s">
        <v>1458</v>
      </c>
      <c r="C169" s="91">
        <v>2877</v>
      </c>
      <c r="D169" s="90" t="s">
        <v>1465</v>
      </c>
      <c r="E169" s="110" t="str">
        <f>VLOOKUP($C169,'2023-24 School Level AAFTE'!$C$4:$L$2380,9,FALSE)</f>
        <v>No</v>
      </c>
      <c r="F169" s="98">
        <f>VLOOKUP($C169,'2023-24 School Level AAFTE'!$C$4:$J$2380,8,FALSE)</f>
        <v>569.71</v>
      </c>
      <c r="G169" s="100">
        <f>IFERROR(IF(E169= "yes",VLOOKUP(C169,Summary!$B:$I,5,0),0),0)</f>
        <v>0</v>
      </c>
      <c r="H169" s="99">
        <f t="shared" si="41"/>
        <v>0</v>
      </c>
      <c r="I169" s="157">
        <f>VLOOKUP($A169,'2024-25 Salary &amp; Benefits'!$A:$I,3,FALSE)</f>
        <v>1.06</v>
      </c>
      <c r="J169" s="157">
        <f>VLOOKUP($A169,'2024-25 Salary &amp; Benefits'!$A:$I,4,FALSE)</f>
        <v>1.06</v>
      </c>
      <c r="K169" s="144">
        <f t="shared" si="42"/>
        <v>0</v>
      </c>
      <c r="L169" s="143">
        <f t="shared" si="43"/>
        <v>0</v>
      </c>
      <c r="M169" s="145">
        <f>'2024-25 Salary &amp; Benefits'!$E$6</f>
        <v>72728</v>
      </c>
      <c r="N169" s="145">
        <f>'2024-25 Salary &amp; Benefits'!$F$6</f>
        <v>78209</v>
      </c>
      <c r="O169" s="9">
        <f t="shared" si="44"/>
        <v>0</v>
      </c>
      <c r="P169" s="9">
        <f t="shared" si="45"/>
        <v>0</v>
      </c>
      <c r="Q169" s="9">
        <f>'2024-25 Salary &amp; Benefits'!G$6</f>
        <v>14418.72</v>
      </c>
      <c r="R169" s="146">
        <f>'2024-25 Salary &amp; Benefits'!H$6</f>
        <v>0.18149999999999999</v>
      </c>
      <c r="S169" s="146">
        <f>'2024-25 Salary &amp; Benefits'!I$6</f>
        <v>0.17510000000000001</v>
      </c>
      <c r="T169" s="9">
        <f t="shared" si="46"/>
        <v>0</v>
      </c>
      <c r="U169" s="9">
        <f t="shared" si="47"/>
        <v>0</v>
      </c>
      <c r="V169" s="9">
        <f t="shared" si="48"/>
        <v>0</v>
      </c>
      <c r="W169" s="9">
        <f t="shared" si="49"/>
        <v>0</v>
      </c>
      <c r="X169" s="22">
        <f t="shared" si="50"/>
        <v>0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</row>
    <row r="170" spans="1:159" s="21" customFormat="1">
      <c r="A170" s="78" t="s">
        <v>2419</v>
      </c>
      <c r="B170" s="90" t="s">
        <v>1458</v>
      </c>
      <c r="C170" s="91">
        <v>4099</v>
      </c>
      <c r="D170" s="90" t="s">
        <v>1433</v>
      </c>
      <c r="E170" s="110" t="str">
        <f>VLOOKUP($C170,'2023-24 School Level AAFTE'!$C$4:$L$2380,9,FALSE)</f>
        <v>Yes</v>
      </c>
      <c r="F170" s="98">
        <f>VLOOKUP($C170,'2023-24 School Level AAFTE'!$C$4:$J$2380,8,FALSE)</f>
        <v>540.64</v>
      </c>
      <c r="G170" s="100">
        <f>IFERROR(IF(E170= "yes",VLOOKUP(C170,Summary!$B:$I,5,0),0),0)</f>
        <v>0</v>
      </c>
      <c r="H170" s="99">
        <f t="shared" si="41"/>
        <v>540.64</v>
      </c>
      <c r="I170" s="157">
        <f>VLOOKUP($A170,'2024-25 Salary &amp; Benefits'!$A:$I,3,FALSE)</f>
        <v>1.06</v>
      </c>
      <c r="J170" s="157">
        <f>VLOOKUP($A170,'2024-25 Salary &amp; Benefits'!$A:$I,4,FALSE)</f>
        <v>1.06</v>
      </c>
      <c r="K170" s="144">
        <f t="shared" si="42"/>
        <v>540.64</v>
      </c>
      <c r="L170" s="143">
        <f t="shared" si="43"/>
        <v>1.5860000000000001</v>
      </c>
      <c r="M170" s="145">
        <f>'2024-25 Salary &amp; Benefits'!$E$6</f>
        <v>72728</v>
      </c>
      <c r="N170" s="145">
        <f>'2024-25 Salary &amp; Benefits'!$F$6</f>
        <v>78209</v>
      </c>
      <c r="O170" s="9">
        <f t="shared" si="44"/>
        <v>122267.4</v>
      </c>
      <c r="P170" s="9">
        <f t="shared" si="45"/>
        <v>9214.4400000000023</v>
      </c>
      <c r="Q170" s="9">
        <f>'2024-25 Salary &amp; Benefits'!G$6</f>
        <v>14418.72</v>
      </c>
      <c r="R170" s="146">
        <f>'2024-25 Salary &amp; Benefits'!H$6</f>
        <v>0.18149999999999999</v>
      </c>
      <c r="S170" s="146">
        <f>'2024-25 Salary &amp; Benefits'!I$6</f>
        <v>0.17510000000000001</v>
      </c>
      <c r="T170" s="9">
        <f t="shared" si="46"/>
        <v>46673.07</v>
      </c>
      <c r="U170" s="9">
        <f t="shared" si="47"/>
        <v>2191.36</v>
      </c>
      <c r="V170" s="9">
        <f t="shared" si="48"/>
        <v>383.71</v>
      </c>
      <c r="W170" s="9">
        <f t="shared" si="49"/>
        <v>2575.0700000000002</v>
      </c>
      <c r="X170" s="22">
        <f t="shared" si="50"/>
        <v>180729.98</v>
      </c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</row>
    <row r="171" spans="1:159" s="21" customFormat="1">
      <c r="A171" s="78" t="s">
        <v>2419</v>
      </c>
      <c r="B171" s="90" t="s">
        <v>1458</v>
      </c>
      <c r="C171" s="91">
        <v>5159</v>
      </c>
      <c r="D171" s="90" t="s">
        <v>1481</v>
      </c>
      <c r="E171" s="110" t="str">
        <f>VLOOKUP($C171,'2023-24 School Level AAFTE'!$C$4:$L$2380,9,FALSE)</f>
        <v>No</v>
      </c>
      <c r="F171" s="98">
        <f>VLOOKUP($C171,'2023-24 School Level AAFTE'!$C$4:$J$2380,8,FALSE)</f>
        <v>546.42999999999995</v>
      </c>
      <c r="G171" s="100">
        <f>IFERROR(IF(E171= "yes",VLOOKUP(C171,Summary!$B:$I,5,0),0),0)</f>
        <v>0</v>
      </c>
      <c r="H171" s="99">
        <f t="shared" si="41"/>
        <v>0</v>
      </c>
      <c r="I171" s="157">
        <f>VLOOKUP($A171,'2024-25 Salary &amp; Benefits'!$A:$I,3,FALSE)</f>
        <v>1.06</v>
      </c>
      <c r="J171" s="157">
        <f>VLOOKUP($A171,'2024-25 Salary &amp; Benefits'!$A:$I,4,FALSE)</f>
        <v>1.06</v>
      </c>
      <c r="K171" s="144">
        <f t="shared" si="42"/>
        <v>0</v>
      </c>
      <c r="L171" s="143">
        <f t="shared" si="43"/>
        <v>0</v>
      </c>
      <c r="M171" s="145">
        <f>'2024-25 Salary &amp; Benefits'!$E$6</f>
        <v>72728</v>
      </c>
      <c r="N171" s="145">
        <f>'2024-25 Salary &amp; Benefits'!$F$6</f>
        <v>78209</v>
      </c>
      <c r="O171" s="9">
        <f t="shared" si="44"/>
        <v>0</v>
      </c>
      <c r="P171" s="9">
        <f t="shared" si="45"/>
        <v>0</v>
      </c>
      <c r="Q171" s="9">
        <f>'2024-25 Salary &amp; Benefits'!G$6</f>
        <v>14418.72</v>
      </c>
      <c r="R171" s="146">
        <f>'2024-25 Salary &amp; Benefits'!H$6</f>
        <v>0.18149999999999999</v>
      </c>
      <c r="S171" s="146">
        <f>'2024-25 Salary &amp; Benefits'!I$6</f>
        <v>0.17510000000000001</v>
      </c>
      <c r="T171" s="9">
        <f t="shared" si="46"/>
        <v>0</v>
      </c>
      <c r="U171" s="9">
        <f t="shared" si="47"/>
        <v>0</v>
      </c>
      <c r="V171" s="9">
        <f t="shared" si="48"/>
        <v>0</v>
      </c>
      <c r="W171" s="9">
        <f t="shared" si="49"/>
        <v>0</v>
      </c>
      <c r="X171" s="22">
        <f t="shared" si="50"/>
        <v>0</v>
      </c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</row>
    <row r="172" spans="1:159" s="21" customFormat="1">
      <c r="A172" s="78" t="s">
        <v>2419</v>
      </c>
      <c r="B172" s="90" t="s">
        <v>1458</v>
      </c>
      <c r="C172" s="91">
        <v>4407</v>
      </c>
      <c r="D172" s="90" t="s">
        <v>243</v>
      </c>
      <c r="E172" s="110" t="str">
        <f>VLOOKUP($C172,'2023-24 School Level AAFTE'!$C$4:$L$2380,9,FALSE)</f>
        <v>No</v>
      </c>
      <c r="F172" s="98">
        <f>VLOOKUP($C172,'2023-24 School Level AAFTE'!$C$4:$J$2380,8,FALSE)</f>
        <v>615.08000000000004</v>
      </c>
      <c r="G172" s="100">
        <f>IFERROR(IF(E172= "yes",VLOOKUP(C172,Summary!$B:$I,5,0),0),0)</f>
        <v>0</v>
      </c>
      <c r="H172" s="99">
        <f t="shared" si="41"/>
        <v>0</v>
      </c>
      <c r="I172" s="157">
        <f>VLOOKUP($A172,'2024-25 Salary &amp; Benefits'!$A:$I,3,FALSE)</f>
        <v>1.06</v>
      </c>
      <c r="J172" s="157">
        <f>VLOOKUP($A172,'2024-25 Salary &amp; Benefits'!$A:$I,4,FALSE)</f>
        <v>1.06</v>
      </c>
      <c r="K172" s="144">
        <f t="shared" si="42"/>
        <v>0</v>
      </c>
      <c r="L172" s="143">
        <f t="shared" si="43"/>
        <v>0</v>
      </c>
      <c r="M172" s="145">
        <f>'2024-25 Salary &amp; Benefits'!$E$6</f>
        <v>72728</v>
      </c>
      <c r="N172" s="145">
        <f>'2024-25 Salary &amp; Benefits'!$F$6</f>
        <v>78209</v>
      </c>
      <c r="O172" s="9">
        <f t="shared" si="44"/>
        <v>0</v>
      </c>
      <c r="P172" s="9">
        <f t="shared" si="45"/>
        <v>0</v>
      </c>
      <c r="Q172" s="9">
        <f>'2024-25 Salary &amp; Benefits'!G$6</f>
        <v>14418.72</v>
      </c>
      <c r="R172" s="146">
        <f>'2024-25 Salary &amp; Benefits'!H$6</f>
        <v>0.18149999999999999</v>
      </c>
      <c r="S172" s="146">
        <f>'2024-25 Salary &amp; Benefits'!I$6</f>
        <v>0.17510000000000001</v>
      </c>
      <c r="T172" s="9">
        <f t="shared" si="46"/>
        <v>0</v>
      </c>
      <c r="U172" s="9">
        <f t="shared" si="47"/>
        <v>0</v>
      </c>
      <c r="V172" s="9">
        <f t="shared" si="48"/>
        <v>0</v>
      </c>
      <c r="W172" s="9">
        <f t="shared" si="49"/>
        <v>0</v>
      </c>
      <c r="X172" s="22">
        <f t="shared" si="50"/>
        <v>0</v>
      </c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</row>
    <row r="173" spans="1:159" s="21" customFormat="1">
      <c r="A173" s="78" t="s">
        <v>2419</v>
      </c>
      <c r="B173" s="90" t="s">
        <v>1458</v>
      </c>
      <c r="C173" s="91">
        <v>4297</v>
      </c>
      <c r="D173" s="90" t="s">
        <v>1475</v>
      </c>
      <c r="E173" s="110" t="str">
        <f>VLOOKUP($C173,'2023-24 School Level AAFTE'!$C$4:$L$2380,9,FALSE)</f>
        <v>No</v>
      </c>
      <c r="F173" s="98">
        <f>VLOOKUP($C173,'2023-24 School Level AAFTE'!$C$4:$J$2380,8,FALSE)</f>
        <v>601.92999999999995</v>
      </c>
      <c r="G173" s="100">
        <f>IFERROR(IF(E173= "yes",VLOOKUP(C173,Summary!$B:$I,5,0),0),0)</f>
        <v>0</v>
      </c>
      <c r="H173" s="99">
        <f t="shared" si="41"/>
        <v>0</v>
      </c>
      <c r="I173" s="157">
        <f>VLOOKUP($A173,'2024-25 Salary &amp; Benefits'!$A:$I,3,FALSE)</f>
        <v>1.06</v>
      </c>
      <c r="J173" s="157">
        <f>VLOOKUP($A173,'2024-25 Salary &amp; Benefits'!$A:$I,4,FALSE)</f>
        <v>1.06</v>
      </c>
      <c r="K173" s="144">
        <f t="shared" si="42"/>
        <v>0</v>
      </c>
      <c r="L173" s="143">
        <f t="shared" si="43"/>
        <v>0</v>
      </c>
      <c r="M173" s="145">
        <f>'2024-25 Salary &amp; Benefits'!$E$6</f>
        <v>72728</v>
      </c>
      <c r="N173" s="145">
        <f>'2024-25 Salary &amp; Benefits'!$F$6</f>
        <v>78209</v>
      </c>
      <c r="O173" s="9">
        <f t="shared" si="44"/>
        <v>0</v>
      </c>
      <c r="P173" s="9">
        <f t="shared" si="45"/>
        <v>0</v>
      </c>
      <c r="Q173" s="9">
        <f>'2024-25 Salary &amp; Benefits'!G$6</f>
        <v>14418.72</v>
      </c>
      <c r="R173" s="146">
        <f>'2024-25 Salary &amp; Benefits'!H$6</f>
        <v>0.18149999999999999</v>
      </c>
      <c r="S173" s="146">
        <f>'2024-25 Salary &amp; Benefits'!I$6</f>
        <v>0.17510000000000001</v>
      </c>
      <c r="T173" s="9">
        <f t="shared" si="46"/>
        <v>0</v>
      </c>
      <c r="U173" s="9">
        <f t="shared" si="47"/>
        <v>0</v>
      </c>
      <c r="V173" s="9">
        <f t="shared" si="48"/>
        <v>0</v>
      </c>
      <c r="W173" s="9">
        <f t="shared" si="49"/>
        <v>0</v>
      </c>
      <c r="X173" s="22">
        <f t="shared" si="50"/>
        <v>0</v>
      </c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</row>
    <row r="174" spans="1:159" s="21" customFormat="1">
      <c r="A174" s="78" t="s">
        <v>2419</v>
      </c>
      <c r="B174" s="90" t="s">
        <v>1458</v>
      </c>
      <c r="C174" s="91">
        <v>5033</v>
      </c>
      <c r="D174" s="90" t="s">
        <v>1480</v>
      </c>
      <c r="E174" s="110" t="str">
        <f>VLOOKUP($C174,'2023-24 School Level AAFTE'!$C$4:$L$2380,9,FALSE)</f>
        <v>No</v>
      </c>
      <c r="F174" s="98">
        <f>VLOOKUP($C174,'2023-24 School Level AAFTE'!$C$4:$J$2380,8,FALSE)</f>
        <v>2032.19</v>
      </c>
      <c r="G174" s="100">
        <f>IFERROR(IF(E174= "yes",VLOOKUP(C174,Summary!$B:$I,5,0),0),0)</f>
        <v>0</v>
      </c>
      <c r="H174" s="99">
        <f t="shared" si="41"/>
        <v>0</v>
      </c>
      <c r="I174" s="157">
        <f>VLOOKUP($A174,'2024-25 Salary &amp; Benefits'!$A:$I,3,FALSE)</f>
        <v>1.06</v>
      </c>
      <c r="J174" s="157">
        <f>VLOOKUP($A174,'2024-25 Salary &amp; Benefits'!$A:$I,4,FALSE)</f>
        <v>1.06</v>
      </c>
      <c r="K174" s="144">
        <f t="shared" si="42"/>
        <v>0</v>
      </c>
      <c r="L174" s="143">
        <f t="shared" si="43"/>
        <v>0</v>
      </c>
      <c r="M174" s="145">
        <f>'2024-25 Salary &amp; Benefits'!$E$6</f>
        <v>72728</v>
      </c>
      <c r="N174" s="145">
        <f>'2024-25 Salary &amp; Benefits'!$F$6</f>
        <v>78209</v>
      </c>
      <c r="O174" s="9">
        <f t="shared" si="44"/>
        <v>0</v>
      </c>
      <c r="P174" s="9">
        <f t="shared" si="45"/>
        <v>0</v>
      </c>
      <c r="Q174" s="9">
        <f>'2024-25 Salary &amp; Benefits'!G$6</f>
        <v>14418.72</v>
      </c>
      <c r="R174" s="146">
        <f>'2024-25 Salary &amp; Benefits'!H$6</f>
        <v>0.18149999999999999</v>
      </c>
      <c r="S174" s="146">
        <f>'2024-25 Salary &amp; Benefits'!I$6</f>
        <v>0.17510000000000001</v>
      </c>
      <c r="T174" s="9">
        <f t="shared" si="46"/>
        <v>0</v>
      </c>
      <c r="U174" s="9">
        <f t="shared" si="47"/>
        <v>0</v>
      </c>
      <c r="V174" s="9">
        <f t="shared" si="48"/>
        <v>0</v>
      </c>
      <c r="W174" s="9">
        <f t="shared" si="49"/>
        <v>0</v>
      </c>
      <c r="X174" s="22">
        <f t="shared" si="50"/>
        <v>0</v>
      </c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</row>
    <row r="175" spans="1:159" s="21" customFormat="1">
      <c r="A175" s="78" t="s">
        <v>2419</v>
      </c>
      <c r="B175" s="90" t="s">
        <v>1458</v>
      </c>
      <c r="C175" s="91">
        <v>2748</v>
      </c>
      <c r="D175" s="90" t="s">
        <v>1463</v>
      </c>
      <c r="E175" s="110" t="str">
        <f>VLOOKUP($C175,'2023-24 School Level AAFTE'!$C$4:$L$2380,9,FALSE)</f>
        <v>No</v>
      </c>
      <c r="F175" s="98">
        <f>VLOOKUP($C175,'2023-24 School Level AAFTE'!$C$4:$J$2380,8,FALSE)</f>
        <v>354.86</v>
      </c>
      <c r="G175" s="100">
        <f>IFERROR(IF(E175= "yes",VLOOKUP(C175,Summary!$B:$I,5,0),0),0)</f>
        <v>0</v>
      </c>
      <c r="H175" s="99">
        <f t="shared" si="41"/>
        <v>0</v>
      </c>
      <c r="I175" s="157">
        <f>VLOOKUP($A175,'2024-25 Salary &amp; Benefits'!$A:$I,3,FALSE)</f>
        <v>1.06</v>
      </c>
      <c r="J175" s="157">
        <f>VLOOKUP($A175,'2024-25 Salary &amp; Benefits'!$A:$I,4,FALSE)</f>
        <v>1.06</v>
      </c>
      <c r="K175" s="144">
        <f t="shared" si="42"/>
        <v>0</v>
      </c>
      <c r="L175" s="143">
        <f t="shared" si="43"/>
        <v>0</v>
      </c>
      <c r="M175" s="145">
        <f>'2024-25 Salary &amp; Benefits'!$E$6</f>
        <v>72728</v>
      </c>
      <c r="N175" s="145">
        <f>'2024-25 Salary &amp; Benefits'!$F$6</f>
        <v>78209</v>
      </c>
      <c r="O175" s="9">
        <f t="shared" si="44"/>
        <v>0</v>
      </c>
      <c r="P175" s="9">
        <f t="shared" si="45"/>
        <v>0</v>
      </c>
      <c r="Q175" s="9">
        <f>'2024-25 Salary &amp; Benefits'!G$6</f>
        <v>14418.72</v>
      </c>
      <c r="R175" s="146">
        <f>'2024-25 Salary &amp; Benefits'!H$6</f>
        <v>0.18149999999999999</v>
      </c>
      <c r="S175" s="146">
        <f>'2024-25 Salary &amp; Benefits'!I$6</f>
        <v>0.17510000000000001</v>
      </c>
      <c r="T175" s="9">
        <f t="shared" si="46"/>
        <v>0</v>
      </c>
      <c r="U175" s="9">
        <f t="shared" si="47"/>
        <v>0</v>
      </c>
      <c r="V175" s="9">
        <f t="shared" si="48"/>
        <v>0</v>
      </c>
      <c r="W175" s="9">
        <f t="shared" si="49"/>
        <v>0</v>
      </c>
      <c r="X175" s="22">
        <f t="shared" si="50"/>
        <v>0</v>
      </c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</row>
    <row r="176" spans="1:159" s="21" customFormat="1">
      <c r="A176" s="78" t="s">
        <v>2419</v>
      </c>
      <c r="B176" s="90" t="s">
        <v>1458</v>
      </c>
      <c r="C176" s="91">
        <v>5635</v>
      </c>
      <c r="D176" s="90" t="s">
        <v>3151</v>
      </c>
      <c r="E176" s="110" t="str">
        <f>VLOOKUP($C176,'2023-24 School Level AAFTE'!$C$4:$L$2380,9,FALSE)</f>
        <v>No</v>
      </c>
      <c r="F176" s="98">
        <f>VLOOKUP($C176,'2023-24 School Level AAFTE'!$C$4:$J$2380,8,FALSE)</f>
        <v>589.67999999999995</v>
      </c>
      <c r="G176" s="100">
        <f>IFERROR(IF(E176= "yes",VLOOKUP(C176,Summary!$B:$I,5,0),0),0)</f>
        <v>0</v>
      </c>
      <c r="H176" s="99">
        <f t="shared" si="41"/>
        <v>0</v>
      </c>
      <c r="I176" s="157">
        <f>VLOOKUP($A176,'2024-25 Salary &amp; Benefits'!$A:$I,3,FALSE)</f>
        <v>1.06</v>
      </c>
      <c r="J176" s="157">
        <f>VLOOKUP($A176,'2024-25 Salary &amp; Benefits'!$A:$I,4,FALSE)</f>
        <v>1.06</v>
      </c>
      <c r="K176" s="144">
        <f t="shared" si="42"/>
        <v>0</v>
      </c>
      <c r="L176" s="143">
        <f t="shared" si="43"/>
        <v>0</v>
      </c>
      <c r="M176" s="145">
        <f>'2024-25 Salary &amp; Benefits'!$E$6</f>
        <v>72728</v>
      </c>
      <c r="N176" s="145">
        <f>'2024-25 Salary &amp; Benefits'!$F$6</f>
        <v>78209</v>
      </c>
      <c r="O176" s="9">
        <f t="shared" si="44"/>
        <v>0</v>
      </c>
      <c r="P176" s="9">
        <f t="shared" si="45"/>
        <v>0</v>
      </c>
      <c r="Q176" s="9">
        <f>'2024-25 Salary &amp; Benefits'!G$6</f>
        <v>14418.72</v>
      </c>
      <c r="R176" s="146">
        <f>'2024-25 Salary &amp; Benefits'!H$6</f>
        <v>0.18149999999999999</v>
      </c>
      <c r="S176" s="146">
        <f>'2024-25 Salary &amp; Benefits'!I$6</f>
        <v>0.17510000000000001</v>
      </c>
      <c r="T176" s="9">
        <f t="shared" si="46"/>
        <v>0</v>
      </c>
      <c r="U176" s="9">
        <f t="shared" si="47"/>
        <v>0</v>
      </c>
      <c r="V176" s="9">
        <f t="shared" si="48"/>
        <v>0</v>
      </c>
      <c r="W176" s="9">
        <f t="shared" si="49"/>
        <v>0</v>
      </c>
      <c r="X176" s="22">
        <f t="shared" si="50"/>
        <v>0</v>
      </c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</row>
    <row r="177" spans="1:159" s="21" customFormat="1">
      <c r="A177" s="78" t="s">
        <v>2419</v>
      </c>
      <c r="B177" s="90" t="s">
        <v>1458</v>
      </c>
      <c r="C177" s="91">
        <v>5206</v>
      </c>
      <c r="D177" s="90" t="s">
        <v>259</v>
      </c>
      <c r="E177" s="110" t="str">
        <f>VLOOKUP($C177,'2023-24 School Level AAFTE'!$C$4:$L$2380,9,FALSE)</f>
        <v>Yes</v>
      </c>
      <c r="F177" s="98">
        <f>VLOOKUP($C177,'2023-24 School Level AAFTE'!$C$4:$J$2380,8,FALSE)</f>
        <v>892.63</v>
      </c>
      <c r="G177" s="100">
        <f>IFERROR(IF(E177= "yes",VLOOKUP(C177,Summary!$B:$I,5,0),0),0)</f>
        <v>0</v>
      </c>
      <c r="H177" s="99">
        <f t="shared" si="41"/>
        <v>892.63</v>
      </c>
      <c r="I177" s="157">
        <f>VLOOKUP($A177,'2024-25 Salary &amp; Benefits'!$A:$I,3,FALSE)</f>
        <v>1.06</v>
      </c>
      <c r="J177" s="157">
        <f>VLOOKUP($A177,'2024-25 Salary &amp; Benefits'!$A:$I,4,FALSE)</f>
        <v>1.06</v>
      </c>
      <c r="K177" s="144">
        <f t="shared" si="42"/>
        <v>892.63</v>
      </c>
      <c r="L177" s="143">
        <f t="shared" si="43"/>
        <v>2.6179999999999999</v>
      </c>
      <c r="M177" s="145">
        <f>'2024-25 Salary &amp; Benefits'!$E$6</f>
        <v>72728</v>
      </c>
      <c r="N177" s="145">
        <f>'2024-25 Salary &amp; Benefits'!$F$6</f>
        <v>78209</v>
      </c>
      <c r="O177" s="9">
        <f t="shared" si="44"/>
        <v>201826.02</v>
      </c>
      <c r="P177" s="9">
        <f t="shared" si="45"/>
        <v>15210.210000000021</v>
      </c>
      <c r="Q177" s="9">
        <f>'2024-25 Salary &amp; Benefits'!G$6</f>
        <v>14418.72</v>
      </c>
      <c r="R177" s="146">
        <f>'2024-25 Salary &amp; Benefits'!H$6</f>
        <v>0.18149999999999999</v>
      </c>
      <c r="S177" s="146">
        <f>'2024-25 Salary &amp; Benefits'!I$6</f>
        <v>0.17510000000000001</v>
      </c>
      <c r="T177" s="9">
        <f t="shared" si="46"/>
        <v>77042.94</v>
      </c>
      <c r="U177" s="9">
        <f t="shared" si="47"/>
        <v>3617.27</v>
      </c>
      <c r="V177" s="9">
        <f t="shared" si="48"/>
        <v>633.38</v>
      </c>
      <c r="W177" s="9">
        <f t="shared" si="49"/>
        <v>4250.6499999999996</v>
      </c>
      <c r="X177" s="22">
        <f t="shared" si="50"/>
        <v>298329.82</v>
      </c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</row>
    <row r="178" spans="1:159" s="21" customFormat="1">
      <c r="A178" s="78" t="s">
        <v>2419</v>
      </c>
      <c r="B178" s="90" t="s">
        <v>1458</v>
      </c>
      <c r="C178" s="91">
        <v>4102</v>
      </c>
      <c r="D178" s="90" t="s">
        <v>1469</v>
      </c>
      <c r="E178" s="110" t="str">
        <f>VLOOKUP($C178,'2023-24 School Level AAFTE'!$C$4:$L$2380,9,FALSE)</f>
        <v>Yes</v>
      </c>
      <c r="F178" s="98">
        <f>VLOOKUP($C178,'2023-24 School Level AAFTE'!$C$4:$J$2380,8,FALSE)</f>
        <v>449</v>
      </c>
      <c r="G178" s="100">
        <f>IFERROR(IF(E178= "yes",VLOOKUP(C178,Summary!$B:$I,5,0),0),0)</f>
        <v>0</v>
      </c>
      <c r="H178" s="99">
        <f t="shared" si="41"/>
        <v>449</v>
      </c>
      <c r="I178" s="157">
        <f>VLOOKUP($A178,'2024-25 Salary &amp; Benefits'!$A:$I,3,FALSE)</f>
        <v>1.06</v>
      </c>
      <c r="J178" s="157">
        <f>VLOOKUP($A178,'2024-25 Salary &amp; Benefits'!$A:$I,4,FALSE)</f>
        <v>1.06</v>
      </c>
      <c r="K178" s="144">
        <f t="shared" si="42"/>
        <v>449</v>
      </c>
      <c r="L178" s="143">
        <f t="shared" si="43"/>
        <v>1.3169999999999999</v>
      </c>
      <c r="M178" s="145">
        <f>'2024-25 Salary &amp; Benefits'!$E$6</f>
        <v>72728</v>
      </c>
      <c r="N178" s="145">
        <f>'2024-25 Salary &amp; Benefits'!$F$6</f>
        <v>78209</v>
      </c>
      <c r="O178" s="9">
        <f t="shared" si="44"/>
        <v>101529.74</v>
      </c>
      <c r="P178" s="9">
        <f t="shared" si="45"/>
        <v>7651.5899999999965</v>
      </c>
      <c r="Q178" s="9">
        <f>'2024-25 Salary &amp; Benefits'!G$6</f>
        <v>14418.72</v>
      </c>
      <c r="R178" s="146">
        <f>'2024-25 Salary &amp; Benefits'!H$6</f>
        <v>0.18149999999999999</v>
      </c>
      <c r="S178" s="146">
        <f>'2024-25 Salary &amp; Benefits'!I$6</f>
        <v>0.17510000000000001</v>
      </c>
      <c r="T178" s="9">
        <f t="shared" si="46"/>
        <v>38756.9</v>
      </c>
      <c r="U178" s="9">
        <f t="shared" si="47"/>
        <v>1819.69</v>
      </c>
      <c r="V178" s="9">
        <f t="shared" si="48"/>
        <v>318.63</v>
      </c>
      <c r="W178" s="9">
        <f t="shared" si="49"/>
        <v>2138.3200000000002</v>
      </c>
      <c r="X178" s="22">
        <f t="shared" si="50"/>
        <v>150076.55000000002</v>
      </c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</row>
    <row r="179" spans="1:159" s="21" customFormat="1">
      <c r="A179" s="78" t="s">
        <v>2419</v>
      </c>
      <c r="B179" s="90" t="s">
        <v>1458</v>
      </c>
      <c r="C179" s="91">
        <v>5160</v>
      </c>
      <c r="D179" s="90" t="s">
        <v>1482</v>
      </c>
      <c r="E179" s="110" t="str">
        <f>VLOOKUP($C179,'2023-24 School Level AAFTE'!$C$4:$L$2380,9,FALSE)</f>
        <v>No</v>
      </c>
      <c r="F179" s="98">
        <f>VLOOKUP($C179,'2023-24 School Level AAFTE'!$C$4:$J$2380,8,FALSE)</f>
        <v>735.83</v>
      </c>
      <c r="G179" s="100">
        <f>IFERROR(IF(E179= "yes",VLOOKUP(C179,Summary!$B:$I,5,0),0),0)</f>
        <v>0</v>
      </c>
      <c r="H179" s="99">
        <f t="shared" si="41"/>
        <v>0</v>
      </c>
      <c r="I179" s="157">
        <f>VLOOKUP($A179,'2024-25 Salary &amp; Benefits'!$A:$I,3,FALSE)</f>
        <v>1.06</v>
      </c>
      <c r="J179" s="157">
        <f>VLOOKUP($A179,'2024-25 Salary &amp; Benefits'!$A:$I,4,FALSE)</f>
        <v>1.06</v>
      </c>
      <c r="K179" s="144">
        <f t="shared" si="42"/>
        <v>0</v>
      </c>
      <c r="L179" s="143">
        <f t="shared" si="43"/>
        <v>0</v>
      </c>
      <c r="M179" s="145">
        <f>'2024-25 Salary &amp; Benefits'!$E$6</f>
        <v>72728</v>
      </c>
      <c r="N179" s="145">
        <f>'2024-25 Salary &amp; Benefits'!$F$6</f>
        <v>78209</v>
      </c>
      <c r="O179" s="9">
        <f t="shared" si="44"/>
        <v>0</v>
      </c>
      <c r="P179" s="9">
        <f t="shared" si="45"/>
        <v>0</v>
      </c>
      <c r="Q179" s="9">
        <f>'2024-25 Salary &amp; Benefits'!G$6</f>
        <v>14418.72</v>
      </c>
      <c r="R179" s="146">
        <f>'2024-25 Salary &amp; Benefits'!H$6</f>
        <v>0.18149999999999999</v>
      </c>
      <c r="S179" s="146">
        <f>'2024-25 Salary &amp; Benefits'!I$6</f>
        <v>0.17510000000000001</v>
      </c>
      <c r="T179" s="9">
        <f t="shared" si="46"/>
        <v>0</v>
      </c>
      <c r="U179" s="9">
        <f t="shared" si="47"/>
        <v>0</v>
      </c>
      <c r="V179" s="9">
        <f t="shared" si="48"/>
        <v>0</v>
      </c>
      <c r="W179" s="9">
        <f t="shared" si="49"/>
        <v>0</v>
      </c>
      <c r="X179" s="22">
        <f t="shared" si="50"/>
        <v>0</v>
      </c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</row>
    <row r="180" spans="1:159" s="21" customFormat="1">
      <c r="A180" s="78" t="s">
        <v>2419</v>
      </c>
      <c r="B180" s="90" t="s">
        <v>1458</v>
      </c>
      <c r="C180" s="91">
        <v>4538</v>
      </c>
      <c r="D180" s="90" t="s">
        <v>1478</v>
      </c>
      <c r="E180" s="110" t="str">
        <f>VLOOKUP($C180,'2023-24 School Level AAFTE'!$C$4:$L$2380,9,FALSE)</f>
        <v>No</v>
      </c>
      <c r="F180" s="98">
        <f>VLOOKUP($C180,'2023-24 School Level AAFTE'!$C$4:$J$2380,8,FALSE)</f>
        <v>465.66</v>
      </c>
      <c r="G180" s="100">
        <f>IFERROR(IF(E180= "yes",VLOOKUP(C180,Summary!$B:$I,5,0),0),0)</f>
        <v>0</v>
      </c>
      <c r="H180" s="99">
        <f t="shared" si="41"/>
        <v>0</v>
      </c>
      <c r="I180" s="157">
        <f>VLOOKUP($A180,'2024-25 Salary &amp; Benefits'!$A:$I,3,FALSE)</f>
        <v>1.06</v>
      </c>
      <c r="J180" s="157">
        <f>VLOOKUP($A180,'2024-25 Salary &amp; Benefits'!$A:$I,4,FALSE)</f>
        <v>1.06</v>
      </c>
      <c r="K180" s="144">
        <f t="shared" si="42"/>
        <v>0</v>
      </c>
      <c r="L180" s="143">
        <f t="shared" si="43"/>
        <v>0</v>
      </c>
      <c r="M180" s="145">
        <f>'2024-25 Salary &amp; Benefits'!$E$6</f>
        <v>72728</v>
      </c>
      <c r="N180" s="145">
        <f>'2024-25 Salary &amp; Benefits'!$F$6</f>
        <v>78209</v>
      </c>
      <c r="O180" s="9">
        <f t="shared" si="44"/>
        <v>0</v>
      </c>
      <c r="P180" s="9">
        <f t="shared" si="45"/>
        <v>0</v>
      </c>
      <c r="Q180" s="9">
        <f>'2024-25 Salary &amp; Benefits'!G$6</f>
        <v>14418.72</v>
      </c>
      <c r="R180" s="146">
        <f>'2024-25 Salary &amp; Benefits'!H$6</f>
        <v>0.18149999999999999</v>
      </c>
      <c r="S180" s="146">
        <f>'2024-25 Salary &amp; Benefits'!I$6</f>
        <v>0.17510000000000001</v>
      </c>
      <c r="T180" s="9">
        <f t="shared" si="46"/>
        <v>0</v>
      </c>
      <c r="U180" s="9">
        <f t="shared" si="47"/>
        <v>0</v>
      </c>
      <c r="V180" s="9">
        <f t="shared" si="48"/>
        <v>0</v>
      </c>
      <c r="W180" s="9">
        <f t="shared" si="49"/>
        <v>0</v>
      </c>
      <c r="X180" s="22">
        <f t="shared" si="50"/>
        <v>0</v>
      </c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</row>
    <row r="181" spans="1:159" s="21" customFormat="1">
      <c r="A181" s="78" t="s">
        <v>2419</v>
      </c>
      <c r="B181" s="90" t="s">
        <v>1458</v>
      </c>
      <c r="C181" s="91">
        <v>5961</v>
      </c>
      <c r="D181" s="90" t="s">
        <v>1484</v>
      </c>
      <c r="E181" s="110" t="str">
        <f>VLOOKUP($C181,'2023-24 School Level AAFTE'!$C$4:$L$2380,9,FALSE)</f>
        <v>No</v>
      </c>
      <c r="F181" s="98">
        <f>VLOOKUP($C181,'2023-24 School Level AAFTE'!$C$4:$J$2380,8,FALSE)</f>
        <v>336.88</v>
      </c>
      <c r="G181" s="100">
        <f>IFERROR(IF(E181= "yes",VLOOKUP(C181,Summary!$B:$I,5,0),0),0)</f>
        <v>0</v>
      </c>
      <c r="H181" s="99">
        <f t="shared" si="41"/>
        <v>0</v>
      </c>
      <c r="I181" s="157">
        <f>VLOOKUP($A181,'2024-25 Salary &amp; Benefits'!$A:$I,3,FALSE)</f>
        <v>1.06</v>
      </c>
      <c r="J181" s="157">
        <f>VLOOKUP($A181,'2024-25 Salary &amp; Benefits'!$A:$I,4,FALSE)</f>
        <v>1.06</v>
      </c>
      <c r="K181" s="144">
        <f t="shared" si="42"/>
        <v>0</v>
      </c>
      <c r="L181" s="143">
        <f t="shared" si="43"/>
        <v>0</v>
      </c>
      <c r="M181" s="145">
        <f>'2024-25 Salary &amp; Benefits'!$E$6</f>
        <v>72728</v>
      </c>
      <c r="N181" s="145">
        <f>'2024-25 Salary &amp; Benefits'!$F$6</f>
        <v>78209</v>
      </c>
      <c r="O181" s="9">
        <f t="shared" si="44"/>
        <v>0</v>
      </c>
      <c r="P181" s="9">
        <f t="shared" si="45"/>
        <v>0</v>
      </c>
      <c r="Q181" s="9">
        <f>'2024-25 Salary &amp; Benefits'!G$6</f>
        <v>14418.72</v>
      </c>
      <c r="R181" s="146">
        <f>'2024-25 Salary &amp; Benefits'!H$6</f>
        <v>0.18149999999999999</v>
      </c>
      <c r="S181" s="146">
        <f>'2024-25 Salary &amp; Benefits'!I$6</f>
        <v>0.17510000000000001</v>
      </c>
      <c r="T181" s="9">
        <f t="shared" si="46"/>
        <v>0</v>
      </c>
      <c r="U181" s="9">
        <f t="shared" si="47"/>
        <v>0</v>
      </c>
      <c r="V181" s="9">
        <f t="shared" si="48"/>
        <v>0</v>
      </c>
      <c r="W181" s="9">
        <f t="shared" si="49"/>
        <v>0</v>
      </c>
      <c r="X181" s="22">
        <f t="shared" si="50"/>
        <v>0</v>
      </c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</row>
    <row r="182" spans="1:159" s="21" customFormat="1">
      <c r="A182" s="78" t="s">
        <v>2419</v>
      </c>
      <c r="B182" s="90" t="s">
        <v>1458</v>
      </c>
      <c r="C182" s="91">
        <v>4381</v>
      </c>
      <c r="D182" s="90" t="s">
        <v>1477</v>
      </c>
      <c r="E182" s="110" t="str">
        <f>VLOOKUP($C182,'2023-24 School Level AAFTE'!$C$4:$L$2380,9,FALSE)</f>
        <v>No</v>
      </c>
      <c r="F182" s="98">
        <f>VLOOKUP($C182,'2023-24 School Level AAFTE'!$C$4:$J$2380,8,FALSE)</f>
        <v>528.30999999999995</v>
      </c>
      <c r="G182" s="100">
        <f>IFERROR(IF(E182= "yes",VLOOKUP(C182,Summary!$B:$I,5,0),0),0)</f>
        <v>0</v>
      </c>
      <c r="H182" s="99">
        <f t="shared" si="41"/>
        <v>0</v>
      </c>
      <c r="I182" s="157">
        <f>VLOOKUP($A182,'2024-25 Salary &amp; Benefits'!$A:$I,3,FALSE)</f>
        <v>1.06</v>
      </c>
      <c r="J182" s="157">
        <f>VLOOKUP($A182,'2024-25 Salary &amp; Benefits'!$A:$I,4,FALSE)</f>
        <v>1.06</v>
      </c>
      <c r="K182" s="144">
        <f t="shared" si="42"/>
        <v>0</v>
      </c>
      <c r="L182" s="143">
        <f t="shared" si="43"/>
        <v>0</v>
      </c>
      <c r="M182" s="145">
        <f>'2024-25 Salary &amp; Benefits'!$E$6</f>
        <v>72728</v>
      </c>
      <c r="N182" s="145">
        <f>'2024-25 Salary &amp; Benefits'!$F$6</f>
        <v>78209</v>
      </c>
      <c r="O182" s="9">
        <f t="shared" si="44"/>
        <v>0</v>
      </c>
      <c r="P182" s="9">
        <f t="shared" si="45"/>
        <v>0</v>
      </c>
      <c r="Q182" s="9">
        <f>'2024-25 Salary &amp; Benefits'!G$6</f>
        <v>14418.72</v>
      </c>
      <c r="R182" s="146">
        <f>'2024-25 Salary &amp; Benefits'!H$6</f>
        <v>0.18149999999999999</v>
      </c>
      <c r="S182" s="146">
        <f>'2024-25 Salary &amp; Benefits'!I$6</f>
        <v>0.17510000000000001</v>
      </c>
      <c r="T182" s="9">
        <f t="shared" si="46"/>
        <v>0</v>
      </c>
      <c r="U182" s="9">
        <f t="shared" si="47"/>
        <v>0</v>
      </c>
      <c r="V182" s="9">
        <f t="shared" si="48"/>
        <v>0</v>
      </c>
      <c r="W182" s="9">
        <f t="shared" si="49"/>
        <v>0</v>
      </c>
      <c r="X182" s="22">
        <f t="shared" si="50"/>
        <v>0</v>
      </c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</row>
    <row r="183" spans="1:159" s="21" customFormat="1">
      <c r="A183" s="78" t="s">
        <v>2419</v>
      </c>
      <c r="B183" s="90" t="s">
        <v>1458</v>
      </c>
      <c r="C183" s="91">
        <v>5665</v>
      </c>
      <c r="D183" s="90" t="s">
        <v>3152</v>
      </c>
      <c r="E183" s="110" t="str">
        <f>VLOOKUP($C183,'2023-24 School Level AAFTE'!$C$4:$L$2380,9,FALSE)</f>
        <v>No</v>
      </c>
      <c r="F183" s="98">
        <f>VLOOKUP($C183,'2023-24 School Level AAFTE'!$C$4:$J$2380,8,FALSE)</f>
        <v>55.71</v>
      </c>
      <c r="G183" s="100">
        <f>IFERROR(IF(E183= "yes",VLOOKUP(C183,Summary!$B:$I,5,0),0),0)</f>
        <v>0</v>
      </c>
      <c r="H183" s="99">
        <f t="shared" si="41"/>
        <v>0</v>
      </c>
      <c r="I183" s="157">
        <f>VLOOKUP($A183,'2024-25 Salary &amp; Benefits'!$A:$I,3,FALSE)</f>
        <v>1.06</v>
      </c>
      <c r="J183" s="157">
        <f>VLOOKUP($A183,'2024-25 Salary &amp; Benefits'!$A:$I,4,FALSE)</f>
        <v>1.06</v>
      </c>
      <c r="K183" s="144">
        <f t="shared" si="42"/>
        <v>0</v>
      </c>
      <c r="L183" s="143">
        <f t="shared" si="43"/>
        <v>0</v>
      </c>
      <c r="M183" s="145">
        <f>'2024-25 Salary &amp; Benefits'!$E$6</f>
        <v>72728</v>
      </c>
      <c r="N183" s="145">
        <f>'2024-25 Salary &amp; Benefits'!$F$6</f>
        <v>78209</v>
      </c>
      <c r="O183" s="9">
        <f t="shared" si="44"/>
        <v>0</v>
      </c>
      <c r="P183" s="9">
        <f t="shared" si="45"/>
        <v>0</v>
      </c>
      <c r="Q183" s="9">
        <f>'2024-25 Salary &amp; Benefits'!G$6</f>
        <v>14418.72</v>
      </c>
      <c r="R183" s="146">
        <f>'2024-25 Salary &amp; Benefits'!H$6</f>
        <v>0.18149999999999999</v>
      </c>
      <c r="S183" s="146">
        <f>'2024-25 Salary &amp; Benefits'!I$6</f>
        <v>0.17510000000000001</v>
      </c>
      <c r="T183" s="9">
        <f t="shared" si="46"/>
        <v>0</v>
      </c>
      <c r="U183" s="9">
        <f t="shared" si="47"/>
        <v>0</v>
      </c>
      <c r="V183" s="9">
        <f t="shared" si="48"/>
        <v>0</v>
      </c>
      <c r="W183" s="9">
        <f t="shared" si="49"/>
        <v>0</v>
      </c>
      <c r="X183" s="22">
        <f t="shared" si="50"/>
        <v>0</v>
      </c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</row>
    <row r="184" spans="1:159" s="21" customFormat="1">
      <c r="A184" s="78" t="s">
        <v>2419</v>
      </c>
      <c r="B184" s="90" t="s">
        <v>1458</v>
      </c>
      <c r="C184" s="91">
        <v>4227</v>
      </c>
      <c r="D184" s="90" t="s">
        <v>1473</v>
      </c>
      <c r="E184" s="110" t="str">
        <f>VLOOKUP($C184,'2023-24 School Level AAFTE'!$C$4:$L$2380,9,FALSE)</f>
        <v>No</v>
      </c>
      <c r="F184" s="98">
        <f>VLOOKUP($C184,'2023-24 School Level AAFTE'!$C$4:$J$2380,8,FALSE)</f>
        <v>434.57</v>
      </c>
      <c r="G184" s="100">
        <f>IFERROR(IF(E184= "yes",VLOOKUP(C184,Summary!$B:$I,5,0),0),0)</f>
        <v>0</v>
      </c>
      <c r="H184" s="99">
        <f t="shared" si="41"/>
        <v>0</v>
      </c>
      <c r="I184" s="157">
        <f>VLOOKUP($A184,'2024-25 Salary &amp; Benefits'!$A:$I,3,FALSE)</f>
        <v>1.06</v>
      </c>
      <c r="J184" s="157">
        <f>VLOOKUP($A184,'2024-25 Salary &amp; Benefits'!$A:$I,4,FALSE)</f>
        <v>1.06</v>
      </c>
      <c r="K184" s="144">
        <f t="shared" si="42"/>
        <v>0</v>
      </c>
      <c r="L184" s="143">
        <f t="shared" si="43"/>
        <v>0</v>
      </c>
      <c r="M184" s="145">
        <f>'2024-25 Salary &amp; Benefits'!$E$6</f>
        <v>72728</v>
      </c>
      <c r="N184" s="145">
        <f>'2024-25 Salary &amp; Benefits'!$F$6</f>
        <v>78209</v>
      </c>
      <c r="O184" s="9">
        <f t="shared" si="44"/>
        <v>0</v>
      </c>
      <c r="P184" s="9">
        <f t="shared" si="45"/>
        <v>0</v>
      </c>
      <c r="Q184" s="9">
        <f>'2024-25 Salary &amp; Benefits'!G$6</f>
        <v>14418.72</v>
      </c>
      <c r="R184" s="146">
        <f>'2024-25 Salary &amp; Benefits'!H$6</f>
        <v>0.18149999999999999</v>
      </c>
      <c r="S184" s="146">
        <f>'2024-25 Salary &amp; Benefits'!I$6</f>
        <v>0.17510000000000001</v>
      </c>
      <c r="T184" s="9">
        <f t="shared" si="46"/>
        <v>0</v>
      </c>
      <c r="U184" s="9">
        <f t="shared" si="47"/>
        <v>0</v>
      </c>
      <c r="V184" s="9">
        <f t="shared" si="48"/>
        <v>0</v>
      </c>
      <c r="W184" s="9">
        <f t="shared" si="49"/>
        <v>0</v>
      </c>
      <c r="X184" s="22">
        <f t="shared" si="50"/>
        <v>0</v>
      </c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</row>
    <row r="185" spans="1:159" s="21" customFormat="1">
      <c r="A185" s="78" t="s">
        <v>2419</v>
      </c>
      <c r="B185" s="90" t="s">
        <v>1458</v>
      </c>
      <c r="C185" s="91">
        <v>2543</v>
      </c>
      <c r="D185" s="90" t="s">
        <v>1461</v>
      </c>
      <c r="E185" s="110" t="str">
        <f>VLOOKUP($C185,'2023-24 School Level AAFTE'!$C$4:$L$2380,9,FALSE)</f>
        <v>Yes</v>
      </c>
      <c r="F185" s="98">
        <f>VLOOKUP($C185,'2023-24 School Level AAFTE'!$C$4:$J$2380,8,FALSE)</f>
        <v>267.43</v>
      </c>
      <c r="G185" s="100">
        <f>IFERROR(IF(E185= "yes",VLOOKUP(C185,Summary!$B:$I,5,0),0),0)</f>
        <v>0</v>
      </c>
      <c r="H185" s="99">
        <f t="shared" si="41"/>
        <v>267.43</v>
      </c>
      <c r="I185" s="157">
        <f>VLOOKUP($A185,'2024-25 Salary &amp; Benefits'!$A:$I,3,FALSE)</f>
        <v>1.06</v>
      </c>
      <c r="J185" s="157">
        <f>VLOOKUP($A185,'2024-25 Salary &amp; Benefits'!$A:$I,4,FALSE)</f>
        <v>1.06</v>
      </c>
      <c r="K185" s="144">
        <f t="shared" si="42"/>
        <v>267.43</v>
      </c>
      <c r="L185" s="143">
        <f t="shared" si="43"/>
        <v>0.78400000000000003</v>
      </c>
      <c r="M185" s="145">
        <f>'2024-25 Salary &amp; Benefits'!$E$6</f>
        <v>72728</v>
      </c>
      <c r="N185" s="145">
        <f>'2024-25 Salary &amp; Benefits'!$F$6</f>
        <v>78209</v>
      </c>
      <c r="O185" s="9">
        <f t="shared" si="44"/>
        <v>60439.88</v>
      </c>
      <c r="P185" s="9">
        <f t="shared" si="45"/>
        <v>4554.93</v>
      </c>
      <c r="Q185" s="9">
        <f>'2024-25 Salary &amp; Benefits'!G$6</f>
        <v>14418.72</v>
      </c>
      <c r="R185" s="146">
        <f>'2024-25 Salary &amp; Benefits'!H$6</f>
        <v>0.18149999999999999</v>
      </c>
      <c r="S185" s="146">
        <f>'2024-25 Salary &amp; Benefits'!I$6</f>
        <v>0.17510000000000001</v>
      </c>
      <c r="T185" s="9">
        <f t="shared" si="46"/>
        <v>23071.68</v>
      </c>
      <c r="U185" s="9">
        <f t="shared" si="47"/>
        <v>1083.25</v>
      </c>
      <c r="V185" s="9">
        <f t="shared" si="48"/>
        <v>189.68</v>
      </c>
      <c r="W185" s="9">
        <f t="shared" si="49"/>
        <v>1272.93</v>
      </c>
      <c r="X185" s="22">
        <f t="shared" si="50"/>
        <v>89339.419999999984</v>
      </c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</row>
    <row r="186" spans="1:159" s="21" customFormat="1">
      <c r="A186" s="78" t="s">
        <v>2419</v>
      </c>
      <c r="B186" s="90" t="s">
        <v>1458</v>
      </c>
      <c r="C186" s="91">
        <v>4103</v>
      </c>
      <c r="D186" s="90" t="s">
        <v>1470</v>
      </c>
      <c r="E186" s="110" t="str">
        <f>VLOOKUP($C186,'2023-24 School Level AAFTE'!$C$4:$L$2380,9,FALSE)</f>
        <v>Yes</v>
      </c>
      <c r="F186" s="98">
        <f>VLOOKUP($C186,'2023-24 School Level AAFTE'!$C$4:$J$2380,8,FALSE)</f>
        <v>618</v>
      </c>
      <c r="G186" s="100">
        <f>IFERROR(IF(E186= "yes",VLOOKUP(C186,Summary!$B:$I,5,0),0),0)</f>
        <v>0</v>
      </c>
      <c r="H186" s="99">
        <f t="shared" si="41"/>
        <v>618</v>
      </c>
      <c r="I186" s="157">
        <f>VLOOKUP($A186,'2024-25 Salary &amp; Benefits'!$A:$I,3,FALSE)</f>
        <v>1.06</v>
      </c>
      <c r="J186" s="157">
        <f>VLOOKUP($A186,'2024-25 Salary &amp; Benefits'!$A:$I,4,FALSE)</f>
        <v>1.06</v>
      </c>
      <c r="K186" s="144">
        <f t="shared" si="42"/>
        <v>618</v>
      </c>
      <c r="L186" s="143">
        <f t="shared" si="43"/>
        <v>1.8129999999999999</v>
      </c>
      <c r="M186" s="145">
        <f>'2024-25 Salary &amp; Benefits'!$E$6</f>
        <v>72728</v>
      </c>
      <c r="N186" s="145">
        <f>'2024-25 Salary &amp; Benefits'!$F$6</f>
        <v>78209</v>
      </c>
      <c r="O186" s="9">
        <f t="shared" si="44"/>
        <v>139767.22</v>
      </c>
      <c r="P186" s="9">
        <f t="shared" si="45"/>
        <v>10533.26999999999</v>
      </c>
      <c r="Q186" s="9">
        <f>'2024-25 Salary &amp; Benefits'!G$6</f>
        <v>14418.72</v>
      </c>
      <c r="R186" s="146">
        <f>'2024-25 Salary &amp; Benefits'!H$6</f>
        <v>0.18149999999999999</v>
      </c>
      <c r="S186" s="146">
        <f>'2024-25 Salary &amp; Benefits'!I$6</f>
        <v>0.17510000000000001</v>
      </c>
      <c r="T186" s="9">
        <f t="shared" si="46"/>
        <v>53353.27</v>
      </c>
      <c r="U186" s="9">
        <f t="shared" si="47"/>
        <v>2505.0100000000002</v>
      </c>
      <c r="V186" s="9">
        <f t="shared" si="48"/>
        <v>438.63</v>
      </c>
      <c r="W186" s="9">
        <f t="shared" si="49"/>
        <v>2943.6400000000003</v>
      </c>
      <c r="X186" s="22">
        <f t="shared" si="50"/>
        <v>206597.4</v>
      </c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</row>
    <row r="187" spans="1:159" s="21" customFormat="1">
      <c r="A187" s="78" t="s">
        <v>2419</v>
      </c>
      <c r="B187" s="90" t="s">
        <v>1458</v>
      </c>
      <c r="C187" s="91">
        <v>2399</v>
      </c>
      <c r="D187" s="90" t="s">
        <v>1460</v>
      </c>
      <c r="E187" s="110" t="str">
        <f>VLOOKUP($C187,'2023-24 School Level AAFTE'!$C$4:$L$2380,9,FALSE)</f>
        <v>Yes</v>
      </c>
      <c r="F187" s="98">
        <f>VLOOKUP($C187,'2023-24 School Level AAFTE'!$C$4:$J$2380,8,FALSE)</f>
        <v>350</v>
      </c>
      <c r="G187" s="100">
        <f>IFERROR(IF(E187= "yes",VLOOKUP(C187,Summary!$B:$I,5,0),0),0)</f>
        <v>0</v>
      </c>
      <c r="H187" s="99">
        <f t="shared" si="41"/>
        <v>350</v>
      </c>
      <c r="I187" s="157">
        <f>VLOOKUP($A187,'2024-25 Salary &amp; Benefits'!$A:$I,3,FALSE)</f>
        <v>1.06</v>
      </c>
      <c r="J187" s="157">
        <f>VLOOKUP($A187,'2024-25 Salary &amp; Benefits'!$A:$I,4,FALSE)</f>
        <v>1.06</v>
      </c>
      <c r="K187" s="144">
        <f t="shared" si="42"/>
        <v>350</v>
      </c>
      <c r="L187" s="143">
        <f t="shared" si="43"/>
        <v>1.0269999999999999</v>
      </c>
      <c r="M187" s="145">
        <f>'2024-25 Salary &amp; Benefits'!$E$6</f>
        <v>72728</v>
      </c>
      <c r="N187" s="145">
        <f>'2024-25 Salary &amp; Benefits'!$F$6</f>
        <v>78209</v>
      </c>
      <c r="O187" s="9">
        <f t="shared" si="44"/>
        <v>79173.16</v>
      </c>
      <c r="P187" s="9">
        <f t="shared" si="45"/>
        <v>5966.7200000000012</v>
      </c>
      <c r="Q187" s="9">
        <f>'2024-25 Salary &amp; Benefits'!G$6</f>
        <v>14418.72</v>
      </c>
      <c r="R187" s="146">
        <f>'2024-25 Salary &amp; Benefits'!H$6</f>
        <v>0.18149999999999999</v>
      </c>
      <c r="S187" s="146">
        <f>'2024-25 Salary &amp; Benefits'!I$6</f>
        <v>0.17510000000000001</v>
      </c>
      <c r="T187" s="9">
        <f t="shared" si="46"/>
        <v>30222.73</v>
      </c>
      <c r="U187" s="9">
        <f t="shared" si="47"/>
        <v>1419</v>
      </c>
      <c r="V187" s="9">
        <f t="shared" si="48"/>
        <v>248.47</v>
      </c>
      <c r="W187" s="9">
        <f t="shared" si="49"/>
        <v>1667.47</v>
      </c>
      <c r="X187" s="22">
        <f t="shared" si="50"/>
        <v>117030.08</v>
      </c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</row>
    <row r="188" spans="1:159" s="21" customFormat="1">
      <c r="A188" s="78" t="s">
        <v>2419</v>
      </c>
      <c r="B188" s="90" t="s">
        <v>1458</v>
      </c>
      <c r="C188" s="91">
        <v>4158</v>
      </c>
      <c r="D188" s="90" t="s">
        <v>1471</v>
      </c>
      <c r="E188" s="110" t="str">
        <f>VLOOKUP($C188,'2023-24 School Level AAFTE'!$C$4:$L$2380,9,FALSE)</f>
        <v>Yes</v>
      </c>
      <c r="F188" s="98">
        <f>VLOOKUP($C188,'2023-24 School Level AAFTE'!$C$4:$J$2380,8,FALSE)</f>
        <v>1727.89</v>
      </c>
      <c r="G188" s="100">
        <f>IFERROR(IF(E188= "yes",VLOOKUP(C188,Summary!$B:$I,5,0),0),0)</f>
        <v>0</v>
      </c>
      <c r="H188" s="99">
        <f t="shared" si="41"/>
        <v>1727.89</v>
      </c>
      <c r="I188" s="157">
        <f>VLOOKUP($A188,'2024-25 Salary &amp; Benefits'!$A:$I,3,FALSE)</f>
        <v>1.06</v>
      </c>
      <c r="J188" s="157">
        <f>VLOOKUP($A188,'2024-25 Salary &amp; Benefits'!$A:$I,4,FALSE)</f>
        <v>1.06</v>
      </c>
      <c r="K188" s="144">
        <f t="shared" si="42"/>
        <v>1727.89</v>
      </c>
      <c r="L188" s="143">
        <f t="shared" si="43"/>
        <v>5.0679999999999996</v>
      </c>
      <c r="M188" s="145">
        <f>'2024-25 Salary &amp; Benefits'!$E$6</f>
        <v>72728</v>
      </c>
      <c r="N188" s="145">
        <f>'2024-25 Salary &amp; Benefits'!$F$6</f>
        <v>78209</v>
      </c>
      <c r="O188" s="9">
        <f t="shared" si="44"/>
        <v>390700.63</v>
      </c>
      <c r="P188" s="9">
        <f t="shared" si="45"/>
        <v>29444.369999999995</v>
      </c>
      <c r="Q188" s="9">
        <f>'2024-25 Salary &amp; Benefits'!G$6</f>
        <v>14418.72</v>
      </c>
      <c r="R188" s="146">
        <f>'2024-25 Salary &amp; Benefits'!H$6</f>
        <v>0.18149999999999999</v>
      </c>
      <c r="S188" s="146">
        <f>'2024-25 Salary &amp; Benefits'!I$6</f>
        <v>0.17510000000000001</v>
      </c>
      <c r="T188" s="9">
        <f t="shared" si="46"/>
        <v>149141.95000000001</v>
      </c>
      <c r="U188" s="9">
        <f t="shared" si="47"/>
        <v>7002.42</v>
      </c>
      <c r="V188" s="9">
        <f t="shared" si="48"/>
        <v>1226.1199999999999</v>
      </c>
      <c r="W188" s="9">
        <f t="shared" si="49"/>
        <v>8228.5400000000009</v>
      </c>
      <c r="X188" s="22">
        <f t="shared" si="50"/>
        <v>577515.49000000011</v>
      </c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</row>
    <row r="189" spans="1:159" s="21" customFormat="1">
      <c r="A189" s="78" t="s">
        <v>2419</v>
      </c>
      <c r="B189" s="90" t="s">
        <v>1458</v>
      </c>
      <c r="C189" s="91">
        <v>3751</v>
      </c>
      <c r="D189" s="90" t="s">
        <v>1468</v>
      </c>
      <c r="E189" s="110" t="str">
        <f>VLOOKUP($C189,'2023-24 School Level AAFTE'!$C$4:$L$2380,9,FALSE)</f>
        <v>Yes</v>
      </c>
      <c r="F189" s="98">
        <f>VLOOKUP($C189,'2023-24 School Level AAFTE'!$C$4:$J$2380,8,FALSE)</f>
        <v>741.27</v>
      </c>
      <c r="G189" s="100">
        <f>IFERROR(IF(E189= "yes",VLOOKUP(C189,Summary!$B:$I,5,0),0),0)</f>
        <v>0</v>
      </c>
      <c r="H189" s="99">
        <f t="shared" si="41"/>
        <v>741.27</v>
      </c>
      <c r="I189" s="157">
        <f>VLOOKUP($A189,'2024-25 Salary &amp; Benefits'!$A:$I,3,FALSE)</f>
        <v>1.06</v>
      </c>
      <c r="J189" s="157">
        <f>VLOOKUP($A189,'2024-25 Salary &amp; Benefits'!$A:$I,4,FALSE)</f>
        <v>1.06</v>
      </c>
      <c r="K189" s="144">
        <f t="shared" si="42"/>
        <v>741.27</v>
      </c>
      <c r="L189" s="143">
        <f t="shared" si="43"/>
        <v>2.1739999999999999</v>
      </c>
      <c r="M189" s="145">
        <f>'2024-25 Salary &amp; Benefits'!$E$6</f>
        <v>72728</v>
      </c>
      <c r="N189" s="145">
        <f>'2024-25 Salary &amp; Benefits'!$F$6</f>
        <v>78209</v>
      </c>
      <c r="O189" s="9">
        <f t="shared" si="44"/>
        <v>167597.31</v>
      </c>
      <c r="P189" s="9">
        <f t="shared" si="45"/>
        <v>12630.640000000014</v>
      </c>
      <c r="Q189" s="9">
        <f>'2024-25 Salary &amp; Benefits'!G$6</f>
        <v>14418.72</v>
      </c>
      <c r="R189" s="146">
        <f>'2024-25 Salary &amp; Benefits'!H$6</f>
        <v>0.18149999999999999</v>
      </c>
      <c r="S189" s="146">
        <f>'2024-25 Salary &amp; Benefits'!I$6</f>
        <v>0.17510000000000001</v>
      </c>
      <c r="T189" s="9">
        <f t="shared" si="46"/>
        <v>63976.83</v>
      </c>
      <c r="U189" s="9">
        <f t="shared" si="47"/>
        <v>3003.8</v>
      </c>
      <c r="V189" s="9">
        <f t="shared" si="48"/>
        <v>525.97</v>
      </c>
      <c r="W189" s="9">
        <f t="shared" si="49"/>
        <v>3529.7700000000004</v>
      </c>
      <c r="X189" s="22">
        <f t="shared" si="50"/>
        <v>247734.55000000002</v>
      </c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</row>
    <row r="190" spans="1:159" s="21" customFormat="1">
      <c r="A190" s="78" t="s">
        <v>2419</v>
      </c>
      <c r="B190" s="90" t="s">
        <v>1458</v>
      </c>
      <c r="C190" s="91">
        <v>1560</v>
      </c>
      <c r="D190" s="90" t="s">
        <v>3153</v>
      </c>
      <c r="E190" s="110" t="str">
        <f>VLOOKUP($C190,'2023-24 School Level AAFTE'!$C$4:$L$2380,9,FALSE)</f>
        <v>No</v>
      </c>
      <c r="F190" s="98">
        <f>VLOOKUP($C190,'2023-24 School Level AAFTE'!$C$4:$J$2380,8,FALSE)</f>
        <v>39.57</v>
      </c>
      <c r="G190" s="100">
        <f>IFERROR(IF(E190= "yes",VLOOKUP(C190,Summary!$B:$I,5,0),0),0)</f>
        <v>0</v>
      </c>
      <c r="H190" s="99">
        <f t="shared" si="41"/>
        <v>0</v>
      </c>
      <c r="I190" s="157">
        <f>VLOOKUP($A190,'2024-25 Salary &amp; Benefits'!$A:$I,3,FALSE)</f>
        <v>1.06</v>
      </c>
      <c r="J190" s="157">
        <f>VLOOKUP($A190,'2024-25 Salary &amp; Benefits'!$A:$I,4,FALSE)</f>
        <v>1.06</v>
      </c>
      <c r="K190" s="144">
        <f t="shared" si="42"/>
        <v>0</v>
      </c>
      <c r="L190" s="143">
        <f t="shared" si="43"/>
        <v>0</v>
      </c>
      <c r="M190" s="145">
        <f>'2024-25 Salary &amp; Benefits'!$E$6</f>
        <v>72728</v>
      </c>
      <c r="N190" s="145">
        <f>'2024-25 Salary &amp; Benefits'!$F$6</f>
        <v>78209</v>
      </c>
      <c r="O190" s="9">
        <f t="shared" si="44"/>
        <v>0</v>
      </c>
      <c r="P190" s="9">
        <f t="shared" si="45"/>
        <v>0</v>
      </c>
      <c r="Q190" s="9">
        <f>'2024-25 Salary &amp; Benefits'!G$6</f>
        <v>14418.72</v>
      </c>
      <c r="R190" s="146">
        <f>'2024-25 Salary &amp; Benefits'!H$6</f>
        <v>0.18149999999999999</v>
      </c>
      <c r="S190" s="146">
        <f>'2024-25 Salary &amp; Benefits'!I$6</f>
        <v>0.17510000000000001</v>
      </c>
      <c r="T190" s="9">
        <f t="shared" si="46"/>
        <v>0</v>
      </c>
      <c r="U190" s="9">
        <f t="shared" si="47"/>
        <v>0</v>
      </c>
      <c r="V190" s="9">
        <f t="shared" si="48"/>
        <v>0</v>
      </c>
      <c r="W190" s="9">
        <f t="shared" si="49"/>
        <v>0</v>
      </c>
      <c r="X190" s="22">
        <f t="shared" si="50"/>
        <v>0</v>
      </c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</row>
    <row r="191" spans="1:159" s="21" customFormat="1">
      <c r="A191" s="78" t="s">
        <v>2354</v>
      </c>
      <c r="B191" s="90" t="s">
        <v>1093</v>
      </c>
      <c r="C191" s="91">
        <v>3392</v>
      </c>
      <c r="D191" s="90" t="s">
        <v>1094</v>
      </c>
      <c r="E191" s="110" t="str">
        <f>VLOOKUP($C191,'2023-24 School Level AAFTE'!$C$4:$L$2380,9,FALSE)</f>
        <v>No</v>
      </c>
      <c r="F191" s="98">
        <f>VLOOKUP($C191,'2023-24 School Level AAFTE'!$C$4:$J$2380,8,FALSE)</f>
        <v>100.57</v>
      </c>
      <c r="G191" s="100">
        <f>IFERROR(IF(E191= "yes",VLOOKUP(C191,Summary!$B:$I,5,0),0),0)</f>
        <v>0</v>
      </c>
      <c r="H191" s="99">
        <f t="shared" si="41"/>
        <v>0</v>
      </c>
      <c r="I191" s="157">
        <f>VLOOKUP($A191,'2024-25 Salary &amp; Benefits'!$A:$I,3,FALSE)</f>
        <v>1</v>
      </c>
      <c r="J191" s="157">
        <f>VLOOKUP($A191,'2024-25 Salary &amp; Benefits'!$A:$I,4,FALSE)</f>
        <v>1</v>
      </c>
      <c r="K191" s="144">
        <f t="shared" si="42"/>
        <v>0</v>
      </c>
      <c r="L191" s="143">
        <f t="shared" si="43"/>
        <v>0</v>
      </c>
      <c r="M191" s="145">
        <f>'2024-25 Salary &amp; Benefits'!$E$6</f>
        <v>72728</v>
      </c>
      <c r="N191" s="145">
        <f>'2024-25 Salary &amp; Benefits'!$F$6</f>
        <v>78209</v>
      </c>
      <c r="O191" s="9">
        <f t="shared" si="44"/>
        <v>0</v>
      </c>
      <c r="P191" s="9">
        <f t="shared" si="45"/>
        <v>0</v>
      </c>
      <c r="Q191" s="9">
        <f>'2024-25 Salary &amp; Benefits'!G$6</f>
        <v>14418.72</v>
      </c>
      <c r="R191" s="146">
        <f>'2024-25 Salary &amp; Benefits'!H$6</f>
        <v>0.18149999999999999</v>
      </c>
      <c r="S191" s="146">
        <f>'2024-25 Salary &amp; Benefits'!I$6</f>
        <v>0.17510000000000001</v>
      </c>
      <c r="T191" s="9">
        <f t="shared" si="46"/>
        <v>0</v>
      </c>
      <c r="U191" s="9">
        <f t="shared" si="47"/>
        <v>0</v>
      </c>
      <c r="V191" s="9">
        <f t="shared" si="48"/>
        <v>0</v>
      </c>
      <c r="W191" s="9">
        <f t="shared" si="49"/>
        <v>0</v>
      </c>
      <c r="X191" s="22">
        <f t="shared" si="50"/>
        <v>0</v>
      </c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</row>
    <row r="192" spans="1:159" s="21" customFormat="1">
      <c r="A192" s="78" t="s">
        <v>2499</v>
      </c>
      <c r="B192" s="90" t="s">
        <v>2069</v>
      </c>
      <c r="C192" s="91">
        <v>2713</v>
      </c>
      <c r="D192" s="90" t="s">
        <v>2070</v>
      </c>
      <c r="E192" s="110" t="str">
        <f>VLOOKUP($C192,'2023-24 School Level AAFTE'!$C$4:$L$2380,9,FALSE)</f>
        <v>Yes</v>
      </c>
      <c r="F192" s="98">
        <f>VLOOKUP($C192,'2023-24 School Level AAFTE'!$C$4:$J$2380,8,FALSE)</f>
        <v>474.11</v>
      </c>
      <c r="G192" s="100">
        <f>IFERROR(IF(E192= "yes",VLOOKUP(C192,Summary!$B:$I,5,0),0),0)</f>
        <v>0</v>
      </c>
      <c r="H192" s="99">
        <f t="shared" si="41"/>
        <v>474.11</v>
      </c>
      <c r="I192" s="157">
        <f>VLOOKUP($A192,'2024-25 Salary &amp; Benefits'!$A:$I,3,FALSE)</f>
        <v>1.1299999999999999</v>
      </c>
      <c r="J192" s="157">
        <f>VLOOKUP($A192,'2024-25 Salary &amp; Benefits'!$A:$I,4,FALSE)</f>
        <v>1.1299999999999999</v>
      </c>
      <c r="K192" s="144">
        <f t="shared" si="42"/>
        <v>474.11</v>
      </c>
      <c r="L192" s="143">
        <f t="shared" si="43"/>
        <v>1.391</v>
      </c>
      <c r="M192" s="145">
        <f>'2024-25 Salary &amp; Benefits'!$E$6</f>
        <v>72728</v>
      </c>
      <c r="N192" s="145">
        <f>'2024-25 Salary &amp; Benefits'!$F$6</f>
        <v>78209</v>
      </c>
      <c r="O192" s="9">
        <f t="shared" si="44"/>
        <v>114316.05</v>
      </c>
      <c r="P192" s="9">
        <f t="shared" si="45"/>
        <v>8615.1999999999971</v>
      </c>
      <c r="Q192" s="9">
        <f>'2024-25 Salary &amp; Benefits'!G$6</f>
        <v>14418.72</v>
      </c>
      <c r="R192" s="146">
        <f>'2024-25 Salary &amp; Benefits'!H$6</f>
        <v>0.18149999999999999</v>
      </c>
      <c r="S192" s="146">
        <f>'2024-25 Salary &amp; Benefits'!I$6</f>
        <v>0.17510000000000001</v>
      </c>
      <c r="T192" s="9">
        <f t="shared" si="46"/>
        <v>42313.32</v>
      </c>
      <c r="U192" s="9">
        <f t="shared" si="47"/>
        <v>2048.85</v>
      </c>
      <c r="V192" s="9">
        <f t="shared" si="48"/>
        <v>358.75</v>
      </c>
      <c r="W192" s="9">
        <f t="shared" si="49"/>
        <v>2407.6</v>
      </c>
      <c r="X192" s="22">
        <f t="shared" si="50"/>
        <v>167652.17000000001</v>
      </c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</row>
    <row r="193" spans="1:159" s="21" customFormat="1">
      <c r="A193" s="78" t="s">
        <v>2499</v>
      </c>
      <c r="B193" s="90" t="s">
        <v>2069</v>
      </c>
      <c r="C193" s="91">
        <v>3136</v>
      </c>
      <c r="D193" s="90" t="s">
        <v>2071</v>
      </c>
      <c r="E193" s="110" t="str">
        <f>VLOOKUP($C193,'2023-24 School Level AAFTE'!$C$4:$L$2380,9,FALSE)</f>
        <v>No</v>
      </c>
      <c r="F193" s="98">
        <f>VLOOKUP($C193,'2023-24 School Level AAFTE'!$C$4:$J$2380,8,FALSE)</f>
        <v>591.77</v>
      </c>
      <c r="G193" s="100">
        <f>IFERROR(IF(E193= "yes",VLOOKUP(C193,Summary!$B:$I,5,0),0),0)</f>
        <v>0</v>
      </c>
      <c r="H193" s="99">
        <f t="shared" si="41"/>
        <v>0</v>
      </c>
      <c r="I193" s="157">
        <f>VLOOKUP($A193,'2024-25 Salary &amp; Benefits'!$A:$I,3,FALSE)</f>
        <v>1.1299999999999999</v>
      </c>
      <c r="J193" s="157">
        <f>VLOOKUP($A193,'2024-25 Salary &amp; Benefits'!$A:$I,4,FALSE)</f>
        <v>1.1299999999999999</v>
      </c>
      <c r="K193" s="144">
        <f t="shared" si="42"/>
        <v>0</v>
      </c>
      <c r="L193" s="143">
        <f t="shared" si="43"/>
        <v>0</v>
      </c>
      <c r="M193" s="145">
        <f>'2024-25 Salary &amp; Benefits'!$E$6</f>
        <v>72728</v>
      </c>
      <c r="N193" s="145">
        <f>'2024-25 Salary &amp; Benefits'!$F$6</f>
        <v>78209</v>
      </c>
      <c r="O193" s="9">
        <f t="shared" si="44"/>
        <v>0</v>
      </c>
      <c r="P193" s="9">
        <f t="shared" si="45"/>
        <v>0</v>
      </c>
      <c r="Q193" s="9">
        <f>'2024-25 Salary &amp; Benefits'!G$6</f>
        <v>14418.72</v>
      </c>
      <c r="R193" s="146">
        <f>'2024-25 Salary &amp; Benefits'!H$6</f>
        <v>0.18149999999999999</v>
      </c>
      <c r="S193" s="146">
        <f>'2024-25 Salary &amp; Benefits'!I$6</f>
        <v>0.17510000000000001</v>
      </c>
      <c r="T193" s="9">
        <f t="shared" si="46"/>
        <v>0</v>
      </c>
      <c r="U193" s="9">
        <f t="shared" si="47"/>
        <v>0</v>
      </c>
      <c r="V193" s="9">
        <f t="shared" si="48"/>
        <v>0</v>
      </c>
      <c r="W193" s="9">
        <f t="shared" si="49"/>
        <v>0</v>
      </c>
      <c r="X193" s="22">
        <f t="shared" si="50"/>
        <v>0</v>
      </c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</row>
    <row r="194" spans="1:159" s="21" customFormat="1">
      <c r="A194" s="78" t="s">
        <v>2499</v>
      </c>
      <c r="B194" s="90" t="s">
        <v>2069</v>
      </c>
      <c r="C194" s="91">
        <v>5021</v>
      </c>
      <c r="D194" s="90" t="s">
        <v>2075</v>
      </c>
      <c r="E194" s="110" t="str">
        <f>VLOOKUP($C194,'2023-24 School Level AAFTE'!$C$4:$L$2380,9,FALSE)</f>
        <v>No</v>
      </c>
      <c r="F194" s="98">
        <f>VLOOKUP($C194,'2023-24 School Level AAFTE'!$C$4:$J$2380,8,FALSE)</f>
        <v>49.91</v>
      </c>
      <c r="G194" s="100">
        <f>IFERROR(IF(E194= "yes",VLOOKUP(C194,Summary!$B:$I,5,0),0),0)</f>
        <v>0</v>
      </c>
      <c r="H194" s="99">
        <f t="shared" si="41"/>
        <v>0</v>
      </c>
      <c r="I194" s="157">
        <f>VLOOKUP($A194,'2024-25 Salary &amp; Benefits'!$A:$I,3,FALSE)</f>
        <v>1.1299999999999999</v>
      </c>
      <c r="J194" s="157">
        <f>VLOOKUP($A194,'2024-25 Salary &amp; Benefits'!$A:$I,4,FALSE)</f>
        <v>1.1299999999999999</v>
      </c>
      <c r="K194" s="144">
        <f t="shared" si="42"/>
        <v>0</v>
      </c>
      <c r="L194" s="143">
        <f t="shared" si="43"/>
        <v>0</v>
      </c>
      <c r="M194" s="145">
        <f>'2024-25 Salary &amp; Benefits'!$E$6</f>
        <v>72728</v>
      </c>
      <c r="N194" s="145">
        <f>'2024-25 Salary &amp; Benefits'!$F$6</f>
        <v>78209</v>
      </c>
      <c r="O194" s="9">
        <f t="shared" si="44"/>
        <v>0</v>
      </c>
      <c r="P194" s="9">
        <f t="shared" si="45"/>
        <v>0</v>
      </c>
      <c r="Q194" s="9">
        <f>'2024-25 Salary &amp; Benefits'!G$6</f>
        <v>14418.72</v>
      </c>
      <c r="R194" s="146">
        <f>'2024-25 Salary &amp; Benefits'!H$6</f>
        <v>0.18149999999999999</v>
      </c>
      <c r="S194" s="146">
        <f>'2024-25 Salary &amp; Benefits'!I$6</f>
        <v>0.17510000000000001</v>
      </c>
      <c r="T194" s="9">
        <f t="shared" si="46"/>
        <v>0</v>
      </c>
      <c r="U194" s="9">
        <f t="shared" si="47"/>
        <v>0</v>
      </c>
      <c r="V194" s="9">
        <f t="shared" si="48"/>
        <v>0</v>
      </c>
      <c r="W194" s="9">
        <f t="shared" si="49"/>
        <v>0</v>
      </c>
      <c r="X194" s="22">
        <f t="shared" si="50"/>
        <v>0</v>
      </c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</row>
    <row r="195" spans="1:159" s="21" customFormat="1">
      <c r="A195" s="78" t="s">
        <v>2499</v>
      </c>
      <c r="B195" s="90" t="s">
        <v>2069</v>
      </c>
      <c r="C195" s="91">
        <v>3796</v>
      </c>
      <c r="D195" s="90" t="s">
        <v>2072</v>
      </c>
      <c r="E195" s="110" t="str">
        <f>VLOOKUP($C195,'2023-24 School Level AAFTE'!$C$4:$L$2380,9,FALSE)</f>
        <v>No</v>
      </c>
      <c r="F195" s="98">
        <f>VLOOKUP($C195,'2023-24 School Level AAFTE'!$C$4:$J$2380,8,FALSE)</f>
        <v>448.43</v>
      </c>
      <c r="G195" s="100">
        <f>IFERROR(IF(E195= "yes",VLOOKUP(C195,Summary!$B:$I,5,0),0),0)</f>
        <v>0</v>
      </c>
      <c r="H195" s="99">
        <f t="shared" si="41"/>
        <v>0</v>
      </c>
      <c r="I195" s="157">
        <f>VLOOKUP($A195,'2024-25 Salary &amp; Benefits'!$A:$I,3,FALSE)</f>
        <v>1.1299999999999999</v>
      </c>
      <c r="J195" s="157">
        <f>VLOOKUP($A195,'2024-25 Salary &amp; Benefits'!$A:$I,4,FALSE)</f>
        <v>1.1299999999999999</v>
      </c>
      <c r="K195" s="144">
        <f t="shared" si="42"/>
        <v>0</v>
      </c>
      <c r="L195" s="143">
        <f t="shared" si="43"/>
        <v>0</v>
      </c>
      <c r="M195" s="145">
        <f>'2024-25 Salary &amp; Benefits'!$E$6</f>
        <v>72728</v>
      </c>
      <c r="N195" s="145">
        <f>'2024-25 Salary &amp; Benefits'!$F$6</f>
        <v>78209</v>
      </c>
      <c r="O195" s="9">
        <f t="shared" si="44"/>
        <v>0</v>
      </c>
      <c r="P195" s="9">
        <f t="shared" si="45"/>
        <v>0</v>
      </c>
      <c r="Q195" s="9">
        <f>'2024-25 Salary &amp; Benefits'!G$6</f>
        <v>14418.72</v>
      </c>
      <c r="R195" s="146">
        <f>'2024-25 Salary &amp; Benefits'!H$6</f>
        <v>0.18149999999999999</v>
      </c>
      <c r="S195" s="146">
        <f>'2024-25 Salary &amp; Benefits'!I$6</f>
        <v>0.17510000000000001</v>
      </c>
      <c r="T195" s="9">
        <f t="shared" si="46"/>
        <v>0</v>
      </c>
      <c r="U195" s="9">
        <f t="shared" si="47"/>
        <v>0</v>
      </c>
      <c r="V195" s="9">
        <f t="shared" si="48"/>
        <v>0</v>
      </c>
      <c r="W195" s="9">
        <f t="shared" si="49"/>
        <v>0</v>
      </c>
      <c r="X195" s="22">
        <f t="shared" si="50"/>
        <v>0</v>
      </c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</row>
    <row r="196" spans="1:159" s="21" customFormat="1">
      <c r="A196" s="78" t="s">
        <v>2499</v>
      </c>
      <c r="B196" s="90" t="s">
        <v>2069</v>
      </c>
      <c r="C196" s="91">
        <v>4476</v>
      </c>
      <c r="D196" s="81" t="s">
        <v>2074</v>
      </c>
      <c r="E196" s="110" t="str">
        <f>VLOOKUP($C196,'2023-24 School Level AAFTE'!$C$4:$L$2380,9,FALSE)</f>
        <v>Yes</v>
      </c>
      <c r="F196" s="98">
        <f>VLOOKUP($C196,'2023-24 School Level AAFTE'!$C$4:$J$2380,8,FALSE)</f>
        <v>438.87</v>
      </c>
      <c r="G196" s="100">
        <f>IFERROR(IF(E196= "yes",VLOOKUP(C196,Summary!$B:$I,5,0),0),0)</f>
        <v>0</v>
      </c>
      <c r="H196" s="99">
        <f t="shared" si="41"/>
        <v>438.87</v>
      </c>
      <c r="I196" s="157">
        <f>VLOOKUP($A196,'2024-25 Salary &amp; Benefits'!$A:$I,3,FALSE)</f>
        <v>1.1299999999999999</v>
      </c>
      <c r="J196" s="157">
        <f>VLOOKUP($A196,'2024-25 Salary &amp; Benefits'!$A:$I,4,FALSE)</f>
        <v>1.1299999999999999</v>
      </c>
      <c r="K196" s="144">
        <f t="shared" si="42"/>
        <v>438.87</v>
      </c>
      <c r="L196" s="143">
        <f t="shared" si="43"/>
        <v>1.2869999999999999</v>
      </c>
      <c r="M196" s="145">
        <f>'2024-25 Salary &amp; Benefits'!$E$6</f>
        <v>72728</v>
      </c>
      <c r="N196" s="145">
        <f>'2024-25 Salary &amp; Benefits'!$F$6</f>
        <v>78209</v>
      </c>
      <c r="O196" s="9">
        <f t="shared" si="44"/>
        <v>105769.06</v>
      </c>
      <c r="P196" s="9">
        <f t="shared" si="45"/>
        <v>7971.070000000007</v>
      </c>
      <c r="Q196" s="9">
        <f>'2024-25 Salary &amp; Benefits'!G$6</f>
        <v>14418.72</v>
      </c>
      <c r="R196" s="146">
        <f>'2024-25 Salary &amp; Benefits'!H$6</f>
        <v>0.18149999999999999</v>
      </c>
      <c r="S196" s="146">
        <f>'2024-25 Salary &amp; Benefits'!I$6</f>
        <v>0.17510000000000001</v>
      </c>
      <c r="T196" s="9">
        <f t="shared" si="46"/>
        <v>39149.71</v>
      </c>
      <c r="U196" s="9">
        <f t="shared" si="47"/>
        <v>1895.67</v>
      </c>
      <c r="V196" s="9">
        <f t="shared" si="48"/>
        <v>331.93</v>
      </c>
      <c r="W196" s="9">
        <f t="shared" si="49"/>
        <v>2227.6</v>
      </c>
      <c r="X196" s="22">
        <f t="shared" si="50"/>
        <v>155117.44</v>
      </c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</row>
    <row r="197" spans="1:159" s="21" customFormat="1">
      <c r="A197" s="78" t="s">
        <v>2499</v>
      </c>
      <c r="B197" s="90" t="s">
        <v>2069</v>
      </c>
      <c r="C197" s="91">
        <v>5465</v>
      </c>
      <c r="D197" s="90" t="s">
        <v>2587</v>
      </c>
      <c r="E197" s="110" t="str">
        <f>VLOOKUP($C197,'2023-24 School Level AAFTE'!$C$4:$L$2380,9,FALSE)</f>
        <v>Yes</v>
      </c>
      <c r="F197" s="98">
        <f>VLOOKUP($C197,'2023-24 School Level AAFTE'!$C$4:$J$2380,8,FALSE)</f>
        <v>15.14</v>
      </c>
      <c r="G197" s="100">
        <f>IFERROR(IF(E197= "yes",VLOOKUP(C197,Summary!$B:$I,5,0),0),0)</f>
        <v>0</v>
      </c>
      <c r="H197" s="99">
        <f t="shared" si="41"/>
        <v>15.14</v>
      </c>
      <c r="I197" s="157">
        <f>VLOOKUP($A197,'2024-25 Salary &amp; Benefits'!$A:$I,3,FALSE)</f>
        <v>1.1299999999999999</v>
      </c>
      <c r="J197" s="157">
        <f>VLOOKUP($A197,'2024-25 Salary &amp; Benefits'!$A:$I,4,FALSE)</f>
        <v>1.1299999999999999</v>
      </c>
      <c r="K197" s="144">
        <f t="shared" si="42"/>
        <v>15.14</v>
      </c>
      <c r="L197" s="143">
        <f t="shared" si="43"/>
        <v>4.3999999999999997E-2</v>
      </c>
      <c r="M197" s="145">
        <f>'2024-25 Salary &amp; Benefits'!$E$6</f>
        <v>72728</v>
      </c>
      <c r="N197" s="145">
        <f>'2024-25 Salary &amp; Benefits'!$F$6</f>
        <v>78209</v>
      </c>
      <c r="O197" s="9">
        <f t="shared" si="44"/>
        <v>3616.04</v>
      </c>
      <c r="P197" s="9">
        <f t="shared" si="45"/>
        <v>272.51000000000022</v>
      </c>
      <c r="Q197" s="9">
        <f>'2024-25 Salary &amp; Benefits'!G$6</f>
        <v>14418.72</v>
      </c>
      <c r="R197" s="146">
        <f>'2024-25 Salary &amp; Benefits'!H$6</f>
        <v>0.18149999999999999</v>
      </c>
      <c r="S197" s="146">
        <f>'2024-25 Salary &amp; Benefits'!I$6</f>
        <v>0.17510000000000001</v>
      </c>
      <c r="T197" s="9">
        <f t="shared" si="46"/>
        <v>1338.45</v>
      </c>
      <c r="U197" s="9">
        <f t="shared" si="47"/>
        <v>64.81</v>
      </c>
      <c r="V197" s="9">
        <f t="shared" si="48"/>
        <v>11.35</v>
      </c>
      <c r="W197" s="9">
        <f t="shared" si="49"/>
        <v>76.16</v>
      </c>
      <c r="X197" s="22">
        <f t="shared" si="50"/>
        <v>5303.16</v>
      </c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</row>
    <row r="198" spans="1:159" s="21" customFormat="1">
      <c r="A198" s="78" t="s">
        <v>2499</v>
      </c>
      <c r="B198" s="90" t="s">
        <v>2069</v>
      </c>
      <c r="C198" s="91">
        <v>4459</v>
      </c>
      <c r="D198" s="90" t="s">
        <v>2073</v>
      </c>
      <c r="E198" s="110" t="str">
        <f>VLOOKUP($C198,'2023-24 School Level AAFTE'!$C$4:$L$2380,9,FALSE)</f>
        <v>No</v>
      </c>
      <c r="F198" s="98">
        <f>VLOOKUP($C198,'2023-24 School Level AAFTE'!$C$4:$J$2380,8,FALSE)</f>
        <v>6.68</v>
      </c>
      <c r="G198" s="100">
        <f>IFERROR(IF(E198= "yes",VLOOKUP(C198,Summary!$B:$I,5,0),0),0)</f>
        <v>0</v>
      </c>
      <c r="H198" s="99">
        <f t="shared" si="41"/>
        <v>0</v>
      </c>
      <c r="I198" s="157">
        <f>VLOOKUP($A198,'2024-25 Salary &amp; Benefits'!$A:$I,3,FALSE)</f>
        <v>1.1299999999999999</v>
      </c>
      <c r="J198" s="157">
        <f>VLOOKUP($A198,'2024-25 Salary &amp; Benefits'!$A:$I,4,FALSE)</f>
        <v>1.1299999999999999</v>
      </c>
      <c r="K198" s="144">
        <f t="shared" si="42"/>
        <v>0</v>
      </c>
      <c r="L198" s="143">
        <f t="shared" si="43"/>
        <v>0</v>
      </c>
      <c r="M198" s="145">
        <f>'2024-25 Salary &amp; Benefits'!$E$6</f>
        <v>72728</v>
      </c>
      <c r="N198" s="145">
        <f>'2024-25 Salary &amp; Benefits'!$F$6</f>
        <v>78209</v>
      </c>
      <c r="O198" s="9">
        <f t="shared" si="44"/>
        <v>0</v>
      </c>
      <c r="P198" s="9">
        <f t="shared" si="45"/>
        <v>0</v>
      </c>
      <c r="Q198" s="9">
        <f>'2024-25 Salary &amp; Benefits'!G$6</f>
        <v>14418.72</v>
      </c>
      <c r="R198" s="146">
        <f>'2024-25 Salary &amp; Benefits'!H$6</f>
        <v>0.18149999999999999</v>
      </c>
      <c r="S198" s="146">
        <f>'2024-25 Salary &amp; Benefits'!I$6</f>
        <v>0.17510000000000001</v>
      </c>
      <c r="T198" s="9">
        <f t="shared" si="46"/>
        <v>0</v>
      </c>
      <c r="U198" s="9">
        <f t="shared" si="47"/>
        <v>0</v>
      </c>
      <c r="V198" s="9">
        <f t="shared" si="48"/>
        <v>0</v>
      </c>
      <c r="W198" s="9">
        <f t="shared" si="49"/>
        <v>0</v>
      </c>
      <c r="X198" s="22">
        <f t="shared" si="50"/>
        <v>0</v>
      </c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</row>
    <row r="199" spans="1:159" s="21" customFormat="1">
      <c r="A199" t="s">
        <v>2369</v>
      </c>
      <c r="B199" s="90" t="s">
        <v>1139</v>
      </c>
      <c r="C199" s="3">
        <v>5748</v>
      </c>
      <c r="D199" t="s">
        <v>3256</v>
      </c>
      <c r="E199" s="110" t="str">
        <f>VLOOKUP($C199,'2023-24 School Level AAFTE'!$C$4:$L$2380,9,FALSE)</f>
        <v>No</v>
      </c>
      <c r="F199" s="98">
        <f>VLOOKUP($C199,'2023-24 School Level AAFTE'!$C$4:$J$2380,8,FALSE)</f>
        <v>238.51999999999998</v>
      </c>
      <c r="G199"/>
      <c r="H199" s="99">
        <f t="shared" si="41"/>
        <v>0</v>
      </c>
      <c r="I199" s="157">
        <f>VLOOKUP($A199,'2024-25 Salary &amp; Benefits'!$A:$I,3,FALSE)</f>
        <v>1</v>
      </c>
      <c r="J199" s="157">
        <f>VLOOKUP($A199,'2024-25 Salary &amp; Benefits'!$A:$I,4,FALSE)</f>
        <v>1</v>
      </c>
      <c r="K199" s="144">
        <f t="shared" si="42"/>
        <v>0</v>
      </c>
      <c r="L199" s="143">
        <f t="shared" si="43"/>
        <v>0</v>
      </c>
      <c r="M199" s="145">
        <f>'2024-25 Salary &amp; Benefits'!$E$6</f>
        <v>72728</v>
      </c>
      <c r="N199" s="145">
        <f>'2024-25 Salary &amp; Benefits'!$F$6</f>
        <v>78209</v>
      </c>
      <c r="O199" s="9">
        <f t="shared" si="44"/>
        <v>0</v>
      </c>
      <c r="P199" s="9">
        <f t="shared" si="45"/>
        <v>0</v>
      </c>
      <c r="Q199" s="9">
        <f>'2024-25 Salary &amp; Benefits'!G$6</f>
        <v>14418.72</v>
      </c>
      <c r="R199" s="146">
        <f>'2024-25 Salary &amp; Benefits'!H$6</f>
        <v>0.18149999999999999</v>
      </c>
      <c r="S199" s="146">
        <f>'2024-25 Salary &amp; Benefits'!I$6</f>
        <v>0.17510000000000001</v>
      </c>
      <c r="T199" s="9">
        <f t="shared" si="46"/>
        <v>0</v>
      </c>
      <c r="U199" s="9">
        <f t="shared" si="47"/>
        <v>0</v>
      </c>
      <c r="V199" s="9">
        <f t="shared" si="48"/>
        <v>0</v>
      </c>
      <c r="W199" s="9">
        <f t="shared" si="49"/>
        <v>0</v>
      </c>
      <c r="X199" s="22">
        <f t="shared" si="50"/>
        <v>0</v>
      </c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</row>
    <row r="200" spans="1:159" s="21" customFormat="1">
      <c r="A200" s="78" t="s">
        <v>2369</v>
      </c>
      <c r="B200" s="90" t="s">
        <v>1139</v>
      </c>
      <c r="C200" s="91">
        <v>2516</v>
      </c>
      <c r="D200" s="90" t="s">
        <v>1140</v>
      </c>
      <c r="E200" s="110" t="str">
        <f>VLOOKUP($C200,'2023-24 School Level AAFTE'!$C$4:$L$2380,9,FALSE)</f>
        <v>Yes</v>
      </c>
      <c r="F200" s="98">
        <f>VLOOKUP($C200,'2023-24 School Level AAFTE'!$C$4:$J$2380,8,FALSE)</f>
        <v>84.37</v>
      </c>
      <c r="G200" s="100">
        <f>IFERROR(IF(E200= "yes",VLOOKUP(C200,Summary!$B:$I,5,0),0),0)</f>
        <v>0</v>
      </c>
      <c r="H200" s="99">
        <f t="shared" si="41"/>
        <v>84.37</v>
      </c>
      <c r="I200" s="157">
        <f>VLOOKUP($A200,'2024-25 Salary &amp; Benefits'!$A:$I,3,FALSE)</f>
        <v>1</v>
      </c>
      <c r="J200" s="157">
        <f>VLOOKUP($A200,'2024-25 Salary &amp; Benefits'!$A:$I,4,FALSE)</f>
        <v>1</v>
      </c>
      <c r="K200" s="144">
        <f t="shared" si="42"/>
        <v>84.37</v>
      </c>
      <c r="L200" s="143">
        <f t="shared" si="43"/>
        <v>0.247</v>
      </c>
      <c r="M200" s="145">
        <f>'2024-25 Salary &amp; Benefits'!$E$6</f>
        <v>72728</v>
      </c>
      <c r="N200" s="145">
        <f>'2024-25 Salary &amp; Benefits'!$F$6</f>
        <v>78209</v>
      </c>
      <c r="O200" s="9">
        <f t="shared" si="44"/>
        <v>17963.82</v>
      </c>
      <c r="P200" s="9">
        <f t="shared" si="45"/>
        <v>1353.7999999999993</v>
      </c>
      <c r="Q200" s="9">
        <f>'2024-25 Salary &amp; Benefits'!G$6</f>
        <v>14418.72</v>
      </c>
      <c r="R200" s="146">
        <f>'2024-25 Salary &amp; Benefits'!H$6</f>
        <v>0.18149999999999999</v>
      </c>
      <c r="S200" s="146">
        <f>'2024-25 Salary &amp; Benefits'!I$6</f>
        <v>0.17510000000000001</v>
      </c>
      <c r="T200" s="9">
        <f t="shared" si="46"/>
        <v>7058.91</v>
      </c>
      <c r="U200" s="9">
        <f t="shared" si="47"/>
        <v>321.95999999999998</v>
      </c>
      <c r="V200" s="9">
        <f t="shared" si="48"/>
        <v>56.38</v>
      </c>
      <c r="W200" s="9">
        <f t="shared" si="49"/>
        <v>378.34</v>
      </c>
      <c r="X200" s="22">
        <f t="shared" si="50"/>
        <v>26754.87</v>
      </c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</row>
    <row r="201" spans="1:159" s="21" customFormat="1">
      <c r="A201" s="78" t="s">
        <v>2341</v>
      </c>
      <c r="B201" s="90" t="s">
        <v>1006</v>
      </c>
      <c r="C201" s="91">
        <v>3641</v>
      </c>
      <c r="D201" s="90" t="s">
        <v>1013</v>
      </c>
      <c r="E201" s="110" t="str">
        <f>VLOOKUP($C201,'2023-24 School Level AAFTE'!$C$4:$L$2380,9,FALSE)</f>
        <v>Yes</v>
      </c>
      <c r="F201" s="98">
        <f>VLOOKUP($C201,'2023-24 School Level AAFTE'!$C$4:$J$2380,8,FALSE)</f>
        <v>474.14</v>
      </c>
      <c r="G201" s="100">
        <f>IFERROR(IF(E201= "yes",VLOOKUP(C201,Summary!$B:$I,5,0),0),0)</f>
        <v>0</v>
      </c>
      <c r="H201" s="99">
        <f t="shared" ref="H201:H264" si="51">IF(E201= "yes", F201,0)</f>
        <v>474.14</v>
      </c>
      <c r="I201" s="157">
        <f>VLOOKUP($A201,'2024-25 Salary &amp; Benefits'!$A:$I,3,FALSE)</f>
        <v>1.18</v>
      </c>
      <c r="J201" s="157">
        <f>VLOOKUP($A201,'2024-25 Salary &amp; Benefits'!$A:$I,4,FALSE)</f>
        <v>1.18</v>
      </c>
      <c r="K201" s="144">
        <f t="shared" ref="K201:K264" si="52">IF(G201&gt;0,G201,H201)</f>
        <v>474.14</v>
      </c>
      <c r="L201" s="143">
        <f t="shared" ref="L201:L264" si="53">ROUND((($K201*1.1*36)/15)/900,3)</f>
        <v>1.391</v>
      </c>
      <c r="M201" s="145">
        <f>'2024-25 Salary &amp; Benefits'!$E$6</f>
        <v>72728</v>
      </c>
      <c r="N201" s="145">
        <f>'2024-25 Salary &amp; Benefits'!$F$6</f>
        <v>78209</v>
      </c>
      <c r="O201" s="9">
        <f t="shared" ref="O201:O264" si="54">ROUND($I201*$M201*$L201,2)</f>
        <v>119374.28</v>
      </c>
      <c r="P201" s="9">
        <f t="shared" ref="P201:P264" si="55">ROUND($J201*$N201*$L201,2)-O201</f>
        <v>8996.4100000000035</v>
      </c>
      <c r="Q201" s="9">
        <f>'2024-25 Salary &amp; Benefits'!G$6</f>
        <v>14418.72</v>
      </c>
      <c r="R201" s="146">
        <f>'2024-25 Salary &amp; Benefits'!H$6</f>
        <v>0.18149999999999999</v>
      </c>
      <c r="S201" s="146">
        <f>'2024-25 Salary &amp; Benefits'!I$6</f>
        <v>0.17510000000000001</v>
      </c>
      <c r="T201" s="9">
        <f t="shared" ref="T201:T264" si="56">ROUND(O201*R201+P201*S201+L201*Q201,2)</f>
        <v>43298.14</v>
      </c>
      <c r="U201" s="9">
        <f t="shared" ref="U201:U264" si="57">ROUND((($N201*$J201*$L201)/180)*3,2)</f>
        <v>2139.5100000000002</v>
      </c>
      <c r="V201" s="9">
        <f t="shared" ref="V201:V264" si="58">ROUND(U201*S201,2)</f>
        <v>374.63</v>
      </c>
      <c r="W201" s="9">
        <f t="shared" ref="W201:W264" si="59">SUM(U201:V201)</f>
        <v>2514.1400000000003</v>
      </c>
      <c r="X201" s="22">
        <f t="shared" ref="X201:X264" si="60">SUM(T201,O201:P201,W201)</f>
        <v>174182.97</v>
      </c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</row>
    <row r="202" spans="1:159" s="21" customFormat="1">
      <c r="A202" s="78" t="s">
        <v>2341</v>
      </c>
      <c r="B202" s="90" t="s">
        <v>1006</v>
      </c>
      <c r="C202" s="91">
        <v>3109</v>
      </c>
      <c r="D202" s="90" t="s">
        <v>1011</v>
      </c>
      <c r="E202" s="110" t="str">
        <f>VLOOKUP($C202,'2023-24 School Level AAFTE'!$C$4:$L$2380,9,FALSE)</f>
        <v>Yes</v>
      </c>
      <c r="F202" s="98">
        <f>VLOOKUP($C202,'2023-24 School Level AAFTE'!$C$4:$J$2380,8,FALSE)</f>
        <v>1212.3499999999999</v>
      </c>
      <c r="G202" s="100">
        <f>IFERROR(IF(E202= "yes",VLOOKUP(C202,Summary!$B:$I,5,0),0),0)</f>
        <v>0</v>
      </c>
      <c r="H202" s="99">
        <f t="shared" si="51"/>
        <v>1212.3499999999999</v>
      </c>
      <c r="I202" s="157">
        <f>VLOOKUP($A202,'2024-25 Salary &amp; Benefits'!$A:$I,3,FALSE)</f>
        <v>1.18</v>
      </c>
      <c r="J202" s="157">
        <f>VLOOKUP($A202,'2024-25 Salary &amp; Benefits'!$A:$I,4,FALSE)</f>
        <v>1.18</v>
      </c>
      <c r="K202" s="144">
        <f t="shared" si="52"/>
        <v>1212.3499999999999</v>
      </c>
      <c r="L202" s="143">
        <f t="shared" si="53"/>
        <v>3.556</v>
      </c>
      <c r="M202" s="145">
        <f>'2024-25 Salary &amp; Benefits'!$E$6</f>
        <v>72728</v>
      </c>
      <c r="N202" s="145">
        <f>'2024-25 Salary &amp; Benefits'!$F$6</f>
        <v>78209</v>
      </c>
      <c r="O202" s="9">
        <f t="shared" si="54"/>
        <v>305172.51</v>
      </c>
      <c r="P202" s="9">
        <f t="shared" si="55"/>
        <v>22998.709999999963</v>
      </c>
      <c r="Q202" s="9">
        <f>'2024-25 Salary &amp; Benefits'!G$6</f>
        <v>14418.72</v>
      </c>
      <c r="R202" s="146">
        <f>'2024-25 Salary &amp; Benefits'!H$6</f>
        <v>0.18149999999999999</v>
      </c>
      <c r="S202" s="146">
        <f>'2024-25 Salary &amp; Benefits'!I$6</f>
        <v>0.17510000000000001</v>
      </c>
      <c r="T202" s="9">
        <f t="shared" si="56"/>
        <v>110688.85</v>
      </c>
      <c r="U202" s="9">
        <f t="shared" si="57"/>
        <v>5469.52</v>
      </c>
      <c r="V202" s="9">
        <f t="shared" si="58"/>
        <v>957.71</v>
      </c>
      <c r="W202" s="9">
        <f t="shared" si="59"/>
        <v>6427.2300000000005</v>
      </c>
      <c r="X202" s="22">
        <f t="shared" si="60"/>
        <v>445287.29999999993</v>
      </c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</row>
    <row r="203" spans="1:159" s="21" customFormat="1">
      <c r="A203" s="78" t="s">
        <v>2341</v>
      </c>
      <c r="B203" s="90" t="s">
        <v>1006</v>
      </c>
      <c r="C203" s="91">
        <v>1749</v>
      </c>
      <c r="D203" s="90" t="s">
        <v>1008</v>
      </c>
      <c r="E203" s="110" t="str">
        <f>VLOOKUP($C203,'2023-24 School Level AAFTE'!$C$4:$L$2380,9,FALSE)</f>
        <v>No</v>
      </c>
      <c r="F203" s="98">
        <f>VLOOKUP($C203,'2023-24 School Level AAFTE'!$C$4:$J$2380,8,FALSE)</f>
        <v>58.98</v>
      </c>
      <c r="G203" s="100">
        <f>IFERROR(IF(E203= "yes",VLOOKUP(C203,Summary!$B:$I,5,0),0),0)</f>
        <v>0</v>
      </c>
      <c r="H203" s="99">
        <f t="shared" si="51"/>
        <v>0</v>
      </c>
      <c r="I203" s="157">
        <f>VLOOKUP($A203,'2024-25 Salary &amp; Benefits'!$A:$I,3,FALSE)</f>
        <v>1.18</v>
      </c>
      <c r="J203" s="157">
        <f>VLOOKUP($A203,'2024-25 Salary &amp; Benefits'!$A:$I,4,FALSE)</f>
        <v>1.18</v>
      </c>
      <c r="K203" s="144">
        <f t="shared" si="52"/>
        <v>0</v>
      </c>
      <c r="L203" s="143">
        <f t="shared" si="53"/>
        <v>0</v>
      </c>
      <c r="M203" s="145">
        <f>'2024-25 Salary &amp; Benefits'!$E$6</f>
        <v>72728</v>
      </c>
      <c r="N203" s="145">
        <f>'2024-25 Salary &amp; Benefits'!$F$6</f>
        <v>78209</v>
      </c>
      <c r="O203" s="9">
        <f t="shared" si="54"/>
        <v>0</v>
      </c>
      <c r="P203" s="9">
        <f t="shared" si="55"/>
        <v>0</v>
      </c>
      <c r="Q203" s="9">
        <f>'2024-25 Salary &amp; Benefits'!G$6</f>
        <v>14418.72</v>
      </c>
      <c r="R203" s="146">
        <f>'2024-25 Salary &amp; Benefits'!H$6</f>
        <v>0.18149999999999999</v>
      </c>
      <c r="S203" s="146">
        <f>'2024-25 Salary &amp; Benefits'!I$6</f>
        <v>0.17510000000000001</v>
      </c>
      <c r="T203" s="9">
        <f t="shared" si="56"/>
        <v>0</v>
      </c>
      <c r="U203" s="9">
        <f t="shared" si="57"/>
        <v>0</v>
      </c>
      <c r="V203" s="9">
        <f t="shared" si="58"/>
        <v>0</v>
      </c>
      <c r="W203" s="9">
        <f t="shared" si="59"/>
        <v>0</v>
      </c>
      <c r="X203" s="22">
        <f t="shared" si="60"/>
        <v>0</v>
      </c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</row>
    <row r="204" spans="1:159" s="21" customFormat="1">
      <c r="A204" s="78" t="s">
        <v>2341</v>
      </c>
      <c r="B204" s="90" t="s">
        <v>1006</v>
      </c>
      <c r="C204" s="91">
        <v>3108</v>
      </c>
      <c r="D204" s="90" t="s">
        <v>1010</v>
      </c>
      <c r="E204" s="110" t="str">
        <f>VLOOKUP($C204,'2023-24 School Level AAFTE'!$C$4:$L$2380,9,FALSE)</f>
        <v>Yes</v>
      </c>
      <c r="F204" s="98">
        <f>VLOOKUP($C204,'2023-24 School Level AAFTE'!$C$4:$J$2380,8,FALSE)</f>
        <v>307</v>
      </c>
      <c r="G204" s="100">
        <f>IFERROR(IF(E204= "yes",VLOOKUP(C204,Summary!$B:$I,5,0),0),0)</f>
        <v>0</v>
      </c>
      <c r="H204" s="99">
        <f t="shared" si="51"/>
        <v>307</v>
      </c>
      <c r="I204" s="157">
        <f>VLOOKUP($A204,'2024-25 Salary &amp; Benefits'!$A:$I,3,FALSE)</f>
        <v>1.18</v>
      </c>
      <c r="J204" s="157">
        <f>VLOOKUP($A204,'2024-25 Salary &amp; Benefits'!$A:$I,4,FALSE)</f>
        <v>1.18</v>
      </c>
      <c r="K204" s="144">
        <f t="shared" si="52"/>
        <v>307</v>
      </c>
      <c r="L204" s="143">
        <f t="shared" si="53"/>
        <v>0.90100000000000002</v>
      </c>
      <c r="M204" s="145">
        <f>'2024-25 Salary &amp; Benefits'!$E$6</f>
        <v>72728</v>
      </c>
      <c r="N204" s="145">
        <f>'2024-25 Salary &amp; Benefits'!$F$6</f>
        <v>78209</v>
      </c>
      <c r="O204" s="9">
        <f t="shared" si="54"/>
        <v>77322.960000000006</v>
      </c>
      <c r="P204" s="9">
        <f t="shared" si="55"/>
        <v>5827.2799999999988</v>
      </c>
      <c r="Q204" s="9">
        <f>'2024-25 Salary &amp; Benefits'!G$6</f>
        <v>14418.72</v>
      </c>
      <c r="R204" s="146">
        <f>'2024-25 Salary &amp; Benefits'!H$6</f>
        <v>0.18149999999999999</v>
      </c>
      <c r="S204" s="146">
        <f>'2024-25 Salary &amp; Benefits'!I$6</f>
        <v>0.17510000000000001</v>
      </c>
      <c r="T204" s="9">
        <f t="shared" si="56"/>
        <v>28045.74</v>
      </c>
      <c r="U204" s="9">
        <f t="shared" si="57"/>
        <v>1385.84</v>
      </c>
      <c r="V204" s="9">
        <f t="shared" si="58"/>
        <v>242.66</v>
      </c>
      <c r="W204" s="9">
        <f t="shared" si="59"/>
        <v>1628.5</v>
      </c>
      <c r="X204" s="22">
        <f t="shared" si="60"/>
        <v>112824.48000000001</v>
      </c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</row>
    <row r="205" spans="1:159" s="21" customFormat="1">
      <c r="A205" s="78" t="s">
        <v>2341</v>
      </c>
      <c r="B205" s="90" t="s">
        <v>1006</v>
      </c>
      <c r="C205" s="91">
        <v>4421</v>
      </c>
      <c r="D205" s="90" t="s">
        <v>1014</v>
      </c>
      <c r="E205" s="110" t="str">
        <f>VLOOKUP($C205,'2023-24 School Level AAFTE'!$C$4:$L$2380,9,FALSE)</f>
        <v>No</v>
      </c>
      <c r="F205" s="98">
        <f>VLOOKUP($C205,'2023-24 School Level AAFTE'!$C$4:$J$2380,8,FALSE)</f>
        <v>316.86</v>
      </c>
      <c r="G205" s="100">
        <f>IFERROR(IF(E205= "yes",VLOOKUP(C205,Summary!$B:$I,5,0),0),0)</f>
        <v>0</v>
      </c>
      <c r="H205" s="99">
        <f t="shared" si="51"/>
        <v>0</v>
      </c>
      <c r="I205" s="157">
        <f>VLOOKUP($A205,'2024-25 Salary &amp; Benefits'!$A:$I,3,FALSE)</f>
        <v>1.18</v>
      </c>
      <c r="J205" s="157">
        <f>VLOOKUP($A205,'2024-25 Salary &amp; Benefits'!$A:$I,4,FALSE)</f>
        <v>1.18</v>
      </c>
      <c r="K205" s="144">
        <f t="shared" si="52"/>
        <v>0</v>
      </c>
      <c r="L205" s="143">
        <f t="shared" si="53"/>
        <v>0</v>
      </c>
      <c r="M205" s="145">
        <f>'2024-25 Salary &amp; Benefits'!$E$6</f>
        <v>72728</v>
      </c>
      <c r="N205" s="145">
        <f>'2024-25 Salary &amp; Benefits'!$F$6</f>
        <v>78209</v>
      </c>
      <c r="O205" s="9">
        <f t="shared" si="54"/>
        <v>0</v>
      </c>
      <c r="P205" s="9">
        <f t="shared" si="55"/>
        <v>0</v>
      </c>
      <c r="Q205" s="9">
        <f>'2024-25 Salary &amp; Benefits'!G$6</f>
        <v>14418.72</v>
      </c>
      <c r="R205" s="146">
        <f>'2024-25 Salary &amp; Benefits'!H$6</f>
        <v>0.18149999999999999</v>
      </c>
      <c r="S205" s="146">
        <f>'2024-25 Salary &amp; Benefits'!I$6</f>
        <v>0.17510000000000001</v>
      </c>
      <c r="T205" s="9">
        <f t="shared" si="56"/>
        <v>0</v>
      </c>
      <c r="U205" s="9">
        <f t="shared" si="57"/>
        <v>0</v>
      </c>
      <c r="V205" s="9">
        <f t="shared" si="58"/>
        <v>0</v>
      </c>
      <c r="W205" s="9">
        <f t="shared" si="59"/>
        <v>0</v>
      </c>
      <c r="X205" s="22">
        <f t="shared" si="60"/>
        <v>0</v>
      </c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</row>
    <row r="206" spans="1:159" s="21" customFormat="1">
      <c r="A206" s="78" t="s">
        <v>2341</v>
      </c>
      <c r="B206" s="90" t="s">
        <v>1006</v>
      </c>
      <c r="C206" s="91">
        <v>4441</v>
      </c>
      <c r="D206" s="90" t="s">
        <v>1015</v>
      </c>
      <c r="E206" s="110" t="str">
        <f>VLOOKUP($C206,'2023-24 School Level AAFTE'!$C$4:$L$2380,9,FALSE)</f>
        <v>Yes</v>
      </c>
      <c r="F206" s="98">
        <f>VLOOKUP($C206,'2023-24 School Level AAFTE'!$C$4:$J$2380,8,FALSE)</f>
        <v>804.96</v>
      </c>
      <c r="G206" s="100">
        <f>IFERROR(IF(E206= "yes",VLOOKUP(C206,Summary!$B:$I,5,0),0),0)</f>
        <v>0</v>
      </c>
      <c r="H206" s="99">
        <f t="shared" si="51"/>
        <v>804.96</v>
      </c>
      <c r="I206" s="157">
        <f>VLOOKUP($A206,'2024-25 Salary &amp; Benefits'!$A:$I,3,FALSE)</f>
        <v>1.18</v>
      </c>
      <c r="J206" s="157">
        <f>VLOOKUP($A206,'2024-25 Salary &amp; Benefits'!$A:$I,4,FALSE)</f>
        <v>1.18</v>
      </c>
      <c r="K206" s="144">
        <f t="shared" si="52"/>
        <v>804.96</v>
      </c>
      <c r="L206" s="143">
        <f t="shared" si="53"/>
        <v>2.3610000000000002</v>
      </c>
      <c r="M206" s="145">
        <f>'2024-25 Salary &amp; Benefits'!$E$6</f>
        <v>72728</v>
      </c>
      <c r="N206" s="145">
        <f>'2024-25 Salary &amp; Benefits'!$F$6</f>
        <v>78209</v>
      </c>
      <c r="O206" s="9">
        <f t="shared" si="54"/>
        <v>202618.75</v>
      </c>
      <c r="P206" s="9">
        <f t="shared" si="55"/>
        <v>15269.959999999992</v>
      </c>
      <c r="Q206" s="9">
        <f>'2024-25 Salary &amp; Benefits'!G$6</f>
        <v>14418.72</v>
      </c>
      <c r="R206" s="146">
        <f>'2024-25 Salary &amp; Benefits'!H$6</f>
        <v>0.18149999999999999</v>
      </c>
      <c r="S206" s="146">
        <f>'2024-25 Salary &amp; Benefits'!I$6</f>
        <v>0.17510000000000001</v>
      </c>
      <c r="T206" s="9">
        <f t="shared" si="56"/>
        <v>73491.67</v>
      </c>
      <c r="U206" s="9">
        <f t="shared" si="57"/>
        <v>3631.48</v>
      </c>
      <c r="V206" s="9">
        <f t="shared" si="58"/>
        <v>635.87</v>
      </c>
      <c r="W206" s="9">
        <f t="shared" si="59"/>
        <v>4267.3500000000004</v>
      </c>
      <c r="X206" s="22">
        <f t="shared" si="60"/>
        <v>295647.73</v>
      </c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</row>
    <row r="207" spans="1:159" s="21" customFormat="1">
      <c r="A207" s="78" t="s">
        <v>2341</v>
      </c>
      <c r="B207" s="90" t="s">
        <v>1006</v>
      </c>
      <c r="C207" s="89">
        <v>3171</v>
      </c>
      <c r="D207" s="79" t="s">
        <v>1012</v>
      </c>
      <c r="E207" s="110" t="str">
        <f>VLOOKUP($C207,'2023-24 School Level AAFTE'!$C$4:$L$2380,9,FALSE)</f>
        <v>Yes</v>
      </c>
      <c r="F207" s="98">
        <f>VLOOKUP($C207,'2023-24 School Level AAFTE'!$C$4:$J$2380,8,FALSE)</f>
        <v>227.57</v>
      </c>
      <c r="G207" s="100">
        <f>IFERROR(IF(E207= "yes",VLOOKUP(C207,Summary!$B:$I,5,0),0),0)</f>
        <v>0</v>
      </c>
      <c r="H207" s="99">
        <f t="shared" si="51"/>
        <v>227.57</v>
      </c>
      <c r="I207" s="157">
        <f>VLOOKUP($A207,'2024-25 Salary &amp; Benefits'!$A:$I,3,FALSE)</f>
        <v>1.18</v>
      </c>
      <c r="J207" s="157">
        <f>VLOOKUP($A207,'2024-25 Salary &amp; Benefits'!$A:$I,4,FALSE)</f>
        <v>1.18</v>
      </c>
      <c r="K207" s="144">
        <f t="shared" si="52"/>
        <v>227.57</v>
      </c>
      <c r="L207" s="143">
        <f t="shared" si="53"/>
        <v>0.66800000000000004</v>
      </c>
      <c r="M207" s="145">
        <f>'2024-25 Salary &amp; Benefits'!$E$6</f>
        <v>72728</v>
      </c>
      <c r="N207" s="145">
        <f>'2024-25 Salary &amp; Benefits'!$F$6</f>
        <v>78209</v>
      </c>
      <c r="O207" s="9">
        <f t="shared" si="54"/>
        <v>57327.12</v>
      </c>
      <c r="P207" s="9">
        <f t="shared" si="55"/>
        <v>4320.3399999999965</v>
      </c>
      <c r="Q207" s="9">
        <f>'2024-25 Salary &amp; Benefits'!G$6</f>
        <v>14418.72</v>
      </c>
      <c r="R207" s="146">
        <f>'2024-25 Salary &amp; Benefits'!H$6</f>
        <v>0.18149999999999999</v>
      </c>
      <c r="S207" s="146">
        <f>'2024-25 Salary &amp; Benefits'!I$6</f>
        <v>0.17510000000000001</v>
      </c>
      <c r="T207" s="9">
        <f t="shared" si="56"/>
        <v>20793.07</v>
      </c>
      <c r="U207" s="9">
        <f t="shared" si="57"/>
        <v>1027.46</v>
      </c>
      <c r="V207" s="9">
        <f t="shared" si="58"/>
        <v>179.91</v>
      </c>
      <c r="W207" s="9">
        <f t="shared" si="59"/>
        <v>1207.3700000000001</v>
      </c>
      <c r="X207" s="22">
        <f t="shared" si="60"/>
        <v>83647.899999999994</v>
      </c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</row>
    <row r="208" spans="1:159" s="21" customFormat="1">
      <c r="A208" s="78" t="s">
        <v>2341</v>
      </c>
      <c r="B208" s="90" t="s">
        <v>1006</v>
      </c>
      <c r="C208" s="91">
        <v>1737</v>
      </c>
      <c r="D208" s="90" t="s">
        <v>1007</v>
      </c>
      <c r="E208" s="110" t="str">
        <f>VLOOKUP($C208,'2023-24 School Level AAFTE'!$C$4:$L$2380,9,FALSE)</f>
        <v>Yes</v>
      </c>
      <c r="F208" s="98">
        <f>VLOOKUP($C208,'2023-24 School Level AAFTE'!$C$4:$J$2380,8,FALSE)</f>
        <v>104.48</v>
      </c>
      <c r="G208" s="100">
        <f>IFERROR(IF(E208= "yes",VLOOKUP(C208,Summary!$B:$I,5,0),0),0)</f>
        <v>0</v>
      </c>
      <c r="H208" s="99">
        <f t="shared" si="51"/>
        <v>104.48</v>
      </c>
      <c r="I208" s="157">
        <f>VLOOKUP($A208,'2024-25 Salary &amp; Benefits'!$A:$I,3,FALSE)</f>
        <v>1.18</v>
      </c>
      <c r="J208" s="157">
        <f>VLOOKUP($A208,'2024-25 Salary &amp; Benefits'!$A:$I,4,FALSE)</f>
        <v>1.18</v>
      </c>
      <c r="K208" s="144">
        <f t="shared" si="52"/>
        <v>104.48</v>
      </c>
      <c r="L208" s="143">
        <f t="shared" si="53"/>
        <v>0.30599999999999999</v>
      </c>
      <c r="M208" s="145">
        <f>'2024-25 Salary &amp; Benefits'!$E$6</f>
        <v>72728</v>
      </c>
      <c r="N208" s="145">
        <f>'2024-25 Salary &amp; Benefits'!$F$6</f>
        <v>78209</v>
      </c>
      <c r="O208" s="9">
        <f t="shared" si="54"/>
        <v>26260.63</v>
      </c>
      <c r="P208" s="9">
        <f t="shared" si="55"/>
        <v>1979.0799999999981</v>
      </c>
      <c r="Q208" s="9">
        <f>'2024-25 Salary &amp; Benefits'!G$6</f>
        <v>14418.72</v>
      </c>
      <c r="R208" s="146">
        <f>'2024-25 Salary &amp; Benefits'!H$6</f>
        <v>0.18149999999999999</v>
      </c>
      <c r="S208" s="146">
        <f>'2024-25 Salary &amp; Benefits'!I$6</f>
        <v>0.17510000000000001</v>
      </c>
      <c r="T208" s="9">
        <f t="shared" si="56"/>
        <v>9524.9699999999993</v>
      </c>
      <c r="U208" s="9">
        <f t="shared" si="57"/>
        <v>470.66</v>
      </c>
      <c r="V208" s="9">
        <f t="shared" si="58"/>
        <v>82.41</v>
      </c>
      <c r="W208" s="9">
        <f t="shared" si="59"/>
        <v>553.07000000000005</v>
      </c>
      <c r="X208" s="22">
        <f t="shared" si="60"/>
        <v>38317.749999999993</v>
      </c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</row>
    <row r="209" spans="1:159" s="21" customFormat="1">
      <c r="A209" s="78" t="s">
        <v>2341</v>
      </c>
      <c r="B209" s="90" t="s">
        <v>1006</v>
      </c>
      <c r="C209" s="91">
        <v>2853</v>
      </c>
      <c r="D209" s="90" t="s">
        <v>3032</v>
      </c>
      <c r="E209" s="110" t="str">
        <f>VLOOKUP($C209,'2023-24 School Level AAFTE'!$C$4:$L$2380,9,FALSE)</f>
        <v>Yes</v>
      </c>
      <c r="F209" s="98">
        <f>VLOOKUP($C209,'2023-24 School Level AAFTE'!$C$4:$J$2380,8,FALSE)</f>
        <v>393.57</v>
      </c>
      <c r="G209" s="100">
        <f>IFERROR(IF(E209= "yes",VLOOKUP(C209,Summary!$B:$I,5,0),0),0)</f>
        <v>0</v>
      </c>
      <c r="H209" s="99">
        <f t="shared" si="51"/>
        <v>393.57</v>
      </c>
      <c r="I209" s="157">
        <f>VLOOKUP($A209,'2024-25 Salary &amp; Benefits'!$A:$I,3,FALSE)</f>
        <v>1.18</v>
      </c>
      <c r="J209" s="157">
        <f>VLOOKUP($A209,'2024-25 Salary &amp; Benefits'!$A:$I,4,FALSE)</f>
        <v>1.18</v>
      </c>
      <c r="K209" s="144">
        <f t="shared" si="52"/>
        <v>393.57</v>
      </c>
      <c r="L209" s="143">
        <f t="shared" si="53"/>
        <v>1.1539999999999999</v>
      </c>
      <c r="M209" s="145">
        <f>'2024-25 Salary &amp; Benefits'!$E$6</f>
        <v>72728</v>
      </c>
      <c r="N209" s="145">
        <f>'2024-25 Salary &amp; Benefits'!$F$6</f>
        <v>78209</v>
      </c>
      <c r="O209" s="9">
        <f t="shared" si="54"/>
        <v>99035.17</v>
      </c>
      <c r="P209" s="9">
        <f t="shared" si="55"/>
        <v>7463.5899999999965</v>
      </c>
      <c r="Q209" s="9">
        <f>'2024-25 Salary &amp; Benefits'!G$6</f>
        <v>14418.72</v>
      </c>
      <c r="R209" s="146">
        <f>'2024-25 Salary &amp; Benefits'!H$6</f>
        <v>0.18149999999999999</v>
      </c>
      <c r="S209" s="146">
        <f>'2024-25 Salary &amp; Benefits'!I$6</f>
        <v>0.17510000000000001</v>
      </c>
      <c r="T209" s="9">
        <f t="shared" si="56"/>
        <v>35920.959999999999</v>
      </c>
      <c r="U209" s="9">
        <f t="shared" si="57"/>
        <v>1774.98</v>
      </c>
      <c r="V209" s="9">
        <f t="shared" si="58"/>
        <v>310.8</v>
      </c>
      <c r="W209" s="9">
        <f t="shared" si="59"/>
        <v>2085.7800000000002</v>
      </c>
      <c r="X209" s="22">
        <f t="shared" si="60"/>
        <v>144505.5</v>
      </c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</row>
    <row r="210" spans="1:159" s="21" customFormat="1">
      <c r="A210" s="78" t="s">
        <v>2341</v>
      </c>
      <c r="B210" s="90" t="s">
        <v>1006</v>
      </c>
      <c r="C210" s="91">
        <v>2613</v>
      </c>
      <c r="D210" s="90" t="s">
        <v>1009</v>
      </c>
      <c r="E210" s="110" t="str">
        <f>VLOOKUP($C210,'2023-24 School Level AAFTE'!$C$4:$L$2380,9,FALSE)</f>
        <v>Yes</v>
      </c>
      <c r="F210" s="98">
        <f>VLOOKUP($C210,'2023-24 School Level AAFTE'!$C$4:$J$2380,8,FALSE)</f>
        <v>311.14</v>
      </c>
      <c r="G210" s="100">
        <f>IFERROR(IF(E210= "yes",VLOOKUP(C210,Summary!$B:$I,5,0),0),0)</f>
        <v>0</v>
      </c>
      <c r="H210" s="99">
        <f t="shared" si="51"/>
        <v>311.14</v>
      </c>
      <c r="I210" s="157">
        <f>VLOOKUP($A210,'2024-25 Salary &amp; Benefits'!$A:$I,3,FALSE)</f>
        <v>1.18</v>
      </c>
      <c r="J210" s="157">
        <f>VLOOKUP($A210,'2024-25 Salary &amp; Benefits'!$A:$I,4,FALSE)</f>
        <v>1.18</v>
      </c>
      <c r="K210" s="144">
        <f t="shared" si="52"/>
        <v>311.14</v>
      </c>
      <c r="L210" s="143">
        <f t="shared" si="53"/>
        <v>0.91300000000000003</v>
      </c>
      <c r="M210" s="145">
        <f>'2024-25 Salary &amp; Benefits'!$E$6</f>
        <v>72728</v>
      </c>
      <c r="N210" s="145">
        <f>'2024-25 Salary &amp; Benefits'!$F$6</f>
        <v>78209</v>
      </c>
      <c r="O210" s="9">
        <f t="shared" si="54"/>
        <v>78352.78</v>
      </c>
      <c r="P210" s="9">
        <f t="shared" si="55"/>
        <v>5904.8999999999942</v>
      </c>
      <c r="Q210" s="9">
        <f>'2024-25 Salary &amp; Benefits'!G$6</f>
        <v>14418.72</v>
      </c>
      <c r="R210" s="146">
        <f>'2024-25 Salary &amp; Benefits'!H$6</f>
        <v>0.18149999999999999</v>
      </c>
      <c r="S210" s="146">
        <f>'2024-25 Salary &amp; Benefits'!I$6</f>
        <v>0.17510000000000001</v>
      </c>
      <c r="T210" s="9">
        <f t="shared" si="56"/>
        <v>28419.27</v>
      </c>
      <c r="U210" s="9">
        <f t="shared" si="57"/>
        <v>1404.29</v>
      </c>
      <c r="V210" s="9">
        <f t="shared" si="58"/>
        <v>245.89</v>
      </c>
      <c r="W210" s="9">
        <f t="shared" si="59"/>
        <v>1650.1799999999998</v>
      </c>
      <c r="X210" s="22">
        <f t="shared" si="60"/>
        <v>114327.12999999999</v>
      </c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</row>
    <row r="211" spans="1:159" s="21" customFormat="1">
      <c r="A211" s="78" t="s">
        <v>2341</v>
      </c>
      <c r="B211" s="90" t="s">
        <v>1006</v>
      </c>
      <c r="C211" s="91">
        <v>4038</v>
      </c>
      <c r="D211" s="90" t="s">
        <v>2588</v>
      </c>
      <c r="E211" s="110" t="str">
        <f>VLOOKUP($C211,'2023-24 School Level AAFTE'!$C$4:$L$2380,9,FALSE)</f>
        <v>No</v>
      </c>
      <c r="F211" s="98">
        <f>VLOOKUP($C211,'2023-24 School Level AAFTE'!$C$4:$J$2380,8,FALSE)</f>
        <v>262.35000000000002</v>
      </c>
      <c r="G211" s="100">
        <f>IFERROR(IF(E211= "yes",VLOOKUP(C211,Summary!$B:$I,5,0),0),0)</f>
        <v>0</v>
      </c>
      <c r="H211" s="99">
        <f t="shared" si="51"/>
        <v>0</v>
      </c>
      <c r="I211" s="157">
        <f>VLOOKUP($A211,'2024-25 Salary &amp; Benefits'!$A:$I,3,FALSE)</f>
        <v>1.18</v>
      </c>
      <c r="J211" s="157">
        <f>VLOOKUP($A211,'2024-25 Salary &amp; Benefits'!$A:$I,4,FALSE)</f>
        <v>1.18</v>
      </c>
      <c r="K211" s="144">
        <f t="shared" si="52"/>
        <v>0</v>
      </c>
      <c r="L211" s="143">
        <f t="shared" si="53"/>
        <v>0</v>
      </c>
      <c r="M211" s="145">
        <f>'2024-25 Salary &amp; Benefits'!$E$6</f>
        <v>72728</v>
      </c>
      <c r="N211" s="145">
        <f>'2024-25 Salary &amp; Benefits'!$F$6</f>
        <v>78209</v>
      </c>
      <c r="O211" s="9">
        <f t="shared" si="54"/>
        <v>0</v>
      </c>
      <c r="P211" s="9">
        <f t="shared" si="55"/>
        <v>0</v>
      </c>
      <c r="Q211" s="9">
        <f>'2024-25 Salary &amp; Benefits'!G$6</f>
        <v>14418.72</v>
      </c>
      <c r="R211" s="146">
        <f>'2024-25 Salary &amp; Benefits'!H$6</f>
        <v>0.18149999999999999</v>
      </c>
      <c r="S211" s="146">
        <f>'2024-25 Salary &amp; Benefits'!I$6</f>
        <v>0.17510000000000001</v>
      </c>
      <c r="T211" s="9">
        <f t="shared" si="56"/>
        <v>0</v>
      </c>
      <c r="U211" s="9">
        <f t="shared" si="57"/>
        <v>0</v>
      </c>
      <c r="V211" s="9">
        <f t="shared" si="58"/>
        <v>0</v>
      </c>
      <c r="W211" s="9">
        <f t="shared" si="59"/>
        <v>0</v>
      </c>
      <c r="X211" s="22">
        <f t="shared" si="60"/>
        <v>0</v>
      </c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</row>
    <row r="212" spans="1:159" s="21" customFormat="1">
      <c r="A212" s="78" t="s">
        <v>2394</v>
      </c>
      <c r="B212" s="90" t="s">
        <v>1227</v>
      </c>
      <c r="C212" s="91">
        <v>5272</v>
      </c>
      <c r="D212" s="90" t="s">
        <v>1231</v>
      </c>
      <c r="E212" s="110" t="str">
        <f>VLOOKUP($C212,'2023-24 School Level AAFTE'!$C$4:$L$2380,9,FALSE)</f>
        <v>Yes</v>
      </c>
      <c r="F212" s="98">
        <f>VLOOKUP($C212,'2023-24 School Level AAFTE'!$C$4:$J$2380,8,FALSE)</f>
        <v>16.46</v>
      </c>
      <c r="G212" s="100">
        <f>IFERROR(IF(E212= "yes",VLOOKUP(C212,Summary!$B:$I,5,0),0),0)</f>
        <v>0</v>
      </c>
      <c r="H212" s="99">
        <f t="shared" si="51"/>
        <v>16.46</v>
      </c>
      <c r="I212" s="157">
        <f>VLOOKUP($A212,'2024-25 Salary &amp; Benefits'!$A:$I,3,FALSE)</f>
        <v>1</v>
      </c>
      <c r="J212" s="157">
        <f>VLOOKUP($A212,'2024-25 Salary &amp; Benefits'!$A:$I,4,FALSE)</f>
        <v>1</v>
      </c>
      <c r="K212" s="144">
        <f t="shared" si="52"/>
        <v>16.46</v>
      </c>
      <c r="L212" s="143">
        <f t="shared" si="53"/>
        <v>4.8000000000000001E-2</v>
      </c>
      <c r="M212" s="145">
        <f>'2024-25 Salary &amp; Benefits'!$E$6</f>
        <v>72728</v>
      </c>
      <c r="N212" s="145">
        <f>'2024-25 Salary &amp; Benefits'!$F$6</f>
        <v>78209</v>
      </c>
      <c r="O212" s="9">
        <f t="shared" si="54"/>
        <v>3490.94</v>
      </c>
      <c r="P212" s="9">
        <f t="shared" si="55"/>
        <v>263.09000000000015</v>
      </c>
      <c r="Q212" s="9">
        <f>'2024-25 Salary &amp; Benefits'!G$6</f>
        <v>14418.72</v>
      </c>
      <c r="R212" s="146">
        <f>'2024-25 Salary &amp; Benefits'!H$6</f>
        <v>0.18149999999999999</v>
      </c>
      <c r="S212" s="146">
        <f>'2024-25 Salary &amp; Benefits'!I$6</f>
        <v>0.17510000000000001</v>
      </c>
      <c r="T212" s="9">
        <f t="shared" si="56"/>
        <v>1371.77</v>
      </c>
      <c r="U212" s="9">
        <f t="shared" si="57"/>
        <v>62.57</v>
      </c>
      <c r="V212" s="9">
        <f t="shared" si="58"/>
        <v>10.96</v>
      </c>
      <c r="W212" s="9">
        <f t="shared" si="59"/>
        <v>73.53</v>
      </c>
      <c r="X212" s="22">
        <f t="shared" si="60"/>
        <v>5199.33</v>
      </c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</row>
    <row r="213" spans="1:159" s="21" customFormat="1">
      <c r="A213" s="78" t="s">
        <v>2394</v>
      </c>
      <c r="B213" s="90" t="s">
        <v>1227</v>
      </c>
      <c r="C213" s="91">
        <v>3293</v>
      </c>
      <c r="D213" s="90" t="s">
        <v>1229</v>
      </c>
      <c r="E213" s="110" t="str">
        <f>VLOOKUP($C213,'2023-24 School Level AAFTE'!$C$4:$L$2380,9,FALSE)</f>
        <v>Yes</v>
      </c>
      <c r="F213" s="98">
        <f>VLOOKUP($C213,'2023-24 School Level AAFTE'!$C$4:$J$2380,8,FALSE)</f>
        <v>416.58000000000004</v>
      </c>
      <c r="G213" s="100">
        <f>IFERROR(IF(E213= "yes",VLOOKUP(C213,Summary!$B:$I,5,0),0),0)</f>
        <v>0</v>
      </c>
      <c r="H213" s="99">
        <f t="shared" si="51"/>
        <v>416.58000000000004</v>
      </c>
      <c r="I213" s="157">
        <f>VLOOKUP($A213,'2024-25 Salary &amp; Benefits'!$A:$I,3,FALSE)</f>
        <v>1</v>
      </c>
      <c r="J213" s="157">
        <f>VLOOKUP($A213,'2024-25 Salary &amp; Benefits'!$A:$I,4,FALSE)</f>
        <v>1</v>
      </c>
      <c r="K213" s="144">
        <f t="shared" si="52"/>
        <v>416.58000000000004</v>
      </c>
      <c r="L213" s="143">
        <f t="shared" si="53"/>
        <v>1.222</v>
      </c>
      <c r="M213" s="145">
        <f>'2024-25 Salary &amp; Benefits'!$E$6</f>
        <v>72728</v>
      </c>
      <c r="N213" s="145">
        <f>'2024-25 Salary &amp; Benefits'!$F$6</f>
        <v>78209</v>
      </c>
      <c r="O213" s="9">
        <f t="shared" si="54"/>
        <v>88873.62</v>
      </c>
      <c r="P213" s="9">
        <f t="shared" si="55"/>
        <v>6697.7799999999988</v>
      </c>
      <c r="Q213" s="9">
        <f>'2024-25 Salary &amp; Benefits'!G$6</f>
        <v>14418.72</v>
      </c>
      <c r="R213" s="146">
        <f>'2024-25 Salary &amp; Benefits'!H$6</f>
        <v>0.18149999999999999</v>
      </c>
      <c r="S213" s="146">
        <f>'2024-25 Salary &amp; Benefits'!I$6</f>
        <v>0.17510000000000001</v>
      </c>
      <c r="T213" s="9">
        <f t="shared" si="56"/>
        <v>34923.019999999997</v>
      </c>
      <c r="U213" s="9">
        <f t="shared" si="57"/>
        <v>1592.86</v>
      </c>
      <c r="V213" s="9">
        <f t="shared" si="58"/>
        <v>278.91000000000003</v>
      </c>
      <c r="W213" s="9">
        <f t="shared" si="59"/>
        <v>1871.77</v>
      </c>
      <c r="X213" s="22">
        <f t="shared" si="60"/>
        <v>132366.18999999997</v>
      </c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</row>
    <row r="214" spans="1:159" s="21" customFormat="1">
      <c r="A214" s="78" t="s">
        <v>2394</v>
      </c>
      <c r="B214" s="90" t="s">
        <v>1227</v>
      </c>
      <c r="C214" s="91">
        <v>2800</v>
      </c>
      <c r="D214" s="90" t="s">
        <v>1228</v>
      </c>
      <c r="E214" s="110" t="str">
        <f>VLOOKUP($C214,'2023-24 School Level AAFTE'!$C$4:$L$2380,9,FALSE)</f>
        <v>Yes</v>
      </c>
      <c r="F214" s="98">
        <f>VLOOKUP($C214,'2023-24 School Level AAFTE'!$C$4:$J$2380,8,FALSE)</f>
        <v>333.14</v>
      </c>
      <c r="G214" s="100">
        <f>IFERROR(IF(E214= "yes",VLOOKUP(C214,Summary!$B:$I,5,0),0),0)</f>
        <v>0</v>
      </c>
      <c r="H214" s="99">
        <f t="shared" si="51"/>
        <v>333.14</v>
      </c>
      <c r="I214" s="157">
        <f>VLOOKUP($A214,'2024-25 Salary &amp; Benefits'!$A:$I,3,FALSE)</f>
        <v>1</v>
      </c>
      <c r="J214" s="157">
        <f>VLOOKUP($A214,'2024-25 Salary &amp; Benefits'!$A:$I,4,FALSE)</f>
        <v>1</v>
      </c>
      <c r="K214" s="144">
        <f t="shared" si="52"/>
        <v>333.14</v>
      </c>
      <c r="L214" s="143">
        <f t="shared" si="53"/>
        <v>0.97699999999999998</v>
      </c>
      <c r="M214" s="145">
        <f>'2024-25 Salary &amp; Benefits'!$E$6</f>
        <v>72728</v>
      </c>
      <c r="N214" s="145">
        <f>'2024-25 Salary &amp; Benefits'!$F$6</f>
        <v>78209</v>
      </c>
      <c r="O214" s="9">
        <f t="shared" si="54"/>
        <v>71055.259999999995</v>
      </c>
      <c r="P214" s="9">
        <f t="shared" si="55"/>
        <v>5354.9300000000076</v>
      </c>
      <c r="Q214" s="9">
        <f>'2024-25 Salary &amp; Benefits'!G$6</f>
        <v>14418.72</v>
      </c>
      <c r="R214" s="146">
        <f>'2024-25 Salary &amp; Benefits'!H$6</f>
        <v>0.18149999999999999</v>
      </c>
      <c r="S214" s="146">
        <f>'2024-25 Salary &amp; Benefits'!I$6</f>
        <v>0.17510000000000001</v>
      </c>
      <c r="T214" s="9">
        <f t="shared" si="56"/>
        <v>27921.27</v>
      </c>
      <c r="U214" s="9">
        <f t="shared" si="57"/>
        <v>1273.5</v>
      </c>
      <c r="V214" s="9">
        <f t="shared" si="58"/>
        <v>222.99</v>
      </c>
      <c r="W214" s="9">
        <f t="shared" si="59"/>
        <v>1496.49</v>
      </c>
      <c r="X214" s="22">
        <f t="shared" si="60"/>
        <v>105827.95000000001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</row>
    <row r="215" spans="1:159" s="21" customFormat="1">
      <c r="A215" s="78" t="s">
        <v>2394</v>
      </c>
      <c r="B215" s="90" t="s">
        <v>1227</v>
      </c>
      <c r="C215" s="91">
        <v>4223</v>
      </c>
      <c r="D215" s="90" t="s">
        <v>1230</v>
      </c>
      <c r="E215" s="110" t="str">
        <f>VLOOKUP($C215,'2023-24 School Level AAFTE'!$C$4:$L$2380,9,FALSE)</f>
        <v>Yes</v>
      </c>
      <c r="F215" s="98">
        <f>VLOOKUP($C215,'2023-24 School Level AAFTE'!$C$4:$J$2380,8,FALSE)</f>
        <v>240.89</v>
      </c>
      <c r="G215" s="100">
        <f>IFERROR(IF(E215= "yes",VLOOKUP(C215,Summary!$B:$I,5,0),0),0)</f>
        <v>0</v>
      </c>
      <c r="H215" s="99">
        <f t="shared" si="51"/>
        <v>240.89</v>
      </c>
      <c r="I215" s="157">
        <f>VLOOKUP($A215,'2024-25 Salary &amp; Benefits'!$A:$I,3,FALSE)</f>
        <v>1</v>
      </c>
      <c r="J215" s="157">
        <f>VLOOKUP($A215,'2024-25 Salary &amp; Benefits'!$A:$I,4,FALSE)</f>
        <v>1</v>
      </c>
      <c r="K215" s="144">
        <f t="shared" si="52"/>
        <v>240.89</v>
      </c>
      <c r="L215" s="143">
        <f t="shared" si="53"/>
        <v>0.70699999999999996</v>
      </c>
      <c r="M215" s="145">
        <f>'2024-25 Salary &amp; Benefits'!$E$6</f>
        <v>72728</v>
      </c>
      <c r="N215" s="145">
        <f>'2024-25 Salary &amp; Benefits'!$F$6</f>
        <v>78209</v>
      </c>
      <c r="O215" s="9">
        <f t="shared" si="54"/>
        <v>51418.7</v>
      </c>
      <c r="P215" s="9">
        <f t="shared" si="55"/>
        <v>3875.0600000000049</v>
      </c>
      <c r="Q215" s="9">
        <f>'2024-25 Salary &amp; Benefits'!G$6</f>
        <v>14418.72</v>
      </c>
      <c r="R215" s="146">
        <f>'2024-25 Salary &amp; Benefits'!H$6</f>
        <v>0.18149999999999999</v>
      </c>
      <c r="S215" s="146">
        <f>'2024-25 Salary &amp; Benefits'!I$6</f>
        <v>0.17510000000000001</v>
      </c>
      <c r="T215" s="9">
        <f t="shared" si="56"/>
        <v>20205.05</v>
      </c>
      <c r="U215" s="9">
        <f t="shared" si="57"/>
        <v>921.56</v>
      </c>
      <c r="V215" s="9">
        <f t="shared" si="58"/>
        <v>161.37</v>
      </c>
      <c r="W215" s="9">
        <f t="shared" si="59"/>
        <v>1082.9299999999998</v>
      </c>
      <c r="X215" s="22">
        <f t="shared" si="60"/>
        <v>76581.739999999991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</row>
    <row r="216" spans="1:159" s="21" customFormat="1">
      <c r="A216" s="78" t="s">
        <v>2273</v>
      </c>
      <c r="B216" s="90" t="s">
        <v>336</v>
      </c>
      <c r="C216" s="91">
        <v>1900</v>
      </c>
      <c r="D216" s="90" t="s">
        <v>337</v>
      </c>
      <c r="E216" s="110" t="str">
        <f>VLOOKUP($C216,'2023-24 School Level AAFTE'!$C$4:$L$2380,9,FALSE)</f>
        <v>Yes</v>
      </c>
      <c r="F216" s="98">
        <f>VLOOKUP($C216,'2023-24 School Level AAFTE'!$C$4:$J$2380,8,FALSE)</f>
        <v>30.57</v>
      </c>
      <c r="G216" s="100">
        <f>IFERROR(IF(E216= "yes",VLOOKUP(C216,Summary!$B:$I,5,0),0),0)</f>
        <v>0</v>
      </c>
      <c r="H216" s="99">
        <f t="shared" si="51"/>
        <v>30.57</v>
      </c>
      <c r="I216" s="157">
        <f>VLOOKUP($A216,'2024-25 Salary &amp; Benefits'!$A:$I,3,FALSE)</f>
        <v>1</v>
      </c>
      <c r="J216" s="157">
        <f>VLOOKUP($A216,'2024-25 Salary &amp; Benefits'!$A:$I,4,FALSE)</f>
        <v>1</v>
      </c>
      <c r="K216" s="144">
        <f t="shared" si="52"/>
        <v>30.57</v>
      </c>
      <c r="L216" s="143">
        <f t="shared" si="53"/>
        <v>0.09</v>
      </c>
      <c r="M216" s="145">
        <f>'2024-25 Salary &amp; Benefits'!$E$6</f>
        <v>72728</v>
      </c>
      <c r="N216" s="145">
        <f>'2024-25 Salary &amp; Benefits'!$F$6</f>
        <v>78209</v>
      </c>
      <c r="O216" s="9">
        <f t="shared" si="54"/>
        <v>6545.52</v>
      </c>
      <c r="P216" s="9">
        <f t="shared" si="55"/>
        <v>493.28999999999996</v>
      </c>
      <c r="Q216" s="9">
        <f>'2024-25 Salary &amp; Benefits'!G$6</f>
        <v>14418.72</v>
      </c>
      <c r="R216" s="146">
        <f>'2024-25 Salary &amp; Benefits'!H$6</f>
        <v>0.18149999999999999</v>
      </c>
      <c r="S216" s="146">
        <f>'2024-25 Salary &amp; Benefits'!I$6</f>
        <v>0.17510000000000001</v>
      </c>
      <c r="T216" s="9">
        <f t="shared" si="56"/>
        <v>2572.0700000000002</v>
      </c>
      <c r="U216" s="9">
        <f t="shared" si="57"/>
        <v>117.31</v>
      </c>
      <c r="V216" s="9">
        <f t="shared" si="58"/>
        <v>20.54</v>
      </c>
      <c r="W216" s="9">
        <f t="shared" si="59"/>
        <v>137.85</v>
      </c>
      <c r="X216" s="22">
        <f t="shared" si="60"/>
        <v>9748.7300000000014</v>
      </c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</row>
    <row r="217" spans="1:159" s="21" customFormat="1">
      <c r="A217" s="78" t="s">
        <v>2273</v>
      </c>
      <c r="B217" s="90" t="s">
        <v>336</v>
      </c>
      <c r="C217" s="91">
        <v>2562</v>
      </c>
      <c r="D217" s="90" t="s">
        <v>338</v>
      </c>
      <c r="E217" s="110" t="str">
        <f>VLOOKUP($C217,'2023-24 School Level AAFTE'!$C$4:$L$2380,9,FALSE)</f>
        <v>Yes</v>
      </c>
      <c r="F217" s="98">
        <f>VLOOKUP($C217,'2023-24 School Level AAFTE'!$C$4:$J$2380,8,FALSE)</f>
        <v>322.86</v>
      </c>
      <c r="G217" s="100">
        <f>IFERROR(IF(E217= "yes",VLOOKUP(C217,Summary!$B:$I,5,0),0),0)</f>
        <v>0</v>
      </c>
      <c r="H217" s="99">
        <f t="shared" si="51"/>
        <v>322.86</v>
      </c>
      <c r="I217" s="157">
        <f>VLOOKUP($A217,'2024-25 Salary &amp; Benefits'!$A:$I,3,FALSE)</f>
        <v>1</v>
      </c>
      <c r="J217" s="157">
        <f>VLOOKUP($A217,'2024-25 Salary &amp; Benefits'!$A:$I,4,FALSE)</f>
        <v>1</v>
      </c>
      <c r="K217" s="144">
        <f t="shared" si="52"/>
        <v>322.86</v>
      </c>
      <c r="L217" s="143">
        <f t="shared" si="53"/>
        <v>0.94699999999999995</v>
      </c>
      <c r="M217" s="145">
        <f>'2024-25 Salary &amp; Benefits'!$E$6</f>
        <v>72728</v>
      </c>
      <c r="N217" s="145">
        <f>'2024-25 Salary &amp; Benefits'!$F$6</f>
        <v>78209</v>
      </c>
      <c r="O217" s="9">
        <f t="shared" si="54"/>
        <v>68873.42</v>
      </c>
      <c r="P217" s="9">
        <f t="shared" si="55"/>
        <v>5190.5</v>
      </c>
      <c r="Q217" s="9">
        <f>'2024-25 Salary &amp; Benefits'!G$6</f>
        <v>14418.72</v>
      </c>
      <c r="R217" s="146">
        <f>'2024-25 Salary &amp; Benefits'!H$6</f>
        <v>0.18149999999999999</v>
      </c>
      <c r="S217" s="146">
        <f>'2024-25 Salary &amp; Benefits'!I$6</f>
        <v>0.17510000000000001</v>
      </c>
      <c r="T217" s="9">
        <f t="shared" si="56"/>
        <v>27063.91</v>
      </c>
      <c r="U217" s="9">
        <f t="shared" si="57"/>
        <v>1234.4000000000001</v>
      </c>
      <c r="V217" s="9">
        <f t="shared" si="58"/>
        <v>216.14</v>
      </c>
      <c r="W217" s="9">
        <f t="shared" si="59"/>
        <v>1450.54</v>
      </c>
      <c r="X217" s="22">
        <f t="shared" si="60"/>
        <v>102578.37</v>
      </c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</row>
    <row r="218" spans="1:159" s="21" customFormat="1">
      <c r="A218" s="78" t="s">
        <v>2273</v>
      </c>
      <c r="B218" s="90" t="s">
        <v>336</v>
      </c>
      <c r="C218" s="91">
        <v>2788</v>
      </c>
      <c r="D218" s="90" t="s">
        <v>339</v>
      </c>
      <c r="E218" s="110" t="str">
        <f>VLOOKUP($C218,'2023-24 School Level AAFTE'!$C$4:$L$2380,9,FALSE)</f>
        <v>Yes</v>
      </c>
      <c r="F218" s="98">
        <f>VLOOKUP($C218,'2023-24 School Level AAFTE'!$C$4:$J$2380,8,FALSE)</f>
        <v>219.84</v>
      </c>
      <c r="G218" s="100">
        <f>IFERROR(IF(E218= "yes",VLOOKUP(C218,Summary!$B:$I,5,0),0),0)</f>
        <v>0</v>
      </c>
      <c r="H218" s="99">
        <f t="shared" si="51"/>
        <v>219.84</v>
      </c>
      <c r="I218" s="157">
        <f>VLOOKUP($A218,'2024-25 Salary &amp; Benefits'!$A:$I,3,FALSE)</f>
        <v>1</v>
      </c>
      <c r="J218" s="157">
        <f>VLOOKUP($A218,'2024-25 Salary &amp; Benefits'!$A:$I,4,FALSE)</f>
        <v>1</v>
      </c>
      <c r="K218" s="144">
        <f t="shared" si="52"/>
        <v>219.84</v>
      </c>
      <c r="L218" s="143">
        <f t="shared" si="53"/>
        <v>0.64500000000000002</v>
      </c>
      <c r="M218" s="145">
        <f>'2024-25 Salary &amp; Benefits'!$E$6</f>
        <v>72728</v>
      </c>
      <c r="N218" s="145">
        <f>'2024-25 Salary &amp; Benefits'!$F$6</f>
        <v>78209</v>
      </c>
      <c r="O218" s="9">
        <f t="shared" si="54"/>
        <v>46909.56</v>
      </c>
      <c r="P218" s="9">
        <f t="shared" si="55"/>
        <v>3535.25</v>
      </c>
      <c r="Q218" s="9">
        <f>'2024-25 Salary &amp; Benefits'!G$6</f>
        <v>14418.72</v>
      </c>
      <c r="R218" s="146">
        <f>'2024-25 Salary &amp; Benefits'!H$6</f>
        <v>0.18149999999999999</v>
      </c>
      <c r="S218" s="146">
        <f>'2024-25 Salary &amp; Benefits'!I$6</f>
        <v>0.17510000000000001</v>
      </c>
      <c r="T218" s="9">
        <f t="shared" si="56"/>
        <v>18433.18</v>
      </c>
      <c r="U218" s="9">
        <f t="shared" si="57"/>
        <v>840.75</v>
      </c>
      <c r="V218" s="9">
        <f t="shared" si="58"/>
        <v>147.22</v>
      </c>
      <c r="W218" s="9">
        <f t="shared" si="59"/>
        <v>987.97</v>
      </c>
      <c r="X218" s="22">
        <f t="shared" si="60"/>
        <v>69865.959999999992</v>
      </c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</row>
    <row r="219" spans="1:159" s="21" customFormat="1">
      <c r="A219" s="78" t="s">
        <v>2273</v>
      </c>
      <c r="B219" s="90" t="s">
        <v>336</v>
      </c>
      <c r="C219" s="91">
        <v>4213</v>
      </c>
      <c r="D219" s="90" t="s">
        <v>340</v>
      </c>
      <c r="E219" s="110" t="str">
        <f>VLOOKUP($C219,'2023-24 School Level AAFTE'!$C$4:$L$2380,9,FALSE)</f>
        <v>Yes</v>
      </c>
      <c r="F219" s="98">
        <f>VLOOKUP($C219,'2023-24 School Level AAFTE'!$C$4:$J$2380,8,FALSE)</f>
        <v>159.86000000000001</v>
      </c>
      <c r="G219" s="100">
        <f>IFERROR(IF(E219= "yes",VLOOKUP(C219,Summary!$B:$I,5,0),0),0)</f>
        <v>0</v>
      </c>
      <c r="H219" s="99">
        <f t="shared" si="51"/>
        <v>159.86000000000001</v>
      </c>
      <c r="I219" s="157">
        <f>VLOOKUP($A219,'2024-25 Salary &amp; Benefits'!$A:$I,3,FALSE)</f>
        <v>1</v>
      </c>
      <c r="J219" s="157">
        <f>VLOOKUP($A219,'2024-25 Salary &amp; Benefits'!$A:$I,4,FALSE)</f>
        <v>1</v>
      </c>
      <c r="K219" s="144">
        <f t="shared" si="52"/>
        <v>159.86000000000001</v>
      </c>
      <c r="L219" s="143">
        <f t="shared" si="53"/>
        <v>0.46899999999999997</v>
      </c>
      <c r="M219" s="145">
        <f>'2024-25 Salary &amp; Benefits'!$E$6</f>
        <v>72728</v>
      </c>
      <c r="N219" s="145">
        <f>'2024-25 Salary &amp; Benefits'!$F$6</f>
        <v>78209</v>
      </c>
      <c r="O219" s="9">
        <f t="shared" si="54"/>
        <v>34109.43</v>
      </c>
      <c r="P219" s="9">
        <f t="shared" si="55"/>
        <v>2570.5899999999965</v>
      </c>
      <c r="Q219" s="9">
        <f>'2024-25 Salary &amp; Benefits'!G$6</f>
        <v>14418.72</v>
      </c>
      <c r="R219" s="146">
        <f>'2024-25 Salary &amp; Benefits'!H$6</f>
        <v>0.18149999999999999</v>
      </c>
      <c r="S219" s="146">
        <f>'2024-25 Salary &amp; Benefits'!I$6</f>
        <v>0.17510000000000001</v>
      </c>
      <c r="T219" s="9">
        <f t="shared" si="56"/>
        <v>13403.35</v>
      </c>
      <c r="U219" s="9">
        <f t="shared" si="57"/>
        <v>611.33000000000004</v>
      </c>
      <c r="V219" s="9">
        <f t="shared" si="58"/>
        <v>107.04</v>
      </c>
      <c r="W219" s="9">
        <f t="shared" si="59"/>
        <v>718.37</v>
      </c>
      <c r="X219" s="22">
        <f t="shared" si="60"/>
        <v>50801.74</v>
      </c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</row>
    <row r="220" spans="1:159" s="21" customFormat="1">
      <c r="A220" s="78" t="s">
        <v>2315</v>
      </c>
      <c r="B220" s="90" t="s">
        <v>531</v>
      </c>
      <c r="C220" s="91">
        <v>2836</v>
      </c>
      <c r="D220" s="90" t="s">
        <v>532</v>
      </c>
      <c r="E220" s="110" t="str">
        <f>VLOOKUP($C220,'2023-24 School Level AAFTE'!$C$4:$L$2380,9,FALSE)</f>
        <v>Yes</v>
      </c>
      <c r="F220" s="98">
        <f>VLOOKUP($C220,'2023-24 School Level AAFTE'!$C$4:$J$2380,8,FALSE)</f>
        <v>72.929999999999993</v>
      </c>
      <c r="G220" s="100">
        <f>IFERROR(IF(E220= "yes",VLOOKUP(C220,Summary!$B:$I,5,0),0),0)</f>
        <v>0</v>
      </c>
      <c r="H220" s="99">
        <f t="shared" si="51"/>
        <v>72.929999999999993</v>
      </c>
      <c r="I220" s="157">
        <f>VLOOKUP($A220,'2024-25 Salary &amp; Benefits'!$A:$I,3,FALSE)</f>
        <v>1</v>
      </c>
      <c r="J220" s="157">
        <f>VLOOKUP($A220,'2024-25 Salary &amp; Benefits'!$A:$I,4,FALSE)</f>
        <v>1</v>
      </c>
      <c r="K220" s="144">
        <f t="shared" si="52"/>
        <v>72.929999999999993</v>
      </c>
      <c r="L220" s="143">
        <f t="shared" si="53"/>
        <v>0.214</v>
      </c>
      <c r="M220" s="145">
        <f>'2024-25 Salary &amp; Benefits'!$E$6</f>
        <v>72728</v>
      </c>
      <c r="N220" s="145">
        <f>'2024-25 Salary &amp; Benefits'!$F$6</f>
        <v>78209</v>
      </c>
      <c r="O220" s="9">
        <f t="shared" si="54"/>
        <v>15563.79</v>
      </c>
      <c r="P220" s="9">
        <f t="shared" si="55"/>
        <v>1172.9399999999987</v>
      </c>
      <c r="Q220" s="9">
        <f>'2024-25 Salary &amp; Benefits'!G$6</f>
        <v>14418.72</v>
      </c>
      <c r="R220" s="146">
        <f>'2024-25 Salary &amp; Benefits'!H$6</f>
        <v>0.18149999999999999</v>
      </c>
      <c r="S220" s="146">
        <f>'2024-25 Salary &amp; Benefits'!I$6</f>
        <v>0.17510000000000001</v>
      </c>
      <c r="T220" s="9">
        <f t="shared" si="56"/>
        <v>6115.82</v>
      </c>
      <c r="U220" s="9">
        <f t="shared" si="57"/>
        <v>278.95</v>
      </c>
      <c r="V220" s="9">
        <f t="shared" si="58"/>
        <v>48.84</v>
      </c>
      <c r="W220" s="9">
        <f t="shared" si="59"/>
        <v>327.78999999999996</v>
      </c>
      <c r="X220" s="22">
        <f t="shared" si="60"/>
        <v>23180.34</v>
      </c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</row>
    <row r="221" spans="1:159" s="21" customFormat="1">
      <c r="A221" s="78" t="s">
        <v>2429</v>
      </c>
      <c r="B221" s="90" t="s">
        <v>1527</v>
      </c>
      <c r="C221" s="91">
        <v>3603</v>
      </c>
      <c r="D221" s="90" t="s">
        <v>1533</v>
      </c>
      <c r="E221" s="110" t="str">
        <f>VLOOKUP($C221,'2023-24 School Level AAFTE'!$C$4:$L$2380,9,FALSE)</f>
        <v>Yes</v>
      </c>
      <c r="F221" s="98">
        <f>VLOOKUP($C221,'2023-24 School Level AAFTE'!$C$4:$J$2380,8,FALSE)</f>
        <v>392.14</v>
      </c>
      <c r="G221" s="100">
        <f>IFERROR(IF(E221= "yes",VLOOKUP(C221,Summary!$B:$I,5,0),0),0)</f>
        <v>0</v>
      </c>
      <c r="H221" s="99">
        <f t="shared" si="51"/>
        <v>392.14</v>
      </c>
      <c r="I221" s="157">
        <f>VLOOKUP($A221,'2024-25 Salary &amp; Benefits'!$A:$I,3,FALSE)</f>
        <v>1.1200000000000001</v>
      </c>
      <c r="J221" s="157">
        <f>VLOOKUP($A221,'2024-25 Salary &amp; Benefits'!$A:$I,4,FALSE)</f>
        <v>1.1200000000000001</v>
      </c>
      <c r="K221" s="144">
        <f t="shared" si="52"/>
        <v>392.14</v>
      </c>
      <c r="L221" s="143">
        <f t="shared" si="53"/>
        <v>1.1499999999999999</v>
      </c>
      <c r="M221" s="145">
        <f>'2024-25 Salary &amp; Benefits'!$E$6</f>
        <v>72728</v>
      </c>
      <c r="N221" s="145">
        <f>'2024-25 Salary &amp; Benefits'!$F$6</f>
        <v>78209</v>
      </c>
      <c r="O221" s="9">
        <f t="shared" si="54"/>
        <v>93673.66</v>
      </c>
      <c r="P221" s="9">
        <f t="shared" si="55"/>
        <v>7059.5299999999988</v>
      </c>
      <c r="Q221" s="9">
        <f>'2024-25 Salary &amp; Benefits'!G$6</f>
        <v>14418.72</v>
      </c>
      <c r="R221" s="146">
        <f>'2024-25 Salary &amp; Benefits'!H$6</f>
        <v>0.18149999999999999</v>
      </c>
      <c r="S221" s="146">
        <f>'2024-25 Salary &amp; Benefits'!I$6</f>
        <v>0.17510000000000001</v>
      </c>
      <c r="T221" s="9">
        <f t="shared" si="56"/>
        <v>34819.42</v>
      </c>
      <c r="U221" s="9">
        <f t="shared" si="57"/>
        <v>1678.89</v>
      </c>
      <c r="V221" s="9">
        <f t="shared" si="58"/>
        <v>293.97000000000003</v>
      </c>
      <c r="W221" s="9">
        <f t="shared" si="59"/>
        <v>1972.8600000000001</v>
      </c>
      <c r="X221" s="22">
        <f t="shared" si="60"/>
        <v>137525.46999999997</v>
      </c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</row>
    <row r="222" spans="1:159" s="21" customFormat="1">
      <c r="A222" s="78" t="s">
        <v>2429</v>
      </c>
      <c r="B222" s="90" t="s">
        <v>1527</v>
      </c>
      <c r="C222" s="91">
        <v>4412</v>
      </c>
      <c r="D222" s="90" t="s">
        <v>1534</v>
      </c>
      <c r="E222" s="110" t="str">
        <f>VLOOKUP($C222,'2023-24 School Level AAFTE'!$C$4:$L$2380,9,FALSE)</f>
        <v>No</v>
      </c>
      <c r="F222" s="98">
        <f>VLOOKUP($C222,'2023-24 School Level AAFTE'!$C$4:$J$2380,8,FALSE)</f>
        <v>408.72</v>
      </c>
      <c r="G222" s="100">
        <f>IFERROR(IF(E222= "yes",VLOOKUP(C222,Summary!$B:$I,5,0),0),0)</f>
        <v>0</v>
      </c>
      <c r="H222" s="99">
        <f t="shared" si="51"/>
        <v>0</v>
      </c>
      <c r="I222" s="157">
        <f>VLOOKUP($A222,'2024-25 Salary &amp; Benefits'!$A:$I,3,FALSE)</f>
        <v>1.1200000000000001</v>
      </c>
      <c r="J222" s="157">
        <f>VLOOKUP($A222,'2024-25 Salary &amp; Benefits'!$A:$I,4,FALSE)</f>
        <v>1.1200000000000001</v>
      </c>
      <c r="K222" s="144">
        <f t="shared" si="52"/>
        <v>0</v>
      </c>
      <c r="L222" s="143">
        <f t="shared" si="53"/>
        <v>0</v>
      </c>
      <c r="M222" s="145">
        <f>'2024-25 Salary &amp; Benefits'!$E$6</f>
        <v>72728</v>
      </c>
      <c r="N222" s="145">
        <f>'2024-25 Salary &amp; Benefits'!$F$6</f>
        <v>78209</v>
      </c>
      <c r="O222" s="9">
        <f t="shared" si="54"/>
        <v>0</v>
      </c>
      <c r="P222" s="9">
        <f t="shared" si="55"/>
        <v>0</v>
      </c>
      <c r="Q222" s="9">
        <f>'2024-25 Salary &amp; Benefits'!G$6</f>
        <v>14418.72</v>
      </c>
      <c r="R222" s="146">
        <f>'2024-25 Salary &amp; Benefits'!H$6</f>
        <v>0.18149999999999999</v>
      </c>
      <c r="S222" s="146">
        <f>'2024-25 Salary &amp; Benefits'!I$6</f>
        <v>0.17510000000000001</v>
      </c>
      <c r="T222" s="9">
        <f t="shared" si="56"/>
        <v>0</v>
      </c>
      <c r="U222" s="9">
        <f t="shared" si="57"/>
        <v>0</v>
      </c>
      <c r="V222" s="9">
        <f t="shared" si="58"/>
        <v>0</v>
      </c>
      <c r="W222" s="9">
        <f t="shared" si="59"/>
        <v>0</v>
      </c>
      <c r="X222" s="22">
        <f t="shared" si="60"/>
        <v>0</v>
      </c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</row>
    <row r="223" spans="1:159" s="21" customFormat="1">
      <c r="A223" s="78" t="s">
        <v>2429</v>
      </c>
      <c r="B223" s="90" t="s">
        <v>1527</v>
      </c>
      <c r="C223" s="89">
        <v>2362</v>
      </c>
      <c r="D223" s="88" t="s">
        <v>1529</v>
      </c>
      <c r="E223" s="110" t="str">
        <f>VLOOKUP($C223,'2023-24 School Level AAFTE'!$C$4:$L$2380,9,FALSE)</f>
        <v>Yes</v>
      </c>
      <c r="F223" s="98">
        <f>VLOOKUP($C223,'2023-24 School Level AAFTE'!$C$4:$J$2380,8,FALSE)</f>
        <v>1072.4099999999999</v>
      </c>
      <c r="G223" s="100">
        <f>IFERROR(IF(E223= "yes",VLOOKUP(C223,Summary!$B:$I,5,0),0),0)</f>
        <v>0</v>
      </c>
      <c r="H223" s="99">
        <f t="shared" si="51"/>
        <v>1072.4099999999999</v>
      </c>
      <c r="I223" s="157">
        <f>VLOOKUP($A223,'2024-25 Salary &amp; Benefits'!$A:$I,3,FALSE)</f>
        <v>1.1200000000000001</v>
      </c>
      <c r="J223" s="157">
        <f>VLOOKUP($A223,'2024-25 Salary &amp; Benefits'!$A:$I,4,FALSE)</f>
        <v>1.1200000000000001</v>
      </c>
      <c r="K223" s="144">
        <f t="shared" si="52"/>
        <v>1072.4099999999999</v>
      </c>
      <c r="L223" s="143">
        <f t="shared" si="53"/>
        <v>3.1459999999999999</v>
      </c>
      <c r="M223" s="145">
        <f>'2024-25 Salary &amp; Benefits'!$E$6</f>
        <v>72728</v>
      </c>
      <c r="N223" s="145">
        <f>'2024-25 Salary &amp; Benefits'!$F$6</f>
        <v>78209</v>
      </c>
      <c r="O223" s="9">
        <f t="shared" si="54"/>
        <v>256258.56</v>
      </c>
      <c r="P223" s="9">
        <f t="shared" si="55"/>
        <v>19312.419999999984</v>
      </c>
      <c r="Q223" s="9">
        <f>'2024-25 Salary &amp; Benefits'!G$6</f>
        <v>14418.72</v>
      </c>
      <c r="R223" s="146">
        <f>'2024-25 Salary &amp; Benefits'!H$6</f>
        <v>0.18149999999999999</v>
      </c>
      <c r="S223" s="146">
        <f>'2024-25 Salary &amp; Benefits'!I$6</f>
        <v>0.17510000000000001</v>
      </c>
      <c r="T223" s="9">
        <f t="shared" si="56"/>
        <v>95253.83</v>
      </c>
      <c r="U223" s="9">
        <f t="shared" si="57"/>
        <v>4592.8500000000004</v>
      </c>
      <c r="V223" s="9">
        <f t="shared" si="58"/>
        <v>804.21</v>
      </c>
      <c r="W223" s="9">
        <f t="shared" si="59"/>
        <v>5397.06</v>
      </c>
      <c r="X223" s="22">
        <f t="shared" si="60"/>
        <v>376221.87</v>
      </c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</row>
    <row r="224" spans="1:159" s="21" customFormat="1">
      <c r="A224" s="78" t="s">
        <v>2429</v>
      </c>
      <c r="B224" s="90" t="s">
        <v>1527</v>
      </c>
      <c r="C224" s="91">
        <v>1928</v>
      </c>
      <c r="D224" s="90" t="s">
        <v>1528</v>
      </c>
      <c r="E224" s="110" t="str">
        <f>VLOOKUP($C224,'2023-24 School Level AAFTE'!$C$4:$L$2380,9,FALSE)</f>
        <v>Yes</v>
      </c>
      <c r="F224" s="98">
        <f>VLOOKUP($C224,'2023-24 School Level AAFTE'!$C$4:$J$2380,8,FALSE)</f>
        <v>17.07</v>
      </c>
      <c r="G224" s="100">
        <f>IFERROR(IF(E224= "yes",VLOOKUP(C224,Summary!$B:$I,5,0),0),0)</f>
        <v>0</v>
      </c>
      <c r="H224" s="99">
        <f t="shared" si="51"/>
        <v>17.07</v>
      </c>
      <c r="I224" s="157">
        <f>VLOOKUP($A224,'2024-25 Salary &amp; Benefits'!$A:$I,3,FALSE)</f>
        <v>1.1200000000000001</v>
      </c>
      <c r="J224" s="157">
        <f>VLOOKUP($A224,'2024-25 Salary &amp; Benefits'!$A:$I,4,FALSE)</f>
        <v>1.1200000000000001</v>
      </c>
      <c r="K224" s="144">
        <f t="shared" si="52"/>
        <v>17.07</v>
      </c>
      <c r="L224" s="143">
        <f t="shared" si="53"/>
        <v>0.05</v>
      </c>
      <c r="M224" s="145">
        <f>'2024-25 Salary &amp; Benefits'!$E$6</f>
        <v>72728</v>
      </c>
      <c r="N224" s="145">
        <f>'2024-25 Salary &amp; Benefits'!$F$6</f>
        <v>78209</v>
      </c>
      <c r="O224" s="9">
        <f t="shared" si="54"/>
        <v>4072.77</v>
      </c>
      <c r="P224" s="9">
        <f t="shared" si="55"/>
        <v>306.92999999999984</v>
      </c>
      <c r="Q224" s="9">
        <f>'2024-25 Salary &amp; Benefits'!G$6</f>
        <v>14418.72</v>
      </c>
      <c r="R224" s="146">
        <f>'2024-25 Salary &amp; Benefits'!H$6</f>
        <v>0.18149999999999999</v>
      </c>
      <c r="S224" s="146">
        <f>'2024-25 Salary &amp; Benefits'!I$6</f>
        <v>0.17510000000000001</v>
      </c>
      <c r="T224" s="9">
        <f t="shared" si="56"/>
        <v>1513.89</v>
      </c>
      <c r="U224" s="9">
        <f t="shared" si="57"/>
        <v>73</v>
      </c>
      <c r="V224" s="9">
        <f t="shared" si="58"/>
        <v>12.78</v>
      </c>
      <c r="W224" s="9">
        <f t="shared" si="59"/>
        <v>85.78</v>
      </c>
      <c r="X224" s="22">
        <f t="shared" si="60"/>
        <v>5979.37</v>
      </c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</row>
    <row r="225" spans="1:159" s="21" customFormat="1">
      <c r="A225" s="78" t="s">
        <v>2429</v>
      </c>
      <c r="B225" s="90" t="s">
        <v>1527</v>
      </c>
      <c r="C225" s="91">
        <v>2379</v>
      </c>
      <c r="D225" s="90" t="s">
        <v>1530</v>
      </c>
      <c r="E225" s="110" t="str">
        <f>VLOOKUP($C225,'2023-24 School Level AAFTE'!$C$4:$L$2380,9,FALSE)</f>
        <v>No</v>
      </c>
      <c r="F225" s="98">
        <f>VLOOKUP($C225,'2023-24 School Level AAFTE'!$C$4:$J$2380,8,FALSE)</f>
        <v>386.03</v>
      </c>
      <c r="G225" s="100">
        <f>IFERROR(IF(E225= "yes",VLOOKUP(C225,Summary!$B:$I,5,0),0),0)</f>
        <v>0</v>
      </c>
      <c r="H225" s="99">
        <f t="shared" si="51"/>
        <v>0</v>
      </c>
      <c r="I225" s="157">
        <f>VLOOKUP($A225,'2024-25 Salary &amp; Benefits'!$A:$I,3,FALSE)</f>
        <v>1.1200000000000001</v>
      </c>
      <c r="J225" s="157">
        <f>VLOOKUP($A225,'2024-25 Salary &amp; Benefits'!$A:$I,4,FALSE)</f>
        <v>1.1200000000000001</v>
      </c>
      <c r="K225" s="144">
        <f t="shared" si="52"/>
        <v>0</v>
      </c>
      <c r="L225" s="143">
        <f t="shared" si="53"/>
        <v>0</v>
      </c>
      <c r="M225" s="145">
        <f>'2024-25 Salary &amp; Benefits'!$E$6</f>
        <v>72728</v>
      </c>
      <c r="N225" s="145">
        <f>'2024-25 Salary &amp; Benefits'!$F$6</f>
        <v>78209</v>
      </c>
      <c r="O225" s="9">
        <f t="shared" si="54"/>
        <v>0</v>
      </c>
      <c r="P225" s="9">
        <f t="shared" si="55"/>
        <v>0</v>
      </c>
      <c r="Q225" s="9">
        <f>'2024-25 Salary &amp; Benefits'!G$6</f>
        <v>14418.72</v>
      </c>
      <c r="R225" s="146">
        <f>'2024-25 Salary &amp; Benefits'!H$6</f>
        <v>0.18149999999999999</v>
      </c>
      <c r="S225" s="146">
        <f>'2024-25 Salary &amp; Benefits'!I$6</f>
        <v>0.17510000000000001</v>
      </c>
      <c r="T225" s="9">
        <f t="shared" si="56"/>
        <v>0</v>
      </c>
      <c r="U225" s="9">
        <f t="shared" si="57"/>
        <v>0</v>
      </c>
      <c r="V225" s="9">
        <f t="shared" si="58"/>
        <v>0</v>
      </c>
      <c r="W225" s="9">
        <f t="shared" si="59"/>
        <v>0</v>
      </c>
      <c r="X225" s="22">
        <f t="shared" si="60"/>
        <v>0</v>
      </c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</row>
    <row r="226" spans="1:159" s="21" customFormat="1">
      <c r="A226" s="78" t="s">
        <v>2429</v>
      </c>
      <c r="B226" s="90" t="s">
        <v>1527</v>
      </c>
      <c r="C226" s="91">
        <v>3251</v>
      </c>
      <c r="D226" s="90" t="s">
        <v>1532</v>
      </c>
      <c r="E226" s="110" t="str">
        <f>VLOOKUP($C226,'2023-24 School Level AAFTE'!$C$4:$L$2380,9,FALSE)</f>
        <v>Yes</v>
      </c>
      <c r="F226" s="98">
        <f>VLOOKUP($C226,'2023-24 School Level AAFTE'!$C$4:$J$2380,8,FALSE)</f>
        <v>594.29</v>
      </c>
      <c r="G226" s="100">
        <f>IFERROR(IF(E226= "yes",VLOOKUP(C226,Summary!$B:$I,5,0),0),0)</f>
        <v>0</v>
      </c>
      <c r="H226" s="99">
        <f t="shared" si="51"/>
        <v>594.29</v>
      </c>
      <c r="I226" s="157">
        <f>VLOOKUP($A226,'2024-25 Salary &amp; Benefits'!$A:$I,3,FALSE)</f>
        <v>1.1200000000000001</v>
      </c>
      <c r="J226" s="157">
        <f>VLOOKUP($A226,'2024-25 Salary &amp; Benefits'!$A:$I,4,FALSE)</f>
        <v>1.1200000000000001</v>
      </c>
      <c r="K226" s="144">
        <f t="shared" si="52"/>
        <v>594.29</v>
      </c>
      <c r="L226" s="143">
        <f t="shared" si="53"/>
        <v>1.7430000000000001</v>
      </c>
      <c r="M226" s="145">
        <f>'2024-25 Salary &amp; Benefits'!$E$6</f>
        <v>72728</v>
      </c>
      <c r="N226" s="145">
        <f>'2024-25 Salary &amp; Benefits'!$F$6</f>
        <v>78209</v>
      </c>
      <c r="O226" s="9">
        <f t="shared" si="54"/>
        <v>141976.69</v>
      </c>
      <c r="P226" s="9">
        <f t="shared" si="55"/>
        <v>10699.790000000008</v>
      </c>
      <c r="Q226" s="9">
        <f>'2024-25 Salary &amp; Benefits'!G$6</f>
        <v>14418.72</v>
      </c>
      <c r="R226" s="146">
        <f>'2024-25 Salary &amp; Benefits'!H$6</f>
        <v>0.18149999999999999</v>
      </c>
      <c r="S226" s="146">
        <f>'2024-25 Salary &amp; Benefits'!I$6</f>
        <v>0.17510000000000001</v>
      </c>
      <c r="T226" s="9">
        <f t="shared" si="56"/>
        <v>52774.13</v>
      </c>
      <c r="U226" s="9">
        <f t="shared" si="57"/>
        <v>2544.61</v>
      </c>
      <c r="V226" s="9">
        <f t="shared" si="58"/>
        <v>445.56</v>
      </c>
      <c r="W226" s="9">
        <f t="shared" si="59"/>
        <v>2990.17</v>
      </c>
      <c r="X226" s="22">
        <f t="shared" si="60"/>
        <v>208440.78000000003</v>
      </c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</row>
    <row r="227" spans="1:159" s="21" customFormat="1">
      <c r="A227" s="78" t="s">
        <v>2429</v>
      </c>
      <c r="B227" s="90" t="s">
        <v>1527</v>
      </c>
      <c r="C227" s="91">
        <v>5525</v>
      </c>
      <c r="D227" s="90" t="s">
        <v>2990</v>
      </c>
      <c r="E227" s="110" t="str">
        <f>VLOOKUP($C227,'2023-24 School Level AAFTE'!$C$4:$L$2380,9,FALSE)</f>
        <v>Yes</v>
      </c>
      <c r="F227" s="98">
        <f>VLOOKUP($C227,'2023-24 School Level AAFTE'!$C$4:$J$2380,8,FALSE)</f>
        <v>10.14</v>
      </c>
      <c r="G227" s="100">
        <f>IFERROR(IF(E227= "yes",VLOOKUP(C227,Summary!$B:$I,5,0),0),0)</f>
        <v>0</v>
      </c>
      <c r="H227" s="99">
        <f t="shared" si="51"/>
        <v>10.14</v>
      </c>
      <c r="I227" s="157">
        <f>VLOOKUP($A227,'2024-25 Salary &amp; Benefits'!$A:$I,3,FALSE)</f>
        <v>1.1200000000000001</v>
      </c>
      <c r="J227" s="157">
        <f>VLOOKUP($A227,'2024-25 Salary &amp; Benefits'!$A:$I,4,FALSE)</f>
        <v>1.1200000000000001</v>
      </c>
      <c r="K227" s="144">
        <f t="shared" si="52"/>
        <v>10.14</v>
      </c>
      <c r="L227" s="143">
        <f t="shared" si="53"/>
        <v>0.03</v>
      </c>
      <c r="M227" s="145">
        <f>'2024-25 Salary &amp; Benefits'!$E$6</f>
        <v>72728</v>
      </c>
      <c r="N227" s="145">
        <f>'2024-25 Salary &amp; Benefits'!$F$6</f>
        <v>78209</v>
      </c>
      <c r="O227" s="9">
        <f t="shared" si="54"/>
        <v>2443.66</v>
      </c>
      <c r="P227" s="9">
        <f t="shared" si="55"/>
        <v>184.16000000000031</v>
      </c>
      <c r="Q227" s="9">
        <f>'2024-25 Salary &amp; Benefits'!G$6</f>
        <v>14418.72</v>
      </c>
      <c r="R227" s="146">
        <f>'2024-25 Salary &amp; Benefits'!H$6</f>
        <v>0.18149999999999999</v>
      </c>
      <c r="S227" s="146">
        <f>'2024-25 Salary &amp; Benefits'!I$6</f>
        <v>0.17510000000000001</v>
      </c>
      <c r="T227" s="9">
        <f t="shared" si="56"/>
        <v>908.33</v>
      </c>
      <c r="U227" s="9">
        <f t="shared" si="57"/>
        <v>43.8</v>
      </c>
      <c r="V227" s="9">
        <f t="shared" si="58"/>
        <v>7.67</v>
      </c>
      <c r="W227" s="9">
        <f t="shared" si="59"/>
        <v>51.47</v>
      </c>
      <c r="X227" s="22">
        <f t="shared" si="60"/>
        <v>3587.62</v>
      </c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</row>
    <row r="228" spans="1:159" s="21" customFormat="1">
      <c r="A228" s="78" t="s">
        <v>2429</v>
      </c>
      <c r="B228" s="90" t="s">
        <v>1527</v>
      </c>
      <c r="C228" s="91">
        <v>2946</v>
      </c>
      <c r="D228" s="90" t="s">
        <v>1531</v>
      </c>
      <c r="E228" s="110" t="str">
        <f>VLOOKUP($C228,'2023-24 School Level AAFTE'!$C$4:$L$2380,9,FALSE)</f>
        <v>Yes</v>
      </c>
      <c r="F228" s="98">
        <f>VLOOKUP($C228,'2023-24 School Level AAFTE'!$C$4:$J$2380,8,FALSE)</f>
        <v>388.14</v>
      </c>
      <c r="G228" s="100">
        <f>IFERROR(IF(E228= "yes",VLOOKUP(C228,Summary!$B:$I,5,0),0),0)</f>
        <v>0</v>
      </c>
      <c r="H228" s="99">
        <f t="shared" si="51"/>
        <v>388.14</v>
      </c>
      <c r="I228" s="157">
        <f>VLOOKUP($A228,'2024-25 Salary &amp; Benefits'!$A:$I,3,FALSE)</f>
        <v>1.1200000000000001</v>
      </c>
      <c r="J228" s="157">
        <f>VLOOKUP($A228,'2024-25 Salary &amp; Benefits'!$A:$I,4,FALSE)</f>
        <v>1.1200000000000001</v>
      </c>
      <c r="K228" s="144">
        <f t="shared" si="52"/>
        <v>388.14</v>
      </c>
      <c r="L228" s="143">
        <f t="shared" si="53"/>
        <v>1.139</v>
      </c>
      <c r="M228" s="145">
        <f>'2024-25 Salary &amp; Benefits'!$E$6</f>
        <v>72728</v>
      </c>
      <c r="N228" s="145">
        <f>'2024-25 Salary &amp; Benefits'!$F$6</f>
        <v>78209</v>
      </c>
      <c r="O228" s="9">
        <f t="shared" si="54"/>
        <v>92777.66</v>
      </c>
      <c r="P228" s="9">
        <f t="shared" si="55"/>
        <v>6992</v>
      </c>
      <c r="Q228" s="9">
        <f>'2024-25 Salary &amp; Benefits'!G$6</f>
        <v>14418.72</v>
      </c>
      <c r="R228" s="146">
        <f>'2024-25 Salary &amp; Benefits'!H$6</f>
        <v>0.18149999999999999</v>
      </c>
      <c r="S228" s="146">
        <f>'2024-25 Salary &amp; Benefits'!I$6</f>
        <v>0.17510000000000001</v>
      </c>
      <c r="T228" s="9">
        <f t="shared" si="56"/>
        <v>34486.370000000003</v>
      </c>
      <c r="U228" s="9">
        <f t="shared" si="57"/>
        <v>1662.83</v>
      </c>
      <c r="V228" s="9">
        <f t="shared" si="58"/>
        <v>291.16000000000003</v>
      </c>
      <c r="W228" s="9">
        <f t="shared" si="59"/>
        <v>1953.99</v>
      </c>
      <c r="X228" s="22">
        <f t="shared" si="60"/>
        <v>136210.01999999999</v>
      </c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</row>
    <row r="229" spans="1:159" s="21" customFormat="1">
      <c r="A229" s="78" t="s">
        <v>2261</v>
      </c>
      <c r="B229" s="90" t="s">
        <v>253</v>
      </c>
      <c r="C229" s="91">
        <v>5702</v>
      </c>
      <c r="D229" s="90" t="s">
        <v>3154</v>
      </c>
      <c r="E229" s="110" t="str">
        <f>VLOOKUP($C229,'2023-24 School Level AAFTE'!$C$4:$L$2380,9,FALSE)</f>
        <v>No</v>
      </c>
      <c r="F229" s="98">
        <f>VLOOKUP($C229,'2023-24 School Level AAFTE'!$C$4:$J$2380,8,FALSE)</f>
        <v>187.32999999999998</v>
      </c>
      <c r="G229" s="100">
        <f>IFERROR(IF(E229= "yes",VLOOKUP(C229,Summary!$B:$I,5,0),0),0)</f>
        <v>0</v>
      </c>
      <c r="H229" s="99">
        <f t="shared" si="51"/>
        <v>0</v>
      </c>
      <c r="I229" s="157">
        <f>VLOOKUP($A229,'2024-25 Salary &amp; Benefits'!$A:$I,3,FALSE)</f>
        <v>1.06</v>
      </c>
      <c r="J229" s="157">
        <f>VLOOKUP($A229,'2024-25 Salary &amp; Benefits'!$A:$I,4,FALSE)</f>
        <v>1.1000000000000001</v>
      </c>
      <c r="K229" s="144">
        <f t="shared" si="52"/>
        <v>0</v>
      </c>
      <c r="L229" s="143">
        <f t="shared" si="53"/>
        <v>0</v>
      </c>
      <c r="M229" s="145">
        <f>'2024-25 Salary &amp; Benefits'!$E$6</f>
        <v>72728</v>
      </c>
      <c r="N229" s="145">
        <f>'2024-25 Salary &amp; Benefits'!$F$6</f>
        <v>78209</v>
      </c>
      <c r="O229" s="9">
        <f t="shared" si="54"/>
        <v>0</v>
      </c>
      <c r="P229" s="9">
        <f t="shared" si="55"/>
        <v>0</v>
      </c>
      <c r="Q229" s="9">
        <f>'2024-25 Salary &amp; Benefits'!G$6</f>
        <v>14418.72</v>
      </c>
      <c r="R229" s="146">
        <f>'2024-25 Salary &amp; Benefits'!H$6</f>
        <v>0.18149999999999999</v>
      </c>
      <c r="S229" s="146">
        <f>'2024-25 Salary &amp; Benefits'!I$6</f>
        <v>0.17510000000000001</v>
      </c>
      <c r="T229" s="9">
        <f t="shared" si="56"/>
        <v>0</v>
      </c>
      <c r="U229" s="9">
        <f t="shared" si="57"/>
        <v>0</v>
      </c>
      <c r="V229" s="9">
        <f t="shared" si="58"/>
        <v>0</v>
      </c>
      <c r="W229" s="9">
        <f t="shared" si="59"/>
        <v>0</v>
      </c>
      <c r="X229" s="22">
        <f t="shared" si="60"/>
        <v>0</v>
      </c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</row>
    <row r="230" spans="1:159" s="21" customFormat="1">
      <c r="A230" s="78" t="s">
        <v>2261</v>
      </c>
      <c r="B230" s="90" t="s">
        <v>253</v>
      </c>
      <c r="C230" s="91">
        <v>4567</v>
      </c>
      <c r="D230" s="90" t="s">
        <v>258</v>
      </c>
      <c r="E230" s="110" t="str">
        <f>VLOOKUP($C230,'2023-24 School Level AAFTE'!$C$4:$L$2380,9,FALSE)</f>
        <v>No</v>
      </c>
      <c r="F230" s="98">
        <f>VLOOKUP($C230,'2023-24 School Level AAFTE'!$C$4:$J$2380,8,FALSE)</f>
        <v>2015.98</v>
      </c>
      <c r="G230" s="100">
        <f>IFERROR(IF(E230= "yes",VLOOKUP(C230,Summary!$B:$I,5,0),0),0)</f>
        <v>0</v>
      </c>
      <c r="H230" s="99">
        <f t="shared" si="51"/>
        <v>0</v>
      </c>
      <c r="I230" s="157">
        <f>VLOOKUP($A230,'2024-25 Salary &amp; Benefits'!$A:$I,3,FALSE)</f>
        <v>1.06</v>
      </c>
      <c r="J230" s="157">
        <f>VLOOKUP($A230,'2024-25 Salary &amp; Benefits'!$A:$I,4,FALSE)</f>
        <v>1.1000000000000001</v>
      </c>
      <c r="K230" s="144">
        <f t="shared" si="52"/>
        <v>0</v>
      </c>
      <c r="L230" s="143">
        <f t="shared" si="53"/>
        <v>0</v>
      </c>
      <c r="M230" s="145">
        <f>'2024-25 Salary &amp; Benefits'!$E$6</f>
        <v>72728</v>
      </c>
      <c r="N230" s="145">
        <f>'2024-25 Salary &amp; Benefits'!$F$6</f>
        <v>78209</v>
      </c>
      <c r="O230" s="9">
        <f t="shared" si="54"/>
        <v>0</v>
      </c>
      <c r="P230" s="9">
        <f t="shared" si="55"/>
        <v>0</v>
      </c>
      <c r="Q230" s="9">
        <f>'2024-25 Salary &amp; Benefits'!G$6</f>
        <v>14418.72</v>
      </c>
      <c r="R230" s="146">
        <f>'2024-25 Salary &amp; Benefits'!H$6</f>
        <v>0.18149999999999999</v>
      </c>
      <c r="S230" s="146">
        <f>'2024-25 Salary &amp; Benefits'!I$6</f>
        <v>0.17510000000000001</v>
      </c>
      <c r="T230" s="9">
        <f t="shared" si="56"/>
        <v>0</v>
      </c>
      <c r="U230" s="9">
        <f t="shared" si="57"/>
        <v>0</v>
      </c>
      <c r="V230" s="9">
        <f t="shared" si="58"/>
        <v>0</v>
      </c>
      <c r="W230" s="9">
        <f t="shared" si="59"/>
        <v>0</v>
      </c>
      <c r="X230" s="22">
        <f t="shared" si="60"/>
        <v>0</v>
      </c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</row>
    <row r="231" spans="1:159" s="21" customFormat="1">
      <c r="A231" s="78" t="s">
        <v>2261</v>
      </c>
      <c r="B231" s="90" t="s">
        <v>253</v>
      </c>
      <c r="C231" s="91">
        <v>5532</v>
      </c>
      <c r="D231" s="90" t="s">
        <v>2988</v>
      </c>
      <c r="E231" s="110" t="str">
        <f>VLOOKUP($C231,'2023-24 School Level AAFTE'!$C$4:$L$2380,9,FALSE)</f>
        <v>No</v>
      </c>
      <c r="F231" s="98">
        <f>VLOOKUP($C231,'2023-24 School Level AAFTE'!$C$4:$J$2380,8,FALSE)</f>
        <v>4.1399999999999997</v>
      </c>
      <c r="G231" s="100">
        <f>IFERROR(IF(E231= "yes",VLOOKUP(C231,Summary!$B:$I,5,0),0),0)</f>
        <v>0</v>
      </c>
      <c r="H231" s="99">
        <f t="shared" si="51"/>
        <v>0</v>
      </c>
      <c r="I231" s="157">
        <f>VLOOKUP($A231,'2024-25 Salary &amp; Benefits'!$A:$I,3,FALSE)</f>
        <v>1.06</v>
      </c>
      <c r="J231" s="157">
        <f>VLOOKUP($A231,'2024-25 Salary &amp; Benefits'!$A:$I,4,FALSE)</f>
        <v>1.1000000000000001</v>
      </c>
      <c r="K231" s="144">
        <f t="shared" si="52"/>
        <v>0</v>
      </c>
      <c r="L231" s="143">
        <f t="shared" si="53"/>
        <v>0</v>
      </c>
      <c r="M231" s="145">
        <f>'2024-25 Salary &amp; Benefits'!$E$6</f>
        <v>72728</v>
      </c>
      <c r="N231" s="145">
        <f>'2024-25 Salary &amp; Benefits'!$F$6</f>
        <v>78209</v>
      </c>
      <c r="O231" s="9">
        <f t="shared" si="54"/>
        <v>0</v>
      </c>
      <c r="P231" s="9">
        <f t="shared" si="55"/>
        <v>0</v>
      </c>
      <c r="Q231" s="9">
        <f>'2024-25 Salary &amp; Benefits'!G$6</f>
        <v>14418.72</v>
      </c>
      <c r="R231" s="146">
        <f>'2024-25 Salary &amp; Benefits'!H$6</f>
        <v>0.18149999999999999</v>
      </c>
      <c r="S231" s="146">
        <f>'2024-25 Salary &amp; Benefits'!I$6</f>
        <v>0.17510000000000001</v>
      </c>
      <c r="T231" s="9">
        <f t="shared" si="56"/>
        <v>0</v>
      </c>
      <c r="U231" s="9">
        <f t="shared" si="57"/>
        <v>0</v>
      </c>
      <c r="V231" s="9">
        <f t="shared" si="58"/>
        <v>0</v>
      </c>
      <c r="W231" s="9">
        <f t="shared" si="59"/>
        <v>0</v>
      </c>
      <c r="X231" s="22">
        <f t="shared" si="60"/>
        <v>0</v>
      </c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</row>
    <row r="232" spans="1:159" s="21" customFormat="1">
      <c r="A232" s="78" t="s">
        <v>2261</v>
      </c>
      <c r="B232" s="90" t="s">
        <v>253</v>
      </c>
      <c r="C232" s="91">
        <v>5533</v>
      </c>
      <c r="D232" s="90" t="s">
        <v>306</v>
      </c>
      <c r="E232" s="110" t="str">
        <f>VLOOKUP($C232,'2023-24 School Level AAFTE'!$C$4:$L$2380,9,FALSE)</f>
        <v>No</v>
      </c>
      <c r="F232" s="98">
        <f>VLOOKUP($C232,'2023-24 School Level AAFTE'!$C$4:$J$2380,8,FALSE)</f>
        <v>182.47</v>
      </c>
      <c r="G232" s="100">
        <f>IFERROR(IF(E232= "yes",VLOOKUP(C232,Summary!$B:$I,5,0),0),0)</f>
        <v>0</v>
      </c>
      <c r="H232" s="99">
        <f t="shared" si="51"/>
        <v>0</v>
      </c>
      <c r="I232" s="157">
        <f>VLOOKUP($A232,'2024-25 Salary &amp; Benefits'!$A:$I,3,FALSE)</f>
        <v>1.06</v>
      </c>
      <c r="J232" s="157">
        <f>VLOOKUP($A232,'2024-25 Salary &amp; Benefits'!$A:$I,4,FALSE)</f>
        <v>1.1000000000000001</v>
      </c>
      <c r="K232" s="144">
        <f t="shared" si="52"/>
        <v>0</v>
      </c>
      <c r="L232" s="143">
        <f t="shared" si="53"/>
        <v>0</v>
      </c>
      <c r="M232" s="145">
        <f>'2024-25 Salary &amp; Benefits'!$E$6</f>
        <v>72728</v>
      </c>
      <c r="N232" s="145">
        <f>'2024-25 Salary &amp; Benefits'!$F$6</f>
        <v>78209</v>
      </c>
      <c r="O232" s="9">
        <f t="shared" si="54"/>
        <v>0</v>
      </c>
      <c r="P232" s="9">
        <f t="shared" si="55"/>
        <v>0</v>
      </c>
      <c r="Q232" s="9">
        <f>'2024-25 Salary &amp; Benefits'!G$6</f>
        <v>14418.72</v>
      </c>
      <c r="R232" s="146">
        <f>'2024-25 Salary &amp; Benefits'!H$6</f>
        <v>0.18149999999999999</v>
      </c>
      <c r="S232" s="146">
        <f>'2024-25 Salary &amp; Benefits'!I$6</f>
        <v>0.17510000000000001</v>
      </c>
      <c r="T232" s="9">
        <f t="shared" si="56"/>
        <v>0</v>
      </c>
      <c r="U232" s="9">
        <f t="shared" si="57"/>
        <v>0</v>
      </c>
      <c r="V232" s="9">
        <f t="shared" si="58"/>
        <v>0</v>
      </c>
      <c r="W232" s="9">
        <f t="shared" si="59"/>
        <v>0</v>
      </c>
      <c r="X232" s="22">
        <f t="shared" si="60"/>
        <v>0</v>
      </c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</row>
    <row r="233" spans="1:159" s="21" customFormat="1">
      <c r="A233" s="78" t="s">
        <v>2261</v>
      </c>
      <c r="B233" s="90" t="s">
        <v>253</v>
      </c>
      <c r="C233" s="91">
        <v>4182</v>
      </c>
      <c r="D233" s="90" t="s">
        <v>255</v>
      </c>
      <c r="E233" s="110" t="str">
        <f>VLOOKUP($C233,'2023-24 School Level AAFTE'!$C$4:$L$2380,9,FALSE)</f>
        <v>No</v>
      </c>
      <c r="F233" s="98">
        <f>VLOOKUP($C233,'2023-24 School Level AAFTE'!$C$4:$J$2380,8,FALSE)</f>
        <v>515.30999999999995</v>
      </c>
      <c r="G233" s="100">
        <f>IFERROR(IF(E233= "yes",VLOOKUP(C233,Summary!$B:$I,5,0),0),0)</f>
        <v>0</v>
      </c>
      <c r="H233" s="99">
        <f t="shared" si="51"/>
        <v>0</v>
      </c>
      <c r="I233" s="157">
        <f>VLOOKUP($A233,'2024-25 Salary &amp; Benefits'!$A:$I,3,FALSE)</f>
        <v>1.06</v>
      </c>
      <c r="J233" s="157">
        <f>VLOOKUP($A233,'2024-25 Salary &amp; Benefits'!$A:$I,4,FALSE)</f>
        <v>1.1000000000000001</v>
      </c>
      <c r="K233" s="144">
        <f t="shared" si="52"/>
        <v>0</v>
      </c>
      <c r="L233" s="143">
        <f t="shared" si="53"/>
        <v>0</v>
      </c>
      <c r="M233" s="145">
        <f>'2024-25 Salary &amp; Benefits'!$E$6</f>
        <v>72728</v>
      </c>
      <c r="N233" s="145">
        <f>'2024-25 Salary &amp; Benefits'!$F$6</f>
        <v>78209</v>
      </c>
      <c r="O233" s="9">
        <f t="shared" si="54"/>
        <v>0</v>
      </c>
      <c r="P233" s="9">
        <f t="shared" si="55"/>
        <v>0</v>
      </c>
      <c r="Q233" s="9">
        <f>'2024-25 Salary &amp; Benefits'!G$6</f>
        <v>14418.72</v>
      </c>
      <c r="R233" s="146">
        <f>'2024-25 Salary &amp; Benefits'!H$6</f>
        <v>0.18149999999999999</v>
      </c>
      <c r="S233" s="146">
        <f>'2024-25 Salary &amp; Benefits'!I$6</f>
        <v>0.17510000000000001</v>
      </c>
      <c r="T233" s="9">
        <f t="shared" si="56"/>
        <v>0</v>
      </c>
      <c r="U233" s="9">
        <f t="shared" si="57"/>
        <v>0</v>
      </c>
      <c r="V233" s="9">
        <f t="shared" si="58"/>
        <v>0</v>
      </c>
      <c r="W233" s="9">
        <f t="shared" si="59"/>
        <v>0</v>
      </c>
      <c r="X233" s="22">
        <f t="shared" si="60"/>
        <v>0</v>
      </c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</row>
    <row r="234" spans="1:159" s="21" customFormat="1">
      <c r="A234" s="78" t="s">
        <v>2261</v>
      </c>
      <c r="B234" s="90" t="s">
        <v>253</v>
      </c>
      <c r="C234" s="91">
        <v>5158</v>
      </c>
      <c r="D234" s="90" t="s">
        <v>261</v>
      </c>
      <c r="E234" s="110" t="str">
        <f>VLOOKUP($C234,'2023-24 School Level AAFTE'!$C$4:$L$2380,9,FALSE)</f>
        <v>No</v>
      </c>
      <c r="F234" s="98">
        <f>VLOOKUP($C234,'2023-24 School Level AAFTE'!$C$4:$J$2380,8,FALSE)</f>
        <v>475.49</v>
      </c>
      <c r="G234" s="100">
        <f>IFERROR(IF(E234= "yes",VLOOKUP(C234,Summary!$B:$I,5,0),0),0)</f>
        <v>0</v>
      </c>
      <c r="H234" s="99">
        <f t="shared" si="51"/>
        <v>0</v>
      </c>
      <c r="I234" s="157">
        <f>VLOOKUP($A234,'2024-25 Salary &amp; Benefits'!$A:$I,3,FALSE)</f>
        <v>1.06</v>
      </c>
      <c r="J234" s="157">
        <f>VLOOKUP($A234,'2024-25 Salary &amp; Benefits'!$A:$I,4,FALSE)</f>
        <v>1.1000000000000001</v>
      </c>
      <c r="K234" s="144">
        <f t="shared" si="52"/>
        <v>0</v>
      </c>
      <c r="L234" s="143">
        <f t="shared" si="53"/>
        <v>0</v>
      </c>
      <c r="M234" s="145">
        <f>'2024-25 Salary &amp; Benefits'!$E$6</f>
        <v>72728</v>
      </c>
      <c r="N234" s="145">
        <f>'2024-25 Salary &amp; Benefits'!$F$6</f>
        <v>78209</v>
      </c>
      <c r="O234" s="9">
        <f t="shared" si="54"/>
        <v>0</v>
      </c>
      <c r="P234" s="9">
        <f t="shared" si="55"/>
        <v>0</v>
      </c>
      <c r="Q234" s="9">
        <f>'2024-25 Salary &amp; Benefits'!G$6</f>
        <v>14418.72</v>
      </c>
      <c r="R234" s="146">
        <f>'2024-25 Salary &amp; Benefits'!H$6</f>
        <v>0.18149999999999999</v>
      </c>
      <c r="S234" s="146">
        <f>'2024-25 Salary &amp; Benefits'!I$6</f>
        <v>0.17510000000000001</v>
      </c>
      <c r="T234" s="9">
        <f t="shared" si="56"/>
        <v>0</v>
      </c>
      <c r="U234" s="9">
        <f t="shared" si="57"/>
        <v>0</v>
      </c>
      <c r="V234" s="9">
        <f t="shared" si="58"/>
        <v>0</v>
      </c>
      <c r="W234" s="9">
        <f t="shared" si="59"/>
        <v>0</v>
      </c>
      <c r="X234" s="22">
        <f t="shared" si="60"/>
        <v>0</v>
      </c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</row>
    <row r="235" spans="1:159" s="21" customFormat="1">
      <c r="A235" s="78" t="s">
        <v>2261</v>
      </c>
      <c r="B235" s="90" t="s">
        <v>253</v>
      </c>
      <c r="C235" s="91">
        <v>5104</v>
      </c>
      <c r="D235" s="90" t="s">
        <v>260</v>
      </c>
      <c r="E235" s="110" t="str">
        <f>VLOOKUP($C235,'2023-24 School Level AAFTE'!$C$4:$L$2380,9,FALSE)</f>
        <v>No</v>
      </c>
      <c r="F235" s="98">
        <f>VLOOKUP($C235,'2023-24 School Level AAFTE'!$C$4:$J$2380,8,FALSE)</f>
        <v>173.39000000000001</v>
      </c>
      <c r="G235" s="100">
        <f>IFERROR(IF(E235= "yes",VLOOKUP(C235,Summary!$B:$I,5,0),0),0)</f>
        <v>0</v>
      </c>
      <c r="H235" s="99">
        <f t="shared" si="51"/>
        <v>0</v>
      </c>
      <c r="I235" s="157">
        <f>VLOOKUP($A235,'2024-25 Salary &amp; Benefits'!$A:$I,3,FALSE)</f>
        <v>1.06</v>
      </c>
      <c r="J235" s="157">
        <f>VLOOKUP($A235,'2024-25 Salary &amp; Benefits'!$A:$I,4,FALSE)</f>
        <v>1.1000000000000001</v>
      </c>
      <c r="K235" s="144">
        <f t="shared" si="52"/>
        <v>0</v>
      </c>
      <c r="L235" s="143">
        <f t="shared" si="53"/>
        <v>0</v>
      </c>
      <c r="M235" s="145">
        <f>'2024-25 Salary &amp; Benefits'!$E$6</f>
        <v>72728</v>
      </c>
      <c r="N235" s="145">
        <f>'2024-25 Salary &amp; Benefits'!$F$6</f>
        <v>78209</v>
      </c>
      <c r="O235" s="9">
        <f t="shared" si="54"/>
        <v>0</v>
      </c>
      <c r="P235" s="9">
        <f t="shared" si="55"/>
        <v>0</v>
      </c>
      <c r="Q235" s="9">
        <f>'2024-25 Salary &amp; Benefits'!G$6</f>
        <v>14418.72</v>
      </c>
      <c r="R235" s="146">
        <f>'2024-25 Salary &amp; Benefits'!H$6</f>
        <v>0.18149999999999999</v>
      </c>
      <c r="S235" s="146">
        <f>'2024-25 Salary &amp; Benefits'!I$6</f>
        <v>0.17510000000000001</v>
      </c>
      <c r="T235" s="9">
        <f t="shared" si="56"/>
        <v>0</v>
      </c>
      <c r="U235" s="9">
        <f t="shared" si="57"/>
        <v>0</v>
      </c>
      <c r="V235" s="9">
        <f t="shared" si="58"/>
        <v>0</v>
      </c>
      <c r="W235" s="9">
        <f t="shared" si="59"/>
        <v>0</v>
      </c>
      <c r="X235" s="22">
        <f t="shared" si="60"/>
        <v>0</v>
      </c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</row>
    <row r="236" spans="1:159" s="21" customFormat="1">
      <c r="A236" s="78" t="s">
        <v>2261</v>
      </c>
      <c r="B236" s="90" t="s">
        <v>253</v>
      </c>
      <c r="C236" s="91">
        <v>2725</v>
      </c>
      <c r="D236" s="90" t="s">
        <v>254</v>
      </c>
      <c r="E236" s="110" t="str">
        <f>VLOOKUP($C236,'2023-24 School Level AAFTE'!$C$4:$L$2380,9,FALSE)</f>
        <v>No</v>
      </c>
      <c r="F236" s="98">
        <f>VLOOKUP($C236,'2023-24 School Level AAFTE'!$C$4:$J$2380,8,FALSE)</f>
        <v>502.36</v>
      </c>
      <c r="G236" s="100">
        <f>IFERROR(IF(E236= "yes",VLOOKUP(C236,Summary!$B:$I,5,0),0),0)</f>
        <v>0</v>
      </c>
      <c r="H236" s="99">
        <f t="shared" si="51"/>
        <v>0</v>
      </c>
      <c r="I236" s="157">
        <f>VLOOKUP($A236,'2024-25 Salary &amp; Benefits'!$A:$I,3,FALSE)</f>
        <v>1.06</v>
      </c>
      <c r="J236" s="157">
        <f>VLOOKUP($A236,'2024-25 Salary &amp; Benefits'!$A:$I,4,FALSE)</f>
        <v>1.1000000000000001</v>
      </c>
      <c r="K236" s="144">
        <f t="shared" si="52"/>
        <v>0</v>
      </c>
      <c r="L236" s="143">
        <f t="shared" si="53"/>
        <v>0</v>
      </c>
      <c r="M236" s="145">
        <f>'2024-25 Salary &amp; Benefits'!$E$6</f>
        <v>72728</v>
      </c>
      <c r="N236" s="145">
        <f>'2024-25 Salary &amp; Benefits'!$F$6</f>
        <v>78209</v>
      </c>
      <c r="O236" s="9">
        <f t="shared" si="54"/>
        <v>0</v>
      </c>
      <c r="P236" s="9">
        <f t="shared" si="55"/>
        <v>0</v>
      </c>
      <c r="Q236" s="9">
        <f>'2024-25 Salary &amp; Benefits'!G$6</f>
        <v>14418.72</v>
      </c>
      <c r="R236" s="146">
        <f>'2024-25 Salary &amp; Benefits'!H$6</f>
        <v>0.18149999999999999</v>
      </c>
      <c r="S236" s="146">
        <f>'2024-25 Salary &amp; Benefits'!I$6</f>
        <v>0.17510000000000001</v>
      </c>
      <c r="T236" s="9">
        <f t="shared" si="56"/>
        <v>0</v>
      </c>
      <c r="U236" s="9">
        <f t="shared" si="57"/>
        <v>0</v>
      </c>
      <c r="V236" s="9">
        <f t="shared" si="58"/>
        <v>0</v>
      </c>
      <c r="W236" s="9">
        <f t="shared" si="59"/>
        <v>0</v>
      </c>
      <c r="X236" s="22">
        <f t="shared" si="60"/>
        <v>0</v>
      </c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</row>
    <row r="237" spans="1:159" s="21" customFormat="1">
      <c r="A237" s="78" t="s">
        <v>2261</v>
      </c>
      <c r="B237" s="90" t="s">
        <v>253</v>
      </c>
      <c r="C237" s="91">
        <v>3474</v>
      </c>
      <c r="D237" s="90" t="s">
        <v>2668</v>
      </c>
      <c r="E237" s="110" t="str">
        <f>VLOOKUP($C237,'2023-24 School Level AAFTE'!$C$4:$L$2380,9,FALSE)</f>
        <v>No</v>
      </c>
      <c r="F237" s="98">
        <f>VLOOKUP($C237,'2023-24 School Level AAFTE'!$C$4:$J$2380,8,FALSE)</f>
        <v>359.5</v>
      </c>
      <c r="G237" s="100">
        <f>IFERROR(IF(E237= "yes",VLOOKUP(C237,Summary!$B:$I,5,0),0),0)</f>
        <v>0</v>
      </c>
      <c r="H237" s="99">
        <f t="shared" si="51"/>
        <v>0</v>
      </c>
      <c r="I237" s="157">
        <f>VLOOKUP($A237,'2024-25 Salary &amp; Benefits'!$A:$I,3,FALSE)</f>
        <v>1.06</v>
      </c>
      <c r="J237" s="157">
        <f>VLOOKUP($A237,'2024-25 Salary &amp; Benefits'!$A:$I,4,FALSE)</f>
        <v>1.1000000000000001</v>
      </c>
      <c r="K237" s="144">
        <f t="shared" si="52"/>
        <v>0</v>
      </c>
      <c r="L237" s="143">
        <f t="shared" si="53"/>
        <v>0</v>
      </c>
      <c r="M237" s="145">
        <f>'2024-25 Salary &amp; Benefits'!$E$6</f>
        <v>72728</v>
      </c>
      <c r="N237" s="145">
        <f>'2024-25 Salary &amp; Benefits'!$F$6</f>
        <v>78209</v>
      </c>
      <c r="O237" s="9">
        <f t="shared" si="54"/>
        <v>0</v>
      </c>
      <c r="P237" s="9">
        <f t="shared" si="55"/>
        <v>0</v>
      </c>
      <c r="Q237" s="9">
        <f>'2024-25 Salary &amp; Benefits'!G$6</f>
        <v>14418.72</v>
      </c>
      <c r="R237" s="146">
        <f>'2024-25 Salary &amp; Benefits'!H$6</f>
        <v>0.18149999999999999</v>
      </c>
      <c r="S237" s="146">
        <f>'2024-25 Salary &amp; Benefits'!I$6</f>
        <v>0.17510000000000001</v>
      </c>
      <c r="T237" s="9">
        <f t="shared" si="56"/>
        <v>0</v>
      </c>
      <c r="U237" s="9">
        <f t="shared" si="57"/>
        <v>0</v>
      </c>
      <c r="V237" s="9">
        <f t="shared" si="58"/>
        <v>0</v>
      </c>
      <c r="W237" s="9">
        <f t="shared" si="59"/>
        <v>0</v>
      </c>
      <c r="X237" s="22">
        <f t="shared" si="60"/>
        <v>0</v>
      </c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</row>
    <row r="238" spans="1:159" s="21" customFormat="1">
      <c r="A238" s="78" t="s">
        <v>2261</v>
      </c>
      <c r="B238" s="90" t="s">
        <v>253</v>
      </c>
      <c r="C238" s="91">
        <v>5054</v>
      </c>
      <c r="D238" s="90" t="s">
        <v>259</v>
      </c>
      <c r="E238" s="110" t="str">
        <f>VLOOKUP($C238,'2023-24 School Level AAFTE'!$C$4:$L$2380,9,FALSE)</f>
        <v>No</v>
      </c>
      <c r="F238" s="98">
        <f>VLOOKUP($C238,'2023-24 School Level AAFTE'!$C$4:$J$2380,8,FALSE)</f>
        <v>689.42</v>
      </c>
      <c r="G238" s="100">
        <f>IFERROR(IF(E238= "yes",VLOOKUP(C238,Summary!$B:$I,5,0),0),0)</f>
        <v>0</v>
      </c>
      <c r="H238" s="99">
        <f t="shared" si="51"/>
        <v>0</v>
      </c>
      <c r="I238" s="157">
        <f>VLOOKUP($A238,'2024-25 Salary &amp; Benefits'!$A:$I,3,FALSE)</f>
        <v>1.06</v>
      </c>
      <c r="J238" s="157">
        <f>VLOOKUP($A238,'2024-25 Salary &amp; Benefits'!$A:$I,4,FALSE)</f>
        <v>1.1000000000000001</v>
      </c>
      <c r="K238" s="144">
        <f t="shared" si="52"/>
        <v>0</v>
      </c>
      <c r="L238" s="143">
        <f t="shared" si="53"/>
        <v>0</v>
      </c>
      <c r="M238" s="145">
        <f>'2024-25 Salary &amp; Benefits'!$E$6</f>
        <v>72728</v>
      </c>
      <c r="N238" s="145">
        <f>'2024-25 Salary &amp; Benefits'!$F$6</f>
        <v>78209</v>
      </c>
      <c r="O238" s="9">
        <f t="shared" si="54"/>
        <v>0</v>
      </c>
      <c r="P238" s="9">
        <f t="shared" si="55"/>
        <v>0</v>
      </c>
      <c r="Q238" s="9">
        <f>'2024-25 Salary &amp; Benefits'!G$6</f>
        <v>14418.72</v>
      </c>
      <c r="R238" s="146">
        <f>'2024-25 Salary &amp; Benefits'!H$6</f>
        <v>0.18149999999999999</v>
      </c>
      <c r="S238" s="146">
        <f>'2024-25 Salary &amp; Benefits'!I$6</f>
        <v>0.17510000000000001</v>
      </c>
      <c r="T238" s="9">
        <f t="shared" si="56"/>
        <v>0</v>
      </c>
      <c r="U238" s="9">
        <f t="shared" si="57"/>
        <v>0</v>
      </c>
      <c r="V238" s="9">
        <f t="shared" si="58"/>
        <v>0</v>
      </c>
      <c r="W238" s="9">
        <f t="shared" si="59"/>
        <v>0</v>
      </c>
      <c r="X238" s="22">
        <f t="shared" si="60"/>
        <v>0</v>
      </c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</row>
    <row r="239" spans="1:159" s="21" customFormat="1">
      <c r="A239" s="78" t="s">
        <v>2261</v>
      </c>
      <c r="B239" s="90" t="s">
        <v>253</v>
      </c>
      <c r="C239" s="91">
        <v>5534</v>
      </c>
      <c r="D239" s="90" t="s">
        <v>3033</v>
      </c>
      <c r="E239" s="110" t="str">
        <f>VLOOKUP($C239,'2023-24 School Level AAFTE'!$C$4:$L$2380,9,FALSE)</f>
        <v>No</v>
      </c>
      <c r="F239" s="98">
        <f>VLOOKUP($C239,'2023-24 School Level AAFTE'!$C$4:$J$2380,8,FALSE)</f>
        <v>270.95999999999998</v>
      </c>
      <c r="G239" s="100">
        <f>IFERROR(IF(E239= "yes",VLOOKUP(C239,Summary!$B:$I,5,0),0),0)</f>
        <v>0</v>
      </c>
      <c r="H239" s="99">
        <f t="shared" si="51"/>
        <v>0</v>
      </c>
      <c r="I239" s="157">
        <f>VLOOKUP($A239,'2024-25 Salary &amp; Benefits'!$A:$I,3,FALSE)</f>
        <v>1.06</v>
      </c>
      <c r="J239" s="157">
        <f>VLOOKUP($A239,'2024-25 Salary &amp; Benefits'!$A:$I,4,FALSE)</f>
        <v>1.1000000000000001</v>
      </c>
      <c r="K239" s="144">
        <f t="shared" si="52"/>
        <v>0</v>
      </c>
      <c r="L239" s="143">
        <f t="shared" si="53"/>
        <v>0</v>
      </c>
      <c r="M239" s="145">
        <f>'2024-25 Salary &amp; Benefits'!$E$6</f>
        <v>72728</v>
      </c>
      <c r="N239" s="145">
        <f>'2024-25 Salary &amp; Benefits'!$F$6</f>
        <v>78209</v>
      </c>
      <c r="O239" s="9">
        <f t="shared" si="54"/>
        <v>0</v>
      </c>
      <c r="P239" s="9">
        <f t="shared" si="55"/>
        <v>0</v>
      </c>
      <c r="Q239" s="9">
        <f>'2024-25 Salary &amp; Benefits'!G$6</f>
        <v>14418.72</v>
      </c>
      <c r="R239" s="146">
        <f>'2024-25 Salary &amp; Benefits'!H$6</f>
        <v>0.18149999999999999</v>
      </c>
      <c r="S239" s="146">
        <f>'2024-25 Salary &amp; Benefits'!I$6</f>
        <v>0.17510000000000001</v>
      </c>
      <c r="T239" s="9">
        <f t="shared" si="56"/>
        <v>0</v>
      </c>
      <c r="U239" s="9">
        <f t="shared" si="57"/>
        <v>0</v>
      </c>
      <c r="V239" s="9">
        <f t="shared" si="58"/>
        <v>0</v>
      </c>
      <c r="W239" s="9">
        <f t="shared" si="59"/>
        <v>0</v>
      </c>
      <c r="X239" s="22">
        <f t="shared" si="60"/>
        <v>0</v>
      </c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</row>
    <row r="240" spans="1:159" s="21" customFormat="1">
      <c r="A240" s="78" t="s">
        <v>2261</v>
      </c>
      <c r="B240" s="90" t="s">
        <v>253</v>
      </c>
      <c r="C240" s="91">
        <v>4563</v>
      </c>
      <c r="D240" s="90" t="s">
        <v>257</v>
      </c>
      <c r="E240" s="110" t="str">
        <f>VLOOKUP($C240,'2023-24 School Level AAFTE'!$C$4:$L$2380,9,FALSE)</f>
        <v>No</v>
      </c>
      <c r="F240" s="98">
        <f>VLOOKUP($C240,'2023-24 School Level AAFTE'!$C$4:$J$2380,8,FALSE)</f>
        <v>426.14</v>
      </c>
      <c r="G240" s="100">
        <f>IFERROR(IF(E240= "yes",VLOOKUP(C240,Summary!$B:$I,5,0),0),0)</f>
        <v>0</v>
      </c>
      <c r="H240" s="99">
        <f t="shared" si="51"/>
        <v>0</v>
      </c>
      <c r="I240" s="157">
        <f>VLOOKUP($A240,'2024-25 Salary &amp; Benefits'!$A:$I,3,FALSE)</f>
        <v>1.06</v>
      </c>
      <c r="J240" s="157">
        <f>VLOOKUP($A240,'2024-25 Salary &amp; Benefits'!$A:$I,4,FALSE)</f>
        <v>1.1000000000000001</v>
      </c>
      <c r="K240" s="144">
        <f t="shared" si="52"/>
        <v>0</v>
      </c>
      <c r="L240" s="143">
        <f t="shared" si="53"/>
        <v>0</v>
      </c>
      <c r="M240" s="145">
        <f>'2024-25 Salary &amp; Benefits'!$E$6</f>
        <v>72728</v>
      </c>
      <c r="N240" s="145">
        <f>'2024-25 Salary &amp; Benefits'!$F$6</f>
        <v>78209</v>
      </c>
      <c r="O240" s="9">
        <f t="shared" si="54"/>
        <v>0</v>
      </c>
      <c r="P240" s="9">
        <f t="shared" si="55"/>
        <v>0</v>
      </c>
      <c r="Q240" s="9">
        <f>'2024-25 Salary &amp; Benefits'!G$6</f>
        <v>14418.72</v>
      </c>
      <c r="R240" s="146">
        <f>'2024-25 Salary &amp; Benefits'!H$6</f>
        <v>0.18149999999999999</v>
      </c>
      <c r="S240" s="146">
        <f>'2024-25 Salary &amp; Benefits'!I$6</f>
        <v>0.17510000000000001</v>
      </c>
      <c r="T240" s="9">
        <f t="shared" si="56"/>
        <v>0</v>
      </c>
      <c r="U240" s="9">
        <f t="shared" si="57"/>
        <v>0</v>
      </c>
      <c r="V240" s="9">
        <f t="shared" si="58"/>
        <v>0</v>
      </c>
      <c r="W240" s="9">
        <f t="shared" si="59"/>
        <v>0</v>
      </c>
      <c r="X240" s="22">
        <f t="shared" si="60"/>
        <v>0</v>
      </c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</row>
    <row r="241" spans="1:159" s="21" customFormat="1">
      <c r="A241" s="78" t="s">
        <v>2261</v>
      </c>
      <c r="B241" s="90" t="s">
        <v>253</v>
      </c>
      <c r="C241" s="91">
        <v>4508</v>
      </c>
      <c r="D241" s="90" t="s">
        <v>256</v>
      </c>
      <c r="E241" s="110" t="str">
        <f>VLOOKUP($C241,'2023-24 School Level AAFTE'!$C$4:$L$2380,9,FALSE)</f>
        <v>No</v>
      </c>
      <c r="F241" s="98">
        <f>VLOOKUP($C241,'2023-24 School Level AAFTE'!$C$4:$J$2380,8,FALSE)</f>
        <v>730.09</v>
      </c>
      <c r="G241" s="100">
        <f>IFERROR(IF(E241= "yes",VLOOKUP(C241,Summary!$B:$I,5,0),0),0)</f>
        <v>0</v>
      </c>
      <c r="H241" s="99">
        <f t="shared" si="51"/>
        <v>0</v>
      </c>
      <c r="I241" s="157">
        <f>VLOOKUP($A241,'2024-25 Salary &amp; Benefits'!$A:$I,3,FALSE)</f>
        <v>1.06</v>
      </c>
      <c r="J241" s="157">
        <f>VLOOKUP($A241,'2024-25 Salary &amp; Benefits'!$A:$I,4,FALSE)</f>
        <v>1.1000000000000001</v>
      </c>
      <c r="K241" s="144">
        <f t="shared" si="52"/>
        <v>0</v>
      </c>
      <c r="L241" s="143">
        <f t="shared" si="53"/>
        <v>0</v>
      </c>
      <c r="M241" s="145">
        <f>'2024-25 Salary &amp; Benefits'!$E$6</f>
        <v>72728</v>
      </c>
      <c r="N241" s="145">
        <f>'2024-25 Salary &amp; Benefits'!$F$6</f>
        <v>78209</v>
      </c>
      <c r="O241" s="9">
        <f t="shared" si="54"/>
        <v>0</v>
      </c>
      <c r="P241" s="9">
        <f t="shared" si="55"/>
        <v>0</v>
      </c>
      <c r="Q241" s="9">
        <f>'2024-25 Salary &amp; Benefits'!G$6</f>
        <v>14418.72</v>
      </c>
      <c r="R241" s="146">
        <f>'2024-25 Salary &amp; Benefits'!H$6</f>
        <v>0.18149999999999999</v>
      </c>
      <c r="S241" s="146">
        <f>'2024-25 Salary &amp; Benefits'!I$6</f>
        <v>0.17510000000000001</v>
      </c>
      <c r="T241" s="9">
        <f t="shared" si="56"/>
        <v>0</v>
      </c>
      <c r="U241" s="9">
        <f t="shared" si="57"/>
        <v>0</v>
      </c>
      <c r="V241" s="9">
        <f t="shared" si="58"/>
        <v>0</v>
      </c>
      <c r="W241" s="9">
        <f t="shared" si="59"/>
        <v>0</v>
      </c>
      <c r="X241" s="22">
        <f t="shared" si="60"/>
        <v>0</v>
      </c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</row>
    <row r="242" spans="1:159" s="21" customFormat="1">
      <c r="A242" s="78" t="s">
        <v>2261</v>
      </c>
      <c r="B242" s="90" t="s">
        <v>253</v>
      </c>
      <c r="C242" s="91">
        <v>5309</v>
      </c>
      <c r="D242" s="90" t="s">
        <v>262</v>
      </c>
      <c r="E242" s="110" t="str">
        <f>VLOOKUP($C242,'2023-24 School Level AAFTE'!$C$4:$L$2380,9,FALSE)</f>
        <v>No</v>
      </c>
      <c r="F242" s="98">
        <f>VLOOKUP($C242,'2023-24 School Level AAFTE'!$C$4:$J$2380,8,FALSE)</f>
        <v>594.30999999999995</v>
      </c>
      <c r="G242" s="100">
        <f>IFERROR(IF(E242= "yes",VLOOKUP(C242,Summary!$B:$I,5,0),0),0)</f>
        <v>0</v>
      </c>
      <c r="H242" s="99">
        <f t="shared" si="51"/>
        <v>0</v>
      </c>
      <c r="I242" s="157">
        <f>VLOOKUP($A242,'2024-25 Salary &amp; Benefits'!$A:$I,3,FALSE)</f>
        <v>1.06</v>
      </c>
      <c r="J242" s="157">
        <f>VLOOKUP($A242,'2024-25 Salary &amp; Benefits'!$A:$I,4,FALSE)</f>
        <v>1.1000000000000001</v>
      </c>
      <c r="K242" s="144">
        <f t="shared" si="52"/>
        <v>0</v>
      </c>
      <c r="L242" s="143">
        <f t="shared" si="53"/>
        <v>0</v>
      </c>
      <c r="M242" s="145">
        <f>'2024-25 Salary &amp; Benefits'!$E$6</f>
        <v>72728</v>
      </c>
      <c r="N242" s="145">
        <f>'2024-25 Salary &amp; Benefits'!$F$6</f>
        <v>78209</v>
      </c>
      <c r="O242" s="9">
        <f t="shared" si="54"/>
        <v>0</v>
      </c>
      <c r="P242" s="9">
        <f t="shared" si="55"/>
        <v>0</v>
      </c>
      <c r="Q242" s="9">
        <f>'2024-25 Salary &amp; Benefits'!G$6</f>
        <v>14418.72</v>
      </c>
      <c r="R242" s="146">
        <f>'2024-25 Salary &amp; Benefits'!H$6</f>
        <v>0.18149999999999999</v>
      </c>
      <c r="S242" s="146">
        <f>'2024-25 Salary &amp; Benefits'!I$6</f>
        <v>0.17510000000000001</v>
      </c>
      <c r="T242" s="9">
        <f t="shared" si="56"/>
        <v>0</v>
      </c>
      <c r="U242" s="9">
        <f t="shared" si="57"/>
        <v>0</v>
      </c>
      <c r="V242" s="9">
        <f t="shared" si="58"/>
        <v>0</v>
      </c>
      <c r="W242" s="9">
        <f t="shared" si="59"/>
        <v>0</v>
      </c>
      <c r="X242" s="22">
        <f t="shared" si="60"/>
        <v>0</v>
      </c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</row>
    <row r="243" spans="1:159" s="21" customFormat="1">
      <c r="A243" s="78" t="s">
        <v>2252</v>
      </c>
      <c r="B243" s="90" t="s">
        <v>151</v>
      </c>
      <c r="C243" s="91">
        <v>3422</v>
      </c>
      <c r="D243" s="90" t="s">
        <v>154</v>
      </c>
      <c r="E243" s="110" t="str">
        <f>VLOOKUP($C243,'2023-24 School Level AAFTE'!$C$4:$L$2380,9,FALSE)</f>
        <v>Yes</v>
      </c>
      <c r="F243" s="98">
        <f>VLOOKUP($C243,'2023-24 School Level AAFTE'!$C$4:$J$2380,8,FALSE)</f>
        <v>115.37</v>
      </c>
      <c r="G243" s="100">
        <f>IFERROR(IF(E243= "yes",VLOOKUP(C243,Summary!$B:$I,5,0),0),0)</f>
        <v>0</v>
      </c>
      <c r="H243" s="99">
        <f t="shared" si="51"/>
        <v>115.37</v>
      </c>
      <c r="I243" s="157">
        <f>VLOOKUP($A243,'2024-25 Salary &amp; Benefits'!$A:$I,3,FALSE)</f>
        <v>1</v>
      </c>
      <c r="J243" s="157">
        <f>VLOOKUP($A243,'2024-25 Salary &amp; Benefits'!$A:$I,4,FALSE)</f>
        <v>1</v>
      </c>
      <c r="K243" s="144">
        <f t="shared" si="52"/>
        <v>115.37</v>
      </c>
      <c r="L243" s="143">
        <f t="shared" si="53"/>
        <v>0.33800000000000002</v>
      </c>
      <c r="M243" s="145">
        <f>'2024-25 Salary &amp; Benefits'!$E$6</f>
        <v>72728</v>
      </c>
      <c r="N243" s="145">
        <f>'2024-25 Salary &amp; Benefits'!$F$6</f>
        <v>78209</v>
      </c>
      <c r="O243" s="9">
        <f t="shared" si="54"/>
        <v>24582.06</v>
      </c>
      <c r="P243" s="9">
        <f t="shared" si="55"/>
        <v>1852.5799999999981</v>
      </c>
      <c r="Q243" s="9">
        <f>'2024-25 Salary &amp; Benefits'!G$6</f>
        <v>14418.72</v>
      </c>
      <c r="R243" s="146">
        <f>'2024-25 Salary &amp; Benefits'!H$6</f>
        <v>0.18149999999999999</v>
      </c>
      <c r="S243" s="146">
        <f>'2024-25 Salary &amp; Benefits'!I$6</f>
        <v>0.17510000000000001</v>
      </c>
      <c r="T243" s="9">
        <f t="shared" si="56"/>
        <v>9659.56</v>
      </c>
      <c r="U243" s="9">
        <f t="shared" si="57"/>
        <v>440.58</v>
      </c>
      <c r="V243" s="9">
        <f t="shared" si="58"/>
        <v>77.150000000000006</v>
      </c>
      <c r="W243" s="9">
        <f t="shared" si="59"/>
        <v>517.73</v>
      </c>
      <c r="X243" s="22">
        <f t="shared" si="60"/>
        <v>36611.93</v>
      </c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</row>
    <row r="244" spans="1:159" s="21" customFormat="1">
      <c r="A244" s="78" t="s">
        <v>2252</v>
      </c>
      <c r="B244" s="90" t="s">
        <v>151</v>
      </c>
      <c r="C244" s="91">
        <v>2594</v>
      </c>
      <c r="D244" s="90" t="s">
        <v>152</v>
      </c>
      <c r="E244" s="110" t="str">
        <f>VLOOKUP($C244,'2023-24 School Level AAFTE'!$C$4:$L$2380,9,FALSE)</f>
        <v>Yes</v>
      </c>
      <c r="F244" s="98">
        <f>VLOOKUP($C244,'2023-24 School Level AAFTE'!$C$4:$J$2380,8,FALSE)</f>
        <v>177.35</v>
      </c>
      <c r="G244" s="100">
        <f>IFERROR(IF(E244= "yes",VLOOKUP(C244,Summary!$B:$I,5,0),0),0)</f>
        <v>0</v>
      </c>
      <c r="H244" s="99">
        <f t="shared" si="51"/>
        <v>177.35</v>
      </c>
      <c r="I244" s="157">
        <f>VLOOKUP($A244,'2024-25 Salary &amp; Benefits'!$A:$I,3,FALSE)</f>
        <v>1</v>
      </c>
      <c r="J244" s="157">
        <f>VLOOKUP($A244,'2024-25 Salary &amp; Benefits'!$A:$I,4,FALSE)</f>
        <v>1</v>
      </c>
      <c r="K244" s="144">
        <f t="shared" si="52"/>
        <v>177.35</v>
      </c>
      <c r="L244" s="143">
        <f t="shared" si="53"/>
        <v>0.52</v>
      </c>
      <c r="M244" s="145">
        <f>'2024-25 Salary &amp; Benefits'!$E$6</f>
        <v>72728</v>
      </c>
      <c r="N244" s="145">
        <f>'2024-25 Salary &amp; Benefits'!$F$6</f>
        <v>78209</v>
      </c>
      <c r="O244" s="9">
        <f t="shared" si="54"/>
        <v>37818.559999999998</v>
      </c>
      <c r="P244" s="9">
        <f t="shared" si="55"/>
        <v>2850.1200000000026</v>
      </c>
      <c r="Q244" s="9">
        <f>'2024-25 Salary &amp; Benefits'!G$6</f>
        <v>14418.72</v>
      </c>
      <c r="R244" s="146">
        <f>'2024-25 Salary &amp; Benefits'!H$6</f>
        <v>0.18149999999999999</v>
      </c>
      <c r="S244" s="146">
        <f>'2024-25 Salary &amp; Benefits'!I$6</f>
        <v>0.17510000000000001</v>
      </c>
      <c r="T244" s="9">
        <f t="shared" si="56"/>
        <v>14860.86</v>
      </c>
      <c r="U244" s="9">
        <f t="shared" si="57"/>
        <v>677.81</v>
      </c>
      <c r="V244" s="9">
        <f t="shared" si="58"/>
        <v>118.68</v>
      </c>
      <c r="W244" s="9">
        <f t="shared" si="59"/>
        <v>796.49</v>
      </c>
      <c r="X244" s="22">
        <f t="shared" si="60"/>
        <v>56326.03</v>
      </c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</row>
    <row r="245" spans="1:159" s="21" customFormat="1">
      <c r="A245" s="78" t="s">
        <v>2252</v>
      </c>
      <c r="B245" s="90" t="s">
        <v>151</v>
      </c>
      <c r="C245" s="91">
        <v>3145</v>
      </c>
      <c r="D245" s="90" t="s">
        <v>153</v>
      </c>
      <c r="E245" s="110" t="str">
        <f>VLOOKUP($C245,'2023-24 School Level AAFTE'!$C$4:$L$2380,9,FALSE)</f>
        <v>Yes</v>
      </c>
      <c r="F245" s="98">
        <f>VLOOKUP($C245,'2023-24 School Level AAFTE'!$C$4:$J$2380,8,FALSE)</f>
        <v>197.55999999999997</v>
      </c>
      <c r="G245" s="100">
        <f>IFERROR(IF(E245= "yes",VLOOKUP(C245,Summary!$B:$I,5,0),0),0)</f>
        <v>0</v>
      </c>
      <c r="H245" s="99">
        <f t="shared" si="51"/>
        <v>197.55999999999997</v>
      </c>
      <c r="I245" s="157">
        <f>VLOOKUP($A245,'2024-25 Salary &amp; Benefits'!$A:$I,3,FALSE)</f>
        <v>1</v>
      </c>
      <c r="J245" s="157">
        <f>VLOOKUP($A245,'2024-25 Salary &amp; Benefits'!$A:$I,4,FALSE)</f>
        <v>1</v>
      </c>
      <c r="K245" s="144">
        <f t="shared" si="52"/>
        <v>197.55999999999997</v>
      </c>
      <c r="L245" s="143">
        <f t="shared" si="53"/>
        <v>0.57999999999999996</v>
      </c>
      <c r="M245" s="145">
        <f>'2024-25 Salary &amp; Benefits'!$E$6</f>
        <v>72728</v>
      </c>
      <c r="N245" s="145">
        <f>'2024-25 Salary &amp; Benefits'!$F$6</f>
        <v>78209</v>
      </c>
      <c r="O245" s="9">
        <f t="shared" si="54"/>
        <v>42182.239999999998</v>
      </c>
      <c r="P245" s="9">
        <f t="shared" si="55"/>
        <v>3178.9800000000032</v>
      </c>
      <c r="Q245" s="9">
        <f>'2024-25 Salary &amp; Benefits'!G$6</f>
        <v>14418.72</v>
      </c>
      <c r="R245" s="146">
        <f>'2024-25 Salary &amp; Benefits'!H$6</f>
        <v>0.18149999999999999</v>
      </c>
      <c r="S245" s="146">
        <f>'2024-25 Salary &amp; Benefits'!I$6</f>
        <v>0.17510000000000001</v>
      </c>
      <c r="T245" s="9">
        <f t="shared" si="56"/>
        <v>16575.57</v>
      </c>
      <c r="U245" s="9">
        <f t="shared" si="57"/>
        <v>756.02</v>
      </c>
      <c r="V245" s="9">
        <f t="shared" si="58"/>
        <v>132.38</v>
      </c>
      <c r="W245" s="9">
        <f t="shared" si="59"/>
        <v>888.4</v>
      </c>
      <c r="X245" s="22">
        <f t="shared" si="60"/>
        <v>62825.19</v>
      </c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</row>
    <row r="246" spans="1:159" s="21" customFormat="1">
      <c r="A246" s="78" t="s">
        <v>2411</v>
      </c>
      <c r="B246" s="90" t="s">
        <v>1370</v>
      </c>
      <c r="C246" s="91">
        <v>2466</v>
      </c>
      <c r="D246" s="90" t="s">
        <v>1371</v>
      </c>
      <c r="E246" s="110" t="str">
        <f>VLOOKUP($C246,'2023-24 School Level AAFTE'!$C$4:$L$2380,9,FALSE)</f>
        <v>No</v>
      </c>
      <c r="F246" s="98">
        <f>VLOOKUP($C246,'2023-24 School Level AAFTE'!$C$4:$J$2380,8,FALSE)</f>
        <v>174.34</v>
      </c>
      <c r="G246" s="100">
        <f>IFERROR(IF(E246= "yes",VLOOKUP(C246,Summary!$B:$I,5,0),0),0)</f>
        <v>0</v>
      </c>
      <c r="H246" s="99">
        <f t="shared" si="51"/>
        <v>0</v>
      </c>
      <c r="I246" s="157">
        <f>VLOOKUP($A246,'2024-25 Salary &amp; Benefits'!$A:$I,3,FALSE)</f>
        <v>1.07</v>
      </c>
      <c r="J246" s="157">
        <f>VLOOKUP($A246,'2024-25 Salary &amp; Benefits'!$A:$I,4,FALSE)</f>
        <v>1.07</v>
      </c>
      <c r="K246" s="144">
        <f t="shared" si="52"/>
        <v>0</v>
      </c>
      <c r="L246" s="143">
        <f t="shared" si="53"/>
        <v>0</v>
      </c>
      <c r="M246" s="145">
        <f>'2024-25 Salary &amp; Benefits'!$E$6</f>
        <v>72728</v>
      </c>
      <c r="N246" s="145">
        <f>'2024-25 Salary &amp; Benefits'!$F$6</f>
        <v>78209</v>
      </c>
      <c r="O246" s="9">
        <f t="shared" si="54"/>
        <v>0</v>
      </c>
      <c r="P246" s="9">
        <f t="shared" si="55"/>
        <v>0</v>
      </c>
      <c r="Q246" s="9">
        <f>'2024-25 Salary &amp; Benefits'!G$6</f>
        <v>14418.72</v>
      </c>
      <c r="R246" s="146">
        <f>'2024-25 Salary &amp; Benefits'!H$6</f>
        <v>0.18149999999999999</v>
      </c>
      <c r="S246" s="146">
        <f>'2024-25 Salary &amp; Benefits'!I$6</f>
        <v>0.17510000000000001</v>
      </c>
      <c r="T246" s="9">
        <f t="shared" si="56"/>
        <v>0</v>
      </c>
      <c r="U246" s="9">
        <f t="shared" si="57"/>
        <v>0</v>
      </c>
      <c r="V246" s="9">
        <f t="shared" si="58"/>
        <v>0</v>
      </c>
      <c r="W246" s="9">
        <f t="shared" si="59"/>
        <v>0</v>
      </c>
      <c r="X246" s="22">
        <f t="shared" si="60"/>
        <v>0</v>
      </c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</row>
    <row r="247" spans="1:159" s="21" customFormat="1">
      <c r="A247" s="78" t="s">
        <v>2247</v>
      </c>
      <c r="B247" s="90" t="s">
        <v>113</v>
      </c>
      <c r="C247" s="91">
        <v>2827</v>
      </c>
      <c r="D247" s="90" t="s">
        <v>2672</v>
      </c>
      <c r="E247" s="110" t="str">
        <f>VLOOKUP($C247,'2023-24 School Level AAFTE'!$C$4:$L$2380,9,FALSE)</f>
        <v>Yes</v>
      </c>
      <c r="F247" s="98">
        <f>VLOOKUP($C247,'2023-24 School Level AAFTE'!$C$4:$J$2380,8,FALSE)</f>
        <v>240.75</v>
      </c>
      <c r="G247" s="100">
        <f>IFERROR(IF(E247= "yes",VLOOKUP(C247,Summary!$B:$I,5,0),0),0)</f>
        <v>0</v>
      </c>
      <c r="H247" s="99">
        <f t="shared" si="51"/>
        <v>240.75</v>
      </c>
      <c r="I247" s="157">
        <f>VLOOKUP($A247,'2024-25 Salary &amp; Benefits'!$A:$I,3,FALSE)</f>
        <v>1</v>
      </c>
      <c r="J247" s="157">
        <f>VLOOKUP($A247,'2024-25 Salary &amp; Benefits'!$A:$I,4,FALSE)</f>
        <v>1</v>
      </c>
      <c r="K247" s="144">
        <f t="shared" si="52"/>
        <v>240.75</v>
      </c>
      <c r="L247" s="143">
        <f t="shared" si="53"/>
        <v>0.70599999999999996</v>
      </c>
      <c r="M247" s="145">
        <f>'2024-25 Salary &amp; Benefits'!$E$6</f>
        <v>72728</v>
      </c>
      <c r="N247" s="145">
        <f>'2024-25 Salary &amp; Benefits'!$F$6</f>
        <v>78209</v>
      </c>
      <c r="O247" s="9">
        <f t="shared" si="54"/>
        <v>51345.97</v>
      </c>
      <c r="P247" s="9">
        <f t="shared" si="55"/>
        <v>3869.5800000000017</v>
      </c>
      <c r="Q247" s="9">
        <f>'2024-25 Salary &amp; Benefits'!G$6</f>
        <v>14418.72</v>
      </c>
      <c r="R247" s="146">
        <f>'2024-25 Salary &amp; Benefits'!H$6</f>
        <v>0.18149999999999999</v>
      </c>
      <c r="S247" s="146">
        <f>'2024-25 Salary &amp; Benefits'!I$6</f>
        <v>0.17510000000000001</v>
      </c>
      <c r="T247" s="9">
        <f t="shared" si="56"/>
        <v>20176.47</v>
      </c>
      <c r="U247" s="9">
        <f t="shared" si="57"/>
        <v>920.26</v>
      </c>
      <c r="V247" s="9">
        <f t="shared" si="58"/>
        <v>161.13999999999999</v>
      </c>
      <c r="W247" s="9">
        <f t="shared" si="59"/>
        <v>1081.4000000000001</v>
      </c>
      <c r="X247" s="22">
        <f t="shared" si="60"/>
        <v>76473.42</v>
      </c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</row>
    <row r="248" spans="1:159" s="21" customFormat="1">
      <c r="A248" s="78" t="s">
        <v>2247</v>
      </c>
      <c r="B248" s="90" t="s">
        <v>113</v>
      </c>
      <c r="C248" s="91">
        <v>4566</v>
      </c>
      <c r="D248" s="90" t="s">
        <v>117</v>
      </c>
      <c r="E248" s="110" t="str">
        <f>VLOOKUP($C248,'2023-24 School Level AAFTE'!$C$4:$L$2380,9,FALSE)</f>
        <v>No</v>
      </c>
      <c r="F248" s="98">
        <f>VLOOKUP($C248,'2023-24 School Level AAFTE'!$C$4:$J$2380,8,FALSE)</f>
        <v>28.71</v>
      </c>
      <c r="G248" s="100">
        <f>IFERROR(IF(E248= "yes",VLOOKUP(C248,Summary!$B:$I,5,0),0),0)</f>
        <v>0</v>
      </c>
      <c r="H248" s="99">
        <f t="shared" si="51"/>
        <v>0</v>
      </c>
      <c r="I248" s="157">
        <f>VLOOKUP($A248,'2024-25 Salary &amp; Benefits'!$A:$I,3,FALSE)</f>
        <v>1</v>
      </c>
      <c r="J248" s="157">
        <f>VLOOKUP($A248,'2024-25 Salary &amp; Benefits'!$A:$I,4,FALSE)</f>
        <v>1</v>
      </c>
      <c r="K248" s="144">
        <f t="shared" si="52"/>
        <v>0</v>
      </c>
      <c r="L248" s="143">
        <f t="shared" si="53"/>
        <v>0</v>
      </c>
      <c r="M248" s="145">
        <f>'2024-25 Salary &amp; Benefits'!$E$6</f>
        <v>72728</v>
      </c>
      <c r="N248" s="145">
        <f>'2024-25 Salary &amp; Benefits'!$F$6</f>
        <v>78209</v>
      </c>
      <c r="O248" s="9">
        <f t="shared" si="54"/>
        <v>0</v>
      </c>
      <c r="P248" s="9">
        <f t="shared" si="55"/>
        <v>0</v>
      </c>
      <c r="Q248" s="9">
        <f>'2024-25 Salary &amp; Benefits'!G$6</f>
        <v>14418.72</v>
      </c>
      <c r="R248" s="146">
        <f>'2024-25 Salary &amp; Benefits'!H$6</f>
        <v>0.18149999999999999</v>
      </c>
      <c r="S248" s="146">
        <f>'2024-25 Salary &amp; Benefits'!I$6</f>
        <v>0.17510000000000001</v>
      </c>
      <c r="T248" s="9">
        <f t="shared" si="56"/>
        <v>0</v>
      </c>
      <c r="U248" s="9">
        <f t="shared" si="57"/>
        <v>0</v>
      </c>
      <c r="V248" s="9">
        <f t="shared" si="58"/>
        <v>0</v>
      </c>
      <c r="W248" s="9">
        <f t="shared" si="59"/>
        <v>0</v>
      </c>
      <c r="X248" s="22">
        <f t="shared" si="60"/>
        <v>0</v>
      </c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</row>
    <row r="249" spans="1:159" s="21" customFormat="1">
      <c r="A249" s="78" t="s">
        <v>2247</v>
      </c>
      <c r="B249" s="90" t="s">
        <v>113</v>
      </c>
      <c r="C249" s="91">
        <v>3564</v>
      </c>
      <c r="D249" s="90" t="s">
        <v>115</v>
      </c>
      <c r="E249" s="110" t="str">
        <f>VLOOKUP($C249,'2023-24 School Level AAFTE'!$C$4:$L$2380,9,FALSE)</f>
        <v>No</v>
      </c>
      <c r="F249" s="98">
        <f>VLOOKUP($C249,'2023-24 School Level AAFTE'!$C$4:$J$2380,8,FALSE)</f>
        <v>401.4</v>
      </c>
      <c r="G249" s="100">
        <f>IFERROR(IF(E249= "yes",VLOOKUP(C249,Summary!$B:$I,5,0),0),0)</f>
        <v>0</v>
      </c>
      <c r="H249" s="99">
        <f t="shared" si="51"/>
        <v>0</v>
      </c>
      <c r="I249" s="157">
        <f>VLOOKUP($A249,'2024-25 Salary &amp; Benefits'!$A:$I,3,FALSE)</f>
        <v>1</v>
      </c>
      <c r="J249" s="157">
        <f>VLOOKUP($A249,'2024-25 Salary &amp; Benefits'!$A:$I,4,FALSE)</f>
        <v>1</v>
      </c>
      <c r="K249" s="144">
        <f t="shared" si="52"/>
        <v>0</v>
      </c>
      <c r="L249" s="143">
        <f t="shared" si="53"/>
        <v>0</v>
      </c>
      <c r="M249" s="145">
        <f>'2024-25 Salary &amp; Benefits'!$E$6</f>
        <v>72728</v>
      </c>
      <c r="N249" s="145">
        <f>'2024-25 Salary &amp; Benefits'!$F$6</f>
        <v>78209</v>
      </c>
      <c r="O249" s="9">
        <f t="shared" si="54"/>
        <v>0</v>
      </c>
      <c r="P249" s="9">
        <f t="shared" si="55"/>
        <v>0</v>
      </c>
      <c r="Q249" s="9">
        <f>'2024-25 Salary &amp; Benefits'!G$6</f>
        <v>14418.72</v>
      </c>
      <c r="R249" s="146">
        <f>'2024-25 Salary &amp; Benefits'!H$6</f>
        <v>0.18149999999999999</v>
      </c>
      <c r="S249" s="146">
        <f>'2024-25 Salary &amp; Benefits'!I$6</f>
        <v>0.17510000000000001</v>
      </c>
      <c r="T249" s="9">
        <f t="shared" si="56"/>
        <v>0</v>
      </c>
      <c r="U249" s="9">
        <f t="shared" si="57"/>
        <v>0</v>
      </c>
      <c r="V249" s="9">
        <f t="shared" si="58"/>
        <v>0</v>
      </c>
      <c r="W249" s="9">
        <f t="shared" si="59"/>
        <v>0</v>
      </c>
      <c r="X249" s="22">
        <f t="shared" si="60"/>
        <v>0</v>
      </c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</row>
    <row r="250" spans="1:159" s="21" customFormat="1">
      <c r="A250" s="78" t="s">
        <v>2247</v>
      </c>
      <c r="B250" s="90" t="s">
        <v>113</v>
      </c>
      <c r="C250" s="91">
        <v>5418</v>
      </c>
      <c r="D250" s="90" t="s">
        <v>118</v>
      </c>
      <c r="E250" s="110" t="str">
        <f>VLOOKUP($C250,'2023-24 School Level AAFTE'!$C$4:$L$2380,9,FALSE)</f>
        <v>No</v>
      </c>
      <c r="F250" s="98">
        <f>VLOOKUP($C250,'2023-24 School Level AAFTE'!$C$4:$J$2380,8,FALSE)</f>
        <v>35.770000000000003</v>
      </c>
      <c r="G250" s="100">
        <f>IFERROR(IF(E250= "yes",VLOOKUP(C250,Summary!$B:$I,5,0),0),0)</f>
        <v>0</v>
      </c>
      <c r="H250" s="99">
        <f t="shared" si="51"/>
        <v>0</v>
      </c>
      <c r="I250" s="157">
        <f>VLOOKUP($A250,'2024-25 Salary &amp; Benefits'!$A:$I,3,FALSE)</f>
        <v>1</v>
      </c>
      <c r="J250" s="157">
        <f>VLOOKUP($A250,'2024-25 Salary &amp; Benefits'!$A:$I,4,FALSE)</f>
        <v>1</v>
      </c>
      <c r="K250" s="144">
        <f t="shared" si="52"/>
        <v>0</v>
      </c>
      <c r="L250" s="143">
        <f t="shared" si="53"/>
        <v>0</v>
      </c>
      <c r="M250" s="145">
        <f>'2024-25 Salary &amp; Benefits'!$E$6</f>
        <v>72728</v>
      </c>
      <c r="N250" s="145">
        <f>'2024-25 Salary &amp; Benefits'!$F$6</f>
        <v>78209</v>
      </c>
      <c r="O250" s="9">
        <f t="shared" si="54"/>
        <v>0</v>
      </c>
      <c r="P250" s="9">
        <f t="shared" si="55"/>
        <v>0</v>
      </c>
      <c r="Q250" s="9">
        <f>'2024-25 Salary &amp; Benefits'!G$6</f>
        <v>14418.72</v>
      </c>
      <c r="R250" s="146">
        <f>'2024-25 Salary &amp; Benefits'!H$6</f>
        <v>0.18149999999999999</v>
      </c>
      <c r="S250" s="146">
        <f>'2024-25 Salary &amp; Benefits'!I$6</f>
        <v>0.17510000000000001</v>
      </c>
      <c r="T250" s="9">
        <f t="shared" si="56"/>
        <v>0</v>
      </c>
      <c r="U250" s="9">
        <f t="shared" si="57"/>
        <v>0</v>
      </c>
      <c r="V250" s="9">
        <f t="shared" si="58"/>
        <v>0</v>
      </c>
      <c r="W250" s="9">
        <f t="shared" si="59"/>
        <v>0</v>
      </c>
      <c r="X250" s="22">
        <f t="shared" si="60"/>
        <v>0</v>
      </c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</row>
    <row r="251" spans="1:159" s="21" customFormat="1">
      <c r="A251" s="78" t="s">
        <v>2247</v>
      </c>
      <c r="B251" s="90" t="s">
        <v>113</v>
      </c>
      <c r="C251" s="91">
        <v>4403</v>
      </c>
      <c r="D251" s="90" t="s">
        <v>116</v>
      </c>
      <c r="E251" s="110" t="str">
        <f>VLOOKUP($C251,'2023-24 School Level AAFTE'!$C$4:$L$2380,9,FALSE)</f>
        <v>No</v>
      </c>
      <c r="F251" s="98">
        <f>VLOOKUP($C251,'2023-24 School Level AAFTE'!$C$4:$J$2380,8,FALSE)</f>
        <v>267.08999999999997</v>
      </c>
      <c r="G251" s="100">
        <f>IFERROR(IF(E251= "yes",VLOOKUP(C251,Summary!$B:$I,5,0),0),0)</f>
        <v>0</v>
      </c>
      <c r="H251" s="99">
        <f t="shared" si="51"/>
        <v>0</v>
      </c>
      <c r="I251" s="157">
        <f>VLOOKUP($A251,'2024-25 Salary &amp; Benefits'!$A:$I,3,FALSE)</f>
        <v>1</v>
      </c>
      <c r="J251" s="157">
        <f>VLOOKUP($A251,'2024-25 Salary &amp; Benefits'!$A:$I,4,FALSE)</f>
        <v>1</v>
      </c>
      <c r="K251" s="144">
        <f t="shared" si="52"/>
        <v>0</v>
      </c>
      <c r="L251" s="143">
        <f t="shared" si="53"/>
        <v>0</v>
      </c>
      <c r="M251" s="145">
        <f>'2024-25 Salary &amp; Benefits'!$E$6</f>
        <v>72728</v>
      </c>
      <c r="N251" s="145">
        <f>'2024-25 Salary &amp; Benefits'!$F$6</f>
        <v>78209</v>
      </c>
      <c r="O251" s="9">
        <f t="shared" si="54"/>
        <v>0</v>
      </c>
      <c r="P251" s="9">
        <f t="shared" si="55"/>
        <v>0</v>
      </c>
      <c r="Q251" s="9">
        <f>'2024-25 Salary &amp; Benefits'!G$6</f>
        <v>14418.72</v>
      </c>
      <c r="R251" s="146">
        <f>'2024-25 Salary &amp; Benefits'!H$6</f>
        <v>0.18149999999999999</v>
      </c>
      <c r="S251" s="146">
        <f>'2024-25 Salary &amp; Benefits'!I$6</f>
        <v>0.17510000000000001</v>
      </c>
      <c r="T251" s="9">
        <f t="shared" si="56"/>
        <v>0</v>
      </c>
      <c r="U251" s="9">
        <f t="shared" si="57"/>
        <v>0</v>
      </c>
      <c r="V251" s="9">
        <f t="shared" si="58"/>
        <v>0</v>
      </c>
      <c r="W251" s="9">
        <f t="shared" si="59"/>
        <v>0</v>
      </c>
      <c r="X251" s="22">
        <f t="shared" si="60"/>
        <v>0</v>
      </c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</row>
    <row r="252" spans="1:159" s="21" customFormat="1">
      <c r="A252" s="78" t="s">
        <v>2247</v>
      </c>
      <c r="B252" s="90" t="s">
        <v>113</v>
      </c>
      <c r="C252" s="91">
        <v>5640</v>
      </c>
      <c r="D252" s="90" t="s">
        <v>3034</v>
      </c>
      <c r="E252" s="110" t="str">
        <f>VLOOKUP($C252,'2023-24 School Level AAFTE'!$C$4:$L$2380,9,FALSE)</f>
        <v>Yes</v>
      </c>
      <c r="F252" s="98">
        <f>VLOOKUP($C252,'2023-24 School Level AAFTE'!$C$4:$J$2380,8,FALSE)</f>
        <v>1.25</v>
      </c>
      <c r="G252" s="100">
        <f>IFERROR(IF(E252= "yes",VLOOKUP(C252,Summary!$B:$I,5,0),0),0)</f>
        <v>0</v>
      </c>
      <c r="H252" s="99">
        <f t="shared" si="51"/>
        <v>1.25</v>
      </c>
      <c r="I252" s="157">
        <f>VLOOKUP($A252,'2024-25 Salary &amp; Benefits'!$A:$I,3,FALSE)</f>
        <v>1</v>
      </c>
      <c r="J252" s="157">
        <f>VLOOKUP($A252,'2024-25 Salary &amp; Benefits'!$A:$I,4,FALSE)</f>
        <v>1</v>
      </c>
      <c r="K252" s="144">
        <f t="shared" si="52"/>
        <v>1.25</v>
      </c>
      <c r="L252" s="143">
        <f t="shared" si="53"/>
        <v>4.0000000000000001E-3</v>
      </c>
      <c r="M252" s="145">
        <f>'2024-25 Salary &amp; Benefits'!$E$6</f>
        <v>72728</v>
      </c>
      <c r="N252" s="145">
        <f>'2024-25 Salary &amp; Benefits'!$F$6</f>
        <v>78209</v>
      </c>
      <c r="O252" s="9">
        <f t="shared" si="54"/>
        <v>290.91000000000003</v>
      </c>
      <c r="P252" s="9">
        <f t="shared" si="55"/>
        <v>21.92999999999995</v>
      </c>
      <c r="Q252" s="9">
        <f>'2024-25 Salary &amp; Benefits'!G$6</f>
        <v>14418.72</v>
      </c>
      <c r="R252" s="146">
        <f>'2024-25 Salary &amp; Benefits'!H$6</f>
        <v>0.18149999999999999</v>
      </c>
      <c r="S252" s="146">
        <f>'2024-25 Salary &amp; Benefits'!I$6</f>
        <v>0.17510000000000001</v>
      </c>
      <c r="T252" s="9">
        <f t="shared" si="56"/>
        <v>114.31</v>
      </c>
      <c r="U252" s="9">
        <f t="shared" si="57"/>
        <v>5.21</v>
      </c>
      <c r="V252" s="9">
        <f t="shared" si="58"/>
        <v>0.91</v>
      </c>
      <c r="W252" s="9">
        <f t="shared" si="59"/>
        <v>6.12</v>
      </c>
      <c r="X252" s="22">
        <f t="shared" si="60"/>
        <v>433.27</v>
      </c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</row>
    <row r="253" spans="1:159" s="21" customFormat="1">
      <c r="A253" s="78" t="s">
        <v>2247</v>
      </c>
      <c r="B253" s="90" t="s">
        <v>113</v>
      </c>
      <c r="C253" s="91">
        <v>2760</v>
      </c>
      <c r="D253" s="90" t="s">
        <v>114</v>
      </c>
      <c r="E253" s="110" t="str">
        <f>VLOOKUP($C253,'2023-24 School Level AAFTE'!$C$4:$L$2380,9,FALSE)</f>
        <v>No</v>
      </c>
      <c r="F253" s="98">
        <f>VLOOKUP($C253,'2023-24 School Level AAFTE'!$C$4:$J$2380,8,FALSE)</f>
        <v>250.79000000000002</v>
      </c>
      <c r="G253" s="100">
        <f>IFERROR(IF(E253= "yes",VLOOKUP(C253,Summary!$B:$I,5,0),0),0)</f>
        <v>0</v>
      </c>
      <c r="H253" s="99">
        <f t="shared" si="51"/>
        <v>0</v>
      </c>
      <c r="I253" s="157">
        <f>VLOOKUP($A253,'2024-25 Salary &amp; Benefits'!$A:$I,3,FALSE)</f>
        <v>1</v>
      </c>
      <c r="J253" s="157">
        <f>VLOOKUP($A253,'2024-25 Salary &amp; Benefits'!$A:$I,4,FALSE)</f>
        <v>1</v>
      </c>
      <c r="K253" s="144">
        <f t="shared" si="52"/>
        <v>0</v>
      </c>
      <c r="L253" s="143">
        <f t="shared" si="53"/>
        <v>0</v>
      </c>
      <c r="M253" s="145">
        <f>'2024-25 Salary &amp; Benefits'!$E$6</f>
        <v>72728</v>
      </c>
      <c r="N253" s="145">
        <f>'2024-25 Salary &amp; Benefits'!$F$6</f>
        <v>78209</v>
      </c>
      <c r="O253" s="9">
        <f t="shared" si="54"/>
        <v>0</v>
      </c>
      <c r="P253" s="9">
        <f t="shared" si="55"/>
        <v>0</v>
      </c>
      <c r="Q253" s="9">
        <f>'2024-25 Salary &amp; Benefits'!G$6</f>
        <v>14418.72</v>
      </c>
      <c r="R253" s="146">
        <f>'2024-25 Salary &amp; Benefits'!H$6</f>
        <v>0.18149999999999999</v>
      </c>
      <c r="S253" s="146">
        <f>'2024-25 Salary &amp; Benefits'!I$6</f>
        <v>0.17510000000000001</v>
      </c>
      <c r="T253" s="9">
        <f t="shared" si="56"/>
        <v>0</v>
      </c>
      <c r="U253" s="9">
        <f t="shared" si="57"/>
        <v>0</v>
      </c>
      <c r="V253" s="9">
        <f t="shared" si="58"/>
        <v>0</v>
      </c>
      <c r="W253" s="9">
        <f t="shared" si="59"/>
        <v>0</v>
      </c>
      <c r="X253" s="22">
        <f t="shared" si="60"/>
        <v>0</v>
      </c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</row>
    <row r="254" spans="1:159" s="21" customFormat="1">
      <c r="A254" s="78" t="s">
        <v>2246</v>
      </c>
      <c r="B254" s="90" t="s">
        <v>109</v>
      </c>
      <c r="C254" s="91">
        <v>3268</v>
      </c>
      <c r="D254" s="90" t="s">
        <v>112</v>
      </c>
      <c r="E254" s="110" t="str">
        <f>VLOOKUP($C254,'2023-24 School Level AAFTE'!$C$4:$L$2380,9,FALSE)</f>
        <v>No</v>
      </c>
      <c r="F254" s="98">
        <f>VLOOKUP($C254,'2023-24 School Level AAFTE'!$C$4:$J$2380,8,FALSE)</f>
        <v>522.29</v>
      </c>
      <c r="G254" s="100">
        <f>IFERROR(IF(E254= "yes",VLOOKUP(C254,Summary!$B:$I,5,0),0),0)</f>
        <v>0</v>
      </c>
      <c r="H254" s="99">
        <f t="shared" si="51"/>
        <v>0</v>
      </c>
      <c r="I254" s="157">
        <f>VLOOKUP($A254,'2024-25 Salary &amp; Benefits'!$A:$I,3,FALSE)</f>
        <v>1</v>
      </c>
      <c r="J254" s="157">
        <f>VLOOKUP($A254,'2024-25 Salary &amp; Benefits'!$A:$I,4,FALSE)</f>
        <v>1.04</v>
      </c>
      <c r="K254" s="144">
        <f t="shared" si="52"/>
        <v>0</v>
      </c>
      <c r="L254" s="143">
        <f t="shared" si="53"/>
        <v>0</v>
      </c>
      <c r="M254" s="145">
        <f>'2024-25 Salary &amp; Benefits'!$E$6</f>
        <v>72728</v>
      </c>
      <c r="N254" s="145">
        <f>'2024-25 Salary &amp; Benefits'!$F$6</f>
        <v>78209</v>
      </c>
      <c r="O254" s="9">
        <f t="shared" si="54"/>
        <v>0</v>
      </c>
      <c r="P254" s="9">
        <f t="shared" si="55"/>
        <v>0</v>
      </c>
      <c r="Q254" s="9">
        <f>'2024-25 Salary &amp; Benefits'!G$6</f>
        <v>14418.72</v>
      </c>
      <c r="R254" s="146">
        <f>'2024-25 Salary &amp; Benefits'!H$6</f>
        <v>0.18149999999999999</v>
      </c>
      <c r="S254" s="146">
        <f>'2024-25 Salary &amp; Benefits'!I$6</f>
        <v>0.17510000000000001</v>
      </c>
      <c r="T254" s="9">
        <f t="shared" si="56"/>
        <v>0</v>
      </c>
      <c r="U254" s="9">
        <f t="shared" si="57"/>
        <v>0</v>
      </c>
      <c r="V254" s="9">
        <f t="shared" si="58"/>
        <v>0</v>
      </c>
      <c r="W254" s="9">
        <f t="shared" si="59"/>
        <v>0</v>
      </c>
      <c r="X254" s="22">
        <f t="shared" si="60"/>
        <v>0</v>
      </c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</row>
    <row r="255" spans="1:159" s="21" customFormat="1">
      <c r="A255" s="78" t="s">
        <v>2246</v>
      </c>
      <c r="B255" s="90" t="s">
        <v>109</v>
      </c>
      <c r="C255" s="91">
        <v>2315</v>
      </c>
      <c r="D255" s="90" t="s">
        <v>110</v>
      </c>
      <c r="E255" s="110" t="str">
        <f>VLOOKUP($C255,'2023-24 School Level AAFTE'!$C$4:$L$2380,9,FALSE)</f>
        <v>No</v>
      </c>
      <c r="F255" s="98">
        <f>VLOOKUP($C255,'2023-24 School Level AAFTE'!$C$4:$J$2380,8,FALSE)</f>
        <v>493.23</v>
      </c>
      <c r="G255" s="100">
        <f>IFERROR(IF(E255= "yes",VLOOKUP(C255,Summary!$B:$I,5,0),0),0)</f>
        <v>0</v>
      </c>
      <c r="H255" s="99">
        <f t="shared" si="51"/>
        <v>0</v>
      </c>
      <c r="I255" s="157">
        <f>VLOOKUP($A255,'2024-25 Salary &amp; Benefits'!$A:$I,3,FALSE)</f>
        <v>1</v>
      </c>
      <c r="J255" s="157">
        <f>VLOOKUP($A255,'2024-25 Salary &amp; Benefits'!$A:$I,4,FALSE)</f>
        <v>1.04</v>
      </c>
      <c r="K255" s="144">
        <f t="shared" si="52"/>
        <v>0</v>
      </c>
      <c r="L255" s="143">
        <f t="shared" si="53"/>
        <v>0</v>
      </c>
      <c r="M255" s="145">
        <f>'2024-25 Salary &amp; Benefits'!$E$6</f>
        <v>72728</v>
      </c>
      <c r="N255" s="145">
        <f>'2024-25 Salary &amp; Benefits'!$F$6</f>
        <v>78209</v>
      </c>
      <c r="O255" s="9">
        <f t="shared" si="54"/>
        <v>0</v>
      </c>
      <c r="P255" s="9">
        <f t="shared" si="55"/>
        <v>0</v>
      </c>
      <c r="Q255" s="9">
        <f>'2024-25 Salary &amp; Benefits'!G$6</f>
        <v>14418.72</v>
      </c>
      <c r="R255" s="146">
        <f>'2024-25 Salary &amp; Benefits'!H$6</f>
        <v>0.18149999999999999</v>
      </c>
      <c r="S255" s="146">
        <f>'2024-25 Salary &amp; Benefits'!I$6</f>
        <v>0.17510000000000001</v>
      </c>
      <c r="T255" s="9">
        <f t="shared" si="56"/>
        <v>0</v>
      </c>
      <c r="U255" s="9">
        <f t="shared" si="57"/>
        <v>0</v>
      </c>
      <c r="V255" s="9">
        <f t="shared" si="58"/>
        <v>0</v>
      </c>
      <c r="W255" s="9">
        <f t="shared" si="59"/>
        <v>0</v>
      </c>
      <c r="X255" s="22">
        <f t="shared" si="60"/>
        <v>0</v>
      </c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</row>
    <row r="256" spans="1:159" s="21" customFormat="1">
      <c r="A256" s="78" t="s">
        <v>2246</v>
      </c>
      <c r="B256" s="90" t="s">
        <v>109</v>
      </c>
      <c r="C256" s="91">
        <v>2787</v>
      </c>
      <c r="D256" s="90" t="s">
        <v>111</v>
      </c>
      <c r="E256" s="110" t="str">
        <f>VLOOKUP($C256,'2023-24 School Level AAFTE'!$C$4:$L$2380,9,FALSE)</f>
        <v>Yes</v>
      </c>
      <c r="F256" s="98">
        <f>VLOOKUP($C256,'2023-24 School Level AAFTE'!$C$4:$J$2380,8,FALSE)</f>
        <v>584.80999999999995</v>
      </c>
      <c r="G256" s="100">
        <f>IFERROR(IF(E256= "yes",VLOOKUP(C256,Summary!$B:$I,5,0),0),0)</f>
        <v>0</v>
      </c>
      <c r="H256" s="99">
        <f t="shared" si="51"/>
        <v>584.80999999999995</v>
      </c>
      <c r="I256" s="157">
        <f>VLOOKUP($A256,'2024-25 Salary &amp; Benefits'!$A:$I,3,FALSE)</f>
        <v>1</v>
      </c>
      <c r="J256" s="157">
        <f>VLOOKUP($A256,'2024-25 Salary &amp; Benefits'!$A:$I,4,FALSE)</f>
        <v>1.04</v>
      </c>
      <c r="K256" s="144">
        <f t="shared" si="52"/>
        <v>584.80999999999995</v>
      </c>
      <c r="L256" s="143">
        <f t="shared" si="53"/>
        <v>1.7150000000000001</v>
      </c>
      <c r="M256" s="145">
        <f>'2024-25 Salary &amp; Benefits'!$E$6</f>
        <v>72728</v>
      </c>
      <c r="N256" s="145">
        <f>'2024-25 Salary &amp; Benefits'!$F$6</f>
        <v>78209</v>
      </c>
      <c r="O256" s="9">
        <f t="shared" si="54"/>
        <v>124728.52</v>
      </c>
      <c r="P256" s="9">
        <f t="shared" si="55"/>
        <v>14765.050000000003</v>
      </c>
      <c r="Q256" s="9">
        <f>'2024-25 Salary &amp; Benefits'!G$6</f>
        <v>14418.72</v>
      </c>
      <c r="R256" s="146">
        <f>'2024-25 Salary &amp; Benefits'!H$6</f>
        <v>0.18149999999999999</v>
      </c>
      <c r="S256" s="146">
        <f>'2024-25 Salary &amp; Benefits'!I$6</f>
        <v>0.17510000000000001</v>
      </c>
      <c r="T256" s="9">
        <f t="shared" si="56"/>
        <v>49951.69</v>
      </c>
      <c r="U256" s="9">
        <f t="shared" si="57"/>
        <v>2324.89</v>
      </c>
      <c r="V256" s="9">
        <f t="shared" si="58"/>
        <v>407.09</v>
      </c>
      <c r="W256" s="9">
        <f t="shared" si="59"/>
        <v>2731.98</v>
      </c>
      <c r="X256" s="22">
        <f t="shared" si="60"/>
        <v>192177.24000000002</v>
      </c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</row>
    <row r="257" spans="1:159" s="21" customFormat="1">
      <c r="A257" s="78" t="s">
        <v>2268</v>
      </c>
      <c r="B257" s="90" t="s">
        <v>311</v>
      </c>
      <c r="C257" s="91">
        <v>2762</v>
      </c>
      <c r="D257" s="90" t="s">
        <v>313</v>
      </c>
      <c r="E257" s="110" t="str">
        <f>VLOOKUP($C257,'2023-24 School Level AAFTE'!$C$4:$L$2380,9,FALSE)</f>
        <v>Yes</v>
      </c>
      <c r="F257" s="98">
        <f>VLOOKUP($C257,'2023-24 School Level AAFTE'!$C$4:$J$2380,8,FALSE)</f>
        <v>645.02</v>
      </c>
      <c r="G257" s="100">
        <f>IFERROR(IF(E257= "yes",VLOOKUP(C257,Summary!$B:$I,5,0),0),0)</f>
        <v>0</v>
      </c>
      <c r="H257" s="99">
        <f t="shared" si="51"/>
        <v>645.02</v>
      </c>
      <c r="I257" s="157">
        <f>VLOOKUP($A257,'2024-25 Salary &amp; Benefits'!$A:$I,3,FALSE)</f>
        <v>1</v>
      </c>
      <c r="J257" s="157">
        <f>VLOOKUP($A257,'2024-25 Salary &amp; Benefits'!$A:$I,4,FALSE)</f>
        <v>1</v>
      </c>
      <c r="K257" s="144">
        <f t="shared" si="52"/>
        <v>645.02</v>
      </c>
      <c r="L257" s="143">
        <f t="shared" si="53"/>
        <v>1.8919999999999999</v>
      </c>
      <c r="M257" s="145">
        <f>'2024-25 Salary &amp; Benefits'!$E$6</f>
        <v>72728</v>
      </c>
      <c r="N257" s="145">
        <f>'2024-25 Salary &amp; Benefits'!$F$6</f>
        <v>78209</v>
      </c>
      <c r="O257" s="9">
        <f t="shared" si="54"/>
        <v>137601.38</v>
      </c>
      <c r="P257" s="9">
        <f t="shared" si="55"/>
        <v>10370.049999999988</v>
      </c>
      <c r="Q257" s="9">
        <f>'2024-25 Salary &amp; Benefits'!G$6</f>
        <v>14418.72</v>
      </c>
      <c r="R257" s="146">
        <f>'2024-25 Salary &amp; Benefits'!H$6</f>
        <v>0.18149999999999999</v>
      </c>
      <c r="S257" s="146">
        <f>'2024-25 Salary &amp; Benefits'!I$6</f>
        <v>0.17510000000000001</v>
      </c>
      <c r="T257" s="9">
        <f t="shared" si="56"/>
        <v>54070.66</v>
      </c>
      <c r="U257" s="9">
        <f t="shared" si="57"/>
        <v>2466.19</v>
      </c>
      <c r="V257" s="9">
        <f t="shared" si="58"/>
        <v>431.83</v>
      </c>
      <c r="W257" s="9">
        <f t="shared" si="59"/>
        <v>2898.02</v>
      </c>
      <c r="X257" s="22">
        <f t="shared" si="60"/>
        <v>204940.11</v>
      </c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</row>
    <row r="258" spans="1:159" s="21" customFormat="1">
      <c r="A258" s="78" t="s">
        <v>2268</v>
      </c>
      <c r="B258" s="90" t="s">
        <v>311</v>
      </c>
      <c r="C258" s="91">
        <v>2281</v>
      </c>
      <c r="D258" s="90" t="s">
        <v>312</v>
      </c>
      <c r="E258" s="110" t="str">
        <f>VLOOKUP($C258,'2023-24 School Level AAFTE'!$C$4:$L$2380,9,FALSE)</f>
        <v>No</v>
      </c>
      <c r="F258" s="98">
        <f>VLOOKUP($C258,'2023-24 School Level AAFTE'!$C$4:$J$2380,8,FALSE)</f>
        <v>429.59999999999997</v>
      </c>
      <c r="G258" s="100">
        <f>IFERROR(IF(E258= "yes",VLOOKUP(C258,Summary!$B:$I,5,0),0),0)</f>
        <v>0</v>
      </c>
      <c r="H258" s="99">
        <f t="shared" si="51"/>
        <v>0</v>
      </c>
      <c r="I258" s="157">
        <f>VLOOKUP($A258,'2024-25 Salary &amp; Benefits'!$A:$I,3,FALSE)</f>
        <v>1</v>
      </c>
      <c r="J258" s="157">
        <f>VLOOKUP($A258,'2024-25 Salary &amp; Benefits'!$A:$I,4,FALSE)</f>
        <v>1</v>
      </c>
      <c r="K258" s="144">
        <f t="shared" si="52"/>
        <v>0</v>
      </c>
      <c r="L258" s="143">
        <f t="shared" si="53"/>
        <v>0</v>
      </c>
      <c r="M258" s="145">
        <f>'2024-25 Salary &amp; Benefits'!$E$6</f>
        <v>72728</v>
      </c>
      <c r="N258" s="145">
        <f>'2024-25 Salary &amp; Benefits'!$F$6</f>
        <v>78209</v>
      </c>
      <c r="O258" s="9">
        <f t="shared" si="54"/>
        <v>0</v>
      </c>
      <c r="P258" s="9">
        <f t="shared" si="55"/>
        <v>0</v>
      </c>
      <c r="Q258" s="9">
        <f>'2024-25 Salary &amp; Benefits'!G$6</f>
        <v>14418.72</v>
      </c>
      <c r="R258" s="146">
        <f>'2024-25 Salary &amp; Benefits'!H$6</f>
        <v>0.18149999999999999</v>
      </c>
      <c r="S258" s="146">
        <f>'2024-25 Salary &amp; Benefits'!I$6</f>
        <v>0.17510000000000001</v>
      </c>
      <c r="T258" s="9">
        <f t="shared" si="56"/>
        <v>0</v>
      </c>
      <c r="U258" s="9">
        <f t="shared" si="57"/>
        <v>0</v>
      </c>
      <c r="V258" s="9">
        <f t="shared" si="58"/>
        <v>0</v>
      </c>
      <c r="W258" s="9">
        <f t="shared" si="59"/>
        <v>0</v>
      </c>
      <c r="X258" s="22">
        <f t="shared" si="60"/>
        <v>0</v>
      </c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</row>
    <row r="259" spans="1:159" s="21" customFormat="1">
      <c r="A259" s="78" t="s">
        <v>2268</v>
      </c>
      <c r="B259" s="90" t="s">
        <v>311</v>
      </c>
      <c r="C259" s="91">
        <v>3969</v>
      </c>
      <c r="D259" s="90" t="s">
        <v>314</v>
      </c>
      <c r="E259" s="110" t="str">
        <f>VLOOKUP($C259,'2023-24 School Level AAFTE'!$C$4:$L$2380,9,FALSE)</f>
        <v>Yes</v>
      </c>
      <c r="F259" s="98">
        <f>VLOOKUP($C259,'2023-24 School Level AAFTE'!$C$4:$J$2380,8,FALSE)</f>
        <v>322.54000000000002</v>
      </c>
      <c r="G259" s="100">
        <f>IFERROR(IF(E259= "yes",VLOOKUP(C259,Summary!$B:$I,5,0),0),0)</f>
        <v>0</v>
      </c>
      <c r="H259" s="99">
        <f t="shared" si="51"/>
        <v>322.54000000000002</v>
      </c>
      <c r="I259" s="157">
        <f>VLOOKUP($A259,'2024-25 Salary &amp; Benefits'!$A:$I,3,FALSE)</f>
        <v>1</v>
      </c>
      <c r="J259" s="157">
        <f>VLOOKUP($A259,'2024-25 Salary &amp; Benefits'!$A:$I,4,FALSE)</f>
        <v>1</v>
      </c>
      <c r="K259" s="144">
        <f t="shared" si="52"/>
        <v>322.54000000000002</v>
      </c>
      <c r="L259" s="143">
        <f t="shared" si="53"/>
        <v>0.94599999999999995</v>
      </c>
      <c r="M259" s="145">
        <f>'2024-25 Salary &amp; Benefits'!$E$6</f>
        <v>72728</v>
      </c>
      <c r="N259" s="145">
        <f>'2024-25 Salary &amp; Benefits'!$F$6</f>
        <v>78209</v>
      </c>
      <c r="O259" s="9">
        <f t="shared" si="54"/>
        <v>68800.69</v>
      </c>
      <c r="P259" s="9">
        <f t="shared" si="55"/>
        <v>5185.0200000000041</v>
      </c>
      <c r="Q259" s="9">
        <f>'2024-25 Salary &amp; Benefits'!G$6</f>
        <v>14418.72</v>
      </c>
      <c r="R259" s="146">
        <f>'2024-25 Salary &amp; Benefits'!H$6</f>
        <v>0.18149999999999999</v>
      </c>
      <c r="S259" s="146">
        <f>'2024-25 Salary &amp; Benefits'!I$6</f>
        <v>0.17510000000000001</v>
      </c>
      <c r="T259" s="9">
        <f t="shared" si="56"/>
        <v>27035.33</v>
      </c>
      <c r="U259" s="9">
        <f t="shared" si="57"/>
        <v>1233.0999999999999</v>
      </c>
      <c r="V259" s="9">
        <f t="shared" si="58"/>
        <v>215.92</v>
      </c>
      <c r="W259" s="9">
        <f t="shared" si="59"/>
        <v>1449.02</v>
      </c>
      <c r="X259" s="22">
        <f t="shared" si="60"/>
        <v>102470.06000000001</v>
      </c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</row>
    <row r="260" spans="1:159" s="21" customFormat="1">
      <c r="A260" s="78" t="s">
        <v>2268</v>
      </c>
      <c r="B260" s="90" t="s">
        <v>311</v>
      </c>
      <c r="C260" s="91">
        <v>5666</v>
      </c>
      <c r="D260" s="90" t="s">
        <v>3155</v>
      </c>
      <c r="E260" s="110" t="str">
        <f>VLOOKUP($C260,'2023-24 School Level AAFTE'!$C$4:$L$2380,9,FALSE)</f>
        <v>Yes</v>
      </c>
      <c r="F260" s="98">
        <f>VLOOKUP($C260,'2023-24 School Level AAFTE'!$C$4:$J$2380,8,FALSE)</f>
        <v>7.49</v>
      </c>
      <c r="G260" s="100">
        <f>IFERROR(IF(E260= "yes",VLOOKUP(C260,Summary!$B:$I,5,0),0),0)</f>
        <v>0</v>
      </c>
      <c r="H260" s="99">
        <f t="shared" si="51"/>
        <v>7.49</v>
      </c>
      <c r="I260" s="157">
        <f>VLOOKUP($A260,'2024-25 Salary &amp; Benefits'!$A:$I,3,FALSE)</f>
        <v>1</v>
      </c>
      <c r="J260" s="157">
        <f>VLOOKUP($A260,'2024-25 Salary &amp; Benefits'!$A:$I,4,FALSE)</f>
        <v>1</v>
      </c>
      <c r="K260" s="144">
        <f t="shared" si="52"/>
        <v>7.49</v>
      </c>
      <c r="L260" s="143">
        <f t="shared" si="53"/>
        <v>2.1999999999999999E-2</v>
      </c>
      <c r="M260" s="145">
        <f>'2024-25 Salary &amp; Benefits'!$E$6</f>
        <v>72728</v>
      </c>
      <c r="N260" s="145">
        <f>'2024-25 Salary &amp; Benefits'!$F$6</f>
        <v>78209</v>
      </c>
      <c r="O260" s="9">
        <f t="shared" si="54"/>
        <v>1600.02</v>
      </c>
      <c r="P260" s="9">
        <f t="shared" si="55"/>
        <v>120.57999999999993</v>
      </c>
      <c r="Q260" s="9">
        <f>'2024-25 Salary &amp; Benefits'!G$6</f>
        <v>14418.72</v>
      </c>
      <c r="R260" s="146">
        <f>'2024-25 Salary &amp; Benefits'!H$6</f>
        <v>0.18149999999999999</v>
      </c>
      <c r="S260" s="146">
        <f>'2024-25 Salary &amp; Benefits'!I$6</f>
        <v>0.17510000000000001</v>
      </c>
      <c r="T260" s="9">
        <f t="shared" si="56"/>
        <v>628.73</v>
      </c>
      <c r="U260" s="9">
        <f t="shared" si="57"/>
        <v>28.68</v>
      </c>
      <c r="V260" s="9">
        <f t="shared" si="58"/>
        <v>5.0199999999999996</v>
      </c>
      <c r="W260" s="9">
        <f t="shared" si="59"/>
        <v>33.700000000000003</v>
      </c>
      <c r="X260" s="22">
        <f t="shared" si="60"/>
        <v>2383.0299999999997</v>
      </c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</row>
    <row r="261" spans="1:159" s="21" customFormat="1">
      <c r="A261" s="78" t="s">
        <v>3024</v>
      </c>
      <c r="B261" s="90" t="s">
        <v>3036</v>
      </c>
      <c r="C261" s="91">
        <v>5607</v>
      </c>
      <c r="D261" s="90" t="s">
        <v>3036</v>
      </c>
      <c r="E261" s="110" t="str">
        <f>VLOOKUP($C261,'2023-24 School Level AAFTE'!$C$4:$L$2380,9,FALSE)</f>
        <v>Yes</v>
      </c>
      <c r="F261" s="98">
        <f>VLOOKUP($C261,'2023-24 School Level AAFTE'!$C$4:$J$2380,8,FALSE)</f>
        <v>483.09</v>
      </c>
      <c r="G261" s="100">
        <f>IFERROR(IF(E261= "yes",VLOOKUP(C261,Summary!$B:$I,5,0),0),0)</f>
        <v>0</v>
      </c>
      <c r="H261" s="99">
        <f t="shared" si="51"/>
        <v>483.09</v>
      </c>
      <c r="I261" s="157">
        <f>VLOOKUP($A261,'2024-25 Salary &amp; Benefits'!$A:$I,3,FALSE)</f>
        <v>1.18</v>
      </c>
      <c r="J261" s="157">
        <f>VLOOKUP($A261,'2024-25 Salary &amp; Benefits'!$A:$I,4,FALSE)</f>
        <v>1.18</v>
      </c>
      <c r="K261" s="144">
        <f t="shared" si="52"/>
        <v>483.09</v>
      </c>
      <c r="L261" s="143">
        <f t="shared" si="53"/>
        <v>1.417</v>
      </c>
      <c r="M261" s="145">
        <f>'2024-25 Salary &amp; Benefits'!$E$6</f>
        <v>72728</v>
      </c>
      <c r="N261" s="145">
        <f>'2024-25 Salary &amp; Benefits'!$F$6</f>
        <v>78209</v>
      </c>
      <c r="O261" s="9">
        <f t="shared" si="54"/>
        <v>121605.58</v>
      </c>
      <c r="P261" s="9">
        <f t="shared" si="55"/>
        <v>9164.5599999999977</v>
      </c>
      <c r="Q261" s="9">
        <f>'2024-25 Salary &amp; Benefits'!G$6</f>
        <v>14418.72</v>
      </c>
      <c r="R261" s="146">
        <f>'2024-25 Salary &amp; Benefits'!H$6</f>
        <v>0.18149999999999999</v>
      </c>
      <c r="S261" s="146">
        <f>'2024-25 Salary &amp; Benefits'!I$6</f>
        <v>0.17510000000000001</v>
      </c>
      <c r="T261" s="9">
        <f t="shared" si="56"/>
        <v>44107.45</v>
      </c>
      <c r="U261" s="9">
        <f t="shared" si="57"/>
        <v>2179.5</v>
      </c>
      <c r="V261" s="9">
        <f t="shared" si="58"/>
        <v>381.63</v>
      </c>
      <c r="W261" s="9">
        <f t="shared" si="59"/>
        <v>2561.13</v>
      </c>
      <c r="X261" s="22">
        <f t="shared" si="60"/>
        <v>177438.72</v>
      </c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</row>
    <row r="262" spans="1:159" s="21" customFormat="1">
      <c r="A262" s="78" t="s">
        <v>2355</v>
      </c>
      <c r="B262" s="90" t="s">
        <v>1095</v>
      </c>
      <c r="C262" s="91">
        <v>2251</v>
      </c>
      <c r="D262" s="90" t="s">
        <v>1096</v>
      </c>
      <c r="E262" s="110" t="str">
        <f>VLOOKUP($C262,'2023-24 School Level AAFTE'!$C$4:$L$2380,9,FALSE)</f>
        <v>No</v>
      </c>
      <c r="F262" s="98">
        <f>VLOOKUP($C262,'2023-24 School Level AAFTE'!$C$4:$J$2380,8,FALSE)</f>
        <v>90.14</v>
      </c>
      <c r="G262" s="100">
        <f>IFERROR(IF(E262= "yes",VLOOKUP(C262,Summary!$B:$I,5,0),0),0)</f>
        <v>0</v>
      </c>
      <c r="H262" s="99">
        <f t="shared" si="51"/>
        <v>0</v>
      </c>
      <c r="I262" s="157">
        <f>VLOOKUP($A262,'2024-25 Salary &amp; Benefits'!$A:$I,3,FALSE)</f>
        <v>1.01</v>
      </c>
      <c r="J262" s="157">
        <f>VLOOKUP($A262,'2024-25 Salary &amp; Benefits'!$A:$I,4,FALSE)</f>
        <v>1.01</v>
      </c>
      <c r="K262" s="144">
        <f t="shared" si="52"/>
        <v>0</v>
      </c>
      <c r="L262" s="143">
        <f t="shared" si="53"/>
        <v>0</v>
      </c>
      <c r="M262" s="145">
        <f>'2024-25 Salary &amp; Benefits'!$E$6</f>
        <v>72728</v>
      </c>
      <c r="N262" s="145">
        <f>'2024-25 Salary &amp; Benefits'!$F$6</f>
        <v>78209</v>
      </c>
      <c r="O262" s="9">
        <f t="shared" si="54"/>
        <v>0</v>
      </c>
      <c r="P262" s="9">
        <f t="shared" si="55"/>
        <v>0</v>
      </c>
      <c r="Q262" s="9">
        <f>'2024-25 Salary &amp; Benefits'!G$6</f>
        <v>14418.72</v>
      </c>
      <c r="R262" s="146">
        <f>'2024-25 Salary &amp; Benefits'!H$6</f>
        <v>0.18149999999999999</v>
      </c>
      <c r="S262" s="146">
        <f>'2024-25 Salary &amp; Benefits'!I$6</f>
        <v>0.17510000000000001</v>
      </c>
      <c r="T262" s="9">
        <f t="shared" si="56"/>
        <v>0</v>
      </c>
      <c r="U262" s="9">
        <f t="shared" si="57"/>
        <v>0</v>
      </c>
      <c r="V262" s="9">
        <f t="shared" si="58"/>
        <v>0</v>
      </c>
      <c r="W262" s="9">
        <f t="shared" si="59"/>
        <v>0</v>
      </c>
      <c r="X262" s="22">
        <f t="shared" si="60"/>
        <v>0</v>
      </c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</row>
    <row r="263" spans="1:159" s="21" customFormat="1">
      <c r="A263" s="78" t="s">
        <v>2344</v>
      </c>
      <c r="B263" s="90" t="s">
        <v>1038</v>
      </c>
      <c r="C263" s="91">
        <v>5472</v>
      </c>
      <c r="D263" s="90" t="s">
        <v>2589</v>
      </c>
      <c r="E263" s="110" t="str">
        <f>VLOOKUP($C263,'2023-24 School Level AAFTE'!$C$4:$L$2380,9,FALSE)</f>
        <v>No</v>
      </c>
      <c r="F263" s="98">
        <f>VLOOKUP($C263,'2023-24 School Level AAFTE'!$C$4:$J$2380,8,FALSE)</f>
        <v>525.71</v>
      </c>
      <c r="G263" s="100">
        <f>IFERROR(IF(E263= "yes",VLOOKUP(C263,Summary!$B:$I,5,0),0),0)</f>
        <v>0</v>
      </c>
      <c r="H263" s="99">
        <f t="shared" si="51"/>
        <v>0</v>
      </c>
      <c r="I263" s="157">
        <f>VLOOKUP($A263,'2024-25 Salary &amp; Benefits'!$A:$I,3,FALSE)</f>
        <v>1.18</v>
      </c>
      <c r="J263" s="157">
        <f>VLOOKUP($A263,'2024-25 Salary &amp; Benefits'!$A:$I,4,FALSE)</f>
        <v>1.22</v>
      </c>
      <c r="K263" s="144">
        <f t="shared" si="52"/>
        <v>0</v>
      </c>
      <c r="L263" s="143">
        <f t="shared" si="53"/>
        <v>0</v>
      </c>
      <c r="M263" s="145">
        <f>'2024-25 Salary &amp; Benefits'!$E$6</f>
        <v>72728</v>
      </c>
      <c r="N263" s="145">
        <f>'2024-25 Salary &amp; Benefits'!$F$6</f>
        <v>78209</v>
      </c>
      <c r="O263" s="9">
        <f t="shared" si="54"/>
        <v>0</v>
      </c>
      <c r="P263" s="9">
        <f t="shared" si="55"/>
        <v>0</v>
      </c>
      <c r="Q263" s="9">
        <f>'2024-25 Salary &amp; Benefits'!G$6</f>
        <v>14418.72</v>
      </c>
      <c r="R263" s="146">
        <f>'2024-25 Salary &amp; Benefits'!H$6</f>
        <v>0.18149999999999999</v>
      </c>
      <c r="S263" s="146">
        <f>'2024-25 Salary &amp; Benefits'!I$6</f>
        <v>0.17510000000000001</v>
      </c>
      <c r="T263" s="9">
        <f t="shared" si="56"/>
        <v>0</v>
      </c>
      <c r="U263" s="9">
        <f t="shared" si="57"/>
        <v>0</v>
      </c>
      <c r="V263" s="9">
        <f t="shared" si="58"/>
        <v>0</v>
      </c>
      <c r="W263" s="9">
        <f t="shared" si="59"/>
        <v>0</v>
      </c>
      <c r="X263" s="22">
        <f t="shared" si="60"/>
        <v>0</v>
      </c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</row>
    <row r="264" spans="1:159" s="21" customFormat="1">
      <c r="A264" s="78" t="s">
        <v>2344</v>
      </c>
      <c r="B264" s="90" t="s">
        <v>1038</v>
      </c>
      <c r="C264" s="91">
        <v>2994</v>
      </c>
      <c r="D264" s="90" t="s">
        <v>1040</v>
      </c>
      <c r="E264" s="110" t="str">
        <f>VLOOKUP($C264,'2023-24 School Level AAFTE'!$C$4:$L$2380,9,FALSE)</f>
        <v>No</v>
      </c>
      <c r="F264" s="98">
        <f>VLOOKUP($C264,'2023-24 School Level AAFTE'!$C$4:$J$2380,8,FALSE)</f>
        <v>433.57</v>
      </c>
      <c r="G264" s="100">
        <f>IFERROR(IF(E264= "yes",VLOOKUP(C264,Summary!$B:$I,5,0),0),0)</f>
        <v>0</v>
      </c>
      <c r="H264" s="99">
        <f t="shared" si="51"/>
        <v>0</v>
      </c>
      <c r="I264" s="157">
        <f>VLOOKUP($A264,'2024-25 Salary &amp; Benefits'!$A:$I,3,FALSE)</f>
        <v>1.18</v>
      </c>
      <c r="J264" s="157">
        <f>VLOOKUP($A264,'2024-25 Salary &amp; Benefits'!$A:$I,4,FALSE)</f>
        <v>1.22</v>
      </c>
      <c r="K264" s="144">
        <f t="shared" si="52"/>
        <v>0</v>
      </c>
      <c r="L264" s="143">
        <f t="shared" si="53"/>
        <v>0</v>
      </c>
      <c r="M264" s="145">
        <f>'2024-25 Salary &amp; Benefits'!$E$6</f>
        <v>72728</v>
      </c>
      <c r="N264" s="145">
        <f>'2024-25 Salary &amp; Benefits'!$F$6</f>
        <v>78209</v>
      </c>
      <c r="O264" s="9">
        <f t="shared" si="54"/>
        <v>0</v>
      </c>
      <c r="P264" s="9">
        <f t="shared" si="55"/>
        <v>0</v>
      </c>
      <c r="Q264" s="9">
        <f>'2024-25 Salary &amp; Benefits'!G$6</f>
        <v>14418.72</v>
      </c>
      <c r="R264" s="146">
        <f>'2024-25 Salary &amp; Benefits'!H$6</f>
        <v>0.18149999999999999</v>
      </c>
      <c r="S264" s="146">
        <f>'2024-25 Salary &amp; Benefits'!I$6</f>
        <v>0.17510000000000001</v>
      </c>
      <c r="T264" s="9">
        <f t="shared" si="56"/>
        <v>0</v>
      </c>
      <c r="U264" s="9">
        <f t="shared" si="57"/>
        <v>0</v>
      </c>
      <c r="V264" s="9">
        <f t="shared" si="58"/>
        <v>0</v>
      </c>
      <c r="W264" s="9">
        <f t="shared" si="59"/>
        <v>0</v>
      </c>
      <c r="X264" s="22">
        <f t="shared" si="60"/>
        <v>0</v>
      </c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</row>
    <row r="265" spans="1:159" s="21" customFormat="1">
      <c r="A265" s="78" t="s">
        <v>2344</v>
      </c>
      <c r="B265" s="90" t="s">
        <v>1038</v>
      </c>
      <c r="C265" s="91">
        <v>2615</v>
      </c>
      <c r="D265" s="90" t="s">
        <v>1039</v>
      </c>
      <c r="E265" s="110" t="str">
        <f>VLOOKUP($C265,'2023-24 School Level AAFTE'!$C$4:$L$2380,9,FALSE)</f>
        <v>No</v>
      </c>
      <c r="F265" s="98">
        <f>VLOOKUP($C265,'2023-24 School Level AAFTE'!$C$4:$J$2380,8,FALSE)</f>
        <v>1578.1399999999999</v>
      </c>
      <c r="G265" s="100">
        <f>IFERROR(IF(E265= "yes",VLOOKUP(C265,Summary!$B:$I,5,0),0),0)</f>
        <v>0</v>
      </c>
      <c r="H265" s="99">
        <f t="shared" ref="H265:H328" si="61">IF(E265= "yes", F265,0)</f>
        <v>0</v>
      </c>
      <c r="I265" s="157">
        <f>VLOOKUP($A265,'2024-25 Salary &amp; Benefits'!$A:$I,3,FALSE)</f>
        <v>1.18</v>
      </c>
      <c r="J265" s="157">
        <f>VLOOKUP($A265,'2024-25 Salary &amp; Benefits'!$A:$I,4,FALSE)</f>
        <v>1.22</v>
      </c>
      <c r="K265" s="144">
        <f t="shared" ref="K265:K328" si="62">IF(G265&gt;0,G265,H265)</f>
        <v>0</v>
      </c>
      <c r="L265" s="143">
        <f t="shared" ref="L265:L328" si="63">ROUND((($K265*1.1*36)/15)/900,3)</f>
        <v>0</v>
      </c>
      <c r="M265" s="145">
        <f>'2024-25 Salary &amp; Benefits'!$E$6</f>
        <v>72728</v>
      </c>
      <c r="N265" s="145">
        <f>'2024-25 Salary &amp; Benefits'!$F$6</f>
        <v>78209</v>
      </c>
      <c r="O265" s="9">
        <f t="shared" ref="O265:O328" si="64">ROUND($I265*$M265*$L265,2)</f>
        <v>0</v>
      </c>
      <c r="P265" s="9">
        <f t="shared" ref="P265:P328" si="65">ROUND($J265*$N265*$L265,2)-O265</f>
        <v>0</v>
      </c>
      <c r="Q265" s="9">
        <f>'2024-25 Salary &amp; Benefits'!G$6</f>
        <v>14418.72</v>
      </c>
      <c r="R265" s="146">
        <f>'2024-25 Salary &amp; Benefits'!H$6</f>
        <v>0.18149999999999999</v>
      </c>
      <c r="S265" s="146">
        <f>'2024-25 Salary &amp; Benefits'!I$6</f>
        <v>0.17510000000000001</v>
      </c>
      <c r="T265" s="9">
        <f t="shared" ref="T265:T328" si="66">ROUND(O265*R265+P265*S265+L265*Q265,2)</f>
        <v>0</v>
      </c>
      <c r="U265" s="9">
        <f t="shared" ref="U265:U328" si="67">ROUND((($N265*$J265*$L265)/180)*3,2)</f>
        <v>0</v>
      </c>
      <c r="V265" s="9">
        <f t="shared" ref="V265:V328" si="68">ROUND(U265*S265,2)</f>
        <v>0</v>
      </c>
      <c r="W265" s="9">
        <f t="shared" ref="W265:W328" si="69">SUM(U265:V265)</f>
        <v>0</v>
      </c>
      <c r="X265" s="22">
        <f t="shared" ref="X265:X328" si="70">SUM(T265,O265:P265,W265)</f>
        <v>0</v>
      </c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</row>
    <row r="266" spans="1:159" s="21" customFormat="1">
      <c r="A266" s="78" t="s">
        <v>2344</v>
      </c>
      <c r="B266" s="90" t="s">
        <v>1038</v>
      </c>
      <c r="C266" s="91">
        <v>3237</v>
      </c>
      <c r="D266" s="90" t="s">
        <v>1041</v>
      </c>
      <c r="E266" s="110" t="str">
        <f>VLOOKUP($C266,'2023-24 School Level AAFTE'!$C$4:$L$2380,9,FALSE)</f>
        <v>No</v>
      </c>
      <c r="F266" s="98">
        <f>VLOOKUP($C266,'2023-24 School Level AAFTE'!$C$4:$J$2380,8,FALSE)</f>
        <v>587.76</v>
      </c>
      <c r="G266" s="100">
        <f>IFERROR(IF(E266= "yes",VLOOKUP(C266,Summary!$B:$I,5,0),0),0)</f>
        <v>0</v>
      </c>
      <c r="H266" s="99">
        <f t="shared" si="61"/>
        <v>0</v>
      </c>
      <c r="I266" s="157">
        <f>VLOOKUP($A266,'2024-25 Salary &amp; Benefits'!$A:$I,3,FALSE)</f>
        <v>1.18</v>
      </c>
      <c r="J266" s="157">
        <f>VLOOKUP($A266,'2024-25 Salary &amp; Benefits'!$A:$I,4,FALSE)</f>
        <v>1.22</v>
      </c>
      <c r="K266" s="144">
        <f t="shared" si="62"/>
        <v>0</v>
      </c>
      <c r="L266" s="143">
        <f t="shared" si="63"/>
        <v>0</v>
      </c>
      <c r="M266" s="145">
        <f>'2024-25 Salary &amp; Benefits'!$E$6</f>
        <v>72728</v>
      </c>
      <c r="N266" s="145">
        <f>'2024-25 Salary &amp; Benefits'!$F$6</f>
        <v>78209</v>
      </c>
      <c r="O266" s="9">
        <f t="shared" si="64"/>
        <v>0</v>
      </c>
      <c r="P266" s="9">
        <f t="shared" si="65"/>
        <v>0</v>
      </c>
      <c r="Q266" s="9">
        <f>'2024-25 Salary &amp; Benefits'!G$6</f>
        <v>14418.72</v>
      </c>
      <c r="R266" s="146">
        <f>'2024-25 Salary &amp; Benefits'!H$6</f>
        <v>0.18149999999999999</v>
      </c>
      <c r="S266" s="146">
        <f>'2024-25 Salary &amp; Benefits'!I$6</f>
        <v>0.17510000000000001</v>
      </c>
      <c r="T266" s="9">
        <f t="shared" si="66"/>
        <v>0</v>
      </c>
      <c r="U266" s="9">
        <f t="shared" si="67"/>
        <v>0</v>
      </c>
      <c r="V266" s="9">
        <f t="shared" si="68"/>
        <v>0</v>
      </c>
      <c r="W266" s="9">
        <f t="shared" si="69"/>
        <v>0</v>
      </c>
      <c r="X266" s="22">
        <f t="shared" si="70"/>
        <v>0</v>
      </c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</row>
    <row r="267" spans="1:159" s="21" customFormat="1">
      <c r="A267" s="78" t="s">
        <v>2344</v>
      </c>
      <c r="B267" s="90" t="s">
        <v>1038</v>
      </c>
      <c r="C267" s="91">
        <v>4016</v>
      </c>
      <c r="D267" s="90" t="s">
        <v>1045</v>
      </c>
      <c r="E267" s="110" t="str">
        <f>VLOOKUP($C267,'2023-24 School Level AAFTE'!$C$4:$L$2380,9,FALSE)</f>
        <v>Yes</v>
      </c>
      <c r="F267" s="98">
        <f>VLOOKUP($C267,'2023-24 School Level AAFTE'!$C$4:$J$2380,8,FALSE)</f>
        <v>439.14</v>
      </c>
      <c r="G267" s="100">
        <f>IFERROR(IF(E267= "yes",VLOOKUP(C267,Summary!$B:$I,5,0),0),0)</f>
        <v>0</v>
      </c>
      <c r="H267" s="99">
        <f t="shared" si="61"/>
        <v>439.14</v>
      </c>
      <c r="I267" s="157">
        <f>VLOOKUP($A267,'2024-25 Salary &amp; Benefits'!$A:$I,3,FALSE)</f>
        <v>1.18</v>
      </c>
      <c r="J267" s="157">
        <f>VLOOKUP($A267,'2024-25 Salary &amp; Benefits'!$A:$I,4,FALSE)</f>
        <v>1.22</v>
      </c>
      <c r="K267" s="144">
        <f t="shared" si="62"/>
        <v>439.14</v>
      </c>
      <c r="L267" s="143">
        <f t="shared" si="63"/>
        <v>1.288</v>
      </c>
      <c r="M267" s="145">
        <f>'2024-25 Salary &amp; Benefits'!$E$6</f>
        <v>72728</v>
      </c>
      <c r="N267" s="145">
        <f>'2024-25 Salary &amp; Benefits'!$F$6</f>
        <v>78209</v>
      </c>
      <c r="O267" s="9">
        <f t="shared" si="64"/>
        <v>110534.92</v>
      </c>
      <c r="P267" s="9">
        <f t="shared" si="65"/>
        <v>12359.570000000007</v>
      </c>
      <c r="Q267" s="9">
        <f>'2024-25 Salary &amp; Benefits'!G$6</f>
        <v>14418.72</v>
      </c>
      <c r="R267" s="146">
        <f>'2024-25 Salary &amp; Benefits'!H$6</f>
        <v>0.18149999999999999</v>
      </c>
      <c r="S267" s="146">
        <f>'2024-25 Salary &amp; Benefits'!I$6</f>
        <v>0.17510000000000001</v>
      </c>
      <c r="T267" s="9">
        <f t="shared" si="66"/>
        <v>40797.56</v>
      </c>
      <c r="U267" s="9">
        <f t="shared" si="67"/>
        <v>2048.2399999999998</v>
      </c>
      <c r="V267" s="9">
        <f t="shared" si="68"/>
        <v>358.65</v>
      </c>
      <c r="W267" s="9">
        <f t="shared" si="69"/>
        <v>2406.89</v>
      </c>
      <c r="X267" s="22">
        <f t="shared" si="70"/>
        <v>166098.94</v>
      </c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</row>
    <row r="268" spans="1:159" s="21" customFormat="1">
      <c r="A268" s="78" t="s">
        <v>2344</v>
      </c>
      <c r="B268" s="90" t="s">
        <v>1038</v>
      </c>
      <c r="C268" s="91">
        <v>4014</v>
      </c>
      <c r="D268" s="90" t="s">
        <v>1043</v>
      </c>
      <c r="E268" s="110" t="str">
        <f>VLOOKUP($C268,'2023-24 School Level AAFTE'!$C$4:$L$2380,9,FALSE)</f>
        <v>Yes</v>
      </c>
      <c r="F268" s="98">
        <f>VLOOKUP($C268,'2023-24 School Level AAFTE'!$C$4:$J$2380,8,FALSE)</f>
        <v>368.57</v>
      </c>
      <c r="G268" s="100">
        <f>IFERROR(IF(E268= "yes",VLOOKUP(C268,Summary!$B:$I,5,0),0),0)</f>
        <v>0</v>
      </c>
      <c r="H268" s="99">
        <f t="shared" si="61"/>
        <v>368.57</v>
      </c>
      <c r="I268" s="157">
        <f>VLOOKUP($A268,'2024-25 Salary &amp; Benefits'!$A:$I,3,FALSE)</f>
        <v>1.18</v>
      </c>
      <c r="J268" s="157">
        <f>VLOOKUP($A268,'2024-25 Salary &amp; Benefits'!$A:$I,4,FALSE)</f>
        <v>1.22</v>
      </c>
      <c r="K268" s="144">
        <f t="shared" si="62"/>
        <v>368.57</v>
      </c>
      <c r="L268" s="143">
        <f t="shared" si="63"/>
        <v>1.081</v>
      </c>
      <c r="M268" s="145">
        <f>'2024-25 Salary &amp; Benefits'!$E$6</f>
        <v>72728</v>
      </c>
      <c r="N268" s="145">
        <f>'2024-25 Salary &amp; Benefits'!$F$6</f>
        <v>78209</v>
      </c>
      <c r="O268" s="9">
        <f t="shared" si="64"/>
        <v>92770.38</v>
      </c>
      <c r="P268" s="9">
        <f t="shared" si="65"/>
        <v>10373.209999999992</v>
      </c>
      <c r="Q268" s="9">
        <f>'2024-25 Salary &amp; Benefits'!G$6</f>
        <v>14418.72</v>
      </c>
      <c r="R268" s="146">
        <f>'2024-25 Salary &amp; Benefits'!H$6</f>
        <v>0.18149999999999999</v>
      </c>
      <c r="S268" s="146">
        <f>'2024-25 Salary &amp; Benefits'!I$6</f>
        <v>0.17510000000000001</v>
      </c>
      <c r="T268" s="9">
        <f t="shared" si="66"/>
        <v>34240.81</v>
      </c>
      <c r="U268" s="9">
        <f t="shared" si="67"/>
        <v>1719.06</v>
      </c>
      <c r="V268" s="9">
        <f t="shared" si="68"/>
        <v>301.01</v>
      </c>
      <c r="W268" s="9">
        <f t="shared" si="69"/>
        <v>2020.07</v>
      </c>
      <c r="X268" s="22">
        <f t="shared" si="70"/>
        <v>139404.47</v>
      </c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</row>
    <row r="269" spans="1:159" s="21" customFormat="1">
      <c r="A269" s="78" t="s">
        <v>2344</v>
      </c>
      <c r="B269" s="90" t="s">
        <v>1038</v>
      </c>
      <c r="C269" s="91">
        <v>4341</v>
      </c>
      <c r="D269" s="90" t="s">
        <v>1050</v>
      </c>
      <c r="E269" s="110" t="str">
        <f>VLOOKUP($C269,'2023-24 School Level AAFTE'!$C$4:$L$2380,9,FALSE)</f>
        <v>No</v>
      </c>
      <c r="F269" s="98">
        <f>VLOOKUP($C269,'2023-24 School Level AAFTE'!$C$4:$J$2380,8,FALSE)</f>
        <v>395.86</v>
      </c>
      <c r="G269" s="100">
        <f>IFERROR(IF(E269= "yes",VLOOKUP(C269,Summary!$B:$I,5,0),0),0)</f>
        <v>0</v>
      </c>
      <c r="H269" s="99">
        <f t="shared" si="61"/>
        <v>0</v>
      </c>
      <c r="I269" s="157">
        <f>VLOOKUP($A269,'2024-25 Salary &amp; Benefits'!$A:$I,3,FALSE)</f>
        <v>1.18</v>
      </c>
      <c r="J269" s="157">
        <f>VLOOKUP($A269,'2024-25 Salary &amp; Benefits'!$A:$I,4,FALSE)</f>
        <v>1.22</v>
      </c>
      <c r="K269" s="144">
        <f t="shared" si="62"/>
        <v>0</v>
      </c>
      <c r="L269" s="143">
        <f t="shared" si="63"/>
        <v>0</v>
      </c>
      <c r="M269" s="145">
        <f>'2024-25 Salary &amp; Benefits'!$E$6</f>
        <v>72728</v>
      </c>
      <c r="N269" s="145">
        <f>'2024-25 Salary &amp; Benefits'!$F$6</f>
        <v>78209</v>
      </c>
      <c r="O269" s="9">
        <f t="shared" si="64"/>
        <v>0</v>
      </c>
      <c r="P269" s="9">
        <f t="shared" si="65"/>
        <v>0</v>
      </c>
      <c r="Q269" s="9">
        <f>'2024-25 Salary &amp; Benefits'!G$6</f>
        <v>14418.72</v>
      </c>
      <c r="R269" s="146">
        <f>'2024-25 Salary &amp; Benefits'!H$6</f>
        <v>0.18149999999999999</v>
      </c>
      <c r="S269" s="146">
        <f>'2024-25 Salary &amp; Benefits'!I$6</f>
        <v>0.17510000000000001</v>
      </c>
      <c r="T269" s="9">
        <f t="shared" si="66"/>
        <v>0</v>
      </c>
      <c r="U269" s="9">
        <f t="shared" si="67"/>
        <v>0</v>
      </c>
      <c r="V269" s="9">
        <f t="shared" si="68"/>
        <v>0</v>
      </c>
      <c r="W269" s="9">
        <f t="shared" si="69"/>
        <v>0</v>
      </c>
      <c r="X269" s="22">
        <f t="shared" si="70"/>
        <v>0</v>
      </c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</row>
    <row r="270" spans="1:159" s="21" customFormat="1">
      <c r="A270" s="78" t="s">
        <v>2344</v>
      </c>
      <c r="B270" s="90" t="s">
        <v>1038</v>
      </c>
      <c r="C270" s="91">
        <v>4444</v>
      </c>
      <c r="D270" s="90" t="s">
        <v>1053</v>
      </c>
      <c r="E270" s="110" t="str">
        <f>VLOOKUP($C270,'2023-24 School Level AAFTE'!$C$4:$L$2380,9,FALSE)</f>
        <v>No</v>
      </c>
      <c r="F270" s="98">
        <f>VLOOKUP($C270,'2023-24 School Level AAFTE'!$C$4:$J$2380,8,FALSE)</f>
        <v>454.43</v>
      </c>
      <c r="G270" s="100">
        <f>IFERROR(IF(E270= "yes",VLOOKUP(C270,Summary!$B:$I,5,0),0),0)</f>
        <v>0</v>
      </c>
      <c r="H270" s="99">
        <f t="shared" si="61"/>
        <v>0</v>
      </c>
      <c r="I270" s="157">
        <f>VLOOKUP($A270,'2024-25 Salary &amp; Benefits'!$A:$I,3,FALSE)</f>
        <v>1.18</v>
      </c>
      <c r="J270" s="157">
        <f>VLOOKUP($A270,'2024-25 Salary &amp; Benefits'!$A:$I,4,FALSE)</f>
        <v>1.22</v>
      </c>
      <c r="K270" s="144">
        <f t="shared" si="62"/>
        <v>0</v>
      </c>
      <c r="L270" s="143">
        <f t="shared" si="63"/>
        <v>0</v>
      </c>
      <c r="M270" s="145">
        <f>'2024-25 Salary &amp; Benefits'!$E$6</f>
        <v>72728</v>
      </c>
      <c r="N270" s="145">
        <f>'2024-25 Salary &amp; Benefits'!$F$6</f>
        <v>78209</v>
      </c>
      <c r="O270" s="9">
        <f t="shared" si="64"/>
        <v>0</v>
      </c>
      <c r="P270" s="9">
        <f t="shared" si="65"/>
        <v>0</v>
      </c>
      <c r="Q270" s="9">
        <f>'2024-25 Salary &amp; Benefits'!G$6</f>
        <v>14418.72</v>
      </c>
      <c r="R270" s="146">
        <f>'2024-25 Salary &amp; Benefits'!H$6</f>
        <v>0.18149999999999999</v>
      </c>
      <c r="S270" s="146">
        <f>'2024-25 Salary &amp; Benefits'!I$6</f>
        <v>0.17510000000000001</v>
      </c>
      <c r="T270" s="9">
        <f t="shared" si="66"/>
        <v>0</v>
      </c>
      <c r="U270" s="9">
        <f t="shared" si="67"/>
        <v>0</v>
      </c>
      <c r="V270" s="9">
        <f t="shared" si="68"/>
        <v>0</v>
      </c>
      <c r="W270" s="9">
        <f t="shared" si="69"/>
        <v>0</v>
      </c>
      <c r="X270" s="22">
        <f t="shared" si="70"/>
        <v>0</v>
      </c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</row>
    <row r="271" spans="1:159" s="21" customFormat="1">
      <c r="A271" s="78" t="s">
        <v>2344</v>
      </c>
      <c r="B271" s="90" t="s">
        <v>1038</v>
      </c>
      <c r="C271" s="91">
        <v>4015</v>
      </c>
      <c r="D271" s="90" t="s">
        <v>1044</v>
      </c>
      <c r="E271" s="110" t="str">
        <f>VLOOKUP($C271,'2023-24 School Level AAFTE'!$C$4:$L$2380,9,FALSE)</f>
        <v>Yes</v>
      </c>
      <c r="F271" s="98">
        <f>VLOOKUP($C271,'2023-24 School Level AAFTE'!$C$4:$J$2380,8,FALSE)</f>
        <v>298.57</v>
      </c>
      <c r="G271" s="100">
        <f>IFERROR(IF(E271= "yes",VLOOKUP(C271,Summary!$B:$I,5,0),0),0)</f>
        <v>0</v>
      </c>
      <c r="H271" s="99">
        <f t="shared" si="61"/>
        <v>298.57</v>
      </c>
      <c r="I271" s="157">
        <f>VLOOKUP($A271,'2024-25 Salary &amp; Benefits'!$A:$I,3,FALSE)</f>
        <v>1.18</v>
      </c>
      <c r="J271" s="157">
        <f>VLOOKUP($A271,'2024-25 Salary &amp; Benefits'!$A:$I,4,FALSE)</f>
        <v>1.22</v>
      </c>
      <c r="K271" s="144">
        <f t="shared" si="62"/>
        <v>298.57</v>
      </c>
      <c r="L271" s="143">
        <f t="shared" si="63"/>
        <v>0.876</v>
      </c>
      <c r="M271" s="145">
        <f>'2024-25 Salary &amp; Benefits'!$E$6</f>
        <v>72728</v>
      </c>
      <c r="N271" s="145">
        <f>'2024-25 Salary &amp; Benefits'!$F$6</f>
        <v>78209</v>
      </c>
      <c r="O271" s="9">
        <f t="shared" si="64"/>
        <v>75177.48</v>
      </c>
      <c r="P271" s="9">
        <f t="shared" si="65"/>
        <v>8406.0400000000081</v>
      </c>
      <c r="Q271" s="9">
        <f>'2024-25 Salary &amp; Benefits'!G$6</f>
        <v>14418.72</v>
      </c>
      <c r="R271" s="146">
        <f>'2024-25 Salary &amp; Benefits'!H$6</f>
        <v>0.18149999999999999</v>
      </c>
      <c r="S271" s="146">
        <f>'2024-25 Salary &amp; Benefits'!I$6</f>
        <v>0.17510000000000001</v>
      </c>
      <c r="T271" s="9">
        <f t="shared" si="66"/>
        <v>27747.41</v>
      </c>
      <c r="U271" s="9">
        <f t="shared" si="67"/>
        <v>1393.06</v>
      </c>
      <c r="V271" s="9">
        <f t="shared" si="68"/>
        <v>243.92</v>
      </c>
      <c r="W271" s="9">
        <f t="shared" si="69"/>
        <v>1636.98</v>
      </c>
      <c r="X271" s="22">
        <f t="shared" si="70"/>
        <v>112967.91</v>
      </c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</row>
    <row r="272" spans="1:159" s="21" customFormat="1">
      <c r="A272" s="78" t="s">
        <v>2344</v>
      </c>
      <c r="B272" s="90" t="s">
        <v>1038</v>
      </c>
      <c r="C272" s="91">
        <v>3791</v>
      </c>
      <c r="D272" s="90" t="s">
        <v>1042</v>
      </c>
      <c r="E272" s="110" t="str">
        <f>VLOOKUP($C272,'2023-24 School Level AAFTE'!$C$4:$L$2380,9,FALSE)</f>
        <v>Yes</v>
      </c>
      <c r="F272" s="98">
        <f>VLOOKUP($C272,'2023-24 School Level AAFTE'!$C$4:$J$2380,8,FALSE)</f>
        <v>585.23</v>
      </c>
      <c r="G272" s="100">
        <f>IFERROR(IF(E272= "yes",VLOOKUP(C272,Summary!$B:$I,5,0),0),0)</f>
        <v>0</v>
      </c>
      <c r="H272" s="99">
        <f t="shared" si="61"/>
        <v>585.23</v>
      </c>
      <c r="I272" s="157">
        <f>VLOOKUP($A272,'2024-25 Salary &amp; Benefits'!$A:$I,3,FALSE)</f>
        <v>1.18</v>
      </c>
      <c r="J272" s="157">
        <f>VLOOKUP($A272,'2024-25 Salary &amp; Benefits'!$A:$I,4,FALSE)</f>
        <v>1.22</v>
      </c>
      <c r="K272" s="144">
        <f t="shared" si="62"/>
        <v>585.23</v>
      </c>
      <c r="L272" s="143">
        <f t="shared" si="63"/>
        <v>1.7170000000000001</v>
      </c>
      <c r="M272" s="145">
        <f>'2024-25 Salary &amp; Benefits'!$E$6</f>
        <v>72728</v>
      </c>
      <c r="N272" s="145">
        <f>'2024-25 Salary &amp; Benefits'!$F$6</f>
        <v>78209</v>
      </c>
      <c r="O272" s="9">
        <f t="shared" si="64"/>
        <v>147351.29</v>
      </c>
      <c r="P272" s="9">
        <f t="shared" si="65"/>
        <v>16476.229999999981</v>
      </c>
      <c r="Q272" s="9">
        <f>'2024-25 Salary &amp; Benefits'!G$6</f>
        <v>14418.72</v>
      </c>
      <c r="R272" s="146">
        <f>'2024-25 Salary &amp; Benefits'!H$6</f>
        <v>0.18149999999999999</v>
      </c>
      <c r="S272" s="146">
        <f>'2024-25 Salary &amp; Benefits'!I$6</f>
        <v>0.17510000000000001</v>
      </c>
      <c r="T272" s="9">
        <f t="shared" si="66"/>
        <v>54386.19</v>
      </c>
      <c r="U272" s="9">
        <f t="shared" si="67"/>
        <v>2730.46</v>
      </c>
      <c r="V272" s="9">
        <f t="shared" si="68"/>
        <v>478.1</v>
      </c>
      <c r="W272" s="9">
        <f t="shared" si="69"/>
        <v>3208.56</v>
      </c>
      <c r="X272" s="22">
        <f t="shared" si="70"/>
        <v>221422.27</v>
      </c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</row>
    <row r="273" spans="1:159" s="21" customFormat="1">
      <c r="A273" s="78" t="s">
        <v>2344</v>
      </c>
      <c r="B273" s="90" t="s">
        <v>1038</v>
      </c>
      <c r="C273" s="91">
        <v>4393</v>
      </c>
      <c r="D273" s="90" t="s">
        <v>1052</v>
      </c>
      <c r="E273" s="110" t="str">
        <f>VLOOKUP($C273,'2023-24 School Level AAFTE'!$C$4:$L$2380,9,FALSE)</f>
        <v>No</v>
      </c>
      <c r="F273" s="98">
        <f>VLOOKUP($C273,'2023-24 School Level AAFTE'!$C$4:$J$2380,8,FALSE)</f>
        <v>351.28</v>
      </c>
      <c r="G273" s="100">
        <f>IFERROR(IF(E273= "yes",VLOOKUP(C273,Summary!$B:$I,5,0),0),0)</f>
        <v>0</v>
      </c>
      <c r="H273" s="99">
        <f t="shared" si="61"/>
        <v>0</v>
      </c>
      <c r="I273" s="157">
        <f>VLOOKUP($A273,'2024-25 Salary &amp; Benefits'!$A:$I,3,FALSE)</f>
        <v>1.18</v>
      </c>
      <c r="J273" s="157">
        <f>VLOOKUP($A273,'2024-25 Salary &amp; Benefits'!$A:$I,4,FALSE)</f>
        <v>1.22</v>
      </c>
      <c r="K273" s="144">
        <f t="shared" si="62"/>
        <v>0</v>
      </c>
      <c r="L273" s="143">
        <f t="shared" si="63"/>
        <v>0</v>
      </c>
      <c r="M273" s="145">
        <f>'2024-25 Salary &amp; Benefits'!$E$6</f>
        <v>72728</v>
      </c>
      <c r="N273" s="145">
        <f>'2024-25 Salary &amp; Benefits'!$F$6</f>
        <v>78209</v>
      </c>
      <c r="O273" s="9">
        <f t="shared" si="64"/>
        <v>0</v>
      </c>
      <c r="P273" s="9">
        <f t="shared" si="65"/>
        <v>0</v>
      </c>
      <c r="Q273" s="9">
        <f>'2024-25 Salary &amp; Benefits'!G$6</f>
        <v>14418.72</v>
      </c>
      <c r="R273" s="146">
        <f>'2024-25 Salary &amp; Benefits'!H$6</f>
        <v>0.18149999999999999</v>
      </c>
      <c r="S273" s="146">
        <f>'2024-25 Salary &amp; Benefits'!I$6</f>
        <v>0.17510000000000001</v>
      </c>
      <c r="T273" s="9">
        <f t="shared" si="66"/>
        <v>0</v>
      </c>
      <c r="U273" s="9">
        <f t="shared" si="67"/>
        <v>0</v>
      </c>
      <c r="V273" s="9">
        <f t="shared" si="68"/>
        <v>0</v>
      </c>
      <c r="W273" s="9">
        <f t="shared" si="69"/>
        <v>0</v>
      </c>
      <c r="X273" s="22">
        <f t="shared" si="70"/>
        <v>0</v>
      </c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</row>
    <row r="274" spans="1:159" s="21" customFormat="1">
      <c r="A274" s="78" t="s">
        <v>2344</v>
      </c>
      <c r="B274" s="90" t="s">
        <v>1038</v>
      </c>
      <c r="C274" s="91">
        <v>3594</v>
      </c>
      <c r="D274" s="90" t="s">
        <v>3037</v>
      </c>
      <c r="E274" s="110" t="str">
        <f>VLOOKUP($C274,'2023-24 School Level AAFTE'!$C$4:$L$2380,9,FALSE)</f>
        <v>No</v>
      </c>
      <c r="F274" s="98">
        <f>VLOOKUP($C274,'2023-24 School Level AAFTE'!$C$4:$J$2380,8,FALSE)</f>
        <v>434.57</v>
      </c>
      <c r="G274" s="100">
        <f>IFERROR(IF(E274= "yes",VLOOKUP(C274,Summary!$B:$I,5,0),0),0)</f>
        <v>0</v>
      </c>
      <c r="H274" s="99">
        <f t="shared" si="61"/>
        <v>0</v>
      </c>
      <c r="I274" s="157">
        <f>VLOOKUP($A274,'2024-25 Salary &amp; Benefits'!$A:$I,3,FALSE)</f>
        <v>1.18</v>
      </c>
      <c r="J274" s="157">
        <f>VLOOKUP($A274,'2024-25 Salary &amp; Benefits'!$A:$I,4,FALSE)</f>
        <v>1.22</v>
      </c>
      <c r="K274" s="144">
        <f t="shared" si="62"/>
        <v>0</v>
      </c>
      <c r="L274" s="143">
        <f t="shared" si="63"/>
        <v>0</v>
      </c>
      <c r="M274" s="145">
        <f>'2024-25 Salary &amp; Benefits'!$E$6</f>
        <v>72728</v>
      </c>
      <c r="N274" s="145">
        <f>'2024-25 Salary &amp; Benefits'!$F$6</f>
        <v>78209</v>
      </c>
      <c r="O274" s="9">
        <f t="shared" si="64"/>
        <v>0</v>
      </c>
      <c r="P274" s="9">
        <f t="shared" si="65"/>
        <v>0</v>
      </c>
      <c r="Q274" s="9">
        <f>'2024-25 Salary &amp; Benefits'!G$6</f>
        <v>14418.72</v>
      </c>
      <c r="R274" s="146">
        <f>'2024-25 Salary &amp; Benefits'!H$6</f>
        <v>0.18149999999999999</v>
      </c>
      <c r="S274" s="146">
        <f>'2024-25 Salary &amp; Benefits'!I$6</f>
        <v>0.17510000000000001</v>
      </c>
      <c r="T274" s="9">
        <f t="shared" si="66"/>
        <v>0</v>
      </c>
      <c r="U274" s="9">
        <f t="shared" si="67"/>
        <v>0</v>
      </c>
      <c r="V274" s="9">
        <f t="shared" si="68"/>
        <v>0</v>
      </c>
      <c r="W274" s="9">
        <f t="shared" si="69"/>
        <v>0</v>
      </c>
      <c r="X274" s="22">
        <f t="shared" si="70"/>
        <v>0</v>
      </c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</row>
    <row r="275" spans="1:159" s="21" customFormat="1">
      <c r="A275" s="78" t="s">
        <v>2344</v>
      </c>
      <c r="B275" s="90" t="s">
        <v>1038</v>
      </c>
      <c r="C275" s="91">
        <v>4509</v>
      </c>
      <c r="D275" s="90" t="s">
        <v>1054</v>
      </c>
      <c r="E275" s="110" t="str">
        <f>VLOOKUP($C275,'2023-24 School Level AAFTE'!$C$4:$L$2380,9,FALSE)</f>
        <v>No</v>
      </c>
      <c r="F275" s="98">
        <f>VLOOKUP($C275,'2023-24 School Level AAFTE'!$C$4:$J$2380,8,FALSE)</f>
        <v>963.7399999999999</v>
      </c>
      <c r="G275" s="100">
        <f>IFERROR(IF(E275= "yes",VLOOKUP(C275,Summary!$B:$I,5,0),0),0)</f>
        <v>0</v>
      </c>
      <c r="H275" s="99">
        <f t="shared" si="61"/>
        <v>0</v>
      </c>
      <c r="I275" s="157">
        <f>VLOOKUP($A275,'2024-25 Salary &amp; Benefits'!$A:$I,3,FALSE)</f>
        <v>1.18</v>
      </c>
      <c r="J275" s="157">
        <f>VLOOKUP($A275,'2024-25 Salary &amp; Benefits'!$A:$I,4,FALSE)</f>
        <v>1.22</v>
      </c>
      <c r="K275" s="144">
        <f t="shared" si="62"/>
        <v>0</v>
      </c>
      <c r="L275" s="143">
        <f t="shared" si="63"/>
        <v>0</v>
      </c>
      <c r="M275" s="145">
        <f>'2024-25 Salary &amp; Benefits'!$E$6</f>
        <v>72728</v>
      </c>
      <c r="N275" s="145">
        <f>'2024-25 Salary &amp; Benefits'!$F$6</f>
        <v>78209</v>
      </c>
      <c r="O275" s="9">
        <f t="shared" si="64"/>
        <v>0</v>
      </c>
      <c r="P275" s="9">
        <f t="shared" si="65"/>
        <v>0</v>
      </c>
      <c r="Q275" s="9">
        <f>'2024-25 Salary &amp; Benefits'!G$6</f>
        <v>14418.72</v>
      </c>
      <c r="R275" s="146">
        <f>'2024-25 Salary &amp; Benefits'!H$6</f>
        <v>0.18149999999999999</v>
      </c>
      <c r="S275" s="146">
        <f>'2024-25 Salary &amp; Benefits'!I$6</f>
        <v>0.17510000000000001</v>
      </c>
      <c r="T275" s="9">
        <f t="shared" si="66"/>
        <v>0</v>
      </c>
      <c r="U275" s="9">
        <f t="shared" si="67"/>
        <v>0</v>
      </c>
      <c r="V275" s="9">
        <f t="shared" si="68"/>
        <v>0</v>
      </c>
      <c r="W275" s="9">
        <f t="shared" si="69"/>
        <v>0</v>
      </c>
      <c r="X275" s="22">
        <f t="shared" si="70"/>
        <v>0</v>
      </c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</row>
    <row r="276" spans="1:159" s="21" customFormat="1">
      <c r="A276" s="78" t="s">
        <v>2344</v>
      </c>
      <c r="B276" s="90" t="s">
        <v>1038</v>
      </c>
      <c r="C276" s="91">
        <v>4100</v>
      </c>
      <c r="D276" s="90" t="s">
        <v>1046</v>
      </c>
      <c r="E276" s="110" t="str">
        <f>VLOOKUP($C276,'2023-24 School Level AAFTE'!$C$4:$L$2380,9,FALSE)</f>
        <v>No</v>
      </c>
      <c r="F276" s="98">
        <f>VLOOKUP($C276,'2023-24 School Level AAFTE'!$C$4:$J$2380,8,FALSE)</f>
        <v>1114.8</v>
      </c>
      <c r="G276" s="100">
        <f>IFERROR(IF(E276= "yes",VLOOKUP(C276,Summary!$B:$I,5,0),0),0)</f>
        <v>0</v>
      </c>
      <c r="H276" s="99">
        <f t="shared" si="61"/>
        <v>0</v>
      </c>
      <c r="I276" s="157">
        <f>VLOOKUP($A276,'2024-25 Salary &amp; Benefits'!$A:$I,3,FALSE)</f>
        <v>1.18</v>
      </c>
      <c r="J276" s="157">
        <f>VLOOKUP($A276,'2024-25 Salary &amp; Benefits'!$A:$I,4,FALSE)</f>
        <v>1.22</v>
      </c>
      <c r="K276" s="144">
        <f t="shared" si="62"/>
        <v>0</v>
      </c>
      <c r="L276" s="143">
        <f t="shared" si="63"/>
        <v>0</v>
      </c>
      <c r="M276" s="145">
        <f>'2024-25 Salary &amp; Benefits'!$E$6</f>
        <v>72728</v>
      </c>
      <c r="N276" s="145">
        <f>'2024-25 Salary &amp; Benefits'!$F$6</f>
        <v>78209</v>
      </c>
      <c r="O276" s="9">
        <f t="shared" si="64"/>
        <v>0</v>
      </c>
      <c r="P276" s="9">
        <f t="shared" si="65"/>
        <v>0</v>
      </c>
      <c r="Q276" s="9">
        <f>'2024-25 Salary &amp; Benefits'!G$6</f>
        <v>14418.72</v>
      </c>
      <c r="R276" s="146">
        <f>'2024-25 Salary &amp; Benefits'!H$6</f>
        <v>0.18149999999999999</v>
      </c>
      <c r="S276" s="146">
        <f>'2024-25 Salary &amp; Benefits'!I$6</f>
        <v>0.17510000000000001</v>
      </c>
      <c r="T276" s="9">
        <f t="shared" si="66"/>
        <v>0</v>
      </c>
      <c r="U276" s="9">
        <f t="shared" si="67"/>
        <v>0</v>
      </c>
      <c r="V276" s="9">
        <f t="shared" si="68"/>
        <v>0</v>
      </c>
      <c r="W276" s="9">
        <f t="shared" si="69"/>
        <v>0</v>
      </c>
      <c r="X276" s="22">
        <f t="shared" si="70"/>
        <v>0</v>
      </c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</row>
    <row r="277" spans="1:159" s="21" customFormat="1">
      <c r="A277" s="78" t="s">
        <v>2344</v>
      </c>
      <c r="B277" s="90" t="s">
        <v>1038</v>
      </c>
      <c r="C277" s="91">
        <v>4527</v>
      </c>
      <c r="D277" s="90" t="s">
        <v>1055</v>
      </c>
      <c r="E277" s="110" t="str">
        <f>VLOOKUP($C277,'2023-24 School Level AAFTE'!$C$4:$L$2380,9,FALSE)</f>
        <v>No</v>
      </c>
      <c r="F277" s="98">
        <f>VLOOKUP($C277,'2023-24 School Level AAFTE'!$C$4:$J$2380,8,FALSE)</f>
        <v>417.14</v>
      </c>
      <c r="G277" s="100">
        <f>IFERROR(IF(E277= "yes",VLOOKUP(C277,Summary!$B:$I,5,0),0),0)</f>
        <v>0</v>
      </c>
      <c r="H277" s="99">
        <f t="shared" si="61"/>
        <v>0</v>
      </c>
      <c r="I277" s="157">
        <f>VLOOKUP($A277,'2024-25 Salary &amp; Benefits'!$A:$I,3,FALSE)</f>
        <v>1.18</v>
      </c>
      <c r="J277" s="157">
        <f>VLOOKUP($A277,'2024-25 Salary &amp; Benefits'!$A:$I,4,FALSE)</f>
        <v>1.22</v>
      </c>
      <c r="K277" s="144">
        <f t="shared" si="62"/>
        <v>0</v>
      </c>
      <c r="L277" s="143">
        <f t="shared" si="63"/>
        <v>0</v>
      </c>
      <c r="M277" s="145">
        <f>'2024-25 Salary &amp; Benefits'!$E$6</f>
        <v>72728</v>
      </c>
      <c r="N277" s="145">
        <f>'2024-25 Salary &amp; Benefits'!$F$6</f>
        <v>78209</v>
      </c>
      <c r="O277" s="9">
        <f t="shared" si="64"/>
        <v>0</v>
      </c>
      <c r="P277" s="9">
        <f t="shared" si="65"/>
        <v>0</v>
      </c>
      <c r="Q277" s="9">
        <f>'2024-25 Salary &amp; Benefits'!G$6</f>
        <v>14418.72</v>
      </c>
      <c r="R277" s="146">
        <f>'2024-25 Salary &amp; Benefits'!H$6</f>
        <v>0.18149999999999999</v>
      </c>
      <c r="S277" s="146">
        <f>'2024-25 Salary &amp; Benefits'!I$6</f>
        <v>0.17510000000000001</v>
      </c>
      <c r="T277" s="9">
        <f t="shared" si="66"/>
        <v>0</v>
      </c>
      <c r="U277" s="9">
        <f t="shared" si="67"/>
        <v>0</v>
      </c>
      <c r="V277" s="9">
        <f t="shared" si="68"/>
        <v>0</v>
      </c>
      <c r="W277" s="9">
        <f t="shared" si="69"/>
        <v>0</v>
      </c>
      <c r="X277" s="22">
        <f t="shared" si="70"/>
        <v>0</v>
      </c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</row>
    <row r="278" spans="1:159" s="21" customFormat="1">
      <c r="A278" s="78" t="s">
        <v>2344</v>
      </c>
      <c r="B278" s="90" t="s">
        <v>1038</v>
      </c>
      <c r="C278" s="91">
        <v>4249</v>
      </c>
      <c r="D278" s="90" t="s">
        <v>1049</v>
      </c>
      <c r="E278" s="110" t="str">
        <f>VLOOKUP($C278,'2023-24 School Level AAFTE'!$C$4:$L$2380,9,FALSE)</f>
        <v>No</v>
      </c>
      <c r="F278" s="98">
        <f>VLOOKUP($C278,'2023-24 School Level AAFTE'!$C$4:$J$2380,8,FALSE)</f>
        <v>736.69</v>
      </c>
      <c r="G278" s="100">
        <f>IFERROR(IF(E278= "yes",VLOOKUP(C278,Summary!$B:$I,5,0),0),0)</f>
        <v>0</v>
      </c>
      <c r="H278" s="99">
        <f t="shared" si="61"/>
        <v>0</v>
      </c>
      <c r="I278" s="157">
        <f>VLOOKUP($A278,'2024-25 Salary &amp; Benefits'!$A:$I,3,FALSE)</f>
        <v>1.18</v>
      </c>
      <c r="J278" s="157">
        <f>VLOOKUP($A278,'2024-25 Salary &amp; Benefits'!$A:$I,4,FALSE)</f>
        <v>1.22</v>
      </c>
      <c r="K278" s="144">
        <f t="shared" si="62"/>
        <v>0</v>
      </c>
      <c r="L278" s="143">
        <f t="shared" si="63"/>
        <v>0</v>
      </c>
      <c r="M278" s="145">
        <f>'2024-25 Salary &amp; Benefits'!$E$6</f>
        <v>72728</v>
      </c>
      <c r="N278" s="145">
        <f>'2024-25 Salary &amp; Benefits'!$F$6</f>
        <v>78209</v>
      </c>
      <c r="O278" s="9">
        <f t="shared" si="64"/>
        <v>0</v>
      </c>
      <c r="P278" s="9">
        <f t="shared" si="65"/>
        <v>0</v>
      </c>
      <c r="Q278" s="9">
        <f>'2024-25 Salary &amp; Benefits'!G$6</f>
        <v>14418.72</v>
      </c>
      <c r="R278" s="146">
        <f>'2024-25 Salary &amp; Benefits'!H$6</f>
        <v>0.18149999999999999</v>
      </c>
      <c r="S278" s="146">
        <f>'2024-25 Salary &amp; Benefits'!I$6</f>
        <v>0.17510000000000001</v>
      </c>
      <c r="T278" s="9">
        <f t="shared" si="66"/>
        <v>0</v>
      </c>
      <c r="U278" s="9">
        <f t="shared" si="67"/>
        <v>0</v>
      </c>
      <c r="V278" s="9">
        <f t="shared" si="68"/>
        <v>0</v>
      </c>
      <c r="W278" s="9">
        <f t="shared" si="69"/>
        <v>0</v>
      </c>
      <c r="X278" s="22">
        <f t="shared" si="70"/>
        <v>0</v>
      </c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</row>
    <row r="279" spans="1:159" s="21" customFormat="1">
      <c r="A279" s="78" t="s">
        <v>2344</v>
      </c>
      <c r="B279" s="90" t="s">
        <v>1038</v>
      </c>
      <c r="C279" s="91">
        <v>4372</v>
      </c>
      <c r="D279" s="90" t="s">
        <v>1051</v>
      </c>
      <c r="E279" s="110" t="str">
        <f>VLOOKUP($C279,'2023-24 School Level AAFTE'!$C$4:$L$2380,9,FALSE)</f>
        <v>No</v>
      </c>
      <c r="F279" s="98">
        <f>VLOOKUP($C279,'2023-24 School Level AAFTE'!$C$4:$J$2380,8,FALSE)</f>
        <v>409.29</v>
      </c>
      <c r="G279" s="100">
        <f>IFERROR(IF(E279= "yes",VLOOKUP(C279,Summary!$B:$I,5,0),0),0)</f>
        <v>0</v>
      </c>
      <c r="H279" s="99">
        <f t="shared" si="61"/>
        <v>0</v>
      </c>
      <c r="I279" s="157">
        <f>VLOOKUP($A279,'2024-25 Salary &amp; Benefits'!$A:$I,3,FALSE)</f>
        <v>1.18</v>
      </c>
      <c r="J279" s="157">
        <f>VLOOKUP($A279,'2024-25 Salary &amp; Benefits'!$A:$I,4,FALSE)</f>
        <v>1.22</v>
      </c>
      <c r="K279" s="144">
        <f t="shared" si="62"/>
        <v>0</v>
      </c>
      <c r="L279" s="143">
        <f t="shared" si="63"/>
        <v>0</v>
      </c>
      <c r="M279" s="145">
        <f>'2024-25 Salary &amp; Benefits'!$E$6</f>
        <v>72728</v>
      </c>
      <c r="N279" s="145">
        <f>'2024-25 Salary &amp; Benefits'!$F$6</f>
        <v>78209</v>
      </c>
      <c r="O279" s="9">
        <f t="shared" si="64"/>
        <v>0</v>
      </c>
      <c r="P279" s="9">
        <f t="shared" si="65"/>
        <v>0</v>
      </c>
      <c r="Q279" s="9">
        <f>'2024-25 Salary &amp; Benefits'!G$6</f>
        <v>14418.72</v>
      </c>
      <c r="R279" s="146">
        <f>'2024-25 Salary &amp; Benefits'!H$6</f>
        <v>0.18149999999999999</v>
      </c>
      <c r="S279" s="146">
        <f>'2024-25 Salary &amp; Benefits'!I$6</f>
        <v>0.17510000000000001</v>
      </c>
      <c r="T279" s="9">
        <f t="shared" si="66"/>
        <v>0</v>
      </c>
      <c r="U279" s="9">
        <f t="shared" si="67"/>
        <v>0</v>
      </c>
      <c r="V279" s="9">
        <f t="shared" si="68"/>
        <v>0</v>
      </c>
      <c r="W279" s="9">
        <f t="shared" si="69"/>
        <v>0</v>
      </c>
      <c r="X279" s="22">
        <f t="shared" si="70"/>
        <v>0</v>
      </c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</row>
    <row r="280" spans="1:159" s="21" customFormat="1">
      <c r="A280" s="78" t="s">
        <v>2344</v>
      </c>
      <c r="B280" s="90" t="s">
        <v>1038</v>
      </c>
      <c r="C280" s="91">
        <v>4101</v>
      </c>
      <c r="D280" s="90" t="s">
        <v>1047</v>
      </c>
      <c r="E280" s="110" t="str">
        <f>VLOOKUP($C280,'2023-24 School Level AAFTE'!$C$4:$L$2380,9,FALSE)</f>
        <v>No</v>
      </c>
      <c r="F280" s="98">
        <f>VLOOKUP($C280,'2023-24 School Level AAFTE'!$C$4:$J$2380,8,FALSE)</f>
        <v>406.28</v>
      </c>
      <c r="G280" s="100">
        <f>IFERROR(IF(E280= "yes",VLOOKUP(C280,Summary!$B:$I,5,0),0),0)</f>
        <v>0</v>
      </c>
      <c r="H280" s="99">
        <f t="shared" si="61"/>
        <v>0</v>
      </c>
      <c r="I280" s="157">
        <f>VLOOKUP($A280,'2024-25 Salary &amp; Benefits'!$A:$I,3,FALSE)</f>
        <v>1.18</v>
      </c>
      <c r="J280" s="157">
        <f>VLOOKUP($A280,'2024-25 Salary &amp; Benefits'!$A:$I,4,FALSE)</f>
        <v>1.22</v>
      </c>
      <c r="K280" s="144">
        <f t="shared" si="62"/>
        <v>0</v>
      </c>
      <c r="L280" s="143">
        <f t="shared" si="63"/>
        <v>0</v>
      </c>
      <c r="M280" s="145">
        <f>'2024-25 Salary &amp; Benefits'!$E$6</f>
        <v>72728</v>
      </c>
      <c r="N280" s="145">
        <f>'2024-25 Salary &amp; Benefits'!$F$6</f>
        <v>78209</v>
      </c>
      <c r="O280" s="9">
        <f t="shared" si="64"/>
        <v>0</v>
      </c>
      <c r="P280" s="9">
        <f t="shared" si="65"/>
        <v>0</v>
      </c>
      <c r="Q280" s="9">
        <f>'2024-25 Salary &amp; Benefits'!G$6</f>
        <v>14418.72</v>
      </c>
      <c r="R280" s="146">
        <f>'2024-25 Salary &amp; Benefits'!H$6</f>
        <v>0.18149999999999999</v>
      </c>
      <c r="S280" s="146">
        <f>'2024-25 Salary &amp; Benefits'!I$6</f>
        <v>0.17510000000000001</v>
      </c>
      <c r="T280" s="9">
        <f t="shared" si="66"/>
        <v>0</v>
      </c>
      <c r="U280" s="9">
        <f t="shared" si="67"/>
        <v>0</v>
      </c>
      <c r="V280" s="9">
        <f t="shared" si="68"/>
        <v>0</v>
      </c>
      <c r="W280" s="9">
        <f t="shared" si="69"/>
        <v>0</v>
      </c>
      <c r="X280" s="22">
        <f t="shared" si="70"/>
        <v>0</v>
      </c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</row>
    <row r="281" spans="1:159" s="21" customFormat="1">
      <c r="A281" s="78" t="s">
        <v>2344</v>
      </c>
      <c r="B281" s="90" t="s">
        <v>1038</v>
      </c>
      <c r="C281" s="91">
        <v>4135</v>
      </c>
      <c r="D281" s="90" t="s">
        <v>1048</v>
      </c>
      <c r="E281" s="110" t="str">
        <f>VLOOKUP($C281,'2023-24 School Level AAFTE'!$C$4:$L$2380,9,FALSE)</f>
        <v>Yes</v>
      </c>
      <c r="F281" s="98">
        <f>VLOOKUP($C281,'2023-24 School Level AAFTE'!$C$4:$J$2380,8,FALSE)</f>
        <v>381.43</v>
      </c>
      <c r="G281" s="100">
        <f>IFERROR(IF(E281= "yes",VLOOKUP(C281,Summary!$B:$I,5,0),0),0)</f>
        <v>0</v>
      </c>
      <c r="H281" s="99">
        <f t="shared" si="61"/>
        <v>381.43</v>
      </c>
      <c r="I281" s="157">
        <f>VLOOKUP($A281,'2024-25 Salary &amp; Benefits'!$A:$I,3,FALSE)</f>
        <v>1.18</v>
      </c>
      <c r="J281" s="157">
        <f>VLOOKUP($A281,'2024-25 Salary &amp; Benefits'!$A:$I,4,FALSE)</f>
        <v>1.22</v>
      </c>
      <c r="K281" s="144">
        <f t="shared" si="62"/>
        <v>381.43</v>
      </c>
      <c r="L281" s="143">
        <f t="shared" si="63"/>
        <v>1.119</v>
      </c>
      <c r="M281" s="145">
        <f>'2024-25 Salary &amp; Benefits'!$E$6</f>
        <v>72728</v>
      </c>
      <c r="N281" s="145">
        <f>'2024-25 Salary &amp; Benefits'!$F$6</f>
        <v>78209</v>
      </c>
      <c r="O281" s="9">
        <f t="shared" si="64"/>
        <v>96031.51</v>
      </c>
      <c r="P281" s="9">
        <f t="shared" si="65"/>
        <v>10737.850000000006</v>
      </c>
      <c r="Q281" s="9">
        <f>'2024-25 Salary &amp; Benefits'!G$6</f>
        <v>14418.72</v>
      </c>
      <c r="R281" s="146">
        <f>'2024-25 Salary &amp; Benefits'!H$6</f>
        <v>0.18149999999999999</v>
      </c>
      <c r="S281" s="146">
        <f>'2024-25 Salary &amp; Benefits'!I$6</f>
        <v>0.17510000000000001</v>
      </c>
      <c r="T281" s="9">
        <f t="shared" si="66"/>
        <v>35444.46</v>
      </c>
      <c r="U281" s="9">
        <f t="shared" si="67"/>
        <v>1779.49</v>
      </c>
      <c r="V281" s="9">
        <f t="shared" si="68"/>
        <v>311.58999999999997</v>
      </c>
      <c r="W281" s="9">
        <f t="shared" si="69"/>
        <v>2091.08</v>
      </c>
      <c r="X281" s="22">
        <f t="shared" si="70"/>
        <v>144304.9</v>
      </c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</row>
    <row r="282" spans="1:159" s="21" customFormat="1">
      <c r="A282" s="78" t="s">
        <v>2459</v>
      </c>
      <c r="B282" s="90" t="s">
        <v>1824</v>
      </c>
      <c r="C282" s="91">
        <v>3259</v>
      </c>
      <c r="D282" s="90" t="s">
        <v>1764</v>
      </c>
      <c r="E282" s="110" t="str">
        <f>VLOOKUP($C282,'2023-24 School Level AAFTE'!$C$4:$L$2380,9,FALSE)</f>
        <v>Yes</v>
      </c>
      <c r="F282" s="98">
        <f>VLOOKUP($C282,'2023-24 School Level AAFTE'!$C$4:$J$2380,8,FALSE)</f>
        <v>376.03</v>
      </c>
      <c r="G282" s="100">
        <f>IFERROR(IF(E282= "yes",VLOOKUP(C282,Summary!$B:$I,5,0),0),0)</f>
        <v>0</v>
      </c>
      <c r="H282" s="99">
        <f t="shared" si="61"/>
        <v>376.03</v>
      </c>
      <c r="I282" s="157">
        <f>VLOOKUP($A282,'2024-25 Salary &amp; Benefits'!$A:$I,3,FALSE)</f>
        <v>1</v>
      </c>
      <c r="J282" s="157">
        <f>VLOOKUP($A282,'2024-25 Salary &amp; Benefits'!$A:$I,4,FALSE)</f>
        <v>1.04</v>
      </c>
      <c r="K282" s="144">
        <f t="shared" si="62"/>
        <v>376.03</v>
      </c>
      <c r="L282" s="143">
        <f t="shared" si="63"/>
        <v>1.103</v>
      </c>
      <c r="M282" s="145">
        <f>'2024-25 Salary &amp; Benefits'!$E$6</f>
        <v>72728</v>
      </c>
      <c r="N282" s="145">
        <f>'2024-25 Salary &amp; Benefits'!$F$6</f>
        <v>78209</v>
      </c>
      <c r="O282" s="9">
        <f t="shared" si="64"/>
        <v>80218.98</v>
      </c>
      <c r="P282" s="9">
        <f t="shared" si="65"/>
        <v>9496.1300000000047</v>
      </c>
      <c r="Q282" s="9">
        <f>'2024-25 Salary &amp; Benefits'!G$6</f>
        <v>14418.72</v>
      </c>
      <c r="R282" s="146">
        <f>'2024-25 Salary &amp; Benefits'!H$6</f>
        <v>0.18149999999999999</v>
      </c>
      <c r="S282" s="146">
        <f>'2024-25 Salary &amp; Benefits'!I$6</f>
        <v>0.17510000000000001</v>
      </c>
      <c r="T282" s="9">
        <f t="shared" si="66"/>
        <v>32126.37</v>
      </c>
      <c r="U282" s="9">
        <f t="shared" si="67"/>
        <v>1495.25</v>
      </c>
      <c r="V282" s="9">
        <f t="shared" si="68"/>
        <v>261.82</v>
      </c>
      <c r="W282" s="9">
        <f t="shared" si="69"/>
        <v>1757.07</v>
      </c>
      <c r="X282" s="22">
        <f t="shared" si="70"/>
        <v>123598.55</v>
      </c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</row>
    <row r="283" spans="1:159" s="21" customFormat="1">
      <c r="A283" s="78" t="s">
        <v>2459</v>
      </c>
      <c r="B283" s="90" t="s">
        <v>1824</v>
      </c>
      <c r="C283" s="91">
        <v>3260</v>
      </c>
      <c r="D283" s="90" t="s">
        <v>1834</v>
      </c>
      <c r="E283" s="110" t="str">
        <f>VLOOKUP($C283,'2023-24 School Level AAFTE'!$C$4:$L$2380,9,FALSE)</f>
        <v>Yes</v>
      </c>
      <c r="F283" s="98">
        <f>VLOOKUP($C283,'2023-24 School Level AAFTE'!$C$4:$J$2380,8,FALSE)</f>
        <v>371.81</v>
      </c>
      <c r="G283" s="100">
        <f>IFERROR(IF(E283= "yes",VLOOKUP(C283,Summary!$B:$I,5,0),0),0)</f>
        <v>0</v>
      </c>
      <c r="H283" s="99">
        <f t="shared" si="61"/>
        <v>371.81</v>
      </c>
      <c r="I283" s="157">
        <f>VLOOKUP($A283,'2024-25 Salary &amp; Benefits'!$A:$I,3,FALSE)</f>
        <v>1</v>
      </c>
      <c r="J283" s="157">
        <f>VLOOKUP($A283,'2024-25 Salary &amp; Benefits'!$A:$I,4,FALSE)</f>
        <v>1.04</v>
      </c>
      <c r="K283" s="144">
        <f t="shared" si="62"/>
        <v>371.81</v>
      </c>
      <c r="L283" s="143">
        <f t="shared" si="63"/>
        <v>1.091</v>
      </c>
      <c r="M283" s="145">
        <f>'2024-25 Salary &amp; Benefits'!$E$6</f>
        <v>72728</v>
      </c>
      <c r="N283" s="145">
        <f>'2024-25 Salary &amp; Benefits'!$F$6</f>
        <v>78209</v>
      </c>
      <c r="O283" s="9">
        <f t="shared" si="64"/>
        <v>79346.25</v>
      </c>
      <c r="P283" s="9">
        <f t="shared" si="65"/>
        <v>9392.8099999999977</v>
      </c>
      <c r="Q283" s="9">
        <f>'2024-25 Salary &amp; Benefits'!G$6</f>
        <v>14418.72</v>
      </c>
      <c r="R283" s="146">
        <f>'2024-25 Salary &amp; Benefits'!H$6</f>
        <v>0.18149999999999999</v>
      </c>
      <c r="S283" s="146">
        <f>'2024-25 Salary &amp; Benefits'!I$6</f>
        <v>0.17510000000000001</v>
      </c>
      <c r="T283" s="9">
        <f t="shared" si="66"/>
        <v>31776.85</v>
      </c>
      <c r="U283" s="9">
        <f t="shared" si="67"/>
        <v>1478.98</v>
      </c>
      <c r="V283" s="9">
        <f t="shared" si="68"/>
        <v>258.97000000000003</v>
      </c>
      <c r="W283" s="9">
        <f t="shared" si="69"/>
        <v>1737.95</v>
      </c>
      <c r="X283" s="22">
        <f t="shared" si="70"/>
        <v>122253.86</v>
      </c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</row>
    <row r="284" spans="1:159" s="21" customFormat="1">
      <c r="A284" s="78" t="s">
        <v>2459</v>
      </c>
      <c r="B284" s="90" t="s">
        <v>1824</v>
      </c>
      <c r="C284" s="91">
        <v>2892</v>
      </c>
      <c r="D284" s="90" t="s">
        <v>1829</v>
      </c>
      <c r="E284" s="110" t="str">
        <f>VLOOKUP($C284,'2023-24 School Level AAFTE'!$C$4:$L$2380,9,FALSE)</f>
        <v>Yes</v>
      </c>
      <c r="F284" s="98">
        <f>VLOOKUP($C284,'2023-24 School Level AAFTE'!$C$4:$J$2380,8,FALSE)</f>
        <v>297.54000000000002</v>
      </c>
      <c r="G284" s="100">
        <f>IFERROR(IF(E284= "yes",VLOOKUP(C284,Summary!$B:$I,5,0),0),0)</f>
        <v>0</v>
      </c>
      <c r="H284" s="99">
        <f t="shared" si="61"/>
        <v>297.54000000000002</v>
      </c>
      <c r="I284" s="157">
        <f>VLOOKUP($A284,'2024-25 Salary &amp; Benefits'!$A:$I,3,FALSE)</f>
        <v>1</v>
      </c>
      <c r="J284" s="157">
        <f>VLOOKUP($A284,'2024-25 Salary &amp; Benefits'!$A:$I,4,FALSE)</f>
        <v>1.04</v>
      </c>
      <c r="K284" s="144">
        <f t="shared" si="62"/>
        <v>297.54000000000002</v>
      </c>
      <c r="L284" s="143">
        <f t="shared" si="63"/>
        <v>0.873</v>
      </c>
      <c r="M284" s="145">
        <f>'2024-25 Salary &amp; Benefits'!$E$6</f>
        <v>72728</v>
      </c>
      <c r="N284" s="145">
        <f>'2024-25 Salary &amp; Benefits'!$F$6</f>
        <v>78209</v>
      </c>
      <c r="O284" s="9">
        <f t="shared" si="64"/>
        <v>63491.54</v>
      </c>
      <c r="P284" s="9">
        <f t="shared" si="65"/>
        <v>7515.9800000000032</v>
      </c>
      <c r="Q284" s="9">
        <f>'2024-25 Salary &amp; Benefits'!G$6</f>
        <v>14418.72</v>
      </c>
      <c r="R284" s="146">
        <f>'2024-25 Salary &amp; Benefits'!H$6</f>
        <v>0.18149999999999999</v>
      </c>
      <c r="S284" s="146">
        <f>'2024-25 Salary &amp; Benefits'!I$6</f>
        <v>0.17510000000000001</v>
      </c>
      <c r="T284" s="9">
        <f t="shared" si="66"/>
        <v>25427.31</v>
      </c>
      <c r="U284" s="9">
        <f t="shared" si="67"/>
        <v>1183.46</v>
      </c>
      <c r="V284" s="9">
        <f t="shared" si="68"/>
        <v>207.22</v>
      </c>
      <c r="W284" s="9">
        <f t="shared" si="69"/>
        <v>1390.68</v>
      </c>
      <c r="X284" s="22">
        <f t="shared" si="70"/>
        <v>97825.510000000009</v>
      </c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</row>
    <row r="285" spans="1:159" s="21" customFormat="1">
      <c r="A285" s="78" t="s">
        <v>2459</v>
      </c>
      <c r="B285" s="90" t="s">
        <v>1824</v>
      </c>
      <c r="C285" s="91">
        <v>3065</v>
      </c>
      <c r="D285" s="90" t="s">
        <v>1832</v>
      </c>
      <c r="E285" s="110" t="str">
        <f>VLOOKUP($C285,'2023-24 School Level AAFTE'!$C$4:$L$2380,9,FALSE)</f>
        <v>No</v>
      </c>
      <c r="F285" s="98">
        <f>VLOOKUP($C285,'2023-24 School Level AAFTE'!$C$4:$J$2380,8,FALSE)</f>
        <v>1296.08</v>
      </c>
      <c r="G285" s="100">
        <f>IFERROR(IF(E285= "yes",VLOOKUP(C285,Summary!$B:$I,5,0),0),0)</f>
        <v>0</v>
      </c>
      <c r="H285" s="99">
        <f t="shared" si="61"/>
        <v>0</v>
      </c>
      <c r="I285" s="157">
        <f>VLOOKUP($A285,'2024-25 Salary &amp; Benefits'!$A:$I,3,FALSE)</f>
        <v>1</v>
      </c>
      <c r="J285" s="157">
        <f>VLOOKUP($A285,'2024-25 Salary &amp; Benefits'!$A:$I,4,FALSE)</f>
        <v>1.04</v>
      </c>
      <c r="K285" s="144">
        <f t="shared" si="62"/>
        <v>0</v>
      </c>
      <c r="L285" s="143">
        <f t="shared" si="63"/>
        <v>0</v>
      </c>
      <c r="M285" s="145">
        <f>'2024-25 Salary &amp; Benefits'!$E$6</f>
        <v>72728</v>
      </c>
      <c r="N285" s="145">
        <f>'2024-25 Salary &amp; Benefits'!$F$6</f>
        <v>78209</v>
      </c>
      <c r="O285" s="9">
        <f t="shared" si="64"/>
        <v>0</v>
      </c>
      <c r="P285" s="9">
        <f t="shared" si="65"/>
        <v>0</v>
      </c>
      <c r="Q285" s="9">
        <f>'2024-25 Salary &amp; Benefits'!G$6</f>
        <v>14418.72</v>
      </c>
      <c r="R285" s="146">
        <f>'2024-25 Salary &amp; Benefits'!H$6</f>
        <v>0.18149999999999999</v>
      </c>
      <c r="S285" s="146">
        <f>'2024-25 Salary &amp; Benefits'!I$6</f>
        <v>0.17510000000000001</v>
      </c>
      <c r="T285" s="9">
        <f t="shared" si="66"/>
        <v>0</v>
      </c>
      <c r="U285" s="9">
        <f t="shared" si="67"/>
        <v>0</v>
      </c>
      <c r="V285" s="9">
        <f t="shared" si="68"/>
        <v>0</v>
      </c>
      <c r="W285" s="9">
        <f t="shared" si="69"/>
        <v>0</v>
      </c>
      <c r="X285" s="22">
        <f t="shared" si="70"/>
        <v>0</v>
      </c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</row>
    <row r="286" spans="1:159" s="21" customFormat="1">
      <c r="A286" s="78" t="s">
        <v>2459</v>
      </c>
      <c r="B286" s="90" t="s">
        <v>1824</v>
      </c>
      <c r="C286" s="91">
        <v>5667</v>
      </c>
      <c r="D286" s="90" t="s">
        <v>3156</v>
      </c>
      <c r="E286" s="110" t="str">
        <f>VLOOKUP($C286,'2023-24 School Level AAFTE'!$C$4:$L$2380,9,FALSE)</f>
        <v>Yes</v>
      </c>
      <c r="F286" s="98">
        <f>VLOOKUP($C286,'2023-24 School Level AAFTE'!$C$4:$J$2380,8,FALSE)</f>
        <v>110.14</v>
      </c>
      <c r="G286" s="100">
        <f>IFERROR(IF(E286= "yes",VLOOKUP(C286,Summary!$B:$I,5,0),0),0)</f>
        <v>0</v>
      </c>
      <c r="H286" s="99">
        <f t="shared" si="61"/>
        <v>110.14</v>
      </c>
      <c r="I286" s="157">
        <f>VLOOKUP($A286,'2024-25 Salary &amp; Benefits'!$A:$I,3,FALSE)</f>
        <v>1</v>
      </c>
      <c r="J286" s="157">
        <f>VLOOKUP($A286,'2024-25 Salary &amp; Benefits'!$A:$I,4,FALSE)</f>
        <v>1.04</v>
      </c>
      <c r="K286" s="144">
        <f t="shared" si="62"/>
        <v>110.14</v>
      </c>
      <c r="L286" s="143">
        <f t="shared" si="63"/>
        <v>0.32300000000000001</v>
      </c>
      <c r="M286" s="145">
        <f>'2024-25 Salary &amp; Benefits'!$E$6</f>
        <v>72728</v>
      </c>
      <c r="N286" s="145">
        <f>'2024-25 Salary &amp; Benefits'!$F$6</f>
        <v>78209</v>
      </c>
      <c r="O286" s="9">
        <f t="shared" si="64"/>
        <v>23491.14</v>
      </c>
      <c r="P286" s="9">
        <f t="shared" si="65"/>
        <v>2780.8300000000017</v>
      </c>
      <c r="Q286" s="9">
        <f>'2024-25 Salary &amp; Benefits'!G$6</f>
        <v>14418.72</v>
      </c>
      <c r="R286" s="146">
        <f>'2024-25 Salary &amp; Benefits'!H$6</f>
        <v>0.18149999999999999</v>
      </c>
      <c r="S286" s="146">
        <f>'2024-25 Salary &amp; Benefits'!I$6</f>
        <v>0.17510000000000001</v>
      </c>
      <c r="T286" s="9">
        <f t="shared" si="66"/>
        <v>9407.81</v>
      </c>
      <c r="U286" s="9">
        <f t="shared" si="67"/>
        <v>437.87</v>
      </c>
      <c r="V286" s="9">
        <f t="shared" si="68"/>
        <v>76.67</v>
      </c>
      <c r="W286" s="9">
        <f t="shared" si="69"/>
        <v>514.54</v>
      </c>
      <c r="X286" s="22">
        <f t="shared" si="70"/>
        <v>36194.32</v>
      </c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</row>
    <row r="287" spans="1:159" s="21" customFormat="1">
      <c r="A287" s="78" t="s">
        <v>2459</v>
      </c>
      <c r="B287" s="90" t="s">
        <v>1824</v>
      </c>
      <c r="C287" s="91">
        <v>3929</v>
      </c>
      <c r="D287" s="90" t="s">
        <v>1840</v>
      </c>
      <c r="E287" s="110" t="str">
        <f>VLOOKUP($C287,'2023-24 School Level AAFTE'!$C$4:$L$2380,9,FALSE)</f>
        <v>No</v>
      </c>
      <c r="F287" s="98">
        <f>VLOOKUP($C287,'2023-24 School Level AAFTE'!$C$4:$J$2380,8,FALSE)</f>
        <v>385.62</v>
      </c>
      <c r="G287" s="100">
        <f>IFERROR(IF(E287= "yes",VLOOKUP(C287,Summary!$B:$I,5,0),0),0)</f>
        <v>0</v>
      </c>
      <c r="H287" s="99">
        <f t="shared" si="61"/>
        <v>0</v>
      </c>
      <c r="I287" s="157">
        <f>VLOOKUP($A287,'2024-25 Salary &amp; Benefits'!$A:$I,3,FALSE)</f>
        <v>1</v>
      </c>
      <c r="J287" s="157">
        <f>VLOOKUP($A287,'2024-25 Salary &amp; Benefits'!$A:$I,4,FALSE)</f>
        <v>1.04</v>
      </c>
      <c r="K287" s="144">
        <f t="shared" si="62"/>
        <v>0</v>
      </c>
      <c r="L287" s="143">
        <f t="shared" si="63"/>
        <v>0</v>
      </c>
      <c r="M287" s="145">
        <f>'2024-25 Salary &amp; Benefits'!$E$6</f>
        <v>72728</v>
      </c>
      <c r="N287" s="145">
        <f>'2024-25 Salary &amp; Benefits'!$F$6</f>
        <v>78209</v>
      </c>
      <c r="O287" s="9">
        <f t="shared" si="64"/>
        <v>0</v>
      </c>
      <c r="P287" s="9">
        <f t="shared" si="65"/>
        <v>0</v>
      </c>
      <c r="Q287" s="9">
        <f>'2024-25 Salary &amp; Benefits'!G$6</f>
        <v>14418.72</v>
      </c>
      <c r="R287" s="146">
        <f>'2024-25 Salary &amp; Benefits'!H$6</f>
        <v>0.18149999999999999</v>
      </c>
      <c r="S287" s="146">
        <f>'2024-25 Salary &amp; Benefits'!I$6</f>
        <v>0.17510000000000001</v>
      </c>
      <c r="T287" s="9">
        <f t="shared" si="66"/>
        <v>0</v>
      </c>
      <c r="U287" s="9">
        <f t="shared" si="67"/>
        <v>0</v>
      </c>
      <c r="V287" s="9">
        <f t="shared" si="68"/>
        <v>0</v>
      </c>
      <c r="W287" s="9">
        <f t="shared" si="69"/>
        <v>0</v>
      </c>
      <c r="X287" s="22">
        <f t="shared" si="70"/>
        <v>0</v>
      </c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</row>
    <row r="288" spans="1:159" s="21" customFormat="1">
      <c r="A288" s="78" t="s">
        <v>2459</v>
      </c>
      <c r="B288" s="90" t="s">
        <v>1824</v>
      </c>
      <c r="C288" s="91">
        <v>5328</v>
      </c>
      <c r="D288" s="90" t="s">
        <v>1845</v>
      </c>
      <c r="E288" s="110" t="str">
        <f>VLOOKUP($C288,'2023-24 School Level AAFTE'!$C$4:$L$2380,9,FALSE)</f>
        <v>No</v>
      </c>
      <c r="F288" s="98">
        <f>VLOOKUP($C288,'2023-24 School Level AAFTE'!$C$4:$J$2380,8,FALSE)</f>
        <v>104.39</v>
      </c>
      <c r="G288" s="100">
        <f>IFERROR(IF(E288= "yes",VLOOKUP(C288,Summary!$B:$I,5,0),0),0)</f>
        <v>0</v>
      </c>
      <c r="H288" s="99">
        <f t="shared" si="61"/>
        <v>0</v>
      </c>
      <c r="I288" s="157">
        <f>VLOOKUP($A288,'2024-25 Salary &amp; Benefits'!$A:$I,3,FALSE)</f>
        <v>1</v>
      </c>
      <c r="J288" s="157">
        <f>VLOOKUP($A288,'2024-25 Salary &amp; Benefits'!$A:$I,4,FALSE)</f>
        <v>1.04</v>
      </c>
      <c r="K288" s="144">
        <f t="shared" si="62"/>
        <v>0</v>
      </c>
      <c r="L288" s="143">
        <f t="shared" si="63"/>
        <v>0</v>
      </c>
      <c r="M288" s="145">
        <f>'2024-25 Salary &amp; Benefits'!$E$6</f>
        <v>72728</v>
      </c>
      <c r="N288" s="145">
        <f>'2024-25 Salary &amp; Benefits'!$F$6</f>
        <v>78209</v>
      </c>
      <c r="O288" s="9">
        <f t="shared" si="64"/>
        <v>0</v>
      </c>
      <c r="P288" s="9">
        <f t="shared" si="65"/>
        <v>0</v>
      </c>
      <c r="Q288" s="9">
        <f>'2024-25 Salary &amp; Benefits'!G$6</f>
        <v>14418.72</v>
      </c>
      <c r="R288" s="146">
        <f>'2024-25 Salary &amp; Benefits'!H$6</f>
        <v>0.18149999999999999</v>
      </c>
      <c r="S288" s="146">
        <f>'2024-25 Salary &amp; Benefits'!I$6</f>
        <v>0.17510000000000001</v>
      </c>
      <c r="T288" s="9">
        <f t="shared" si="66"/>
        <v>0</v>
      </c>
      <c r="U288" s="9">
        <f t="shared" si="67"/>
        <v>0</v>
      </c>
      <c r="V288" s="9">
        <f t="shared" si="68"/>
        <v>0</v>
      </c>
      <c r="W288" s="9">
        <f t="shared" si="69"/>
        <v>0</v>
      </c>
      <c r="X288" s="22">
        <f t="shared" si="70"/>
        <v>0</v>
      </c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</row>
    <row r="289" spans="1:159" s="21" customFormat="1">
      <c r="A289" s="78" t="s">
        <v>2459</v>
      </c>
      <c r="B289" s="90" t="s">
        <v>1824</v>
      </c>
      <c r="C289" s="91">
        <v>3890</v>
      </c>
      <c r="D289" s="90" t="s">
        <v>916</v>
      </c>
      <c r="E289" s="110" t="str">
        <f>VLOOKUP($C289,'2023-24 School Level AAFTE'!$C$4:$L$2380,9,FALSE)</f>
        <v>No</v>
      </c>
      <c r="F289" s="98">
        <f>VLOOKUP($C289,'2023-24 School Level AAFTE'!$C$4:$J$2380,8,FALSE)</f>
        <v>631.02</v>
      </c>
      <c r="G289" s="100">
        <f>IFERROR(IF(E289= "yes",VLOOKUP(C289,Summary!$B:$I,5,0),0),0)</f>
        <v>0</v>
      </c>
      <c r="H289" s="99">
        <f t="shared" si="61"/>
        <v>0</v>
      </c>
      <c r="I289" s="157">
        <f>VLOOKUP($A289,'2024-25 Salary &amp; Benefits'!$A:$I,3,FALSE)</f>
        <v>1</v>
      </c>
      <c r="J289" s="157">
        <f>VLOOKUP($A289,'2024-25 Salary &amp; Benefits'!$A:$I,4,FALSE)</f>
        <v>1.04</v>
      </c>
      <c r="K289" s="144">
        <f t="shared" si="62"/>
        <v>0</v>
      </c>
      <c r="L289" s="143">
        <f t="shared" si="63"/>
        <v>0</v>
      </c>
      <c r="M289" s="145">
        <f>'2024-25 Salary &amp; Benefits'!$E$6</f>
        <v>72728</v>
      </c>
      <c r="N289" s="145">
        <f>'2024-25 Salary &amp; Benefits'!$F$6</f>
        <v>78209</v>
      </c>
      <c r="O289" s="9">
        <f t="shared" si="64"/>
        <v>0</v>
      </c>
      <c r="P289" s="9">
        <f t="shared" si="65"/>
        <v>0</v>
      </c>
      <c r="Q289" s="9">
        <f>'2024-25 Salary &amp; Benefits'!G$6</f>
        <v>14418.72</v>
      </c>
      <c r="R289" s="146">
        <f>'2024-25 Salary &amp; Benefits'!H$6</f>
        <v>0.18149999999999999</v>
      </c>
      <c r="S289" s="146">
        <f>'2024-25 Salary &amp; Benefits'!I$6</f>
        <v>0.17510000000000001</v>
      </c>
      <c r="T289" s="9">
        <f t="shared" si="66"/>
        <v>0</v>
      </c>
      <c r="U289" s="9">
        <f t="shared" si="67"/>
        <v>0</v>
      </c>
      <c r="V289" s="9">
        <f t="shared" si="68"/>
        <v>0</v>
      </c>
      <c r="W289" s="9">
        <f t="shared" si="69"/>
        <v>0</v>
      </c>
      <c r="X289" s="22">
        <f t="shared" si="70"/>
        <v>0</v>
      </c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</row>
    <row r="290" spans="1:159" s="21" customFormat="1">
      <c r="A290" s="78" t="s">
        <v>2459</v>
      </c>
      <c r="B290" s="90" t="s">
        <v>1824</v>
      </c>
      <c r="C290" s="91">
        <v>2157</v>
      </c>
      <c r="D290" s="90" t="s">
        <v>1827</v>
      </c>
      <c r="E290" s="110" t="str">
        <f>VLOOKUP($C290,'2023-24 School Level AAFTE'!$C$4:$L$2380,9,FALSE)</f>
        <v>Yes</v>
      </c>
      <c r="F290" s="98">
        <f>VLOOKUP($C290,'2023-24 School Level AAFTE'!$C$4:$J$2380,8,FALSE)</f>
        <v>613.54</v>
      </c>
      <c r="G290" s="100">
        <f>IFERROR(IF(E290= "yes",VLOOKUP(C290,Summary!$B:$I,5,0),0),0)</f>
        <v>0</v>
      </c>
      <c r="H290" s="99">
        <f t="shared" si="61"/>
        <v>613.54</v>
      </c>
      <c r="I290" s="157">
        <f>VLOOKUP($A290,'2024-25 Salary &amp; Benefits'!$A:$I,3,FALSE)</f>
        <v>1</v>
      </c>
      <c r="J290" s="157">
        <f>VLOOKUP($A290,'2024-25 Salary &amp; Benefits'!$A:$I,4,FALSE)</f>
        <v>1.04</v>
      </c>
      <c r="K290" s="144">
        <f t="shared" si="62"/>
        <v>613.54</v>
      </c>
      <c r="L290" s="143">
        <f t="shared" si="63"/>
        <v>1.8</v>
      </c>
      <c r="M290" s="145">
        <f>'2024-25 Salary &amp; Benefits'!$E$6</f>
        <v>72728</v>
      </c>
      <c r="N290" s="145">
        <f>'2024-25 Salary &amp; Benefits'!$F$6</f>
        <v>78209</v>
      </c>
      <c r="O290" s="9">
        <f t="shared" si="64"/>
        <v>130910.39999999999</v>
      </c>
      <c r="P290" s="9">
        <f t="shared" si="65"/>
        <v>15496.850000000006</v>
      </c>
      <c r="Q290" s="9">
        <f>'2024-25 Salary &amp; Benefits'!G$6</f>
        <v>14418.72</v>
      </c>
      <c r="R290" s="146">
        <f>'2024-25 Salary &amp; Benefits'!H$6</f>
        <v>0.18149999999999999</v>
      </c>
      <c r="S290" s="146">
        <f>'2024-25 Salary &amp; Benefits'!I$6</f>
        <v>0.17510000000000001</v>
      </c>
      <c r="T290" s="9">
        <f t="shared" si="66"/>
        <v>52427.43</v>
      </c>
      <c r="U290" s="9">
        <f t="shared" si="67"/>
        <v>2440.12</v>
      </c>
      <c r="V290" s="9">
        <f t="shared" si="68"/>
        <v>427.27</v>
      </c>
      <c r="W290" s="9">
        <f t="shared" si="69"/>
        <v>2867.39</v>
      </c>
      <c r="X290" s="22">
        <f t="shared" si="70"/>
        <v>201702.07</v>
      </c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</row>
    <row r="291" spans="1:159" s="21" customFormat="1">
      <c r="A291" s="78" t="s">
        <v>2459</v>
      </c>
      <c r="B291" s="90" t="s">
        <v>1824</v>
      </c>
      <c r="C291" s="91">
        <v>3573</v>
      </c>
      <c r="D291" s="90" t="s">
        <v>1838</v>
      </c>
      <c r="E291" s="110" t="str">
        <f>VLOOKUP($C291,'2023-24 School Level AAFTE'!$C$4:$L$2380,9,FALSE)</f>
        <v>No</v>
      </c>
      <c r="F291" s="98">
        <f>VLOOKUP($C291,'2023-24 School Level AAFTE'!$C$4:$J$2380,8,FALSE)</f>
        <v>504.37</v>
      </c>
      <c r="G291" s="100">
        <f>IFERROR(IF(E291= "yes",VLOOKUP(C291,Summary!$B:$I,5,0),0),0)</f>
        <v>0</v>
      </c>
      <c r="H291" s="99">
        <f t="shared" si="61"/>
        <v>0</v>
      </c>
      <c r="I291" s="157">
        <f>VLOOKUP($A291,'2024-25 Salary &amp; Benefits'!$A:$I,3,FALSE)</f>
        <v>1</v>
      </c>
      <c r="J291" s="157">
        <f>VLOOKUP($A291,'2024-25 Salary &amp; Benefits'!$A:$I,4,FALSE)</f>
        <v>1.04</v>
      </c>
      <c r="K291" s="144">
        <f t="shared" si="62"/>
        <v>0</v>
      </c>
      <c r="L291" s="143">
        <f t="shared" si="63"/>
        <v>0</v>
      </c>
      <c r="M291" s="145">
        <f>'2024-25 Salary &amp; Benefits'!$E$6</f>
        <v>72728</v>
      </c>
      <c r="N291" s="145">
        <f>'2024-25 Salary &amp; Benefits'!$F$6</f>
        <v>78209</v>
      </c>
      <c r="O291" s="9">
        <f t="shared" si="64"/>
        <v>0</v>
      </c>
      <c r="P291" s="9">
        <f t="shared" si="65"/>
        <v>0</v>
      </c>
      <c r="Q291" s="9">
        <f>'2024-25 Salary &amp; Benefits'!G$6</f>
        <v>14418.72</v>
      </c>
      <c r="R291" s="146">
        <f>'2024-25 Salary &amp; Benefits'!H$6</f>
        <v>0.18149999999999999</v>
      </c>
      <c r="S291" s="146">
        <f>'2024-25 Salary &amp; Benefits'!I$6</f>
        <v>0.17510000000000001</v>
      </c>
      <c r="T291" s="9">
        <f t="shared" si="66"/>
        <v>0</v>
      </c>
      <c r="U291" s="9">
        <f t="shared" si="67"/>
        <v>0</v>
      </c>
      <c r="V291" s="9">
        <f t="shared" si="68"/>
        <v>0</v>
      </c>
      <c r="W291" s="9">
        <f t="shared" si="69"/>
        <v>0</v>
      </c>
      <c r="X291" s="22">
        <f t="shared" si="70"/>
        <v>0</v>
      </c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</row>
    <row r="292" spans="1:159" s="21" customFormat="1">
      <c r="A292" s="78" t="s">
        <v>2459</v>
      </c>
      <c r="B292" s="90" t="s">
        <v>1824</v>
      </c>
      <c r="C292" s="91">
        <v>4185</v>
      </c>
      <c r="D292" s="90" t="s">
        <v>1842</v>
      </c>
      <c r="E292" s="110" t="str">
        <f>VLOOKUP($C292,'2023-24 School Level AAFTE'!$C$4:$L$2380,9,FALSE)</f>
        <v>No</v>
      </c>
      <c r="F292" s="98">
        <f>VLOOKUP($C292,'2023-24 School Level AAFTE'!$C$4:$J$2380,8,FALSE)</f>
        <v>480.01</v>
      </c>
      <c r="G292" s="100">
        <f>IFERROR(IF(E292= "yes",VLOOKUP(C292,Summary!$B:$I,5,0),0),0)</f>
        <v>0</v>
      </c>
      <c r="H292" s="99">
        <f t="shared" si="61"/>
        <v>0</v>
      </c>
      <c r="I292" s="157">
        <f>VLOOKUP($A292,'2024-25 Salary &amp; Benefits'!$A:$I,3,FALSE)</f>
        <v>1</v>
      </c>
      <c r="J292" s="157">
        <f>VLOOKUP($A292,'2024-25 Salary &amp; Benefits'!$A:$I,4,FALSE)</f>
        <v>1.04</v>
      </c>
      <c r="K292" s="144">
        <f t="shared" si="62"/>
        <v>0</v>
      </c>
      <c r="L292" s="143">
        <f t="shared" si="63"/>
        <v>0</v>
      </c>
      <c r="M292" s="145">
        <f>'2024-25 Salary &amp; Benefits'!$E$6</f>
        <v>72728</v>
      </c>
      <c r="N292" s="145">
        <f>'2024-25 Salary &amp; Benefits'!$F$6</f>
        <v>78209</v>
      </c>
      <c r="O292" s="9">
        <f t="shared" si="64"/>
        <v>0</v>
      </c>
      <c r="P292" s="9">
        <f t="shared" si="65"/>
        <v>0</v>
      </c>
      <c r="Q292" s="9">
        <f>'2024-25 Salary &amp; Benefits'!G$6</f>
        <v>14418.72</v>
      </c>
      <c r="R292" s="146">
        <f>'2024-25 Salary &amp; Benefits'!H$6</f>
        <v>0.18149999999999999</v>
      </c>
      <c r="S292" s="146">
        <f>'2024-25 Salary &amp; Benefits'!I$6</f>
        <v>0.17510000000000001</v>
      </c>
      <c r="T292" s="9">
        <f t="shared" si="66"/>
        <v>0</v>
      </c>
      <c r="U292" s="9">
        <f t="shared" si="67"/>
        <v>0</v>
      </c>
      <c r="V292" s="9">
        <f t="shared" si="68"/>
        <v>0</v>
      </c>
      <c r="W292" s="9">
        <f t="shared" si="69"/>
        <v>0</v>
      </c>
      <c r="X292" s="22">
        <f t="shared" si="70"/>
        <v>0</v>
      </c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</row>
    <row r="293" spans="1:159" s="21" customFormat="1">
      <c r="A293" s="78" t="s">
        <v>2459</v>
      </c>
      <c r="B293" s="90" t="s">
        <v>1824</v>
      </c>
      <c r="C293" s="91">
        <v>5507</v>
      </c>
      <c r="D293" s="90" t="s">
        <v>2590</v>
      </c>
      <c r="E293" s="110" t="str">
        <f>VLOOKUP($C293,'2023-24 School Level AAFTE'!$C$4:$L$2380,9,FALSE)</f>
        <v>No</v>
      </c>
      <c r="F293" s="98">
        <f>VLOOKUP($C293,'2023-24 School Level AAFTE'!$C$4:$J$2380,8,FALSE)</f>
        <v>503.86</v>
      </c>
      <c r="G293" s="100">
        <f>IFERROR(IF(E293= "yes",VLOOKUP(C293,Summary!$B:$I,5,0),0),0)</f>
        <v>0</v>
      </c>
      <c r="H293" s="99">
        <f t="shared" si="61"/>
        <v>0</v>
      </c>
      <c r="I293" s="157">
        <f>VLOOKUP($A293,'2024-25 Salary &amp; Benefits'!$A:$I,3,FALSE)</f>
        <v>1</v>
      </c>
      <c r="J293" s="157">
        <f>VLOOKUP($A293,'2024-25 Salary &amp; Benefits'!$A:$I,4,FALSE)</f>
        <v>1.04</v>
      </c>
      <c r="K293" s="144">
        <f t="shared" si="62"/>
        <v>0</v>
      </c>
      <c r="L293" s="143">
        <f t="shared" si="63"/>
        <v>0</v>
      </c>
      <c r="M293" s="145">
        <f>'2024-25 Salary &amp; Benefits'!$E$6</f>
        <v>72728</v>
      </c>
      <c r="N293" s="145">
        <f>'2024-25 Salary &amp; Benefits'!$F$6</f>
        <v>78209</v>
      </c>
      <c r="O293" s="9">
        <f t="shared" si="64"/>
        <v>0</v>
      </c>
      <c r="P293" s="9">
        <f t="shared" si="65"/>
        <v>0</v>
      </c>
      <c r="Q293" s="9">
        <f>'2024-25 Salary &amp; Benefits'!G$6</f>
        <v>14418.72</v>
      </c>
      <c r="R293" s="146">
        <f>'2024-25 Salary &amp; Benefits'!H$6</f>
        <v>0.18149999999999999</v>
      </c>
      <c r="S293" s="146">
        <f>'2024-25 Salary &amp; Benefits'!I$6</f>
        <v>0.17510000000000001</v>
      </c>
      <c r="T293" s="9">
        <f t="shared" si="66"/>
        <v>0</v>
      </c>
      <c r="U293" s="9">
        <f t="shared" si="67"/>
        <v>0</v>
      </c>
      <c r="V293" s="9">
        <f t="shared" si="68"/>
        <v>0</v>
      </c>
      <c r="W293" s="9">
        <f t="shared" si="69"/>
        <v>0</v>
      </c>
      <c r="X293" s="22">
        <f t="shared" si="70"/>
        <v>0</v>
      </c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</row>
    <row r="294" spans="1:159" s="21" customFormat="1">
      <c r="A294" s="78" t="s">
        <v>2459</v>
      </c>
      <c r="B294" s="90" t="s">
        <v>1824</v>
      </c>
      <c r="C294" s="91">
        <v>4529</v>
      </c>
      <c r="D294" s="90" t="s">
        <v>1843</v>
      </c>
      <c r="E294" s="110" t="str">
        <f>VLOOKUP($C294,'2023-24 School Level AAFTE'!$C$4:$L$2380,9,FALSE)</f>
        <v>No</v>
      </c>
      <c r="F294" s="98">
        <f>VLOOKUP($C294,'2023-24 School Level AAFTE'!$C$4:$J$2380,8,FALSE)</f>
        <v>490.48</v>
      </c>
      <c r="G294" s="100">
        <f>IFERROR(IF(E294= "yes",VLOOKUP(C294,Summary!$B:$I,5,0),0),0)</f>
        <v>0</v>
      </c>
      <c r="H294" s="99">
        <f t="shared" si="61"/>
        <v>0</v>
      </c>
      <c r="I294" s="157">
        <f>VLOOKUP($A294,'2024-25 Salary &amp; Benefits'!$A:$I,3,FALSE)</f>
        <v>1</v>
      </c>
      <c r="J294" s="157">
        <f>VLOOKUP($A294,'2024-25 Salary &amp; Benefits'!$A:$I,4,FALSE)</f>
        <v>1.04</v>
      </c>
      <c r="K294" s="144">
        <f t="shared" si="62"/>
        <v>0</v>
      </c>
      <c r="L294" s="143">
        <f t="shared" si="63"/>
        <v>0</v>
      </c>
      <c r="M294" s="145">
        <f>'2024-25 Salary &amp; Benefits'!$E$6</f>
        <v>72728</v>
      </c>
      <c r="N294" s="145">
        <f>'2024-25 Salary &amp; Benefits'!$F$6</f>
        <v>78209</v>
      </c>
      <c r="O294" s="9">
        <f t="shared" si="64"/>
        <v>0</v>
      </c>
      <c r="P294" s="9">
        <f t="shared" si="65"/>
        <v>0</v>
      </c>
      <c r="Q294" s="9">
        <f>'2024-25 Salary &amp; Benefits'!G$6</f>
        <v>14418.72</v>
      </c>
      <c r="R294" s="146">
        <f>'2024-25 Salary &amp; Benefits'!H$6</f>
        <v>0.18149999999999999</v>
      </c>
      <c r="S294" s="146">
        <f>'2024-25 Salary &amp; Benefits'!I$6</f>
        <v>0.17510000000000001</v>
      </c>
      <c r="T294" s="9">
        <f t="shared" si="66"/>
        <v>0</v>
      </c>
      <c r="U294" s="9">
        <f t="shared" si="67"/>
        <v>0</v>
      </c>
      <c r="V294" s="9">
        <f t="shared" si="68"/>
        <v>0</v>
      </c>
      <c r="W294" s="9">
        <f t="shared" si="69"/>
        <v>0</v>
      </c>
      <c r="X294" s="22">
        <f t="shared" si="70"/>
        <v>0</v>
      </c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</row>
    <row r="295" spans="1:159" s="21" customFormat="1">
      <c r="A295" s="78" t="s">
        <v>2459</v>
      </c>
      <c r="B295" s="90" t="s">
        <v>1824</v>
      </c>
      <c r="C295" s="91">
        <v>3127</v>
      </c>
      <c r="D295" s="90" t="s">
        <v>1833</v>
      </c>
      <c r="E295" s="110" t="str">
        <f>VLOOKUP($C295,'2023-24 School Level AAFTE'!$C$4:$L$2380,9,FALSE)</f>
        <v>Yes</v>
      </c>
      <c r="F295" s="98">
        <f>VLOOKUP($C295,'2023-24 School Level AAFTE'!$C$4:$J$2380,8,FALSE)</f>
        <v>281.36</v>
      </c>
      <c r="G295" s="100">
        <f>IFERROR(IF(E295= "yes",VLOOKUP(C295,Summary!$B:$I,5,0),0),0)</f>
        <v>0</v>
      </c>
      <c r="H295" s="99">
        <f t="shared" si="61"/>
        <v>281.36</v>
      </c>
      <c r="I295" s="157">
        <f>VLOOKUP($A295,'2024-25 Salary &amp; Benefits'!$A:$I,3,FALSE)</f>
        <v>1</v>
      </c>
      <c r="J295" s="157">
        <f>VLOOKUP($A295,'2024-25 Salary &amp; Benefits'!$A:$I,4,FALSE)</f>
        <v>1.04</v>
      </c>
      <c r="K295" s="144">
        <f t="shared" si="62"/>
        <v>281.36</v>
      </c>
      <c r="L295" s="143">
        <f t="shared" si="63"/>
        <v>0.82499999999999996</v>
      </c>
      <c r="M295" s="145">
        <f>'2024-25 Salary &amp; Benefits'!$E$6</f>
        <v>72728</v>
      </c>
      <c r="N295" s="145">
        <f>'2024-25 Salary &amp; Benefits'!$F$6</f>
        <v>78209</v>
      </c>
      <c r="O295" s="9">
        <f t="shared" si="64"/>
        <v>60000.6</v>
      </c>
      <c r="P295" s="9">
        <f t="shared" si="65"/>
        <v>7102.7200000000084</v>
      </c>
      <c r="Q295" s="9">
        <f>'2024-25 Salary &amp; Benefits'!G$6</f>
        <v>14418.72</v>
      </c>
      <c r="R295" s="146">
        <f>'2024-25 Salary &amp; Benefits'!H$6</f>
        <v>0.18149999999999999</v>
      </c>
      <c r="S295" s="146">
        <f>'2024-25 Salary &amp; Benefits'!I$6</f>
        <v>0.17510000000000001</v>
      </c>
      <c r="T295" s="9">
        <f t="shared" si="66"/>
        <v>24029.24</v>
      </c>
      <c r="U295" s="9">
        <f t="shared" si="67"/>
        <v>1118.3900000000001</v>
      </c>
      <c r="V295" s="9">
        <f t="shared" si="68"/>
        <v>195.83</v>
      </c>
      <c r="W295" s="9">
        <f t="shared" si="69"/>
        <v>1314.22</v>
      </c>
      <c r="X295" s="22">
        <f t="shared" si="70"/>
        <v>92446.78</v>
      </c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</row>
    <row r="296" spans="1:159" s="21" customFormat="1">
      <c r="A296" s="78" t="s">
        <v>2459</v>
      </c>
      <c r="B296" s="90" t="s">
        <v>1824</v>
      </c>
      <c r="C296" s="91">
        <v>3918</v>
      </c>
      <c r="D296" s="90" t="s">
        <v>1839</v>
      </c>
      <c r="E296" s="110" t="str">
        <f>VLOOKUP($C296,'2023-24 School Level AAFTE'!$C$4:$L$2380,9,FALSE)</f>
        <v>Yes</v>
      </c>
      <c r="F296" s="98">
        <f>VLOOKUP($C296,'2023-24 School Level AAFTE'!$C$4:$J$2380,8,FALSE)</f>
        <v>114.25</v>
      </c>
      <c r="G296" s="100">
        <f>IFERROR(IF(E296= "yes",VLOOKUP(C296,Summary!$B:$I,5,0),0),0)</f>
        <v>0</v>
      </c>
      <c r="H296" s="99">
        <f t="shared" si="61"/>
        <v>114.25</v>
      </c>
      <c r="I296" s="157">
        <f>VLOOKUP($A296,'2024-25 Salary &amp; Benefits'!$A:$I,3,FALSE)</f>
        <v>1</v>
      </c>
      <c r="J296" s="157">
        <f>VLOOKUP($A296,'2024-25 Salary &amp; Benefits'!$A:$I,4,FALSE)</f>
        <v>1.04</v>
      </c>
      <c r="K296" s="144">
        <f t="shared" si="62"/>
        <v>114.25</v>
      </c>
      <c r="L296" s="143">
        <f t="shared" si="63"/>
        <v>0.33500000000000002</v>
      </c>
      <c r="M296" s="145">
        <f>'2024-25 Salary &amp; Benefits'!$E$6</f>
        <v>72728</v>
      </c>
      <c r="N296" s="145">
        <f>'2024-25 Salary &amp; Benefits'!$F$6</f>
        <v>78209</v>
      </c>
      <c r="O296" s="9">
        <f t="shared" si="64"/>
        <v>24363.88</v>
      </c>
      <c r="P296" s="9">
        <f t="shared" si="65"/>
        <v>2884.1399999999994</v>
      </c>
      <c r="Q296" s="9">
        <f>'2024-25 Salary &amp; Benefits'!G$6</f>
        <v>14418.72</v>
      </c>
      <c r="R296" s="146">
        <f>'2024-25 Salary &amp; Benefits'!H$6</f>
        <v>0.18149999999999999</v>
      </c>
      <c r="S296" s="146">
        <f>'2024-25 Salary &amp; Benefits'!I$6</f>
        <v>0.17510000000000001</v>
      </c>
      <c r="T296" s="9">
        <f t="shared" si="66"/>
        <v>9757.33</v>
      </c>
      <c r="U296" s="9">
        <f t="shared" si="67"/>
        <v>454.13</v>
      </c>
      <c r="V296" s="9">
        <f t="shared" si="68"/>
        <v>79.52</v>
      </c>
      <c r="W296" s="9">
        <f t="shared" si="69"/>
        <v>533.65</v>
      </c>
      <c r="X296" s="22">
        <f t="shared" si="70"/>
        <v>37539</v>
      </c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</row>
    <row r="297" spans="1:159" s="21" customFormat="1">
      <c r="A297" s="78" t="s">
        <v>2459</v>
      </c>
      <c r="B297" s="90" t="s">
        <v>1824</v>
      </c>
      <c r="C297" s="91">
        <v>2776</v>
      </c>
      <c r="D297" s="90" t="s">
        <v>1828</v>
      </c>
      <c r="E297" s="110" t="str">
        <f>VLOOKUP($C297,'2023-24 School Level AAFTE'!$C$4:$L$2380,9,FALSE)</f>
        <v>Yes</v>
      </c>
      <c r="F297" s="98">
        <f>VLOOKUP($C297,'2023-24 School Level AAFTE'!$C$4:$J$2380,8,FALSE)</f>
        <v>520.58000000000004</v>
      </c>
      <c r="G297" s="100">
        <f>IFERROR(IF(E297= "yes",VLOOKUP(C297,Summary!$B:$I,5,0),0),0)</f>
        <v>0</v>
      </c>
      <c r="H297" s="99">
        <f t="shared" si="61"/>
        <v>520.58000000000004</v>
      </c>
      <c r="I297" s="157">
        <f>VLOOKUP($A297,'2024-25 Salary &amp; Benefits'!$A:$I,3,FALSE)</f>
        <v>1</v>
      </c>
      <c r="J297" s="157">
        <f>VLOOKUP($A297,'2024-25 Salary &amp; Benefits'!$A:$I,4,FALSE)</f>
        <v>1.04</v>
      </c>
      <c r="K297" s="144">
        <f t="shared" si="62"/>
        <v>520.58000000000004</v>
      </c>
      <c r="L297" s="143">
        <f t="shared" si="63"/>
        <v>1.5269999999999999</v>
      </c>
      <c r="M297" s="145">
        <f>'2024-25 Salary &amp; Benefits'!$E$6</f>
        <v>72728</v>
      </c>
      <c r="N297" s="145">
        <f>'2024-25 Salary &amp; Benefits'!$F$6</f>
        <v>78209</v>
      </c>
      <c r="O297" s="9">
        <f t="shared" si="64"/>
        <v>111055.66</v>
      </c>
      <c r="P297" s="9">
        <f t="shared" si="65"/>
        <v>13146.489999999991</v>
      </c>
      <c r="Q297" s="9">
        <f>'2024-25 Salary &amp; Benefits'!G$6</f>
        <v>14418.72</v>
      </c>
      <c r="R297" s="146">
        <f>'2024-25 Salary &amp; Benefits'!H$6</f>
        <v>0.18149999999999999</v>
      </c>
      <c r="S297" s="146">
        <f>'2024-25 Salary &amp; Benefits'!I$6</f>
        <v>0.17510000000000001</v>
      </c>
      <c r="T297" s="9">
        <f t="shared" si="66"/>
        <v>44475.94</v>
      </c>
      <c r="U297" s="9">
        <f t="shared" si="67"/>
        <v>2070.04</v>
      </c>
      <c r="V297" s="9">
        <f t="shared" si="68"/>
        <v>362.46</v>
      </c>
      <c r="W297" s="9">
        <f t="shared" si="69"/>
        <v>2432.5</v>
      </c>
      <c r="X297" s="22">
        <f t="shared" si="70"/>
        <v>171110.59</v>
      </c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</row>
    <row r="298" spans="1:159" s="21" customFormat="1">
      <c r="A298" s="78" t="s">
        <v>2459</v>
      </c>
      <c r="B298" s="90" t="s">
        <v>1824</v>
      </c>
      <c r="C298" s="91">
        <v>2113</v>
      </c>
      <c r="D298" s="90" t="s">
        <v>1826</v>
      </c>
      <c r="E298" s="110" t="str">
        <f>VLOOKUP($C298,'2023-24 School Level AAFTE'!$C$4:$L$2380,9,FALSE)</f>
        <v>Yes</v>
      </c>
      <c r="F298" s="98">
        <f>VLOOKUP($C298,'2023-24 School Level AAFTE'!$C$4:$J$2380,8,FALSE)</f>
        <v>624.4</v>
      </c>
      <c r="G298" s="100">
        <f>IFERROR(IF(E298= "yes",VLOOKUP(C298,Summary!$B:$I,5,0),0),0)</f>
        <v>0</v>
      </c>
      <c r="H298" s="99">
        <f t="shared" si="61"/>
        <v>624.4</v>
      </c>
      <c r="I298" s="157">
        <f>VLOOKUP($A298,'2024-25 Salary &amp; Benefits'!$A:$I,3,FALSE)</f>
        <v>1</v>
      </c>
      <c r="J298" s="157">
        <f>VLOOKUP($A298,'2024-25 Salary &amp; Benefits'!$A:$I,4,FALSE)</f>
        <v>1.04</v>
      </c>
      <c r="K298" s="144">
        <f t="shared" si="62"/>
        <v>624.4</v>
      </c>
      <c r="L298" s="143">
        <f t="shared" si="63"/>
        <v>1.8320000000000001</v>
      </c>
      <c r="M298" s="145">
        <f>'2024-25 Salary &amp; Benefits'!$E$6</f>
        <v>72728</v>
      </c>
      <c r="N298" s="145">
        <f>'2024-25 Salary &amp; Benefits'!$F$6</f>
        <v>78209</v>
      </c>
      <c r="O298" s="9">
        <f t="shared" si="64"/>
        <v>133237.70000000001</v>
      </c>
      <c r="P298" s="9">
        <f t="shared" si="65"/>
        <v>15772.339999999997</v>
      </c>
      <c r="Q298" s="9">
        <f>'2024-25 Salary &amp; Benefits'!G$6</f>
        <v>14418.72</v>
      </c>
      <c r="R298" s="146">
        <f>'2024-25 Salary &amp; Benefits'!H$6</f>
        <v>0.18149999999999999</v>
      </c>
      <c r="S298" s="146">
        <f>'2024-25 Salary &amp; Benefits'!I$6</f>
        <v>0.17510000000000001</v>
      </c>
      <c r="T298" s="9">
        <f t="shared" si="66"/>
        <v>53359.47</v>
      </c>
      <c r="U298" s="9">
        <f t="shared" si="67"/>
        <v>2483.5</v>
      </c>
      <c r="V298" s="9">
        <f t="shared" si="68"/>
        <v>434.86</v>
      </c>
      <c r="W298" s="9">
        <f t="shared" si="69"/>
        <v>2918.36</v>
      </c>
      <c r="X298" s="22">
        <f t="shared" si="70"/>
        <v>205287.87</v>
      </c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</row>
    <row r="299" spans="1:159" s="21" customFormat="1">
      <c r="A299" s="78" t="s">
        <v>2459</v>
      </c>
      <c r="B299" s="90" t="s">
        <v>1824</v>
      </c>
      <c r="C299" s="91">
        <v>4098</v>
      </c>
      <c r="D299" s="81" t="s">
        <v>1841</v>
      </c>
      <c r="E299" s="110" t="str">
        <f>VLOOKUP($C299,'2023-24 School Level AAFTE'!$C$4:$L$2380,9,FALSE)</f>
        <v>No</v>
      </c>
      <c r="F299" s="98">
        <f>VLOOKUP($C299,'2023-24 School Level AAFTE'!$C$4:$J$2380,8,FALSE)</f>
        <v>369.51</v>
      </c>
      <c r="G299" s="100">
        <f>IFERROR(IF(E299= "yes",VLOOKUP(C299,Summary!$B:$I,5,0),0),0)</f>
        <v>0</v>
      </c>
      <c r="H299" s="99">
        <f t="shared" si="61"/>
        <v>0</v>
      </c>
      <c r="I299" s="157">
        <f>VLOOKUP($A299,'2024-25 Salary &amp; Benefits'!$A:$I,3,FALSE)</f>
        <v>1</v>
      </c>
      <c r="J299" s="157">
        <f>VLOOKUP($A299,'2024-25 Salary &amp; Benefits'!$A:$I,4,FALSE)</f>
        <v>1.04</v>
      </c>
      <c r="K299" s="144">
        <f t="shared" si="62"/>
        <v>0</v>
      </c>
      <c r="L299" s="143">
        <f t="shared" si="63"/>
        <v>0</v>
      </c>
      <c r="M299" s="145">
        <f>'2024-25 Salary &amp; Benefits'!$E$6</f>
        <v>72728</v>
      </c>
      <c r="N299" s="145">
        <f>'2024-25 Salary &amp; Benefits'!$F$6</f>
        <v>78209</v>
      </c>
      <c r="O299" s="9">
        <f t="shared" si="64"/>
        <v>0</v>
      </c>
      <c r="P299" s="9">
        <f t="shared" si="65"/>
        <v>0</v>
      </c>
      <c r="Q299" s="9">
        <f>'2024-25 Salary &amp; Benefits'!G$6</f>
        <v>14418.72</v>
      </c>
      <c r="R299" s="146">
        <f>'2024-25 Salary &amp; Benefits'!H$6</f>
        <v>0.18149999999999999</v>
      </c>
      <c r="S299" s="146">
        <f>'2024-25 Salary &amp; Benefits'!I$6</f>
        <v>0.17510000000000001</v>
      </c>
      <c r="T299" s="9">
        <f t="shared" si="66"/>
        <v>0</v>
      </c>
      <c r="U299" s="9">
        <f t="shared" si="67"/>
        <v>0</v>
      </c>
      <c r="V299" s="9">
        <f t="shared" si="68"/>
        <v>0</v>
      </c>
      <c r="W299" s="9">
        <f t="shared" si="69"/>
        <v>0</v>
      </c>
      <c r="X299" s="22">
        <f t="shared" si="70"/>
        <v>0</v>
      </c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</row>
    <row r="300" spans="1:159" s="21" customFormat="1">
      <c r="A300" s="78" t="s">
        <v>2459</v>
      </c>
      <c r="B300" s="90" t="s">
        <v>1824</v>
      </c>
      <c r="C300" s="91">
        <v>2953</v>
      </c>
      <c r="D300" s="90" t="s">
        <v>1830</v>
      </c>
      <c r="E300" s="110" t="str">
        <f>VLOOKUP($C300,'2023-24 School Level AAFTE'!$C$4:$L$2380,9,FALSE)</f>
        <v>Yes</v>
      </c>
      <c r="F300" s="98">
        <f>VLOOKUP($C300,'2023-24 School Level AAFTE'!$C$4:$J$2380,8,FALSE)</f>
        <v>260.31</v>
      </c>
      <c r="G300" s="100">
        <f>IFERROR(IF(E300= "yes",VLOOKUP(C300,Summary!$B:$I,5,0),0),0)</f>
        <v>0</v>
      </c>
      <c r="H300" s="99">
        <f t="shared" si="61"/>
        <v>260.31</v>
      </c>
      <c r="I300" s="157">
        <f>VLOOKUP($A300,'2024-25 Salary &amp; Benefits'!$A:$I,3,FALSE)</f>
        <v>1</v>
      </c>
      <c r="J300" s="157">
        <f>VLOOKUP($A300,'2024-25 Salary &amp; Benefits'!$A:$I,4,FALSE)</f>
        <v>1.04</v>
      </c>
      <c r="K300" s="144">
        <f t="shared" si="62"/>
        <v>260.31</v>
      </c>
      <c r="L300" s="143">
        <f t="shared" si="63"/>
        <v>0.76400000000000001</v>
      </c>
      <c r="M300" s="145">
        <f>'2024-25 Salary &amp; Benefits'!$E$6</f>
        <v>72728</v>
      </c>
      <c r="N300" s="145">
        <f>'2024-25 Salary &amp; Benefits'!$F$6</f>
        <v>78209</v>
      </c>
      <c r="O300" s="9">
        <f t="shared" si="64"/>
        <v>55564.19</v>
      </c>
      <c r="P300" s="9">
        <f t="shared" si="65"/>
        <v>6577.5499999999956</v>
      </c>
      <c r="Q300" s="9">
        <f>'2024-25 Salary &amp; Benefits'!G$6</f>
        <v>14418.72</v>
      </c>
      <c r="R300" s="146">
        <f>'2024-25 Salary &amp; Benefits'!H$6</f>
        <v>0.18149999999999999</v>
      </c>
      <c r="S300" s="146">
        <f>'2024-25 Salary &amp; Benefits'!I$6</f>
        <v>0.17510000000000001</v>
      </c>
      <c r="T300" s="9">
        <f t="shared" si="66"/>
        <v>22252.53</v>
      </c>
      <c r="U300" s="9">
        <f t="shared" si="67"/>
        <v>1035.7</v>
      </c>
      <c r="V300" s="9">
        <f t="shared" si="68"/>
        <v>181.35</v>
      </c>
      <c r="W300" s="9">
        <f t="shared" si="69"/>
        <v>1217.05</v>
      </c>
      <c r="X300" s="22">
        <f t="shared" si="70"/>
        <v>85611.319999999992</v>
      </c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</row>
    <row r="301" spans="1:159" s="21" customFormat="1">
      <c r="A301" s="78" t="s">
        <v>2459</v>
      </c>
      <c r="B301" s="90" t="s">
        <v>1824</v>
      </c>
      <c r="C301" s="91">
        <v>5660</v>
      </c>
      <c r="D301" s="90" t="s">
        <v>3157</v>
      </c>
      <c r="E301" s="110" t="str">
        <f>VLOOKUP($C301,'2023-24 School Level AAFTE'!$C$4:$L$2380,9,FALSE)</f>
        <v>No</v>
      </c>
      <c r="F301" s="98">
        <f>VLOOKUP($C301,'2023-24 School Level AAFTE'!$C$4:$J$2380,8,FALSE)</f>
        <v>1486.79</v>
      </c>
      <c r="G301" s="100">
        <f>IFERROR(IF(E301= "yes",VLOOKUP(C301,Summary!$B:$I,5,0),0),0)</f>
        <v>0</v>
      </c>
      <c r="H301" s="99">
        <f t="shared" si="61"/>
        <v>0</v>
      </c>
      <c r="I301" s="157">
        <f>VLOOKUP($A301,'2024-25 Salary &amp; Benefits'!$A:$I,3,FALSE)</f>
        <v>1</v>
      </c>
      <c r="J301" s="157">
        <f>VLOOKUP($A301,'2024-25 Salary &amp; Benefits'!$A:$I,4,FALSE)</f>
        <v>1.04</v>
      </c>
      <c r="K301" s="144">
        <f t="shared" si="62"/>
        <v>0</v>
      </c>
      <c r="L301" s="143">
        <f t="shared" si="63"/>
        <v>0</v>
      </c>
      <c r="M301" s="145">
        <f>'2024-25 Salary &amp; Benefits'!$E$6</f>
        <v>72728</v>
      </c>
      <c r="N301" s="145">
        <f>'2024-25 Salary &amp; Benefits'!$F$6</f>
        <v>78209</v>
      </c>
      <c r="O301" s="9">
        <f t="shared" si="64"/>
        <v>0</v>
      </c>
      <c r="P301" s="9">
        <f t="shared" si="65"/>
        <v>0</v>
      </c>
      <c r="Q301" s="9">
        <f>'2024-25 Salary &amp; Benefits'!G$6</f>
        <v>14418.72</v>
      </c>
      <c r="R301" s="146">
        <f>'2024-25 Salary &amp; Benefits'!H$6</f>
        <v>0.18149999999999999</v>
      </c>
      <c r="S301" s="146">
        <f>'2024-25 Salary &amp; Benefits'!I$6</f>
        <v>0.17510000000000001</v>
      </c>
      <c r="T301" s="9">
        <f t="shared" si="66"/>
        <v>0</v>
      </c>
      <c r="U301" s="9">
        <f t="shared" si="67"/>
        <v>0</v>
      </c>
      <c r="V301" s="9">
        <f t="shared" si="68"/>
        <v>0</v>
      </c>
      <c r="W301" s="9">
        <f t="shared" si="69"/>
        <v>0</v>
      </c>
      <c r="X301" s="22">
        <f t="shared" si="70"/>
        <v>0</v>
      </c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</row>
    <row r="302" spans="1:159" s="21" customFormat="1">
      <c r="A302" s="78" t="s">
        <v>2459</v>
      </c>
      <c r="B302" s="90" t="s">
        <v>1824</v>
      </c>
      <c r="C302" s="91">
        <v>5541</v>
      </c>
      <c r="D302" s="81" t="s">
        <v>3038</v>
      </c>
      <c r="E302" s="110" t="str">
        <f>VLOOKUP($C302,'2023-24 School Level AAFTE'!$C$4:$L$2380,9,FALSE)</f>
        <v>No</v>
      </c>
      <c r="F302" s="98">
        <f>VLOOKUP($C302,'2023-24 School Level AAFTE'!$C$4:$J$2380,8,FALSE)</f>
        <v>613.17999999999995</v>
      </c>
      <c r="G302" s="100">
        <f>IFERROR(IF(E302= "yes",VLOOKUP(C302,Summary!$B:$I,5,0),0),0)</f>
        <v>0</v>
      </c>
      <c r="H302" s="99">
        <f t="shared" si="61"/>
        <v>0</v>
      </c>
      <c r="I302" s="157">
        <f>VLOOKUP($A302,'2024-25 Salary &amp; Benefits'!$A:$I,3,FALSE)</f>
        <v>1</v>
      </c>
      <c r="J302" s="157">
        <f>VLOOKUP($A302,'2024-25 Salary &amp; Benefits'!$A:$I,4,FALSE)</f>
        <v>1.04</v>
      </c>
      <c r="K302" s="144">
        <f t="shared" si="62"/>
        <v>0</v>
      </c>
      <c r="L302" s="143">
        <f t="shared" si="63"/>
        <v>0</v>
      </c>
      <c r="M302" s="145">
        <f>'2024-25 Salary &amp; Benefits'!$E$6</f>
        <v>72728</v>
      </c>
      <c r="N302" s="145">
        <f>'2024-25 Salary &amp; Benefits'!$F$6</f>
        <v>78209</v>
      </c>
      <c r="O302" s="9">
        <f t="shared" si="64"/>
        <v>0</v>
      </c>
      <c r="P302" s="9">
        <f t="shared" si="65"/>
        <v>0</v>
      </c>
      <c r="Q302" s="9">
        <f>'2024-25 Salary &amp; Benefits'!G$6</f>
        <v>14418.72</v>
      </c>
      <c r="R302" s="146">
        <f>'2024-25 Salary &amp; Benefits'!H$6</f>
        <v>0.18149999999999999</v>
      </c>
      <c r="S302" s="146">
        <f>'2024-25 Salary &amp; Benefits'!I$6</f>
        <v>0.17510000000000001</v>
      </c>
      <c r="T302" s="9">
        <f t="shared" si="66"/>
        <v>0</v>
      </c>
      <c r="U302" s="9">
        <f t="shared" si="67"/>
        <v>0</v>
      </c>
      <c r="V302" s="9">
        <f t="shared" si="68"/>
        <v>0</v>
      </c>
      <c r="W302" s="9">
        <f t="shared" si="69"/>
        <v>0</v>
      </c>
      <c r="X302" s="22">
        <f t="shared" si="70"/>
        <v>0</v>
      </c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</row>
    <row r="303" spans="1:159" s="21" customFormat="1">
      <c r="A303" s="78" t="s">
        <v>2459</v>
      </c>
      <c r="B303" s="90" t="s">
        <v>1824</v>
      </c>
      <c r="C303" s="91">
        <v>5003</v>
      </c>
      <c r="D303" s="90" t="s">
        <v>1844</v>
      </c>
      <c r="E303" s="110" t="str">
        <f>VLOOKUP($C303,'2023-24 School Level AAFTE'!$C$4:$L$2380,9,FALSE)</f>
        <v>Yes</v>
      </c>
      <c r="F303" s="98">
        <f>VLOOKUP($C303,'2023-24 School Level AAFTE'!$C$4:$J$2380,8,FALSE)</f>
        <v>26.53</v>
      </c>
      <c r="G303" s="100">
        <f>IFERROR(IF(E303= "yes",VLOOKUP(C303,Summary!$B:$I,5,0),0),0)</f>
        <v>0</v>
      </c>
      <c r="H303" s="99">
        <f t="shared" si="61"/>
        <v>26.53</v>
      </c>
      <c r="I303" s="157">
        <f>VLOOKUP($A303,'2024-25 Salary &amp; Benefits'!$A:$I,3,FALSE)</f>
        <v>1</v>
      </c>
      <c r="J303" s="157">
        <f>VLOOKUP($A303,'2024-25 Salary &amp; Benefits'!$A:$I,4,FALSE)</f>
        <v>1.04</v>
      </c>
      <c r="K303" s="144">
        <f t="shared" si="62"/>
        <v>26.53</v>
      </c>
      <c r="L303" s="143">
        <f t="shared" si="63"/>
        <v>7.8E-2</v>
      </c>
      <c r="M303" s="145">
        <f>'2024-25 Salary &amp; Benefits'!$E$6</f>
        <v>72728</v>
      </c>
      <c r="N303" s="145">
        <f>'2024-25 Salary &amp; Benefits'!$F$6</f>
        <v>78209</v>
      </c>
      <c r="O303" s="9">
        <f t="shared" si="64"/>
        <v>5672.78</v>
      </c>
      <c r="P303" s="9">
        <f t="shared" si="65"/>
        <v>671.53000000000065</v>
      </c>
      <c r="Q303" s="9">
        <f>'2024-25 Salary &amp; Benefits'!G$6</f>
        <v>14418.72</v>
      </c>
      <c r="R303" s="146">
        <f>'2024-25 Salary &amp; Benefits'!H$6</f>
        <v>0.18149999999999999</v>
      </c>
      <c r="S303" s="146">
        <f>'2024-25 Salary &amp; Benefits'!I$6</f>
        <v>0.17510000000000001</v>
      </c>
      <c r="T303" s="9">
        <f t="shared" si="66"/>
        <v>2271.85</v>
      </c>
      <c r="U303" s="9">
        <f t="shared" si="67"/>
        <v>105.74</v>
      </c>
      <c r="V303" s="9">
        <f t="shared" si="68"/>
        <v>18.52</v>
      </c>
      <c r="W303" s="9">
        <f t="shared" si="69"/>
        <v>124.25999999999999</v>
      </c>
      <c r="X303" s="22">
        <f t="shared" si="70"/>
        <v>8740.42</v>
      </c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</row>
    <row r="304" spans="1:159" s="21" customFormat="1">
      <c r="A304" s="78" t="s">
        <v>2459</v>
      </c>
      <c r="B304" s="90" t="s">
        <v>1824</v>
      </c>
      <c r="C304" s="91">
        <v>5552</v>
      </c>
      <c r="D304" s="90" t="s">
        <v>1275</v>
      </c>
      <c r="E304" s="110" t="str">
        <f>VLOOKUP($C304,'2023-24 School Level AAFTE'!$C$4:$L$2380,9,FALSE)</f>
        <v>No</v>
      </c>
      <c r="F304" s="98">
        <f>VLOOKUP($C304,'2023-24 School Level AAFTE'!$C$4:$J$2380,8,FALSE)</f>
        <v>568.94000000000005</v>
      </c>
      <c r="G304" s="100">
        <f>IFERROR(IF(E304= "yes",VLOOKUP(C304,Summary!$B:$I,5,0),0),0)</f>
        <v>0</v>
      </c>
      <c r="H304" s="99">
        <f t="shared" si="61"/>
        <v>0</v>
      </c>
      <c r="I304" s="157">
        <f>VLOOKUP($A304,'2024-25 Salary &amp; Benefits'!$A:$I,3,FALSE)</f>
        <v>1</v>
      </c>
      <c r="J304" s="157">
        <f>VLOOKUP($A304,'2024-25 Salary &amp; Benefits'!$A:$I,4,FALSE)</f>
        <v>1.04</v>
      </c>
      <c r="K304" s="144">
        <f t="shared" si="62"/>
        <v>0</v>
      </c>
      <c r="L304" s="143">
        <f t="shared" si="63"/>
        <v>0</v>
      </c>
      <c r="M304" s="145">
        <f>'2024-25 Salary &amp; Benefits'!$E$6</f>
        <v>72728</v>
      </c>
      <c r="N304" s="145">
        <f>'2024-25 Salary &amp; Benefits'!$F$6</f>
        <v>78209</v>
      </c>
      <c r="O304" s="9">
        <f t="shared" si="64"/>
        <v>0</v>
      </c>
      <c r="P304" s="9">
        <f t="shared" si="65"/>
        <v>0</v>
      </c>
      <c r="Q304" s="9">
        <f>'2024-25 Salary &amp; Benefits'!G$6</f>
        <v>14418.72</v>
      </c>
      <c r="R304" s="146">
        <f>'2024-25 Salary &amp; Benefits'!H$6</f>
        <v>0.18149999999999999</v>
      </c>
      <c r="S304" s="146">
        <f>'2024-25 Salary &amp; Benefits'!I$6</f>
        <v>0.17510000000000001</v>
      </c>
      <c r="T304" s="9">
        <f t="shared" si="66"/>
        <v>0</v>
      </c>
      <c r="U304" s="9">
        <f t="shared" si="67"/>
        <v>0</v>
      </c>
      <c r="V304" s="9">
        <f t="shared" si="68"/>
        <v>0</v>
      </c>
      <c r="W304" s="9">
        <f t="shared" si="69"/>
        <v>0</v>
      </c>
      <c r="X304" s="22">
        <f t="shared" si="70"/>
        <v>0</v>
      </c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</row>
    <row r="305" spans="1:159" s="21" customFormat="1">
      <c r="A305" s="78" t="s">
        <v>2459</v>
      </c>
      <c r="B305" s="90" t="s">
        <v>1824</v>
      </c>
      <c r="C305" s="91">
        <v>3307</v>
      </c>
      <c r="D305" s="81" t="s">
        <v>1835</v>
      </c>
      <c r="E305" s="110" t="str">
        <f>VLOOKUP($C305,'2023-24 School Level AAFTE'!$C$4:$L$2380,9,FALSE)</f>
        <v>No</v>
      </c>
      <c r="F305" s="98">
        <f>VLOOKUP($C305,'2023-24 School Level AAFTE'!$C$4:$J$2380,8,FALSE)</f>
        <v>267.32</v>
      </c>
      <c r="G305" s="100">
        <f>IFERROR(IF(E305= "yes",VLOOKUP(C305,Summary!$B:$I,5,0),0),0)</f>
        <v>0</v>
      </c>
      <c r="H305" s="99">
        <f t="shared" si="61"/>
        <v>0</v>
      </c>
      <c r="I305" s="157">
        <f>VLOOKUP($A305,'2024-25 Salary &amp; Benefits'!$A:$I,3,FALSE)</f>
        <v>1</v>
      </c>
      <c r="J305" s="157">
        <f>VLOOKUP($A305,'2024-25 Salary &amp; Benefits'!$A:$I,4,FALSE)</f>
        <v>1.04</v>
      </c>
      <c r="K305" s="144">
        <f t="shared" si="62"/>
        <v>0</v>
      </c>
      <c r="L305" s="143">
        <f t="shared" si="63"/>
        <v>0</v>
      </c>
      <c r="M305" s="145">
        <f>'2024-25 Salary &amp; Benefits'!$E$6</f>
        <v>72728</v>
      </c>
      <c r="N305" s="145">
        <f>'2024-25 Salary &amp; Benefits'!$F$6</f>
        <v>78209</v>
      </c>
      <c r="O305" s="9">
        <f t="shared" si="64"/>
        <v>0</v>
      </c>
      <c r="P305" s="9">
        <f t="shared" si="65"/>
        <v>0</v>
      </c>
      <c r="Q305" s="9">
        <f>'2024-25 Salary &amp; Benefits'!G$6</f>
        <v>14418.72</v>
      </c>
      <c r="R305" s="146">
        <f>'2024-25 Salary &amp; Benefits'!H$6</f>
        <v>0.18149999999999999</v>
      </c>
      <c r="S305" s="146">
        <f>'2024-25 Salary &amp; Benefits'!I$6</f>
        <v>0.17510000000000001</v>
      </c>
      <c r="T305" s="9">
        <f t="shared" si="66"/>
        <v>0</v>
      </c>
      <c r="U305" s="9">
        <f t="shared" si="67"/>
        <v>0</v>
      </c>
      <c r="V305" s="9">
        <f t="shared" si="68"/>
        <v>0</v>
      </c>
      <c r="W305" s="9">
        <f t="shared" si="69"/>
        <v>0</v>
      </c>
      <c r="X305" s="22">
        <f t="shared" si="70"/>
        <v>0</v>
      </c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</row>
    <row r="306" spans="1:159" s="21" customFormat="1">
      <c r="A306" s="78" t="s">
        <v>2459</v>
      </c>
      <c r="B306" s="90" t="s">
        <v>1824</v>
      </c>
      <c r="C306" s="91">
        <v>1964</v>
      </c>
      <c r="D306" s="90" t="s">
        <v>1825</v>
      </c>
      <c r="E306" s="110" t="str">
        <f>VLOOKUP($C306,'2023-24 School Level AAFTE'!$C$4:$L$2380,9,FALSE)</f>
        <v>No</v>
      </c>
      <c r="F306" s="98">
        <f>VLOOKUP($C306,'2023-24 School Level AAFTE'!$C$4:$J$2380,8,FALSE)</f>
        <v>60</v>
      </c>
      <c r="G306" s="100">
        <f>IFERROR(IF(E306= "yes",VLOOKUP(C306,Summary!$B:$I,5,0),0),0)</f>
        <v>0</v>
      </c>
      <c r="H306" s="99">
        <f t="shared" si="61"/>
        <v>0</v>
      </c>
      <c r="I306" s="157">
        <f>VLOOKUP($A306,'2024-25 Salary &amp; Benefits'!$A:$I,3,FALSE)</f>
        <v>1</v>
      </c>
      <c r="J306" s="157">
        <f>VLOOKUP($A306,'2024-25 Salary &amp; Benefits'!$A:$I,4,FALSE)</f>
        <v>1.04</v>
      </c>
      <c r="K306" s="144">
        <f t="shared" si="62"/>
        <v>0</v>
      </c>
      <c r="L306" s="143">
        <f t="shared" si="63"/>
        <v>0</v>
      </c>
      <c r="M306" s="145">
        <f>'2024-25 Salary &amp; Benefits'!$E$6</f>
        <v>72728</v>
      </c>
      <c r="N306" s="145">
        <f>'2024-25 Salary &amp; Benefits'!$F$6</f>
        <v>78209</v>
      </c>
      <c r="O306" s="9">
        <f t="shared" si="64"/>
        <v>0</v>
      </c>
      <c r="P306" s="9">
        <f t="shared" si="65"/>
        <v>0</v>
      </c>
      <c r="Q306" s="9">
        <f>'2024-25 Salary &amp; Benefits'!G$6</f>
        <v>14418.72</v>
      </c>
      <c r="R306" s="146">
        <f>'2024-25 Salary &amp; Benefits'!H$6</f>
        <v>0.18149999999999999</v>
      </c>
      <c r="S306" s="146">
        <f>'2024-25 Salary &amp; Benefits'!I$6</f>
        <v>0.17510000000000001</v>
      </c>
      <c r="T306" s="9">
        <f t="shared" si="66"/>
        <v>0</v>
      </c>
      <c r="U306" s="9">
        <f t="shared" si="67"/>
        <v>0</v>
      </c>
      <c r="V306" s="9">
        <f t="shared" si="68"/>
        <v>0</v>
      </c>
      <c r="W306" s="9">
        <f t="shared" si="69"/>
        <v>0</v>
      </c>
      <c r="X306" s="22">
        <f t="shared" si="70"/>
        <v>0</v>
      </c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</row>
    <row r="307" spans="1:159" s="21" customFormat="1">
      <c r="A307" s="78" t="s">
        <v>2459</v>
      </c>
      <c r="B307" s="90" t="s">
        <v>1824</v>
      </c>
      <c r="C307" s="91">
        <v>5278</v>
      </c>
      <c r="D307" s="90" t="s">
        <v>2591</v>
      </c>
      <c r="E307" s="110" t="str">
        <f>VLOOKUP($C307,'2023-24 School Level AAFTE'!$C$4:$L$2380,9,FALSE)</f>
        <v>No</v>
      </c>
      <c r="F307" s="98">
        <f>VLOOKUP($C307,'2023-24 School Level AAFTE'!$C$4:$J$2380,8,FALSE)</f>
        <v>41.59</v>
      </c>
      <c r="G307" s="100">
        <f>IFERROR(IF(E307= "yes",VLOOKUP(C307,Summary!$B:$I,5,0),0),0)</f>
        <v>0</v>
      </c>
      <c r="H307" s="99">
        <f t="shared" si="61"/>
        <v>0</v>
      </c>
      <c r="I307" s="157">
        <f>VLOOKUP($A307,'2024-25 Salary &amp; Benefits'!$A:$I,3,FALSE)</f>
        <v>1</v>
      </c>
      <c r="J307" s="157">
        <f>VLOOKUP($A307,'2024-25 Salary &amp; Benefits'!$A:$I,4,FALSE)</f>
        <v>1.04</v>
      </c>
      <c r="K307" s="144">
        <f t="shared" si="62"/>
        <v>0</v>
      </c>
      <c r="L307" s="143">
        <f t="shared" si="63"/>
        <v>0</v>
      </c>
      <c r="M307" s="145">
        <f>'2024-25 Salary &amp; Benefits'!$E$6</f>
        <v>72728</v>
      </c>
      <c r="N307" s="145">
        <f>'2024-25 Salary &amp; Benefits'!$F$6</f>
        <v>78209</v>
      </c>
      <c r="O307" s="9">
        <f t="shared" si="64"/>
        <v>0</v>
      </c>
      <c r="P307" s="9">
        <f t="shared" si="65"/>
        <v>0</v>
      </c>
      <c r="Q307" s="9">
        <f>'2024-25 Salary &amp; Benefits'!G$6</f>
        <v>14418.72</v>
      </c>
      <c r="R307" s="146">
        <f>'2024-25 Salary &amp; Benefits'!H$6</f>
        <v>0.18149999999999999</v>
      </c>
      <c r="S307" s="146">
        <f>'2024-25 Salary &amp; Benefits'!I$6</f>
        <v>0.17510000000000001</v>
      </c>
      <c r="T307" s="9">
        <f t="shared" si="66"/>
        <v>0</v>
      </c>
      <c r="U307" s="9">
        <f t="shared" si="67"/>
        <v>0</v>
      </c>
      <c r="V307" s="9">
        <f t="shared" si="68"/>
        <v>0</v>
      </c>
      <c r="W307" s="9">
        <f t="shared" si="69"/>
        <v>0</v>
      </c>
      <c r="X307" s="22">
        <f t="shared" si="70"/>
        <v>0</v>
      </c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</row>
    <row r="308" spans="1:159" s="21" customFormat="1">
      <c r="A308" s="78" t="s">
        <v>2459</v>
      </c>
      <c r="B308" s="90" t="s">
        <v>1824</v>
      </c>
      <c r="C308" s="91">
        <v>5542</v>
      </c>
      <c r="D308" s="90" t="s">
        <v>2991</v>
      </c>
      <c r="E308" s="110" t="str">
        <f>VLOOKUP($C308,'2023-24 School Level AAFTE'!$C$4:$L$2380,9,FALSE)</f>
        <v>No</v>
      </c>
      <c r="F308" s="98">
        <f>VLOOKUP($C308,'2023-24 School Level AAFTE'!$C$4:$J$2380,8,FALSE)</f>
        <v>168.09</v>
      </c>
      <c r="G308" s="100">
        <f>IFERROR(IF(E308= "yes",VLOOKUP(C308,Summary!$B:$I,5,0),0),0)</f>
        <v>0</v>
      </c>
      <c r="H308" s="99">
        <f t="shared" si="61"/>
        <v>0</v>
      </c>
      <c r="I308" s="157">
        <f>VLOOKUP($A308,'2024-25 Salary &amp; Benefits'!$A:$I,3,FALSE)</f>
        <v>1</v>
      </c>
      <c r="J308" s="157">
        <f>VLOOKUP($A308,'2024-25 Salary &amp; Benefits'!$A:$I,4,FALSE)</f>
        <v>1.04</v>
      </c>
      <c r="K308" s="144">
        <f t="shared" si="62"/>
        <v>0</v>
      </c>
      <c r="L308" s="143">
        <f t="shared" si="63"/>
        <v>0</v>
      </c>
      <c r="M308" s="145">
        <f>'2024-25 Salary &amp; Benefits'!$E$6</f>
        <v>72728</v>
      </c>
      <c r="N308" s="145">
        <f>'2024-25 Salary &amp; Benefits'!$F$6</f>
        <v>78209</v>
      </c>
      <c r="O308" s="9">
        <f t="shared" si="64"/>
        <v>0</v>
      </c>
      <c r="P308" s="9">
        <f t="shared" si="65"/>
        <v>0</v>
      </c>
      <c r="Q308" s="9">
        <f>'2024-25 Salary &amp; Benefits'!G$6</f>
        <v>14418.72</v>
      </c>
      <c r="R308" s="146">
        <f>'2024-25 Salary &amp; Benefits'!H$6</f>
        <v>0.18149999999999999</v>
      </c>
      <c r="S308" s="146">
        <f>'2024-25 Salary &amp; Benefits'!I$6</f>
        <v>0.17510000000000001</v>
      </c>
      <c r="T308" s="9">
        <f t="shared" si="66"/>
        <v>0</v>
      </c>
      <c r="U308" s="9">
        <f t="shared" si="67"/>
        <v>0</v>
      </c>
      <c r="V308" s="9">
        <f t="shared" si="68"/>
        <v>0</v>
      </c>
      <c r="W308" s="9">
        <f t="shared" si="69"/>
        <v>0</v>
      </c>
      <c r="X308" s="22">
        <f t="shared" si="70"/>
        <v>0</v>
      </c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</row>
    <row r="309" spans="1:159" s="21" customFormat="1">
      <c r="A309" s="78" t="s">
        <v>2459</v>
      </c>
      <c r="B309" s="90" t="s">
        <v>1824</v>
      </c>
      <c r="C309" s="91">
        <v>3465</v>
      </c>
      <c r="D309" s="90" t="s">
        <v>1837</v>
      </c>
      <c r="E309" s="110" t="str">
        <f>VLOOKUP($C309,'2023-24 School Level AAFTE'!$C$4:$L$2380,9,FALSE)</f>
        <v>No</v>
      </c>
      <c r="F309" s="98">
        <f>VLOOKUP($C309,'2023-24 School Level AAFTE'!$C$4:$J$2380,8,FALSE)</f>
        <v>376</v>
      </c>
      <c r="G309" s="100">
        <f>IFERROR(IF(E309= "yes",VLOOKUP(C309,Summary!$B:$I,5,0),0),0)</f>
        <v>0</v>
      </c>
      <c r="H309" s="99">
        <f t="shared" si="61"/>
        <v>0</v>
      </c>
      <c r="I309" s="157">
        <f>VLOOKUP($A309,'2024-25 Salary &amp; Benefits'!$A:$I,3,FALSE)</f>
        <v>1</v>
      </c>
      <c r="J309" s="157">
        <f>VLOOKUP($A309,'2024-25 Salary &amp; Benefits'!$A:$I,4,FALSE)</f>
        <v>1.04</v>
      </c>
      <c r="K309" s="144">
        <f t="shared" si="62"/>
        <v>0</v>
      </c>
      <c r="L309" s="143">
        <f t="shared" si="63"/>
        <v>0</v>
      </c>
      <c r="M309" s="145">
        <f>'2024-25 Salary &amp; Benefits'!$E$6</f>
        <v>72728</v>
      </c>
      <c r="N309" s="145">
        <f>'2024-25 Salary &amp; Benefits'!$F$6</f>
        <v>78209</v>
      </c>
      <c r="O309" s="9">
        <f t="shared" si="64"/>
        <v>0</v>
      </c>
      <c r="P309" s="9">
        <f t="shared" si="65"/>
        <v>0</v>
      </c>
      <c r="Q309" s="9">
        <f>'2024-25 Salary &amp; Benefits'!G$6</f>
        <v>14418.72</v>
      </c>
      <c r="R309" s="146">
        <f>'2024-25 Salary &amp; Benefits'!H$6</f>
        <v>0.18149999999999999</v>
      </c>
      <c r="S309" s="146">
        <f>'2024-25 Salary &amp; Benefits'!I$6</f>
        <v>0.17510000000000001</v>
      </c>
      <c r="T309" s="9">
        <f t="shared" si="66"/>
        <v>0</v>
      </c>
      <c r="U309" s="9">
        <f t="shared" si="67"/>
        <v>0</v>
      </c>
      <c r="V309" s="9">
        <f t="shared" si="68"/>
        <v>0</v>
      </c>
      <c r="W309" s="9">
        <f t="shared" si="69"/>
        <v>0</v>
      </c>
      <c r="X309" s="22">
        <f t="shared" si="70"/>
        <v>0</v>
      </c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</row>
    <row r="310" spans="1:159" s="21" customFormat="1">
      <c r="A310" s="78" t="s">
        <v>2459</v>
      </c>
      <c r="B310" s="90" t="s">
        <v>1824</v>
      </c>
      <c r="C310" s="91">
        <v>4160</v>
      </c>
      <c r="D310" s="90" t="s">
        <v>690</v>
      </c>
      <c r="E310" s="110" t="str">
        <f>VLOOKUP($C310,'2023-24 School Level AAFTE'!$C$4:$L$2380,9,FALSE)</f>
        <v>No</v>
      </c>
      <c r="F310" s="98">
        <f>VLOOKUP($C310,'2023-24 School Level AAFTE'!$C$4:$J$2380,8,FALSE)</f>
        <v>651.57000000000005</v>
      </c>
      <c r="G310" s="100">
        <f>IFERROR(IF(E310= "yes",VLOOKUP(C310,Summary!$B:$I,5,0),0),0)</f>
        <v>0</v>
      </c>
      <c r="H310" s="99">
        <f t="shared" si="61"/>
        <v>0</v>
      </c>
      <c r="I310" s="157">
        <f>VLOOKUP($A310,'2024-25 Salary &amp; Benefits'!$A:$I,3,FALSE)</f>
        <v>1</v>
      </c>
      <c r="J310" s="157">
        <f>VLOOKUP($A310,'2024-25 Salary &amp; Benefits'!$A:$I,4,FALSE)</f>
        <v>1.04</v>
      </c>
      <c r="K310" s="144">
        <f t="shared" si="62"/>
        <v>0</v>
      </c>
      <c r="L310" s="143">
        <f t="shared" si="63"/>
        <v>0</v>
      </c>
      <c r="M310" s="145">
        <f>'2024-25 Salary &amp; Benefits'!$E$6</f>
        <v>72728</v>
      </c>
      <c r="N310" s="145">
        <f>'2024-25 Salary &amp; Benefits'!$F$6</f>
        <v>78209</v>
      </c>
      <c r="O310" s="9">
        <f t="shared" si="64"/>
        <v>0</v>
      </c>
      <c r="P310" s="9">
        <f t="shared" si="65"/>
        <v>0</v>
      </c>
      <c r="Q310" s="9">
        <f>'2024-25 Salary &amp; Benefits'!G$6</f>
        <v>14418.72</v>
      </c>
      <c r="R310" s="146">
        <f>'2024-25 Salary &amp; Benefits'!H$6</f>
        <v>0.18149999999999999</v>
      </c>
      <c r="S310" s="146">
        <f>'2024-25 Salary &amp; Benefits'!I$6</f>
        <v>0.17510000000000001</v>
      </c>
      <c r="T310" s="9">
        <f t="shared" si="66"/>
        <v>0</v>
      </c>
      <c r="U310" s="9">
        <f t="shared" si="67"/>
        <v>0</v>
      </c>
      <c r="V310" s="9">
        <f t="shared" si="68"/>
        <v>0</v>
      </c>
      <c r="W310" s="9">
        <f t="shared" si="69"/>
        <v>0</v>
      </c>
      <c r="X310" s="22">
        <f t="shared" si="70"/>
        <v>0</v>
      </c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</row>
    <row r="311" spans="1:159" s="21" customFormat="1">
      <c r="A311" s="78" t="s">
        <v>2459</v>
      </c>
      <c r="B311" s="90" t="s">
        <v>1824</v>
      </c>
      <c r="C311" s="91">
        <v>3064</v>
      </c>
      <c r="D311" s="90" t="s">
        <v>1831</v>
      </c>
      <c r="E311" s="110" t="str">
        <f>VLOOKUP($C311,'2023-24 School Level AAFTE'!$C$4:$L$2380,9,FALSE)</f>
        <v>Yes</v>
      </c>
      <c r="F311" s="98">
        <f>VLOOKUP($C311,'2023-24 School Level AAFTE'!$C$4:$J$2380,8,FALSE)</f>
        <v>253.73</v>
      </c>
      <c r="G311" s="100">
        <f>IFERROR(IF(E311= "yes",VLOOKUP(C311,Summary!$B:$I,5,0),0),0)</f>
        <v>0</v>
      </c>
      <c r="H311" s="99">
        <f t="shared" si="61"/>
        <v>253.73</v>
      </c>
      <c r="I311" s="157">
        <f>VLOOKUP($A311,'2024-25 Salary &amp; Benefits'!$A:$I,3,FALSE)</f>
        <v>1</v>
      </c>
      <c r="J311" s="157">
        <f>VLOOKUP($A311,'2024-25 Salary &amp; Benefits'!$A:$I,4,FALSE)</f>
        <v>1.04</v>
      </c>
      <c r="K311" s="144">
        <f t="shared" si="62"/>
        <v>253.73</v>
      </c>
      <c r="L311" s="143">
        <f t="shared" si="63"/>
        <v>0.74399999999999999</v>
      </c>
      <c r="M311" s="145">
        <f>'2024-25 Salary &amp; Benefits'!$E$6</f>
        <v>72728</v>
      </c>
      <c r="N311" s="145">
        <f>'2024-25 Salary &amp; Benefits'!$F$6</f>
        <v>78209</v>
      </c>
      <c r="O311" s="9">
        <f t="shared" si="64"/>
        <v>54109.63</v>
      </c>
      <c r="P311" s="9">
        <f t="shared" si="65"/>
        <v>6405.3700000000026</v>
      </c>
      <c r="Q311" s="9">
        <f>'2024-25 Salary &amp; Benefits'!G$6</f>
        <v>14418.72</v>
      </c>
      <c r="R311" s="146">
        <f>'2024-25 Salary &amp; Benefits'!H$6</f>
        <v>0.18149999999999999</v>
      </c>
      <c r="S311" s="146">
        <f>'2024-25 Salary &amp; Benefits'!I$6</f>
        <v>0.17510000000000001</v>
      </c>
      <c r="T311" s="9">
        <f t="shared" si="66"/>
        <v>21670.01</v>
      </c>
      <c r="U311" s="9">
        <f t="shared" si="67"/>
        <v>1008.58</v>
      </c>
      <c r="V311" s="9">
        <f t="shared" si="68"/>
        <v>176.6</v>
      </c>
      <c r="W311" s="9">
        <f t="shared" si="69"/>
        <v>1185.18</v>
      </c>
      <c r="X311" s="22">
        <f t="shared" si="70"/>
        <v>83370.19</v>
      </c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</row>
    <row r="312" spans="1:159" s="21" customFormat="1">
      <c r="A312" s="78" t="s">
        <v>2459</v>
      </c>
      <c r="B312" s="90" t="s">
        <v>1824</v>
      </c>
      <c r="C312" s="91">
        <v>3415</v>
      </c>
      <c r="D312" s="90" t="s">
        <v>1836</v>
      </c>
      <c r="E312" s="110" t="str">
        <f>VLOOKUP($C312,'2023-24 School Level AAFTE'!$C$4:$L$2380,9,FALSE)</f>
        <v>No</v>
      </c>
      <c r="F312" s="98">
        <f>VLOOKUP($C312,'2023-24 School Level AAFTE'!$C$4:$J$2380,8,FALSE)</f>
        <v>1371.1299999999999</v>
      </c>
      <c r="G312" s="100">
        <f>IFERROR(IF(E312= "yes",VLOOKUP(C312,Summary!$B:$I,5,0),0),0)</f>
        <v>0</v>
      </c>
      <c r="H312" s="99">
        <f t="shared" si="61"/>
        <v>0</v>
      </c>
      <c r="I312" s="157">
        <f>VLOOKUP($A312,'2024-25 Salary &amp; Benefits'!$A:$I,3,FALSE)</f>
        <v>1</v>
      </c>
      <c r="J312" s="157">
        <f>VLOOKUP($A312,'2024-25 Salary &amp; Benefits'!$A:$I,4,FALSE)</f>
        <v>1.04</v>
      </c>
      <c r="K312" s="144">
        <f t="shared" si="62"/>
        <v>0</v>
      </c>
      <c r="L312" s="143">
        <f t="shared" si="63"/>
        <v>0</v>
      </c>
      <c r="M312" s="145">
        <f>'2024-25 Salary &amp; Benefits'!$E$6</f>
        <v>72728</v>
      </c>
      <c r="N312" s="145">
        <f>'2024-25 Salary &amp; Benefits'!$F$6</f>
        <v>78209</v>
      </c>
      <c r="O312" s="9">
        <f t="shared" si="64"/>
        <v>0</v>
      </c>
      <c r="P312" s="9">
        <f t="shared" si="65"/>
        <v>0</v>
      </c>
      <c r="Q312" s="9">
        <f>'2024-25 Salary &amp; Benefits'!G$6</f>
        <v>14418.72</v>
      </c>
      <c r="R312" s="146">
        <f>'2024-25 Salary &amp; Benefits'!H$6</f>
        <v>0.18149999999999999</v>
      </c>
      <c r="S312" s="146">
        <f>'2024-25 Salary &amp; Benefits'!I$6</f>
        <v>0.17510000000000001</v>
      </c>
      <c r="T312" s="9">
        <f t="shared" si="66"/>
        <v>0</v>
      </c>
      <c r="U312" s="9">
        <f t="shared" si="67"/>
        <v>0</v>
      </c>
      <c r="V312" s="9">
        <f t="shared" si="68"/>
        <v>0</v>
      </c>
      <c r="W312" s="9">
        <f t="shared" si="69"/>
        <v>0</v>
      </c>
      <c r="X312" s="22">
        <f t="shared" si="70"/>
        <v>0</v>
      </c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</row>
    <row r="313" spans="1:159" s="21" customFormat="1">
      <c r="A313" s="78" t="s">
        <v>2375</v>
      </c>
      <c r="B313" s="90" t="s">
        <v>1159</v>
      </c>
      <c r="C313" s="91">
        <v>2166</v>
      </c>
      <c r="D313" s="90" t="s">
        <v>1160</v>
      </c>
      <c r="E313" s="110" t="str">
        <f>VLOOKUP($C313,'2023-24 School Level AAFTE'!$C$4:$L$2380,9,FALSE)</f>
        <v>Yes</v>
      </c>
      <c r="F313" s="98">
        <f>VLOOKUP($C313,'2023-24 School Level AAFTE'!$C$4:$J$2380,8,FALSE)</f>
        <v>983.03</v>
      </c>
      <c r="G313" s="100">
        <f>IFERROR(IF(E313= "yes",VLOOKUP(C313,Summary!$B:$I,5,0),0),0)</f>
        <v>0</v>
      </c>
      <c r="H313" s="99">
        <f t="shared" si="61"/>
        <v>983.03</v>
      </c>
      <c r="I313" s="157">
        <f>VLOOKUP($A313,'2024-25 Salary &amp; Benefits'!$A:$I,3,FALSE)</f>
        <v>1</v>
      </c>
      <c r="J313" s="157">
        <f>VLOOKUP($A313,'2024-25 Salary &amp; Benefits'!$A:$I,4,FALSE)</f>
        <v>1</v>
      </c>
      <c r="K313" s="144">
        <f t="shared" si="62"/>
        <v>983.03</v>
      </c>
      <c r="L313" s="143">
        <f t="shared" si="63"/>
        <v>2.8839999999999999</v>
      </c>
      <c r="M313" s="145">
        <f>'2024-25 Salary &amp; Benefits'!$E$6</f>
        <v>72728</v>
      </c>
      <c r="N313" s="145">
        <f>'2024-25 Salary &amp; Benefits'!$F$6</f>
        <v>78209</v>
      </c>
      <c r="O313" s="9">
        <f t="shared" si="64"/>
        <v>209747.55</v>
      </c>
      <c r="P313" s="9">
        <f t="shared" si="65"/>
        <v>15807.210000000021</v>
      </c>
      <c r="Q313" s="9">
        <f>'2024-25 Salary &amp; Benefits'!G$6</f>
        <v>14418.72</v>
      </c>
      <c r="R313" s="146">
        <f>'2024-25 Salary &amp; Benefits'!H$6</f>
        <v>0.18149999999999999</v>
      </c>
      <c r="S313" s="146">
        <f>'2024-25 Salary &amp; Benefits'!I$6</f>
        <v>0.17510000000000001</v>
      </c>
      <c r="T313" s="9">
        <f t="shared" si="66"/>
        <v>82420.61</v>
      </c>
      <c r="U313" s="9">
        <f t="shared" si="67"/>
        <v>3759.25</v>
      </c>
      <c r="V313" s="9">
        <f t="shared" si="68"/>
        <v>658.24</v>
      </c>
      <c r="W313" s="9">
        <f t="shared" si="69"/>
        <v>4417.49</v>
      </c>
      <c r="X313" s="22">
        <f t="shared" si="70"/>
        <v>312392.86</v>
      </c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</row>
    <row r="314" spans="1:159" s="21" customFormat="1">
      <c r="A314" s="78" t="s">
        <v>2375</v>
      </c>
      <c r="B314" s="90" t="s">
        <v>1159</v>
      </c>
      <c r="C314" s="91">
        <v>3240</v>
      </c>
      <c r="D314" s="90" t="s">
        <v>1165</v>
      </c>
      <c r="E314" s="110" t="str">
        <f>VLOOKUP($C314,'2023-24 School Level AAFTE'!$C$4:$L$2380,9,FALSE)</f>
        <v>Yes</v>
      </c>
      <c r="F314" s="98">
        <f>VLOOKUP($C314,'2023-24 School Level AAFTE'!$C$4:$J$2380,8,FALSE)</f>
        <v>524.70000000000005</v>
      </c>
      <c r="G314" s="100">
        <f>IFERROR(IF(E314= "yes",VLOOKUP(C314,Summary!$B:$I,5,0),0),0)</f>
        <v>0</v>
      </c>
      <c r="H314" s="99">
        <f t="shared" si="61"/>
        <v>524.70000000000005</v>
      </c>
      <c r="I314" s="157">
        <f>VLOOKUP($A314,'2024-25 Salary &amp; Benefits'!$A:$I,3,FALSE)</f>
        <v>1</v>
      </c>
      <c r="J314" s="157">
        <f>VLOOKUP($A314,'2024-25 Salary &amp; Benefits'!$A:$I,4,FALSE)</f>
        <v>1</v>
      </c>
      <c r="K314" s="144">
        <f t="shared" si="62"/>
        <v>524.70000000000005</v>
      </c>
      <c r="L314" s="143">
        <f t="shared" si="63"/>
        <v>1.5389999999999999</v>
      </c>
      <c r="M314" s="145">
        <f>'2024-25 Salary &amp; Benefits'!$E$6</f>
        <v>72728</v>
      </c>
      <c r="N314" s="145">
        <f>'2024-25 Salary &amp; Benefits'!$F$6</f>
        <v>78209</v>
      </c>
      <c r="O314" s="9">
        <f t="shared" si="64"/>
        <v>111928.39</v>
      </c>
      <c r="P314" s="9">
        <f t="shared" si="65"/>
        <v>8435.2599999999948</v>
      </c>
      <c r="Q314" s="9">
        <f>'2024-25 Salary &amp; Benefits'!G$6</f>
        <v>14418.72</v>
      </c>
      <c r="R314" s="146">
        <f>'2024-25 Salary &amp; Benefits'!H$6</f>
        <v>0.18149999999999999</v>
      </c>
      <c r="S314" s="146">
        <f>'2024-25 Salary &amp; Benefits'!I$6</f>
        <v>0.17510000000000001</v>
      </c>
      <c r="T314" s="9">
        <f t="shared" si="66"/>
        <v>43982.43</v>
      </c>
      <c r="U314" s="9">
        <f t="shared" si="67"/>
        <v>2006.06</v>
      </c>
      <c r="V314" s="9">
        <f t="shared" si="68"/>
        <v>351.26</v>
      </c>
      <c r="W314" s="9">
        <f t="shared" si="69"/>
        <v>2357.3199999999997</v>
      </c>
      <c r="X314" s="22">
        <f t="shared" si="70"/>
        <v>166703.40000000002</v>
      </c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</row>
    <row r="315" spans="1:159" s="21" customFormat="1">
      <c r="A315" s="78" t="s">
        <v>2375</v>
      </c>
      <c r="B315" s="90" t="s">
        <v>1159</v>
      </c>
      <c r="C315" s="91">
        <v>2244</v>
      </c>
      <c r="D315" s="90" t="s">
        <v>1161</v>
      </c>
      <c r="E315" s="110" t="str">
        <f>VLOOKUP($C315,'2023-24 School Level AAFTE'!$C$4:$L$2380,9,FALSE)</f>
        <v>Yes</v>
      </c>
      <c r="F315" s="98">
        <f>VLOOKUP($C315,'2023-24 School Level AAFTE'!$C$4:$J$2380,8,FALSE)</f>
        <v>290.8</v>
      </c>
      <c r="G315" s="100">
        <f>IFERROR(IF(E315= "yes",VLOOKUP(C315,Summary!$B:$I,5,0),0),0)</f>
        <v>0</v>
      </c>
      <c r="H315" s="99">
        <f t="shared" si="61"/>
        <v>290.8</v>
      </c>
      <c r="I315" s="157">
        <f>VLOOKUP($A315,'2024-25 Salary &amp; Benefits'!$A:$I,3,FALSE)</f>
        <v>1</v>
      </c>
      <c r="J315" s="157">
        <f>VLOOKUP($A315,'2024-25 Salary &amp; Benefits'!$A:$I,4,FALSE)</f>
        <v>1</v>
      </c>
      <c r="K315" s="144">
        <f t="shared" si="62"/>
        <v>290.8</v>
      </c>
      <c r="L315" s="143">
        <f t="shared" si="63"/>
        <v>0.85299999999999998</v>
      </c>
      <c r="M315" s="145">
        <f>'2024-25 Salary &amp; Benefits'!$E$6</f>
        <v>72728</v>
      </c>
      <c r="N315" s="145">
        <f>'2024-25 Salary &amp; Benefits'!$F$6</f>
        <v>78209</v>
      </c>
      <c r="O315" s="9">
        <f t="shared" si="64"/>
        <v>62036.98</v>
      </c>
      <c r="P315" s="9">
        <f t="shared" si="65"/>
        <v>4675.2999999999956</v>
      </c>
      <c r="Q315" s="9">
        <f>'2024-25 Salary &amp; Benefits'!G$6</f>
        <v>14418.72</v>
      </c>
      <c r="R315" s="146">
        <f>'2024-25 Salary &amp; Benefits'!H$6</f>
        <v>0.18149999999999999</v>
      </c>
      <c r="S315" s="146">
        <f>'2024-25 Salary &amp; Benefits'!I$6</f>
        <v>0.17510000000000001</v>
      </c>
      <c r="T315" s="9">
        <f t="shared" si="66"/>
        <v>24377.53</v>
      </c>
      <c r="U315" s="9">
        <f t="shared" si="67"/>
        <v>1111.8699999999999</v>
      </c>
      <c r="V315" s="9">
        <f t="shared" si="68"/>
        <v>194.69</v>
      </c>
      <c r="W315" s="9">
        <f t="shared" si="69"/>
        <v>1306.56</v>
      </c>
      <c r="X315" s="22">
        <f t="shared" si="70"/>
        <v>92396.37</v>
      </c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</row>
    <row r="316" spans="1:159" s="21" customFormat="1">
      <c r="A316" s="78" t="s">
        <v>2375</v>
      </c>
      <c r="B316" s="90" t="s">
        <v>1159</v>
      </c>
      <c r="C316" s="91">
        <v>2704</v>
      </c>
      <c r="D316" s="2" t="s">
        <v>1163</v>
      </c>
      <c r="E316" s="110" t="str">
        <f>VLOOKUP($C316,'2023-24 School Level AAFTE'!$C$4:$L$2380,9,FALSE)</f>
        <v>Yes</v>
      </c>
      <c r="F316" s="98">
        <f>VLOOKUP($C316,'2023-24 School Level AAFTE'!$C$4:$J$2380,8,FALSE)</f>
        <v>449.34</v>
      </c>
      <c r="G316" s="100">
        <f>IFERROR(IF(E316= "yes",VLOOKUP(C316,Summary!$B:$I,5,0),0),0)</f>
        <v>0</v>
      </c>
      <c r="H316" s="99">
        <f t="shared" si="61"/>
        <v>449.34</v>
      </c>
      <c r="I316" s="157">
        <f>VLOOKUP($A316,'2024-25 Salary &amp; Benefits'!$A:$I,3,FALSE)</f>
        <v>1</v>
      </c>
      <c r="J316" s="157">
        <f>VLOOKUP($A316,'2024-25 Salary &amp; Benefits'!$A:$I,4,FALSE)</f>
        <v>1</v>
      </c>
      <c r="K316" s="144">
        <f t="shared" si="62"/>
        <v>449.34</v>
      </c>
      <c r="L316" s="143">
        <f t="shared" si="63"/>
        <v>1.3180000000000001</v>
      </c>
      <c r="M316" s="145">
        <f>'2024-25 Salary &amp; Benefits'!$E$6</f>
        <v>72728</v>
      </c>
      <c r="N316" s="145">
        <f>'2024-25 Salary &amp; Benefits'!$F$6</f>
        <v>78209</v>
      </c>
      <c r="O316" s="9">
        <f t="shared" si="64"/>
        <v>95855.5</v>
      </c>
      <c r="P316" s="9">
        <f t="shared" si="65"/>
        <v>7223.9600000000064</v>
      </c>
      <c r="Q316" s="9">
        <f>'2024-25 Salary &amp; Benefits'!G$6</f>
        <v>14418.72</v>
      </c>
      <c r="R316" s="146">
        <f>'2024-25 Salary &amp; Benefits'!H$6</f>
        <v>0.18149999999999999</v>
      </c>
      <c r="S316" s="146">
        <f>'2024-25 Salary &amp; Benefits'!I$6</f>
        <v>0.17510000000000001</v>
      </c>
      <c r="T316" s="9">
        <f t="shared" si="66"/>
        <v>37666.559999999998</v>
      </c>
      <c r="U316" s="9">
        <f t="shared" si="67"/>
        <v>1717.99</v>
      </c>
      <c r="V316" s="9">
        <f t="shared" si="68"/>
        <v>300.82</v>
      </c>
      <c r="W316" s="9">
        <f t="shared" si="69"/>
        <v>2018.81</v>
      </c>
      <c r="X316" s="22">
        <f t="shared" si="70"/>
        <v>142764.83000000002</v>
      </c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</row>
    <row r="317" spans="1:159" s="21" customFormat="1">
      <c r="A317" s="78" t="s">
        <v>2375</v>
      </c>
      <c r="B317" s="90" t="s">
        <v>1159</v>
      </c>
      <c r="C317" s="91">
        <v>5359</v>
      </c>
      <c r="D317" s="90" t="s">
        <v>1166</v>
      </c>
      <c r="E317" s="110" t="str">
        <f>VLOOKUP($C317,'2023-24 School Level AAFTE'!$C$4:$L$2380,9,FALSE)</f>
        <v>Yes</v>
      </c>
      <c r="F317" s="98">
        <f>VLOOKUP($C317,'2023-24 School Level AAFTE'!$C$4:$J$2380,8,FALSE)</f>
        <v>59.06</v>
      </c>
      <c r="G317" s="100">
        <f>IFERROR(IF(E317= "yes",VLOOKUP(C317,Summary!$B:$I,5,0),0),0)</f>
        <v>0</v>
      </c>
      <c r="H317" s="99">
        <f t="shared" si="61"/>
        <v>59.06</v>
      </c>
      <c r="I317" s="157">
        <f>VLOOKUP($A317,'2024-25 Salary &amp; Benefits'!$A:$I,3,FALSE)</f>
        <v>1</v>
      </c>
      <c r="J317" s="157">
        <f>VLOOKUP($A317,'2024-25 Salary &amp; Benefits'!$A:$I,4,FALSE)</f>
        <v>1</v>
      </c>
      <c r="K317" s="144">
        <f t="shared" si="62"/>
        <v>59.06</v>
      </c>
      <c r="L317" s="143">
        <f t="shared" si="63"/>
        <v>0.17299999999999999</v>
      </c>
      <c r="M317" s="145">
        <f>'2024-25 Salary &amp; Benefits'!$E$6</f>
        <v>72728</v>
      </c>
      <c r="N317" s="145">
        <f>'2024-25 Salary &amp; Benefits'!$F$6</f>
        <v>78209</v>
      </c>
      <c r="O317" s="9">
        <f t="shared" si="64"/>
        <v>12581.94</v>
      </c>
      <c r="P317" s="9">
        <f t="shared" si="65"/>
        <v>948.21999999999935</v>
      </c>
      <c r="Q317" s="9">
        <f>'2024-25 Salary &amp; Benefits'!G$6</f>
        <v>14418.72</v>
      </c>
      <c r="R317" s="146">
        <f>'2024-25 Salary &amp; Benefits'!H$6</f>
        <v>0.18149999999999999</v>
      </c>
      <c r="S317" s="146">
        <f>'2024-25 Salary &amp; Benefits'!I$6</f>
        <v>0.17510000000000001</v>
      </c>
      <c r="T317" s="9">
        <f t="shared" si="66"/>
        <v>4944.09</v>
      </c>
      <c r="U317" s="9">
        <f t="shared" si="67"/>
        <v>225.5</v>
      </c>
      <c r="V317" s="9">
        <f t="shared" si="68"/>
        <v>39.49</v>
      </c>
      <c r="W317" s="9">
        <f t="shared" si="69"/>
        <v>264.99</v>
      </c>
      <c r="X317" s="22">
        <f t="shared" si="70"/>
        <v>18739.240000000002</v>
      </c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</row>
    <row r="318" spans="1:159" s="21" customFormat="1">
      <c r="A318" s="78" t="s">
        <v>2375</v>
      </c>
      <c r="B318" s="90" t="s">
        <v>1159</v>
      </c>
      <c r="C318" s="91">
        <v>3172</v>
      </c>
      <c r="D318" s="90" t="s">
        <v>1164</v>
      </c>
      <c r="E318" s="110" t="str">
        <f>VLOOKUP($C318,'2023-24 School Level AAFTE'!$C$4:$L$2380,9,FALSE)</f>
        <v>Yes</v>
      </c>
      <c r="F318" s="98">
        <f>VLOOKUP($C318,'2023-24 School Level AAFTE'!$C$4:$J$2380,8,FALSE)</f>
        <v>394.91</v>
      </c>
      <c r="G318" s="100">
        <f>IFERROR(IF(E318= "yes",VLOOKUP(C318,Summary!$B:$I,5,0),0),0)</f>
        <v>0</v>
      </c>
      <c r="H318" s="99">
        <f t="shared" si="61"/>
        <v>394.91</v>
      </c>
      <c r="I318" s="157">
        <f>VLOOKUP($A318,'2024-25 Salary &amp; Benefits'!$A:$I,3,FALSE)</f>
        <v>1</v>
      </c>
      <c r="J318" s="157">
        <f>VLOOKUP($A318,'2024-25 Salary &amp; Benefits'!$A:$I,4,FALSE)</f>
        <v>1</v>
      </c>
      <c r="K318" s="144">
        <f t="shared" si="62"/>
        <v>394.91</v>
      </c>
      <c r="L318" s="143">
        <f t="shared" si="63"/>
        <v>1.1579999999999999</v>
      </c>
      <c r="M318" s="145">
        <f>'2024-25 Salary &amp; Benefits'!$E$6</f>
        <v>72728</v>
      </c>
      <c r="N318" s="145">
        <f>'2024-25 Salary &amp; Benefits'!$F$6</f>
        <v>78209</v>
      </c>
      <c r="O318" s="9">
        <f t="shared" si="64"/>
        <v>84219.02</v>
      </c>
      <c r="P318" s="9">
        <f t="shared" si="65"/>
        <v>6347</v>
      </c>
      <c r="Q318" s="9">
        <f>'2024-25 Salary &amp; Benefits'!G$6</f>
        <v>14418.72</v>
      </c>
      <c r="R318" s="146">
        <f>'2024-25 Salary &amp; Benefits'!H$6</f>
        <v>0.18149999999999999</v>
      </c>
      <c r="S318" s="146">
        <f>'2024-25 Salary &amp; Benefits'!I$6</f>
        <v>0.17510000000000001</v>
      </c>
      <c r="T318" s="9">
        <f t="shared" si="66"/>
        <v>33093.99</v>
      </c>
      <c r="U318" s="9">
        <f t="shared" si="67"/>
        <v>1509.43</v>
      </c>
      <c r="V318" s="9">
        <f t="shared" si="68"/>
        <v>264.3</v>
      </c>
      <c r="W318" s="9">
        <f t="shared" si="69"/>
        <v>1773.73</v>
      </c>
      <c r="X318" s="22">
        <f t="shared" si="70"/>
        <v>125433.74</v>
      </c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</row>
    <row r="319" spans="1:159" s="21" customFormat="1">
      <c r="A319" s="78" t="s">
        <v>2375</v>
      </c>
      <c r="B319" s="90" t="s">
        <v>1159</v>
      </c>
      <c r="C319" s="91">
        <v>2291</v>
      </c>
      <c r="D319" s="90" t="s">
        <v>1162</v>
      </c>
      <c r="E319" s="110" t="str">
        <f>VLOOKUP($C319,'2023-24 School Level AAFTE'!$C$4:$L$2380,9,FALSE)</f>
        <v>Yes</v>
      </c>
      <c r="F319" s="98">
        <f>VLOOKUP($C319,'2023-24 School Level AAFTE'!$C$4:$J$2380,8,FALSE)</f>
        <v>345.14</v>
      </c>
      <c r="G319" s="100">
        <f>IFERROR(IF(E319= "yes",VLOOKUP(C319,Summary!$B:$I,5,0),0),0)</f>
        <v>0</v>
      </c>
      <c r="H319" s="99">
        <f t="shared" si="61"/>
        <v>345.14</v>
      </c>
      <c r="I319" s="157">
        <f>VLOOKUP($A319,'2024-25 Salary &amp; Benefits'!$A:$I,3,FALSE)</f>
        <v>1</v>
      </c>
      <c r="J319" s="157">
        <f>VLOOKUP($A319,'2024-25 Salary &amp; Benefits'!$A:$I,4,FALSE)</f>
        <v>1</v>
      </c>
      <c r="K319" s="144">
        <f t="shared" si="62"/>
        <v>345.14</v>
      </c>
      <c r="L319" s="143">
        <f t="shared" si="63"/>
        <v>1.012</v>
      </c>
      <c r="M319" s="145">
        <f>'2024-25 Salary &amp; Benefits'!$E$6</f>
        <v>72728</v>
      </c>
      <c r="N319" s="145">
        <f>'2024-25 Salary &amp; Benefits'!$F$6</f>
        <v>78209</v>
      </c>
      <c r="O319" s="9">
        <f t="shared" si="64"/>
        <v>73600.740000000005</v>
      </c>
      <c r="P319" s="9">
        <f t="shared" si="65"/>
        <v>5546.7699999999895</v>
      </c>
      <c r="Q319" s="9">
        <f>'2024-25 Salary &amp; Benefits'!G$6</f>
        <v>14418.72</v>
      </c>
      <c r="R319" s="146">
        <f>'2024-25 Salary &amp; Benefits'!H$6</f>
        <v>0.18149999999999999</v>
      </c>
      <c r="S319" s="146">
        <f>'2024-25 Salary &amp; Benefits'!I$6</f>
        <v>0.17510000000000001</v>
      </c>
      <c r="T319" s="9">
        <f t="shared" si="66"/>
        <v>28921.52</v>
      </c>
      <c r="U319" s="9">
        <f t="shared" si="67"/>
        <v>1319.13</v>
      </c>
      <c r="V319" s="9">
        <f t="shared" si="68"/>
        <v>230.98</v>
      </c>
      <c r="W319" s="9">
        <f t="shared" si="69"/>
        <v>1550.1100000000001</v>
      </c>
      <c r="X319" s="22">
        <f t="shared" si="70"/>
        <v>109619.14</v>
      </c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</row>
    <row r="320" spans="1:159" s="21" customFormat="1">
      <c r="A320" s="78" t="s">
        <v>2375</v>
      </c>
      <c r="B320" s="90" t="s">
        <v>1159</v>
      </c>
      <c r="C320" s="91">
        <v>2768</v>
      </c>
      <c r="D320" s="90" t="s">
        <v>40</v>
      </c>
      <c r="E320" s="110" t="str">
        <f>VLOOKUP($C320,'2023-24 School Level AAFTE'!$C$4:$L$2380,9,FALSE)</f>
        <v>Yes</v>
      </c>
      <c r="F320" s="98">
        <f>VLOOKUP($C320,'2023-24 School Level AAFTE'!$C$4:$J$2380,8,FALSE)</f>
        <v>302.43</v>
      </c>
      <c r="G320" s="100">
        <f>IFERROR(IF(E320= "yes",VLOOKUP(C320,Summary!$B:$I,5,0),0),0)</f>
        <v>0</v>
      </c>
      <c r="H320" s="99">
        <f t="shared" si="61"/>
        <v>302.43</v>
      </c>
      <c r="I320" s="157">
        <f>VLOOKUP($A320,'2024-25 Salary &amp; Benefits'!$A:$I,3,FALSE)</f>
        <v>1</v>
      </c>
      <c r="J320" s="157">
        <f>VLOOKUP($A320,'2024-25 Salary &amp; Benefits'!$A:$I,4,FALSE)</f>
        <v>1</v>
      </c>
      <c r="K320" s="144">
        <f t="shared" si="62"/>
        <v>302.43</v>
      </c>
      <c r="L320" s="143">
        <f t="shared" si="63"/>
        <v>0.88700000000000001</v>
      </c>
      <c r="M320" s="145">
        <f>'2024-25 Salary &amp; Benefits'!$E$6</f>
        <v>72728</v>
      </c>
      <c r="N320" s="145">
        <f>'2024-25 Salary &amp; Benefits'!$F$6</f>
        <v>78209</v>
      </c>
      <c r="O320" s="9">
        <f t="shared" si="64"/>
        <v>64509.74</v>
      </c>
      <c r="P320" s="9">
        <f t="shared" si="65"/>
        <v>4861.6400000000067</v>
      </c>
      <c r="Q320" s="9">
        <f>'2024-25 Salary &amp; Benefits'!G$6</f>
        <v>14418.72</v>
      </c>
      <c r="R320" s="146">
        <f>'2024-25 Salary &amp; Benefits'!H$6</f>
        <v>0.18149999999999999</v>
      </c>
      <c r="S320" s="146">
        <f>'2024-25 Salary &amp; Benefits'!I$6</f>
        <v>0.17510000000000001</v>
      </c>
      <c r="T320" s="9">
        <f t="shared" si="66"/>
        <v>25349.200000000001</v>
      </c>
      <c r="U320" s="9">
        <f t="shared" si="67"/>
        <v>1156.19</v>
      </c>
      <c r="V320" s="9">
        <f t="shared" si="68"/>
        <v>202.45</v>
      </c>
      <c r="W320" s="9">
        <f t="shared" si="69"/>
        <v>1358.64</v>
      </c>
      <c r="X320" s="22">
        <f t="shared" si="70"/>
        <v>96079.220000000016</v>
      </c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</row>
    <row r="321" spans="1:159" s="21" customFormat="1">
      <c r="A321" s="78" t="s">
        <v>2373</v>
      </c>
      <c r="B321" s="90" t="s">
        <v>1152</v>
      </c>
      <c r="C321" s="91">
        <v>4311</v>
      </c>
      <c r="D321" s="90" t="s">
        <v>1154</v>
      </c>
      <c r="E321" s="110" t="str">
        <f>VLOOKUP($C321,'2023-24 School Level AAFTE'!$C$4:$L$2380,9,FALSE)</f>
        <v>No</v>
      </c>
      <c r="F321" s="98">
        <f>VLOOKUP($C321,'2023-24 School Level AAFTE'!$C$4:$J$2380,8,FALSE)</f>
        <v>669.88</v>
      </c>
      <c r="G321" s="100">
        <f>IFERROR(IF(E321= "yes",VLOOKUP(C321,Summary!$B:$I,5,0),0),0)</f>
        <v>0</v>
      </c>
      <c r="H321" s="99">
        <f t="shared" si="61"/>
        <v>0</v>
      </c>
      <c r="I321" s="157">
        <f>VLOOKUP($A321,'2024-25 Salary &amp; Benefits'!$A:$I,3,FALSE)</f>
        <v>1</v>
      </c>
      <c r="J321" s="157">
        <f>VLOOKUP($A321,'2024-25 Salary &amp; Benefits'!$A:$I,4,FALSE)</f>
        <v>1.04</v>
      </c>
      <c r="K321" s="144">
        <f t="shared" si="62"/>
        <v>0</v>
      </c>
      <c r="L321" s="143">
        <f t="shared" si="63"/>
        <v>0</v>
      </c>
      <c r="M321" s="145">
        <f>'2024-25 Salary &amp; Benefits'!$E$6</f>
        <v>72728</v>
      </c>
      <c r="N321" s="145">
        <f>'2024-25 Salary &amp; Benefits'!$F$6</f>
        <v>78209</v>
      </c>
      <c r="O321" s="9">
        <f t="shared" si="64"/>
        <v>0</v>
      </c>
      <c r="P321" s="9">
        <f t="shared" si="65"/>
        <v>0</v>
      </c>
      <c r="Q321" s="9">
        <f>'2024-25 Salary &amp; Benefits'!G$6</f>
        <v>14418.72</v>
      </c>
      <c r="R321" s="146">
        <f>'2024-25 Salary &amp; Benefits'!H$6</f>
        <v>0.18149999999999999</v>
      </c>
      <c r="S321" s="146">
        <f>'2024-25 Salary &amp; Benefits'!I$6</f>
        <v>0.17510000000000001</v>
      </c>
      <c r="T321" s="9">
        <f t="shared" si="66"/>
        <v>0</v>
      </c>
      <c r="U321" s="9">
        <f t="shared" si="67"/>
        <v>0</v>
      </c>
      <c r="V321" s="9">
        <f t="shared" si="68"/>
        <v>0</v>
      </c>
      <c r="W321" s="9">
        <f t="shared" si="69"/>
        <v>0</v>
      </c>
      <c r="X321" s="22">
        <f t="shared" si="70"/>
        <v>0</v>
      </c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</row>
    <row r="322" spans="1:159" s="21" customFormat="1">
      <c r="A322" s="78" t="s">
        <v>2373</v>
      </c>
      <c r="B322" s="90" t="s">
        <v>1152</v>
      </c>
      <c r="C322" s="91">
        <v>5509</v>
      </c>
      <c r="D322" s="90" t="s">
        <v>2971</v>
      </c>
      <c r="E322" s="110" t="str">
        <f>VLOOKUP($C322,'2023-24 School Level AAFTE'!$C$4:$L$2380,9,FALSE)</f>
        <v>No</v>
      </c>
      <c r="F322" s="98">
        <f>VLOOKUP($C322,'2023-24 School Level AAFTE'!$C$4:$J$2380,8,FALSE)</f>
        <v>600.20000000000005</v>
      </c>
      <c r="G322" s="100">
        <f>IFERROR(IF(E322= "yes",VLOOKUP(C322,Summary!$B:$I,5,0),0),0)</f>
        <v>0</v>
      </c>
      <c r="H322" s="99">
        <f t="shared" si="61"/>
        <v>0</v>
      </c>
      <c r="I322" s="157">
        <f>VLOOKUP($A322,'2024-25 Salary &amp; Benefits'!$A:$I,3,FALSE)</f>
        <v>1</v>
      </c>
      <c r="J322" s="157">
        <f>VLOOKUP($A322,'2024-25 Salary &amp; Benefits'!$A:$I,4,FALSE)</f>
        <v>1.04</v>
      </c>
      <c r="K322" s="144">
        <f t="shared" si="62"/>
        <v>0</v>
      </c>
      <c r="L322" s="143">
        <f t="shared" si="63"/>
        <v>0</v>
      </c>
      <c r="M322" s="145">
        <f>'2024-25 Salary &amp; Benefits'!$E$6</f>
        <v>72728</v>
      </c>
      <c r="N322" s="145">
        <f>'2024-25 Salary &amp; Benefits'!$F$6</f>
        <v>78209</v>
      </c>
      <c r="O322" s="9">
        <f t="shared" si="64"/>
        <v>0</v>
      </c>
      <c r="P322" s="9">
        <f t="shared" si="65"/>
        <v>0</v>
      </c>
      <c r="Q322" s="9">
        <f>'2024-25 Salary &amp; Benefits'!G$6</f>
        <v>14418.72</v>
      </c>
      <c r="R322" s="146">
        <f>'2024-25 Salary &amp; Benefits'!H$6</f>
        <v>0.18149999999999999</v>
      </c>
      <c r="S322" s="146">
        <f>'2024-25 Salary &amp; Benefits'!I$6</f>
        <v>0.17510000000000001</v>
      </c>
      <c r="T322" s="9">
        <f t="shared" si="66"/>
        <v>0</v>
      </c>
      <c r="U322" s="9">
        <f t="shared" si="67"/>
        <v>0</v>
      </c>
      <c r="V322" s="9">
        <f t="shared" si="68"/>
        <v>0</v>
      </c>
      <c r="W322" s="9">
        <f t="shared" si="69"/>
        <v>0</v>
      </c>
      <c r="X322" s="22">
        <f t="shared" si="70"/>
        <v>0</v>
      </c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</row>
    <row r="323" spans="1:159" s="21" customFormat="1">
      <c r="A323" s="78" t="s">
        <v>2373</v>
      </c>
      <c r="B323" s="90" t="s">
        <v>1152</v>
      </c>
      <c r="C323" s="91">
        <v>5369</v>
      </c>
      <c r="D323" s="90" t="s">
        <v>1155</v>
      </c>
      <c r="E323" s="110" t="str">
        <f>VLOOKUP($C323,'2023-24 School Level AAFTE'!$C$4:$L$2380,9,FALSE)</f>
        <v>Yes</v>
      </c>
      <c r="F323" s="98">
        <f>VLOOKUP($C323,'2023-24 School Level AAFTE'!$C$4:$J$2380,8,FALSE)</f>
        <v>37</v>
      </c>
      <c r="G323" s="100">
        <f>IFERROR(IF(E323= "yes",VLOOKUP(C323,Summary!$B:$I,5,0),0),0)</f>
        <v>0</v>
      </c>
      <c r="H323" s="99">
        <f t="shared" si="61"/>
        <v>37</v>
      </c>
      <c r="I323" s="157">
        <f>VLOOKUP($A323,'2024-25 Salary &amp; Benefits'!$A:$I,3,FALSE)</f>
        <v>1</v>
      </c>
      <c r="J323" s="157">
        <f>VLOOKUP($A323,'2024-25 Salary &amp; Benefits'!$A:$I,4,FALSE)</f>
        <v>1.04</v>
      </c>
      <c r="K323" s="144">
        <f t="shared" si="62"/>
        <v>37</v>
      </c>
      <c r="L323" s="143">
        <f t="shared" si="63"/>
        <v>0.109</v>
      </c>
      <c r="M323" s="145">
        <f>'2024-25 Salary &amp; Benefits'!$E$6</f>
        <v>72728</v>
      </c>
      <c r="N323" s="145">
        <f>'2024-25 Salary &amp; Benefits'!$F$6</f>
        <v>78209</v>
      </c>
      <c r="O323" s="9">
        <f t="shared" si="64"/>
        <v>7927.35</v>
      </c>
      <c r="P323" s="9">
        <f t="shared" si="65"/>
        <v>938.42000000000007</v>
      </c>
      <c r="Q323" s="9">
        <f>'2024-25 Salary &amp; Benefits'!G$6</f>
        <v>14418.72</v>
      </c>
      <c r="R323" s="146">
        <f>'2024-25 Salary &amp; Benefits'!H$6</f>
        <v>0.18149999999999999</v>
      </c>
      <c r="S323" s="146">
        <f>'2024-25 Salary &amp; Benefits'!I$6</f>
        <v>0.17510000000000001</v>
      </c>
      <c r="T323" s="9">
        <f t="shared" si="66"/>
        <v>3174.77</v>
      </c>
      <c r="U323" s="9">
        <f t="shared" si="67"/>
        <v>147.76</v>
      </c>
      <c r="V323" s="9">
        <f t="shared" si="68"/>
        <v>25.87</v>
      </c>
      <c r="W323" s="9">
        <f t="shared" si="69"/>
        <v>173.63</v>
      </c>
      <c r="X323" s="22">
        <f t="shared" si="70"/>
        <v>12214.17</v>
      </c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</row>
    <row r="324" spans="1:159" s="21" customFormat="1">
      <c r="A324" s="78" t="s">
        <v>2373</v>
      </c>
      <c r="B324" s="90" t="s">
        <v>1152</v>
      </c>
      <c r="C324" s="92">
        <v>5510</v>
      </c>
      <c r="D324" s="104" t="s">
        <v>2972</v>
      </c>
      <c r="E324" s="110" t="str">
        <f>VLOOKUP($C324,'2023-24 School Level AAFTE'!$C$4:$L$2380,9,FALSE)</f>
        <v>Yes</v>
      </c>
      <c r="F324" s="98">
        <f>VLOOKUP($C324,'2023-24 School Level AAFTE'!$C$4:$J$2380,8,FALSE)</f>
        <v>656.98</v>
      </c>
      <c r="G324" s="100">
        <f>IFERROR(IF(E324= "yes",VLOOKUP(C324,Summary!$B:$I,5,0),0),0)</f>
        <v>0</v>
      </c>
      <c r="H324" s="99">
        <f t="shared" si="61"/>
        <v>656.98</v>
      </c>
      <c r="I324" s="157">
        <f>VLOOKUP($A324,'2024-25 Salary &amp; Benefits'!$A:$I,3,FALSE)</f>
        <v>1</v>
      </c>
      <c r="J324" s="157">
        <f>VLOOKUP($A324,'2024-25 Salary &amp; Benefits'!$A:$I,4,FALSE)</f>
        <v>1.04</v>
      </c>
      <c r="K324" s="144">
        <f t="shared" si="62"/>
        <v>656.98</v>
      </c>
      <c r="L324" s="143">
        <f t="shared" si="63"/>
        <v>1.927</v>
      </c>
      <c r="M324" s="145">
        <f>'2024-25 Salary &amp; Benefits'!$E$6</f>
        <v>72728</v>
      </c>
      <c r="N324" s="145">
        <f>'2024-25 Salary &amp; Benefits'!$F$6</f>
        <v>78209</v>
      </c>
      <c r="O324" s="9">
        <f t="shared" si="64"/>
        <v>140146.85999999999</v>
      </c>
      <c r="P324" s="9">
        <f t="shared" si="65"/>
        <v>16590.23000000001</v>
      </c>
      <c r="Q324" s="9">
        <f>'2024-25 Salary &amp; Benefits'!G$6</f>
        <v>14418.72</v>
      </c>
      <c r="R324" s="146">
        <f>'2024-25 Salary &amp; Benefits'!H$6</f>
        <v>0.18149999999999999</v>
      </c>
      <c r="S324" s="146">
        <f>'2024-25 Salary &amp; Benefits'!I$6</f>
        <v>0.17510000000000001</v>
      </c>
      <c r="T324" s="9">
        <f t="shared" si="66"/>
        <v>56126.48</v>
      </c>
      <c r="U324" s="9">
        <f t="shared" si="67"/>
        <v>2612.2800000000002</v>
      </c>
      <c r="V324" s="9">
        <f t="shared" si="68"/>
        <v>457.41</v>
      </c>
      <c r="W324" s="9">
        <f t="shared" si="69"/>
        <v>3069.69</v>
      </c>
      <c r="X324" s="22">
        <f t="shared" si="70"/>
        <v>215933.26</v>
      </c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</row>
    <row r="325" spans="1:159" s="21" customFormat="1">
      <c r="A325" s="78" t="s">
        <v>2373</v>
      </c>
      <c r="B325" s="90" t="s">
        <v>1152</v>
      </c>
      <c r="C325" s="89">
        <v>2799</v>
      </c>
      <c r="D325" s="79" t="s">
        <v>1153</v>
      </c>
      <c r="E325" s="110" t="str">
        <f>VLOOKUP($C325,'2023-24 School Level AAFTE'!$C$4:$L$2380,9,FALSE)</f>
        <v>No</v>
      </c>
      <c r="F325" s="98">
        <f>VLOOKUP($C325,'2023-24 School Level AAFTE'!$C$4:$J$2380,8,FALSE)</f>
        <v>971.17000000000007</v>
      </c>
      <c r="G325" s="100">
        <f>IFERROR(IF(E325= "yes",VLOOKUP(C325,Summary!$B:$I,5,0),0),0)</f>
        <v>0</v>
      </c>
      <c r="H325" s="99">
        <f t="shared" si="61"/>
        <v>0</v>
      </c>
      <c r="I325" s="157">
        <f>VLOOKUP($A325,'2024-25 Salary &amp; Benefits'!$A:$I,3,FALSE)</f>
        <v>1</v>
      </c>
      <c r="J325" s="157">
        <f>VLOOKUP($A325,'2024-25 Salary &amp; Benefits'!$A:$I,4,FALSE)</f>
        <v>1.04</v>
      </c>
      <c r="K325" s="144">
        <f t="shared" si="62"/>
        <v>0</v>
      </c>
      <c r="L325" s="143">
        <f t="shared" si="63"/>
        <v>0</v>
      </c>
      <c r="M325" s="145">
        <f>'2024-25 Salary &amp; Benefits'!$E$6</f>
        <v>72728</v>
      </c>
      <c r="N325" s="145">
        <f>'2024-25 Salary &amp; Benefits'!$F$6</f>
        <v>78209</v>
      </c>
      <c r="O325" s="9">
        <f t="shared" si="64"/>
        <v>0</v>
      </c>
      <c r="P325" s="9">
        <f t="shared" si="65"/>
        <v>0</v>
      </c>
      <c r="Q325" s="9">
        <f>'2024-25 Salary &amp; Benefits'!G$6</f>
        <v>14418.72</v>
      </c>
      <c r="R325" s="146">
        <f>'2024-25 Salary &amp; Benefits'!H$6</f>
        <v>0.18149999999999999</v>
      </c>
      <c r="S325" s="146">
        <f>'2024-25 Salary &amp; Benefits'!I$6</f>
        <v>0.17510000000000001</v>
      </c>
      <c r="T325" s="9">
        <f t="shared" si="66"/>
        <v>0</v>
      </c>
      <c r="U325" s="9">
        <f t="shared" si="67"/>
        <v>0</v>
      </c>
      <c r="V325" s="9">
        <f t="shared" si="68"/>
        <v>0</v>
      </c>
      <c r="W325" s="9">
        <f t="shared" si="69"/>
        <v>0</v>
      </c>
      <c r="X325" s="22">
        <f t="shared" si="70"/>
        <v>0</v>
      </c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</row>
    <row r="326" spans="1:159" s="21" customFormat="1">
      <c r="A326" t="s">
        <v>2461</v>
      </c>
      <c r="B326" s="90" t="s">
        <v>1850</v>
      </c>
      <c r="C326" s="3">
        <v>5750</v>
      </c>
      <c r="D326" t="s">
        <v>3257</v>
      </c>
      <c r="E326" s="110" t="str">
        <f>VLOOKUP($C326,'2023-24 School Level AAFTE'!$C$4:$L$2380,9,FALSE)</f>
        <v>Yes</v>
      </c>
      <c r="F326" s="98">
        <f>VLOOKUP($C326,'2023-24 School Level AAFTE'!$C$4:$J$2380,8,FALSE)</f>
        <v>55.35</v>
      </c>
      <c r="G326"/>
      <c r="H326" s="99">
        <f t="shared" si="61"/>
        <v>55.35</v>
      </c>
      <c r="I326" s="157">
        <f>VLOOKUP($A326,'2024-25 Salary &amp; Benefits'!$A:$I,3,FALSE)</f>
        <v>1</v>
      </c>
      <c r="J326" s="157">
        <f>VLOOKUP($A326,'2024-25 Salary &amp; Benefits'!$A:$I,4,FALSE)</f>
        <v>1</v>
      </c>
      <c r="K326" s="144">
        <f t="shared" si="62"/>
        <v>55.35</v>
      </c>
      <c r="L326" s="143">
        <f t="shared" si="63"/>
        <v>0.16200000000000001</v>
      </c>
      <c r="M326" s="145">
        <f>'2024-25 Salary &amp; Benefits'!$E$6</f>
        <v>72728</v>
      </c>
      <c r="N326" s="145">
        <f>'2024-25 Salary &amp; Benefits'!$F$6</f>
        <v>78209</v>
      </c>
      <c r="O326" s="9">
        <f t="shared" si="64"/>
        <v>11781.94</v>
      </c>
      <c r="P326" s="9">
        <f t="shared" si="65"/>
        <v>887.92000000000007</v>
      </c>
      <c r="Q326" s="9">
        <f>'2024-25 Salary &amp; Benefits'!G$6</f>
        <v>14418.72</v>
      </c>
      <c r="R326" s="146">
        <f>'2024-25 Salary &amp; Benefits'!H$6</f>
        <v>0.18149999999999999</v>
      </c>
      <c r="S326" s="146">
        <f>'2024-25 Salary &amp; Benefits'!I$6</f>
        <v>0.17510000000000001</v>
      </c>
      <c r="T326" s="9">
        <f t="shared" si="66"/>
        <v>4629.7299999999996</v>
      </c>
      <c r="U326" s="9">
        <f t="shared" si="67"/>
        <v>211.16</v>
      </c>
      <c r="V326" s="9">
        <f t="shared" si="68"/>
        <v>36.97</v>
      </c>
      <c r="W326" s="9">
        <f t="shared" si="69"/>
        <v>248.13</v>
      </c>
      <c r="X326" s="22">
        <f t="shared" si="70"/>
        <v>17547.719999999998</v>
      </c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</row>
    <row r="327" spans="1:159" s="21" customFormat="1">
      <c r="A327" s="78" t="s">
        <v>2461</v>
      </c>
      <c r="B327" s="90" t="s">
        <v>1850</v>
      </c>
      <c r="C327" s="91">
        <v>2954</v>
      </c>
      <c r="D327" s="90" t="s">
        <v>1853</v>
      </c>
      <c r="E327" s="110" t="str">
        <f>VLOOKUP($C327,'2023-24 School Level AAFTE'!$C$4:$L$2380,9,FALSE)</f>
        <v>Yes</v>
      </c>
      <c r="F327" s="98">
        <f>VLOOKUP($C327,'2023-24 School Level AAFTE'!$C$4:$J$2380,8,FALSE)</f>
        <v>485.75</v>
      </c>
      <c r="G327" s="100">
        <f>IFERROR(IF(E327= "yes",VLOOKUP(C327,Summary!$B:$I,5,0),0),0)</f>
        <v>0</v>
      </c>
      <c r="H327" s="99">
        <f t="shared" si="61"/>
        <v>485.75</v>
      </c>
      <c r="I327" s="157">
        <f>VLOOKUP($A327,'2024-25 Salary &amp; Benefits'!$A:$I,3,FALSE)</f>
        <v>1</v>
      </c>
      <c r="J327" s="157">
        <f>VLOOKUP($A327,'2024-25 Salary &amp; Benefits'!$A:$I,4,FALSE)</f>
        <v>1</v>
      </c>
      <c r="K327" s="144">
        <f t="shared" si="62"/>
        <v>485.75</v>
      </c>
      <c r="L327" s="143">
        <f t="shared" si="63"/>
        <v>1.425</v>
      </c>
      <c r="M327" s="145">
        <f>'2024-25 Salary &amp; Benefits'!$E$6</f>
        <v>72728</v>
      </c>
      <c r="N327" s="145">
        <f>'2024-25 Salary &amp; Benefits'!$F$6</f>
        <v>78209</v>
      </c>
      <c r="O327" s="9">
        <f t="shared" si="64"/>
        <v>103637.4</v>
      </c>
      <c r="P327" s="9">
        <f t="shared" si="65"/>
        <v>7810.4300000000076</v>
      </c>
      <c r="Q327" s="9">
        <f>'2024-25 Salary &amp; Benefits'!G$6</f>
        <v>14418.72</v>
      </c>
      <c r="R327" s="146">
        <f>'2024-25 Salary &amp; Benefits'!H$6</f>
        <v>0.18149999999999999</v>
      </c>
      <c r="S327" s="146">
        <f>'2024-25 Salary &amp; Benefits'!I$6</f>
        <v>0.17510000000000001</v>
      </c>
      <c r="T327" s="9">
        <f t="shared" si="66"/>
        <v>40724.47</v>
      </c>
      <c r="U327" s="9">
        <f t="shared" si="67"/>
        <v>1857.46</v>
      </c>
      <c r="V327" s="9">
        <f t="shared" si="68"/>
        <v>325.24</v>
      </c>
      <c r="W327" s="9">
        <f t="shared" si="69"/>
        <v>2182.6999999999998</v>
      </c>
      <c r="X327" s="22">
        <f t="shared" si="70"/>
        <v>154355</v>
      </c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</row>
    <row r="328" spans="1:159" s="21" customFormat="1">
      <c r="A328" s="78" t="s">
        <v>2461</v>
      </c>
      <c r="B328" s="90" t="s">
        <v>1850</v>
      </c>
      <c r="C328" s="91">
        <v>3610</v>
      </c>
      <c r="D328" s="90" t="s">
        <v>1855</v>
      </c>
      <c r="E328" s="110" t="str">
        <f>VLOOKUP($C328,'2023-24 School Level AAFTE'!$C$4:$L$2380,9,FALSE)</f>
        <v>No</v>
      </c>
      <c r="F328" s="98">
        <f>VLOOKUP($C328,'2023-24 School Level AAFTE'!$C$4:$J$2380,8,FALSE)</f>
        <v>1456.0500000000002</v>
      </c>
      <c r="G328" s="100">
        <f>IFERROR(IF(E328= "yes",VLOOKUP(C328,Summary!$B:$I,5,0),0),0)</f>
        <v>0</v>
      </c>
      <c r="H328" s="99">
        <f t="shared" si="61"/>
        <v>0</v>
      </c>
      <c r="I328" s="157">
        <f>VLOOKUP($A328,'2024-25 Salary &amp; Benefits'!$A:$I,3,FALSE)</f>
        <v>1</v>
      </c>
      <c r="J328" s="157">
        <f>VLOOKUP($A328,'2024-25 Salary &amp; Benefits'!$A:$I,4,FALSE)</f>
        <v>1</v>
      </c>
      <c r="K328" s="144">
        <f t="shared" si="62"/>
        <v>0</v>
      </c>
      <c r="L328" s="143">
        <f t="shared" si="63"/>
        <v>0</v>
      </c>
      <c r="M328" s="145">
        <f>'2024-25 Salary &amp; Benefits'!$E$6</f>
        <v>72728</v>
      </c>
      <c r="N328" s="145">
        <f>'2024-25 Salary &amp; Benefits'!$F$6</f>
        <v>78209</v>
      </c>
      <c r="O328" s="9">
        <f t="shared" si="64"/>
        <v>0</v>
      </c>
      <c r="P328" s="9">
        <f t="shared" si="65"/>
        <v>0</v>
      </c>
      <c r="Q328" s="9">
        <f>'2024-25 Salary &amp; Benefits'!G$6</f>
        <v>14418.72</v>
      </c>
      <c r="R328" s="146">
        <f>'2024-25 Salary &amp; Benefits'!H$6</f>
        <v>0.18149999999999999</v>
      </c>
      <c r="S328" s="146">
        <f>'2024-25 Salary &amp; Benefits'!I$6</f>
        <v>0.17510000000000001</v>
      </c>
      <c r="T328" s="9">
        <f t="shared" si="66"/>
        <v>0</v>
      </c>
      <c r="U328" s="9">
        <f t="shared" si="67"/>
        <v>0</v>
      </c>
      <c r="V328" s="9">
        <f t="shared" si="68"/>
        <v>0</v>
      </c>
      <c r="W328" s="9">
        <f t="shared" si="69"/>
        <v>0</v>
      </c>
      <c r="X328" s="22">
        <f t="shared" si="70"/>
        <v>0</v>
      </c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</row>
    <row r="329" spans="1:159" s="21" customFormat="1">
      <c r="A329" s="78" t="s">
        <v>2461</v>
      </c>
      <c r="B329" s="90" t="s">
        <v>1850</v>
      </c>
      <c r="C329" s="91">
        <v>2447</v>
      </c>
      <c r="D329" s="90" t="s">
        <v>1852</v>
      </c>
      <c r="E329" s="110" t="str">
        <f>VLOOKUP($C329,'2023-24 School Level AAFTE'!$C$4:$L$2380,9,FALSE)</f>
        <v>Yes</v>
      </c>
      <c r="F329" s="98">
        <f>VLOOKUP($C329,'2023-24 School Level AAFTE'!$C$4:$J$2380,8,FALSE)</f>
        <v>602.1</v>
      </c>
      <c r="G329" s="100">
        <f>IFERROR(IF(E329= "yes",VLOOKUP(C329,Summary!$B:$I,5,0),0),0)</f>
        <v>0</v>
      </c>
      <c r="H329" s="99">
        <f t="shared" ref="H329:H391" si="71">IF(E329= "yes", F329,0)</f>
        <v>602.1</v>
      </c>
      <c r="I329" s="157">
        <f>VLOOKUP($A329,'2024-25 Salary &amp; Benefits'!$A:$I,3,FALSE)</f>
        <v>1</v>
      </c>
      <c r="J329" s="157">
        <f>VLOOKUP($A329,'2024-25 Salary &amp; Benefits'!$A:$I,4,FALSE)</f>
        <v>1</v>
      </c>
      <c r="K329" s="144">
        <f t="shared" ref="K329:K391" si="72">IF(G329&gt;0,G329,H329)</f>
        <v>602.1</v>
      </c>
      <c r="L329" s="143">
        <f t="shared" ref="L329:L391" si="73">ROUND((($K329*1.1*36)/15)/900,3)</f>
        <v>1.766</v>
      </c>
      <c r="M329" s="145">
        <f>'2024-25 Salary &amp; Benefits'!$E$6</f>
        <v>72728</v>
      </c>
      <c r="N329" s="145">
        <f>'2024-25 Salary &amp; Benefits'!$F$6</f>
        <v>78209</v>
      </c>
      <c r="O329" s="9">
        <f t="shared" ref="O329:O391" si="74">ROUND($I329*$M329*$L329,2)</f>
        <v>128437.65</v>
      </c>
      <c r="P329" s="9">
        <f t="shared" ref="P329:P391" si="75">ROUND($J329*$N329*$L329,2)-O329</f>
        <v>9679.4400000000023</v>
      </c>
      <c r="Q329" s="9">
        <f>'2024-25 Salary &amp; Benefits'!G$6</f>
        <v>14418.72</v>
      </c>
      <c r="R329" s="146">
        <f>'2024-25 Salary &amp; Benefits'!H$6</f>
        <v>0.18149999999999999</v>
      </c>
      <c r="S329" s="146">
        <f>'2024-25 Salary &amp; Benefits'!I$6</f>
        <v>0.17510000000000001</v>
      </c>
      <c r="T329" s="9">
        <f t="shared" ref="T329:T391" si="76">ROUND(O329*R329+P329*S329+L329*Q329,2)</f>
        <v>50469.760000000002</v>
      </c>
      <c r="U329" s="9">
        <f t="shared" ref="U329:U391" si="77">ROUND((($N329*$J329*$L329)/180)*3,2)</f>
        <v>2301.9499999999998</v>
      </c>
      <c r="V329" s="9">
        <f t="shared" ref="V329:V391" si="78">ROUND(U329*S329,2)</f>
        <v>403.07</v>
      </c>
      <c r="W329" s="9">
        <f t="shared" ref="W329:W391" si="79">SUM(U329:V329)</f>
        <v>2705.02</v>
      </c>
      <c r="X329" s="22">
        <f t="shared" ref="X329:X391" si="80">SUM(T329,O329:P329,W329)</f>
        <v>191291.87</v>
      </c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</row>
    <row r="330" spans="1:159" s="21" customFormat="1">
      <c r="A330" s="78" t="s">
        <v>2461</v>
      </c>
      <c r="B330" s="90" t="s">
        <v>1850</v>
      </c>
      <c r="C330" s="91">
        <v>5396</v>
      </c>
      <c r="D330" s="90" t="s">
        <v>1860</v>
      </c>
      <c r="E330" s="110" t="str">
        <f>VLOOKUP($C330,'2023-24 School Level AAFTE'!$C$4:$L$2380,9,FALSE)</f>
        <v>Yes</v>
      </c>
      <c r="F330" s="98">
        <f>VLOOKUP($C330,'2023-24 School Level AAFTE'!$C$4:$J$2380,8,FALSE)</f>
        <v>13.67</v>
      </c>
      <c r="G330" s="100">
        <f>IFERROR(IF(E330= "yes",VLOOKUP(C330,Summary!$B:$I,5,0),0),0)</f>
        <v>0</v>
      </c>
      <c r="H330" s="99">
        <f t="shared" si="71"/>
        <v>13.67</v>
      </c>
      <c r="I330" s="157">
        <f>VLOOKUP($A330,'2024-25 Salary &amp; Benefits'!$A:$I,3,FALSE)</f>
        <v>1</v>
      </c>
      <c r="J330" s="157">
        <f>VLOOKUP($A330,'2024-25 Salary &amp; Benefits'!$A:$I,4,FALSE)</f>
        <v>1</v>
      </c>
      <c r="K330" s="144">
        <f t="shared" si="72"/>
        <v>13.67</v>
      </c>
      <c r="L330" s="143">
        <f t="shared" si="73"/>
        <v>0.04</v>
      </c>
      <c r="M330" s="145">
        <f>'2024-25 Salary &amp; Benefits'!$E$6</f>
        <v>72728</v>
      </c>
      <c r="N330" s="145">
        <f>'2024-25 Salary &amp; Benefits'!$F$6</f>
        <v>78209</v>
      </c>
      <c r="O330" s="9">
        <f t="shared" si="74"/>
        <v>2909.12</v>
      </c>
      <c r="P330" s="9">
        <f t="shared" si="75"/>
        <v>219.24000000000024</v>
      </c>
      <c r="Q330" s="9">
        <f>'2024-25 Salary &amp; Benefits'!G$6</f>
        <v>14418.72</v>
      </c>
      <c r="R330" s="146">
        <f>'2024-25 Salary &amp; Benefits'!H$6</f>
        <v>0.18149999999999999</v>
      </c>
      <c r="S330" s="146">
        <f>'2024-25 Salary &amp; Benefits'!I$6</f>
        <v>0.17510000000000001</v>
      </c>
      <c r="T330" s="9">
        <f t="shared" si="76"/>
        <v>1143.1400000000001</v>
      </c>
      <c r="U330" s="9">
        <f t="shared" si="77"/>
        <v>52.14</v>
      </c>
      <c r="V330" s="9">
        <f t="shared" si="78"/>
        <v>9.1300000000000008</v>
      </c>
      <c r="W330" s="9">
        <f t="shared" si="79"/>
        <v>61.27</v>
      </c>
      <c r="X330" s="22">
        <f t="shared" si="80"/>
        <v>4332.7700000000004</v>
      </c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</row>
    <row r="331" spans="1:159" s="21" customFormat="1">
      <c r="A331" s="78" t="s">
        <v>2461</v>
      </c>
      <c r="B331" s="90" t="s">
        <v>1850</v>
      </c>
      <c r="C331" s="91">
        <v>5035</v>
      </c>
      <c r="D331" s="90" t="s">
        <v>1857</v>
      </c>
      <c r="E331" s="110" t="str">
        <f>VLOOKUP($C331,'2023-24 School Level AAFTE'!$C$4:$L$2380,9,FALSE)</f>
        <v>No</v>
      </c>
      <c r="F331" s="98">
        <f>VLOOKUP($C331,'2023-24 School Level AAFTE'!$C$4:$J$2380,8,FALSE)</f>
        <v>132.16</v>
      </c>
      <c r="G331" s="100">
        <f>IFERROR(IF(E331= "yes",VLOOKUP(C331,Summary!$B:$I,5,0),0),0)</f>
        <v>0</v>
      </c>
      <c r="H331" s="99">
        <f t="shared" si="71"/>
        <v>0</v>
      </c>
      <c r="I331" s="157">
        <f>VLOOKUP($A331,'2024-25 Salary &amp; Benefits'!$A:$I,3,FALSE)</f>
        <v>1</v>
      </c>
      <c r="J331" s="157">
        <f>VLOOKUP($A331,'2024-25 Salary &amp; Benefits'!$A:$I,4,FALSE)</f>
        <v>1</v>
      </c>
      <c r="K331" s="144">
        <f t="shared" si="72"/>
        <v>0</v>
      </c>
      <c r="L331" s="143">
        <f t="shared" si="73"/>
        <v>0</v>
      </c>
      <c r="M331" s="145">
        <f>'2024-25 Salary &amp; Benefits'!$E$6</f>
        <v>72728</v>
      </c>
      <c r="N331" s="145">
        <f>'2024-25 Salary &amp; Benefits'!$F$6</f>
        <v>78209</v>
      </c>
      <c r="O331" s="9">
        <f t="shared" si="74"/>
        <v>0</v>
      </c>
      <c r="P331" s="9">
        <f t="shared" si="75"/>
        <v>0</v>
      </c>
      <c r="Q331" s="9">
        <f>'2024-25 Salary &amp; Benefits'!G$6</f>
        <v>14418.72</v>
      </c>
      <c r="R331" s="146">
        <f>'2024-25 Salary &amp; Benefits'!H$6</f>
        <v>0.18149999999999999</v>
      </c>
      <c r="S331" s="146">
        <f>'2024-25 Salary &amp; Benefits'!I$6</f>
        <v>0.17510000000000001</v>
      </c>
      <c r="T331" s="9">
        <f t="shared" si="76"/>
        <v>0</v>
      </c>
      <c r="U331" s="9">
        <f t="shared" si="77"/>
        <v>0</v>
      </c>
      <c r="V331" s="9">
        <f t="shared" si="78"/>
        <v>0</v>
      </c>
      <c r="W331" s="9">
        <f t="shared" si="79"/>
        <v>0</v>
      </c>
      <c r="X331" s="22">
        <f t="shared" si="80"/>
        <v>0</v>
      </c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</row>
    <row r="332" spans="1:159" s="21" customFormat="1">
      <c r="A332" s="78" t="s">
        <v>2461</v>
      </c>
      <c r="B332" s="90" t="s">
        <v>1850</v>
      </c>
      <c r="C332" s="91">
        <v>5294</v>
      </c>
      <c r="D332" s="90" t="s">
        <v>1859</v>
      </c>
      <c r="E332" s="110" t="str">
        <f>VLOOKUP($C332,'2023-24 School Level AAFTE'!$C$4:$L$2380,9,FALSE)</f>
        <v>No</v>
      </c>
      <c r="F332" s="98">
        <f>VLOOKUP($C332,'2023-24 School Level AAFTE'!$C$4:$J$2380,8,FALSE)</f>
        <v>509.14</v>
      </c>
      <c r="G332" s="100">
        <f>IFERROR(IF(E332= "yes",VLOOKUP(C332,Summary!$B:$I,5,0),0),0)</f>
        <v>0</v>
      </c>
      <c r="H332" s="99">
        <f t="shared" si="71"/>
        <v>0</v>
      </c>
      <c r="I332" s="157">
        <f>VLOOKUP($A332,'2024-25 Salary &amp; Benefits'!$A:$I,3,FALSE)</f>
        <v>1</v>
      </c>
      <c r="J332" s="157">
        <f>VLOOKUP($A332,'2024-25 Salary &amp; Benefits'!$A:$I,4,FALSE)</f>
        <v>1</v>
      </c>
      <c r="K332" s="144">
        <f t="shared" si="72"/>
        <v>0</v>
      </c>
      <c r="L332" s="143">
        <f t="shared" si="73"/>
        <v>0</v>
      </c>
      <c r="M332" s="145">
        <f>'2024-25 Salary &amp; Benefits'!$E$6</f>
        <v>72728</v>
      </c>
      <c r="N332" s="145">
        <f>'2024-25 Salary &amp; Benefits'!$F$6</f>
        <v>78209</v>
      </c>
      <c r="O332" s="9">
        <f t="shared" si="74"/>
        <v>0</v>
      </c>
      <c r="P332" s="9">
        <f t="shared" si="75"/>
        <v>0</v>
      </c>
      <c r="Q332" s="9">
        <f>'2024-25 Salary &amp; Benefits'!G$6</f>
        <v>14418.72</v>
      </c>
      <c r="R332" s="146">
        <f>'2024-25 Salary &amp; Benefits'!H$6</f>
        <v>0.18149999999999999</v>
      </c>
      <c r="S332" s="146">
        <f>'2024-25 Salary &amp; Benefits'!I$6</f>
        <v>0.17510000000000001</v>
      </c>
      <c r="T332" s="9">
        <f t="shared" si="76"/>
        <v>0</v>
      </c>
      <c r="U332" s="9">
        <f t="shared" si="77"/>
        <v>0</v>
      </c>
      <c r="V332" s="9">
        <f t="shared" si="78"/>
        <v>0</v>
      </c>
      <c r="W332" s="9">
        <f t="shared" si="79"/>
        <v>0</v>
      </c>
      <c r="X332" s="22">
        <f t="shared" si="80"/>
        <v>0</v>
      </c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</row>
    <row r="333" spans="1:159" s="21" customFormat="1">
      <c r="A333" s="78" t="s">
        <v>2461</v>
      </c>
      <c r="B333" s="90" t="s">
        <v>1850</v>
      </c>
      <c r="C333" s="91">
        <v>3761</v>
      </c>
      <c r="D333" s="90" t="s">
        <v>1856</v>
      </c>
      <c r="E333" s="110" t="str">
        <f>VLOOKUP($C333,'2023-24 School Level AAFTE'!$C$4:$L$2380,9,FALSE)</f>
        <v>Yes</v>
      </c>
      <c r="F333" s="98">
        <f>VLOOKUP($C333,'2023-24 School Level AAFTE'!$C$4:$J$2380,8,FALSE)</f>
        <v>328.31</v>
      </c>
      <c r="G333" s="100">
        <f>IFERROR(IF(E333= "yes",VLOOKUP(C333,Summary!$B:$I,5,0),0),0)</f>
        <v>0</v>
      </c>
      <c r="H333" s="99">
        <f t="shared" si="71"/>
        <v>328.31</v>
      </c>
      <c r="I333" s="157">
        <f>VLOOKUP($A333,'2024-25 Salary &amp; Benefits'!$A:$I,3,FALSE)</f>
        <v>1</v>
      </c>
      <c r="J333" s="157">
        <f>VLOOKUP($A333,'2024-25 Salary &amp; Benefits'!$A:$I,4,FALSE)</f>
        <v>1</v>
      </c>
      <c r="K333" s="144">
        <f t="shared" si="72"/>
        <v>328.31</v>
      </c>
      <c r="L333" s="143">
        <f t="shared" si="73"/>
        <v>0.96299999999999997</v>
      </c>
      <c r="M333" s="145">
        <f>'2024-25 Salary &amp; Benefits'!$E$6</f>
        <v>72728</v>
      </c>
      <c r="N333" s="145">
        <f>'2024-25 Salary &amp; Benefits'!$F$6</f>
        <v>78209</v>
      </c>
      <c r="O333" s="9">
        <f t="shared" si="74"/>
        <v>70037.06</v>
      </c>
      <c r="P333" s="9">
        <f t="shared" si="75"/>
        <v>5278.2100000000064</v>
      </c>
      <c r="Q333" s="9">
        <f>'2024-25 Salary &amp; Benefits'!G$6</f>
        <v>14418.72</v>
      </c>
      <c r="R333" s="146">
        <f>'2024-25 Salary &amp; Benefits'!H$6</f>
        <v>0.18149999999999999</v>
      </c>
      <c r="S333" s="146">
        <f>'2024-25 Salary &amp; Benefits'!I$6</f>
        <v>0.17510000000000001</v>
      </c>
      <c r="T333" s="9">
        <f t="shared" si="76"/>
        <v>27521.17</v>
      </c>
      <c r="U333" s="9">
        <f t="shared" si="77"/>
        <v>1255.25</v>
      </c>
      <c r="V333" s="9">
        <f t="shared" si="78"/>
        <v>219.79</v>
      </c>
      <c r="W333" s="9">
        <f t="shared" si="79"/>
        <v>1475.04</v>
      </c>
      <c r="X333" s="22">
        <f t="shared" si="80"/>
        <v>104311.48</v>
      </c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</row>
    <row r="334" spans="1:159" s="21" customFormat="1">
      <c r="A334" s="78" t="s">
        <v>2461</v>
      </c>
      <c r="B334" s="90" t="s">
        <v>1850</v>
      </c>
      <c r="C334" s="91">
        <v>2814</v>
      </c>
      <c r="D334" s="90" t="s">
        <v>842</v>
      </c>
      <c r="E334" s="110" t="str">
        <f>VLOOKUP($C334,'2023-24 School Level AAFTE'!$C$4:$L$2380,9,FALSE)</f>
        <v>Yes</v>
      </c>
      <c r="F334" s="98">
        <f>VLOOKUP($C334,'2023-24 School Level AAFTE'!$C$4:$J$2380,8,FALSE)</f>
        <v>586.86</v>
      </c>
      <c r="G334" s="100">
        <f>IFERROR(IF(E334= "yes",VLOOKUP(C334,Summary!$B:$I,5,0),0),0)</f>
        <v>0</v>
      </c>
      <c r="H334" s="99">
        <f t="shared" si="71"/>
        <v>586.86</v>
      </c>
      <c r="I334" s="157">
        <f>VLOOKUP($A334,'2024-25 Salary &amp; Benefits'!$A:$I,3,FALSE)</f>
        <v>1</v>
      </c>
      <c r="J334" s="157">
        <f>VLOOKUP($A334,'2024-25 Salary &amp; Benefits'!$A:$I,4,FALSE)</f>
        <v>1</v>
      </c>
      <c r="K334" s="144">
        <f t="shared" si="72"/>
        <v>586.86</v>
      </c>
      <c r="L334" s="143">
        <f t="shared" si="73"/>
        <v>1.7210000000000001</v>
      </c>
      <c r="M334" s="145">
        <f>'2024-25 Salary &amp; Benefits'!$E$6</f>
        <v>72728</v>
      </c>
      <c r="N334" s="145">
        <f>'2024-25 Salary &amp; Benefits'!$F$6</f>
        <v>78209</v>
      </c>
      <c r="O334" s="9">
        <f t="shared" si="74"/>
        <v>125164.89</v>
      </c>
      <c r="P334" s="9">
        <f t="shared" si="75"/>
        <v>9432.8000000000029</v>
      </c>
      <c r="Q334" s="9">
        <f>'2024-25 Salary &amp; Benefits'!G$6</f>
        <v>14418.72</v>
      </c>
      <c r="R334" s="146">
        <f>'2024-25 Salary &amp; Benefits'!H$6</f>
        <v>0.18149999999999999</v>
      </c>
      <c r="S334" s="146">
        <f>'2024-25 Salary &amp; Benefits'!I$6</f>
        <v>0.17510000000000001</v>
      </c>
      <c r="T334" s="9">
        <f t="shared" si="76"/>
        <v>49183.73</v>
      </c>
      <c r="U334" s="9">
        <f t="shared" si="77"/>
        <v>2243.29</v>
      </c>
      <c r="V334" s="9">
        <f t="shared" si="78"/>
        <v>392.8</v>
      </c>
      <c r="W334" s="9">
        <f t="shared" si="79"/>
        <v>2636.09</v>
      </c>
      <c r="X334" s="22">
        <f t="shared" si="80"/>
        <v>186417.50999999998</v>
      </c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</row>
    <row r="335" spans="1:159" s="21" customFormat="1">
      <c r="A335" s="78" t="s">
        <v>2461</v>
      </c>
      <c r="B335" s="90" t="s">
        <v>1850</v>
      </c>
      <c r="C335" s="91">
        <v>1769</v>
      </c>
      <c r="D335" s="90" t="s">
        <v>1851</v>
      </c>
      <c r="E335" s="110" t="str">
        <f>VLOOKUP($C335,'2023-24 School Level AAFTE'!$C$4:$L$2380,9,FALSE)</f>
        <v>Yes</v>
      </c>
      <c r="F335" s="98">
        <f>VLOOKUP($C335,'2023-24 School Level AAFTE'!$C$4:$J$2380,8,FALSE)</f>
        <v>89.32</v>
      </c>
      <c r="G335" s="100">
        <f>IFERROR(IF(E335= "yes",VLOOKUP(C335,Summary!$B:$I,5,0),0),0)</f>
        <v>0</v>
      </c>
      <c r="H335" s="99">
        <f t="shared" si="71"/>
        <v>89.32</v>
      </c>
      <c r="I335" s="157">
        <f>VLOOKUP($A335,'2024-25 Salary &amp; Benefits'!$A:$I,3,FALSE)</f>
        <v>1</v>
      </c>
      <c r="J335" s="157">
        <f>VLOOKUP($A335,'2024-25 Salary &amp; Benefits'!$A:$I,4,FALSE)</f>
        <v>1</v>
      </c>
      <c r="K335" s="144">
        <f t="shared" si="72"/>
        <v>89.32</v>
      </c>
      <c r="L335" s="143">
        <f t="shared" si="73"/>
        <v>0.26200000000000001</v>
      </c>
      <c r="M335" s="145">
        <f>'2024-25 Salary &amp; Benefits'!$E$6</f>
        <v>72728</v>
      </c>
      <c r="N335" s="145">
        <f>'2024-25 Salary &amp; Benefits'!$F$6</f>
        <v>78209</v>
      </c>
      <c r="O335" s="9">
        <f t="shared" si="74"/>
        <v>19054.740000000002</v>
      </c>
      <c r="P335" s="9">
        <f t="shared" si="75"/>
        <v>1436.0199999999968</v>
      </c>
      <c r="Q335" s="9">
        <f>'2024-25 Salary &amp; Benefits'!G$6</f>
        <v>14418.72</v>
      </c>
      <c r="R335" s="146">
        <f>'2024-25 Salary &amp; Benefits'!H$6</f>
        <v>0.18149999999999999</v>
      </c>
      <c r="S335" s="146">
        <f>'2024-25 Salary &amp; Benefits'!I$6</f>
        <v>0.17510000000000001</v>
      </c>
      <c r="T335" s="9">
        <f t="shared" si="76"/>
        <v>7487.59</v>
      </c>
      <c r="U335" s="9">
        <f t="shared" si="77"/>
        <v>341.51</v>
      </c>
      <c r="V335" s="9">
        <f t="shared" si="78"/>
        <v>59.8</v>
      </c>
      <c r="W335" s="9">
        <f t="shared" si="79"/>
        <v>401.31</v>
      </c>
      <c r="X335" s="22">
        <f t="shared" si="80"/>
        <v>28379.66</v>
      </c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</row>
    <row r="336" spans="1:159" s="21" customFormat="1">
      <c r="A336" s="78" t="s">
        <v>2461</v>
      </c>
      <c r="B336" s="90" t="s">
        <v>1850</v>
      </c>
      <c r="C336" s="91">
        <v>5269</v>
      </c>
      <c r="D336" s="90" t="s">
        <v>1858</v>
      </c>
      <c r="E336" s="110" t="str">
        <f>VLOOKUP($C336,'2023-24 School Level AAFTE'!$C$4:$L$2380,9,FALSE)</f>
        <v>Yes</v>
      </c>
      <c r="F336" s="98">
        <f>VLOOKUP($C336,'2023-24 School Level AAFTE'!$C$4:$J$2380,8,FALSE)</f>
        <v>614.19000000000005</v>
      </c>
      <c r="G336" s="100">
        <f>IFERROR(IF(E336= "yes",VLOOKUP(C336,Summary!$B:$I,5,0),0),0)</f>
        <v>0</v>
      </c>
      <c r="H336" s="99">
        <f t="shared" si="71"/>
        <v>614.19000000000005</v>
      </c>
      <c r="I336" s="157">
        <f>VLOOKUP($A336,'2024-25 Salary &amp; Benefits'!$A:$I,3,FALSE)</f>
        <v>1</v>
      </c>
      <c r="J336" s="157">
        <f>VLOOKUP($A336,'2024-25 Salary &amp; Benefits'!$A:$I,4,FALSE)</f>
        <v>1</v>
      </c>
      <c r="K336" s="144">
        <f t="shared" si="72"/>
        <v>614.19000000000005</v>
      </c>
      <c r="L336" s="143">
        <f t="shared" si="73"/>
        <v>1.802</v>
      </c>
      <c r="M336" s="145">
        <f>'2024-25 Salary &amp; Benefits'!$E$6</f>
        <v>72728</v>
      </c>
      <c r="N336" s="145">
        <f>'2024-25 Salary &amp; Benefits'!$F$6</f>
        <v>78209</v>
      </c>
      <c r="O336" s="9">
        <f t="shared" si="74"/>
        <v>131055.86</v>
      </c>
      <c r="P336" s="9">
        <f t="shared" si="75"/>
        <v>9876.7599999999948</v>
      </c>
      <c r="Q336" s="9">
        <f>'2024-25 Salary &amp; Benefits'!G$6</f>
        <v>14418.72</v>
      </c>
      <c r="R336" s="146">
        <f>'2024-25 Salary &amp; Benefits'!H$6</f>
        <v>0.18149999999999999</v>
      </c>
      <c r="S336" s="146">
        <f>'2024-25 Salary &amp; Benefits'!I$6</f>
        <v>0.17510000000000001</v>
      </c>
      <c r="T336" s="9">
        <f t="shared" si="76"/>
        <v>51498.59</v>
      </c>
      <c r="U336" s="9">
        <f t="shared" si="77"/>
        <v>2348.88</v>
      </c>
      <c r="V336" s="9">
        <f t="shared" si="78"/>
        <v>411.29</v>
      </c>
      <c r="W336" s="9">
        <f t="shared" si="79"/>
        <v>2760.17</v>
      </c>
      <c r="X336" s="22">
        <f t="shared" si="80"/>
        <v>195191.38000000003</v>
      </c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</row>
    <row r="337" spans="1:159" s="21" customFormat="1">
      <c r="A337" s="78" t="s">
        <v>2461</v>
      </c>
      <c r="B337" s="90" t="s">
        <v>1850</v>
      </c>
      <c r="C337" s="91">
        <v>3309</v>
      </c>
      <c r="D337" s="90" t="s">
        <v>1854</v>
      </c>
      <c r="E337" s="110" t="str">
        <f>VLOOKUP($C337,'2023-24 School Level AAFTE'!$C$4:$L$2380,9,FALSE)</f>
        <v>No</v>
      </c>
      <c r="F337" s="98">
        <f>VLOOKUP($C337,'2023-24 School Level AAFTE'!$C$4:$J$2380,8,FALSE)</f>
        <v>536.86</v>
      </c>
      <c r="G337" s="100">
        <f>IFERROR(IF(E337= "yes",VLOOKUP(C337,Summary!$B:$I,5,0),0),0)</f>
        <v>0</v>
      </c>
      <c r="H337" s="99">
        <f t="shared" si="71"/>
        <v>0</v>
      </c>
      <c r="I337" s="157">
        <f>VLOOKUP($A337,'2024-25 Salary &amp; Benefits'!$A:$I,3,FALSE)</f>
        <v>1</v>
      </c>
      <c r="J337" s="157">
        <f>VLOOKUP($A337,'2024-25 Salary &amp; Benefits'!$A:$I,4,FALSE)</f>
        <v>1</v>
      </c>
      <c r="K337" s="144">
        <f t="shared" si="72"/>
        <v>0</v>
      </c>
      <c r="L337" s="143">
        <f t="shared" si="73"/>
        <v>0</v>
      </c>
      <c r="M337" s="145">
        <f>'2024-25 Salary &amp; Benefits'!$E$6</f>
        <v>72728</v>
      </c>
      <c r="N337" s="145">
        <f>'2024-25 Salary &amp; Benefits'!$F$6</f>
        <v>78209</v>
      </c>
      <c r="O337" s="9">
        <f t="shared" si="74"/>
        <v>0</v>
      </c>
      <c r="P337" s="9">
        <f t="shared" si="75"/>
        <v>0</v>
      </c>
      <c r="Q337" s="9">
        <f>'2024-25 Salary &amp; Benefits'!G$6</f>
        <v>14418.72</v>
      </c>
      <c r="R337" s="146">
        <f>'2024-25 Salary &amp; Benefits'!H$6</f>
        <v>0.18149999999999999</v>
      </c>
      <c r="S337" s="146">
        <f>'2024-25 Salary &amp; Benefits'!I$6</f>
        <v>0.17510000000000001</v>
      </c>
      <c r="T337" s="9">
        <f t="shared" si="76"/>
        <v>0</v>
      </c>
      <c r="U337" s="9">
        <f t="shared" si="77"/>
        <v>0</v>
      </c>
      <c r="V337" s="9">
        <f t="shared" si="78"/>
        <v>0</v>
      </c>
      <c r="W337" s="9">
        <f t="shared" si="79"/>
        <v>0</v>
      </c>
      <c r="X337" s="22">
        <f t="shared" si="80"/>
        <v>0</v>
      </c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</row>
    <row r="338" spans="1:159" s="21" customFormat="1">
      <c r="A338" s="78" t="s">
        <v>2470</v>
      </c>
      <c r="B338" s="90" t="s">
        <v>1899</v>
      </c>
      <c r="C338" s="91">
        <v>5523</v>
      </c>
      <c r="D338" s="90" t="s">
        <v>2973</v>
      </c>
      <c r="E338" s="110" t="str">
        <f>VLOOKUP($C338,'2023-24 School Level AAFTE'!$C$4:$L$2380,9,FALSE)</f>
        <v>Yes</v>
      </c>
      <c r="F338" s="98">
        <f>VLOOKUP($C338,'2023-24 School Level AAFTE'!$C$4:$J$2380,8,FALSE)</f>
        <v>22.14</v>
      </c>
      <c r="G338" s="100">
        <f>IFERROR(IF(E338= "yes",VLOOKUP(C338,Summary!$B:$I,5,0),0),0)</f>
        <v>0</v>
      </c>
      <c r="H338" s="99">
        <f t="shared" si="71"/>
        <v>22.14</v>
      </c>
      <c r="I338" s="157">
        <f>VLOOKUP($A338,'2024-25 Salary &amp; Benefits'!$A:$I,3,FALSE)</f>
        <v>1</v>
      </c>
      <c r="J338" s="157">
        <f>VLOOKUP($A338,'2024-25 Salary &amp; Benefits'!$A:$I,4,FALSE)</f>
        <v>1</v>
      </c>
      <c r="K338" s="144">
        <f t="shared" si="72"/>
        <v>22.14</v>
      </c>
      <c r="L338" s="143">
        <f t="shared" si="73"/>
        <v>6.5000000000000002E-2</v>
      </c>
      <c r="M338" s="145">
        <f>'2024-25 Salary &amp; Benefits'!$E$6</f>
        <v>72728</v>
      </c>
      <c r="N338" s="145">
        <f>'2024-25 Salary &amp; Benefits'!$F$6</f>
        <v>78209</v>
      </c>
      <c r="O338" s="9">
        <f t="shared" si="74"/>
        <v>4727.32</v>
      </c>
      <c r="P338" s="9">
        <f t="shared" si="75"/>
        <v>356.27000000000044</v>
      </c>
      <c r="Q338" s="9">
        <f>'2024-25 Salary &amp; Benefits'!G$6</f>
        <v>14418.72</v>
      </c>
      <c r="R338" s="146">
        <f>'2024-25 Salary &amp; Benefits'!H$6</f>
        <v>0.18149999999999999</v>
      </c>
      <c r="S338" s="146">
        <f>'2024-25 Salary &amp; Benefits'!I$6</f>
        <v>0.17510000000000001</v>
      </c>
      <c r="T338" s="9">
        <f t="shared" si="76"/>
        <v>1857.61</v>
      </c>
      <c r="U338" s="9">
        <f t="shared" si="77"/>
        <v>84.73</v>
      </c>
      <c r="V338" s="9">
        <f t="shared" si="78"/>
        <v>14.84</v>
      </c>
      <c r="W338" s="9">
        <f t="shared" si="79"/>
        <v>99.570000000000007</v>
      </c>
      <c r="X338" s="22">
        <f t="shared" si="80"/>
        <v>7040.7699999999995</v>
      </c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</row>
    <row r="339" spans="1:159" s="21" customFormat="1">
      <c r="A339" s="78" t="s">
        <v>2470</v>
      </c>
      <c r="B339" s="90" t="s">
        <v>1899</v>
      </c>
      <c r="C339" s="91">
        <v>2664</v>
      </c>
      <c r="D339" s="90" t="s">
        <v>1901</v>
      </c>
      <c r="E339" s="110" t="str">
        <f>VLOOKUP($C339,'2023-24 School Level AAFTE'!$C$4:$L$2380,9,FALSE)</f>
        <v>Yes</v>
      </c>
      <c r="F339" s="98">
        <f>VLOOKUP($C339,'2023-24 School Level AAFTE'!$C$4:$J$2380,8,FALSE)</f>
        <v>349.08</v>
      </c>
      <c r="G339" s="100">
        <f>IFERROR(IF(E339= "yes",VLOOKUP(C339,Summary!$B:$I,5,0),0),0)</f>
        <v>0</v>
      </c>
      <c r="H339" s="99">
        <f t="shared" si="71"/>
        <v>349.08</v>
      </c>
      <c r="I339" s="157">
        <f>VLOOKUP($A339,'2024-25 Salary &amp; Benefits'!$A:$I,3,FALSE)</f>
        <v>1</v>
      </c>
      <c r="J339" s="157">
        <f>VLOOKUP($A339,'2024-25 Salary &amp; Benefits'!$A:$I,4,FALSE)</f>
        <v>1</v>
      </c>
      <c r="K339" s="144">
        <f t="shared" si="72"/>
        <v>349.08</v>
      </c>
      <c r="L339" s="143">
        <f t="shared" si="73"/>
        <v>1.024</v>
      </c>
      <c r="M339" s="145">
        <f>'2024-25 Salary &amp; Benefits'!$E$6</f>
        <v>72728</v>
      </c>
      <c r="N339" s="145">
        <f>'2024-25 Salary &amp; Benefits'!$F$6</f>
        <v>78209</v>
      </c>
      <c r="O339" s="9">
        <f t="shared" si="74"/>
        <v>74473.47</v>
      </c>
      <c r="P339" s="9">
        <f t="shared" si="75"/>
        <v>5612.5500000000029</v>
      </c>
      <c r="Q339" s="9">
        <f>'2024-25 Salary &amp; Benefits'!G$6</f>
        <v>14418.72</v>
      </c>
      <c r="R339" s="146">
        <f>'2024-25 Salary &amp; Benefits'!H$6</f>
        <v>0.18149999999999999</v>
      </c>
      <c r="S339" s="146">
        <f>'2024-25 Salary &amp; Benefits'!I$6</f>
        <v>0.17510000000000001</v>
      </c>
      <c r="T339" s="9">
        <f t="shared" si="76"/>
        <v>29264.46</v>
      </c>
      <c r="U339" s="9">
        <f t="shared" si="77"/>
        <v>1334.77</v>
      </c>
      <c r="V339" s="9">
        <f t="shared" si="78"/>
        <v>233.72</v>
      </c>
      <c r="W339" s="9">
        <f t="shared" si="79"/>
        <v>1568.49</v>
      </c>
      <c r="X339" s="22">
        <f t="shared" si="80"/>
        <v>110918.97</v>
      </c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</row>
    <row r="340" spans="1:159" s="21" customFormat="1">
      <c r="A340" s="78" t="s">
        <v>2470</v>
      </c>
      <c r="B340" s="90" t="s">
        <v>1899</v>
      </c>
      <c r="C340" s="91">
        <v>2404</v>
      </c>
      <c r="D340" s="90" t="s">
        <v>1900</v>
      </c>
      <c r="E340" s="110" t="str">
        <f>VLOOKUP($C340,'2023-24 School Level AAFTE'!$C$4:$L$2380,9,FALSE)</f>
        <v>Yes</v>
      </c>
      <c r="F340" s="98">
        <f>VLOOKUP($C340,'2023-24 School Level AAFTE'!$C$4:$J$2380,8,FALSE)</f>
        <v>346.31</v>
      </c>
      <c r="G340" s="100">
        <f>IFERROR(IF(E340= "yes",VLOOKUP(C340,Summary!$B:$I,5,0),0),0)</f>
        <v>0</v>
      </c>
      <c r="H340" s="99">
        <f t="shared" si="71"/>
        <v>346.31</v>
      </c>
      <c r="I340" s="157">
        <f>VLOOKUP($A340,'2024-25 Salary &amp; Benefits'!$A:$I,3,FALSE)</f>
        <v>1</v>
      </c>
      <c r="J340" s="157">
        <f>VLOOKUP($A340,'2024-25 Salary &amp; Benefits'!$A:$I,4,FALSE)</f>
        <v>1</v>
      </c>
      <c r="K340" s="144">
        <f t="shared" si="72"/>
        <v>346.31</v>
      </c>
      <c r="L340" s="143">
        <f t="shared" si="73"/>
        <v>1.016</v>
      </c>
      <c r="M340" s="145">
        <f>'2024-25 Salary &amp; Benefits'!$E$6</f>
        <v>72728</v>
      </c>
      <c r="N340" s="145">
        <f>'2024-25 Salary &amp; Benefits'!$F$6</f>
        <v>78209</v>
      </c>
      <c r="O340" s="9">
        <f t="shared" si="74"/>
        <v>73891.649999999994</v>
      </c>
      <c r="P340" s="9">
        <f t="shared" si="75"/>
        <v>5568.6900000000023</v>
      </c>
      <c r="Q340" s="9">
        <f>'2024-25 Salary &amp; Benefits'!G$6</f>
        <v>14418.72</v>
      </c>
      <c r="R340" s="146">
        <f>'2024-25 Salary &amp; Benefits'!H$6</f>
        <v>0.18149999999999999</v>
      </c>
      <c r="S340" s="146">
        <f>'2024-25 Salary &amp; Benefits'!I$6</f>
        <v>0.17510000000000001</v>
      </c>
      <c r="T340" s="9">
        <f t="shared" si="76"/>
        <v>29035.83</v>
      </c>
      <c r="U340" s="9">
        <f t="shared" si="77"/>
        <v>1324.34</v>
      </c>
      <c r="V340" s="9">
        <f t="shared" si="78"/>
        <v>231.89</v>
      </c>
      <c r="W340" s="9">
        <f t="shared" si="79"/>
        <v>1556.23</v>
      </c>
      <c r="X340" s="22">
        <f t="shared" si="80"/>
        <v>110052.4</v>
      </c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</row>
    <row r="341" spans="1:159" s="21" customFormat="1">
      <c r="A341" s="78" t="s">
        <v>2470</v>
      </c>
      <c r="B341" s="90" t="s">
        <v>1899</v>
      </c>
      <c r="C341" s="91">
        <v>1763</v>
      </c>
      <c r="D341" s="90" t="s">
        <v>3039</v>
      </c>
      <c r="E341" s="110" t="str">
        <f>VLOOKUP($C341,'2023-24 School Level AAFTE'!$C$4:$L$2380,9,FALSE)</f>
        <v>Yes</v>
      </c>
      <c r="F341" s="98">
        <f>VLOOKUP($C341,'2023-24 School Level AAFTE'!$C$4:$J$2380,8,FALSE)</f>
        <v>113.98</v>
      </c>
      <c r="G341" s="100">
        <f>IFERROR(IF(E341= "yes",VLOOKUP(C341,Summary!$B:$I,5,0),0),0)</f>
        <v>0</v>
      </c>
      <c r="H341" s="99">
        <f t="shared" si="71"/>
        <v>113.98</v>
      </c>
      <c r="I341" s="157">
        <f>VLOOKUP($A341,'2024-25 Salary &amp; Benefits'!$A:$I,3,FALSE)</f>
        <v>1</v>
      </c>
      <c r="J341" s="157">
        <f>VLOOKUP($A341,'2024-25 Salary &amp; Benefits'!$A:$I,4,FALSE)</f>
        <v>1</v>
      </c>
      <c r="K341" s="144">
        <f t="shared" si="72"/>
        <v>113.98</v>
      </c>
      <c r="L341" s="143">
        <f t="shared" si="73"/>
        <v>0.33400000000000002</v>
      </c>
      <c r="M341" s="145">
        <f>'2024-25 Salary &amp; Benefits'!$E$6</f>
        <v>72728</v>
      </c>
      <c r="N341" s="145">
        <f>'2024-25 Salary &amp; Benefits'!$F$6</f>
        <v>78209</v>
      </c>
      <c r="O341" s="9">
        <f t="shared" si="74"/>
        <v>24291.15</v>
      </c>
      <c r="P341" s="9">
        <f t="shared" si="75"/>
        <v>1830.6599999999999</v>
      </c>
      <c r="Q341" s="9">
        <f>'2024-25 Salary &amp; Benefits'!G$6</f>
        <v>14418.72</v>
      </c>
      <c r="R341" s="146">
        <f>'2024-25 Salary &amp; Benefits'!H$6</f>
        <v>0.18149999999999999</v>
      </c>
      <c r="S341" s="146">
        <f>'2024-25 Salary &amp; Benefits'!I$6</f>
        <v>0.17510000000000001</v>
      </c>
      <c r="T341" s="9">
        <f t="shared" si="76"/>
        <v>9545.24</v>
      </c>
      <c r="U341" s="9">
        <f t="shared" si="77"/>
        <v>435.36</v>
      </c>
      <c r="V341" s="9">
        <f t="shared" si="78"/>
        <v>76.23</v>
      </c>
      <c r="W341" s="9">
        <f t="shared" si="79"/>
        <v>511.59000000000003</v>
      </c>
      <c r="X341" s="22">
        <f t="shared" si="80"/>
        <v>36178.639999999999</v>
      </c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</row>
    <row r="342" spans="1:159" s="21" customFormat="1">
      <c r="A342" s="78" t="s">
        <v>2633</v>
      </c>
      <c r="B342" s="90" t="s">
        <v>3122</v>
      </c>
      <c r="C342" s="91">
        <v>5549</v>
      </c>
      <c r="D342" s="90" t="s">
        <v>1304</v>
      </c>
      <c r="E342" s="110" t="str">
        <f>VLOOKUP($C342,'2023-24 School Level AAFTE'!$C$4:$L$2380,9,FALSE)</f>
        <v>Yes</v>
      </c>
      <c r="F342" s="98">
        <f>VLOOKUP($C342,'2023-24 School Level AAFTE'!$C$4:$J$2380,8,FALSE)</f>
        <v>647.83000000000004</v>
      </c>
      <c r="G342" s="100">
        <f>IFERROR(IF(E342= "yes",VLOOKUP(C342,Summary!$B:$I,5,0),0),0)</f>
        <v>0</v>
      </c>
      <c r="H342" s="99">
        <f t="shared" si="71"/>
        <v>647.83000000000004</v>
      </c>
      <c r="I342" s="157">
        <f>VLOOKUP($A342,'2024-25 Salary &amp; Benefits'!$A:$I,3,FALSE)</f>
        <v>1.1200000000000001</v>
      </c>
      <c r="J342" s="157">
        <f>VLOOKUP($A342,'2024-25 Salary &amp; Benefits'!$A:$I,4,FALSE)</f>
        <v>1.1200000000000001</v>
      </c>
      <c r="K342" s="144">
        <f t="shared" si="72"/>
        <v>647.83000000000004</v>
      </c>
      <c r="L342" s="143">
        <f t="shared" si="73"/>
        <v>1.9</v>
      </c>
      <c r="M342" s="145">
        <f>'2024-25 Salary &amp; Benefits'!$E$6</f>
        <v>72728</v>
      </c>
      <c r="N342" s="145">
        <f>'2024-25 Salary &amp; Benefits'!$F$6</f>
        <v>78209</v>
      </c>
      <c r="O342" s="9">
        <f t="shared" si="74"/>
        <v>154765.18</v>
      </c>
      <c r="P342" s="9">
        <f t="shared" si="75"/>
        <v>11663.570000000007</v>
      </c>
      <c r="Q342" s="9">
        <f>'2024-25 Salary &amp; Benefits'!G$6</f>
        <v>14418.72</v>
      </c>
      <c r="R342" s="146">
        <f>'2024-25 Salary &amp; Benefits'!H$6</f>
        <v>0.18149999999999999</v>
      </c>
      <c r="S342" s="146">
        <f>'2024-25 Salary &amp; Benefits'!I$6</f>
        <v>0.17510000000000001</v>
      </c>
      <c r="T342" s="9">
        <f t="shared" si="76"/>
        <v>57527.74</v>
      </c>
      <c r="U342" s="9">
        <f t="shared" si="77"/>
        <v>2773.81</v>
      </c>
      <c r="V342" s="9">
        <f t="shared" si="78"/>
        <v>485.69</v>
      </c>
      <c r="W342" s="9">
        <f t="shared" si="79"/>
        <v>3259.5</v>
      </c>
      <c r="X342" s="22">
        <f t="shared" si="80"/>
        <v>227215.99</v>
      </c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</row>
    <row r="343" spans="1:159" s="21" customFormat="1">
      <c r="A343" s="78" t="s">
        <v>2317</v>
      </c>
      <c r="B343" s="90" t="s">
        <v>536</v>
      </c>
      <c r="C343" s="91">
        <v>4552</v>
      </c>
      <c r="D343" s="90" t="s">
        <v>539</v>
      </c>
      <c r="E343" s="110" t="str">
        <f>VLOOKUP($C343,'2023-24 School Level AAFTE'!$C$4:$L$2380,9,FALSE)</f>
        <v>Yes</v>
      </c>
      <c r="F343" s="98">
        <f>VLOOKUP($C343,'2023-24 School Level AAFTE'!$C$4:$J$2380,8,FALSE)</f>
        <v>135.85</v>
      </c>
      <c r="G343" s="100">
        <f>IFERROR(IF(E343= "yes",VLOOKUP(C343,Summary!$B:$I,5,0),0),0)</f>
        <v>0</v>
      </c>
      <c r="H343" s="99">
        <f t="shared" si="71"/>
        <v>135.85</v>
      </c>
      <c r="I343" s="157">
        <f>VLOOKUP($A343,'2024-25 Salary &amp; Benefits'!$A:$I,3,FALSE)</f>
        <v>1.1200000000000001</v>
      </c>
      <c r="J343" s="157">
        <f>VLOOKUP($A343,'2024-25 Salary &amp; Benefits'!$A:$I,4,FALSE)</f>
        <v>1.1200000000000001</v>
      </c>
      <c r="K343" s="144">
        <f t="shared" si="72"/>
        <v>135.85</v>
      </c>
      <c r="L343" s="143">
        <f t="shared" si="73"/>
        <v>0.39800000000000002</v>
      </c>
      <c r="M343" s="145">
        <f>'2024-25 Salary &amp; Benefits'!$E$6</f>
        <v>72728</v>
      </c>
      <c r="N343" s="145">
        <f>'2024-25 Salary &amp; Benefits'!$F$6</f>
        <v>78209</v>
      </c>
      <c r="O343" s="9">
        <f t="shared" si="74"/>
        <v>32419.23</v>
      </c>
      <c r="P343" s="9">
        <f t="shared" si="75"/>
        <v>2443.2100000000028</v>
      </c>
      <c r="Q343" s="9">
        <f>'2024-25 Salary &amp; Benefits'!G$6</f>
        <v>14418.72</v>
      </c>
      <c r="R343" s="146">
        <f>'2024-25 Salary &amp; Benefits'!H$6</f>
        <v>0.18149999999999999</v>
      </c>
      <c r="S343" s="146">
        <f>'2024-25 Salary &amp; Benefits'!I$6</f>
        <v>0.17510000000000001</v>
      </c>
      <c r="T343" s="9">
        <f t="shared" si="76"/>
        <v>12050.55</v>
      </c>
      <c r="U343" s="9">
        <f t="shared" si="77"/>
        <v>581.04</v>
      </c>
      <c r="V343" s="9">
        <f t="shared" si="78"/>
        <v>101.74</v>
      </c>
      <c r="W343" s="9">
        <f t="shared" si="79"/>
        <v>682.78</v>
      </c>
      <c r="X343" s="22">
        <f t="shared" si="80"/>
        <v>47595.770000000004</v>
      </c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</row>
    <row r="344" spans="1:159" s="21" customFormat="1">
      <c r="A344" s="78" t="s">
        <v>2317</v>
      </c>
      <c r="B344" s="90" t="s">
        <v>536</v>
      </c>
      <c r="C344" s="91">
        <v>2697</v>
      </c>
      <c r="D344" s="90" t="s">
        <v>538</v>
      </c>
      <c r="E344" s="110" t="str">
        <f>VLOOKUP($C344,'2023-24 School Level AAFTE'!$C$4:$L$2380,9,FALSE)</f>
        <v>Yes</v>
      </c>
      <c r="F344" s="98">
        <f>VLOOKUP($C344,'2023-24 School Level AAFTE'!$C$4:$J$2380,8,FALSE)</f>
        <v>238.85</v>
      </c>
      <c r="G344" s="100">
        <f>IFERROR(IF(E344= "yes",VLOOKUP(C344,Summary!$B:$I,5,0),0),0)</f>
        <v>0</v>
      </c>
      <c r="H344" s="99">
        <f t="shared" si="71"/>
        <v>238.85</v>
      </c>
      <c r="I344" s="157">
        <f>VLOOKUP($A344,'2024-25 Salary &amp; Benefits'!$A:$I,3,FALSE)</f>
        <v>1.1200000000000001</v>
      </c>
      <c r="J344" s="157">
        <f>VLOOKUP($A344,'2024-25 Salary &amp; Benefits'!$A:$I,4,FALSE)</f>
        <v>1.1200000000000001</v>
      </c>
      <c r="K344" s="144">
        <f t="shared" si="72"/>
        <v>238.85</v>
      </c>
      <c r="L344" s="143">
        <f t="shared" si="73"/>
        <v>0.70099999999999996</v>
      </c>
      <c r="M344" s="145">
        <f>'2024-25 Salary &amp; Benefits'!$E$6</f>
        <v>72728</v>
      </c>
      <c r="N344" s="145">
        <f>'2024-25 Salary &amp; Benefits'!$F$6</f>
        <v>78209</v>
      </c>
      <c r="O344" s="9">
        <f t="shared" si="74"/>
        <v>57100.21</v>
      </c>
      <c r="P344" s="9">
        <f t="shared" si="75"/>
        <v>4303.239999999998</v>
      </c>
      <c r="Q344" s="9">
        <f>'2024-25 Salary &amp; Benefits'!G$6</f>
        <v>14418.72</v>
      </c>
      <c r="R344" s="146">
        <f>'2024-25 Salary &amp; Benefits'!H$6</f>
        <v>0.18149999999999999</v>
      </c>
      <c r="S344" s="146">
        <f>'2024-25 Salary &amp; Benefits'!I$6</f>
        <v>0.17510000000000001</v>
      </c>
      <c r="T344" s="9">
        <f t="shared" si="76"/>
        <v>21224.71</v>
      </c>
      <c r="U344" s="9">
        <f t="shared" si="77"/>
        <v>1023.39</v>
      </c>
      <c r="V344" s="9">
        <f t="shared" si="78"/>
        <v>179.2</v>
      </c>
      <c r="W344" s="9">
        <f t="shared" si="79"/>
        <v>1202.5899999999999</v>
      </c>
      <c r="X344" s="22">
        <f t="shared" si="80"/>
        <v>83830.75</v>
      </c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</row>
    <row r="345" spans="1:159" s="21" customFormat="1">
      <c r="A345" s="78" t="s">
        <v>2317</v>
      </c>
      <c r="B345" s="90" t="s">
        <v>536</v>
      </c>
      <c r="C345" s="91">
        <v>3275</v>
      </c>
      <c r="D345" s="90" t="s">
        <v>3040</v>
      </c>
      <c r="E345" s="110" t="str">
        <f>VLOOKUP($C345,'2023-24 School Level AAFTE'!$C$4:$L$2380,9,FALSE)</f>
        <v>No</v>
      </c>
      <c r="F345" s="98">
        <f>VLOOKUP($C345,'2023-24 School Level AAFTE'!$C$4:$J$2380,8,FALSE)</f>
        <v>272.73</v>
      </c>
      <c r="G345" s="100">
        <f>IFERROR(IF(E345= "yes",VLOOKUP(C345,Summary!$B:$I,5,0),0),0)</f>
        <v>0</v>
      </c>
      <c r="H345" s="99">
        <f t="shared" si="71"/>
        <v>0</v>
      </c>
      <c r="I345" s="157">
        <f>VLOOKUP($A345,'2024-25 Salary &amp; Benefits'!$A:$I,3,FALSE)</f>
        <v>1.1200000000000001</v>
      </c>
      <c r="J345" s="157">
        <f>VLOOKUP($A345,'2024-25 Salary &amp; Benefits'!$A:$I,4,FALSE)</f>
        <v>1.1200000000000001</v>
      </c>
      <c r="K345" s="144">
        <f t="shared" si="72"/>
        <v>0</v>
      </c>
      <c r="L345" s="143">
        <f t="shared" si="73"/>
        <v>0</v>
      </c>
      <c r="M345" s="145">
        <f>'2024-25 Salary &amp; Benefits'!$E$6</f>
        <v>72728</v>
      </c>
      <c r="N345" s="145">
        <f>'2024-25 Salary &amp; Benefits'!$F$6</f>
        <v>78209</v>
      </c>
      <c r="O345" s="9">
        <f t="shared" si="74"/>
        <v>0</v>
      </c>
      <c r="P345" s="9">
        <f t="shared" si="75"/>
        <v>0</v>
      </c>
      <c r="Q345" s="9">
        <f>'2024-25 Salary &amp; Benefits'!G$6</f>
        <v>14418.72</v>
      </c>
      <c r="R345" s="146">
        <f>'2024-25 Salary &amp; Benefits'!H$6</f>
        <v>0.18149999999999999</v>
      </c>
      <c r="S345" s="146">
        <f>'2024-25 Salary &amp; Benefits'!I$6</f>
        <v>0.17510000000000001</v>
      </c>
      <c r="T345" s="9">
        <f t="shared" si="76"/>
        <v>0</v>
      </c>
      <c r="U345" s="9">
        <f t="shared" si="77"/>
        <v>0</v>
      </c>
      <c r="V345" s="9">
        <f t="shared" si="78"/>
        <v>0</v>
      </c>
      <c r="W345" s="9">
        <f t="shared" si="79"/>
        <v>0</v>
      </c>
      <c r="X345" s="22">
        <f t="shared" si="80"/>
        <v>0</v>
      </c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</row>
    <row r="346" spans="1:159" s="21" customFormat="1">
      <c r="A346" s="78" t="s">
        <v>2317</v>
      </c>
      <c r="B346" s="90" t="s">
        <v>536</v>
      </c>
      <c r="C346" s="91">
        <v>1724</v>
      </c>
      <c r="D346" s="90" t="s">
        <v>537</v>
      </c>
      <c r="E346" s="110" t="str">
        <f>VLOOKUP($C346,'2023-24 School Level AAFTE'!$C$4:$L$2380,9,FALSE)</f>
        <v>Yes</v>
      </c>
      <c r="F346" s="98">
        <f>VLOOKUP($C346,'2023-24 School Level AAFTE'!$C$4:$J$2380,8,FALSE)</f>
        <v>43.23</v>
      </c>
      <c r="G346" s="100">
        <f>IFERROR(IF(E346= "yes",VLOOKUP(C346,Summary!$B:$I,5,0),0),0)</f>
        <v>0</v>
      </c>
      <c r="H346" s="99">
        <f t="shared" si="71"/>
        <v>43.23</v>
      </c>
      <c r="I346" s="157">
        <f>VLOOKUP($A346,'2024-25 Salary &amp; Benefits'!$A:$I,3,FALSE)</f>
        <v>1.1200000000000001</v>
      </c>
      <c r="J346" s="157">
        <f>VLOOKUP($A346,'2024-25 Salary &amp; Benefits'!$A:$I,4,FALSE)</f>
        <v>1.1200000000000001</v>
      </c>
      <c r="K346" s="144">
        <f t="shared" si="72"/>
        <v>43.23</v>
      </c>
      <c r="L346" s="143">
        <f t="shared" si="73"/>
        <v>0.127</v>
      </c>
      <c r="M346" s="145">
        <f>'2024-25 Salary &amp; Benefits'!$E$6</f>
        <v>72728</v>
      </c>
      <c r="N346" s="145">
        <f>'2024-25 Salary &amp; Benefits'!$F$6</f>
        <v>78209</v>
      </c>
      <c r="O346" s="9">
        <f t="shared" si="74"/>
        <v>10344.83</v>
      </c>
      <c r="P346" s="9">
        <f t="shared" si="75"/>
        <v>779.6200000000008</v>
      </c>
      <c r="Q346" s="9">
        <f>'2024-25 Salary &amp; Benefits'!G$6</f>
        <v>14418.72</v>
      </c>
      <c r="R346" s="146">
        <f>'2024-25 Salary &amp; Benefits'!H$6</f>
        <v>0.18149999999999999</v>
      </c>
      <c r="S346" s="146">
        <f>'2024-25 Salary &amp; Benefits'!I$6</f>
        <v>0.17510000000000001</v>
      </c>
      <c r="T346" s="9">
        <f t="shared" si="76"/>
        <v>3845.28</v>
      </c>
      <c r="U346" s="9">
        <f t="shared" si="77"/>
        <v>185.41</v>
      </c>
      <c r="V346" s="9">
        <f t="shared" si="78"/>
        <v>32.47</v>
      </c>
      <c r="W346" s="9">
        <f t="shared" si="79"/>
        <v>217.88</v>
      </c>
      <c r="X346" s="22">
        <f t="shared" si="80"/>
        <v>15187.61</v>
      </c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</row>
    <row r="347" spans="1:159" s="21" customFormat="1">
      <c r="A347" s="78" t="s">
        <v>2234</v>
      </c>
      <c r="B347" s="90" t="s">
        <v>20</v>
      </c>
      <c r="C347" s="91">
        <v>2299</v>
      </c>
      <c r="D347" s="90" t="s">
        <v>22</v>
      </c>
      <c r="E347" s="110" t="str">
        <f>VLOOKUP($C347,'2023-24 School Level AAFTE'!$C$4:$L$2380,9,FALSE)</f>
        <v>No</v>
      </c>
      <c r="F347" s="98">
        <f>VLOOKUP($C347,'2023-24 School Level AAFTE'!$C$4:$J$2380,8,FALSE)</f>
        <v>675.87</v>
      </c>
      <c r="G347" s="100">
        <f>IFERROR(IF(E347= "yes",VLOOKUP(C347,Summary!$B:$I,5,0),0),0)</f>
        <v>0</v>
      </c>
      <c r="H347" s="99">
        <f t="shared" si="71"/>
        <v>0</v>
      </c>
      <c r="I347" s="157">
        <f>VLOOKUP($A347,'2024-25 Salary &amp; Benefits'!$A:$I,3,FALSE)</f>
        <v>1</v>
      </c>
      <c r="J347" s="157">
        <f>VLOOKUP($A347,'2024-25 Salary &amp; Benefits'!$A:$I,4,FALSE)</f>
        <v>1</v>
      </c>
      <c r="K347" s="144">
        <f t="shared" si="72"/>
        <v>0</v>
      </c>
      <c r="L347" s="143">
        <f t="shared" si="73"/>
        <v>0</v>
      </c>
      <c r="M347" s="145">
        <f>'2024-25 Salary &amp; Benefits'!$E$6</f>
        <v>72728</v>
      </c>
      <c r="N347" s="145">
        <f>'2024-25 Salary &amp; Benefits'!$F$6</f>
        <v>78209</v>
      </c>
      <c r="O347" s="9">
        <f t="shared" si="74"/>
        <v>0</v>
      </c>
      <c r="P347" s="9">
        <f t="shared" si="75"/>
        <v>0</v>
      </c>
      <c r="Q347" s="9">
        <f>'2024-25 Salary &amp; Benefits'!G$6</f>
        <v>14418.72</v>
      </c>
      <c r="R347" s="146">
        <f>'2024-25 Salary &amp; Benefits'!H$6</f>
        <v>0.18149999999999999</v>
      </c>
      <c r="S347" s="146">
        <f>'2024-25 Salary &amp; Benefits'!I$6</f>
        <v>0.17510000000000001</v>
      </c>
      <c r="T347" s="9">
        <f t="shared" si="76"/>
        <v>0</v>
      </c>
      <c r="U347" s="9">
        <f t="shared" si="77"/>
        <v>0</v>
      </c>
      <c r="V347" s="9">
        <f t="shared" si="78"/>
        <v>0</v>
      </c>
      <c r="W347" s="9">
        <f t="shared" si="79"/>
        <v>0</v>
      </c>
      <c r="X347" s="22">
        <f t="shared" si="80"/>
        <v>0</v>
      </c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</row>
    <row r="348" spans="1:159" s="21" customFormat="1">
      <c r="A348" s="78" t="s">
        <v>2234</v>
      </c>
      <c r="B348" s="90" t="s">
        <v>20</v>
      </c>
      <c r="C348" s="91">
        <v>5644</v>
      </c>
      <c r="D348" s="90" t="s">
        <v>3041</v>
      </c>
      <c r="E348" s="110" t="str">
        <f>VLOOKUP($C348,'2023-24 School Level AAFTE'!$C$4:$L$2380,9,FALSE)</f>
        <v>No</v>
      </c>
      <c r="F348" s="98">
        <f>VLOOKUP($C348,'2023-24 School Level AAFTE'!$C$4:$J$2380,8,FALSE)</f>
        <v>54.05</v>
      </c>
      <c r="G348" s="100">
        <f>IFERROR(IF(E348= "yes",VLOOKUP(C348,Summary!$B:$I,5,0),0),0)</f>
        <v>0</v>
      </c>
      <c r="H348" s="99">
        <f t="shared" si="71"/>
        <v>0</v>
      </c>
      <c r="I348" s="157">
        <f>VLOOKUP($A348,'2024-25 Salary &amp; Benefits'!$A:$I,3,FALSE)</f>
        <v>1</v>
      </c>
      <c r="J348" s="157">
        <f>VLOOKUP($A348,'2024-25 Salary &amp; Benefits'!$A:$I,4,FALSE)</f>
        <v>1</v>
      </c>
      <c r="K348" s="144">
        <f t="shared" si="72"/>
        <v>0</v>
      </c>
      <c r="L348" s="143">
        <f t="shared" si="73"/>
        <v>0</v>
      </c>
      <c r="M348" s="145">
        <f>'2024-25 Salary &amp; Benefits'!$E$6</f>
        <v>72728</v>
      </c>
      <c r="N348" s="145">
        <f>'2024-25 Salary &amp; Benefits'!$F$6</f>
        <v>78209</v>
      </c>
      <c r="O348" s="9">
        <f t="shared" si="74"/>
        <v>0</v>
      </c>
      <c r="P348" s="9">
        <f t="shared" si="75"/>
        <v>0</v>
      </c>
      <c r="Q348" s="9">
        <f>'2024-25 Salary &amp; Benefits'!G$6</f>
        <v>14418.72</v>
      </c>
      <c r="R348" s="146">
        <f>'2024-25 Salary &amp; Benefits'!H$6</f>
        <v>0.18149999999999999</v>
      </c>
      <c r="S348" s="146">
        <f>'2024-25 Salary &amp; Benefits'!I$6</f>
        <v>0.17510000000000001</v>
      </c>
      <c r="T348" s="9">
        <f t="shared" si="76"/>
        <v>0</v>
      </c>
      <c r="U348" s="9">
        <f t="shared" si="77"/>
        <v>0</v>
      </c>
      <c r="V348" s="9">
        <f t="shared" si="78"/>
        <v>0</v>
      </c>
      <c r="W348" s="9">
        <f t="shared" si="79"/>
        <v>0</v>
      </c>
      <c r="X348" s="22">
        <f t="shared" si="80"/>
        <v>0</v>
      </c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</row>
    <row r="349" spans="1:159" s="21" customFormat="1">
      <c r="A349" s="78" t="s">
        <v>2234</v>
      </c>
      <c r="B349" s="90" t="s">
        <v>20</v>
      </c>
      <c r="C349" s="91">
        <v>1617</v>
      </c>
      <c r="D349" s="90" t="s">
        <v>21</v>
      </c>
      <c r="E349" s="110" t="str">
        <f>VLOOKUP($C349,'2023-24 School Level AAFTE'!$C$4:$L$2380,9,FALSE)</f>
        <v>Yes</v>
      </c>
      <c r="F349" s="98">
        <f>VLOOKUP($C349,'2023-24 School Level AAFTE'!$C$4:$J$2380,8,FALSE)</f>
        <v>116.75</v>
      </c>
      <c r="G349" s="100">
        <f>IFERROR(IF(E349= "yes",VLOOKUP(C349,Summary!$B:$I,5,0),0),0)</f>
        <v>0</v>
      </c>
      <c r="H349" s="99">
        <f t="shared" si="71"/>
        <v>116.75</v>
      </c>
      <c r="I349" s="157">
        <f>VLOOKUP($A349,'2024-25 Salary &amp; Benefits'!$A:$I,3,FALSE)</f>
        <v>1</v>
      </c>
      <c r="J349" s="157">
        <f>VLOOKUP($A349,'2024-25 Salary &amp; Benefits'!$A:$I,4,FALSE)</f>
        <v>1</v>
      </c>
      <c r="K349" s="144">
        <f t="shared" si="72"/>
        <v>116.75</v>
      </c>
      <c r="L349" s="143">
        <f t="shared" si="73"/>
        <v>0.34200000000000003</v>
      </c>
      <c r="M349" s="145">
        <f>'2024-25 Salary &amp; Benefits'!$E$6</f>
        <v>72728</v>
      </c>
      <c r="N349" s="145">
        <f>'2024-25 Salary &amp; Benefits'!$F$6</f>
        <v>78209</v>
      </c>
      <c r="O349" s="9">
        <f t="shared" si="74"/>
        <v>24872.98</v>
      </c>
      <c r="P349" s="9">
        <f t="shared" si="75"/>
        <v>1874.5</v>
      </c>
      <c r="Q349" s="9">
        <f>'2024-25 Salary &amp; Benefits'!G$6</f>
        <v>14418.72</v>
      </c>
      <c r="R349" s="146">
        <f>'2024-25 Salary &amp; Benefits'!H$6</f>
        <v>0.18149999999999999</v>
      </c>
      <c r="S349" s="146">
        <f>'2024-25 Salary &amp; Benefits'!I$6</f>
        <v>0.17510000000000001</v>
      </c>
      <c r="T349" s="9">
        <f t="shared" si="76"/>
        <v>9773.8700000000008</v>
      </c>
      <c r="U349" s="9">
        <f t="shared" si="77"/>
        <v>445.79</v>
      </c>
      <c r="V349" s="9">
        <f t="shared" si="78"/>
        <v>78.06</v>
      </c>
      <c r="W349" s="9">
        <f t="shared" si="79"/>
        <v>523.85</v>
      </c>
      <c r="X349" s="22">
        <f t="shared" si="80"/>
        <v>37045.199999999997</v>
      </c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</row>
    <row r="350" spans="1:159" s="21" customFormat="1">
      <c r="A350" s="78" t="s">
        <v>2234</v>
      </c>
      <c r="B350" s="90" t="s">
        <v>20</v>
      </c>
      <c r="C350" s="91">
        <v>5413</v>
      </c>
      <c r="D350" s="90" t="s">
        <v>29</v>
      </c>
      <c r="E350" s="110" t="str">
        <f>VLOOKUP($C350,'2023-24 School Level AAFTE'!$C$4:$L$2380,9,FALSE)</f>
        <v>Yes</v>
      </c>
      <c r="F350" s="98">
        <f>VLOOKUP($C350,'2023-24 School Level AAFTE'!$C$4:$J$2380,8,FALSE)</f>
        <v>9.43</v>
      </c>
      <c r="G350" s="100">
        <f>IFERROR(IF(E350= "yes",VLOOKUP(C350,Summary!$B:$I,5,0),0),0)</f>
        <v>0</v>
      </c>
      <c r="H350" s="99">
        <f t="shared" si="71"/>
        <v>9.43</v>
      </c>
      <c r="I350" s="157">
        <f>VLOOKUP($A350,'2024-25 Salary &amp; Benefits'!$A:$I,3,FALSE)</f>
        <v>1</v>
      </c>
      <c r="J350" s="157">
        <f>VLOOKUP($A350,'2024-25 Salary &amp; Benefits'!$A:$I,4,FALSE)</f>
        <v>1</v>
      </c>
      <c r="K350" s="144">
        <f t="shared" si="72"/>
        <v>9.43</v>
      </c>
      <c r="L350" s="143">
        <f t="shared" si="73"/>
        <v>2.8000000000000001E-2</v>
      </c>
      <c r="M350" s="145">
        <f>'2024-25 Salary &amp; Benefits'!$E$6</f>
        <v>72728</v>
      </c>
      <c r="N350" s="145">
        <f>'2024-25 Salary &amp; Benefits'!$F$6</f>
        <v>78209</v>
      </c>
      <c r="O350" s="9">
        <f t="shared" si="74"/>
        <v>2036.38</v>
      </c>
      <c r="P350" s="9">
        <f t="shared" si="75"/>
        <v>153.4699999999998</v>
      </c>
      <c r="Q350" s="9">
        <f>'2024-25 Salary &amp; Benefits'!G$6</f>
        <v>14418.72</v>
      </c>
      <c r="R350" s="146">
        <f>'2024-25 Salary &amp; Benefits'!H$6</f>
        <v>0.18149999999999999</v>
      </c>
      <c r="S350" s="146">
        <f>'2024-25 Salary &amp; Benefits'!I$6</f>
        <v>0.17510000000000001</v>
      </c>
      <c r="T350" s="9">
        <f t="shared" si="76"/>
        <v>800.2</v>
      </c>
      <c r="U350" s="9">
        <f t="shared" si="77"/>
        <v>36.5</v>
      </c>
      <c r="V350" s="9">
        <f t="shared" si="78"/>
        <v>6.39</v>
      </c>
      <c r="W350" s="9">
        <f t="shared" si="79"/>
        <v>42.89</v>
      </c>
      <c r="X350" s="22">
        <f t="shared" si="80"/>
        <v>3032.9399999999996</v>
      </c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</row>
    <row r="351" spans="1:159" s="21" customFormat="1">
      <c r="A351" s="78" t="s">
        <v>2234</v>
      </c>
      <c r="B351" s="90" t="s">
        <v>20</v>
      </c>
      <c r="C351" s="91">
        <v>2962</v>
      </c>
      <c r="D351" s="90" t="s">
        <v>25</v>
      </c>
      <c r="E351" s="110" t="str">
        <f>VLOOKUP($C351,'2023-24 School Level AAFTE'!$C$4:$L$2380,9,FALSE)</f>
        <v>Yes</v>
      </c>
      <c r="F351" s="98">
        <f>VLOOKUP($C351,'2023-24 School Level AAFTE'!$C$4:$J$2380,8,FALSE)</f>
        <v>275.67</v>
      </c>
      <c r="G351" s="100">
        <f>IFERROR(IF(E351= "yes",VLOOKUP(C351,Summary!$B:$I,5,0),0),0)</f>
        <v>0</v>
      </c>
      <c r="H351" s="99">
        <f t="shared" si="71"/>
        <v>275.67</v>
      </c>
      <c r="I351" s="157">
        <f>VLOOKUP($A351,'2024-25 Salary &amp; Benefits'!$A:$I,3,FALSE)</f>
        <v>1</v>
      </c>
      <c r="J351" s="157">
        <f>VLOOKUP($A351,'2024-25 Salary &amp; Benefits'!$A:$I,4,FALSE)</f>
        <v>1</v>
      </c>
      <c r="K351" s="144">
        <f t="shared" si="72"/>
        <v>275.67</v>
      </c>
      <c r="L351" s="143">
        <f t="shared" si="73"/>
        <v>0.80900000000000005</v>
      </c>
      <c r="M351" s="145">
        <f>'2024-25 Salary &amp; Benefits'!$E$6</f>
        <v>72728</v>
      </c>
      <c r="N351" s="145">
        <f>'2024-25 Salary &amp; Benefits'!$F$6</f>
        <v>78209</v>
      </c>
      <c r="O351" s="9">
        <f t="shared" si="74"/>
        <v>58836.95</v>
      </c>
      <c r="P351" s="9">
        <f t="shared" si="75"/>
        <v>4434.1300000000047</v>
      </c>
      <c r="Q351" s="9">
        <f>'2024-25 Salary &amp; Benefits'!G$6</f>
        <v>14418.72</v>
      </c>
      <c r="R351" s="146">
        <f>'2024-25 Salary &amp; Benefits'!H$6</f>
        <v>0.18149999999999999</v>
      </c>
      <c r="S351" s="146">
        <f>'2024-25 Salary &amp; Benefits'!I$6</f>
        <v>0.17510000000000001</v>
      </c>
      <c r="T351" s="9">
        <f t="shared" si="76"/>
        <v>23120.07</v>
      </c>
      <c r="U351" s="9">
        <f t="shared" si="77"/>
        <v>1054.52</v>
      </c>
      <c r="V351" s="9">
        <f t="shared" si="78"/>
        <v>184.65</v>
      </c>
      <c r="W351" s="9">
        <f t="shared" si="79"/>
        <v>1239.17</v>
      </c>
      <c r="X351" s="22">
        <f t="shared" si="80"/>
        <v>87630.319999999992</v>
      </c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</row>
    <row r="352" spans="1:159" s="21" customFormat="1">
      <c r="A352" s="78" t="s">
        <v>2234</v>
      </c>
      <c r="B352" s="90" t="s">
        <v>20</v>
      </c>
      <c r="C352" s="91">
        <v>4384</v>
      </c>
      <c r="D352" s="90" t="s">
        <v>28</v>
      </c>
      <c r="E352" s="110" t="str">
        <f>VLOOKUP($C352,'2023-24 School Level AAFTE'!$C$4:$L$2380,9,FALSE)</f>
        <v>No</v>
      </c>
      <c r="F352" s="98">
        <f>VLOOKUP($C352,'2023-24 School Level AAFTE'!$C$4:$J$2380,8,FALSE)</f>
        <v>361.69</v>
      </c>
      <c r="G352" s="100">
        <f>IFERROR(IF(E352= "yes",VLOOKUP(C352,Summary!$B:$I,5,0),0),0)</f>
        <v>0</v>
      </c>
      <c r="H352" s="99">
        <f t="shared" si="71"/>
        <v>0</v>
      </c>
      <c r="I352" s="157">
        <f>VLOOKUP($A352,'2024-25 Salary &amp; Benefits'!$A:$I,3,FALSE)</f>
        <v>1</v>
      </c>
      <c r="J352" s="157">
        <f>VLOOKUP($A352,'2024-25 Salary &amp; Benefits'!$A:$I,4,FALSE)</f>
        <v>1</v>
      </c>
      <c r="K352" s="144">
        <f t="shared" si="72"/>
        <v>0</v>
      </c>
      <c r="L352" s="143">
        <f t="shared" si="73"/>
        <v>0</v>
      </c>
      <c r="M352" s="145">
        <f>'2024-25 Salary &amp; Benefits'!$E$6</f>
        <v>72728</v>
      </c>
      <c r="N352" s="145">
        <f>'2024-25 Salary &amp; Benefits'!$F$6</f>
        <v>78209</v>
      </c>
      <c r="O352" s="9">
        <f t="shared" si="74"/>
        <v>0</v>
      </c>
      <c r="P352" s="9">
        <f t="shared" si="75"/>
        <v>0</v>
      </c>
      <c r="Q352" s="9">
        <f>'2024-25 Salary &amp; Benefits'!G$6</f>
        <v>14418.72</v>
      </c>
      <c r="R352" s="146">
        <f>'2024-25 Salary &amp; Benefits'!H$6</f>
        <v>0.18149999999999999</v>
      </c>
      <c r="S352" s="146">
        <f>'2024-25 Salary &amp; Benefits'!I$6</f>
        <v>0.17510000000000001</v>
      </c>
      <c r="T352" s="9">
        <f t="shared" si="76"/>
        <v>0</v>
      </c>
      <c r="U352" s="9">
        <f t="shared" si="77"/>
        <v>0</v>
      </c>
      <c r="V352" s="9">
        <f t="shared" si="78"/>
        <v>0</v>
      </c>
      <c r="W352" s="9">
        <f t="shared" si="79"/>
        <v>0</v>
      </c>
      <c r="X352" s="22">
        <f t="shared" si="80"/>
        <v>0</v>
      </c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</row>
    <row r="353" spans="1:159" s="21" customFormat="1">
      <c r="A353" s="78" t="s">
        <v>2234</v>
      </c>
      <c r="B353" s="90" t="s">
        <v>20</v>
      </c>
      <c r="C353" s="91">
        <v>3266</v>
      </c>
      <c r="D353" s="90" t="s">
        <v>26</v>
      </c>
      <c r="E353" s="110" t="str">
        <f>VLOOKUP($C353,'2023-24 School Level AAFTE'!$C$4:$L$2380,9,FALSE)</f>
        <v>Yes</v>
      </c>
      <c r="F353" s="98">
        <f>VLOOKUP($C353,'2023-24 School Level AAFTE'!$C$4:$J$2380,8,FALSE)</f>
        <v>298.54000000000002</v>
      </c>
      <c r="G353" s="100">
        <f>IFERROR(IF(E353= "yes",VLOOKUP(C353,Summary!$B:$I,5,0),0),0)</f>
        <v>0</v>
      </c>
      <c r="H353" s="99">
        <f t="shared" si="71"/>
        <v>298.54000000000002</v>
      </c>
      <c r="I353" s="157">
        <f>VLOOKUP($A353,'2024-25 Salary &amp; Benefits'!$A:$I,3,FALSE)</f>
        <v>1</v>
      </c>
      <c r="J353" s="157">
        <f>VLOOKUP($A353,'2024-25 Salary &amp; Benefits'!$A:$I,4,FALSE)</f>
        <v>1</v>
      </c>
      <c r="K353" s="144">
        <f t="shared" si="72"/>
        <v>298.54000000000002</v>
      </c>
      <c r="L353" s="143">
        <f t="shared" si="73"/>
        <v>0.876</v>
      </c>
      <c r="M353" s="145">
        <f>'2024-25 Salary &amp; Benefits'!$E$6</f>
        <v>72728</v>
      </c>
      <c r="N353" s="145">
        <f>'2024-25 Salary &amp; Benefits'!$F$6</f>
        <v>78209</v>
      </c>
      <c r="O353" s="9">
        <f t="shared" si="74"/>
        <v>63709.73</v>
      </c>
      <c r="P353" s="9">
        <f t="shared" si="75"/>
        <v>4801.3499999999985</v>
      </c>
      <c r="Q353" s="9">
        <f>'2024-25 Salary &amp; Benefits'!G$6</f>
        <v>14418.72</v>
      </c>
      <c r="R353" s="146">
        <f>'2024-25 Salary &amp; Benefits'!H$6</f>
        <v>0.18149999999999999</v>
      </c>
      <c r="S353" s="146">
        <f>'2024-25 Salary &amp; Benefits'!I$6</f>
        <v>0.17510000000000001</v>
      </c>
      <c r="T353" s="9">
        <f t="shared" si="76"/>
        <v>25034.83</v>
      </c>
      <c r="U353" s="9">
        <f t="shared" si="77"/>
        <v>1141.8499999999999</v>
      </c>
      <c r="V353" s="9">
        <f t="shared" si="78"/>
        <v>199.94</v>
      </c>
      <c r="W353" s="9">
        <f t="shared" si="79"/>
        <v>1341.79</v>
      </c>
      <c r="X353" s="22">
        <f t="shared" si="80"/>
        <v>94887.7</v>
      </c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</row>
    <row r="354" spans="1:159" s="21" customFormat="1">
      <c r="A354" s="78" t="s">
        <v>2234</v>
      </c>
      <c r="B354" s="90" t="s">
        <v>20</v>
      </c>
      <c r="C354" s="91">
        <v>2501</v>
      </c>
      <c r="D354" s="90" t="s">
        <v>23</v>
      </c>
      <c r="E354" s="110" t="str">
        <f>VLOOKUP($C354,'2023-24 School Level AAFTE'!$C$4:$L$2380,9,FALSE)</f>
        <v>Yes</v>
      </c>
      <c r="F354" s="98">
        <f>VLOOKUP($C354,'2023-24 School Level AAFTE'!$C$4:$J$2380,8,FALSE)</f>
        <v>341.92</v>
      </c>
      <c r="G354" s="100">
        <f>IFERROR(IF(E354= "yes",VLOOKUP(C354,Summary!$B:$I,5,0),0),0)</f>
        <v>0</v>
      </c>
      <c r="H354" s="99">
        <f t="shared" si="71"/>
        <v>341.92</v>
      </c>
      <c r="I354" s="157">
        <f>VLOOKUP($A354,'2024-25 Salary &amp; Benefits'!$A:$I,3,FALSE)</f>
        <v>1</v>
      </c>
      <c r="J354" s="157">
        <f>VLOOKUP($A354,'2024-25 Salary &amp; Benefits'!$A:$I,4,FALSE)</f>
        <v>1</v>
      </c>
      <c r="K354" s="144">
        <f t="shared" si="72"/>
        <v>341.92</v>
      </c>
      <c r="L354" s="143">
        <f t="shared" si="73"/>
        <v>1.0029999999999999</v>
      </c>
      <c r="M354" s="145">
        <f>'2024-25 Salary &amp; Benefits'!$E$6</f>
        <v>72728</v>
      </c>
      <c r="N354" s="145">
        <f>'2024-25 Salary &amp; Benefits'!$F$6</f>
        <v>78209</v>
      </c>
      <c r="O354" s="9">
        <f t="shared" si="74"/>
        <v>72946.179999999993</v>
      </c>
      <c r="P354" s="9">
        <f t="shared" si="75"/>
        <v>5497.4500000000116</v>
      </c>
      <c r="Q354" s="9">
        <f>'2024-25 Salary &amp; Benefits'!G$6</f>
        <v>14418.72</v>
      </c>
      <c r="R354" s="146">
        <f>'2024-25 Salary &amp; Benefits'!H$6</f>
        <v>0.18149999999999999</v>
      </c>
      <c r="S354" s="146">
        <f>'2024-25 Salary &amp; Benefits'!I$6</f>
        <v>0.17510000000000001</v>
      </c>
      <c r="T354" s="9">
        <f t="shared" si="76"/>
        <v>28664.31</v>
      </c>
      <c r="U354" s="9">
        <f t="shared" si="77"/>
        <v>1307.3900000000001</v>
      </c>
      <c r="V354" s="9">
        <f t="shared" si="78"/>
        <v>228.92</v>
      </c>
      <c r="W354" s="9">
        <f t="shared" si="79"/>
        <v>1536.3100000000002</v>
      </c>
      <c r="X354" s="22">
        <f t="shared" si="80"/>
        <v>108644.25</v>
      </c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</row>
    <row r="355" spans="1:159" s="21" customFormat="1">
      <c r="A355" s="78" t="s">
        <v>2234</v>
      </c>
      <c r="B355" s="90" t="s">
        <v>20</v>
      </c>
      <c r="C355" s="91">
        <v>2823</v>
      </c>
      <c r="D355" s="90" t="s">
        <v>24</v>
      </c>
      <c r="E355" s="110" t="str">
        <f>VLOOKUP($C355,'2023-24 School Level AAFTE'!$C$4:$L$2380,9,FALSE)</f>
        <v>Yes</v>
      </c>
      <c r="F355" s="98">
        <f>VLOOKUP($C355,'2023-24 School Level AAFTE'!$C$4:$J$2380,8,FALSE)</f>
        <v>332.05</v>
      </c>
      <c r="G355" s="100">
        <f>IFERROR(IF(E355= "yes",VLOOKUP(C355,Summary!$B:$I,5,0),0),0)</f>
        <v>0</v>
      </c>
      <c r="H355" s="99">
        <f t="shared" si="71"/>
        <v>332.05</v>
      </c>
      <c r="I355" s="157">
        <f>VLOOKUP($A355,'2024-25 Salary &amp; Benefits'!$A:$I,3,FALSE)</f>
        <v>1</v>
      </c>
      <c r="J355" s="157">
        <f>VLOOKUP($A355,'2024-25 Salary &amp; Benefits'!$A:$I,4,FALSE)</f>
        <v>1</v>
      </c>
      <c r="K355" s="144">
        <f t="shared" si="72"/>
        <v>332.05</v>
      </c>
      <c r="L355" s="143">
        <f t="shared" si="73"/>
        <v>0.97399999999999998</v>
      </c>
      <c r="M355" s="145">
        <f>'2024-25 Salary &amp; Benefits'!$E$6</f>
        <v>72728</v>
      </c>
      <c r="N355" s="145">
        <f>'2024-25 Salary &amp; Benefits'!$F$6</f>
        <v>78209</v>
      </c>
      <c r="O355" s="9">
        <f t="shared" si="74"/>
        <v>70837.070000000007</v>
      </c>
      <c r="P355" s="9">
        <f t="shared" si="75"/>
        <v>5338.5</v>
      </c>
      <c r="Q355" s="9">
        <f>'2024-25 Salary &amp; Benefits'!G$6</f>
        <v>14418.72</v>
      </c>
      <c r="R355" s="146">
        <f>'2024-25 Salary &amp; Benefits'!H$6</f>
        <v>0.18149999999999999</v>
      </c>
      <c r="S355" s="146">
        <f>'2024-25 Salary &amp; Benefits'!I$6</f>
        <v>0.17510000000000001</v>
      </c>
      <c r="T355" s="9">
        <f t="shared" si="76"/>
        <v>27835.53</v>
      </c>
      <c r="U355" s="9">
        <f t="shared" si="77"/>
        <v>1269.5899999999999</v>
      </c>
      <c r="V355" s="9">
        <f t="shared" si="78"/>
        <v>222.31</v>
      </c>
      <c r="W355" s="9">
        <f t="shared" si="79"/>
        <v>1491.8999999999999</v>
      </c>
      <c r="X355" s="22">
        <f t="shared" si="80"/>
        <v>105503</v>
      </c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</row>
    <row r="356" spans="1:159" s="21" customFormat="1">
      <c r="A356" s="78" t="s">
        <v>2234</v>
      </c>
      <c r="B356" s="90" t="s">
        <v>20</v>
      </c>
      <c r="C356" s="91">
        <v>3616</v>
      </c>
      <c r="D356" s="90" t="s">
        <v>27</v>
      </c>
      <c r="E356" s="110" t="str">
        <f>VLOOKUP($C356,'2023-24 School Level AAFTE'!$C$4:$L$2380,9,FALSE)</f>
        <v>No</v>
      </c>
      <c r="F356" s="98">
        <f>VLOOKUP($C356,'2023-24 School Level AAFTE'!$C$4:$J$2380,8,FALSE)</f>
        <v>5.75</v>
      </c>
      <c r="G356" s="100">
        <f>IFERROR(IF(E356= "yes",VLOOKUP(C356,Summary!$B:$I,5,0),0),0)</f>
        <v>0</v>
      </c>
      <c r="H356" s="99">
        <f t="shared" si="71"/>
        <v>0</v>
      </c>
      <c r="I356" s="157">
        <f>VLOOKUP($A356,'2024-25 Salary &amp; Benefits'!$A:$I,3,FALSE)</f>
        <v>1</v>
      </c>
      <c r="J356" s="157">
        <f>VLOOKUP($A356,'2024-25 Salary &amp; Benefits'!$A:$I,4,FALSE)</f>
        <v>1</v>
      </c>
      <c r="K356" s="144">
        <f t="shared" si="72"/>
        <v>0</v>
      </c>
      <c r="L356" s="143">
        <f t="shared" si="73"/>
        <v>0</v>
      </c>
      <c r="M356" s="145">
        <f>'2024-25 Salary &amp; Benefits'!$E$6</f>
        <v>72728</v>
      </c>
      <c r="N356" s="145">
        <f>'2024-25 Salary &amp; Benefits'!$F$6</f>
        <v>78209</v>
      </c>
      <c r="O356" s="9">
        <f t="shared" si="74"/>
        <v>0</v>
      </c>
      <c r="P356" s="9">
        <f t="shared" si="75"/>
        <v>0</v>
      </c>
      <c r="Q356" s="9">
        <f>'2024-25 Salary &amp; Benefits'!G$6</f>
        <v>14418.72</v>
      </c>
      <c r="R356" s="146">
        <f>'2024-25 Salary &amp; Benefits'!H$6</f>
        <v>0.18149999999999999</v>
      </c>
      <c r="S356" s="146">
        <f>'2024-25 Salary &amp; Benefits'!I$6</f>
        <v>0.17510000000000001</v>
      </c>
      <c r="T356" s="9">
        <f t="shared" si="76"/>
        <v>0</v>
      </c>
      <c r="U356" s="9">
        <f t="shared" si="77"/>
        <v>0</v>
      </c>
      <c r="V356" s="9">
        <f t="shared" si="78"/>
        <v>0</v>
      </c>
      <c r="W356" s="9">
        <f t="shared" si="79"/>
        <v>0</v>
      </c>
      <c r="X356" s="22">
        <f t="shared" si="80"/>
        <v>0</v>
      </c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</row>
    <row r="357" spans="1:159" s="21" customFormat="1">
      <c r="A357" s="78" t="s">
        <v>2352</v>
      </c>
      <c r="B357" s="90" t="s">
        <v>1086</v>
      </c>
      <c r="C357" s="91">
        <v>2328</v>
      </c>
      <c r="D357" s="90" t="s">
        <v>1088</v>
      </c>
      <c r="E357" s="110" t="str">
        <f>VLOOKUP($C357,'2023-24 School Level AAFTE'!$C$4:$L$2380,9,FALSE)</f>
        <v>No</v>
      </c>
      <c r="F357" s="98">
        <f>VLOOKUP($C357,'2023-24 School Level AAFTE'!$C$4:$J$2380,8,FALSE)</f>
        <v>421.25</v>
      </c>
      <c r="G357" s="100">
        <f>IFERROR(IF(E357= "yes",VLOOKUP(C357,Summary!$B:$I,5,0),0),0)</f>
        <v>0</v>
      </c>
      <c r="H357" s="99">
        <f t="shared" si="71"/>
        <v>0</v>
      </c>
      <c r="I357" s="157">
        <f>VLOOKUP($A357,'2024-25 Salary &amp; Benefits'!$A:$I,3,FALSE)</f>
        <v>1.06</v>
      </c>
      <c r="J357" s="157">
        <f>VLOOKUP($A357,'2024-25 Salary &amp; Benefits'!$A:$I,4,FALSE)</f>
        <v>1.06</v>
      </c>
      <c r="K357" s="144">
        <f t="shared" si="72"/>
        <v>0</v>
      </c>
      <c r="L357" s="143">
        <f t="shared" si="73"/>
        <v>0</v>
      </c>
      <c r="M357" s="145">
        <f>'2024-25 Salary &amp; Benefits'!$E$6</f>
        <v>72728</v>
      </c>
      <c r="N357" s="145">
        <f>'2024-25 Salary &amp; Benefits'!$F$6</f>
        <v>78209</v>
      </c>
      <c r="O357" s="9">
        <f t="shared" si="74"/>
        <v>0</v>
      </c>
      <c r="P357" s="9">
        <f t="shared" si="75"/>
        <v>0</v>
      </c>
      <c r="Q357" s="9">
        <f>'2024-25 Salary &amp; Benefits'!G$6</f>
        <v>14418.72</v>
      </c>
      <c r="R357" s="146">
        <f>'2024-25 Salary &amp; Benefits'!H$6</f>
        <v>0.18149999999999999</v>
      </c>
      <c r="S357" s="146">
        <f>'2024-25 Salary &amp; Benefits'!I$6</f>
        <v>0.17510000000000001</v>
      </c>
      <c r="T357" s="9">
        <f t="shared" si="76"/>
        <v>0</v>
      </c>
      <c r="U357" s="9">
        <f t="shared" si="77"/>
        <v>0</v>
      </c>
      <c r="V357" s="9">
        <f t="shared" si="78"/>
        <v>0</v>
      </c>
      <c r="W357" s="9">
        <f t="shared" si="79"/>
        <v>0</v>
      </c>
      <c r="X357" s="22">
        <f t="shared" si="80"/>
        <v>0</v>
      </c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</row>
    <row r="358" spans="1:159" s="21" customFormat="1">
      <c r="A358" s="78" t="s">
        <v>2352</v>
      </c>
      <c r="B358" s="90" t="s">
        <v>1086</v>
      </c>
      <c r="C358" s="92">
        <v>2329</v>
      </c>
      <c r="D358" s="104" t="s">
        <v>1089</v>
      </c>
      <c r="E358" s="110" t="str">
        <f>VLOOKUP($C358,'2023-24 School Level AAFTE'!$C$4:$L$2380,9,FALSE)</f>
        <v>No</v>
      </c>
      <c r="F358" s="98">
        <f>VLOOKUP($C358,'2023-24 School Level AAFTE'!$C$4:$J$2380,8,FALSE)</f>
        <v>278.65999999999997</v>
      </c>
      <c r="G358" s="100">
        <f>IFERROR(IF(E358= "yes",VLOOKUP(C358,Summary!$B:$I,5,0),0),0)</f>
        <v>0</v>
      </c>
      <c r="H358" s="99">
        <f t="shared" si="71"/>
        <v>0</v>
      </c>
      <c r="I358" s="157">
        <f>VLOOKUP($A358,'2024-25 Salary &amp; Benefits'!$A:$I,3,FALSE)</f>
        <v>1.06</v>
      </c>
      <c r="J358" s="157">
        <f>VLOOKUP($A358,'2024-25 Salary &amp; Benefits'!$A:$I,4,FALSE)</f>
        <v>1.06</v>
      </c>
      <c r="K358" s="144">
        <f t="shared" si="72"/>
        <v>0</v>
      </c>
      <c r="L358" s="143">
        <f t="shared" si="73"/>
        <v>0</v>
      </c>
      <c r="M358" s="145">
        <f>'2024-25 Salary &amp; Benefits'!$E$6</f>
        <v>72728</v>
      </c>
      <c r="N358" s="145">
        <f>'2024-25 Salary &amp; Benefits'!$F$6</f>
        <v>78209</v>
      </c>
      <c r="O358" s="9">
        <f t="shared" si="74"/>
        <v>0</v>
      </c>
      <c r="P358" s="9">
        <f t="shared" si="75"/>
        <v>0</v>
      </c>
      <c r="Q358" s="9">
        <f>'2024-25 Salary &amp; Benefits'!G$6</f>
        <v>14418.72</v>
      </c>
      <c r="R358" s="146">
        <f>'2024-25 Salary &amp; Benefits'!H$6</f>
        <v>0.18149999999999999</v>
      </c>
      <c r="S358" s="146">
        <f>'2024-25 Salary &amp; Benefits'!I$6</f>
        <v>0.17510000000000001</v>
      </c>
      <c r="T358" s="9">
        <f t="shared" si="76"/>
        <v>0</v>
      </c>
      <c r="U358" s="9">
        <f t="shared" si="77"/>
        <v>0</v>
      </c>
      <c r="V358" s="9">
        <f t="shared" si="78"/>
        <v>0</v>
      </c>
      <c r="W358" s="9">
        <f t="shared" si="79"/>
        <v>0</v>
      </c>
      <c r="X358" s="22">
        <f t="shared" si="80"/>
        <v>0</v>
      </c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</row>
    <row r="359" spans="1:159" s="21" customFormat="1">
      <c r="A359" s="78" t="s">
        <v>2352</v>
      </c>
      <c r="B359" s="90" t="s">
        <v>1086</v>
      </c>
      <c r="C359" s="91">
        <v>1987</v>
      </c>
      <c r="D359" s="90" t="s">
        <v>1087</v>
      </c>
      <c r="E359" s="110" t="str">
        <f>VLOOKUP($C359,'2023-24 School Level AAFTE'!$C$4:$L$2380,9,FALSE)</f>
        <v>Yes</v>
      </c>
      <c r="F359" s="98">
        <f>VLOOKUP($C359,'2023-24 School Level AAFTE'!$C$4:$J$2380,8,FALSE)</f>
        <v>17.77</v>
      </c>
      <c r="G359" s="100">
        <f>IFERROR(IF(E359= "yes",VLOOKUP(C359,Summary!$B:$I,5,0),0),0)</f>
        <v>0</v>
      </c>
      <c r="H359" s="99">
        <f t="shared" si="71"/>
        <v>17.77</v>
      </c>
      <c r="I359" s="157">
        <f>VLOOKUP($A359,'2024-25 Salary &amp; Benefits'!$A:$I,3,FALSE)</f>
        <v>1.06</v>
      </c>
      <c r="J359" s="157">
        <f>VLOOKUP($A359,'2024-25 Salary &amp; Benefits'!$A:$I,4,FALSE)</f>
        <v>1.06</v>
      </c>
      <c r="K359" s="144">
        <f t="shared" si="72"/>
        <v>17.77</v>
      </c>
      <c r="L359" s="143">
        <f t="shared" si="73"/>
        <v>5.1999999999999998E-2</v>
      </c>
      <c r="M359" s="145">
        <f>'2024-25 Salary &amp; Benefits'!$E$6</f>
        <v>72728</v>
      </c>
      <c r="N359" s="145">
        <f>'2024-25 Salary &amp; Benefits'!$F$6</f>
        <v>78209</v>
      </c>
      <c r="O359" s="9">
        <f t="shared" si="74"/>
        <v>4008.77</v>
      </c>
      <c r="P359" s="9">
        <f t="shared" si="75"/>
        <v>302.11000000000013</v>
      </c>
      <c r="Q359" s="9">
        <f>'2024-25 Salary &amp; Benefits'!G$6</f>
        <v>14418.72</v>
      </c>
      <c r="R359" s="146">
        <f>'2024-25 Salary &amp; Benefits'!H$6</f>
        <v>0.18149999999999999</v>
      </c>
      <c r="S359" s="146">
        <f>'2024-25 Salary &amp; Benefits'!I$6</f>
        <v>0.17510000000000001</v>
      </c>
      <c r="T359" s="9">
        <f t="shared" si="76"/>
        <v>1530.26</v>
      </c>
      <c r="U359" s="9">
        <f t="shared" si="77"/>
        <v>71.849999999999994</v>
      </c>
      <c r="V359" s="9">
        <f t="shared" si="78"/>
        <v>12.58</v>
      </c>
      <c r="W359" s="9">
        <f t="shared" si="79"/>
        <v>84.429999999999993</v>
      </c>
      <c r="X359" s="22">
        <f t="shared" si="80"/>
        <v>5925.57</v>
      </c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</row>
    <row r="360" spans="1:159" s="21" customFormat="1">
      <c r="A360" s="78" t="s">
        <v>2352</v>
      </c>
      <c r="B360" s="90" t="s">
        <v>1086</v>
      </c>
      <c r="C360" s="91">
        <v>2570</v>
      </c>
      <c r="D360" s="90" t="s">
        <v>1090</v>
      </c>
      <c r="E360" s="110" t="str">
        <f>VLOOKUP($C360,'2023-24 School Level AAFTE'!$C$4:$L$2380,9,FALSE)</f>
        <v>No</v>
      </c>
      <c r="F360" s="98">
        <f>VLOOKUP($C360,'2023-24 School Level AAFTE'!$C$4:$J$2380,8,FALSE)</f>
        <v>221.73</v>
      </c>
      <c r="G360" s="100">
        <f>IFERROR(IF(E360= "yes",VLOOKUP(C360,Summary!$B:$I,5,0),0),0)</f>
        <v>0</v>
      </c>
      <c r="H360" s="99">
        <f t="shared" si="71"/>
        <v>0</v>
      </c>
      <c r="I360" s="157">
        <f>VLOOKUP($A360,'2024-25 Salary &amp; Benefits'!$A:$I,3,FALSE)</f>
        <v>1.06</v>
      </c>
      <c r="J360" s="157">
        <f>VLOOKUP($A360,'2024-25 Salary &amp; Benefits'!$A:$I,4,FALSE)</f>
        <v>1.06</v>
      </c>
      <c r="K360" s="144">
        <f t="shared" si="72"/>
        <v>0</v>
      </c>
      <c r="L360" s="143">
        <f t="shared" si="73"/>
        <v>0</v>
      </c>
      <c r="M360" s="145">
        <f>'2024-25 Salary &amp; Benefits'!$E$6</f>
        <v>72728</v>
      </c>
      <c r="N360" s="145">
        <f>'2024-25 Salary &amp; Benefits'!$F$6</f>
        <v>78209</v>
      </c>
      <c r="O360" s="9">
        <f t="shared" si="74"/>
        <v>0</v>
      </c>
      <c r="P360" s="9">
        <f t="shared" si="75"/>
        <v>0</v>
      </c>
      <c r="Q360" s="9">
        <f>'2024-25 Salary &amp; Benefits'!G$6</f>
        <v>14418.72</v>
      </c>
      <c r="R360" s="146">
        <f>'2024-25 Salary &amp; Benefits'!H$6</f>
        <v>0.18149999999999999</v>
      </c>
      <c r="S360" s="146">
        <f>'2024-25 Salary &amp; Benefits'!I$6</f>
        <v>0.17510000000000001</v>
      </c>
      <c r="T360" s="9">
        <f t="shared" si="76"/>
        <v>0</v>
      </c>
      <c r="U360" s="9">
        <f t="shared" si="77"/>
        <v>0</v>
      </c>
      <c r="V360" s="9">
        <f t="shared" si="78"/>
        <v>0</v>
      </c>
      <c r="W360" s="9">
        <f t="shared" si="79"/>
        <v>0</v>
      </c>
      <c r="X360" s="22">
        <f t="shared" si="80"/>
        <v>0</v>
      </c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</row>
    <row r="361" spans="1:159" s="21" customFormat="1">
      <c r="A361" t="s">
        <v>2416</v>
      </c>
      <c r="B361" s="90" t="s">
        <v>1403</v>
      </c>
      <c r="C361" s="3">
        <v>5386</v>
      </c>
      <c r="D361" t="s">
        <v>3222</v>
      </c>
      <c r="E361" s="110" t="str">
        <f>VLOOKUP($C361,'2023-24 School Level AAFTE'!$C$4:$L$2380,9,FALSE)</f>
        <v>Yes</v>
      </c>
      <c r="F361" s="98">
        <f>VLOOKUP($C361,'2023-24 School Level AAFTE'!$C$4:$J$2380,8,FALSE)</f>
        <v>0</v>
      </c>
      <c r="G361"/>
      <c r="H361" s="99">
        <f t="shared" si="71"/>
        <v>0</v>
      </c>
      <c r="I361" s="157">
        <f>VLOOKUP($A361,'2024-25 Salary &amp; Benefits'!$A:$I,3,FALSE)</f>
        <v>1.06</v>
      </c>
      <c r="J361" s="157">
        <f>VLOOKUP($A361,'2024-25 Salary &amp; Benefits'!$A:$I,4,FALSE)</f>
        <v>1.06</v>
      </c>
      <c r="K361" s="144">
        <f t="shared" si="72"/>
        <v>0</v>
      </c>
      <c r="L361" s="143">
        <f t="shared" si="73"/>
        <v>0</v>
      </c>
      <c r="M361" s="145">
        <f>'2024-25 Salary &amp; Benefits'!$E$6</f>
        <v>72728</v>
      </c>
      <c r="N361" s="145">
        <f>'2024-25 Salary &amp; Benefits'!$F$6</f>
        <v>78209</v>
      </c>
      <c r="O361" s="9">
        <f t="shared" si="74"/>
        <v>0</v>
      </c>
      <c r="P361" s="9">
        <f t="shared" si="75"/>
        <v>0</v>
      </c>
      <c r="Q361" s="9">
        <f>'2024-25 Salary &amp; Benefits'!G$6</f>
        <v>14418.72</v>
      </c>
      <c r="R361" s="146">
        <f>'2024-25 Salary &amp; Benefits'!H$6</f>
        <v>0.18149999999999999</v>
      </c>
      <c r="S361" s="146">
        <f>'2024-25 Salary &amp; Benefits'!I$6</f>
        <v>0.17510000000000001</v>
      </c>
      <c r="T361" s="9">
        <f t="shared" si="76"/>
        <v>0</v>
      </c>
      <c r="U361" s="9">
        <f t="shared" si="77"/>
        <v>0</v>
      </c>
      <c r="V361" s="9">
        <f t="shared" si="78"/>
        <v>0</v>
      </c>
      <c r="W361" s="9">
        <f t="shared" si="79"/>
        <v>0</v>
      </c>
      <c r="X361" s="22">
        <f t="shared" si="80"/>
        <v>0</v>
      </c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</row>
    <row r="362" spans="1:159" s="21" customFormat="1">
      <c r="A362" t="s">
        <v>2416</v>
      </c>
      <c r="B362" s="90" t="s">
        <v>1403</v>
      </c>
      <c r="C362" s="3">
        <v>5751</v>
      </c>
      <c r="D362" t="s">
        <v>3258</v>
      </c>
      <c r="E362" s="110" t="str">
        <f>VLOOKUP($C362,'2023-24 School Level AAFTE'!$C$4:$L$2380,9,FALSE)</f>
        <v>Yes</v>
      </c>
      <c r="F362" s="98">
        <f>VLOOKUP($C362,'2023-24 School Level AAFTE'!$C$4:$J$2380,8,FALSE)</f>
        <v>199.07</v>
      </c>
      <c r="G362"/>
      <c r="H362" s="99">
        <f t="shared" si="71"/>
        <v>199.07</v>
      </c>
      <c r="I362" s="157">
        <f>VLOOKUP($A362,'2024-25 Salary &amp; Benefits'!$A:$I,3,FALSE)</f>
        <v>1.06</v>
      </c>
      <c r="J362" s="157">
        <f>VLOOKUP($A362,'2024-25 Salary &amp; Benefits'!$A:$I,4,FALSE)</f>
        <v>1.06</v>
      </c>
      <c r="K362" s="144">
        <f t="shared" si="72"/>
        <v>199.07</v>
      </c>
      <c r="L362" s="143">
        <f t="shared" si="73"/>
        <v>0.58399999999999996</v>
      </c>
      <c r="M362" s="145">
        <f>'2024-25 Salary &amp; Benefits'!$E$6</f>
        <v>72728</v>
      </c>
      <c r="N362" s="145">
        <f>'2024-25 Salary &amp; Benefits'!$F$6</f>
        <v>78209</v>
      </c>
      <c r="O362" s="9">
        <f t="shared" si="74"/>
        <v>45021.54</v>
      </c>
      <c r="P362" s="9">
        <f t="shared" si="75"/>
        <v>3392.9599999999991</v>
      </c>
      <c r="Q362" s="9">
        <f>'2024-25 Salary &amp; Benefits'!G$6</f>
        <v>14418.72</v>
      </c>
      <c r="R362" s="146">
        <f>'2024-25 Salary &amp; Benefits'!H$6</f>
        <v>0.18149999999999999</v>
      </c>
      <c r="S362" s="146">
        <f>'2024-25 Salary &amp; Benefits'!I$6</f>
        <v>0.17510000000000001</v>
      </c>
      <c r="T362" s="9">
        <f t="shared" si="76"/>
        <v>17186.05</v>
      </c>
      <c r="U362" s="9">
        <f t="shared" si="77"/>
        <v>806.91</v>
      </c>
      <c r="V362" s="9">
        <f t="shared" si="78"/>
        <v>141.29</v>
      </c>
      <c r="W362" s="9">
        <f t="shared" si="79"/>
        <v>948.19999999999993</v>
      </c>
      <c r="X362" s="22">
        <f t="shared" si="80"/>
        <v>66548.749999999985</v>
      </c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</row>
    <row r="363" spans="1:159" s="21" customFormat="1">
      <c r="A363" t="s">
        <v>2416</v>
      </c>
      <c r="B363" s="90" t="s">
        <v>1403</v>
      </c>
      <c r="C363" s="3">
        <v>1880</v>
      </c>
      <c r="D363" t="s">
        <v>2686</v>
      </c>
      <c r="E363" s="110" t="str">
        <f>VLOOKUP($C363,'2023-24 School Level AAFTE'!$C$4:$L$2380,9,FALSE)</f>
        <v>Yes</v>
      </c>
      <c r="F363" s="98">
        <f>VLOOKUP($C363,'2023-24 School Level AAFTE'!$C$4:$J$2380,8,FALSE)</f>
        <v>6.14</v>
      </c>
      <c r="G363"/>
      <c r="H363" s="99">
        <f t="shared" si="71"/>
        <v>6.14</v>
      </c>
      <c r="I363" s="157">
        <f>VLOOKUP($A363,'2024-25 Salary &amp; Benefits'!$A:$I,3,FALSE)</f>
        <v>1.06</v>
      </c>
      <c r="J363" s="157">
        <f>VLOOKUP($A363,'2024-25 Salary &amp; Benefits'!$A:$I,4,FALSE)</f>
        <v>1.06</v>
      </c>
      <c r="K363" s="144">
        <f t="shared" si="72"/>
        <v>6.14</v>
      </c>
      <c r="L363" s="143">
        <f t="shared" si="73"/>
        <v>1.7999999999999999E-2</v>
      </c>
      <c r="M363" s="145">
        <f>'2024-25 Salary &amp; Benefits'!$E$6</f>
        <v>72728</v>
      </c>
      <c r="N363" s="145">
        <f>'2024-25 Salary &amp; Benefits'!$F$6</f>
        <v>78209</v>
      </c>
      <c r="O363" s="9">
        <f t="shared" si="74"/>
        <v>1387.65</v>
      </c>
      <c r="P363" s="9">
        <f t="shared" si="75"/>
        <v>104.57999999999993</v>
      </c>
      <c r="Q363" s="9">
        <f>'2024-25 Salary &amp; Benefits'!G$6</f>
        <v>14418.72</v>
      </c>
      <c r="R363" s="146">
        <f>'2024-25 Salary &amp; Benefits'!H$6</f>
        <v>0.18149999999999999</v>
      </c>
      <c r="S363" s="146">
        <f>'2024-25 Salary &amp; Benefits'!I$6</f>
        <v>0.17510000000000001</v>
      </c>
      <c r="T363" s="9">
        <f t="shared" si="76"/>
        <v>529.71</v>
      </c>
      <c r="U363" s="9">
        <f t="shared" si="77"/>
        <v>24.87</v>
      </c>
      <c r="V363" s="9">
        <f t="shared" si="78"/>
        <v>4.3499999999999996</v>
      </c>
      <c r="W363" s="9">
        <f t="shared" si="79"/>
        <v>29.22</v>
      </c>
      <c r="X363" s="22">
        <f t="shared" si="80"/>
        <v>2051.16</v>
      </c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</row>
    <row r="364" spans="1:159" s="21" customFormat="1">
      <c r="A364" s="78" t="s">
        <v>2416</v>
      </c>
      <c r="B364" s="90" t="s">
        <v>1403</v>
      </c>
      <c r="C364" s="91">
        <v>1825</v>
      </c>
      <c r="D364" s="90" t="s">
        <v>1404</v>
      </c>
      <c r="E364" s="110" t="str">
        <f>VLOOKUP($C364,'2023-24 School Level AAFTE'!$C$4:$L$2380,9,FALSE)</f>
        <v>Yes</v>
      </c>
      <c r="F364" s="98">
        <f>VLOOKUP($C364,'2023-24 School Level AAFTE'!$C$4:$J$2380,8,FALSE)</f>
        <v>31.54</v>
      </c>
      <c r="G364" s="100">
        <f>IFERROR(IF(E364= "yes",VLOOKUP(C364,Summary!$B:$I,5,0),0),0)</f>
        <v>0</v>
      </c>
      <c r="H364" s="99">
        <f t="shared" si="71"/>
        <v>31.54</v>
      </c>
      <c r="I364" s="157">
        <f>VLOOKUP($A364,'2024-25 Salary &amp; Benefits'!$A:$I,3,FALSE)</f>
        <v>1.06</v>
      </c>
      <c r="J364" s="157">
        <f>VLOOKUP($A364,'2024-25 Salary &amp; Benefits'!$A:$I,4,FALSE)</f>
        <v>1.06</v>
      </c>
      <c r="K364" s="144">
        <f t="shared" si="72"/>
        <v>31.54</v>
      </c>
      <c r="L364" s="143">
        <f t="shared" si="73"/>
        <v>9.2999999999999999E-2</v>
      </c>
      <c r="M364" s="145">
        <f>'2024-25 Salary &amp; Benefits'!$E$6</f>
        <v>72728</v>
      </c>
      <c r="N364" s="145">
        <f>'2024-25 Salary &amp; Benefits'!$F$6</f>
        <v>78209</v>
      </c>
      <c r="O364" s="9">
        <f t="shared" si="74"/>
        <v>7169.53</v>
      </c>
      <c r="P364" s="9">
        <f t="shared" si="75"/>
        <v>540.3100000000004</v>
      </c>
      <c r="Q364" s="9">
        <f>'2024-25 Salary &amp; Benefits'!G$6</f>
        <v>14418.72</v>
      </c>
      <c r="R364" s="146">
        <f>'2024-25 Salary &amp; Benefits'!H$6</f>
        <v>0.18149999999999999</v>
      </c>
      <c r="S364" s="146">
        <f>'2024-25 Salary &amp; Benefits'!I$6</f>
        <v>0.17510000000000001</v>
      </c>
      <c r="T364" s="9">
        <f t="shared" si="76"/>
        <v>2736.82</v>
      </c>
      <c r="U364" s="9">
        <f t="shared" si="77"/>
        <v>128.5</v>
      </c>
      <c r="V364" s="9">
        <f t="shared" si="78"/>
        <v>22.5</v>
      </c>
      <c r="W364" s="9">
        <f t="shared" si="79"/>
        <v>151</v>
      </c>
      <c r="X364" s="22">
        <f t="shared" si="80"/>
        <v>10597.66</v>
      </c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</row>
    <row r="365" spans="1:159" s="21" customFormat="1">
      <c r="A365" s="78" t="s">
        <v>2416</v>
      </c>
      <c r="B365" s="90" t="s">
        <v>1403</v>
      </c>
      <c r="C365" s="91">
        <v>3454</v>
      </c>
      <c r="D365" s="90" t="s">
        <v>1416</v>
      </c>
      <c r="E365" s="110" t="str">
        <f>VLOOKUP($C365,'2023-24 School Level AAFTE'!$C$4:$L$2380,9,FALSE)</f>
        <v>No</v>
      </c>
      <c r="F365" s="98">
        <f>VLOOKUP($C365,'2023-24 School Level AAFTE'!$C$4:$J$2380,8,FALSE)</f>
        <v>344.86</v>
      </c>
      <c r="G365" s="100">
        <f>IFERROR(IF(E365= "yes",VLOOKUP(C365,Summary!$B:$I,5,0),0),0)</f>
        <v>0</v>
      </c>
      <c r="H365" s="99">
        <f t="shared" si="71"/>
        <v>0</v>
      </c>
      <c r="I365" s="157">
        <f>VLOOKUP($A365,'2024-25 Salary &amp; Benefits'!$A:$I,3,FALSE)</f>
        <v>1.06</v>
      </c>
      <c r="J365" s="157">
        <f>VLOOKUP($A365,'2024-25 Salary &amp; Benefits'!$A:$I,4,FALSE)</f>
        <v>1.06</v>
      </c>
      <c r="K365" s="144">
        <f t="shared" si="72"/>
        <v>0</v>
      </c>
      <c r="L365" s="143">
        <f t="shared" si="73"/>
        <v>0</v>
      </c>
      <c r="M365" s="145">
        <f>'2024-25 Salary &amp; Benefits'!$E$6</f>
        <v>72728</v>
      </c>
      <c r="N365" s="145">
        <f>'2024-25 Salary &amp; Benefits'!$F$6</f>
        <v>78209</v>
      </c>
      <c r="O365" s="9">
        <f t="shared" si="74"/>
        <v>0</v>
      </c>
      <c r="P365" s="9">
        <f t="shared" si="75"/>
        <v>0</v>
      </c>
      <c r="Q365" s="9">
        <f>'2024-25 Salary &amp; Benefits'!G$6</f>
        <v>14418.72</v>
      </c>
      <c r="R365" s="146">
        <f>'2024-25 Salary &amp; Benefits'!H$6</f>
        <v>0.18149999999999999</v>
      </c>
      <c r="S365" s="146">
        <f>'2024-25 Salary &amp; Benefits'!I$6</f>
        <v>0.17510000000000001</v>
      </c>
      <c r="T365" s="9">
        <f t="shared" si="76"/>
        <v>0</v>
      </c>
      <c r="U365" s="9">
        <f t="shared" si="77"/>
        <v>0</v>
      </c>
      <c r="V365" s="9">
        <f t="shared" si="78"/>
        <v>0</v>
      </c>
      <c r="W365" s="9">
        <f t="shared" si="79"/>
        <v>0</v>
      </c>
      <c r="X365" s="22">
        <f t="shared" si="80"/>
        <v>0</v>
      </c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</row>
    <row r="366" spans="1:159" s="21" customFormat="1">
      <c r="A366" s="78" t="s">
        <v>2416</v>
      </c>
      <c r="B366" s="90" t="s">
        <v>1403</v>
      </c>
      <c r="C366" s="91">
        <v>3457</v>
      </c>
      <c r="D366" s="90" t="s">
        <v>1419</v>
      </c>
      <c r="E366" s="110" t="str">
        <f>VLOOKUP($C366,'2023-24 School Level AAFTE'!$C$4:$L$2380,9,FALSE)</f>
        <v>No</v>
      </c>
      <c r="F366" s="98">
        <f>VLOOKUP($C366,'2023-24 School Level AAFTE'!$C$4:$J$2380,8,FALSE)</f>
        <v>436.86</v>
      </c>
      <c r="G366" s="100">
        <f>IFERROR(IF(E366= "yes",VLOOKUP(C366,Summary!$B:$I,5,0),0),0)</f>
        <v>0</v>
      </c>
      <c r="H366" s="99">
        <f t="shared" si="71"/>
        <v>0</v>
      </c>
      <c r="I366" s="157">
        <f>VLOOKUP($A366,'2024-25 Salary &amp; Benefits'!$A:$I,3,FALSE)</f>
        <v>1.06</v>
      </c>
      <c r="J366" s="157">
        <f>VLOOKUP($A366,'2024-25 Salary &amp; Benefits'!$A:$I,4,FALSE)</f>
        <v>1.06</v>
      </c>
      <c r="K366" s="144">
        <f t="shared" si="72"/>
        <v>0</v>
      </c>
      <c r="L366" s="143">
        <f t="shared" si="73"/>
        <v>0</v>
      </c>
      <c r="M366" s="145">
        <f>'2024-25 Salary &amp; Benefits'!$E$6</f>
        <v>72728</v>
      </c>
      <c r="N366" s="145">
        <f>'2024-25 Salary &amp; Benefits'!$F$6</f>
        <v>78209</v>
      </c>
      <c r="O366" s="9">
        <f t="shared" si="74"/>
        <v>0</v>
      </c>
      <c r="P366" s="9">
        <f t="shared" si="75"/>
        <v>0</v>
      </c>
      <c r="Q366" s="9">
        <f>'2024-25 Salary &amp; Benefits'!G$6</f>
        <v>14418.72</v>
      </c>
      <c r="R366" s="146">
        <f>'2024-25 Salary &amp; Benefits'!H$6</f>
        <v>0.18149999999999999</v>
      </c>
      <c r="S366" s="146">
        <f>'2024-25 Salary &amp; Benefits'!I$6</f>
        <v>0.17510000000000001</v>
      </c>
      <c r="T366" s="9">
        <f t="shared" si="76"/>
        <v>0</v>
      </c>
      <c r="U366" s="9">
        <f t="shared" si="77"/>
        <v>0</v>
      </c>
      <c r="V366" s="9">
        <f t="shared" si="78"/>
        <v>0</v>
      </c>
      <c r="W366" s="9">
        <f t="shared" si="79"/>
        <v>0</v>
      </c>
      <c r="X366" s="22">
        <f t="shared" si="80"/>
        <v>0</v>
      </c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</row>
    <row r="367" spans="1:159" s="21" customFormat="1">
      <c r="A367" s="78" t="s">
        <v>2416</v>
      </c>
      <c r="B367" s="90" t="s">
        <v>1403</v>
      </c>
      <c r="C367" s="91">
        <v>2425</v>
      </c>
      <c r="D367" s="90" t="s">
        <v>1407</v>
      </c>
      <c r="E367" s="110" t="str">
        <f>VLOOKUP($C367,'2023-24 School Level AAFTE'!$C$4:$L$2380,9,FALSE)</f>
        <v>Yes</v>
      </c>
      <c r="F367" s="98">
        <f>VLOOKUP($C367,'2023-24 School Level AAFTE'!$C$4:$J$2380,8,FALSE)</f>
        <v>1136.1699999999998</v>
      </c>
      <c r="G367" s="100">
        <f>IFERROR(IF(E367= "yes",VLOOKUP(C367,Summary!$B:$I,5,0),0),0)</f>
        <v>0</v>
      </c>
      <c r="H367" s="99">
        <f t="shared" si="71"/>
        <v>1136.1699999999998</v>
      </c>
      <c r="I367" s="157">
        <f>VLOOKUP($A367,'2024-25 Salary &amp; Benefits'!$A:$I,3,FALSE)</f>
        <v>1.06</v>
      </c>
      <c r="J367" s="157">
        <f>VLOOKUP($A367,'2024-25 Salary &amp; Benefits'!$A:$I,4,FALSE)</f>
        <v>1.06</v>
      </c>
      <c r="K367" s="144">
        <f t="shared" si="72"/>
        <v>1136.1699999999998</v>
      </c>
      <c r="L367" s="143">
        <f t="shared" si="73"/>
        <v>3.3330000000000002</v>
      </c>
      <c r="M367" s="145">
        <f>'2024-25 Salary &amp; Benefits'!$E$6</f>
        <v>72728</v>
      </c>
      <c r="N367" s="145">
        <f>'2024-25 Salary &amp; Benefits'!$F$6</f>
        <v>78209</v>
      </c>
      <c r="O367" s="9">
        <f t="shared" si="74"/>
        <v>256946.57</v>
      </c>
      <c r="P367" s="9">
        <f t="shared" si="75"/>
        <v>19364.260000000009</v>
      </c>
      <c r="Q367" s="9">
        <f>'2024-25 Salary &amp; Benefits'!G$6</f>
        <v>14418.72</v>
      </c>
      <c r="R367" s="146">
        <f>'2024-25 Salary &amp; Benefits'!H$6</f>
        <v>0.18149999999999999</v>
      </c>
      <c r="S367" s="146">
        <f>'2024-25 Salary &amp; Benefits'!I$6</f>
        <v>0.17510000000000001</v>
      </c>
      <c r="T367" s="9">
        <f t="shared" si="76"/>
        <v>98084.08</v>
      </c>
      <c r="U367" s="9">
        <f t="shared" si="77"/>
        <v>4605.18</v>
      </c>
      <c r="V367" s="9">
        <f t="shared" si="78"/>
        <v>806.37</v>
      </c>
      <c r="W367" s="9">
        <f t="shared" si="79"/>
        <v>5411.55</v>
      </c>
      <c r="X367" s="22">
        <f t="shared" si="80"/>
        <v>379806.46</v>
      </c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</row>
    <row r="368" spans="1:159" s="21" customFormat="1">
      <c r="A368" s="78" t="s">
        <v>2416</v>
      </c>
      <c r="B368" s="90" t="s">
        <v>1403</v>
      </c>
      <c r="C368" s="91">
        <v>5411</v>
      </c>
      <c r="D368" s="90" t="s">
        <v>1427</v>
      </c>
      <c r="E368" s="110" t="str">
        <f>VLOOKUP($C368,'2023-24 School Level AAFTE'!$C$4:$L$2380,9,FALSE)</f>
        <v>Yes</v>
      </c>
      <c r="F368" s="98">
        <f>VLOOKUP($C368,'2023-24 School Level AAFTE'!$C$4:$J$2380,8,FALSE)</f>
        <v>265.67</v>
      </c>
      <c r="G368" s="100">
        <f>IFERROR(IF(E368= "yes",VLOOKUP(C368,Summary!$B:$I,5,0),0),0)</f>
        <v>0</v>
      </c>
      <c r="H368" s="99">
        <f t="shared" si="71"/>
        <v>265.67</v>
      </c>
      <c r="I368" s="157">
        <f>VLOOKUP($A368,'2024-25 Salary &amp; Benefits'!$A:$I,3,FALSE)</f>
        <v>1.06</v>
      </c>
      <c r="J368" s="157">
        <f>VLOOKUP($A368,'2024-25 Salary &amp; Benefits'!$A:$I,4,FALSE)</f>
        <v>1.06</v>
      </c>
      <c r="K368" s="144">
        <f t="shared" si="72"/>
        <v>265.67</v>
      </c>
      <c r="L368" s="143">
        <f t="shared" si="73"/>
        <v>0.77900000000000003</v>
      </c>
      <c r="M368" s="145">
        <f>'2024-25 Salary &amp; Benefits'!$E$6</f>
        <v>72728</v>
      </c>
      <c r="N368" s="145">
        <f>'2024-25 Salary &amp; Benefits'!$F$6</f>
        <v>78209</v>
      </c>
      <c r="O368" s="9">
        <f t="shared" si="74"/>
        <v>60054.42</v>
      </c>
      <c r="P368" s="9">
        <f t="shared" si="75"/>
        <v>4525.8800000000047</v>
      </c>
      <c r="Q368" s="9">
        <f>'2024-25 Salary &amp; Benefits'!G$6</f>
        <v>14418.72</v>
      </c>
      <c r="R368" s="146">
        <f>'2024-25 Salary &amp; Benefits'!H$6</f>
        <v>0.18149999999999999</v>
      </c>
      <c r="S368" s="146">
        <f>'2024-25 Salary &amp; Benefits'!I$6</f>
        <v>0.17510000000000001</v>
      </c>
      <c r="T368" s="9">
        <f t="shared" si="76"/>
        <v>22924.54</v>
      </c>
      <c r="U368" s="9">
        <f t="shared" si="77"/>
        <v>1076.3399999999999</v>
      </c>
      <c r="V368" s="9">
        <f t="shared" si="78"/>
        <v>188.47</v>
      </c>
      <c r="W368" s="9">
        <f t="shared" si="79"/>
        <v>1264.81</v>
      </c>
      <c r="X368" s="22">
        <f t="shared" si="80"/>
        <v>88769.65</v>
      </c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</row>
    <row r="369" spans="1:159" s="21" customFormat="1">
      <c r="A369" s="78" t="s">
        <v>2416</v>
      </c>
      <c r="B369" s="90" t="s">
        <v>1403</v>
      </c>
      <c r="C369" s="91">
        <v>2943</v>
      </c>
      <c r="D369" s="90" t="s">
        <v>1410</v>
      </c>
      <c r="E369" s="110" t="str">
        <f>VLOOKUP($C369,'2023-24 School Level AAFTE'!$C$4:$L$2380,9,FALSE)</f>
        <v>Yes</v>
      </c>
      <c r="F369" s="98">
        <f>VLOOKUP($C369,'2023-24 School Level AAFTE'!$C$4:$J$2380,8,FALSE)</f>
        <v>241.34</v>
      </c>
      <c r="G369" s="100">
        <f>IFERROR(IF(E369= "yes",VLOOKUP(C369,Summary!$B:$I,5,0),0),0)</f>
        <v>0</v>
      </c>
      <c r="H369" s="99">
        <f t="shared" si="71"/>
        <v>241.34</v>
      </c>
      <c r="I369" s="157">
        <f>VLOOKUP($A369,'2024-25 Salary &amp; Benefits'!$A:$I,3,FALSE)</f>
        <v>1.06</v>
      </c>
      <c r="J369" s="157">
        <f>VLOOKUP($A369,'2024-25 Salary &amp; Benefits'!$A:$I,4,FALSE)</f>
        <v>1.06</v>
      </c>
      <c r="K369" s="144">
        <f t="shared" si="72"/>
        <v>241.34</v>
      </c>
      <c r="L369" s="143">
        <f t="shared" si="73"/>
        <v>0.70799999999999996</v>
      </c>
      <c r="M369" s="145">
        <f>'2024-25 Salary &amp; Benefits'!$E$6</f>
        <v>72728</v>
      </c>
      <c r="N369" s="145">
        <f>'2024-25 Salary &amp; Benefits'!$F$6</f>
        <v>78209</v>
      </c>
      <c r="O369" s="9">
        <f t="shared" si="74"/>
        <v>54580.91</v>
      </c>
      <c r="P369" s="9">
        <f t="shared" si="75"/>
        <v>4113.3799999999974</v>
      </c>
      <c r="Q369" s="9">
        <f>'2024-25 Salary &amp; Benefits'!G$6</f>
        <v>14418.72</v>
      </c>
      <c r="R369" s="146">
        <f>'2024-25 Salary &amp; Benefits'!H$6</f>
        <v>0.18149999999999999</v>
      </c>
      <c r="S369" s="146">
        <f>'2024-25 Salary &amp; Benefits'!I$6</f>
        <v>0.17510000000000001</v>
      </c>
      <c r="T369" s="9">
        <f t="shared" si="76"/>
        <v>20835.14</v>
      </c>
      <c r="U369" s="9">
        <f t="shared" si="77"/>
        <v>978.24</v>
      </c>
      <c r="V369" s="9">
        <f t="shared" si="78"/>
        <v>171.29</v>
      </c>
      <c r="W369" s="9">
        <f t="shared" si="79"/>
        <v>1149.53</v>
      </c>
      <c r="X369" s="22">
        <f t="shared" si="80"/>
        <v>80678.959999999992</v>
      </c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</row>
    <row r="370" spans="1:159" s="21" customFormat="1">
      <c r="A370" s="78" t="s">
        <v>2416</v>
      </c>
      <c r="B370" s="90" t="s">
        <v>1403</v>
      </c>
      <c r="C370" s="92">
        <v>3455</v>
      </c>
      <c r="D370" s="104" t="s">
        <v>1417</v>
      </c>
      <c r="E370" s="110" t="str">
        <f>VLOOKUP($C370,'2023-24 School Level AAFTE'!$C$4:$L$2380,9,FALSE)</f>
        <v>Yes</v>
      </c>
      <c r="F370" s="98">
        <f>VLOOKUP($C370,'2023-24 School Level AAFTE'!$C$4:$J$2380,8,FALSE)</f>
        <v>261.72000000000003</v>
      </c>
      <c r="G370" s="100">
        <f>IFERROR(IF(E370= "yes",VLOOKUP(C370,Summary!$B:$I,5,0),0),0)</f>
        <v>0</v>
      </c>
      <c r="H370" s="99">
        <f t="shared" si="71"/>
        <v>261.72000000000003</v>
      </c>
      <c r="I370" s="157">
        <f>VLOOKUP($A370,'2024-25 Salary &amp; Benefits'!$A:$I,3,FALSE)</f>
        <v>1.06</v>
      </c>
      <c r="J370" s="157">
        <f>VLOOKUP($A370,'2024-25 Salary &amp; Benefits'!$A:$I,4,FALSE)</f>
        <v>1.06</v>
      </c>
      <c r="K370" s="144">
        <f t="shared" si="72"/>
        <v>261.72000000000003</v>
      </c>
      <c r="L370" s="143">
        <f t="shared" si="73"/>
        <v>0.76800000000000002</v>
      </c>
      <c r="M370" s="145">
        <f>'2024-25 Salary &amp; Benefits'!$E$6</f>
        <v>72728</v>
      </c>
      <c r="N370" s="145">
        <f>'2024-25 Salary &amp; Benefits'!$F$6</f>
        <v>78209</v>
      </c>
      <c r="O370" s="9">
        <f t="shared" si="74"/>
        <v>59206.41</v>
      </c>
      <c r="P370" s="9">
        <f t="shared" si="75"/>
        <v>4461.9699999999939</v>
      </c>
      <c r="Q370" s="9">
        <f>'2024-25 Salary &amp; Benefits'!G$6</f>
        <v>14418.72</v>
      </c>
      <c r="R370" s="146">
        <f>'2024-25 Salary &amp; Benefits'!H$6</f>
        <v>0.18149999999999999</v>
      </c>
      <c r="S370" s="146">
        <f>'2024-25 Salary &amp; Benefits'!I$6</f>
        <v>0.17510000000000001</v>
      </c>
      <c r="T370" s="9">
        <f t="shared" si="76"/>
        <v>22600.83</v>
      </c>
      <c r="U370" s="9">
        <f t="shared" si="77"/>
        <v>1061.1400000000001</v>
      </c>
      <c r="V370" s="9">
        <f t="shared" si="78"/>
        <v>185.81</v>
      </c>
      <c r="W370" s="9">
        <f t="shared" si="79"/>
        <v>1246.95</v>
      </c>
      <c r="X370" s="22">
        <f t="shared" si="80"/>
        <v>87516.159999999989</v>
      </c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</row>
    <row r="371" spans="1:159" s="21" customFormat="1">
      <c r="A371" s="78" t="s">
        <v>2416</v>
      </c>
      <c r="B371" s="90" t="s">
        <v>1403</v>
      </c>
      <c r="C371" s="91">
        <v>4396</v>
      </c>
      <c r="D371" s="90" t="s">
        <v>1195</v>
      </c>
      <c r="E371" s="110" t="str">
        <f>VLOOKUP($C371,'2023-24 School Level AAFTE'!$C$4:$L$2380,9,FALSE)</f>
        <v>Yes</v>
      </c>
      <c r="F371" s="98">
        <f>VLOOKUP($C371,'2023-24 School Level AAFTE'!$C$4:$J$2380,8,FALSE)</f>
        <v>358.43</v>
      </c>
      <c r="G371" s="100">
        <f>IFERROR(IF(E371= "yes",VLOOKUP(C371,Summary!$B:$I,5,0),0),0)</f>
        <v>0</v>
      </c>
      <c r="H371" s="99">
        <f t="shared" si="71"/>
        <v>358.43</v>
      </c>
      <c r="I371" s="157">
        <f>VLOOKUP($A371,'2024-25 Salary &amp; Benefits'!$A:$I,3,FALSE)</f>
        <v>1.06</v>
      </c>
      <c r="J371" s="157">
        <f>VLOOKUP($A371,'2024-25 Salary &amp; Benefits'!$A:$I,4,FALSE)</f>
        <v>1.06</v>
      </c>
      <c r="K371" s="144">
        <f t="shared" si="72"/>
        <v>358.43</v>
      </c>
      <c r="L371" s="143">
        <f t="shared" si="73"/>
        <v>1.0509999999999999</v>
      </c>
      <c r="M371" s="145">
        <f>'2024-25 Salary &amp; Benefits'!$E$6</f>
        <v>72728</v>
      </c>
      <c r="N371" s="145">
        <f>'2024-25 Salary &amp; Benefits'!$F$6</f>
        <v>78209</v>
      </c>
      <c r="O371" s="9">
        <f t="shared" si="74"/>
        <v>81023.360000000001</v>
      </c>
      <c r="P371" s="9">
        <f t="shared" si="75"/>
        <v>6106.1600000000035</v>
      </c>
      <c r="Q371" s="9">
        <f>'2024-25 Salary &amp; Benefits'!G$6</f>
        <v>14418.72</v>
      </c>
      <c r="R371" s="146">
        <f>'2024-25 Salary &amp; Benefits'!H$6</f>
        <v>0.18149999999999999</v>
      </c>
      <c r="S371" s="146">
        <f>'2024-25 Salary &amp; Benefits'!I$6</f>
        <v>0.17510000000000001</v>
      </c>
      <c r="T371" s="9">
        <f t="shared" si="76"/>
        <v>30929</v>
      </c>
      <c r="U371" s="9">
        <f t="shared" si="77"/>
        <v>1452.16</v>
      </c>
      <c r="V371" s="9">
        <f t="shared" si="78"/>
        <v>254.27</v>
      </c>
      <c r="W371" s="9">
        <f t="shared" si="79"/>
        <v>1706.43</v>
      </c>
      <c r="X371" s="22">
        <f t="shared" si="80"/>
        <v>119764.95</v>
      </c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</row>
    <row r="372" spans="1:159" s="21" customFormat="1">
      <c r="A372" s="78" t="s">
        <v>2416</v>
      </c>
      <c r="B372" s="90" t="s">
        <v>1403</v>
      </c>
      <c r="C372" s="91">
        <v>5387</v>
      </c>
      <c r="D372" s="90" t="s">
        <v>1426</v>
      </c>
      <c r="E372" s="110" t="str">
        <f>VLOOKUP($C372,'2023-24 School Level AAFTE'!$C$4:$L$2380,9,FALSE)</f>
        <v>Yes</v>
      </c>
      <c r="F372" s="98">
        <f>VLOOKUP($C372,'2023-24 School Level AAFTE'!$C$4:$J$2380,8,FALSE)</f>
        <v>534.21</v>
      </c>
      <c r="G372" s="100">
        <f>IFERROR(IF(E372= "yes",VLOOKUP(C372,Summary!$B:$I,5,0),0),0)</f>
        <v>0</v>
      </c>
      <c r="H372" s="99">
        <f t="shared" si="71"/>
        <v>534.21</v>
      </c>
      <c r="I372" s="157">
        <f>VLOOKUP($A372,'2024-25 Salary &amp; Benefits'!$A:$I,3,FALSE)</f>
        <v>1.06</v>
      </c>
      <c r="J372" s="157">
        <f>VLOOKUP($A372,'2024-25 Salary &amp; Benefits'!$A:$I,4,FALSE)</f>
        <v>1.06</v>
      </c>
      <c r="K372" s="144">
        <f t="shared" si="72"/>
        <v>534.21</v>
      </c>
      <c r="L372" s="143">
        <f t="shared" si="73"/>
        <v>1.5669999999999999</v>
      </c>
      <c r="M372" s="145">
        <f>'2024-25 Salary &amp; Benefits'!$E$6</f>
        <v>72728</v>
      </c>
      <c r="N372" s="145">
        <f>'2024-25 Salary &amp; Benefits'!$F$6</f>
        <v>78209</v>
      </c>
      <c r="O372" s="9">
        <f t="shared" si="74"/>
        <v>120802.66</v>
      </c>
      <c r="P372" s="9">
        <f t="shared" si="75"/>
        <v>9104.0500000000029</v>
      </c>
      <c r="Q372" s="9">
        <f>'2024-25 Salary &amp; Benefits'!G$6</f>
        <v>14418.72</v>
      </c>
      <c r="R372" s="146">
        <f>'2024-25 Salary &amp; Benefits'!H$6</f>
        <v>0.18149999999999999</v>
      </c>
      <c r="S372" s="146">
        <f>'2024-25 Salary &amp; Benefits'!I$6</f>
        <v>0.17510000000000001</v>
      </c>
      <c r="T372" s="9">
        <f t="shared" si="76"/>
        <v>46113.94</v>
      </c>
      <c r="U372" s="9">
        <f t="shared" si="77"/>
        <v>2165.11</v>
      </c>
      <c r="V372" s="9">
        <f t="shared" si="78"/>
        <v>379.11</v>
      </c>
      <c r="W372" s="9">
        <f t="shared" si="79"/>
        <v>2544.2200000000003</v>
      </c>
      <c r="X372" s="22">
        <f t="shared" si="80"/>
        <v>178564.87000000002</v>
      </c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</row>
    <row r="373" spans="1:159" s="21" customFormat="1">
      <c r="A373" s="78" t="s">
        <v>2416</v>
      </c>
      <c r="B373" s="90" t="s">
        <v>1403</v>
      </c>
      <c r="C373" s="91">
        <v>5027</v>
      </c>
      <c r="D373" s="90" t="s">
        <v>1422</v>
      </c>
      <c r="E373" s="110" t="str">
        <f>VLOOKUP($C373,'2023-24 School Level AAFTE'!$C$4:$L$2380,9,FALSE)</f>
        <v>Yes</v>
      </c>
      <c r="F373" s="98">
        <f>VLOOKUP($C373,'2023-24 School Level AAFTE'!$C$4:$J$2380,8,FALSE)</f>
        <v>740.86</v>
      </c>
      <c r="G373" s="100">
        <f>IFERROR(IF(E373= "yes",VLOOKUP(C373,Summary!$B:$I,5,0),0),0)</f>
        <v>0</v>
      </c>
      <c r="H373" s="99">
        <f t="shared" si="71"/>
        <v>740.86</v>
      </c>
      <c r="I373" s="157">
        <f>VLOOKUP($A373,'2024-25 Salary &amp; Benefits'!$A:$I,3,FALSE)</f>
        <v>1.06</v>
      </c>
      <c r="J373" s="157">
        <f>VLOOKUP($A373,'2024-25 Salary &amp; Benefits'!$A:$I,4,FALSE)</f>
        <v>1.06</v>
      </c>
      <c r="K373" s="144">
        <f t="shared" si="72"/>
        <v>740.86</v>
      </c>
      <c r="L373" s="143">
        <f t="shared" si="73"/>
        <v>2.173</v>
      </c>
      <c r="M373" s="145">
        <f>'2024-25 Salary &amp; Benefits'!$E$6</f>
        <v>72728</v>
      </c>
      <c r="N373" s="145">
        <f>'2024-25 Salary &amp; Benefits'!$F$6</f>
        <v>78209</v>
      </c>
      <c r="O373" s="9">
        <f t="shared" si="74"/>
        <v>167520.22</v>
      </c>
      <c r="P373" s="9">
        <f t="shared" si="75"/>
        <v>12624.829999999987</v>
      </c>
      <c r="Q373" s="9">
        <f>'2024-25 Salary &amp; Benefits'!G$6</f>
        <v>14418.72</v>
      </c>
      <c r="R373" s="146">
        <f>'2024-25 Salary &amp; Benefits'!H$6</f>
        <v>0.18149999999999999</v>
      </c>
      <c r="S373" s="146">
        <f>'2024-25 Salary &amp; Benefits'!I$6</f>
        <v>0.17510000000000001</v>
      </c>
      <c r="T373" s="9">
        <f t="shared" si="76"/>
        <v>63947.41</v>
      </c>
      <c r="U373" s="9">
        <f t="shared" si="77"/>
        <v>3002.42</v>
      </c>
      <c r="V373" s="9">
        <f t="shared" si="78"/>
        <v>525.72</v>
      </c>
      <c r="W373" s="9">
        <f t="shared" si="79"/>
        <v>3528.1400000000003</v>
      </c>
      <c r="X373" s="22">
        <f t="shared" si="80"/>
        <v>247620.6</v>
      </c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</row>
    <row r="374" spans="1:159" s="21" customFormat="1">
      <c r="A374" s="78" t="s">
        <v>2416</v>
      </c>
      <c r="B374" s="90" t="s">
        <v>1403</v>
      </c>
      <c r="C374" s="91">
        <v>3298</v>
      </c>
      <c r="D374" s="90" t="s">
        <v>1414</v>
      </c>
      <c r="E374" s="110" t="str">
        <f>VLOOKUP($C374,'2023-24 School Level AAFTE'!$C$4:$L$2380,9,FALSE)</f>
        <v>Yes</v>
      </c>
      <c r="F374" s="98">
        <f>VLOOKUP($C374,'2023-24 School Level AAFTE'!$C$4:$J$2380,8,FALSE)</f>
        <v>482.18</v>
      </c>
      <c r="G374" s="100">
        <f>IFERROR(IF(E374= "yes",VLOOKUP(C374,Summary!$B:$I,5,0),0),0)</f>
        <v>0</v>
      </c>
      <c r="H374" s="99">
        <f t="shared" si="71"/>
        <v>482.18</v>
      </c>
      <c r="I374" s="157">
        <f>VLOOKUP($A374,'2024-25 Salary &amp; Benefits'!$A:$I,3,FALSE)</f>
        <v>1.06</v>
      </c>
      <c r="J374" s="157">
        <f>VLOOKUP($A374,'2024-25 Salary &amp; Benefits'!$A:$I,4,FALSE)</f>
        <v>1.06</v>
      </c>
      <c r="K374" s="144">
        <f t="shared" si="72"/>
        <v>482.18</v>
      </c>
      <c r="L374" s="143">
        <f t="shared" si="73"/>
        <v>1.4139999999999999</v>
      </c>
      <c r="M374" s="145">
        <f>'2024-25 Salary &amp; Benefits'!$E$6</f>
        <v>72728</v>
      </c>
      <c r="N374" s="145">
        <f>'2024-25 Salary &amp; Benefits'!$F$6</f>
        <v>78209</v>
      </c>
      <c r="O374" s="9">
        <f t="shared" si="74"/>
        <v>109007.64</v>
      </c>
      <c r="P374" s="9">
        <f t="shared" si="75"/>
        <v>8215.14</v>
      </c>
      <c r="Q374" s="9">
        <f>'2024-25 Salary &amp; Benefits'!G$6</f>
        <v>14418.72</v>
      </c>
      <c r="R374" s="146">
        <f>'2024-25 Salary &amp; Benefits'!H$6</f>
        <v>0.18149999999999999</v>
      </c>
      <c r="S374" s="146">
        <f>'2024-25 Salary &amp; Benefits'!I$6</f>
        <v>0.17510000000000001</v>
      </c>
      <c r="T374" s="9">
        <f t="shared" si="76"/>
        <v>41611.43</v>
      </c>
      <c r="U374" s="9">
        <f t="shared" si="77"/>
        <v>1953.71</v>
      </c>
      <c r="V374" s="9">
        <f t="shared" si="78"/>
        <v>342.09</v>
      </c>
      <c r="W374" s="9">
        <f t="shared" si="79"/>
        <v>2295.8000000000002</v>
      </c>
      <c r="X374" s="22">
        <f t="shared" si="80"/>
        <v>161130.01</v>
      </c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</row>
    <row r="375" spans="1:159" s="21" customFormat="1">
      <c r="A375" s="78" t="s">
        <v>2416</v>
      </c>
      <c r="B375" s="90" t="s">
        <v>1403</v>
      </c>
      <c r="C375" s="91">
        <v>3248</v>
      </c>
      <c r="D375" s="90" t="s">
        <v>1412</v>
      </c>
      <c r="E375" s="110" t="str">
        <f>VLOOKUP($C375,'2023-24 School Level AAFTE'!$C$4:$L$2380,9,FALSE)</f>
        <v>Yes</v>
      </c>
      <c r="F375" s="98">
        <f>VLOOKUP($C375,'2023-24 School Level AAFTE'!$C$4:$J$2380,8,FALSE)</f>
        <v>581.08000000000004</v>
      </c>
      <c r="G375" s="100">
        <f>IFERROR(IF(E375= "yes",VLOOKUP(C375,Summary!$B:$I,5,0),0),0)</f>
        <v>0</v>
      </c>
      <c r="H375" s="99">
        <f t="shared" si="71"/>
        <v>581.08000000000004</v>
      </c>
      <c r="I375" s="157">
        <f>VLOOKUP($A375,'2024-25 Salary &amp; Benefits'!$A:$I,3,FALSE)</f>
        <v>1.06</v>
      </c>
      <c r="J375" s="157">
        <f>VLOOKUP($A375,'2024-25 Salary &amp; Benefits'!$A:$I,4,FALSE)</f>
        <v>1.06</v>
      </c>
      <c r="K375" s="144">
        <f t="shared" si="72"/>
        <v>581.08000000000004</v>
      </c>
      <c r="L375" s="143">
        <f t="shared" si="73"/>
        <v>1.7050000000000001</v>
      </c>
      <c r="M375" s="145">
        <f>'2024-25 Salary &amp; Benefits'!$E$6</f>
        <v>72728</v>
      </c>
      <c r="N375" s="145">
        <f>'2024-25 Salary &amp; Benefits'!$F$6</f>
        <v>78209</v>
      </c>
      <c r="O375" s="9">
        <f t="shared" si="74"/>
        <v>131441.31</v>
      </c>
      <c r="P375" s="9">
        <f t="shared" si="75"/>
        <v>9905.820000000007</v>
      </c>
      <c r="Q375" s="9">
        <f>'2024-25 Salary &amp; Benefits'!G$6</f>
        <v>14418.72</v>
      </c>
      <c r="R375" s="146">
        <f>'2024-25 Salary &amp; Benefits'!H$6</f>
        <v>0.18149999999999999</v>
      </c>
      <c r="S375" s="146">
        <f>'2024-25 Salary &amp; Benefits'!I$6</f>
        <v>0.17510000000000001</v>
      </c>
      <c r="T375" s="9">
        <f t="shared" si="76"/>
        <v>50175.02</v>
      </c>
      <c r="U375" s="9">
        <f t="shared" si="77"/>
        <v>2355.79</v>
      </c>
      <c r="V375" s="9">
        <f t="shared" si="78"/>
        <v>412.5</v>
      </c>
      <c r="W375" s="9">
        <f t="shared" si="79"/>
        <v>2768.29</v>
      </c>
      <c r="X375" s="22">
        <f t="shared" si="80"/>
        <v>194290.44</v>
      </c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</row>
    <row r="376" spans="1:159" s="21" customFormat="1">
      <c r="A376" s="78" t="s">
        <v>2416</v>
      </c>
      <c r="B376" s="90" t="s">
        <v>1403</v>
      </c>
      <c r="C376" s="91">
        <v>3117</v>
      </c>
      <c r="D376" s="90" t="s">
        <v>1411</v>
      </c>
      <c r="E376" s="110" t="str">
        <f>VLOOKUP($C376,'2023-24 School Level AAFTE'!$C$4:$L$2380,9,FALSE)</f>
        <v>No</v>
      </c>
      <c r="F376" s="98">
        <f>VLOOKUP($C376,'2023-24 School Level AAFTE'!$C$4:$J$2380,8,FALSE)</f>
        <v>438.45</v>
      </c>
      <c r="G376" s="100">
        <f>IFERROR(IF(E376= "yes",VLOOKUP(C376,Summary!$B:$I,5,0),0),0)</f>
        <v>0</v>
      </c>
      <c r="H376" s="99">
        <f t="shared" si="71"/>
        <v>0</v>
      </c>
      <c r="I376" s="157">
        <f>VLOOKUP($A376,'2024-25 Salary &amp; Benefits'!$A:$I,3,FALSE)</f>
        <v>1.06</v>
      </c>
      <c r="J376" s="157">
        <f>VLOOKUP($A376,'2024-25 Salary &amp; Benefits'!$A:$I,4,FALSE)</f>
        <v>1.06</v>
      </c>
      <c r="K376" s="144">
        <f t="shared" si="72"/>
        <v>0</v>
      </c>
      <c r="L376" s="143">
        <f t="shared" si="73"/>
        <v>0</v>
      </c>
      <c r="M376" s="145">
        <f>'2024-25 Salary &amp; Benefits'!$E$6</f>
        <v>72728</v>
      </c>
      <c r="N376" s="145">
        <f>'2024-25 Salary &amp; Benefits'!$F$6</f>
        <v>78209</v>
      </c>
      <c r="O376" s="9">
        <f t="shared" si="74"/>
        <v>0</v>
      </c>
      <c r="P376" s="9">
        <f t="shared" si="75"/>
        <v>0</v>
      </c>
      <c r="Q376" s="9">
        <f>'2024-25 Salary &amp; Benefits'!G$6</f>
        <v>14418.72</v>
      </c>
      <c r="R376" s="146">
        <f>'2024-25 Salary &amp; Benefits'!H$6</f>
        <v>0.18149999999999999</v>
      </c>
      <c r="S376" s="146">
        <f>'2024-25 Salary &amp; Benefits'!I$6</f>
        <v>0.17510000000000001</v>
      </c>
      <c r="T376" s="9">
        <f t="shared" si="76"/>
        <v>0</v>
      </c>
      <c r="U376" s="9">
        <f t="shared" si="77"/>
        <v>0</v>
      </c>
      <c r="V376" s="9">
        <f t="shared" si="78"/>
        <v>0</v>
      </c>
      <c r="W376" s="9">
        <f t="shared" si="79"/>
        <v>0</v>
      </c>
      <c r="X376" s="22">
        <f t="shared" si="80"/>
        <v>0</v>
      </c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</row>
    <row r="377" spans="1:159" s="21" customFormat="1">
      <c r="A377" s="78" t="s">
        <v>2416</v>
      </c>
      <c r="B377" s="90" t="s">
        <v>1403</v>
      </c>
      <c r="C377" s="91">
        <v>3351</v>
      </c>
      <c r="D377" s="90" t="s">
        <v>1415</v>
      </c>
      <c r="E377" s="110" t="str">
        <f>VLOOKUP($C377,'2023-24 School Level AAFTE'!$C$4:$L$2380,9,FALSE)</f>
        <v>Yes</v>
      </c>
      <c r="F377" s="98">
        <f>VLOOKUP($C377,'2023-24 School Level AAFTE'!$C$4:$J$2380,8,FALSE)</f>
        <v>504.83</v>
      </c>
      <c r="G377" s="100">
        <f>IFERROR(IF(E377= "yes",VLOOKUP(C377,Summary!$B:$I,5,0),0),0)</f>
        <v>0</v>
      </c>
      <c r="H377" s="99">
        <f t="shared" si="71"/>
        <v>504.83</v>
      </c>
      <c r="I377" s="157">
        <f>VLOOKUP($A377,'2024-25 Salary &amp; Benefits'!$A:$I,3,FALSE)</f>
        <v>1.06</v>
      </c>
      <c r="J377" s="157">
        <f>VLOOKUP($A377,'2024-25 Salary &amp; Benefits'!$A:$I,4,FALSE)</f>
        <v>1.06</v>
      </c>
      <c r="K377" s="144">
        <f t="shared" si="72"/>
        <v>504.83</v>
      </c>
      <c r="L377" s="143">
        <f t="shared" si="73"/>
        <v>1.4810000000000001</v>
      </c>
      <c r="M377" s="145">
        <f>'2024-25 Salary &amp; Benefits'!$E$6</f>
        <v>72728</v>
      </c>
      <c r="N377" s="145">
        <f>'2024-25 Salary &amp; Benefits'!$F$6</f>
        <v>78209</v>
      </c>
      <c r="O377" s="9">
        <f t="shared" si="74"/>
        <v>114172.78</v>
      </c>
      <c r="P377" s="9">
        <f t="shared" si="75"/>
        <v>8604.3999999999942</v>
      </c>
      <c r="Q377" s="9">
        <f>'2024-25 Salary &amp; Benefits'!G$6</f>
        <v>14418.72</v>
      </c>
      <c r="R377" s="146">
        <f>'2024-25 Salary &amp; Benefits'!H$6</f>
        <v>0.18149999999999999</v>
      </c>
      <c r="S377" s="146">
        <f>'2024-25 Salary &amp; Benefits'!I$6</f>
        <v>0.17510000000000001</v>
      </c>
      <c r="T377" s="9">
        <f t="shared" si="76"/>
        <v>43583.11</v>
      </c>
      <c r="U377" s="9">
        <f t="shared" si="77"/>
        <v>2046.29</v>
      </c>
      <c r="V377" s="9">
        <f t="shared" si="78"/>
        <v>358.31</v>
      </c>
      <c r="W377" s="9">
        <f t="shared" si="79"/>
        <v>2404.6</v>
      </c>
      <c r="X377" s="22">
        <f t="shared" si="80"/>
        <v>168764.89</v>
      </c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</row>
    <row r="378" spans="1:159" s="21" customFormat="1">
      <c r="A378" s="78" t="s">
        <v>2416</v>
      </c>
      <c r="B378" s="90" t="s">
        <v>1403</v>
      </c>
      <c r="C378" s="91">
        <v>3456</v>
      </c>
      <c r="D378" s="90" t="s">
        <v>1418</v>
      </c>
      <c r="E378" s="110" t="str">
        <f>VLOOKUP($C378,'2023-24 School Level AAFTE'!$C$4:$L$2380,9,FALSE)</f>
        <v>Yes</v>
      </c>
      <c r="F378" s="98">
        <f>VLOOKUP($C378,'2023-24 School Level AAFTE'!$C$4:$J$2380,8,FALSE)</f>
        <v>1176.6600000000001</v>
      </c>
      <c r="G378" s="100">
        <f>IFERROR(IF(E378= "yes",VLOOKUP(C378,Summary!$B:$I,5,0),0),0)</f>
        <v>0</v>
      </c>
      <c r="H378" s="99">
        <f t="shared" si="71"/>
        <v>1176.6600000000001</v>
      </c>
      <c r="I378" s="157">
        <f>VLOOKUP($A378,'2024-25 Salary &amp; Benefits'!$A:$I,3,FALSE)</f>
        <v>1.06</v>
      </c>
      <c r="J378" s="157">
        <f>VLOOKUP($A378,'2024-25 Salary &amp; Benefits'!$A:$I,4,FALSE)</f>
        <v>1.06</v>
      </c>
      <c r="K378" s="144">
        <f t="shared" si="72"/>
        <v>1176.6600000000001</v>
      </c>
      <c r="L378" s="143">
        <f t="shared" si="73"/>
        <v>3.452</v>
      </c>
      <c r="M378" s="145">
        <f>'2024-25 Salary &amp; Benefits'!$E$6</f>
        <v>72728</v>
      </c>
      <c r="N378" s="145">
        <f>'2024-25 Salary &amp; Benefits'!$F$6</f>
        <v>78209</v>
      </c>
      <c r="O378" s="9">
        <f t="shared" si="74"/>
        <v>266120.48</v>
      </c>
      <c r="P378" s="9">
        <f t="shared" si="75"/>
        <v>20055.640000000014</v>
      </c>
      <c r="Q378" s="9">
        <f>'2024-25 Salary &amp; Benefits'!G$6</f>
        <v>14418.72</v>
      </c>
      <c r="R378" s="146">
        <f>'2024-25 Salary &amp; Benefits'!H$6</f>
        <v>0.18149999999999999</v>
      </c>
      <c r="S378" s="146">
        <f>'2024-25 Salary &amp; Benefits'!I$6</f>
        <v>0.17510000000000001</v>
      </c>
      <c r="T378" s="9">
        <f t="shared" si="76"/>
        <v>101586.03</v>
      </c>
      <c r="U378" s="9">
        <f t="shared" si="77"/>
        <v>4769.6000000000004</v>
      </c>
      <c r="V378" s="9">
        <f t="shared" si="78"/>
        <v>835.16</v>
      </c>
      <c r="W378" s="9">
        <f t="shared" si="79"/>
        <v>5604.76</v>
      </c>
      <c r="X378" s="22">
        <f t="shared" si="80"/>
        <v>393366.91000000003</v>
      </c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</row>
    <row r="379" spans="1:159" s="21" customFormat="1">
      <c r="A379" s="140" t="s">
        <v>2416</v>
      </c>
      <c r="B379" s="90" t="s">
        <v>1403</v>
      </c>
      <c r="C379" s="91">
        <v>2652</v>
      </c>
      <c r="D379" s="90" t="s">
        <v>1409</v>
      </c>
      <c r="E379" s="110" t="str">
        <f>VLOOKUP($C379,'2023-24 School Level AAFTE'!$C$4:$L$2380,9,FALSE)</f>
        <v>Yes</v>
      </c>
      <c r="F379" s="98">
        <f>VLOOKUP($C379,'2023-24 School Level AAFTE'!$C$4:$J$2380,8,FALSE)</f>
        <v>542.29</v>
      </c>
      <c r="G379" s="100">
        <f>IFERROR(IF(E379= "yes",VLOOKUP(C379,Summary!$B:$I,5,0),0),0)</f>
        <v>0</v>
      </c>
      <c r="H379" s="99">
        <f t="shared" si="71"/>
        <v>542.29</v>
      </c>
      <c r="I379" s="157">
        <f>VLOOKUP($A379,'2024-25 Salary &amp; Benefits'!$A:$I,3,FALSE)</f>
        <v>1.06</v>
      </c>
      <c r="J379" s="157">
        <f>VLOOKUP($A379,'2024-25 Salary &amp; Benefits'!$A:$I,4,FALSE)</f>
        <v>1.06</v>
      </c>
      <c r="K379" s="144">
        <f t="shared" si="72"/>
        <v>542.29</v>
      </c>
      <c r="L379" s="143">
        <f t="shared" si="73"/>
        <v>1.591</v>
      </c>
      <c r="M379" s="145">
        <f>'2024-25 Salary &amp; Benefits'!$E$6</f>
        <v>72728</v>
      </c>
      <c r="N379" s="145">
        <f>'2024-25 Salary &amp; Benefits'!$F$6</f>
        <v>78209</v>
      </c>
      <c r="O379" s="9">
        <f t="shared" si="74"/>
        <v>122652.86</v>
      </c>
      <c r="P379" s="9">
        <f t="shared" si="75"/>
        <v>9243.4900000000052</v>
      </c>
      <c r="Q379" s="9">
        <f>'2024-25 Salary &amp; Benefits'!G$6</f>
        <v>14418.72</v>
      </c>
      <c r="R379" s="146">
        <f>'2024-25 Salary &amp; Benefits'!H$6</f>
        <v>0.18149999999999999</v>
      </c>
      <c r="S379" s="146">
        <f>'2024-25 Salary &amp; Benefits'!I$6</f>
        <v>0.17510000000000001</v>
      </c>
      <c r="T379" s="9">
        <f t="shared" si="76"/>
        <v>46820.21</v>
      </c>
      <c r="U379" s="9">
        <f t="shared" si="77"/>
        <v>2198.27</v>
      </c>
      <c r="V379" s="9">
        <f t="shared" si="78"/>
        <v>384.92</v>
      </c>
      <c r="W379" s="9">
        <f t="shared" si="79"/>
        <v>2583.19</v>
      </c>
      <c r="X379" s="22">
        <f t="shared" si="80"/>
        <v>181299.75</v>
      </c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</row>
    <row r="380" spans="1:159" s="21" customFormat="1">
      <c r="A380" s="78" t="s">
        <v>2416</v>
      </c>
      <c r="B380" s="90" t="s">
        <v>1403</v>
      </c>
      <c r="C380" s="91">
        <v>3602</v>
      </c>
      <c r="D380" s="90" t="s">
        <v>1420</v>
      </c>
      <c r="E380" s="110" t="str">
        <f>VLOOKUP($C380,'2023-24 School Level AAFTE'!$C$4:$L$2380,9,FALSE)</f>
        <v>Yes</v>
      </c>
      <c r="F380" s="98">
        <f>VLOOKUP($C380,'2023-24 School Level AAFTE'!$C$4:$J$2380,8,FALSE)</f>
        <v>472</v>
      </c>
      <c r="G380" s="100">
        <f>IFERROR(IF(E380= "yes",VLOOKUP(C380,Summary!$B:$I,5,0),0),0)</f>
        <v>0</v>
      </c>
      <c r="H380" s="99">
        <f t="shared" si="71"/>
        <v>472</v>
      </c>
      <c r="I380" s="157">
        <f>VLOOKUP($A380,'2024-25 Salary &amp; Benefits'!$A:$I,3,FALSE)</f>
        <v>1.06</v>
      </c>
      <c r="J380" s="157">
        <f>VLOOKUP($A380,'2024-25 Salary &amp; Benefits'!$A:$I,4,FALSE)</f>
        <v>1.06</v>
      </c>
      <c r="K380" s="144">
        <f t="shared" si="72"/>
        <v>472</v>
      </c>
      <c r="L380" s="143">
        <f t="shared" si="73"/>
        <v>1.385</v>
      </c>
      <c r="M380" s="145">
        <f>'2024-25 Salary &amp; Benefits'!$E$6</f>
        <v>72728</v>
      </c>
      <c r="N380" s="145">
        <f>'2024-25 Salary &amp; Benefits'!$F$6</f>
        <v>78209</v>
      </c>
      <c r="O380" s="9">
        <f t="shared" si="74"/>
        <v>106771.98</v>
      </c>
      <c r="P380" s="9">
        <f t="shared" si="75"/>
        <v>8046.6500000000087</v>
      </c>
      <c r="Q380" s="9">
        <f>'2024-25 Salary &amp; Benefits'!G$6</f>
        <v>14418.72</v>
      </c>
      <c r="R380" s="146">
        <f>'2024-25 Salary &amp; Benefits'!H$6</f>
        <v>0.18149999999999999</v>
      </c>
      <c r="S380" s="146">
        <f>'2024-25 Salary &amp; Benefits'!I$6</f>
        <v>0.17510000000000001</v>
      </c>
      <c r="T380" s="9">
        <f t="shared" si="76"/>
        <v>40758.01</v>
      </c>
      <c r="U380" s="9">
        <f t="shared" si="77"/>
        <v>1913.64</v>
      </c>
      <c r="V380" s="9">
        <f t="shared" si="78"/>
        <v>335.08</v>
      </c>
      <c r="W380" s="9">
        <f t="shared" si="79"/>
        <v>2248.7200000000003</v>
      </c>
      <c r="X380" s="22">
        <f t="shared" si="80"/>
        <v>157825.36000000002</v>
      </c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</row>
    <row r="381" spans="1:159" s="21" customFormat="1">
      <c r="A381" s="78" t="s">
        <v>2416</v>
      </c>
      <c r="B381" s="90" t="s">
        <v>1403</v>
      </c>
      <c r="C381" s="91">
        <v>5364</v>
      </c>
      <c r="D381" s="90" t="s">
        <v>1424</v>
      </c>
      <c r="E381" s="110" t="str">
        <f>VLOOKUP($C381,'2023-24 School Level AAFTE'!$C$4:$L$2380,9,FALSE)</f>
        <v>No</v>
      </c>
      <c r="F381" s="98">
        <f>VLOOKUP($C381,'2023-24 School Level AAFTE'!$C$4:$J$2380,8,FALSE)</f>
        <v>249.86</v>
      </c>
      <c r="G381" s="100">
        <f>IFERROR(IF(E381= "yes",VLOOKUP(C381,Summary!$B:$I,5,0),0),0)</f>
        <v>0</v>
      </c>
      <c r="H381" s="99">
        <f t="shared" si="71"/>
        <v>0</v>
      </c>
      <c r="I381" s="157">
        <f>VLOOKUP($A381,'2024-25 Salary &amp; Benefits'!$A:$I,3,FALSE)</f>
        <v>1.06</v>
      </c>
      <c r="J381" s="157">
        <f>VLOOKUP($A381,'2024-25 Salary &amp; Benefits'!$A:$I,4,FALSE)</f>
        <v>1.06</v>
      </c>
      <c r="K381" s="144">
        <f t="shared" si="72"/>
        <v>0</v>
      </c>
      <c r="L381" s="143">
        <f t="shared" si="73"/>
        <v>0</v>
      </c>
      <c r="M381" s="145">
        <f>'2024-25 Salary &amp; Benefits'!$E$6</f>
        <v>72728</v>
      </c>
      <c r="N381" s="145">
        <f>'2024-25 Salary &amp; Benefits'!$F$6</f>
        <v>78209</v>
      </c>
      <c r="O381" s="9">
        <f t="shared" si="74"/>
        <v>0</v>
      </c>
      <c r="P381" s="9">
        <f t="shared" si="75"/>
        <v>0</v>
      </c>
      <c r="Q381" s="9">
        <f>'2024-25 Salary &amp; Benefits'!G$6</f>
        <v>14418.72</v>
      </c>
      <c r="R381" s="146">
        <f>'2024-25 Salary &amp; Benefits'!H$6</f>
        <v>0.18149999999999999</v>
      </c>
      <c r="S381" s="146">
        <f>'2024-25 Salary &amp; Benefits'!I$6</f>
        <v>0.17510000000000001</v>
      </c>
      <c r="T381" s="9">
        <f t="shared" si="76"/>
        <v>0</v>
      </c>
      <c r="U381" s="9">
        <f t="shared" si="77"/>
        <v>0</v>
      </c>
      <c r="V381" s="9">
        <f t="shared" si="78"/>
        <v>0</v>
      </c>
      <c r="W381" s="9">
        <f t="shared" si="79"/>
        <v>0</v>
      </c>
      <c r="X381" s="22">
        <f t="shared" si="80"/>
        <v>0</v>
      </c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</row>
    <row r="382" spans="1:159" s="21" customFormat="1">
      <c r="A382" s="78" t="s">
        <v>2416</v>
      </c>
      <c r="B382" s="90" t="s">
        <v>1403</v>
      </c>
      <c r="C382" s="91">
        <v>3763</v>
      </c>
      <c r="D382" s="90" t="s">
        <v>1421</v>
      </c>
      <c r="E382" s="110" t="str">
        <f>VLOOKUP($C382,'2023-24 School Level AAFTE'!$C$4:$L$2380,9,FALSE)</f>
        <v>Yes</v>
      </c>
      <c r="F382" s="98">
        <f>VLOOKUP($C382,'2023-24 School Level AAFTE'!$C$4:$J$2380,8,FALSE)</f>
        <v>276.14</v>
      </c>
      <c r="G382" s="100">
        <f>IFERROR(IF(E382= "yes",VLOOKUP(C382,Summary!$B:$I,5,0),0),0)</f>
        <v>0</v>
      </c>
      <c r="H382" s="99">
        <f t="shared" si="71"/>
        <v>276.14</v>
      </c>
      <c r="I382" s="157">
        <f>VLOOKUP($A382,'2024-25 Salary &amp; Benefits'!$A:$I,3,FALSE)</f>
        <v>1.06</v>
      </c>
      <c r="J382" s="157">
        <f>VLOOKUP($A382,'2024-25 Salary &amp; Benefits'!$A:$I,4,FALSE)</f>
        <v>1.06</v>
      </c>
      <c r="K382" s="144">
        <f t="shared" si="72"/>
        <v>276.14</v>
      </c>
      <c r="L382" s="143">
        <f t="shared" si="73"/>
        <v>0.81</v>
      </c>
      <c r="M382" s="145">
        <f>'2024-25 Salary &amp; Benefits'!$E$6</f>
        <v>72728</v>
      </c>
      <c r="N382" s="145">
        <f>'2024-25 Salary &amp; Benefits'!$F$6</f>
        <v>78209</v>
      </c>
      <c r="O382" s="9">
        <f t="shared" si="74"/>
        <v>62444.26</v>
      </c>
      <c r="P382" s="9">
        <f t="shared" si="75"/>
        <v>4705.989999999998</v>
      </c>
      <c r="Q382" s="9">
        <f>'2024-25 Salary &amp; Benefits'!G$6</f>
        <v>14418.72</v>
      </c>
      <c r="R382" s="146">
        <f>'2024-25 Salary &amp; Benefits'!H$6</f>
        <v>0.18149999999999999</v>
      </c>
      <c r="S382" s="146">
        <f>'2024-25 Salary &amp; Benefits'!I$6</f>
        <v>0.17510000000000001</v>
      </c>
      <c r="T382" s="9">
        <f t="shared" si="76"/>
        <v>23836.82</v>
      </c>
      <c r="U382" s="9">
        <f t="shared" si="77"/>
        <v>1119.17</v>
      </c>
      <c r="V382" s="9">
        <f t="shared" si="78"/>
        <v>195.97</v>
      </c>
      <c r="W382" s="9">
        <f t="shared" si="79"/>
        <v>1315.14</v>
      </c>
      <c r="X382" s="22">
        <f t="shared" si="80"/>
        <v>92302.21</v>
      </c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</row>
    <row r="383" spans="1:159" s="21" customFormat="1">
      <c r="A383" s="78" t="s">
        <v>2416</v>
      </c>
      <c r="B383" s="90" t="s">
        <v>1403</v>
      </c>
      <c r="C383" s="91">
        <v>2189</v>
      </c>
      <c r="D383" s="90" t="s">
        <v>1406</v>
      </c>
      <c r="E383" s="110" t="str">
        <f>VLOOKUP($C383,'2023-24 School Level AAFTE'!$C$4:$L$2380,9,FALSE)</f>
        <v>Yes</v>
      </c>
      <c r="F383" s="98">
        <f>VLOOKUP($C383,'2023-24 School Level AAFTE'!$C$4:$J$2380,8,FALSE)</f>
        <v>353</v>
      </c>
      <c r="G383" s="100">
        <f>IFERROR(IF(E383= "yes",VLOOKUP(C383,Summary!$B:$I,5,0),0),0)</f>
        <v>0</v>
      </c>
      <c r="H383" s="99">
        <f t="shared" si="71"/>
        <v>353</v>
      </c>
      <c r="I383" s="157">
        <f>VLOOKUP($A383,'2024-25 Salary &amp; Benefits'!$A:$I,3,FALSE)</f>
        <v>1.06</v>
      </c>
      <c r="J383" s="157">
        <f>VLOOKUP($A383,'2024-25 Salary &amp; Benefits'!$A:$I,4,FALSE)</f>
        <v>1.06</v>
      </c>
      <c r="K383" s="144">
        <f t="shared" si="72"/>
        <v>353</v>
      </c>
      <c r="L383" s="143">
        <f t="shared" si="73"/>
        <v>1.0349999999999999</v>
      </c>
      <c r="M383" s="145">
        <f>'2024-25 Salary &amp; Benefits'!$E$6</f>
        <v>72728</v>
      </c>
      <c r="N383" s="145">
        <f>'2024-25 Salary &amp; Benefits'!$F$6</f>
        <v>78209</v>
      </c>
      <c r="O383" s="9">
        <f t="shared" si="74"/>
        <v>79789.89</v>
      </c>
      <c r="P383" s="9">
        <f t="shared" si="75"/>
        <v>6013.1999999999971</v>
      </c>
      <c r="Q383" s="9">
        <f>'2024-25 Salary &amp; Benefits'!G$6</f>
        <v>14418.72</v>
      </c>
      <c r="R383" s="146">
        <f>'2024-25 Salary &amp; Benefits'!H$6</f>
        <v>0.18149999999999999</v>
      </c>
      <c r="S383" s="146">
        <f>'2024-25 Salary &amp; Benefits'!I$6</f>
        <v>0.17510000000000001</v>
      </c>
      <c r="T383" s="9">
        <f t="shared" si="76"/>
        <v>30458.15</v>
      </c>
      <c r="U383" s="9">
        <f t="shared" si="77"/>
        <v>1430.05</v>
      </c>
      <c r="V383" s="9">
        <f t="shared" si="78"/>
        <v>250.4</v>
      </c>
      <c r="W383" s="9">
        <f t="shared" si="79"/>
        <v>1680.45</v>
      </c>
      <c r="X383" s="22">
        <f t="shared" si="80"/>
        <v>117941.69</v>
      </c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</row>
    <row r="384" spans="1:159" s="21" customFormat="1">
      <c r="A384" s="78" t="s">
        <v>2416</v>
      </c>
      <c r="B384" s="90" t="s">
        <v>1403</v>
      </c>
      <c r="C384" s="91">
        <v>5365</v>
      </c>
      <c r="D384" s="90" t="s">
        <v>1425</v>
      </c>
      <c r="E384" s="110" t="str">
        <f>VLOOKUP($C384,'2023-24 School Level AAFTE'!$C$4:$L$2380,9,FALSE)</f>
        <v>No</v>
      </c>
      <c r="F384" s="98">
        <f>VLOOKUP($C384,'2023-24 School Level AAFTE'!$C$4:$J$2380,8,FALSE)</f>
        <v>609.16999999999996</v>
      </c>
      <c r="G384" s="100">
        <f>IFERROR(IF(E384= "yes",VLOOKUP(C384,Summary!$B:$I,5,0),0),0)</f>
        <v>0</v>
      </c>
      <c r="H384" s="99">
        <f t="shared" si="71"/>
        <v>0</v>
      </c>
      <c r="I384" s="157">
        <f>VLOOKUP($A384,'2024-25 Salary &amp; Benefits'!$A:$I,3,FALSE)</f>
        <v>1.06</v>
      </c>
      <c r="J384" s="157">
        <f>VLOOKUP($A384,'2024-25 Salary &amp; Benefits'!$A:$I,4,FALSE)</f>
        <v>1.06</v>
      </c>
      <c r="K384" s="144">
        <f t="shared" si="72"/>
        <v>0</v>
      </c>
      <c r="L384" s="143">
        <f t="shared" si="73"/>
        <v>0</v>
      </c>
      <c r="M384" s="145">
        <f>'2024-25 Salary &amp; Benefits'!$E$6</f>
        <v>72728</v>
      </c>
      <c r="N384" s="145">
        <f>'2024-25 Salary &amp; Benefits'!$F$6</f>
        <v>78209</v>
      </c>
      <c r="O384" s="9">
        <f t="shared" si="74"/>
        <v>0</v>
      </c>
      <c r="P384" s="9">
        <f t="shared" si="75"/>
        <v>0</v>
      </c>
      <c r="Q384" s="9">
        <f>'2024-25 Salary &amp; Benefits'!G$6</f>
        <v>14418.72</v>
      </c>
      <c r="R384" s="146">
        <f>'2024-25 Salary &amp; Benefits'!H$6</f>
        <v>0.18149999999999999</v>
      </c>
      <c r="S384" s="146">
        <f>'2024-25 Salary &amp; Benefits'!I$6</f>
        <v>0.17510000000000001</v>
      </c>
      <c r="T384" s="9">
        <f t="shared" si="76"/>
        <v>0</v>
      </c>
      <c r="U384" s="9">
        <f t="shared" si="77"/>
        <v>0</v>
      </c>
      <c r="V384" s="9">
        <f t="shared" si="78"/>
        <v>0</v>
      </c>
      <c r="W384" s="9">
        <f t="shared" si="79"/>
        <v>0</v>
      </c>
      <c r="X384" s="22">
        <f t="shared" si="80"/>
        <v>0</v>
      </c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</row>
    <row r="385" spans="1:159" s="21" customFormat="1">
      <c r="A385" s="78" t="s">
        <v>2416</v>
      </c>
      <c r="B385" s="90" t="s">
        <v>1403</v>
      </c>
      <c r="C385" s="91">
        <v>1881</v>
      </c>
      <c r="D385" s="90" t="s">
        <v>3135</v>
      </c>
      <c r="E385" s="110" t="str">
        <f>VLOOKUP($C385,'2023-24 School Level AAFTE'!$C$4:$L$2380,9,FALSE)</f>
        <v>No</v>
      </c>
      <c r="F385" s="98">
        <f>VLOOKUP($C385,'2023-24 School Level AAFTE'!$C$4:$J$2380,8,FALSE)</f>
        <v>0.86</v>
      </c>
      <c r="G385" s="100">
        <f>IFERROR(IF(E385= "yes",VLOOKUP(C385,Summary!$B:$I,5,0),0),0)</f>
        <v>0</v>
      </c>
      <c r="H385" s="99">
        <f t="shared" si="71"/>
        <v>0</v>
      </c>
      <c r="I385" s="157">
        <f>VLOOKUP($A385,'2024-25 Salary &amp; Benefits'!$A:$I,3,FALSE)</f>
        <v>1.06</v>
      </c>
      <c r="J385" s="157">
        <f>VLOOKUP($A385,'2024-25 Salary &amp; Benefits'!$A:$I,4,FALSE)</f>
        <v>1.06</v>
      </c>
      <c r="K385" s="144">
        <f t="shared" si="72"/>
        <v>0</v>
      </c>
      <c r="L385" s="143">
        <f t="shared" si="73"/>
        <v>0</v>
      </c>
      <c r="M385" s="145">
        <f>'2024-25 Salary &amp; Benefits'!$E$6</f>
        <v>72728</v>
      </c>
      <c r="N385" s="145">
        <f>'2024-25 Salary &amp; Benefits'!$F$6</f>
        <v>78209</v>
      </c>
      <c r="O385" s="9">
        <f t="shared" si="74"/>
        <v>0</v>
      </c>
      <c r="P385" s="9">
        <f t="shared" si="75"/>
        <v>0</v>
      </c>
      <c r="Q385" s="9">
        <f>'2024-25 Salary &amp; Benefits'!G$6</f>
        <v>14418.72</v>
      </c>
      <c r="R385" s="146">
        <f>'2024-25 Salary &amp; Benefits'!H$6</f>
        <v>0.18149999999999999</v>
      </c>
      <c r="S385" s="146">
        <f>'2024-25 Salary &amp; Benefits'!I$6</f>
        <v>0.17510000000000001</v>
      </c>
      <c r="T385" s="9">
        <f t="shared" si="76"/>
        <v>0</v>
      </c>
      <c r="U385" s="9">
        <f t="shared" si="77"/>
        <v>0</v>
      </c>
      <c r="V385" s="9">
        <f t="shared" si="78"/>
        <v>0</v>
      </c>
      <c r="W385" s="9">
        <f t="shared" si="79"/>
        <v>0</v>
      </c>
      <c r="X385" s="22">
        <f t="shared" si="80"/>
        <v>0</v>
      </c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</row>
    <row r="386" spans="1:159" s="21" customFormat="1">
      <c r="A386" s="78" t="s">
        <v>2416</v>
      </c>
      <c r="B386" s="90" t="s">
        <v>1403</v>
      </c>
      <c r="C386" s="91">
        <v>1882</v>
      </c>
      <c r="D386" s="90" t="s">
        <v>1405</v>
      </c>
      <c r="E386" s="110" t="str">
        <f>VLOOKUP($C386,'2023-24 School Level AAFTE'!$C$4:$L$2380,9,FALSE)</f>
        <v>No</v>
      </c>
      <c r="F386" s="98">
        <f>VLOOKUP($C386,'2023-24 School Level AAFTE'!$C$4:$J$2380,8,FALSE)</f>
        <v>1.21</v>
      </c>
      <c r="G386" s="100">
        <f>IFERROR(IF(E386= "yes",VLOOKUP(C386,Summary!$B:$I,5,0),0),0)</f>
        <v>0</v>
      </c>
      <c r="H386" s="99">
        <f t="shared" si="71"/>
        <v>0</v>
      </c>
      <c r="I386" s="157">
        <f>VLOOKUP($A386,'2024-25 Salary &amp; Benefits'!$A:$I,3,FALSE)</f>
        <v>1.06</v>
      </c>
      <c r="J386" s="157">
        <f>VLOOKUP($A386,'2024-25 Salary &amp; Benefits'!$A:$I,4,FALSE)</f>
        <v>1.06</v>
      </c>
      <c r="K386" s="144">
        <f t="shared" si="72"/>
        <v>0</v>
      </c>
      <c r="L386" s="143">
        <f t="shared" si="73"/>
        <v>0</v>
      </c>
      <c r="M386" s="145">
        <f>'2024-25 Salary &amp; Benefits'!$E$6</f>
        <v>72728</v>
      </c>
      <c r="N386" s="145">
        <f>'2024-25 Salary &amp; Benefits'!$F$6</f>
        <v>78209</v>
      </c>
      <c r="O386" s="9">
        <f t="shared" si="74"/>
        <v>0</v>
      </c>
      <c r="P386" s="9">
        <f t="shared" si="75"/>
        <v>0</v>
      </c>
      <c r="Q386" s="9">
        <f>'2024-25 Salary &amp; Benefits'!G$6</f>
        <v>14418.72</v>
      </c>
      <c r="R386" s="146">
        <f>'2024-25 Salary &amp; Benefits'!H$6</f>
        <v>0.18149999999999999</v>
      </c>
      <c r="S386" s="146">
        <f>'2024-25 Salary &amp; Benefits'!I$6</f>
        <v>0.17510000000000001</v>
      </c>
      <c r="T386" s="9">
        <f t="shared" si="76"/>
        <v>0</v>
      </c>
      <c r="U386" s="9">
        <f t="shared" si="77"/>
        <v>0</v>
      </c>
      <c r="V386" s="9">
        <f t="shared" si="78"/>
        <v>0</v>
      </c>
      <c r="W386" s="9">
        <f t="shared" si="79"/>
        <v>0</v>
      </c>
      <c r="X386" s="22">
        <f t="shared" si="80"/>
        <v>0</v>
      </c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</row>
    <row r="387" spans="1:159" s="21" customFormat="1">
      <c r="A387" s="78" t="s">
        <v>2416</v>
      </c>
      <c r="B387" s="90" t="s">
        <v>1403</v>
      </c>
      <c r="C387" s="91">
        <v>3500</v>
      </c>
      <c r="D387" s="90" t="s">
        <v>3042</v>
      </c>
      <c r="E387" s="110" t="str">
        <f>VLOOKUP($C387,'2023-24 School Level AAFTE'!$C$4:$L$2380,9,FALSE)</f>
        <v>Yes</v>
      </c>
      <c r="F387" s="98">
        <f>VLOOKUP($C387,'2023-24 School Level AAFTE'!$C$4:$J$2380,8,FALSE)</f>
        <v>959.2</v>
      </c>
      <c r="G387" s="100">
        <f>IFERROR(IF(E387= "yes",VLOOKUP(C387,Summary!$B:$I,5,0),0),0)</f>
        <v>0</v>
      </c>
      <c r="H387" s="99">
        <f t="shared" si="71"/>
        <v>959.2</v>
      </c>
      <c r="I387" s="157">
        <f>VLOOKUP($A387,'2024-25 Salary &amp; Benefits'!$A:$I,3,FALSE)</f>
        <v>1.06</v>
      </c>
      <c r="J387" s="157">
        <f>VLOOKUP($A387,'2024-25 Salary &amp; Benefits'!$A:$I,4,FALSE)</f>
        <v>1.06</v>
      </c>
      <c r="K387" s="144">
        <f t="shared" si="72"/>
        <v>959.2</v>
      </c>
      <c r="L387" s="143">
        <f t="shared" si="73"/>
        <v>2.8140000000000001</v>
      </c>
      <c r="M387" s="145">
        <f>'2024-25 Salary &amp; Benefits'!$E$6</f>
        <v>72728</v>
      </c>
      <c r="N387" s="145">
        <f>'2024-25 Salary &amp; Benefits'!$F$6</f>
        <v>78209</v>
      </c>
      <c r="O387" s="9">
        <f t="shared" si="74"/>
        <v>216935.99</v>
      </c>
      <c r="P387" s="9">
        <f t="shared" si="75"/>
        <v>16348.940000000002</v>
      </c>
      <c r="Q387" s="9">
        <f>'2024-25 Salary &amp; Benefits'!G$6</f>
        <v>14418.72</v>
      </c>
      <c r="R387" s="146">
        <f>'2024-25 Salary &amp; Benefits'!H$6</f>
        <v>0.18149999999999999</v>
      </c>
      <c r="S387" s="146">
        <f>'2024-25 Salary &amp; Benefits'!I$6</f>
        <v>0.17510000000000001</v>
      </c>
      <c r="T387" s="9">
        <f t="shared" si="76"/>
        <v>82810.86</v>
      </c>
      <c r="U387" s="9">
        <f t="shared" si="77"/>
        <v>3888.08</v>
      </c>
      <c r="V387" s="9">
        <f t="shared" si="78"/>
        <v>680.8</v>
      </c>
      <c r="W387" s="9">
        <f t="shared" si="79"/>
        <v>4568.88</v>
      </c>
      <c r="X387" s="22">
        <f t="shared" si="80"/>
        <v>320664.67</v>
      </c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</row>
    <row r="388" spans="1:159" s="21" customFormat="1">
      <c r="A388" s="78" t="s">
        <v>2416</v>
      </c>
      <c r="B388" s="90" t="s">
        <v>1403</v>
      </c>
      <c r="C388" s="91">
        <v>2651</v>
      </c>
      <c r="D388" s="90" t="s">
        <v>1408</v>
      </c>
      <c r="E388" s="110" t="str">
        <f>VLOOKUP($C388,'2023-24 School Level AAFTE'!$C$4:$L$2380,9,FALSE)</f>
        <v>Yes</v>
      </c>
      <c r="F388" s="98">
        <f>VLOOKUP($C388,'2023-24 School Level AAFTE'!$C$4:$J$2380,8,FALSE)</f>
        <v>234.29</v>
      </c>
      <c r="G388" s="100">
        <f>IFERROR(IF(E388= "yes",VLOOKUP(C388,Summary!$B:$I,5,0),0),0)</f>
        <v>0</v>
      </c>
      <c r="H388" s="99">
        <f t="shared" si="71"/>
        <v>234.29</v>
      </c>
      <c r="I388" s="157">
        <f>VLOOKUP($A388,'2024-25 Salary &amp; Benefits'!$A:$I,3,FALSE)</f>
        <v>1.06</v>
      </c>
      <c r="J388" s="157">
        <f>VLOOKUP($A388,'2024-25 Salary &amp; Benefits'!$A:$I,4,FALSE)</f>
        <v>1.06</v>
      </c>
      <c r="K388" s="144">
        <f t="shared" si="72"/>
        <v>234.29</v>
      </c>
      <c r="L388" s="143">
        <f t="shared" si="73"/>
        <v>0.68700000000000006</v>
      </c>
      <c r="M388" s="145">
        <f>'2024-25 Salary &amp; Benefits'!$E$6</f>
        <v>72728</v>
      </c>
      <c r="N388" s="145">
        <f>'2024-25 Salary &amp; Benefits'!$F$6</f>
        <v>78209</v>
      </c>
      <c r="O388" s="9">
        <f t="shared" si="74"/>
        <v>52961.98</v>
      </c>
      <c r="P388" s="9">
        <f t="shared" si="75"/>
        <v>3991.3799999999974</v>
      </c>
      <c r="Q388" s="9">
        <f>'2024-25 Salary &amp; Benefits'!G$6</f>
        <v>14418.72</v>
      </c>
      <c r="R388" s="146">
        <f>'2024-25 Salary &amp; Benefits'!H$6</f>
        <v>0.18149999999999999</v>
      </c>
      <c r="S388" s="146">
        <f>'2024-25 Salary &amp; Benefits'!I$6</f>
        <v>0.17510000000000001</v>
      </c>
      <c r="T388" s="9">
        <f t="shared" si="76"/>
        <v>20217.150000000001</v>
      </c>
      <c r="U388" s="9">
        <f t="shared" si="77"/>
        <v>949.22</v>
      </c>
      <c r="V388" s="9">
        <f t="shared" si="78"/>
        <v>166.21</v>
      </c>
      <c r="W388" s="9">
        <f t="shared" si="79"/>
        <v>1115.43</v>
      </c>
      <c r="X388" s="22">
        <f t="shared" si="80"/>
        <v>78285.94</v>
      </c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</row>
    <row r="389" spans="1:159" s="21" customFormat="1">
      <c r="A389" s="78" t="s">
        <v>2416</v>
      </c>
      <c r="B389" s="90" t="s">
        <v>1403</v>
      </c>
      <c r="C389" s="91">
        <v>5297</v>
      </c>
      <c r="D389" s="90" t="s">
        <v>1423</v>
      </c>
      <c r="E389" s="110" t="str">
        <f>VLOOKUP($C389,'2023-24 School Level AAFTE'!$C$4:$L$2380,9,FALSE)</f>
        <v>Yes</v>
      </c>
      <c r="F389" s="98">
        <f>VLOOKUP($C389,'2023-24 School Level AAFTE'!$C$4:$J$2380,8,FALSE)</f>
        <v>11.14</v>
      </c>
      <c r="G389" s="100">
        <f>IFERROR(IF(E389= "yes",VLOOKUP(C389,Summary!$B:$I,5,0),0),0)</f>
        <v>0</v>
      </c>
      <c r="H389" s="99">
        <f t="shared" si="71"/>
        <v>11.14</v>
      </c>
      <c r="I389" s="157">
        <f>VLOOKUP($A389,'2024-25 Salary &amp; Benefits'!$A:$I,3,FALSE)</f>
        <v>1.06</v>
      </c>
      <c r="J389" s="157">
        <f>VLOOKUP($A389,'2024-25 Salary &amp; Benefits'!$A:$I,4,FALSE)</f>
        <v>1.06</v>
      </c>
      <c r="K389" s="144">
        <f t="shared" si="72"/>
        <v>11.14</v>
      </c>
      <c r="L389" s="143">
        <f t="shared" si="73"/>
        <v>3.3000000000000002E-2</v>
      </c>
      <c r="M389" s="145">
        <f>'2024-25 Salary &amp; Benefits'!$E$6</f>
        <v>72728</v>
      </c>
      <c r="N389" s="145">
        <f>'2024-25 Salary &amp; Benefits'!$F$6</f>
        <v>78209</v>
      </c>
      <c r="O389" s="9">
        <f t="shared" si="74"/>
        <v>2544.0300000000002</v>
      </c>
      <c r="P389" s="9">
        <f t="shared" si="75"/>
        <v>191.7199999999998</v>
      </c>
      <c r="Q389" s="9">
        <f>'2024-25 Salary &amp; Benefits'!G$6</f>
        <v>14418.72</v>
      </c>
      <c r="R389" s="146">
        <f>'2024-25 Salary &amp; Benefits'!H$6</f>
        <v>0.18149999999999999</v>
      </c>
      <c r="S389" s="146">
        <f>'2024-25 Salary &amp; Benefits'!I$6</f>
        <v>0.17510000000000001</v>
      </c>
      <c r="T389" s="9">
        <f t="shared" si="76"/>
        <v>971.13</v>
      </c>
      <c r="U389" s="9">
        <f t="shared" si="77"/>
        <v>45.6</v>
      </c>
      <c r="V389" s="9">
        <f t="shared" si="78"/>
        <v>7.98</v>
      </c>
      <c r="W389" s="9">
        <f t="shared" si="79"/>
        <v>53.58</v>
      </c>
      <c r="X389" s="22">
        <f t="shared" si="80"/>
        <v>3760.46</v>
      </c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</row>
    <row r="390" spans="1:159" s="21" customFormat="1">
      <c r="A390" s="78" t="s">
        <v>2416</v>
      </c>
      <c r="B390" s="90" t="s">
        <v>1403</v>
      </c>
      <c r="C390" s="91">
        <v>3249</v>
      </c>
      <c r="D390" s="90" t="s">
        <v>1413</v>
      </c>
      <c r="E390" s="110" t="str">
        <f>VLOOKUP($C390,'2023-24 School Level AAFTE'!$C$4:$L$2380,9,FALSE)</f>
        <v>Yes</v>
      </c>
      <c r="F390" s="98">
        <f>VLOOKUP($C390,'2023-24 School Level AAFTE'!$C$4:$J$2380,8,FALSE)</f>
        <v>340.51</v>
      </c>
      <c r="G390" s="100">
        <f>IFERROR(IF(E390= "yes",VLOOKUP(C390,Summary!$B:$I,5,0),0),0)</f>
        <v>0</v>
      </c>
      <c r="H390" s="99">
        <f t="shared" si="71"/>
        <v>340.51</v>
      </c>
      <c r="I390" s="157">
        <f>VLOOKUP($A390,'2024-25 Salary &amp; Benefits'!$A:$I,3,FALSE)</f>
        <v>1.06</v>
      </c>
      <c r="J390" s="157">
        <f>VLOOKUP($A390,'2024-25 Salary &amp; Benefits'!$A:$I,4,FALSE)</f>
        <v>1.06</v>
      </c>
      <c r="K390" s="144">
        <f t="shared" si="72"/>
        <v>340.51</v>
      </c>
      <c r="L390" s="143">
        <f t="shared" si="73"/>
        <v>0.999</v>
      </c>
      <c r="M390" s="145">
        <f>'2024-25 Salary &amp; Benefits'!$E$6</f>
        <v>72728</v>
      </c>
      <c r="N390" s="145">
        <f>'2024-25 Salary &amp; Benefits'!$F$6</f>
        <v>78209</v>
      </c>
      <c r="O390" s="9">
        <f t="shared" si="74"/>
        <v>77014.59</v>
      </c>
      <c r="P390" s="9">
        <f t="shared" si="75"/>
        <v>5804.0500000000029</v>
      </c>
      <c r="Q390" s="9">
        <f>'2024-25 Salary &amp; Benefits'!G$6</f>
        <v>14418.72</v>
      </c>
      <c r="R390" s="146">
        <f>'2024-25 Salary &amp; Benefits'!H$6</f>
        <v>0.18149999999999999</v>
      </c>
      <c r="S390" s="146">
        <f>'2024-25 Salary &amp; Benefits'!I$6</f>
        <v>0.17510000000000001</v>
      </c>
      <c r="T390" s="9">
        <f t="shared" si="76"/>
        <v>29398.74</v>
      </c>
      <c r="U390" s="9">
        <f t="shared" si="77"/>
        <v>1380.31</v>
      </c>
      <c r="V390" s="9">
        <f t="shared" si="78"/>
        <v>241.69</v>
      </c>
      <c r="W390" s="9">
        <f t="shared" si="79"/>
        <v>1622</v>
      </c>
      <c r="X390" s="22">
        <f t="shared" si="80"/>
        <v>113839.38</v>
      </c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</row>
    <row r="391" spans="1:159" s="21" customFormat="1">
      <c r="A391" s="78" t="s">
        <v>2509</v>
      </c>
      <c r="B391" s="90" t="s">
        <v>2113</v>
      </c>
      <c r="C391" s="91">
        <v>3366</v>
      </c>
      <c r="D391" s="90" t="s">
        <v>2115</v>
      </c>
      <c r="E391" s="110" t="str">
        <f>VLOOKUP($C391,'2023-24 School Level AAFTE'!$C$4:$L$2380,9,FALSE)</f>
        <v>No</v>
      </c>
      <c r="F391" s="98">
        <f>VLOOKUP($C391,'2023-24 School Level AAFTE'!$C$4:$J$2380,8,FALSE)</f>
        <v>256.79000000000002</v>
      </c>
      <c r="G391" s="100">
        <f>IFERROR(IF(E391= "yes",VLOOKUP(C391,Summary!$B:$I,5,0),0),0)</f>
        <v>0</v>
      </c>
      <c r="H391" s="99">
        <f t="shared" si="71"/>
        <v>0</v>
      </c>
      <c r="I391" s="157">
        <f>VLOOKUP($A391,'2024-25 Salary &amp; Benefits'!$A:$I,3,FALSE)</f>
        <v>1</v>
      </c>
      <c r="J391" s="157">
        <f>VLOOKUP($A391,'2024-25 Salary &amp; Benefits'!$A:$I,4,FALSE)</f>
        <v>1.04</v>
      </c>
      <c r="K391" s="144">
        <f t="shared" si="72"/>
        <v>0</v>
      </c>
      <c r="L391" s="143">
        <f t="shared" si="73"/>
        <v>0</v>
      </c>
      <c r="M391" s="145">
        <f>'2024-25 Salary &amp; Benefits'!$E$6</f>
        <v>72728</v>
      </c>
      <c r="N391" s="145">
        <f>'2024-25 Salary &amp; Benefits'!$F$6</f>
        <v>78209</v>
      </c>
      <c r="O391" s="9">
        <f t="shared" si="74"/>
        <v>0</v>
      </c>
      <c r="P391" s="9">
        <f t="shared" si="75"/>
        <v>0</v>
      </c>
      <c r="Q391" s="9">
        <f>'2024-25 Salary &amp; Benefits'!G$6</f>
        <v>14418.72</v>
      </c>
      <c r="R391" s="146">
        <f>'2024-25 Salary &amp; Benefits'!H$6</f>
        <v>0.18149999999999999</v>
      </c>
      <c r="S391" s="146">
        <f>'2024-25 Salary &amp; Benefits'!I$6</f>
        <v>0.17510000000000001</v>
      </c>
      <c r="T391" s="9">
        <f t="shared" si="76"/>
        <v>0</v>
      </c>
      <c r="U391" s="9">
        <f t="shared" si="77"/>
        <v>0</v>
      </c>
      <c r="V391" s="9">
        <f t="shared" si="78"/>
        <v>0</v>
      </c>
      <c r="W391" s="9">
        <f t="shared" si="79"/>
        <v>0</v>
      </c>
      <c r="X391" s="22">
        <f t="shared" si="80"/>
        <v>0</v>
      </c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</row>
    <row r="392" spans="1:159" s="21" customFormat="1">
      <c r="A392" s="78" t="s">
        <v>2509</v>
      </c>
      <c r="B392" s="90" t="s">
        <v>2113</v>
      </c>
      <c r="C392" s="91">
        <v>2894</v>
      </c>
      <c r="D392" s="90" t="s">
        <v>2114</v>
      </c>
      <c r="E392" s="110" t="str">
        <f>VLOOKUP($C392,'2023-24 School Level AAFTE'!$C$4:$L$2380,9,FALSE)</f>
        <v>No</v>
      </c>
      <c r="F392" s="98">
        <f>VLOOKUP($C392,'2023-24 School Level AAFTE'!$C$4:$J$2380,8,FALSE)</f>
        <v>276.70999999999998</v>
      </c>
      <c r="G392" s="100">
        <f>IFERROR(IF(E392= "yes",VLOOKUP(C392,Summary!$B:$I,5,0),0),0)</f>
        <v>0</v>
      </c>
      <c r="H392" s="99">
        <f t="shared" ref="H392:H455" si="81">IF(E392= "yes", F392,0)</f>
        <v>0</v>
      </c>
      <c r="I392" s="157">
        <f>VLOOKUP($A392,'2024-25 Salary &amp; Benefits'!$A:$I,3,FALSE)</f>
        <v>1</v>
      </c>
      <c r="J392" s="157">
        <f>VLOOKUP($A392,'2024-25 Salary &amp; Benefits'!$A:$I,4,FALSE)</f>
        <v>1.04</v>
      </c>
      <c r="K392" s="144">
        <f t="shared" ref="K392:K455" si="82">IF(G392&gt;0,G392,H392)</f>
        <v>0</v>
      </c>
      <c r="L392" s="143">
        <f t="shared" ref="L392:L455" si="83">ROUND((($K392*1.1*36)/15)/900,3)</f>
        <v>0</v>
      </c>
      <c r="M392" s="145">
        <f>'2024-25 Salary &amp; Benefits'!$E$6</f>
        <v>72728</v>
      </c>
      <c r="N392" s="145">
        <f>'2024-25 Salary &amp; Benefits'!$F$6</f>
        <v>78209</v>
      </c>
      <c r="O392" s="9">
        <f t="shared" ref="O392:O455" si="84">ROUND($I392*$M392*$L392,2)</f>
        <v>0</v>
      </c>
      <c r="P392" s="9">
        <f t="shared" ref="P392:P455" si="85">ROUND($J392*$N392*$L392,2)-O392</f>
        <v>0</v>
      </c>
      <c r="Q392" s="9">
        <f>'2024-25 Salary &amp; Benefits'!G$6</f>
        <v>14418.72</v>
      </c>
      <c r="R392" s="146">
        <f>'2024-25 Salary &amp; Benefits'!H$6</f>
        <v>0.18149999999999999</v>
      </c>
      <c r="S392" s="146">
        <f>'2024-25 Salary &amp; Benefits'!I$6</f>
        <v>0.17510000000000001</v>
      </c>
      <c r="T392" s="9">
        <f t="shared" ref="T392:T455" si="86">ROUND(O392*R392+P392*S392+L392*Q392,2)</f>
        <v>0</v>
      </c>
      <c r="U392" s="9">
        <f t="shared" ref="U392:U455" si="87">ROUND((($N392*$J392*$L392)/180)*3,2)</f>
        <v>0</v>
      </c>
      <c r="V392" s="9">
        <f t="shared" ref="V392:V455" si="88">ROUND(U392*S392,2)</f>
        <v>0</v>
      </c>
      <c r="W392" s="9">
        <f t="shared" ref="W392:W455" si="89">SUM(U392:V392)</f>
        <v>0</v>
      </c>
      <c r="X392" s="22">
        <f t="shared" ref="X392:X455" si="90">SUM(T392,O392:P392,W392)</f>
        <v>0</v>
      </c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</row>
    <row r="393" spans="1:159" s="21" customFormat="1">
      <c r="A393" t="s">
        <v>2492</v>
      </c>
      <c r="B393" s="90" t="s">
        <v>2022</v>
      </c>
      <c r="C393" s="3">
        <v>5575</v>
      </c>
      <c r="D393" t="s">
        <v>3012</v>
      </c>
      <c r="E393" s="110" t="str">
        <f>VLOOKUP($C393,'2023-24 School Level AAFTE'!$C$4:$L$2380,9,FALSE)</f>
        <v>Yes</v>
      </c>
      <c r="F393" s="98">
        <f>VLOOKUP($C393,'2023-24 School Level AAFTE'!$C$4:$J$2380,8,FALSE)</f>
        <v>11.81</v>
      </c>
      <c r="G393"/>
      <c r="H393" s="99">
        <f t="shared" si="81"/>
        <v>11.81</v>
      </c>
      <c r="I393" s="157">
        <f>VLOOKUP($A393,'2024-25 Salary &amp; Benefits'!$A:$I,3,FALSE)</f>
        <v>1</v>
      </c>
      <c r="J393" s="157">
        <f>VLOOKUP($A393,'2024-25 Salary &amp; Benefits'!$A:$I,4,FALSE)</f>
        <v>1</v>
      </c>
      <c r="K393" s="144">
        <f t="shared" si="82"/>
        <v>11.81</v>
      </c>
      <c r="L393" s="143">
        <f t="shared" si="83"/>
        <v>3.5000000000000003E-2</v>
      </c>
      <c r="M393" s="145">
        <f>'2024-25 Salary &amp; Benefits'!$E$6</f>
        <v>72728</v>
      </c>
      <c r="N393" s="145">
        <f>'2024-25 Salary &amp; Benefits'!$F$6</f>
        <v>78209</v>
      </c>
      <c r="O393" s="9">
        <f t="shared" si="84"/>
        <v>2545.48</v>
      </c>
      <c r="P393" s="9">
        <f t="shared" si="85"/>
        <v>191.84000000000015</v>
      </c>
      <c r="Q393" s="9">
        <f>'2024-25 Salary &amp; Benefits'!G$6</f>
        <v>14418.72</v>
      </c>
      <c r="R393" s="146">
        <f>'2024-25 Salary &amp; Benefits'!H$6</f>
        <v>0.18149999999999999</v>
      </c>
      <c r="S393" s="146">
        <f>'2024-25 Salary &amp; Benefits'!I$6</f>
        <v>0.17510000000000001</v>
      </c>
      <c r="T393" s="9">
        <f t="shared" si="86"/>
        <v>1000.25</v>
      </c>
      <c r="U393" s="9">
        <f t="shared" si="87"/>
        <v>45.62</v>
      </c>
      <c r="V393" s="9">
        <f t="shared" si="88"/>
        <v>7.99</v>
      </c>
      <c r="W393" s="9">
        <f t="shared" si="89"/>
        <v>53.61</v>
      </c>
      <c r="X393" s="22">
        <f t="shared" si="90"/>
        <v>3791.1800000000003</v>
      </c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</row>
    <row r="394" spans="1:159" s="21" customFormat="1">
      <c r="A394" s="78" t="s">
        <v>2492</v>
      </c>
      <c r="B394" s="90" t="s">
        <v>2022</v>
      </c>
      <c r="C394" s="91">
        <v>5362</v>
      </c>
      <c r="D394" s="90" t="s">
        <v>2025</v>
      </c>
      <c r="E394" s="110" t="str">
        <f>VLOOKUP($C394,'2023-24 School Level AAFTE'!$C$4:$L$2380,9,FALSE)</f>
        <v>Yes</v>
      </c>
      <c r="F394" s="98">
        <f>VLOOKUP($C394,'2023-24 School Level AAFTE'!$C$4:$J$2380,8,FALSE)</f>
        <v>475.20000000000005</v>
      </c>
      <c r="G394" s="100">
        <f>IFERROR(IF(E394= "yes",VLOOKUP(C394,Summary!$B:$I,5,0),0),0)</f>
        <v>0</v>
      </c>
      <c r="H394" s="99">
        <f t="shared" si="81"/>
        <v>475.20000000000005</v>
      </c>
      <c r="I394" s="157">
        <f>VLOOKUP($A394,'2024-25 Salary &amp; Benefits'!$A:$I,3,FALSE)</f>
        <v>1</v>
      </c>
      <c r="J394" s="157">
        <f>VLOOKUP($A394,'2024-25 Salary &amp; Benefits'!$A:$I,4,FALSE)</f>
        <v>1</v>
      </c>
      <c r="K394" s="144">
        <f t="shared" si="82"/>
        <v>475.20000000000005</v>
      </c>
      <c r="L394" s="143">
        <f t="shared" si="83"/>
        <v>1.3939999999999999</v>
      </c>
      <c r="M394" s="145">
        <f>'2024-25 Salary &amp; Benefits'!$E$6</f>
        <v>72728</v>
      </c>
      <c r="N394" s="145">
        <f>'2024-25 Salary &amp; Benefits'!$F$6</f>
        <v>78209</v>
      </c>
      <c r="O394" s="9">
        <f t="shared" si="84"/>
        <v>101382.83</v>
      </c>
      <c r="P394" s="9">
        <f t="shared" si="85"/>
        <v>7640.5200000000041</v>
      </c>
      <c r="Q394" s="9">
        <f>'2024-25 Salary &amp; Benefits'!G$6</f>
        <v>14418.72</v>
      </c>
      <c r="R394" s="146">
        <f>'2024-25 Salary &amp; Benefits'!H$6</f>
        <v>0.18149999999999999</v>
      </c>
      <c r="S394" s="146">
        <f>'2024-25 Salary &amp; Benefits'!I$6</f>
        <v>0.17510000000000001</v>
      </c>
      <c r="T394" s="9">
        <f t="shared" si="86"/>
        <v>39838.53</v>
      </c>
      <c r="U394" s="9">
        <f t="shared" si="87"/>
        <v>1817.06</v>
      </c>
      <c r="V394" s="9">
        <f t="shared" si="88"/>
        <v>318.17</v>
      </c>
      <c r="W394" s="9">
        <f t="shared" si="89"/>
        <v>2135.23</v>
      </c>
      <c r="X394" s="22">
        <f t="shared" si="90"/>
        <v>150997.11000000002</v>
      </c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</row>
    <row r="395" spans="1:159" s="21" customFormat="1">
      <c r="A395" s="78" t="s">
        <v>2492</v>
      </c>
      <c r="B395" s="90" t="s">
        <v>2022</v>
      </c>
      <c r="C395" s="91">
        <v>2114</v>
      </c>
      <c r="D395" s="90" t="s">
        <v>2023</v>
      </c>
      <c r="E395" s="110" t="str">
        <f>VLOOKUP($C395,'2023-24 School Level AAFTE'!$C$4:$L$2380,9,FALSE)</f>
        <v>Yes</v>
      </c>
      <c r="F395" s="98">
        <f>VLOOKUP($C395,'2023-24 School Level AAFTE'!$C$4:$J$2380,8,FALSE)</f>
        <v>665.57</v>
      </c>
      <c r="G395" s="100">
        <f>IFERROR(IF(E395= "yes",VLOOKUP(C395,Summary!$B:$I,5,0),0),0)</f>
        <v>0</v>
      </c>
      <c r="H395" s="99">
        <f t="shared" si="81"/>
        <v>665.57</v>
      </c>
      <c r="I395" s="157">
        <f>VLOOKUP($A395,'2024-25 Salary &amp; Benefits'!$A:$I,3,FALSE)</f>
        <v>1</v>
      </c>
      <c r="J395" s="157">
        <f>VLOOKUP($A395,'2024-25 Salary &amp; Benefits'!$A:$I,4,FALSE)</f>
        <v>1</v>
      </c>
      <c r="K395" s="144">
        <f t="shared" si="82"/>
        <v>665.57</v>
      </c>
      <c r="L395" s="143">
        <f t="shared" si="83"/>
        <v>1.952</v>
      </c>
      <c r="M395" s="145">
        <f>'2024-25 Salary &amp; Benefits'!$E$6</f>
        <v>72728</v>
      </c>
      <c r="N395" s="145">
        <f>'2024-25 Salary &amp; Benefits'!$F$6</f>
        <v>78209</v>
      </c>
      <c r="O395" s="9">
        <f t="shared" si="84"/>
        <v>141965.06</v>
      </c>
      <c r="P395" s="9">
        <f t="shared" si="85"/>
        <v>10698.910000000003</v>
      </c>
      <c r="Q395" s="9">
        <f>'2024-25 Salary &amp; Benefits'!G$6</f>
        <v>14418.72</v>
      </c>
      <c r="R395" s="146">
        <f>'2024-25 Salary &amp; Benefits'!H$6</f>
        <v>0.18149999999999999</v>
      </c>
      <c r="S395" s="146">
        <f>'2024-25 Salary &amp; Benefits'!I$6</f>
        <v>0.17510000000000001</v>
      </c>
      <c r="T395" s="9">
        <f t="shared" si="86"/>
        <v>55785.38</v>
      </c>
      <c r="U395" s="9">
        <f t="shared" si="87"/>
        <v>2544.4</v>
      </c>
      <c r="V395" s="9">
        <f t="shared" si="88"/>
        <v>445.52</v>
      </c>
      <c r="W395" s="9">
        <f t="shared" si="89"/>
        <v>2989.92</v>
      </c>
      <c r="X395" s="22">
        <f t="shared" si="90"/>
        <v>211439.27000000002</v>
      </c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</row>
    <row r="396" spans="1:159" s="21" customFormat="1">
      <c r="A396" s="140" t="s">
        <v>2492</v>
      </c>
      <c r="B396" s="90" t="s">
        <v>2022</v>
      </c>
      <c r="C396" s="91">
        <v>3541</v>
      </c>
      <c r="D396" s="90" t="s">
        <v>2024</v>
      </c>
      <c r="E396" s="110" t="str">
        <f>VLOOKUP($C396,'2023-24 School Level AAFTE'!$C$4:$L$2380,9,FALSE)</f>
        <v>Yes</v>
      </c>
      <c r="F396" s="98">
        <f>VLOOKUP($C396,'2023-24 School Level AAFTE'!$C$4:$J$2380,8,FALSE)</f>
        <v>348.18</v>
      </c>
      <c r="G396" s="100">
        <f>IFERROR(IF(E396= "yes",VLOOKUP(C396,Summary!$B:$I,5,0),0),0)</f>
        <v>0</v>
      </c>
      <c r="H396" s="99">
        <f t="shared" si="81"/>
        <v>348.18</v>
      </c>
      <c r="I396" s="157">
        <f>VLOOKUP($A396,'2024-25 Salary &amp; Benefits'!$A:$I,3,FALSE)</f>
        <v>1</v>
      </c>
      <c r="J396" s="157">
        <f>VLOOKUP($A396,'2024-25 Salary &amp; Benefits'!$A:$I,4,FALSE)</f>
        <v>1</v>
      </c>
      <c r="K396" s="144">
        <f t="shared" si="82"/>
        <v>348.18</v>
      </c>
      <c r="L396" s="143">
        <f t="shared" si="83"/>
        <v>1.0209999999999999</v>
      </c>
      <c r="M396" s="145">
        <f>'2024-25 Salary &amp; Benefits'!$E$6</f>
        <v>72728</v>
      </c>
      <c r="N396" s="145">
        <f>'2024-25 Salary &amp; Benefits'!$F$6</f>
        <v>78209</v>
      </c>
      <c r="O396" s="9">
        <f t="shared" si="84"/>
        <v>74255.289999999994</v>
      </c>
      <c r="P396" s="9">
        <f t="shared" si="85"/>
        <v>5596.1000000000058</v>
      </c>
      <c r="Q396" s="9">
        <f>'2024-25 Salary &amp; Benefits'!G$6</f>
        <v>14418.72</v>
      </c>
      <c r="R396" s="146">
        <f>'2024-25 Salary &amp; Benefits'!H$6</f>
        <v>0.18149999999999999</v>
      </c>
      <c r="S396" s="146">
        <f>'2024-25 Salary &amp; Benefits'!I$6</f>
        <v>0.17510000000000001</v>
      </c>
      <c r="T396" s="9">
        <f t="shared" si="86"/>
        <v>29178.73</v>
      </c>
      <c r="U396" s="9">
        <f t="shared" si="87"/>
        <v>1330.86</v>
      </c>
      <c r="V396" s="9">
        <f t="shared" si="88"/>
        <v>233.03</v>
      </c>
      <c r="W396" s="9">
        <f t="shared" si="89"/>
        <v>1563.8899999999999</v>
      </c>
      <c r="X396" s="22">
        <f t="shared" si="90"/>
        <v>110594.01</v>
      </c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</row>
    <row r="397" spans="1:159" s="21" customFormat="1">
      <c r="A397" s="78" t="s">
        <v>2513</v>
      </c>
      <c r="B397" s="90" t="s">
        <v>2125</v>
      </c>
      <c r="C397" s="91">
        <v>2588</v>
      </c>
      <c r="D397" s="90" t="s">
        <v>2126</v>
      </c>
      <c r="E397" s="110" t="str">
        <f>VLOOKUP($C397,'2023-24 School Level AAFTE'!$C$4:$L$2380,9,FALSE)</f>
        <v>No</v>
      </c>
      <c r="F397" s="98">
        <f>VLOOKUP($C397,'2023-24 School Level AAFTE'!$C$4:$J$2380,8,FALSE)</f>
        <v>143.27000000000001</v>
      </c>
      <c r="G397" s="100">
        <f>IFERROR(IF(E397= "yes",VLOOKUP(C397,Summary!$B:$I,5,0),0),0)</f>
        <v>0</v>
      </c>
      <c r="H397" s="99">
        <f t="shared" si="81"/>
        <v>0</v>
      </c>
      <c r="I397" s="157">
        <f>VLOOKUP($A397,'2024-25 Salary &amp; Benefits'!$A:$I,3,FALSE)</f>
        <v>1.01</v>
      </c>
      <c r="J397" s="157">
        <f>VLOOKUP($A397,'2024-25 Salary &amp; Benefits'!$A:$I,4,FALSE)</f>
        <v>1.01</v>
      </c>
      <c r="K397" s="144">
        <f t="shared" si="82"/>
        <v>0</v>
      </c>
      <c r="L397" s="143">
        <f t="shared" si="83"/>
        <v>0</v>
      </c>
      <c r="M397" s="145">
        <f>'2024-25 Salary &amp; Benefits'!$E$6</f>
        <v>72728</v>
      </c>
      <c r="N397" s="145">
        <f>'2024-25 Salary &amp; Benefits'!$F$6</f>
        <v>78209</v>
      </c>
      <c r="O397" s="9">
        <f t="shared" si="84"/>
        <v>0</v>
      </c>
      <c r="P397" s="9">
        <f t="shared" si="85"/>
        <v>0</v>
      </c>
      <c r="Q397" s="9">
        <f>'2024-25 Salary &amp; Benefits'!G$6</f>
        <v>14418.72</v>
      </c>
      <c r="R397" s="146">
        <f>'2024-25 Salary &amp; Benefits'!H$6</f>
        <v>0.18149999999999999</v>
      </c>
      <c r="S397" s="146">
        <f>'2024-25 Salary &amp; Benefits'!I$6</f>
        <v>0.17510000000000001</v>
      </c>
      <c r="T397" s="9">
        <f t="shared" si="86"/>
        <v>0</v>
      </c>
      <c r="U397" s="9">
        <f t="shared" si="87"/>
        <v>0</v>
      </c>
      <c r="V397" s="9">
        <f t="shared" si="88"/>
        <v>0</v>
      </c>
      <c r="W397" s="9">
        <f t="shared" si="89"/>
        <v>0</v>
      </c>
      <c r="X397" s="22">
        <f t="shared" si="90"/>
        <v>0</v>
      </c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</row>
    <row r="398" spans="1:159" s="21" customFormat="1">
      <c r="A398" s="78" t="s">
        <v>2477</v>
      </c>
      <c r="B398" s="90" t="s">
        <v>1923</v>
      </c>
      <c r="C398" s="91">
        <v>3508</v>
      </c>
      <c r="D398" s="90" t="s">
        <v>1924</v>
      </c>
      <c r="E398" s="110" t="str">
        <f>VLOOKUP($C398,'2023-24 School Level AAFTE'!$C$4:$L$2380,9,FALSE)</f>
        <v>Yes</v>
      </c>
      <c r="F398" s="98">
        <f>VLOOKUP($C398,'2023-24 School Level AAFTE'!$C$4:$J$2380,8,FALSE)</f>
        <v>112.13000000000001</v>
      </c>
      <c r="G398" s="100">
        <f>IFERROR(IF(E398= "yes",VLOOKUP(C398,Summary!$B:$I,5,0),0),0)</f>
        <v>0</v>
      </c>
      <c r="H398" s="99">
        <f t="shared" si="81"/>
        <v>112.13000000000001</v>
      </c>
      <c r="I398" s="157">
        <f>VLOOKUP($A398,'2024-25 Salary &amp; Benefits'!$A:$I,3,FALSE)</f>
        <v>1</v>
      </c>
      <c r="J398" s="157">
        <f>VLOOKUP($A398,'2024-25 Salary &amp; Benefits'!$A:$I,4,FALSE)</f>
        <v>1</v>
      </c>
      <c r="K398" s="144">
        <f t="shared" si="82"/>
        <v>112.13000000000001</v>
      </c>
      <c r="L398" s="143">
        <f t="shared" si="83"/>
        <v>0.32900000000000001</v>
      </c>
      <c r="M398" s="145">
        <f>'2024-25 Salary &amp; Benefits'!$E$6</f>
        <v>72728</v>
      </c>
      <c r="N398" s="145">
        <f>'2024-25 Salary &amp; Benefits'!$F$6</f>
        <v>78209</v>
      </c>
      <c r="O398" s="9">
        <f t="shared" si="84"/>
        <v>23927.51</v>
      </c>
      <c r="P398" s="9">
        <f t="shared" si="85"/>
        <v>1803.25</v>
      </c>
      <c r="Q398" s="9">
        <f>'2024-25 Salary &amp; Benefits'!G$6</f>
        <v>14418.72</v>
      </c>
      <c r="R398" s="146">
        <f>'2024-25 Salary &amp; Benefits'!H$6</f>
        <v>0.18149999999999999</v>
      </c>
      <c r="S398" s="146">
        <f>'2024-25 Salary &amp; Benefits'!I$6</f>
        <v>0.17510000000000001</v>
      </c>
      <c r="T398" s="9">
        <f t="shared" si="86"/>
        <v>9402.35</v>
      </c>
      <c r="U398" s="9">
        <f t="shared" si="87"/>
        <v>428.85</v>
      </c>
      <c r="V398" s="9">
        <f t="shared" si="88"/>
        <v>75.09</v>
      </c>
      <c r="W398" s="9">
        <f t="shared" si="89"/>
        <v>503.94000000000005</v>
      </c>
      <c r="X398" s="22">
        <f t="shared" si="90"/>
        <v>35637.050000000003</v>
      </c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</row>
    <row r="399" spans="1:159" s="21" customFormat="1">
      <c r="A399" s="78" t="s">
        <v>2494</v>
      </c>
      <c r="B399" s="90" t="s">
        <v>2028</v>
      </c>
      <c r="C399" s="91">
        <v>3613</v>
      </c>
      <c r="D399" s="90" t="s">
        <v>1617</v>
      </c>
      <c r="E399" s="110" t="str">
        <f>VLOOKUP($C399,'2023-24 School Level AAFTE'!$C$4:$L$2380,9,FALSE)</f>
        <v>Yes</v>
      </c>
      <c r="F399" s="98">
        <f>VLOOKUP($C399,'2023-24 School Level AAFTE'!$C$4:$J$2380,8,FALSE)</f>
        <v>375</v>
      </c>
      <c r="G399" s="100">
        <f>IFERROR(IF(E399= "yes",VLOOKUP(C399,Summary!$B:$I,5,0),0),0)</f>
        <v>0</v>
      </c>
      <c r="H399" s="99">
        <f t="shared" si="81"/>
        <v>375</v>
      </c>
      <c r="I399" s="157">
        <f>VLOOKUP($A399,'2024-25 Salary &amp; Benefits'!$A:$I,3,FALSE)</f>
        <v>1.01</v>
      </c>
      <c r="J399" s="157">
        <f>VLOOKUP($A399,'2024-25 Salary &amp; Benefits'!$A:$I,4,FALSE)</f>
        <v>1.01</v>
      </c>
      <c r="K399" s="144">
        <f t="shared" si="82"/>
        <v>375</v>
      </c>
      <c r="L399" s="143">
        <f t="shared" si="83"/>
        <v>1.1000000000000001</v>
      </c>
      <c r="M399" s="145">
        <f>'2024-25 Salary &amp; Benefits'!$E$6</f>
        <v>72728</v>
      </c>
      <c r="N399" s="145">
        <f>'2024-25 Salary &amp; Benefits'!$F$6</f>
        <v>78209</v>
      </c>
      <c r="O399" s="9">
        <f t="shared" si="84"/>
        <v>80800.81</v>
      </c>
      <c r="P399" s="9">
        <f t="shared" si="85"/>
        <v>6089.3899999999994</v>
      </c>
      <c r="Q399" s="9">
        <f>'2024-25 Salary &amp; Benefits'!G$6</f>
        <v>14418.72</v>
      </c>
      <c r="R399" s="146">
        <f>'2024-25 Salary &amp; Benefits'!H$6</f>
        <v>0.18149999999999999</v>
      </c>
      <c r="S399" s="146">
        <f>'2024-25 Salary &amp; Benefits'!I$6</f>
        <v>0.17510000000000001</v>
      </c>
      <c r="T399" s="9">
        <f t="shared" si="86"/>
        <v>31592.19</v>
      </c>
      <c r="U399" s="9">
        <f t="shared" si="87"/>
        <v>1448.17</v>
      </c>
      <c r="V399" s="9">
        <f t="shared" si="88"/>
        <v>253.57</v>
      </c>
      <c r="W399" s="9">
        <f t="shared" si="89"/>
        <v>1701.74</v>
      </c>
      <c r="X399" s="22">
        <f t="shared" si="90"/>
        <v>120184.13</v>
      </c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</row>
    <row r="400" spans="1:159" s="21" customFormat="1">
      <c r="A400" s="78" t="s">
        <v>2494</v>
      </c>
      <c r="B400" s="90" t="s">
        <v>2028</v>
      </c>
      <c r="C400" s="91">
        <v>4049</v>
      </c>
      <c r="D400" s="90" t="s">
        <v>1111</v>
      </c>
      <c r="E400" s="110" t="str">
        <f>VLOOKUP($C400,'2023-24 School Level AAFTE'!$C$4:$L$2380,9,FALSE)</f>
        <v>Yes</v>
      </c>
      <c r="F400" s="98">
        <f>VLOOKUP($C400,'2023-24 School Level AAFTE'!$C$4:$J$2380,8,FALSE)</f>
        <v>222.88</v>
      </c>
      <c r="G400" s="100">
        <f>IFERROR(IF(E400= "yes",VLOOKUP(C400,Summary!$B:$I,5,0),0),0)</f>
        <v>0</v>
      </c>
      <c r="H400" s="99">
        <f t="shared" si="81"/>
        <v>222.88</v>
      </c>
      <c r="I400" s="157">
        <f>VLOOKUP($A400,'2024-25 Salary &amp; Benefits'!$A:$I,3,FALSE)</f>
        <v>1.01</v>
      </c>
      <c r="J400" s="157">
        <f>VLOOKUP($A400,'2024-25 Salary &amp; Benefits'!$A:$I,4,FALSE)</f>
        <v>1.01</v>
      </c>
      <c r="K400" s="144">
        <f t="shared" si="82"/>
        <v>222.88</v>
      </c>
      <c r="L400" s="143">
        <f t="shared" si="83"/>
        <v>0.65400000000000003</v>
      </c>
      <c r="M400" s="145">
        <f>'2024-25 Salary &amp; Benefits'!$E$6</f>
        <v>72728</v>
      </c>
      <c r="N400" s="145">
        <f>'2024-25 Salary &amp; Benefits'!$F$6</f>
        <v>78209</v>
      </c>
      <c r="O400" s="9">
        <f t="shared" si="84"/>
        <v>48039.75</v>
      </c>
      <c r="P400" s="9">
        <f t="shared" si="85"/>
        <v>3620.4199999999983</v>
      </c>
      <c r="Q400" s="9">
        <f>'2024-25 Salary &amp; Benefits'!G$6</f>
        <v>14418.72</v>
      </c>
      <c r="R400" s="146">
        <f>'2024-25 Salary &amp; Benefits'!H$6</f>
        <v>0.18149999999999999</v>
      </c>
      <c r="S400" s="146">
        <f>'2024-25 Salary &amp; Benefits'!I$6</f>
        <v>0.17510000000000001</v>
      </c>
      <c r="T400" s="9">
        <f t="shared" si="86"/>
        <v>18782.990000000002</v>
      </c>
      <c r="U400" s="9">
        <f t="shared" si="87"/>
        <v>861</v>
      </c>
      <c r="V400" s="9">
        <f t="shared" si="88"/>
        <v>150.76</v>
      </c>
      <c r="W400" s="9">
        <f t="shared" si="89"/>
        <v>1011.76</v>
      </c>
      <c r="X400" s="22">
        <f t="shared" si="90"/>
        <v>71454.92</v>
      </c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</row>
    <row r="401" spans="1:159" s="21" customFormat="1">
      <c r="A401" s="78" t="s">
        <v>2494</v>
      </c>
      <c r="B401" s="90" t="s">
        <v>2028</v>
      </c>
      <c r="C401" s="91">
        <v>3012</v>
      </c>
      <c r="D401" s="90" t="s">
        <v>2029</v>
      </c>
      <c r="E401" s="110" t="str">
        <f>VLOOKUP($C401,'2023-24 School Level AAFTE'!$C$4:$L$2380,9,FALSE)</f>
        <v>Yes</v>
      </c>
      <c r="F401" s="98">
        <f>VLOOKUP($C401,'2023-24 School Level AAFTE'!$C$4:$J$2380,8,FALSE)</f>
        <v>182.98</v>
      </c>
      <c r="G401" s="100">
        <f>IFERROR(IF(E401= "yes",VLOOKUP(C401,Summary!$B:$I,5,0),0),0)</f>
        <v>0</v>
      </c>
      <c r="H401" s="99">
        <f t="shared" si="81"/>
        <v>182.98</v>
      </c>
      <c r="I401" s="157">
        <f>VLOOKUP($A401,'2024-25 Salary &amp; Benefits'!$A:$I,3,FALSE)</f>
        <v>1.01</v>
      </c>
      <c r="J401" s="157">
        <f>VLOOKUP($A401,'2024-25 Salary &amp; Benefits'!$A:$I,4,FALSE)</f>
        <v>1.01</v>
      </c>
      <c r="K401" s="144">
        <f t="shared" si="82"/>
        <v>182.98</v>
      </c>
      <c r="L401" s="143">
        <f t="shared" si="83"/>
        <v>0.53700000000000003</v>
      </c>
      <c r="M401" s="145">
        <f>'2024-25 Salary &amp; Benefits'!$E$6</f>
        <v>72728</v>
      </c>
      <c r="N401" s="145">
        <f>'2024-25 Salary &amp; Benefits'!$F$6</f>
        <v>78209</v>
      </c>
      <c r="O401" s="9">
        <f t="shared" si="84"/>
        <v>39445.49</v>
      </c>
      <c r="P401" s="9">
        <f t="shared" si="85"/>
        <v>2972.7300000000032</v>
      </c>
      <c r="Q401" s="9">
        <f>'2024-25 Salary &amp; Benefits'!G$6</f>
        <v>14418.72</v>
      </c>
      <c r="R401" s="146">
        <f>'2024-25 Salary &amp; Benefits'!H$6</f>
        <v>0.18149999999999999</v>
      </c>
      <c r="S401" s="146">
        <f>'2024-25 Salary &amp; Benefits'!I$6</f>
        <v>0.17510000000000001</v>
      </c>
      <c r="T401" s="9">
        <f t="shared" si="86"/>
        <v>15422.73</v>
      </c>
      <c r="U401" s="9">
        <f t="shared" si="87"/>
        <v>706.97</v>
      </c>
      <c r="V401" s="9">
        <f t="shared" si="88"/>
        <v>123.79</v>
      </c>
      <c r="W401" s="9">
        <f t="shared" si="89"/>
        <v>830.76</v>
      </c>
      <c r="X401" s="22">
        <f t="shared" si="90"/>
        <v>58671.710000000006</v>
      </c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</row>
    <row r="402" spans="1:159" s="21" customFormat="1">
      <c r="A402" t="s">
        <v>2473</v>
      </c>
      <c r="B402" s="90" t="s">
        <v>1910</v>
      </c>
      <c r="C402" s="3">
        <v>5604</v>
      </c>
      <c r="D402" t="s">
        <v>3259</v>
      </c>
      <c r="E402" s="110" t="str">
        <f>VLOOKUP($C402,'2023-24 School Level AAFTE'!$C$4:$L$2380,9,FALSE)</f>
        <v>No</v>
      </c>
      <c r="F402" s="98">
        <f>VLOOKUP($C402,'2023-24 School Level AAFTE'!$C$4:$J$2380,8,FALSE)</f>
        <v>14.66</v>
      </c>
      <c r="G402"/>
      <c r="H402" s="99">
        <f t="shared" si="81"/>
        <v>0</v>
      </c>
      <c r="I402" s="157">
        <f>VLOOKUP($A402,'2024-25 Salary &amp; Benefits'!$A:$I,3,FALSE)</f>
        <v>1</v>
      </c>
      <c r="J402" s="157">
        <f>VLOOKUP($A402,'2024-25 Salary &amp; Benefits'!$A:$I,4,FALSE)</f>
        <v>1.04</v>
      </c>
      <c r="K402" s="144">
        <f t="shared" si="82"/>
        <v>0</v>
      </c>
      <c r="L402" s="143">
        <f t="shared" si="83"/>
        <v>0</v>
      </c>
      <c r="M402" s="145">
        <f>'2024-25 Salary &amp; Benefits'!$E$6</f>
        <v>72728</v>
      </c>
      <c r="N402" s="145">
        <f>'2024-25 Salary &amp; Benefits'!$F$6</f>
        <v>78209</v>
      </c>
      <c r="O402" s="9">
        <f t="shared" si="84"/>
        <v>0</v>
      </c>
      <c r="P402" s="9">
        <f t="shared" si="85"/>
        <v>0</v>
      </c>
      <c r="Q402" s="9">
        <f>'2024-25 Salary &amp; Benefits'!G$6</f>
        <v>14418.72</v>
      </c>
      <c r="R402" s="146">
        <f>'2024-25 Salary &amp; Benefits'!H$6</f>
        <v>0.18149999999999999</v>
      </c>
      <c r="S402" s="146">
        <f>'2024-25 Salary &amp; Benefits'!I$6</f>
        <v>0.17510000000000001</v>
      </c>
      <c r="T402" s="9">
        <f t="shared" si="86"/>
        <v>0</v>
      </c>
      <c r="U402" s="9">
        <f t="shared" si="87"/>
        <v>0</v>
      </c>
      <c r="V402" s="9">
        <f t="shared" si="88"/>
        <v>0</v>
      </c>
      <c r="W402" s="9">
        <f t="shared" si="89"/>
        <v>0</v>
      </c>
      <c r="X402" s="22">
        <f t="shared" si="90"/>
        <v>0</v>
      </c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</row>
    <row r="403" spans="1:159" s="21" customFormat="1">
      <c r="A403" s="78" t="s">
        <v>2473</v>
      </c>
      <c r="B403" s="90" t="s">
        <v>1910</v>
      </c>
      <c r="C403" s="91">
        <v>3831</v>
      </c>
      <c r="D403" s="90" t="s">
        <v>1914</v>
      </c>
      <c r="E403" s="110" t="str">
        <f>VLOOKUP($C403,'2023-24 School Level AAFTE'!$C$4:$L$2380,9,FALSE)</f>
        <v>Yes</v>
      </c>
      <c r="F403" s="98">
        <f>VLOOKUP($C403,'2023-24 School Level AAFTE'!$C$4:$J$2380,8,FALSE)</f>
        <v>379.49</v>
      </c>
      <c r="G403" s="100">
        <f>IFERROR(IF(E403= "yes",VLOOKUP(C403,Summary!$B:$I,5,0),0),0)</f>
        <v>0</v>
      </c>
      <c r="H403" s="99">
        <f t="shared" si="81"/>
        <v>379.49</v>
      </c>
      <c r="I403" s="157">
        <f>VLOOKUP($A403,'2024-25 Salary &amp; Benefits'!$A:$I,3,FALSE)</f>
        <v>1</v>
      </c>
      <c r="J403" s="157">
        <f>VLOOKUP($A403,'2024-25 Salary &amp; Benefits'!$A:$I,4,FALSE)</f>
        <v>1.04</v>
      </c>
      <c r="K403" s="144">
        <f t="shared" si="82"/>
        <v>379.49</v>
      </c>
      <c r="L403" s="143">
        <f t="shared" si="83"/>
        <v>1.113</v>
      </c>
      <c r="M403" s="145">
        <f>'2024-25 Salary &amp; Benefits'!$E$6</f>
        <v>72728</v>
      </c>
      <c r="N403" s="145">
        <f>'2024-25 Salary &amp; Benefits'!$F$6</f>
        <v>78209</v>
      </c>
      <c r="O403" s="9">
        <f t="shared" si="84"/>
        <v>80946.259999999995</v>
      </c>
      <c r="P403" s="9">
        <f t="shared" si="85"/>
        <v>9582.2200000000012</v>
      </c>
      <c r="Q403" s="9">
        <f>'2024-25 Salary &amp; Benefits'!G$6</f>
        <v>14418.72</v>
      </c>
      <c r="R403" s="146">
        <f>'2024-25 Salary &amp; Benefits'!H$6</f>
        <v>0.18149999999999999</v>
      </c>
      <c r="S403" s="146">
        <f>'2024-25 Salary &amp; Benefits'!I$6</f>
        <v>0.17510000000000001</v>
      </c>
      <c r="T403" s="9">
        <f t="shared" si="86"/>
        <v>32417.63</v>
      </c>
      <c r="U403" s="9">
        <f t="shared" si="87"/>
        <v>1508.81</v>
      </c>
      <c r="V403" s="9">
        <f t="shared" si="88"/>
        <v>264.19</v>
      </c>
      <c r="W403" s="9">
        <f t="shared" si="89"/>
        <v>1773</v>
      </c>
      <c r="X403" s="22">
        <f t="shared" si="90"/>
        <v>124719.11</v>
      </c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</row>
    <row r="404" spans="1:159" s="21" customFormat="1">
      <c r="A404" s="78" t="s">
        <v>2473</v>
      </c>
      <c r="B404" s="90" t="s">
        <v>1910</v>
      </c>
      <c r="C404" s="91">
        <v>3310</v>
      </c>
      <c r="D404" s="90" t="s">
        <v>1913</v>
      </c>
      <c r="E404" s="110" t="str">
        <f>VLOOKUP($C404,'2023-24 School Level AAFTE'!$C$4:$L$2380,9,FALSE)</f>
        <v>Yes</v>
      </c>
      <c r="F404" s="98">
        <f>VLOOKUP($C404,'2023-24 School Level AAFTE'!$C$4:$J$2380,8,FALSE)</f>
        <v>507.61</v>
      </c>
      <c r="G404" s="100">
        <f>IFERROR(IF(E404= "yes",VLOOKUP(C404,Summary!$B:$I,5,0),0),0)</f>
        <v>0</v>
      </c>
      <c r="H404" s="99">
        <f t="shared" si="81"/>
        <v>507.61</v>
      </c>
      <c r="I404" s="157">
        <f>VLOOKUP($A404,'2024-25 Salary &amp; Benefits'!$A:$I,3,FALSE)</f>
        <v>1</v>
      </c>
      <c r="J404" s="157">
        <f>VLOOKUP($A404,'2024-25 Salary &amp; Benefits'!$A:$I,4,FALSE)</f>
        <v>1.04</v>
      </c>
      <c r="K404" s="144">
        <f t="shared" si="82"/>
        <v>507.61</v>
      </c>
      <c r="L404" s="143">
        <f t="shared" si="83"/>
        <v>1.4890000000000001</v>
      </c>
      <c r="M404" s="145">
        <f>'2024-25 Salary &amp; Benefits'!$E$6</f>
        <v>72728</v>
      </c>
      <c r="N404" s="145">
        <f>'2024-25 Salary &amp; Benefits'!$F$6</f>
        <v>78209</v>
      </c>
      <c r="O404" s="9">
        <f t="shared" si="84"/>
        <v>108291.99</v>
      </c>
      <c r="P404" s="9">
        <f t="shared" si="85"/>
        <v>12819.339999999997</v>
      </c>
      <c r="Q404" s="9">
        <f>'2024-25 Salary &amp; Benefits'!G$6</f>
        <v>14418.72</v>
      </c>
      <c r="R404" s="146">
        <f>'2024-25 Salary &amp; Benefits'!H$6</f>
        <v>0.18149999999999999</v>
      </c>
      <c r="S404" s="146">
        <f>'2024-25 Salary &amp; Benefits'!I$6</f>
        <v>0.17510000000000001</v>
      </c>
      <c r="T404" s="9">
        <f t="shared" si="86"/>
        <v>43369.14</v>
      </c>
      <c r="U404" s="9">
        <f t="shared" si="87"/>
        <v>2018.52</v>
      </c>
      <c r="V404" s="9">
        <f t="shared" si="88"/>
        <v>353.44</v>
      </c>
      <c r="W404" s="9">
        <f t="shared" si="89"/>
        <v>2371.96</v>
      </c>
      <c r="X404" s="22">
        <f t="shared" si="90"/>
        <v>166852.43</v>
      </c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</row>
    <row r="405" spans="1:159" s="21" customFormat="1">
      <c r="A405" s="78" t="s">
        <v>2473</v>
      </c>
      <c r="B405" s="90" t="s">
        <v>1910</v>
      </c>
      <c r="C405" s="91">
        <v>4180</v>
      </c>
      <c r="D405" s="90" t="s">
        <v>1915</v>
      </c>
      <c r="E405" s="110" t="str">
        <f>VLOOKUP($C405,'2023-24 School Level AAFTE'!$C$4:$L$2380,9,FALSE)</f>
        <v>Yes</v>
      </c>
      <c r="F405" s="98">
        <f>VLOOKUP($C405,'2023-24 School Level AAFTE'!$C$4:$J$2380,8,FALSE)</f>
        <v>354.44</v>
      </c>
      <c r="G405" s="100">
        <f>IFERROR(IF(E405= "yes",VLOOKUP(C405,Summary!$B:$I,5,0),0),0)</f>
        <v>0</v>
      </c>
      <c r="H405" s="99">
        <f t="shared" si="81"/>
        <v>354.44</v>
      </c>
      <c r="I405" s="157">
        <f>VLOOKUP($A405,'2024-25 Salary &amp; Benefits'!$A:$I,3,FALSE)</f>
        <v>1</v>
      </c>
      <c r="J405" s="157">
        <f>VLOOKUP($A405,'2024-25 Salary &amp; Benefits'!$A:$I,4,FALSE)</f>
        <v>1.04</v>
      </c>
      <c r="K405" s="144">
        <f t="shared" si="82"/>
        <v>354.44</v>
      </c>
      <c r="L405" s="143">
        <f t="shared" si="83"/>
        <v>1.04</v>
      </c>
      <c r="M405" s="145">
        <f>'2024-25 Salary &amp; Benefits'!$E$6</f>
        <v>72728</v>
      </c>
      <c r="N405" s="145">
        <f>'2024-25 Salary &amp; Benefits'!$F$6</f>
        <v>78209</v>
      </c>
      <c r="O405" s="9">
        <f t="shared" si="84"/>
        <v>75637.119999999995</v>
      </c>
      <c r="P405" s="9">
        <f t="shared" si="85"/>
        <v>8953.7300000000105</v>
      </c>
      <c r="Q405" s="9">
        <f>'2024-25 Salary &amp; Benefits'!G$6</f>
        <v>14418.72</v>
      </c>
      <c r="R405" s="146">
        <f>'2024-25 Salary &amp; Benefits'!H$6</f>
        <v>0.18149999999999999</v>
      </c>
      <c r="S405" s="146">
        <f>'2024-25 Salary &amp; Benefits'!I$6</f>
        <v>0.17510000000000001</v>
      </c>
      <c r="T405" s="9">
        <f t="shared" si="86"/>
        <v>30291.4</v>
      </c>
      <c r="U405" s="9">
        <f t="shared" si="87"/>
        <v>1409.85</v>
      </c>
      <c r="V405" s="9">
        <f t="shared" si="88"/>
        <v>246.86</v>
      </c>
      <c r="W405" s="9">
        <f t="shared" si="89"/>
        <v>1656.71</v>
      </c>
      <c r="X405" s="22">
        <f t="shared" si="90"/>
        <v>116538.96</v>
      </c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</row>
    <row r="406" spans="1:159" s="21" customFormat="1">
      <c r="A406" s="78" t="s">
        <v>2473</v>
      </c>
      <c r="B406" s="90" t="s">
        <v>1910</v>
      </c>
      <c r="C406" s="91">
        <v>2957</v>
      </c>
      <c r="D406" s="90" t="s">
        <v>1912</v>
      </c>
      <c r="E406" s="110" t="str">
        <f>VLOOKUP($C406,'2023-24 School Level AAFTE'!$C$4:$L$2380,9,FALSE)</f>
        <v>Yes</v>
      </c>
      <c r="F406" s="98">
        <f>VLOOKUP($C406,'2023-24 School Level AAFTE'!$C$4:$J$2380,8,FALSE)</f>
        <v>395.31</v>
      </c>
      <c r="G406" s="100">
        <f>IFERROR(IF(E406= "yes",VLOOKUP(C406,Summary!$B:$I,5,0),0),0)</f>
        <v>0</v>
      </c>
      <c r="H406" s="99">
        <f t="shared" si="81"/>
        <v>395.31</v>
      </c>
      <c r="I406" s="157">
        <f>VLOOKUP($A406,'2024-25 Salary &amp; Benefits'!$A:$I,3,FALSE)</f>
        <v>1</v>
      </c>
      <c r="J406" s="157">
        <f>VLOOKUP($A406,'2024-25 Salary &amp; Benefits'!$A:$I,4,FALSE)</f>
        <v>1.04</v>
      </c>
      <c r="K406" s="144">
        <f t="shared" si="82"/>
        <v>395.31</v>
      </c>
      <c r="L406" s="143">
        <f t="shared" si="83"/>
        <v>1.1599999999999999</v>
      </c>
      <c r="M406" s="145">
        <f>'2024-25 Salary &amp; Benefits'!$E$6</f>
        <v>72728</v>
      </c>
      <c r="N406" s="145">
        <f>'2024-25 Salary &amp; Benefits'!$F$6</f>
        <v>78209</v>
      </c>
      <c r="O406" s="9">
        <f t="shared" si="84"/>
        <v>84364.479999999996</v>
      </c>
      <c r="P406" s="9">
        <f t="shared" si="85"/>
        <v>9986.86</v>
      </c>
      <c r="Q406" s="9">
        <f>'2024-25 Salary &amp; Benefits'!G$6</f>
        <v>14418.72</v>
      </c>
      <c r="R406" s="146">
        <f>'2024-25 Salary &amp; Benefits'!H$6</f>
        <v>0.18149999999999999</v>
      </c>
      <c r="S406" s="146">
        <f>'2024-25 Salary &amp; Benefits'!I$6</f>
        <v>0.17510000000000001</v>
      </c>
      <c r="T406" s="9">
        <f t="shared" si="86"/>
        <v>33786.57</v>
      </c>
      <c r="U406" s="9">
        <f t="shared" si="87"/>
        <v>1572.52</v>
      </c>
      <c r="V406" s="9">
        <f t="shared" si="88"/>
        <v>275.35000000000002</v>
      </c>
      <c r="W406" s="9">
        <f t="shared" si="89"/>
        <v>1847.87</v>
      </c>
      <c r="X406" s="22">
        <f t="shared" si="90"/>
        <v>129985.77999999998</v>
      </c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</row>
    <row r="407" spans="1:159" s="21" customFormat="1">
      <c r="A407" s="78" t="s">
        <v>2473</v>
      </c>
      <c r="B407" s="90" t="s">
        <v>1910</v>
      </c>
      <c r="C407" s="91">
        <v>1594</v>
      </c>
      <c r="D407" s="90" t="s">
        <v>1911</v>
      </c>
      <c r="E407" s="110" t="str">
        <f>VLOOKUP($C407,'2023-24 School Level AAFTE'!$C$4:$L$2380,9,FALSE)</f>
        <v>Yes</v>
      </c>
      <c r="F407" s="98">
        <f>VLOOKUP($C407,'2023-24 School Level AAFTE'!$C$4:$J$2380,8,FALSE)</f>
        <v>46.32</v>
      </c>
      <c r="G407" s="100">
        <f>IFERROR(IF(E407= "yes",VLOOKUP(C407,Summary!$B:$I,5,0),0),0)</f>
        <v>0</v>
      </c>
      <c r="H407" s="99">
        <f t="shared" si="81"/>
        <v>46.32</v>
      </c>
      <c r="I407" s="157">
        <f>VLOOKUP($A407,'2024-25 Salary &amp; Benefits'!$A:$I,3,FALSE)</f>
        <v>1</v>
      </c>
      <c r="J407" s="157">
        <f>VLOOKUP($A407,'2024-25 Salary &amp; Benefits'!$A:$I,4,FALSE)</f>
        <v>1.04</v>
      </c>
      <c r="K407" s="144">
        <f t="shared" si="82"/>
        <v>46.32</v>
      </c>
      <c r="L407" s="143">
        <f t="shared" si="83"/>
        <v>0.13600000000000001</v>
      </c>
      <c r="M407" s="145">
        <f>'2024-25 Salary &amp; Benefits'!$E$6</f>
        <v>72728</v>
      </c>
      <c r="N407" s="145">
        <f>'2024-25 Salary &amp; Benefits'!$F$6</f>
        <v>78209</v>
      </c>
      <c r="O407" s="9">
        <f t="shared" si="84"/>
        <v>9891.01</v>
      </c>
      <c r="P407" s="9">
        <f t="shared" si="85"/>
        <v>1170.869999999999</v>
      </c>
      <c r="Q407" s="9">
        <f>'2024-25 Salary &amp; Benefits'!G$6</f>
        <v>14418.72</v>
      </c>
      <c r="R407" s="146">
        <f>'2024-25 Salary &amp; Benefits'!H$6</f>
        <v>0.18149999999999999</v>
      </c>
      <c r="S407" s="146">
        <f>'2024-25 Salary &amp; Benefits'!I$6</f>
        <v>0.17510000000000001</v>
      </c>
      <c r="T407" s="9">
        <f t="shared" si="86"/>
        <v>3961.18</v>
      </c>
      <c r="U407" s="9">
        <f t="shared" si="87"/>
        <v>184.36</v>
      </c>
      <c r="V407" s="9">
        <f t="shared" si="88"/>
        <v>32.28</v>
      </c>
      <c r="W407" s="9">
        <f t="shared" si="89"/>
        <v>216.64000000000001</v>
      </c>
      <c r="X407" s="22">
        <f t="shared" si="90"/>
        <v>15239.699999999999</v>
      </c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</row>
    <row r="408" spans="1:159" s="21" customFormat="1">
      <c r="A408" s="78" t="s">
        <v>2428</v>
      </c>
      <c r="B408" s="90" t="s">
        <v>1524</v>
      </c>
      <c r="C408" s="92">
        <v>2577</v>
      </c>
      <c r="D408" s="104" t="s">
        <v>1525</v>
      </c>
      <c r="E408" s="110" t="str">
        <f>VLOOKUP($C408,'2023-24 School Level AAFTE'!$C$4:$L$2380,9,FALSE)</f>
        <v>Yes</v>
      </c>
      <c r="F408" s="98">
        <f>VLOOKUP($C408,'2023-24 School Level AAFTE'!$C$4:$J$2380,8,FALSE)</f>
        <v>316.26</v>
      </c>
      <c r="G408" s="100">
        <f>IFERROR(IF(E408= "yes",VLOOKUP(C408,Summary!$B:$I,5,0),0),0)</f>
        <v>0</v>
      </c>
      <c r="H408" s="99">
        <f t="shared" si="81"/>
        <v>316.26</v>
      </c>
      <c r="I408" s="157">
        <f>VLOOKUP($A408,'2024-25 Salary &amp; Benefits'!$A:$I,3,FALSE)</f>
        <v>1.06</v>
      </c>
      <c r="J408" s="157">
        <f>VLOOKUP($A408,'2024-25 Salary &amp; Benefits'!$A:$I,4,FALSE)</f>
        <v>1.06</v>
      </c>
      <c r="K408" s="144">
        <f t="shared" si="82"/>
        <v>316.26</v>
      </c>
      <c r="L408" s="143">
        <f t="shared" si="83"/>
        <v>0.92800000000000005</v>
      </c>
      <c r="M408" s="145">
        <f>'2024-25 Salary &amp; Benefits'!$E$6</f>
        <v>72728</v>
      </c>
      <c r="N408" s="145">
        <f>'2024-25 Salary &amp; Benefits'!$F$6</f>
        <v>78209</v>
      </c>
      <c r="O408" s="9">
        <f t="shared" si="84"/>
        <v>71541.08</v>
      </c>
      <c r="P408" s="9">
        <f t="shared" si="85"/>
        <v>5391.5500000000029</v>
      </c>
      <c r="Q408" s="9">
        <f>'2024-25 Salary &amp; Benefits'!G$6</f>
        <v>14418.72</v>
      </c>
      <c r="R408" s="146">
        <f>'2024-25 Salary &amp; Benefits'!H$6</f>
        <v>0.18149999999999999</v>
      </c>
      <c r="S408" s="146">
        <f>'2024-25 Salary &amp; Benefits'!I$6</f>
        <v>0.17510000000000001</v>
      </c>
      <c r="T408" s="9">
        <f t="shared" si="86"/>
        <v>27309.34</v>
      </c>
      <c r="U408" s="9">
        <f t="shared" si="87"/>
        <v>1282.21</v>
      </c>
      <c r="V408" s="9">
        <f t="shared" si="88"/>
        <v>224.51</v>
      </c>
      <c r="W408" s="9">
        <f t="shared" si="89"/>
        <v>1506.72</v>
      </c>
      <c r="X408" s="22">
        <f t="shared" si="90"/>
        <v>105748.69</v>
      </c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</row>
    <row r="409" spans="1:159" s="21" customFormat="1">
      <c r="A409" s="78" t="s">
        <v>2428</v>
      </c>
      <c r="B409" s="90" t="s">
        <v>1524</v>
      </c>
      <c r="C409" s="91">
        <v>2810</v>
      </c>
      <c r="D409" s="81" t="s">
        <v>1526</v>
      </c>
      <c r="E409" s="110" t="str">
        <f>VLOOKUP($C409,'2023-24 School Level AAFTE'!$C$4:$L$2380,9,FALSE)</f>
        <v>Yes</v>
      </c>
      <c r="F409" s="98">
        <f>VLOOKUP($C409,'2023-24 School Level AAFTE'!$C$4:$J$2380,8,FALSE)</f>
        <v>214.87000000000003</v>
      </c>
      <c r="G409" s="100">
        <f>IFERROR(IF(E409= "yes",VLOOKUP(C409,Summary!$B:$I,5,0),0),0)</f>
        <v>0</v>
      </c>
      <c r="H409" s="99">
        <f t="shared" si="81"/>
        <v>214.87000000000003</v>
      </c>
      <c r="I409" s="157">
        <f>VLOOKUP($A409,'2024-25 Salary &amp; Benefits'!$A:$I,3,FALSE)</f>
        <v>1.06</v>
      </c>
      <c r="J409" s="157">
        <f>VLOOKUP($A409,'2024-25 Salary &amp; Benefits'!$A:$I,4,FALSE)</f>
        <v>1.06</v>
      </c>
      <c r="K409" s="144">
        <f t="shared" si="82"/>
        <v>214.87000000000003</v>
      </c>
      <c r="L409" s="143">
        <f t="shared" si="83"/>
        <v>0.63</v>
      </c>
      <c r="M409" s="145">
        <f>'2024-25 Salary &amp; Benefits'!$E$6</f>
        <v>72728</v>
      </c>
      <c r="N409" s="145">
        <f>'2024-25 Salary &amp; Benefits'!$F$6</f>
        <v>78209</v>
      </c>
      <c r="O409" s="9">
        <f t="shared" si="84"/>
        <v>48567.76</v>
      </c>
      <c r="P409" s="9">
        <f t="shared" si="85"/>
        <v>3660.2099999999991</v>
      </c>
      <c r="Q409" s="9">
        <f>'2024-25 Salary &amp; Benefits'!G$6</f>
        <v>14418.72</v>
      </c>
      <c r="R409" s="146">
        <f>'2024-25 Salary &amp; Benefits'!H$6</f>
        <v>0.18149999999999999</v>
      </c>
      <c r="S409" s="146">
        <f>'2024-25 Salary &amp; Benefits'!I$6</f>
        <v>0.17510000000000001</v>
      </c>
      <c r="T409" s="9">
        <f t="shared" si="86"/>
        <v>18539.740000000002</v>
      </c>
      <c r="U409" s="9">
        <f t="shared" si="87"/>
        <v>870.47</v>
      </c>
      <c r="V409" s="9">
        <f t="shared" si="88"/>
        <v>152.41999999999999</v>
      </c>
      <c r="W409" s="9">
        <f t="shared" si="89"/>
        <v>1022.89</v>
      </c>
      <c r="X409" s="22">
        <f t="shared" si="90"/>
        <v>71790.599999999991</v>
      </c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</row>
    <row r="410" spans="1:159" s="21" customFormat="1">
      <c r="A410" s="78" t="s">
        <v>2433</v>
      </c>
      <c r="B410" s="90" t="s">
        <v>1554</v>
      </c>
      <c r="C410" s="91">
        <v>2578</v>
      </c>
      <c r="D410" s="90" t="s">
        <v>1555</v>
      </c>
      <c r="E410" s="110" t="str">
        <f>VLOOKUP($C410,'2023-24 School Level AAFTE'!$C$4:$L$2380,9,FALSE)</f>
        <v>No</v>
      </c>
      <c r="F410" s="98">
        <f>VLOOKUP($C410,'2023-24 School Level AAFTE'!$C$4:$J$2380,8,FALSE)</f>
        <v>419.43</v>
      </c>
      <c r="G410" s="100">
        <f>IFERROR(IF(E410= "yes",VLOOKUP(C410,Summary!$B:$I,5,0),0),0)</f>
        <v>0</v>
      </c>
      <c r="H410" s="99">
        <f t="shared" si="81"/>
        <v>0</v>
      </c>
      <c r="I410" s="157">
        <f>VLOOKUP($A410,'2024-25 Salary &amp; Benefits'!$A:$I,3,FALSE)</f>
        <v>1.1200000000000001</v>
      </c>
      <c r="J410" s="157">
        <f>VLOOKUP($A410,'2024-25 Salary &amp; Benefits'!$A:$I,4,FALSE)</f>
        <v>1.1600000000000001</v>
      </c>
      <c r="K410" s="144">
        <f t="shared" si="82"/>
        <v>0</v>
      </c>
      <c r="L410" s="143">
        <f t="shared" si="83"/>
        <v>0</v>
      </c>
      <c r="M410" s="145">
        <f>'2024-25 Salary &amp; Benefits'!$E$6</f>
        <v>72728</v>
      </c>
      <c r="N410" s="145">
        <f>'2024-25 Salary &amp; Benefits'!$F$6</f>
        <v>78209</v>
      </c>
      <c r="O410" s="9">
        <f t="shared" si="84"/>
        <v>0</v>
      </c>
      <c r="P410" s="9">
        <f t="shared" si="85"/>
        <v>0</v>
      </c>
      <c r="Q410" s="9">
        <f>'2024-25 Salary &amp; Benefits'!G$6</f>
        <v>14418.72</v>
      </c>
      <c r="R410" s="146">
        <f>'2024-25 Salary &amp; Benefits'!H$6</f>
        <v>0.18149999999999999</v>
      </c>
      <c r="S410" s="146">
        <f>'2024-25 Salary &amp; Benefits'!I$6</f>
        <v>0.17510000000000001</v>
      </c>
      <c r="T410" s="9">
        <f t="shared" si="86"/>
        <v>0</v>
      </c>
      <c r="U410" s="9">
        <f t="shared" si="87"/>
        <v>0</v>
      </c>
      <c r="V410" s="9">
        <f t="shared" si="88"/>
        <v>0</v>
      </c>
      <c r="W410" s="9">
        <f t="shared" si="89"/>
        <v>0</v>
      </c>
      <c r="X410" s="22">
        <f t="shared" si="90"/>
        <v>0</v>
      </c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</row>
    <row r="411" spans="1:159" s="21" customFormat="1">
      <c r="A411" s="78" t="s">
        <v>2306</v>
      </c>
      <c r="B411" s="90" t="s">
        <v>498</v>
      </c>
      <c r="C411" s="91">
        <v>3326</v>
      </c>
      <c r="D411" s="90" t="s">
        <v>499</v>
      </c>
      <c r="E411" s="110" t="str">
        <f>VLOOKUP($C411,'2023-24 School Level AAFTE'!$C$4:$L$2380,9,FALSE)</f>
        <v>Yes</v>
      </c>
      <c r="F411" s="98">
        <f>VLOOKUP($C411,'2023-24 School Level AAFTE'!$C$4:$J$2380,8,FALSE)</f>
        <v>182.14999999999998</v>
      </c>
      <c r="G411" s="100">
        <f>IFERROR(IF(E411= "yes",VLOOKUP(C411,Summary!$B:$I,5,0),0),0)</f>
        <v>0</v>
      </c>
      <c r="H411" s="99">
        <f t="shared" si="81"/>
        <v>182.14999999999998</v>
      </c>
      <c r="I411" s="157">
        <f>VLOOKUP($A411,'2024-25 Salary &amp; Benefits'!$A:$I,3,FALSE)</f>
        <v>1</v>
      </c>
      <c r="J411" s="157">
        <f>VLOOKUP($A411,'2024-25 Salary &amp; Benefits'!$A:$I,4,FALSE)</f>
        <v>1</v>
      </c>
      <c r="K411" s="144">
        <f t="shared" si="82"/>
        <v>182.14999999999998</v>
      </c>
      <c r="L411" s="143">
        <f t="shared" si="83"/>
        <v>0.53400000000000003</v>
      </c>
      <c r="M411" s="145">
        <f>'2024-25 Salary &amp; Benefits'!$E$6</f>
        <v>72728</v>
      </c>
      <c r="N411" s="145">
        <f>'2024-25 Salary &amp; Benefits'!$F$6</f>
        <v>78209</v>
      </c>
      <c r="O411" s="9">
        <f t="shared" si="84"/>
        <v>38836.75</v>
      </c>
      <c r="P411" s="9">
        <f t="shared" si="85"/>
        <v>2926.8600000000006</v>
      </c>
      <c r="Q411" s="9">
        <f>'2024-25 Salary &amp; Benefits'!G$6</f>
        <v>14418.72</v>
      </c>
      <c r="R411" s="146">
        <f>'2024-25 Salary &amp; Benefits'!H$6</f>
        <v>0.18149999999999999</v>
      </c>
      <c r="S411" s="146">
        <f>'2024-25 Salary &amp; Benefits'!I$6</f>
        <v>0.17510000000000001</v>
      </c>
      <c r="T411" s="9">
        <f t="shared" si="86"/>
        <v>15260.96</v>
      </c>
      <c r="U411" s="9">
        <f t="shared" si="87"/>
        <v>696.06</v>
      </c>
      <c r="V411" s="9">
        <f t="shared" si="88"/>
        <v>121.88</v>
      </c>
      <c r="W411" s="9">
        <f t="shared" si="89"/>
        <v>817.93999999999994</v>
      </c>
      <c r="X411" s="22">
        <f t="shared" si="90"/>
        <v>57842.51</v>
      </c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</row>
    <row r="412" spans="1:159" s="21" customFormat="1">
      <c r="A412" s="78" t="s">
        <v>2291</v>
      </c>
      <c r="B412" s="90" t="s">
        <v>422</v>
      </c>
      <c r="C412" s="91">
        <v>2968</v>
      </c>
      <c r="D412" s="90" t="s">
        <v>424</v>
      </c>
      <c r="E412" s="110" t="str">
        <f>VLOOKUP($C412,'2023-24 School Level AAFTE'!$C$4:$L$2380,9,FALSE)</f>
        <v>No</v>
      </c>
      <c r="F412" s="98">
        <f>VLOOKUP($C412,'2023-24 School Level AAFTE'!$C$4:$J$2380,8,FALSE)</f>
        <v>115.72</v>
      </c>
      <c r="G412" s="100">
        <f>IFERROR(IF(E412= "yes",VLOOKUP(C412,Summary!$B:$I,5,0),0),0)</f>
        <v>0</v>
      </c>
      <c r="H412" s="99">
        <f t="shared" si="81"/>
        <v>0</v>
      </c>
      <c r="I412" s="157">
        <f>VLOOKUP($A412,'2024-25 Salary &amp; Benefits'!$A:$I,3,FALSE)</f>
        <v>1</v>
      </c>
      <c r="J412" s="157">
        <f>VLOOKUP($A412,'2024-25 Salary &amp; Benefits'!$A:$I,4,FALSE)</f>
        <v>1</v>
      </c>
      <c r="K412" s="144">
        <f t="shared" si="82"/>
        <v>0</v>
      </c>
      <c r="L412" s="143">
        <f t="shared" si="83"/>
        <v>0</v>
      </c>
      <c r="M412" s="145">
        <f>'2024-25 Salary &amp; Benefits'!$E$6</f>
        <v>72728</v>
      </c>
      <c r="N412" s="145">
        <f>'2024-25 Salary &amp; Benefits'!$F$6</f>
        <v>78209</v>
      </c>
      <c r="O412" s="9">
        <f t="shared" si="84"/>
        <v>0</v>
      </c>
      <c r="P412" s="9">
        <f t="shared" si="85"/>
        <v>0</v>
      </c>
      <c r="Q412" s="9">
        <f>'2024-25 Salary &amp; Benefits'!G$6</f>
        <v>14418.72</v>
      </c>
      <c r="R412" s="146">
        <f>'2024-25 Salary &amp; Benefits'!H$6</f>
        <v>0.18149999999999999</v>
      </c>
      <c r="S412" s="146">
        <f>'2024-25 Salary &amp; Benefits'!I$6</f>
        <v>0.17510000000000001</v>
      </c>
      <c r="T412" s="9">
        <f t="shared" si="86"/>
        <v>0</v>
      </c>
      <c r="U412" s="9">
        <f t="shared" si="87"/>
        <v>0</v>
      </c>
      <c r="V412" s="9">
        <f t="shared" si="88"/>
        <v>0</v>
      </c>
      <c r="W412" s="9">
        <f t="shared" si="89"/>
        <v>0</v>
      </c>
      <c r="X412" s="22">
        <f t="shared" si="90"/>
        <v>0</v>
      </c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</row>
    <row r="413" spans="1:159" s="21" customFormat="1">
      <c r="A413" s="78" t="s">
        <v>2291</v>
      </c>
      <c r="B413" s="90" t="s">
        <v>422</v>
      </c>
      <c r="C413" s="91">
        <v>2693</v>
      </c>
      <c r="D413" s="90" t="s">
        <v>423</v>
      </c>
      <c r="E413" s="110" t="str">
        <f>VLOOKUP($C413,'2023-24 School Level AAFTE'!$C$4:$L$2380,9,FALSE)</f>
        <v>No</v>
      </c>
      <c r="F413" s="98">
        <f>VLOOKUP($C413,'2023-24 School Level AAFTE'!$C$4:$J$2380,8,FALSE)</f>
        <v>83.43</v>
      </c>
      <c r="G413" s="100">
        <f>IFERROR(IF(E413= "yes",VLOOKUP(C413,Summary!$B:$I,5,0),0),0)</f>
        <v>0</v>
      </c>
      <c r="H413" s="99">
        <f t="shared" si="81"/>
        <v>0</v>
      </c>
      <c r="I413" s="157">
        <f>VLOOKUP($A413,'2024-25 Salary &amp; Benefits'!$A:$I,3,FALSE)</f>
        <v>1</v>
      </c>
      <c r="J413" s="157">
        <f>VLOOKUP($A413,'2024-25 Salary &amp; Benefits'!$A:$I,4,FALSE)</f>
        <v>1</v>
      </c>
      <c r="K413" s="144">
        <f t="shared" si="82"/>
        <v>0</v>
      </c>
      <c r="L413" s="143">
        <f t="shared" si="83"/>
        <v>0</v>
      </c>
      <c r="M413" s="145">
        <f>'2024-25 Salary &amp; Benefits'!$E$6</f>
        <v>72728</v>
      </c>
      <c r="N413" s="145">
        <f>'2024-25 Salary &amp; Benefits'!$F$6</f>
        <v>78209</v>
      </c>
      <c r="O413" s="9">
        <f t="shared" si="84"/>
        <v>0</v>
      </c>
      <c r="P413" s="9">
        <f t="shared" si="85"/>
        <v>0</v>
      </c>
      <c r="Q413" s="9">
        <f>'2024-25 Salary &amp; Benefits'!G$6</f>
        <v>14418.72</v>
      </c>
      <c r="R413" s="146">
        <f>'2024-25 Salary &amp; Benefits'!H$6</f>
        <v>0.18149999999999999</v>
      </c>
      <c r="S413" s="146">
        <f>'2024-25 Salary &amp; Benefits'!I$6</f>
        <v>0.17510000000000001</v>
      </c>
      <c r="T413" s="9">
        <f t="shared" si="86"/>
        <v>0</v>
      </c>
      <c r="U413" s="9">
        <f t="shared" si="87"/>
        <v>0</v>
      </c>
      <c r="V413" s="9">
        <f t="shared" si="88"/>
        <v>0</v>
      </c>
      <c r="W413" s="9">
        <f t="shared" si="89"/>
        <v>0</v>
      </c>
      <c r="X413" s="22">
        <f t="shared" si="90"/>
        <v>0</v>
      </c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</row>
    <row r="414" spans="1:159" s="21" customFormat="1">
      <c r="A414" s="78" t="s">
        <v>2312</v>
      </c>
      <c r="B414" s="90" t="s">
        <v>519</v>
      </c>
      <c r="C414" s="89">
        <v>3664</v>
      </c>
      <c r="D414" s="88" t="s">
        <v>521</v>
      </c>
      <c r="E414" s="110" t="str">
        <f>VLOOKUP($C414,'2023-24 School Level AAFTE'!$C$4:$L$2380,9,FALSE)</f>
        <v>Yes</v>
      </c>
      <c r="F414" s="98">
        <f>VLOOKUP($C414,'2023-24 School Level AAFTE'!$C$4:$J$2380,8,FALSE)</f>
        <v>457.14</v>
      </c>
      <c r="G414" s="100">
        <f>IFERROR(IF(E414= "yes",VLOOKUP(C414,Summary!$B:$I,5,0),0),0)</f>
        <v>0</v>
      </c>
      <c r="H414" s="99">
        <f t="shared" si="81"/>
        <v>457.14</v>
      </c>
      <c r="I414" s="157">
        <f>VLOOKUP($A414,'2024-25 Salary &amp; Benefits'!$A:$I,3,FALSE)</f>
        <v>1.1299999999999999</v>
      </c>
      <c r="J414" s="157">
        <f>VLOOKUP($A414,'2024-25 Salary &amp; Benefits'!$A:$I,4,FALSE)</f>
        <v>1.1299999999999999</v>
      </c>
      <c r="K414" s="144">
        <f t="shared" si="82"/>
        <v>457.14</v>
      </c>
      <c r="L414" s="143">
        <f t="shared" si="83"/>
        <v>1.341</v>
      </c>
      <c r="M414" s="145">
        <f>'2024-25 Salary &amp; Benefits'!$E$6</f>
        <v>72728</v>
      </c>
      <c r="N414" s="145">
        <f>'2024-25 Salary &amp; Benefits'!$F$6</f>
        <v>78209</v>
      </c>
      <c r="O414" s="9">
        <f t="shared" si="84"/>
        <v>110206.92</v>
      </c>
      <c r="P414" s="9">
        <f t="shared" si="85"/>
        <v>8305.5200000000041</v>
      </c>
      <c r="Q414" s="9">
        <f>'2024-25 Salary &amp; Benefits'!G$6</f>
        <v>14418.72</v>
      </c>
      <c r="R414" s="146">
        <f>'2024-25 Salary &amp; Benefits'!H$6</f>
        <v>0.18149999999999999</v>
      </c>
      <c r="S414" s="146">
        <f>'2024-25 Salary &amp; Benefits'!I$6</f>
        <v>0.17510000000000001</v>
      </c>
      <c r="T414" s="9">
        <f t="shared" si="86"/>
        <v>40792.36</v>
      </c>
      <c r="U414" s="9">
        <f t="shared" si="87"/>
        <v>1975.21</v>
      </c>
      <c r="V414" s="9">
        <f t="shared" si="88"/>
        <v>345.86</v>
      </c>
      <c r="W414" s="9">
        <f t="shared" si="89"/>
        <v>2321.0700000000002</v>
      </c>
      <c r="X414" s="22">
        <f t="shared" si="90"/>
        <v>161625.87</v>
      </c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</row>
    <row r="415" spans="1:159" s="21" customFormat="1">
      <c r="A415" s="78" t="s">
        <v>2312</v>
      </c>
      <c r="B415" s="90" t="s">
        <v>519</v>
      </c>
      <c r="C415" s="91">
        <v>2625</v>
      </c>
      <c r="D415" s="90" t="s">
        <v>520</v>
      </c>
      <c r="E415" s="110" t="str">
        <f>VLOOKUP($C415,'2023-24 School Level AAFTE'!$C$4:$L$2380,9,FALSE)</f>
        <v>No</v>
      </c>
      <c r="F415" s="98">
        <f>VLOOKUP($C415,'2023-24 School Level AAFTE'!$C$4:$J$2380,8,FALSE)</f>
        <v>263.33</v>
      </c>
      <c r="G415" s="100">
        <f>IFERROR(IF(E415= "yes",VLOOKUP(C415,Summary!$B:$I,5,0),0),0)</f>
        <v>0</v>
      </c>
      <c r="H415" s="99">
        <f t="shared" si="81"/>
        <v>0</v>
      </c>
      <c r="I415" s="157">
        <f>VLOOKUP($A415,'2024-25 Salary &amp; Benefits'!$A:$I,3,FALSE)</f>
        <v>1.1299999999999999</v>
      </c>
      <c r="J415" s="157">
        <f>VLOOKUP($A415,'2024-25 Salary &amp; Benefits'!$A:$I,4,FALSE)</f>
        <v>1.1299999999999999</v>
      </c>
      <c r="K415" s="144">
        <f t="shared" si="82"/>
        <v>0</v>
      </c>
      <c r="L415" s="143">
        <f t="shared" si="83"/>
        <v>0</v>
      </c>
      <c r="M415" s="145">
        <f>'2024-25 Salary &amp; Benefits'!$E$6</f>
        <v>72728</v>
      </c>
      <c r="N415" s="145">
        <f>'2024-25 Salary &amp; Benefits'!$F$6</f>
        <v>78209</v>
      </c>
      <c r="O415" s="9">
        <f t="shared" si="84"/>
        <v>0</v>
      </c>
      <c r="P415" s="9">
        <f t="shared" si="85"/>
        <v>0</v>
      </c>
      <c r="Q415" s="9">
        <f>'2024-25 Salary &amp; Benefits'!G$6</f>
        <v>14418.72</v>
      </c>
      <c r="R415" s="146">
        <f>'2024-25 Salary &amp; Benefits'!H$6</f>
        <v>0.18149999999999999</v>
      </c>
      <c r="S415" s="146">
        <f>'2024-25 Salary &amp; Benefits'!I$6</f>
        <v>0.17510000000000001</v>
      </c>
      <c r="T415" s="9">
        <f t="shared" si="86"/>
        <v>0</v>
      </c>
      <c r="U415" s="9">
        <f t="shared" si="87"/>
        <v>0</v>
      </c>
      <c r="V415" s="9">
        <f t="shared" si="88"/>
        <v>0</v>
      </c>
      <c r="W415" s="9">
        <f t="shared" si="89"/>
        <v>0</v>
      </c>
      <c r="X415" s="22">
        <f t="shared" si="90"/>
        <v>0</v>
      </c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</row>
    <row r="416" spans="1:159" s="21" customFormat="1">
      <c r="A416" s="78" t="s">
        <v>2312</v>
      </c>
      <c r="B416" s="90" t="s">
        <v>519</v>
      </c>
      <c r="C416" s="91">
        <v>4004</v>
      </c>
      <c r="D416" s="90" t="s">
        <v>522</v>
      </c>
      <c r="E416" s="110" t="str">
        <f>VLOOKUP($C416,'2023-24 School Level AAFTE'!$C$4:$L$2380,9,FALSE)</f>
        <v>No</v>
      </c>
      <c r="F416" s="98">
        <f>VLOOKUP($C416,'2023-24 School Level AAFTE'!$C$4:$J$2380,8,FALSE)</f>
        <v>238.29</v>
      </c>
      <c r="G416" s="100">
        <f>IFERROR(IF(E416= "yes",VLOOKUP(C416,Summary!$B:$I,5,0),0),0)</f>
        <v>0</v>
      </c>
      <c r="H416" s="99">
        <f t="shared" si="81"/>
        <v>0</v>
      </c>
      <c r="I416" s="157">
        <f>VLOOKUP($A416,'2024-25 Salary &amp; Benefits'!$A:$I,3,FALSE)</f>
        <v>1.1299999999999999</v>
      </c>
      <c r="J416" s="157">
        <f>VLOOKUP($A416,'2024-25 Salary &amp; Benefits'!$A:$I,4,FALSE)</f>
        <v>1.1299999999999999</v>
      </c>
      <c r="K416" s="144">
        <f t="shared" si="82"/>
        <v>0</v>
      </c>
      <c r="L416" s="143">
        <f t="shared" si="83"/>
        <v>0</v>
      </c>
      <c r="M416" s="145">
        <f>'2024-25 Salary &amp; Benefits'!$E$6</f>
        <v>72728</v>
      </c>
      <c r="N416" s="145">
        <f>'2024-25 Salary &amp; Benefits'!$F$6</f>
        <v>78209</v>
      </c>
      <c r="O416" s="9">
        <f t="shared" si="84"/>
        <v>0</v>
      </c>
      <c r="P416" s="9">
        <f t="shared" si="85"/>
        <v>0</v>
      </c>
      <c r="Q416" s="9">
        <f>'2024-25 Salary &amp; Benefits'!G$6</f>
        <v>14418.72</v>
      </c>
      <c r="R416" s="146">
        <f>'2024-25 Salary &amp; Benefits'!H$6</f>
        <v>0.18149999999999999</v>
      </c>
      <c r="S416" s="146">
        <f>'2024-25 Salary &amp; Benefits'!I$6</f>
        <v>0.17510000000000001</v>
      </c>
      <c r="T416" s="9">
        <f t="shared" si="86"/>
        <v>0</v>
      </c>
      <c r="U416" s="9">
        <f t="shared" si="87"/>
        <v>0</v>
      </c>
      <c r="V416" s="9">
        <f t="shared" si="88"/>
        <v>0</v>
      </c>
      <c r="W416" s="9">
        <f t="shared" si="89"/>
        <v>0</v>
      </c>
      <c r="X416" s="22">
        <f t="shared" si="90"/>
        <v>0</v>
      </c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</row>
    <row r="417" spans="1:159" s="21" customFormat="1">
      <c r="A417" s="78" t="s">
        <v>2312</v>
      </c>
      <c r="B417" s="90" t="s">
        <v>519</v>
      </c>
      <c r="C417" s="91">
        <v>5412</v>
      </c>
      <c r="D417" s="90" t="s">
        <v>523</v>
      </c>
      <c r="E417" s="110" t="str">
        <f>VLOOKUP($C417,'2023-24 School Level AAFTE'!$C$4:$L$2380,9,FALSE)</f>
        <v>No</v>
      </c>
      <c r="F417" s="98">
        <f>VLOOKUP($C417,'2023-24 School Level AAFTE'!$C$4:$J$2380,8,FALSE)</f>
        <v>48</v>
      </c>
      <c r="G417" s="100">
        <f>IFERROR(IF(E417= "yes",VLOOKUP(C417,Summary!$B:$I,5,0),0),0)</f>
        <v>0</v>
      </c>
      <c r="H417" s="99">
        <f t="shared" si="81"/>
        <v>0</v>
      </c>
      <c r="I417" s="157">
        <f>VLOOKUP($A417,'2024-25 Salary &amp; Benefits'!$A:$I,3,FALSE)</f>
        <v>1.1299999999999999</v>
      </c>
      <c r="J417" s="157">
        <f>VLOOKUP($A417,'2024-25 Salary &amp; Benefits'!$A:$I,4,FALSE)</f>
        <v>1.1299999999999999</v>
      </c>
      <c r="K417" s="144">
        <f t="shared" si="82"/>
        <v>0</v>
      </c>
      <c r="L417" s="143">
        <f t="shared" si="83"/>
        <v>0</v>
      </c>
      <c r="M417" s="145">
        <f>'2024-25 Salary &amp; Benefits'!$E$6</f>
        <v>72728</v>
      </c>
      <c r="N417" s="145">
        <f>'2024-25 Salary &amp; Benefits'!$F$6</f>
        <v>78209</v>
      </c>
      <c r="O417" s="9">
        <f t="shared" si="84"/>
        <v>0</v>
      </c>
      <c r="P417" s="9">
        <f t="shared" si="85"/>
        <v>0</v>
      </c>
      <c r="Q417" s="9">
        <f>'2024-25 Salary &amp; Benefits'!G$6</f>
        <v>14418.72</v>
      </c>
      <c r="R417" s="146">
        <f>'2024-25 Salary &amp; Benefits'!H$6</f>
        <v>0.18149999999999999</v>
      </c>
      <c r="S417" s="146">
        <f>'2024-25 Salary &amp; Benefits'!I$6</f>
        <v>0.17510000000000001</v>
      </c>
      <c r="T417" s="9">
        <f t="shared" si="86"/>
        <v>0</v>
      </c>
      <c r="U417" s="9">
        <f t="shared" si="87"/>
        <v>0</v>
      </c>
      <c r="V417" s="9">
        <f t="shared" si="88"/>
        <v>0</v>
      </c>
      <c r="W417" s="9">
        <f t="shared" si="89"/>
        <v>0</v>
      </c>
      <c r="X417" s="22">
        <f t="shared" si="90"/>
        <v>0</v>
      </c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</row>
    <row r="418" spans="1:159" s="21" customFormat="1">
      <c r="A418" s="78" t="s">
        <v>2250</v>
      </c>
      <c r="B418" s="90" t="s">
        <v>143</v>
      </c>
      <c r="C418" s="91">
        <v>3473</v>
      </c>
      <c r="D418" s="90" t="s">
        <v>144</v>
      </c>
      <c r="E418" s="110" t="str">
        <f>VLOOKUP($C418,'2023-24 School Level AAFTE'!$C$4:$L$2380,9,FALSE)</f>
        <v>Yes</v>
      </c>
      <c r="F418" s="98">
        <f>VLOOKUP($C418,'2023-24 School Level AAFTE'!$C$4:$J$2380,8,FALSE)</f>
        <v>217.01999999999998</v>
      </c>
      <c r="G418" s="100">
        <f>IFERROR(IF(E418= "yes",VLOOKUP(C418,Summary!$B:$I,5,0),0),0)</f>
        <v>0</v>
      </c>
      <c r="H418" s="99">
        <f t="shared" si="81"/>
        <v>217.01999999999998</v>
      </c>
      <c r="I418" s="157">
        <f>VLOOKUP($A418,'2024-25 Salary &amp; Benefits'!$A:$I,3,FALSE)</f>
        <v>1</v>
      </c>
      <c r="J418" s="157">
        <f>VLOOKUP($A418,'2024-25 Salary &amp; Benefits'!$A:$I,4,FALSE)</f>
        <v>1</v>
      </c>
      <c r="K418" s="144">
        <f t="shared" si="82"/>
        <v>217.01999999999998</v>
      </c>
      <c r="L418" s="143">
        <f t="shared" si="83"/>
        <v>0.63700000000000001</v>
      </c>
      <c r="M418" s="145">
        <f>'2024-25 Salary &amp; Benefits'!$E$6</f>
        <v>72728</v>
      </c>
      <c r="N418" s="145">
        <f>'2024-25 Salary &amp; Benefits'!$F$6</f>
        <v>78209</v>
      </c>
      <c r="O418" s="9">
        <f t="shared" si="84"/>
        <v>46327.74</v>
      </c>
      <c r="P418" s="9">
        <f t="shared" si="85"/>
        <v>3491.3899999999994</v>
      </c>
      <c r="Q418" s="9">
        <f>'2024-25 Salary &amp; Benefits'!G$6</f>
        <v>14418.72</v>
      </c>
      <c r="R418" s="146">
        <f>'2024-25 Salary &amp; Benefits'!H$6</f>
        <v>0.18149999999999999</v>
      </c>
      <c r="S418" s="146">
        <f>'2024-25 Salary &amp; Benefits'!I$6</f>
        <v>0.17510000000000001</v>
      </c>
      <c r="T418" s="9">
        <f t="shared" si="86"/>
        <v>18204.55</v>
      </c>
      <c r="U418" s="9">
        <f t="shared" si="87"/>
        <v>830.32</v>
      </c>
      <c r="V418" s="9">
        <f t="shared" si="88"/>
        <v>145.38999999999999</v>
      </c>
      <c r="W418" s="9">
        <f t="shared" si="89"/>
        <v>975.71</v>
      </c>
      <c r="X418" s="22">
        <f t="shared" si="90"/>
        <v>68999.39</v>
      </c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</row>
    <row r="419" spans="1:159" s="21" customFormat="1">
      <c r="A419" s="78" t="s">
        <v>2250</v>
      </c>
      <c r="B419" s="90" t="s">
        <v>143</v>
      </c>
      <c r="C419" s="91">
        <v>5030</v>
      </c>
      <c r="D419" s="90" t="s">
        <v>145</v>
      </c>
      <c r="E419" s="110" t="str">
        <f>VLOOKUP($C419,'2023-24 School Level AAFTE'!$C$4:$L$2380,9,FALSE)</f>
        <v>No</v>
      </c>
      <c r="F419" s="98">
        <f>VLOOKUP($C419,'2023-24 School Level AAFTE'!$C$4:$J$2380,8,FALSE)</f>
        <v>139.06</v>
      </c>
      <c r="G419" s="100">
        <f>IFERROR(IF(E419= "yes",VLOOKUP(C419,Summary!$B:$I,5,0),0),0)</f>
        <v>0</v>
      </c>
      <c r="H419" s="99">
        <f t="shared" si="81"/>
        <v>0</v>
      </c>
      <c r="I419" s="157">
        <f>VLOOKUP($A419,'2024-25 Salary &amp; Benefits'!$A:$I,3,FALSE)</f>
        <v>1</v>
      </c>
      <c r="J419" s="157">
        <f>VLOOKUP($A419,'2024-25 Salary &amp; Benefits'!$A:$I,4,FALSE)</f>
        <v>1</v>
      </c>
      <c r="K419" s="144">
        <f t="shared" si="82"/>
        <v>0</v>
      </c>
      <c r="L419" s="143">
        <f t="shared" si="83"/>
        <v>0</v>
      </c>
      <c r="M419" s="145">
        <f>'2024-25 Salary &amp; Benefits'!$E$6</f>
        <v>72728</v>
      </c>
      <c r="N419" s="145">
        <f>'2024-25 Salary &amp; Benefits'!$F$6</f>
        <v>78209</v>
      </c>
      <c r="O419" s="9">
        <f t="shared" si="84"/>
        <v>0</v>
      </c>
      <c r="P419" s="9">
        <f t="shared" si="85"/>
        <v>0</v>
      </c>
      <c r="Q419" s="9">
        <f>'2024-25 Salary &amp; Benefits'!G$6</f>
        <v>14418.72</v>
      </c>
      <c r="R419" s="146">
        <f>'2024-25 Salary &amp; Benefits'!H$6</f>
        <v>0.18149999999999999</v>
      </c>
      <c r="S419" s="146">
        <f>'2024-25 Salary &amp; Benefits'!I$6</f>
        <v>0.17510000000000001</v>
      </c>
      <c r="T419" s="9">
        <f t="shared" si="86"/>
        <v>0</v>
      </c>
      <c r="U419" s="9">
        <f t="shared" si="87"/>
        <v>0</v>
      </c>
      <c r="V419" s="9">
        <f t="shared" si="88"/>
        <v>0</v>
      </c>
      <c r="W419" s="9">
        <f t="shared" si="89"/>
        <v>0</v>
      </c>
      <c r="X419" s="22">
        <f t="shared" si="90"/>
        <v>0</v>
      </c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</row>
    <row r="420" spans="1:159" s="21" customFormat="1">
      <c r="A420" s="75" t="s">
        <v>2379</v>
      </c>
      <c r="B420" s="90" t="s">
        <v>1175</v>
      </c>
      <c r="C420" s="91">
        <v>2862</v>
      </c>
      <c r="D420" s="90" t="s">
        <v>1176</v>
      </c>
      <c r="E420" s="110" t="str">
        <f>VLOOKUP($C420,'2023-24 School Level AAFTE'!$C$4:$L$2380,9,FALSE)</f>
        <v>Yes</v>
      </c>
      <c r="F420" s="98">
        <f>VLOOKUP($C420,'2023-24 School Level AAFTE'!$C$4:$J$2380,8,FALSE)</f>
        <v>43</v>
      </c>
      <c r="G420" s="100">
        <f>IFERROR(IF(E420= "yes",VLOOKUP(C420,Summary!$B:$I,5,0),0),0)</f>
        <v>0</v>
      </c>
      <c r="H420" s="99">
        <f t="shared" si="81"/>
        <v>43</v>
      </c>
      <c r="I420" s="157">
        <f>VLOOKUP($A420,'2024-25 Salary &amp; Benefits'!$A:$I,3,FALSE)</f>
        <v>1.01</v>
      </c>
      <c r="J420" s="157">
        <f>VLOOKUP($A420,'2024-25 Salary &amp; Benefits'!$A:$I,4,FALSE)</f>
        <v>1.01</v>
      </c>
      <c r="K420" s="144">
        <f t="shared" si="82"/>
        <v>43</v>
      </c>
      <c r="L420" s="143">
        <f t="shared" si="83"/>
        <v>0.126</v>
      </c>
      <c r="M420" s="145">
        <f>'2024-25 Salary &amp; Benefits'!$E$6</f>
        <v>72728</v>
      </c>
      <c r="N420" s="145">
        <f>'2024-25 Salary &amp; Benefits'!$F$6</f>
        <v>78209</v>
      </c>
      <c r="O420" s="9">
        <f t="shared" si="84"/>
        <v>9255.3700000000008</v>
      </c>
      <c r="P420" s="9">
        <f t="shared" si="85"/>
        <v>697.5099999999984</v>
      </c>
      <c r="Q420" s="9">
        <f>'2024-25 Salary &amp; Benefits'!G$6</f>
        <v>14418.72</v>
      </c>
      <c r="R420" s="146">
        <f>'2024-25 Salary &amp; Benefits'!H$6</f>
        <v>0.18149999999999999</v>
      </c>
      <c r="S420" s="146">
        <f>'2024-25 Salary &amp; Benefits'!I$6</f>
        <v>0.17510000000000001</v>
      </c>
      <c r="T420" s="9">
        <f t="shared" si="86"/>
        <v>3618.74</v>
      </c>
      <c r="U420" s="9">
        <f t="shared" si="87"/>
        <v>165.88</v>
      </c>
      <c r="V420" s="9">
        <f t="shared" si="88"/>
        <v>29.05</v>
      </c>
      <c r="W420" s="9">
        <f t="shared" si="89"/>
        <v>194.93</v>
      </c>
      <c r="X420" s="22">
        <f t="shared" si="90"/>
        <v>13766.55</v>
      </c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</row>
    <row r="421" spans="1:159" s="21" customFormat="1">
      <c r="A421" s="78" t="s">
        <v>2379</v>
      </c>
      <c r="B421" s="90" t="s">
        <v>1175</v>
      </c>
      <c r="C421" s="91">
        <v>2863</v>
      </c>
      <c r="D421" s="90" t="s">
        <v>1177</v>
      </c>
      <c r="E421" s="110" t="str">
        <f>VLOOKUP($C421,'2023-24 School Level AAFTE'!$C$4:$L$2380,9,FALSE)</f>
        <v>No</v>
      </c>
      <c r="F421" s="98">
        <f>VLOOKUP($C421,'2023-24 School Level AAFTE'!$C$4:$J$2380,8,FALSE)</f>
        <v>46.39</v>
      </c>
      <c r="G421" s="100">
        <f>IFERROR(IF(E421= "yes",VLOOKUP(C421,Summary!$B:$I,5,0),0),0)</f>
        <v>0</v>
      </c>
      <c r="H421" s="99">
        <f t="shared" si="81"/>
        <v>0</v>
      </c>
      <c r="I421" s="157">
        <f>VLOOKUP($A421,'2024-25 Salary &amp; Benefits'!$A:$I,3,FALSE)</f>
        <v>1.01</v>
      </c>
      <c r="J421" s="157">
        <f>VLOOKUP($A421,'2024-25 Salary &amp; Benefits'!$A:$I,4,FALSE)</f>
        <v>1.01</v>
      </c>
      <c r="K421" s="144">
        <f t="shared" si="82"/>
        <v>0</v>
      </c>
      <c r="L421" s="143">
        <f t="shared" si="83"/>
        <v>0</v>
      </c>
      <c r="M421" s="145">
        <f>'2024-25 Salary &amp; Benefits'!$E$6</f>
        <v>72728</v>
      </c>
      <c r="N421" s="145">
        <f>'2024-25 Salary &amp; Benefits'!$F$6</f>
        <v>78209</v>
      </c>
      <c r="O421" s="9">
        <f t="shared" si="84"/>
        <v>0</v>
      </c>
      <c r="P421" s="9">
        <f t="shared" si="85"/>
        <v>0</v>
      </c>
      <c r="Q421" s="9">
        <f>'2024-25 Salary &amp; Benefits'!G$6</f>
        <v>14418.72</v>
      </c>
      <c r="R421" s="146">
        <f>'2024-25 Salary &amp; Benefits'!H$6</f>
        <v>0.18149999999999999</v>
      </c>
      <c r="S421" s="146">
        <f>'2024-25 Salary &amp; Benefits'!I$6</f>
        <v>0.17510000000000001</v>
      </c>
      <c r="T421" s="9">
        <f t="shared" si="86"/>
        <v>0</v>
      </c>
      <c r="U421" s="9">
        <f t="shared" si="87"/>
        <v>0</v>
      </c>
      <c r="V421" s="9">
        <f t="shared" si="88"/>
        <v>0</v>
      </c>
      <c r="W421" s="9">
        <f t="shared" si="89"/>
        <v>0</v>
      </c>
      <c r="X421" s="22">
        <f t="shared" si="90"/>
        <v>0</v>
      </c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</row>
    <row r="422" spans="1:159" s="21" customFormat="1">
      <c r="A422" s="78" t="s">
        <v>2279</v>
      </c>
      <c r="B422" s="90" t="s">
        <v>357</v>
      </c>
      <c r="C422" s="91">
        <v>2006</v>
      </c>
      <c r="D422" s="90" t="s">
        <v>358</v>
      </c>
      <c r="E422" s="110" t="str">
        <f>VLOOKUP($C422,'2023-24 School Level AAFTE'!$C$4:$L$2380,9,FALSE)</f>
        <v>Yes</v>
      </c>
      <c r="F422" s="98">
        <f>VLOOKUP($C422,'2023-24 School Level AAFTE'!$C$4:$J$2380,8,FALSE)</f>
        <v>211.67999999999998</v>
      </c>
      <c r="G422" s="100">
        <f>IFERROR(IF(E422= "yes",VLOOKUP(C422,Summary!$B:$I,5,0),0),0)</f>
        <v>0</v>
      </c>
      <c r="H422" s="99">
        <f t="shared" si="81"/>
        <v>211.67999999999998</v>
      </c>
      <c r="I422" s="157">
        <f>VLOOKUP($A422,'2024-25 Salary &amp; Benefits'!$A:$I,3,FALSE)</f>
        <v>1.01</v>
      </c>
      <c r="J422" s="157">
        <f>VLOOKUP($A422,'2024-25 Salary &amp; Benefits'!$A:$I,4,FALSE)</f>
        <v>1.01</v>
      </c>
      <c r="K422" s="144">
        <f t="shared" si="82"/>
        <v>211.67999999999998</v>
      </c>
      <c r="L422" s="143">
        <f t="shared" si="83"/>
        <v>0.621</v>
      </c>
      <c r="M422" s="145">
        <f>'2024-25 Salary &amp; Benefits'!$E$6</f>
        <v>72728</v>
      </c>
      <c r="N422" s="145">
        <f>'2024-25 Salary &amp; Benefits'!$F$6</f>
        <v>78209</v>
      </c>
      <c r="O422" s="9">
        <f t="shared" si="84"/>
        <v>45615.73</v>
      </c>
      <c r="P422" s="9">
        <f t="shared" si="85"/>
        <v>3437.739999999998</v>
      </c>
      <c r="Q422" s="9">
        <f>'2024-25 Salary &amp; Benefits'!G$6</f>
        <v>14418.72</v>
      </c>
      <c r="R422" s="146">
        <f>'2024-25 Salary &amp; Benefits'!H$6</f>
        <v>0.18149999999999999</v>
      </c>
      <c r="S422" s="146">
        <f>'2024-25 Salary &amp; Benefits'!I$6</f>
        <v>0.17510000000000001</v>
      </c>
      <c r="T422" s="9">
        <f t="shared" si="86"/>
        <v>17835.23</v>
      </c>
      <c r="U422" s="9">
        <f t="shared" si="87"/>
        <v>817.56</v>
      </c>
      <c r="V422" s="9">
        <f t="shared" si="88"/>
        <v>143.15</v>
      </c>
      <c r="W422" s="9">
        <f t="shared" si="89"/>
        <v>960.70999999999992</v>
      </c>
      <c r="X422" s="22">
        <f t="shared" si="90"/>
        <v>67849.410000000018</v>
      </c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</row>
    <row r="423" spans="1:159" s="21" customFormat="1">
      <c r="A423" s="78" t="s">
        <v>2279</v>
      </c>
      <c r="B423" s="90" t="s">
        <v>357</v>
      </c>
      <c r="C423" s="92">
        <v>5530</v>
      </c>
      <c r="D423" s="104" t="s">
        <v>2701</v>
      </c>
      <c r="E423" s="110" t="str">
        <f>VLOOKUP($C423,'2023-24 School Level AAFTE'!$C$4:$L$2380,9,FALSE)</f>
        <v>No</v>
      </c>
      <c r="F423" s="98">
        <f>VLOOKUP($C423,'2023-24 School Level AAFTE'!$C$4:$J$2380,8,FALSE)</f>
        <v>55.57</v>
      </c>
      <c r="G423" s="100">
        <f>IFERROR(IF(E423= "yes",VLOOKUP(C423,Summary!$B:$I,5,0),0),0)</f>
        <v>0</v>
      </c>
      <c r="H423" s="99">
        <f t="shared" si="81"/>
        <v>0</v>
      </c>
      <c r="I423" s="157">
        <f>VLOOKUP($A423,'2024-25 Salary &amp; Benefits'!$A:$I,3,FALSE)</f>
        <v>1.01</v>
      </c>
      <c r="J423" s="157">
        <f>VLOOKUP($A423,'2024-25 Salary &amp; Benefits'!$A:$I,4,FALSE)</f>
        <v>1.01</v>
      </c>
      <c r="K423" s="144">
        <f t="shared" si="82"/>
        <v>0</v>
      </c>
      <c r="L423" s="143">
        <f t="shared" si="83"/>
        <v>0</v>
      </c>
      <c r="M423" s="145">
        <f>'2024-25 Salary &amp; Benefits'!$E$6</f>
        <v>72728</v>
      </c>
      <c r="N423" s="145">
        <f>'2024-25 Salary &amp; Benefits'!$F$6</f>
        <v>78209</v>
      </c>
      <c r="O423" s="9">
        <f t="shared" si="84"/>
        <v>0</v>
      </c>
      <c r="P423" s="9">
        <f t="shared" si="85"/>
        <v>0</v>
      </c>
      <c r="Q423" s="9">
        <f>'2024-25 Salary &amp; Benefits'!G$6</f>
        <v>14418.72</v>
      </c>
      <c r="R423" s="146">
        <f>'2024-25 Salary &amp; Benefits'!H$6</f>
        <v>0.18149999999999999</v>
      </c>
      <c r="S423" s="146">
        <f>'2024-25 Salary &amp; Benefits'!I$6</f>
        <v>0.17510000000000001</v>
      </c>
      <c r="T423" s="9">
        <f t="shared" si="86"/>
        <v>0</v>
      </c>
      <c r="U423" s="9">
        <f t="shared" si="87"/>
        <v>0</v>
      </c>
      <c r="V423" s="9">
        <f t="shared" si="88"/>
        <v>0</v>
      </c>
      <c r="W423" s="9">
        <f t="shared" si="89"/>
        <v>0</v>
      </c>
      <c r="X423" s="22">
        <f t="shared" si="90"/>
        <v>0</v>
      </c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</row>
    <row r="424" spans="1:159" s="21" customFormat="1">
      <c r="A424" s="78" t="s">
        <v>2406</v>
      </c>
      <c r="B424" s="90" t="s">
        <v>1270</v>
      </c>
      <c r="C424" s="91">
        <v>2770</v>
      </c>
      <c r="D424" s="90" t="s">
        <v>1272</v>
      </c>
      <c r="E424" s="110" t="str">
        <f>VLOOKUP($C424,'2023-24 School Level AAFTE'!$C$4:$L$2380,9,FALSE)</f>
        <v>Yes</v>
      </c>
      <c r="F424" s="98">
        <f>VLOOKUP($C424,'2023-24 School Level AAFTE'!$C$4:$J$2380,8,FALSE)</f>
        <v>119.14</v>
      </c>
      <c r="G424" s="100">
        <f>IFERROR(IF(E424= "yes",VLOOKUP(C424,Summary!$B:$I,5,0),0),0)</f>
        <v>0</v>
      </c>
      <c r="H424" s="99">
        <f t="shared" si="81"/>
        <v>119.14</v>
      </c>
      <c r="I424" s="157">
        <f>VLOOKUP($A424,'2024-25 Salary &amp; Benefits'!$A:$I,3,FALSE)</f>
        <v>1</v>
      </c>
      <c r="J424" s="157">
        <f>VLOOKUP($A424,'2024-25 Salary &amp; Benefits'!$A:$I,4,FALSE)</f>
        <v>1</v>
      </c>
      <c r="K424" s="144">
        <f t="shared" si="82"/>
        <v>119.14</v>
      </c>
      <c r="L424" s="143">
        <f t="shared" si="83"/>
        <v>0.34899999999999998</v>
      </c>
      <c r="M424" s="145">
        <f>'2024-25 Salary &amp; Benefits'!$E$6</f>
        <v>72728</v>
      </c>
      <c r="N424" s="145">
        <f>'2024-25 Salary &amp; Benefits'!$F$6</f>
        <v>78209</v>
      </c>
      <c r="O424" s="9">
        <f t="shared" si="84"/>
        <v>25382.07</v>
      </c>
      <c r="P424" s="9">
        <f t="shared" si="85"/>
        <v>1912.869999999999</v>
      </c>
      <c r="Q424" s="9">
        <f>'2024-25 Salary &amp; Benefits'!G$6</f>
        <v>14418.72</v>
      </c>
      <c r="R424" s="146">
        <f>'2024-25 Salary &amp; Benefits'!H$6</f>
        <v>0.18149999999999999</v>
      </c>
      <c r="S424" s="146">
        <f>'2024-25 Salary &amp; Benefits'!I$6</f>
        <v>0.17510000000000001</v>
      </c>
      <c r="T424" s="9">
        <f t="shared" si="86"/>
        <v>9973.92</v>
      </c>
      <c r="U424" s="9">
        <f t="shared" si="87"/>
        <v>454.92</v>
      </c>
      <c r="V424" s="9">
        <f t="shared" si="88"/>
        <v>79.66</v>
      </c>
      <c r="W424" s="9">
        <f t="shared" si="89"/>
        <v>534.58000000000004</v>
      </c>
      <c r="X424" s="22">
        <f t="shared" si="90"/>
        <v>37803.440000000002</v>
      </c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</row>
    <row r="425" spans="1:159" s="21" customFormat="1">
      <c r="A425" s="78" t="s">
        <v>2406</v>
      </c>
      <c r="B425" s="90" t="s">
        <v>1270</v>
      </c>
      <c r="C425" s="91">
        <v>2423</v>
      </c>
      <c r="D425" s="90" t="s">
        <v>1271</v>
      </c>
      <c r="E425" s="110" t="str">
        <f>VLOOKUP($C425,'2023-24 School Level AAFTE'!$C$4:$L$2380,9,FALSE)</f>
        <v>Yes</v>
      </c>
      <c r="F425" s="98">
        <f>VLOOKUP($C425,'2023-24 School Level AAFTE'!$C$4:$J$2380,8,FALSE)</f>
        <v>130.57999999999998</v>
      </c>
      <c r="G425" s="100">
        <f>IFERROR(IF(E425= "yes",VLOOKUP(C425,Summary!$B:$I,5,0),0),0)</f>
        <v>0</v>
      </c>
      <c r="H425" s="99">
        <f t="shared" si="81"/>
        <v>130.57999999999998</v>
      </c>
      <c r="I425" s="157">
        <f>VLOOKUP($A425,'2024-25 Salary &amp; Benefits'!$A:$I,3,FALSE)</f>
        <v>1</v>
      </c>
      <c r="J425" s="157">
        <f>VLOOKUP($A425,'2024-25 Salary &amp; Benefits'!$A:$I,4,FALSE)</f>
        <v>1</v>
      </c>
      <c r="K425" s="144">
        <f t="shared" si="82"/>
        <v>130.57999999999998</v>
      </c>
      <c r="L425" s="143">
        <f t="shared" si="83"/>
        <v>0.38300000000000001</v>
      </c>
      <c r="M425" s="145">
        <f>'2024-25 Salary &amp; Benefits'!$E$6</f>
        <v>72728</v>
      </c>
      <c r="N425" s="145">
        <f>'2024-25 Salary &amp; Benefits'!$F$6</f>
        <v>78209</v>
      </c>
      <c r="O425" s="9">
        <f t="shared" si="84"/>
        <v>27854.82</v>
      </c>
      <c r="P425" s="9">
        <f t="shared" si="85"/>
        <v>2099.2299999999996</v>
      </c>
      <c r="Q425" s="9">
        <f>'2024-25 Salary &amp; Benefits'!G$6</f>
        <v>14418.72</v>
      </c>
      <c r="R425" s="146">
        <f>'2024-25 Salary &amp; Benefits'!H$6</f>
        <v>0.18149999999999999</v>
      </c>
      <c r="S425" s="146">
        <f>'2024-25 Salary &amp; Benefits'!I$6</f>
        <v>0.17510000000000001</v>
      </c>
      <c r="T425" s="9">
        <f t="shared" si="86"/>
        <v>10945.59</v>
      </c>
      <c r="U425" s="9">
        <f t="shared" si="87"/>
        <v>499.23</v>
      </c>
      <c r="V425" s="9">
        <f t="shared" si="88"/>
        <v>87.42</v>
      </c>
      <c r="W425" s="9">
        <f t="shared" si="89"/>
        <v>586.65</v>
      </c>
      <c r="X425" s="22">
        <f t="shared" si="90"/>
        <v>41486.29</v>
      </c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</row>
    <row r="426" spans="1:159" s="21" customFormat="1">
      <c r="A426" s="140" t="s">
        <v>2406</v>
      </c>
      <c r="B426" s="90" t="s">
        <v>1270</v>
      </c>
      <c r="C426" s="91">
        <v>5538</v>
      </c>
      <c r="D426" s="90" t="s">
        <v>2974</v>
      </c>
      <c r="E426" s="110" t="str">
        <f>VLOOKUP($C426,'2023-24 School Level AAFTE'!$C$4:$L$2380,9,FALSE)</f>
        <v>Yes</v>
      </c>
      <c r="F426" s="98">
        <f>VLOOKUP($C426,'2023-24 School Level AAFTE'!$C$4:$J$2380,8,FALSE)</f>
        <v>99.91</v>
      </c>
      <c r="G426" s="100">
        <f>IFERROR(IF(E426= "yes",VLOOKUP(C426,Summary!$B:$I,5,0),0),0)</f>
        <v>0</v>
      </c>
      <c r="H426" s="99">
        <f t="shared" si="81"/>
        <v>99.91</v>
      </c>
      <c r="I426" s="157">
        <f>VLOOKUP($A426,'2024-25 Salary &amp; Benefits'!$A:$I,3,FALSE)</f>
        <v>1</v>
      </c>
      <c r="J426" s="157">
        <f>VLOOKUP($A426,'2024-25 Salary &amp; Benefits'!$A:$I,4,FALSE)</f>
        <v>1</v>
      </c>
      <c r="K426" s="144">
        <f t="shared" si="82"/>
        <v>99.91</v>
      </c>
      <c r="L426" s="143">
        <f t="shared" si="83"/>
        <v>0.29299999999999998</v>
      </c>
      <c r="M426" s="145">
        <f>'2024-25 Salary &amp; Benefits'!$E$6</f>
        <v>72728</v>
      </c>
      <c r="N426" s="145">
        <f>'2024-25 Salary &amp; Benefits'!$F$6</f>
        <v>78209</v>
      </c>
      <c r="O426" s="9">
        <f t="shared" si="84"/>
        <v>21309.3</v>
      </c>
      <c r="P426" s="9">
        <f t="shared" si="85"/>
        <v>1605.9400000000023</v>
      </c>
      <c r="Q426" s="9">
        <f>'2024-25 Salary &amp; Benefits'!G$6</f>
        <v>14418.72</v>
      </c>
      <c r="R426" s="146">
        <f>'2024-25 Salary &amp; Benefits'!H$6</f>
        <v>0.18149999999999999</v>
      </c>
      <c r="S426" s="146">
        <f>'2024-25 Salary &amp; Benefits'!I$6</f>
        <v>0.17510000000000001</v>
      </c>
      <c r="T426" s="9">
        <f t="shared" si="86"/>
        <v>8373.52</v>
      </c>
      <c r="U426" s="9">
        <f t="shared" si="87"/>
        <v>381.92</v>
      </c>
      <c r="V426" s="9">
        <f t="shared" si="88"/>
        <v>66.87</v>
      </c>
      <c r="W426" s="9">
        <f t="shared" si="89"/>
        <v>448.79</v>
      </c>
      <c r="X426" s="22">
        <f t="shared" si="90"/>
        <v>31737.550000000003</v>
      </c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</row>
    <row r="427" spans="1:159" s="21" customFormat="1">
      <c r="A427" s="78" t="s">
        <v>2406</v>
      </c>
      <c r="B427" s="90" t="s">
        <v>1270</v>
      </c>
      <c r="C427" s="91">
        <v>5539</v>
      </c>
      <c r="D427" s="90" t="s">
        <v>2989</v>
      </c>
      <c r="E427" s="110" t="str">
        <f>VLOOKUP($C427,'2023-24 School Level AAFTE'!$C$4:$L$2380,9,FALSE)</f>
        <v>No</v>
      </c>
      <c r="F427" s="98">
        <f>VLOOKUP($C427,'2023-24 School Level AAFTE'!$C$4:$J$2380,8,FALSE)</f>
        <v>12.06</v>
      </c>
      <c r="G427" s="100">
        <f>IFERROR(IF(E427= "yes",VLOOKUP(C427,Summary!$B:$I,5,0),0),0)</f>
        <v>0</v>
      </c>
      <c r="H427" s="99">
        <f t="shared" si="81"/>
        <v>0</v>
      </c>
      <c r="I427" s="157">
        <f>VLOOKUP($A427,'2024-25 Salary &amp; Benefits'!$A:$I,3,FALSE)</f>
        <v>1</v>
      </c>
      <c r="J427" s="157">
        <f>VLOOKUP($A427,'2024-25 Salary &amp; Benefits'!$A:$I,4,FALSE)</f>
        <v>1</v>
      </c>
      <c r="K427" s="144">
        <f t="shared" si="82"/>
        <v>0</v>
      </c>
      <c r="L427" s="143">
        <f t="shared" si="83"/>
        <v>0</v>
      </c>
      <c r="M427" s="145">
        <f>'2024-25 Salary &amp; Benefits'!$E$6</f>
        <v>72728</v>
      </c>
      <c r="N427" s="145">
        <f>'2024-25 Salary &amp; Benefits'!$F$6</f>
        <v>78209</v>
      </c>
      <c r="O427" s="9">
        <f t="shared" si="84"/>
        <v>0</v>
      </c>
      <c r="P427" s="9">
        <f t="shared" si="85"/>
        <v>0</v>
      </c>
      <c r="Q427" s="9">
        <f>'2024-25 Salary &amp; Benefits'!G$6</f>
        <v>14418.72</v>
      </c>
      <c r="R427" s="146">
        <f>'2024-25 Salary &amp; Benefits'!H$6</f>
        <v>0.18149999999999999</v>
      </c>
      <c r="S427" s="146">
        <f>'2024-25 Salary &amp; Benefits'!I$6</f>
        <v>0.17510000000000001</v>
      </c>
      <c r="T427" s="9">
        <f t="shared" si="86"/>
        <v>0</v>
      </c>
      <c r="U427" s="9">
        <f t="shared" si="87"/>
        <v>0</v>
      </c>
      <c r="V427" s="9">
        <f t="shared" si="88"/>
        <v>0</v>
      </c>
      <c r="W427" s="9">
        <f t="shared" si="89"/>
        <v>0</v>
      </c>
      <c r="X427" s="22">
        <f t="shared" si="90"/>
        <v>0</v>
      </c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</row>
    <row r="428" spans="1:159" s="21" customFormat="1">
      <c r="A428" s="78" t="s">
        <v>2347</v>
      </c>
      <c r="B428" s="90" t="s">
        <v>1071</v>
      </c>
      <c r="C428" s="91">
        <v>2077</v>
      </c>
      <c r="D428" s="90" t="s">
        <v>1072</v>
      </c>
      <c r="E428" s="110" t="str">
        <f>VLOOKUP($C428,'2023-24 School Level AAFTE'!$C$4:$L$2380,9,FALSE)</f>
        <v>No</v>
      </c>
      <c r="F428" s="98">
        <f>VLOOKUP($C428,'2023-24 School Level AAFTE'!$C$4:$J$2380,8,FALSE)</f>
        <v>44</v>
      </c>
      <c r="G428" s="100">
        <f>IFERROR(IF(E428= "yes",VLOOKUP(C428,Summary!$B:$I,5,0),0),0)</f>
        <v>0</v>
      </c>
      <c r="H428" s="99">
        <f t="shared" si="81"/>
        <v>0</v>
      </c>
      <c r="I428" s="157">
        <f>VLOOKUP($A428,'2024-25 Salary &amp; Benefits'!$A:$I,3,FALSE)</f>
        <v>1</v>
      </c>
      <c r="J428" s="157">
        <f>VLOOKUP($A428,'2024-25 Salary &amp; Benefits'!$A:$I,4,FALSE)</f>
        <v>1.04</v>
      </c>
      <c r="K428" s="144">
        <f t="shared" si="82"/>
        <v>0</v>
      </c>
      <c r="L428" s="143">
        <f t="shared" si="83"/>
        <v>0</v>
      </c>
      <c r="M428" s="145">
        <f>'2024-25 Salary &amp; Benefits'!$E$6</f>
        <v>72728</v>
      </c>
      <c r="N428" s="145">
        <f>'2024-25 Salary &amp; Benefits'!$F$6</f>
        <v>78209</v>
      </c>
      <c r="O428" s="9">
        <f t="shared" si="84"/>
        <v>0</v>
      </c>
      <c r="P428" s="9">
        <f t="shared" si="85"/>
        <v>0</v>
      </c>
      <c r="Q428" s="9">
        <f>'2024-25 Salary &amp; Benefits'!G$6</f>
        <v>14418.72</v>
      </c>
      <c r="R428" s="146">
        <f>'2024-25 Salary &amp; Benefits'!H$6</f>
        <v>0.18149999999999999</v>
      </c>
      <c r="S428" s="146">
        <f>'2024-25 Salary &amp; Benefits'!I$6</f>
        <v>0.17510000000000001</v>
      </c>
      <c r="T428" s="9">
        <f t="shared" si="86"/>
        <v>0</v>
      </c>
      <c r="U428" s="9">
        <f t="shared" si="87"/>
        <v>0</v>
      </c>
      <c r="V428" s="9">
        <f t="shared" si="88"/>
        <v>0</v>
      </c>
      <c r="W428" s="9">
        <f t="shared" si="89"/>
        <v>0</v>
      </c>
      <c r="X428" s="22">
        <f t="shared" si="90"/>
        <v>0</v>
      </c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</row>
    <row r="429" spans="1:159" s="21" customFormat="1">
      <c r="A429" s="78" t="s">
        <v>2450</v>
      </c>
      <c r="B429" s="90" t="s">
        <v>1729</v>
      </c>
      <c r="C429" s="91">
        <v>3609</v>
      </c>
      <c r="D429" s="90" t="s">
        <v>1730</v>
      </c>
      <c r="E429" s="110" t="str">
        <f>VLOOKUP($C429,'2023-24 School Level AAFTE'!$C$4:$L$2380,9,FALSE)</f>
        <v>Yes</v>
      </c>
      <c r="F429" s="98">
        <f>VLOOKUP($C429,'2023-24 School Level AAFTE'!$C$4:$J$2380,8,FALSE)</f>
        <v>336.51</v>
      </c>
      <c r="G429" s="100">
        <f>IFERROR(IF(E429= "yes",VLOOKUP(C429,Summary!$B:$I,5,0),0),0)</f>
        <v>0</v>
      </c>
      <c r="H429" s="99">
        <f t="shared" si="81"/>
        <v>336.51</v>
      </c>
      <c r="I429" s="157">
        <f>VLOOKUP($A429,'2024-25 Salary &amp; Benefits'!$A:$I,3,FALSE)</f>
        <v>1.1200000000000001</v>
      </c>
      <c r="J429" s="157">
        <f>VLOOKUP($A429,'2024-25 Salary &amp; Benefits'!$A:$I,4,FALSE)</f>
        <v>1.1200000000000001</v>
      </c>
      <c r="K429" s="144">
        <f t="shared" si="82"/>
        <v>336.51</v>
      </c>
      <c r="L429" s="143">
        <f t="shared" si="83"/>
        <v>0.98699999999999999</v>
      </c>
      <c r="M429" s="145">
        <f>'2024-25 Salary &amp; Benefits'!$E$6</f>
        <v>72728</v>
      </c>
      <c r="N429" s="145">
        <f>'2024-25 Salary &amp; Benefits'!$F$6</f>
        <v>78209</v>
      </c>
      <c r="O429" s="9">
        <f t="shared" si="84"/>
        <v>80396.44</v>
      </c>
      <c r="P429" s="9">
        <f t="shared" si="85"/>
        <v>6058.9199999999983</v>
      </c>
      <c r="Q429" s="9">
        <f>'2024-25 Salary &amp; Benefits'!G$6</f>
        <v>14418.72</v>
      </c>
      <c r="R429" s="146">
        <f>'2024-25 Salary &amp; Benefits'!H$6</f>
        <v>0.18149999999999999</v>
      </c>
      <c r="S429" s="146">
        <f>'2024-25 Salary &amp; Benefits'!I$6</f>
        <v>0.17510000000000001</v>
      </c>
      <c r="T429" s="9">
        <f t="shared" si="86"/>
        <v>29884.15</v>
      </c>
      <c r="U429" s="9">
        <f t="shared" si="87"/>
        <v>1440.92</v>
      </c>
      <c r="V429" s="9">
        <f t="shared" si="88"/>
        <v>252.31</v>
      </c>
      <c r="W429" s="9">
        <f t="shared" si="89"/>
        <v>1693.23</v>
      </c>
      <c r="X429" s="22">
        <f t="shared" si="90"/>
        <v>118032.73999999999</v>
      </c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</row>
    <row r="430" spans="1:159" s="21" customFormat="1">
      <c r="A430" s="78" t="s">
        <v>2450</v>
      </c>
      <c r="B430" s="90" t="s">
        <v>1729</v>
      </c>
      <c r="C430" s="91">
        <v>3188</v>
      </c>
      <c r="D430" s="90" t="s">
        <v>3043</v>
      </c>
      <c r="E430" s="110" t="str">
        <f>VLOOKUP($C430,'2023-24 School Level AAFTE'!$C$4:$L$2380,9,FALSE)</f>
        <v>No</v>
      </c>
      <c r="F430" s="98">
        <f>VLOOKUP($C430,'2023-24 School Level AAFTE'!$C$4:$J$2380,8,FALSE)</f>
        <v>107.16</v>
      </c>
      <c r="G430" s="100">
        <f>IFERROR(IF(E430= "yes",VLOOKUP(C430,Summary!$B:$I,5,0),0),0)</f>
        <v>0</v>
      </c>
      <c r="H430" s="99">
        <f t="shared" si="81"/>
        <v>0</v>
      </c>
      <c r="I430" s="157">
        <f>VLOOKUP($A430,'2024-25 Salary &amp; Benefits'!$A:$I,3,FALSE)</f>
        <v>1.1200000000000001</v>
      </c>
      <c r="J430" s="157">
        <f>VLOOKUP($A430,'2024-25 Salary &amp; Benefits'!$A:$I,4,FALSE)</f>
        <v>1.1200000000000001</v>
      </c>
      <c r="K430" s="144">
        <f t="shared" si="82"/>
        <v>0</v>
      </c>
      <c r="L430" s="143">
        <f t="shared" si="83"/>
        <v>0</v>
      </c>
      <c r="M430" s="145">
        <f>'2024-25 Salary &amp; Benefits'!$E$6</f>
        <v>72728</v>
      </c>
      <c r="N430" s="145">
        <f>'2024-25 Salary &amp; Benefits'!$F$6</f>
        <v>78209</v>
      </c>
      <c r="O430" s="9">
        <f t="shared" si="84"/>
        <v>0</v>
      </c>
      <c r="P430" s="9">
        <f t="shared" si="85"/>
        <v>0</v>
      </c>
      <c r="Q430" s="9">
        <f>'2024-25 Salary &amp; Benefits'!G$6</f>
        <v>14418.72</v>
      </c>
      <c r="R430" s="146">
        <f>'2024-25 Salary &amp; Benefits'!H$6</f>
        <v>0.18149999999999999</v>
      </c>
      <c r="S430" s="146">
        <f>'2024-25 Salary &amp; Benefits'!I$6</f>
        <v>0.17510000000000001</v>
      </c>
      <c r="T430" s="9">
        <f t="shared" si="86"/>
        <v>0</v>
      </c>
      <c r="U430" s="9">
        <f t="shared" si="87"/>
        <v>0</v>
      </c>
      <c r="V430" s="9">
        <f t="shared" si="88"/>
        <v>0</v>
      </c>
      <c r="W430" s="9">
        <f t="shared" si="89"/>
        <v>0</v>
      </c>
      <c r="X430" s="22">
        <f t="shared" si="90"/>
        <v>0</v>
      </c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</row>
    <row r="431" spans="1:159" s="21" customFormat="1">
      <c r="A431" s="78" t="s">
        <v>2383</v>
      </c>
      <c r="B431" s="90" t="s">
        <v>1187</v>
      </c>
      <c r="C431" s="91">
        <v>2668</v>
      </c>
      <c r="D431" s="90" t="s">
        <v>1188</v>
      </c>
      <c r="E431" s="110" t="str">
        <f>VLOOKUP($C431,'2023-24 School Level AAFTE'!$C$4:$L$2380,9,FALSE)</f>
        <v>Yes</v>
      </c>
      <c r="F431" s="98">
        <f>VLOOKUP($C431,'2023-24 School Level AAFTE'!$C$4:$J$2380,8,FALSE)</f>
        <v>316.82</v>
      </c>
      <c r="G431" s="100">
        <f>IFERROR(IF(E431= "yes",VLOOKUP(C431,Summary!$B:$I,5,0),0),0)</f>
        <v>0</v>
      </c>
      <c r="H431" s="99">
        <f t="shared" si="81"/>
        <v>316.82</v>
      </c>
      <c r="I431" s="157">
        <f>VLOOKUP($A431,'2024-25 Salary &amp; Benefits'!$A:$I,3,FALSE)</f>
        <v>1</v>
      </c>
      <c r="J431" s="157">
        <f>VLOOKUP($A431,'2024-25 Salary &amp; Benefits'!$A:$I,4,FALSE)</f>
        <v>1</v>
      </c>
      <c r="K431" s="144">
        <f t="shared" si="82"/>
        <v>316.82</v>
      </c>
      <c r="L431" s="143">
        <f t="shared" si="83"/>
        <v>0.92900000000000005</v>
      </c>
      <c r="M431" s="145">
        <f>'2024-25 Salary &amp; Benefits'!$E$6</f>
        <v>72728</v>
      </c>
      <c r="N431" s="145">
        <f>'2024-25 Salary &amp; Benefits'!$F$6</f>
        <v>78209</v>
      </c>
      <c r="O431" s="9">
        <f t="shared" si="84"/>
        <v>67564.31</v>
      </c>
      <c r="P431" s="9">
        <f t="shared" si="85"/>
        <v>5091.8500000000058</v>
      </c>
      <c r="Q431" s="9">
        <f>'2024-25 Salary &amp; Benefits'!G$6</f>
        <v>14418.72</v>
      </c>
      <c r="R431" s="146">
        <f>'2024-25 Salary &amp; Benefits'!H$6</f>
        <v>0.18149999999999999</v>
      </c>
      <c r="S431" s="146">
        <f>'2024-25 Salary &amp; Benefits'!I$6</f>
        <v>0.17510000000000001</v>
      </c>
      <c r="T431" s="9">
        <f t="shared" si="86"/>
        <v>26549.5</v>
      </c>
      <c r="U431" s="9">
        <f t="shared" si="87"/>
        <v>1210.94</v>
      </c>
      <c r="V431" s="9">
        <f t="shared" si="88"/>
        <v>212.04</v>
      </c>
      <c r="W431" s="9">
        <f t="shared" si="89"/>
        <v>1422.98</v>
      </c>
      <c r="X431" s="22">
        <f t="shared" si="90"/>
        <v>100628.64</v>
      </c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</row>
    <row r="432" spans="1:159" s="21" customFormat="1">
      <c r="A432" s="78" t="s">
        <v>2383</v>
      </c>
      <c r="B432" s="90" t="s">
        <v>1187</v>
      </c>
      <c r="C432" s="91">
        <v>3173</v>
      </c>
      <c r="D432" s="90" t="s">
        <v>1189</v>
      </c>
      <c r="E432" s="110" t="str">
        <f>VLOOKUP($C432,'2023-24 School Level AAFTE'!$C$4:$L$2380,9,FALSE)</f>
        <v>Yes</v>
      </c>
      <c r="F432" s="98">
        <f>VLOOKUP($C432,'2023-24 School Level AAFTE'!$C$4:$J$2380,8,FALSE)</f>
        <v>301.83</v>
      </c>
      <c r="G432" s="100">
        <f>IFERROR(IF(E432= "yes",VLOOKUP(C432,Summary!$B:$I,5,0),0),0)</f>
        <v>0</v>
      </c>
      <c r="H432" s="99">
        <f t="shared" si="81"/>
        <v>301.83</v>
      </c>
      <c r="I432" s="157">
        <f>VLOOKUP($A432,'2024-25 Salary &amp; Benefits'!$A:$I,3,FALSE)</f>
        <v>1</v>
      </c>
      <c r="J432" s="157">
        <f>VLOOKUP($A432,'2024-25 Salary &amp; Benefits'!$A:$I,4,FALSE)</f>
        <v>1</v>
      </c>
      <c r="K432" s="144">
        <f t="shared" si="82"/>
        <v>301.83</v>
      </c>
      <c r="L432" s="143">
        <f t="shared" si="83"/>
        <v>0.88500000000000001</v>
      </c>
      <c r="M432" s="145">
        <f>'2024-25 Salary &amp; Benefits'!$E$6</f>
        <v>72728</v>
      </c>
      <c r="N432" s="145">
        <f>'2024-25 Salary &amp; Benefits'!$F$6</f>
        <v>78209</v>
      </c>
      <c r="O432" s="9">
        <f t="shared" si="84"/>
        <v>64364.28</v>
      </c>
      <c r="P432" s="9">
        <f t="shared" si="85"/>
        <v>4850.6900000000023</v>
      </c>
      <c r="Q432" s="9">
        <f>'2024-25 Salary &amp; Benefits'!G$6</f>
        <v>14418.72</v>
      </c>
      <c r="R432" s="146">
        <f>'2024-25 Salary &amp; Benefits'!H$6</f>
        <v>0.18149999999999999</v>
      </c>
      <c r="S432" s="146">
        <f>'2024-25 Salary &amp; Benefits'!I$6</f>
        <v>0.17510000000000001</v>
      </c>
      <c r="T432" s="9">
        <f t="shared" si="86"/>
        <v>25292.04</v>
      </c>
      <c r="U432" s="9">
        <f t="shared" si="87"/>
        <v>1153.58</v>
      </c>
      <c r="V432" s="9">
        <f t="shared" si="88"/>
        <v>201.99</v>
      </c>
      <c r="W432" s="9">
        <f t="shared" si="89"/>
        <v>1355.57</v>
      </c>
      <c r="X432" s="22">
        <f t="shared" si="90"/>
        <v>95862.580000000016</v>
      </c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</row>
    <row r="433" spans="1:159" s="21" customFormat="1">
      <c r="A433" s="78" t="s">
        <v>2383</v>
      </c>
      <c r="B433" s="90" t="s">
        <v>1187</v>
      </c>
      <c r="C433" s="91">
        <v>5728</v>
      </c>
      <c r="D433" s="90" t="s">
        <v>3158</v>
      </c>
      <c r="E433" s="110" t="str">
        <f>VLOOKUP($C433,'2023-24 School Level AAFTE'!$C$4:$L$2380,9,FALSE)</f>
        <v>No</v>
      </c>
      <c r="F433" s="98">
        <f>VLOOKUP($C433,'2023-24 School Level AAFTE'!$C$4:$J$2380,8,FALSE)</f>
        <v>18.75</v>
      </c>
      <c r="G433" s="100">
        <f>IFERROR(IF(E433= "yes",VLOOKUP(C433,Summary!$B:$I,5,0),0),0)</f>
        <v>0</v>
      </c>
      <c r="H433" s="99">
        <f t="shared" si="81"/>
        <v>0</v>
      </c>
      <c r="I433" s="157">
        <f>VLOOKUP($A433,'2024-25 Salary &amp; Benefits'!$A:$I,3,FALSE)</f>
        <v>1</v>
      </c>
      <c r="J433" s="157">
        <f>VLOOKUP($A433,'2024-25 Salary &amp; Benefits'!$A:$I,4,FALSE)</f>
        <v>1</v>
      </c>
      <c r="K433" s="144">
        <f t="shared" si="82"/>
        <v>0</v>
      </c>
      <c r="L433" s="143">
        <f t="shared" si="83"/>
        <v>0</v>
      </c>
      <c r="M433" s="145">
        <f>'2024-25 Salary &amp; Benefits'!$E$6</f>
        <v>72728</v>
      </c>
      <c r="N433" s="145">
        <f>'2024-25 Salary &amp; Benefits'!$F$6</f>
        <v>78209</v>
      </c>
      <c r="O433" s="9">
        <f t="shared" si="84"/>
        <v>0</v>
      </c>
      <c r="P433" s="9">
        <f t="shared" si="85"/>
        <v>0</v>
      </c>
      <c r="Q433" s="9">
        <f>'2024-25 Salary &amp; Benefits'!G$6</f>
        <v>14418.72</v>
      </c>
      <c r="R433" s="146">
        <f>'2024-25 Salary &amp; Benefits'!H$6</f>
        <v>0.18149999999999999</v>
      </c>
      <c r="S433" s="146">
        <f>'2024-25 Salary &amp; Benefits'!I$6</f>
        <v>0.17510000000000001</v>
      </c>
      <c r="T433" s="9">
        <f t="shared" si="86"/>
        <v>0</v>
      </c>
      <c r="U433" s="9">
        <f t="shared" si="87"/>
        <v>0</v>
      </c>
      <c r="V433" s="9">
        <f t="shared" si="88"/>
        <v>0</v>
      </c>
      <c r="W433" s="9">
        <f t="shared" si="89"/>
        <v>0</v>
      </c>
      <c r="X433" s="22">
        <f t="shared" si="90"/>
        <v>0</v>
      </c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</row>
    <row r="434" spans="1:159" s="21" customFormat="1">
      <c r="A434" s="78" t="s">
        <v>2383</v>
      </c>
      <c r="B434" s="90" t="s">
        <v>1187</v>
      </c>
      <c r="C434" s="91">
        <v>5643</v>
      </c>
      <c r="D434" s="90" t="s">
        <v>3159</v>
      </c>
      <c r="E434" s="110" t="str">
        <f>VLOOKUP($C434,'2023-24 School Level AAFTE'!$C$4:$L$2380,9,FALSE)</f>
        <v>No</v>
      </c>
      <c r="F434" s="98">
        <f>VLOOKUP($C434,'2023-24 School Level AAFTE'!$C$4:$J$2380,8,FALSE)</f>
        <v>3.1</v>
      </c>
      <c r="G434" s="100">
        <f>IFERROR(IF(E434= "yes",VLOOKUP(C434,Summary!$B:$I,5,0),0),0)</f>
        <v>0</v>
      </c>
      <c r="H434" s="99">
        <f t="shared" si="81"/>
        <v>0</v>
      </c>
      <c r="I434" s="157">
        <f>VLOOKUP($A434,'2024-25 Salary &amp; Benefits'!$A:$I,3,FALSE)</f>
        <v>1</v>
      </c>
      <c r="J434" s="157">
        <f>VLOOKUP($A434,'2024-25 Salary &amp; Benefits'!$A:$I,4,FALSE)</f>
        <v>1</v>
      </c>
      <c r="K434" s="144">
        <f t="shared" si="82"/>
        <v>0</v>
      </c>
      <c r="L434" s="143">
        <f t="shared" si="83"/>
        <v>0</v>
      </c>
      <c r="M434" s="145">
        <f>'2024-25 Salary &amp; Benefits'!$E$6</f>
        <v>72728</v>
      </c>
      <c r="N434" s="145">
        <f>'2024-25 Salary &amp; Benefits'!$F$6</f>
        <v>78209</v>
      </c>
      <c r="O434" s="9">
        <f t="shared" si="84"/>
        <v>0</v>
      </c>
      <c r="P434" s="9">
        <f t="shared" si="85"/>
        <v>0</v>
      </c>
      <c r="Q434" s="9">
        <f>'2024-25 Salary &amp; Benefits'!G$6</f>
        <v>14418.72</v>
      </c>
      <c r="R434" s="146">
        <f>'2024-25 Salary &amp; Benefits'!H$6</f>
        <v>0.18149999999999999</v>
      </c>
      <c r="S434" s="146">
        <f>'2024-25 Salary &amp; Benefits'!I$6</f>
        <v>0.17510000000000001</v>
      </c>
      <c r="T434" s="9">
        <f t="shared" si="86"/>
        <v>0</v>
      </c>
      <c r="U434" s="9">
        <f t="shared" si="87"/>
        <v>0</v>
      </c>
      <c r="V434" s="9">
        <f t="shared" si="88"/>
        <v>0</v>
      </c>
      <c r="W434" s="9">
        <f t="shared" si="89"/>
        <v>0</v>
      </c>
      <c r="X434" s="22">
        <f t="shared" si="90"/>
        <v>0</v>
      </c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</row>
    <row r="435" spans="1:159" s="21" customFormat="1">
      <c r="A435" s="78" t="s">
        <v>2264</v>
      </c>
      <c r="B435" s="90" t="s">
        <v>287</v>
      </c>
      <c r="C435" s="91">
        <v>2830</v>
      </c>
      <c r="D435" s="90" t="s">
        <v>289</v>
      </c>
      <c r="E435" s="110" t="str">
        <f>VLOOKUP($C435,'2023-24 School Level AAFTE'!$C$4:$L$2380,9,FALSE)</f>
        <v>Yes</v>
      </c>
      <c r="F435" s="98">
        <f>VLOOKUP($C435,'2023-24 School Level AAFTE'!$C$4:$J$2380,8,FALSE)</f>
        <v>168.62</v>
      </c>
      <c r="G435" s="100">
        <f>IFERROR(IF(E435= "yes",VLOOKUP(C435,Summary!$B:$I,5,0),0),0)</f>
        <v>0</v>
      </c>
      <c r="H435" s="99">
        <f t="shared" si="81"/>
        <v>168.62</v>
      </c>
      <c r="I435" s="157">
        <f>VLOOKUP($A435,'2024-25 Salary &amp; Benefits'!$A:$I,3,FALSE)</f>
        <v>1</v>
      </c>
      <c r="J435" s="157">
        <f>VLOOKUP($A435,'2024-25 Salary &amp; Benefits'!$A:$I,4,FALSE)</f>
        <v>1.04</v>
      </c>
      <c r="K435" s="144">
        <f t="shared" si="82"/>
        <v>168.62</v>
      </c>
      <c r="L435" s="143">
        <f t="shared" si="83"/>
        <v>0.495</v>
      </c>
      <c r="M435" s="145">
        <f>'2024-25 Salary &amp; Benefits'!$E$6</f>
        <v>72728</v>
      </c>
      <c r="N435" s="145">
        <f>'2024-25 Salary &amp; Benefits'!$F$6</f>
        <v>78209</v>
      </c>
      <c r="O435" s="9">
        <f t="shared" si="84"/>
        <v>36000.36</v>
      </c>
      <c r="P435" s="9">
        <f t="shared" si="85"/>
        <v>4261.6299999999974</v>
      </c>
      <c r="Q435" s="9">
        <f>'2024-25 Salary &amp; Benefits'!G$6</f>
        <v>14418.72</v>
      </c>
      <c r="R435" s="146">
        <f>'2024-25 Salary &amp; Benefits'!H$6</f>
        <v>0.18149999999999999</v>
      </c>
      <c r="S435" s="146">
        <f>'2024-25 Salary &amp; Benefits'!I$6</f>
        <v>0.17510000000000001</v>
      </c>
      <c r="T435" s="9">
        <f t="shared" si="86"/>
        <v>14417.54</v>
      </c>
      <c r="U435" s="9">
        <f t="shared" si="87"/>
        <v>671.03</v>
      </c>
      <c r="V435" s="9">
        <f t="shared" si="88"/>
        <v>117.5</v>
      </c>
      <c r="W435" s="9">
        <f t="shared" si="89"/>
        <v>788.53</v>
      </c>
      <c r="X435" s="22">
        <f t="shared" si="90"/>
        <v>55468.06</v>
      </c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</row>
    <row r="436" spans="1:159" s="21" customFormat="1">
      <c r="A436" s="78" t="s">
        <v>2264</v>
      </c>
      <c r="B436" s="90" t="s">
        <v>287</v>
      </c>
      <c r="C436" s="91">
        <v>2302</v>
      </c>
      <c r="D436" s="90" t="s">
        <v>288</v>
      </c>
      <c r="E436" s="110" t="str">
        <f>VLOOKUP($C436,'2023-24 School Level AAFTE'!$C$4:$L$2380,9,FALSE)</f>
        <v>Yes</v>
      </c>
      <c r="F436" s="98">
        <f>VLOOKUP($C436,'2023-24 School Level AAFTE'!$C$4:$J$2380,8,FALSE)</f>
        <v>95.52</v>
      </c>
      <c r="G436" s="100">
        <f>IFERROR(IF(E436= "yes",VLOOKUP(C436,Summary!$B:$I,5,0),0),0)</f>
        <v>0</v>
      </c>
      <c r="H436" s="99">
        <f t="shared" si="81"/>
        <v>95.52</v>
      </c>
      <c r="I436" s="157">
        <f>VLOOKUP($A436,'2024-25 Salary &amp; Benefits'!$A:$I,3,FALSE)</f>
        <v>1</v>
      </c>
      <c r="J436" s="157">
        <f>VLOOKUP($A436,'2024-25 Salary &amp; Benefits'!$A:$I,4,FALSE)</f>
        <v>1.04</v>
      </c>
      <c r="K436" s="144">
        <f t="shared" si="82"/>
        <v>95.52</v>
      </c>
      <c r="L436" s="143">
        <f t="shared" si="83"/>
        <v>0.28000000000000003</v>
      </c>
      <c r="M436" s="145">
        <f>'2024-25 Salary &amp; Benefits'!$E$6</f>
        <v>72728</v>
      </c>
      <c r="N436" s="145">
        <f>'2024-25 Salary &amp; Benefits'!$F$6</f>
        <v>78209</v>
      </c>
      <c r="O436" s="9">
        <f t="shared" si="84"/>
        <v>20363.84</v>
      </c>
      <c r="P436" s="9">
        <f t="shared" si="85"/>
        <v>2410.619999999999</v>
      </c>
      <c r="Q436" s="9">
        <f>'2024-25 Salary &amp; Benefits'!G$6</f>
        <v>14418.72</v>
      </c>
      <c r="R436" s="146">
        <f>'2024-25 Salary &amp; Benefits'!H$6</f>
        <v>0.18149999999999999</v>
      </c>
      <c r="S436" s="146">
        <f>'2024-25 Salary &amp; Benefits'!I$6</f>
        <v>0.17510000000000001</v>
      </c>
      <c r="T436" s="9">
        <f t="shared" si="86"/>
        <v>8155.38</v>
      </c>
      <c r="U436" s="9">
        <f t="shared" si="87"/>
        <v>379.57</v>
      </c>
      <c r="V436" s="9">
        <f t="shared" si="88"/>
        <v>66.459999999999994</v>
      </c>
      <c r="W436" s="9">
        <f t="shared" si="89"/>
        <v>446.03</v>
      </c>
      <c r="X436" s="22">
        <f t="shared" si="90"/>
        <v>31375.87</v>
      </c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</row>
    <row r="437" spans="1:159" s="21" customFormat="1">
      <c r="A437" s="78" t="s">
        <v>2264</v>
      </c>
      <c r="B437" s="90" t="s">
        <v>287</v>
      </c>
      <c r="C437" s="91">
        <v>4011</v>
      </c>
      <c r="D437" s="90" t="s">
        <v>290</v>
      </c>
      <c r="E437" s="110" t="str">
        <f>VLOOKUP($C437,'2023-24 School Level AAFTE'!$C$4:$L$2380,9,FALSE)</f>
        <v>Yes</v>
      </c>
      <c r="F437" s="98">
        <f>VLOOKUP($C437,'2023-24 School Level AAFTE'!$C$4:$J$2380,8,FALSE)</f>
        <v>73.41</v>
      </c>
      <c r="G437" s="100">
        <f>IFERROR(IF(E437= "yes",VLOOKUP(C437,Summary!$B:$I,5,0),0),0)</f>
        <v>0</v>
      </c>
      <c r="H437" s="99">
        <f t="shared" si="81"/>
        <v>73.41</v>
      </c>
      <c r="I437" s="157">
        <f>VLOOKUP($A437,'2024-25 Salary &amp; Benefits'!$A:$I,3,FALSE)</f>
        <v>1</v>
      </c>
      <c r="J437" s="157">
        <f>VLOOKUP($A437,'2024-25 Salary &amp; Benefits'!$A:$I,4,FALSE)</f>
        <v>1.04</v>
      </c>
      <c r="K437" s="144">
        <f t="shared" si="82"/>
        <v>73.41</v>
      </c>
      <c r="L437" s="143">
        <f t="shared" si="83"/>
        <v>0.215</v>
      </c>
      <c r="M437" s="145">
        <f>'2024-25 Salary &amp; Benefits'!$E$6</f>
        <v>72728</v>
      </c>
      <c r="N437" s="145">
        <f>'2024-25 Salary &amp; Benefits'!$F$6</f>
        <v>78209</v>
      </c>
      <c r="O437" s="9">
        <f t="shared" si="84"/>
        <v>15636.52</v>
      </c>
      <c r="P437" s="9">
        <f t="shared" si="85"/>
        <v>1851.0099999999984</v>
      </c>
      <c r="Q437" s="9">
        <f>'2024-25 Salary &amp; Benefits'!G$6</f>
        <v>14418.72</v>
      </c>
      <c r="R437" s="146">
        <f>'2024-25 Salary &amp; Benefits'!H$6</f>
        <v>0.18149999999999999</v>
      </c>
      <c r="S437" s="146">
        <f>'2024-25 Salary &amp; Benefits'!I$6</f>
        <v>0.17510000000000001</v>
      </c>
      <c r="T437" s="9">
        <f t="shared" si="86"/>
        <v>6262.17</v>
      </c>
      <c r="U437" s="9">
        <f t="shared" si="87"/>
        <v>291.45999999999998</v>
      </c>
      <c r="V437" s="9">
        <f t="shared" si="88"/>
        <v>51.03</v>
      </c>
      <c r="W437" s="9">
        <f t="shared" si="89"/>
        <v>342.49</v>
      </c>
      <c r="X437" s="22">
        <f t="shared" si="90"/>
        <v>24092.190000000002</v>
      </c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</row>
    <row r="438" spans="1:159" s="21" customFormat="1">
      <c r="A438" s="78" t="s">
        <v>2264</v>
      </c>
      <c r="B438" s="90" t="s">
        <v>287</v>
      </c>
      <c r="C438" s="91">
        <v>5617</v>
      </c>
      <c r="D438" s="90" t="s">
        <v>3044</v>
      </c>
      <c r="E438" s="110" t="str">
        <f>VLOOKUP($C438,'2023-24 School Level AAFTE'!$C$4:$L$2380,9,FALSE)</f>
        <v>Yes</v>
      </c>
      <c r="F438" s="98">
        <f>VLOOKUP($C438,'2023-24 School Level AAFTE'!$C$4:$J$2380,8,FALSE)</f>
        <v>4.8600000000000003</v>
      </c>
      <c r="G438" s="100">
        <f>IFERROR(IF(E438= "yes",VLOOKUP(C438,Summary!$B:$I,5,0),0),0)</f>
        <v>0</v>
      </c>
      <c r="H438" s="99">
        <f t="shared" si="81"/>
        <v>4.8600000000000003</v>
      </c>
      <c r="I438" s="157">
        <f>VLOOKUP($A438,'2024-25 Salary &amp; Benefits'!$A:$I,3,FALSE)</f>
        <v>1</v>
      </c>
      <c r="J438" s="157">
        <f>VLOOKUP($A438,'2024-25 Salary &amp; Benefits'!$A:$I,4,FALSE)</f>
        <v>1.04</v>
      </c>
      <c r="K438" s="144">
        <f t="shared" si="82"/>
        <v>4.8600000000000003</v>
      </c>
      <c r="L438" s="143">
        <f t="shared" si="83"/>
        <v>1.4E-2</v>
      </c>
      <c r="M438" s="145">
        <f>'2024-25 Salary &amp; Benefits'!$E$6</f>
        <v>72728</v>
      </c>
      <c r="N438" s="145">
        <f>'2024-25 Salary &amp; Benefits'!$F$6</f>
        <v>78209</v>
      </c>
      <c r="O438" s="9">
        <f t="shared" si="84"/>
        <v>1018.19</v>
      </c>
      <c r="P438" s="9">
        <f t="shared" si="85"/>
        <v>120.52999999999997</v>
      </c>
      <c r="Q438" s="9">
        <f>'2024-25 Salary &amp; Benefits'!G$6</f>
        <v>14418.72</v>
      </c>
      <c r="R438" s="146">
        <f>'2024-25 Salary &amp; Benefits'!H$6</f>
        <v>0.18149999999999999</v>
      </c>
      <c r="S438" s="146">
        <f>'2024-25 Salary &amp; Benefits'!I$6</f>
        <v>0.17510000000000001</v>
      </c>
      <c r="T438" s="9">
        <f t="shared" si="86"/>
        <v>407.77</v>
      </c>
      <c r="U438" s="9">
        <f t="shared" si="87"/>
        <v>18.98</v>
      </c>
      <c r="V438" s="9">
        <f t="shared" si="88"/>
        <v>3.32</v>
      </c>
      <c r="W438" s="9">
        <f t="shared" si="89"/>
        <v>22.3</v>
      </c>
      <c r="X438" s="22">
        <f t="shared" si="90"/>
        <v>1568.79</v>
      </c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</row>
    <row r="439" spans="1:159" s="21" customFormat="1">
      <c r="A439" t="s">
        <v>2465</v>
      </c>
      <c r="B439" s="90" t="s">
        <v>1883</v>
      </c>
      <c r="C439" s="3">
        <v>5734</v>
      </c>
      <c r="D439" t="s">
        <v>3260</v>
      </c>
      <c r="E439" s="110" t="str">
        <f>VLOOKUP($C439,'2023-24 School Level AAFTE'!$C$4:$L$2380,9,FALSE)</f>
        <v>Yes</v>
      </c>
      <c r="F439" s="98">
        <f>VLOOKUP($C439,'2023-24 School Level AAFTE'!$C$4:$J$2380,8,FALSE)</f>
        <v>91.65</v>
      </c>
      <c r="G439"/>
      <c r="H439" s="99">
        <f t="shared" si="81"/>
        <v>91.65</v>
      </c>
      <c r="I439" s="157">
        <f>VLOOKUP($A439,'2024-25 Salary &amp; Benefits'!$A:$I,3,FALSE)</f>
        <v>1</v>
      </c>
      <c r="J439" s="157">
        <f>VLOOKUP($A439,'2024-25 Salary &amp; Benefits'!$A:$I,4,FALSE)</f>
        <v>1</v>
      </c>
      <c r="K439" s="144">
        <f t="shared" si="82"/>
        <v>91.65</v>
      </c>
      <c r="L439" s="143">
        <f t="shared" si="83"/>
        <v>0.26900000000000002</v>
      </c>
      <c r="M439" s="145">
        <f>'2024-25 Salary &amp; Benefits'!$E$6</f>
        <v>72728</v>
      </c>
      <c r="N439" s="145">
        <f>'2024-25 Salary &amp; Benefits'!$F$6</f>
        <v>78209</v>
      </c>
      <c r="O439" s="9">
        <f t="shared" si="84"/>
        <v>19563.830000000002</v>
      </c>
      <c r="P439" s="9">
        <f t="shared" si="85"/>
        <v>1474.3899999999994</v>
      </c>
      <c r="Q439" s="9">
        <f>'2024-25 Salary &amp; Benefits'!G$6</f>
        <v>14418.72</v>
      </c>
      <c r="R439" s="146">
        <f>'2024-25 Salary &amp; Benefits'!H$6</f>
        <v>0.18149999999999999</v>
      </c>
      <c r="S439" s="146">
        <f>'2024-25 Salary &amp; Benefits'!I$6</f>
        <v>0.17510000000000001</v>
      </c>
      <c r="T439" s="9">
        <f t="shared" si="86"/>
        <v>7687.64</v>
      </c>
      <c r="U439" s="9">
        <f t="shared" si="87"/>
        <v>350.64</v>
      </c>
      <c r="V439" s="9">
        <f t="shared" si="88"/>
        <v>61.4</v>
      </c>
      <c r="W439" s="9">
        <f t="shared" si="89"/>
        <v>412.03999999999996</v>
      </c>
      <c r="X439" s="22">
        <f t="shared" si="90"/>
        <v>29137.9</v>
      </c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</row>
    <row r="440" spans="1:159" s="21" customFormat="1">
      <c r="A440" t="s">
        <v>2465</v>
      </c>
      <c r="B440" s="90" t="s">
        <v>1883</v>
      </c>
      <c r="C440" s="3">
        <v>5270</v>
      </c>
      <c r="D440" t="s">
        <v>3261</v>
      </c>
      <c r="E440" s="110" t="str">
        <f>VLOOKUP($C440,'2023-24 School Level AAFTE'!$C$4:$L$2380,9,FALSE)</f>
        <v>No</v>
      </c>
      <c r="F440" s="98">
        <f>VLOOKUP($C440,'2023-24 School Level AAFTE'!$C$4:$J$2380,8,FALSE)</f>
        <v>0</v>
      </c>
      <c r="G440"/>
      <c r="H440" s="99">
        <f t="shared" si="81"/>
        <v>0</v>
      </c>
      <c r="I440" s="157">
        <f>VLOOKUP($A440,'2024-25 Salary &amp; Benefits'!$A:$I,3,FALSE)</f>
        <v>1</v>
      </c>
      <c r="J440" s="157">
        <f>VLOOKUP($A440,'2024-25 Salary &amp; Benefits'!$A:$I,4,FALSE)</f>
        <v>1</v>
      </c>
      <c r="K440" s="144">
        <f t="shared" si="82"/>
        <v>0</v>
      </c>
      <c r="L440" s="143">
        <f t="shared" si="83"/>
        <v>0</v>
      </c>
      <c r="M440" s="145">
        <f>'2024-25 Salary &amp; Benefits'!$E$6</f>
        <v>72728</v>
      </c>
      <c r="N440" s="145">
        <f>'2024-25 Salary &amp; Benefits'!$F$6</f>
        <v>78209</v>
      </c>
      <c r="O440" s="9">
        <f t="shared" si="84"/>
        <v>0</v>
      </c>
      <c r="P440" s="9">
        <f t="shared" si="85"/>
        <v>0</v>
      </c>
      <c r="Q440" s="9">
        <f>'2024-25 Salary &amp; Benefits'!G$6</f>
        <v>14418.72</v>
      </c>
      <c r="R440" s="146">
        <f>'2024-25 Salary &amp; Benefits'!H$6</f>
        <v>0.18149999999999999</v>
      </c>
      <c r="S440" s="146">
        <f>'2024-25 Salary &amp; Benefits'!I$6</f>
        <v>0.17510000000000001</v>
      </c>
      <c r="T440" s="9">
        <f t="shared" si="86"/>
        <v>0</v>
      </c>
      <c r="U440" s="9">
        <f t="shared" si="87"/>
        <v>0</v>
      </c>
      <c r="V440" s="9">
        <f t="shared" si="88"/>
        <v>0</v>
      </c>
      <c r="W440" s="9">
        <f t="shared" si="89"/>
        <v>0</v>
      </c>
      <c r="X440" s="22">
        <f t="shared" si="90"/>
        <v>0</v>
      </c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</row>
    <row r="441" spans="1:159" s="21" customFormat="1">
      <c r="A441" s="78" t="s">
        <v>2465</v>
      </c>
      <c r="B441" s="90" t="s">
        <v>1883</v>
      </c>
      <c r="C441" s="91">
        <v>2173</v>
      </c>
      <c r="D441" s="90" t="s">
        <v>1885</v>
      </c>
      <c r="E441" s="110" t="str">
        <f>VLOOKUP($C441,'2023-24 School Level AAFTE'!$C$4:$L$2380,9,FALSE)</f>
        <v>Yes</v>
      </c>
      <c r="F441" s="98">
        <f>VLOOKUP($C441,'2023-24 School Level AAFTE'!$C$4:$J$2380,8,FALSE)</f>
        <v>460.76</v>
      </c>
      <c r="G441" s="100">
        <f>IFERROR(IF(E441= "yes",VLOOKUP(C441,Summary!$B:$I,5,0),0),0)</f>
        <v>0</v>
      </c>
      <c r="H441" s="99">
        <f t="shared" si="81"/>
        <v>460.76</v>
      </c>
      <c r="I441" s="157">
        <f>VLOOKUP($A441,'2024-25 Salary &amp; Benefits'!$A:$I,3,FALSE)</f>
        <v>1</v>
      </c>
      <c r="J441" s="157">
        <f>VLOOKUP($A441,'2024-25 Salary &amp; Benefits'!$A:$I,4,FALSE)</f>
        <v>1</v>
      </c>
      <c r="K441" s="144">
        <f t="shared" si="82"/>
        <v>460.76</v>
      </c>
      <c r="L441" s="143">
        <f t="shared" si="83"/>
        <v>1.3520000000000001</v>
      </c>
      <c r="M441" s="145">
        <f>'2024-25 Salary &amp; Benefits'!$E$6</f>
        <v>72728</v>
      </c>
      <c r="N441" s="145">
        <f>'2024-25 Salary &amp; Benefits'!$F$6</f>
        <v>78209</v>
      </c>
      <c r="O441" s="9">
        <f t="shared" si="84"/>
        <v>98328.26</v>
      </c>
      <c r="P441" s="9">
        <f t="shared" si="85"/>
        <v>7410.3100000000122</v>
      </c>
      <c r="Q441" s="9">
        <f>'2024-25 Salary &amp; Benefits'!G$6</f>
        <v>14418.72</v>
      </c>
      <c r="R441" s="146">
        <f>'2024-25 Salary &amp; Benefits'!H$6</f>
        <v>0.18149999999999999</v>
      </c>
      <c r="S441" s="146">
        <f>'2024-25 Salary &amp; Benefits'!I$6</f>
        <v>0.17510000000000001</v>
      </c>
      <c r="T441" s="9">
        <f t="shared" si="86"/>
        <v>38638.230000000003</v>
      </c>
      <c r="U441" s="9">
        <f t="shared" si="87"/>
        <v>1762.31</v>
      </c>
      <c r="V441" s="9">
        <f t="shared" si="88"/>
        <v>308.58</v>
      </c>
      <c r="W441" s="9">
        <f t="shared" si="89"/>
        <v>2070.89</v>
      </c>
      <c r="X441" s="22">
        <f t="shared" si="90"/>
        <v>146447.69</v>
      </c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</row>
    <row r="442" spans="1:159" s="21" customFormat="1">
      <c r="A442" s="78" t="s">
        <v>2465</v>
      </c>
      <c r="B442" s="90" t="s">
        <v>1883</v>
      </c>
      <c r="C442" s="91">
        <v>2430</v>
      </c>
      <c r="D442" s="90" t="s">
        <v>1886</v>
      </c>
      <c r="E442" s="110" t="str">
        <f>VLOOKUP($C442,'2023-24 School Level AAFTE'!$C$4:$L$2380,9,FALSE)</f>
        <v>Yes</v>
      </c>
      <c r="F442" s="98">
        <f>VLOOKUP($C442,'2023-24 School Level AAFTE'!$C$4:$J$2380,8,FALSE)</f>
        <v>430.5</v>
      </c>
      <c r="G442" s="100">
        <f>IFERROR(IF(E442= "yes",VLOOKUP(C442,Summary!$B:$I,5,0),0),0)</f>
        <v>0</v>
      </c>
      <c r="H442" s="99">
        <f t="shared" si="81"/>
        <v>430.5</v>
      </c>
      <c r="I442" s="157">
        <f>VLOOKUP($A442,'2024-25 Salary &amp; Benefits'!$A:$I,3,FALSE)</f>
        <v>1</v>
      </c>
      <c r="J442" s="157">
        <f>VLOOKUP($A442,'2024-25 Salary &amp; Benefits'!$A:$I,4,FALSE)</f>
        <v>1</v>
      </c>
      <c r="K442" s="144">
        <f t="shared" si="82"/>
        <v>430.5</v>
      </c>
      <c r="L442" s="143">
        <f t="shared" si="83"/>
        <v>1.2629999999999999</v>
      </c>
      <c r="M442" s="145">
        <f>'2024-25 Salary &amp; Benefits'!$E$6</f>
        <v>72728</v>
      </c>
      <c r="N442" s="145">
        <f>'2024-25 Salary &amp; Benefits'!$F$6</f>
        <v>78209</v>
      </c>
      <c r="O442" s="9">
        <f t="shared" si="84"/>
        <v>91855.46</v>
      </c>
      <c r="P442" s="9">
        <f t="shared" si="85"/>
        <v>6922.5099999999948</v>
      </c>
      <c r="Q442" s="9">
        <f>'2024-25 Salary &amp; Benefits'!G$6</f>
        <v>14418.72</v>
      </c>
      <c r="R442" s="146">
        <f>'2024-25 Salary &amp; Benefits'!H$6</f>
        <v>0.18149999999999999</v>
      </c>
      <c r="S442" s="146">
        <f>'2024-25 Salary &amp; Benefits'!I$6</f>
        <v>0.17510000000000001</v>
      </c>
      <c r="T442" s="9">
        <f t="shared" si="86"/>
        <v>36094.74</v>
      </c>
      <c r="U442" s="9">
        <f t="shared" si="87"/>
        <v>1646.3</v>
      </c>
      <c r="V442" s="9">
        <f t="shared" si="88"/>
        <v>288.27</v>
      </c>
      <c r="W442" s="9">
        <f t="shared" si="89"/>
        <v>1934.57</v>
      </c>
      <c r="X442" s="22">
        <f t="shared" si="90"/>
        <v>136807.28000000003</v>
      </c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</row>
    <row r="443" spans="1:159" s="21" customFormat="1">
      <c r="A443" s="78" t="s">
        <v>2465</v>
      </c>
      <c r="B443" s="90" t="s">
        <v>1883</v>
      </c>
      <c r="C443" s="91">
        <v>4123</v>
      </c>
      <c r="D443" s="90" t="s">
        <v>1888</v>
      </c>
      <c r="E443" s="110" t="str">
        <f>VLOOKUP($C443,'2023-24 School Level AAFTE'!$C$4:$L$2380,9,FALSE)</f>
        <v>No</v>
      </c>
      <c r="F443" s="98">
        <f>VLOOKUP($C443,'2023-24 School Level AAFTE'!$C$4:$J$2380,8,FALSE)</f>
        <v>612.45000000000005</v>
      </c>
      <c r="G443" s="100">
        <f>IFERROR(IF(E443= "yes",VLOOKUP(C443,Summary!$B:$I,5,0),0),0)</f>
        <v>0</v>
      </c>
      <c r="H443" s="99">
        <f t="shared" si="81"/>
        <v>0</v>
      </c>
      <c r="I443" s="157">
        <f>VLOOKUP($A443,'2024-25 Salary &amp; Benefits'!$A:$I,3,FALSE)</f>
        <v>1</v>
      </c>
      <c r="J443" s="157">
        <f>VLOOKUP($A443,'2024-25 Salary &amp; Benefits'!$A:$I,4,FALSE)</f>
        <v>1</v>
      </c>
      <c r="K443" s="144">
        <f t="shared" si="82"/>
        <v>0</v>
      </c>
      <c r="L443" s="143">
        <f t="shared" si="83"/>
        <v>0</v>
      </c>
      <c r="M443" s="145">
        <f>'2024-25 Salary &amp; Benefits'!$E$6</f>
        <v>72728</v>
      </c>
      <c r="N443" s="145">
        <f>'2024-25 Salary &amp; Benefits'!$F$6</f>
        <v>78209</v>
      </c>
      <c r="O443" s="9">
        <f t="shared" si="84"/>
        <v>0</v>
      </c>
      <c r="P443" s="9">
        <f t="shared" si="85"/>
        <v>0</v>
      </c>
      <c r="Q443" s="9">
        <f>'2024-25 Salary &amp; Benefits'!G$6</f>
        <v>14418.72</v>
      </c>
      <c r="R443" s="146">
        <f>'2024-25 Salary &amp; Benefits'!H$6</f>
        <v>0.18149999999999999</v>
      </c>
      <c r="S443" s="146">
        <f>'2024-25 Salary &amp; Benefits'!I$6</f>
        <v>0.17510000000000001</v>
      </c>
      <c r="T443" s="9">
        <f t="shared" si="86"/>
        <v>0</v>
      </c>
      <c r="U443" s="9">
        <f t="shared" si="87"/>
        <v>0</v>
      </c>
      <c r="V443" s="9">
        <f t="shared" si="88"/>
        <v>0</v>
      </c>
      <c r="W443" s="9">
        <f t="shared" si="89"/>
        <v>0</v>
      </c>
      <c r="X443" s="22">
        <f t="shared" si="90"/>
        <v>0</v>
      </c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</row>
    <row r="444" spans="1:159" s="21" customFormat="1">
      <c r="A444" s="78" t="s">
        <v>2465</v>
      </c>
      <c r="B444" s="90" t="s">
        <v>1883</v>
      </c>
      <c r="C444" s="91">
        <v>1852</v>
      </c>
      <c r="D444" s="90" t="s">
        <v>1884</v>
      </c>
      <c r="E444" s="110" t="str">
        <f>VLOOKUP($C444,'2023-24 School Level AAFTE'!$C$4:$L$2380,9,FALSE)</f>
        <v>No</v>
      </c>
      <c r="F444" s="98">
        <f>VLOOKUP($C444,'2023-24 School Level AAFTE'!$C$4:$J$2380,8,FALSE)</f>
        <v>562.83999999999992</v>
      </c>
      <c r="G444" s="100">
        <f>IFERROR(IF(E444= "yes",VLOOKUP(C444,Summary!$B:$I,5,0),0),0)</f>
        <v>0</v>
      </c>
      <c r="H444" s="99">
        <f t="shared" si="81"/>
        <v>0</v>
      </c>
      <c r="I444" s="157">
        <f>VLOOKUP($A444,'2024-25 Salary &amp; Benefits'!$A:$I,3,FALSE)</f>
        <v>1</v>
      </c>
      <c r="J444" s="157">
        <f>VLOOKUP($A444,'2024-25 Salary &amp; Benefits'!$A:$I,4,FALSE)</f>
        <v>1</v>
      </c>
      <c r="K444" s="144">
        <f t="shared" si="82"/>
        <v>0</v>
      </c>
      <c r="L444" s="143">
        <f t="shared" si="83"/>
        <v>0</v>
      </c>
      <c r="M444" s="145">
        <f>'2024-25 Salary &amp; Benefits'!$E$6</f>
        <v>72728</v>
      </c>
      <c r="N444" s="145">
        <f>'2024-25 Salary &amp; Benefits'!$F$6</f>
        <v>78209</v>
      </c>
      <c r="O444" s="9">
        <f t="shared" si="84"/>
        <v>0</v>
      </c>
      <c r="P444" s="9">
        <f t="shared" si="85"/>
        <v>0</v>
      </c>
      <c r="Q444" s="9">
        <f>'2024-25 Salary &amp; Benefits'!G$6</f>
        <v>14418.72</v>
      </c>
      <c r="R444" s="146">
        <f>'2024-25 Salary &amp; Benefits'!H$6</f>
        <v>0.18149999999999999</v>
      </c>
      <c r="S444" s="146">
        <f>'2024-25 Salary &amp; Benefits'!I$6</f>
        <v>0.17510000000000001</v>
      </c>
      <c r="T444" s="9">
        <f t="shared" si="86"/>
        <v>0</v>
      </c>
      <c r="U444" s="9">
        <f t="shared" si="87"/>
        <v>0</v>
      </c>
      <c r="V444" s="9">
        <f t="shared" si="88"/>
        <v>0</v>
      </c>
      <c r="W444" s="9">
        <f t="shared" si="89"/>
        <v>0</v>
      </c>
      <c r="X444" s="22">
        <f t="shared" si="90"/>
        <v>0</v>
      </c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</row>
    <row r="445" spans="1:159" s="21" customFormat="1">
      <c r="A445" s="78" t="s">
        <v>2465</v>
      </c>
      <c r="B445" s="90" t="s">
        <v>1883</v>
      </c>
      <c r="C445" s="91">
        <v>3261</v>
      </c>
      <c r="D445" s="90" t="s">
        <v>1887</v>
      </c>
      <c r="E445" s="110" t="str">
        <f>VLOOKUP($C445,'2023-24 School Level AAFTE'!$C$4:$L$2380,9,FALSE)</f>
        <v>Yes</v>
      </c>
      <c r="F445" s="98">
        <f>VLOOKUP($C445,'2023-24 School Level AAFTE'!$C$4:$J$2380,8,FALSE)</f>
        <v>492.38</v>
      </c>
      <c r="G445" s="100">
        <f>IFERROR(IF(E445= "yes",VLOOKUP(C445,Summary!$B:$I,5,0),0),0)</f>
        <v>0</v>
      </c>
      <c r="H445" s="99">
        <f t="shared" si="81"/>
        <v>492.38</v>
      </c>
      <c r="I445" s="157">
        <f>VLOOKUP($A445,'2024-25 Salary &amp; Benefits'!$A:$I,3,FALSE)</f>
        <v>1</v>
      </c>
      <c r="J445" s="157">
        <f>VLOOKUP($A445,'2024-25 Salary &amp; Benefits'!$A:$I,4,FALSE)</f>
        <v>1</v>
      </c>
      <c r="K445" s="144">
        <f t="shared" si="82"/>
        <v>492.38</v>
      </c>
      <c r="L445" s="143">
        <f t="shared" si="83"/>
        <v>1.444</v>
      </c>
      <c r="M445" s="145">
        <f>'2024-25 Salary &amp; Benefits'!$E$6</f>
        <v>72728</v>
      </c>
      <c r="N445" s="145">
        <f>'2024-25 Salary &amp; Benefits'!$F$6</f>
        <v>78209</v>
      </c>
      <c r="O445" s="9">
        <f t="shared" si="84"/>
        <v>105019.23</v>
      </c>
      <c r="P445" s="9">
        <f t="shared" si="85"/>
        <v>7914.570000000007</v>
      </c>
      <c r="Q445" s="9">
        <f>'2024-25 Salary &amp; Benefits'!G$6</f>
        <v>14418.72</v>
      </c>
      <c r="R445" s="146">
        <f>'2024-25 Salary &amp; Benefits'!H$6</f>
        <v>0.18149999999999999</v>
      </c>
      <c r="S445" s="146">
        <f>'2024-25 Salary &amp; Benefits'!I$6</f>
        <v>0.17510000000000001</v>
      </c>
      <c r="T445" s="9">
        <f t="shared" si="86"/>
        <v>41267.46</v>
      </c>
      <c r="U445" s="9">
        <f t="shared" si="87"/>
        <v>1882.23</v>
      </c>
      <c r="V445" s="9">
        <f t="shared" si="88"/>
        <v>329.58</v>
      </c>
      <c r="W445" s="9">
        <f t="shared" si="89"/>
        <v>2211.81</v>
      </c>
      <c r="X445" s="22">
        <f t="shared" si="90"/>
        <v>156413.07</v>
      </c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</row>
    <row r="446" spans="1:159" s="21" customFormat="1">
      <c r="A446" s="78" t="s">
        <v>2414</v>
      </c>
      <c r="B446" s="90" t="s">
        <v>1394</v>
      </c>
      <c r="C446" s="91">
        <v>4548</v>
      </c>
      <c r="D446" s="90" t="s">
        <v>1397</v>
      </c>
      <c r="E446" s="110" t="str">
        <f>VLOOKUP($C446,'2023-24 School Level AAFTE'!$C$4:$L$2380,9,FALSE)</f>
        <v>No</v>
      </c>
      <c r="F446" s="98">
        <f>VLOOKUP($C446,'2023-24 School Level AAFTE'!$C$4:$J$2380,8,FALSE)</f>
        <v>438</v>
      </c>
      <c r="G446" s="100">
        <f>IFERROR(IF(E446= "yes",VLOOKUP(C446,Summary!$B:$I,5,0),0),0)</f>
        <v>0</v>
      </c>
      <c r="H446" s="99">
        <f t="shared" si="81"/>
        <v>0</v>
      </c>
      <c r="I446" s="157">
        <f>VLOOKUP($A446,'2024-25 Salary &amp; Benefits'!$A:$I,3,FALSE)</f>
        <v>1.1200000000000001</v>
      </c>
      <c r="J446" s="157">
        <f>VLOOKUP($A446,'2024-25 Salary &amp; Benefits'!$A:$I,4,FALSE)</f>
        <v>1.1600000000000001</v>
      </c>
      <c r="K446" s="144">
        <f t="shared" si="82"/>
        <v>0</v>
      </c>
      <c r="L446" s="143">
        <f t="shared" si="83"/>
        <v>0</v>
      </c>
      <c r="M446" s="145">
        <f>'2024-25 Salary &amp; Benefits'!$E$6</f>
        <v>72728</v>
      </c>
      <c r="N446" s="145">
        <f>'2024-25 Salary &amp; Benefits'!$F$6</f>
        <v>78209</v>
      </c>
      <c r="O446" s="9">
        <f t="shared" si="84"/>
        <v>0</v>
      </c>
      <c r="P446" s="9">
        <f t="shared" si="85"/>
        <v>0</v>
      </c>
      <c r="Q446" s="9">
        <f>'2024-25 Salary &amp; Benefits'!G$6</f>
        <v>14418.72</v>
      </c>
      <c r="R446" s="146">
        <f>'2024-25 Salary &amp; Benefits'!H$6</f>
        <v>0.18149999999999999</v>
      </c>
      <c r="S446" s="146">
        <f>'2024-25 Salary &amp; Benefits'!I$6</f>
        <v>0.17510000000000001</v>
      </c>
      <c r="T446" s="9">
        <f t="shared" si="86"/>
        <v>0</v>
      </c>
      <c r="U446" s="9">
        <f t="shared" si="87"/>
        <v>0</v>
      </c>
      <c r="V446" s="9">
        <f t="shared" si="88"/>
        <v>0</v>
      </c>
      <c r="W446" s="9">
        <f t="shared" si="89"/>
        <v>0</v>
      </c>
      <c r="X446" s="22">
        <f t="shared" si="90"/>
        <v>0</v>
      </c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</row>
    <row r="447" spans="1:159" s="21" customFormat="1">
      <c r="A447" s="78" t="s">
        <v>2414</v>
      </c>
      <c r="B447" s="90" t="s">
        <v>1394</v>
      </c>
      <c r="C447" s="91">
        <v>3683</v>
      </c>
      <c r="D447" s="90" t="s">
        <v>1395</v>
      </c>
      <c r="E447" s="110" t="str">
        <f>VLOOKUP($C447,'2023-24 School Level AAFTE'!$C$4:$L$2380,9,FALSE)</f>
        <v>No</v>
      </c>
      <c r="F447" s="98">
        <f>VLOOKUP($C447,'2023-24 School Level AAFTE'!$C$4:$J$2380,8,FALSE)</f>
        <v>450.28</v>
      </c>
      <c r="G447" s="100">
        <f>IFERROR(IF(E447= "yes",VLOOKUP(C447,Summary!$B:$I,5,0),0),0)</f>
        <v>0</v>
      </c>
      <c r="H447" s="99">
        <f t="shared" si="81"/>
        <v>0</v>
      </c>
      <c r="I447" s="157">
        <f>VLOOKUP($A447,'2024-25 Salary &amp; Benefits'!$A:$I,3,FALSE)</f>
        <v>1.1200000000000001</v>
      </c>
      <c r="J447" s="157">
        <f>VLOOKUP($A447,'2024-25 Salary &amp; Benefits'!$A:$I,4,FALSE)</f>
        <v>1.1600000000000001</v>
      </c>
      <c r="K447" s="144">
        <f t="shared" si="82"/>
        <v>0</v>
      </c>
      <c r="L447" s="143">
        <f t="shared" si="83"/>
        <v>0</v>
      </c>
      <c r="M447" s="145">
        <f>'2024-25 Salary &amp; Benefits'!$E$6</f>
        <v>72728</v>
      </c>
      <c r="N447" s="145">
        <f>'2024-25 Salary &amp; Benefits'!$F$6</f>
        <v>78209</v>
      </c>
      <c r="O447" s="9">
        <f t="shared" si="84"/>
        <v>0</v>
      </c>
      <c r="P447" s="9">
        <f t="shared" si="85"/>
        <v>0</v>
      </c>
      <c r="Q447" s="9">
        <f>'2024-25 Salary &amp; Benefits'!G$6</f>
        <v>14418.72</v>
      </c>
      <c r="R447" s="146">
        <f>'2024-25 Salary &amp; Benefits'!H$6</f>
        <v>0.18149999999999999</v>
      </c>
      <c r="S447" s="146">
        <f>'2024-25 Salary &amp; Benefits'!I$6</f>
        <v>0.17510000000000001</v>
      </c>
      <c r="T447" s="9">
        <f t="shared" si="86"/>
        <v>0</v>
      </c>
      <c r="U447" s="9">
        <f t="shared" si="87"/>
        <v>0</v>
      </c>
      <c r="V447" s="9">
        <f t="shared" si="88"/>
        <v>0</v>
      </c>
      <c r="W447" s="9">
        <f t="shared" si="89"/>
        <v>0</v>
      </c>
      <c r="X447" s="22">
        <f t="shared" si="90"/>
        <v>0</v>
      </c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</row>
    <row r="448" spans="1:159" s="21" customFormat="1">
      <c r="A448" s="78" t="s">
        <v>2414</v>
      </c>
      <c r="B448" s="90" t="s">
        <v>1394</v>
      </c>
      <c r="C448" s="91">
        <v>4416</v>
      </c>
      <c r="D448" s="90" t="s">
        <v>1396</v>
      </c>
      <c r="E448" s="110" t="str">
        <f>VLOOKUP($C448,'2023-24 School Level AAFTE'!$C$4:$L$2380,9,FALSE)</f>
        <v>No</v>
      </c>
      <c r="F448" s="98">
        <f>VLOOKUP($C448,'2023-24 School Level AAFTE'!$C$4:$J$2380,8,FALSE)</f>
        <v>510.73</v>
      </c>
      <c r="G448" s="100">
        <f>IFERROR(IF(E448= "yes",VLOOKUP(C448,Summary!$B:$I,5,0),0),0)</f>
        <v>0</v>
      </c>
      <c r="H448" s="99">
        <f t="shared" si="81"/>
        <v>0</v>
      </c>
      <c r="I448" s="157">
        <f>VLOOKUP($A448,'2024-25 Salary &amp; Benefits'!$A:$I,3,FALSE)</f>
        <v>1.1200000000000001</v>
      </c>
      <c r="J448" s="157">
        <f>VLOOKUP($A448,'2024-25 Salary &amp; Benefits'!$A:$I,4,FALSE)</f>
        <v>1.1600000000000001</v>
      </c>
      <c r="K448" s="144">
        <f t="shared" si="82"/>
        <v>0</v>
      </c>
      <c r="L448" s="143">
        <f t="shared" si="83"/>
        <v>0</v>
      </c>
      <c r="M448" s="145">
        <f>'2024-25 Salary &amp; Benefits'!$E$6</f>
        <v>72728</v>
      </c>
      <c r="N448" s="145">
        <f>'2024-25 Salary &amp; Benefits'!$F$6</f>
        <v>78209</v>
      </c>
      <c r="O448" s="9">
        <f t="shared" si="84"/>
        <v>0</v>
      </c>
      <c r="P448" s="9">
        <f t="shared" si="85"/>
        <v>0</v>
      </c>
      <c r="Q448" s="9">
        <f>'2024-25 Salary &amp; Benefits'!G$6</f>
        <v>14418.72</v>
      </c>
      <c r="R448" s="146">
        <f>'2024-25 Salary &amp; Benefits'!H$6</f>
        <v>0.18149999999999999</v>
      </c>
      <c r="S448" s="146">
        <f>'2024-25 Salary &amp; Benefits'!I$6</f>
        <v>0.17510000000000001</v>
      </c>
      <c r="T448" s="9">
        <f t="shared" si="86"/>
        <v>0</v>
      </c>
      <c r="U448" s="9">
        <f t="shared" si="87"/>
        <v>0</v>
      </c>
      <c r="V448" s="9">
        <f t="shared" si="88"/>
        <v>0</v>
      </c>
      <c r="W448" s="9">
        <f t="shared" si="89"/>
        <v>0</v>
      </c>
      <c r="X448" s="22">
        <f t="shared" si="90"/>
        <v>0</v>
      </c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</row>
    <row r="449" spans="1:159" s="21" customFormat="1">
      <c r="A449" s="78" t="s">
        <v>2490</v>
      </c>
      <c r="B449" s="90" t="s">
        <v>2012</v>
      </c>
      <c r="C449" s="91">
        <v>2278</v>
      </c>
      <c r="D449" s="90" t="s">
        <v>2013</v>
      </c>
      <c r="E449" s="110" t="str">
        <f>VLOOKUP($C449,'2023-24 School Level AAFTE'!$C$4:$L$2380,9,FALSE)</f>
        <v>Yes</v>
      </c>
      <c r="F449" s="98">
        <f>VLOOKUP($C449,'2023-24 School Level AAFTE'!$C$4:$J$2380,8,FALSE)</f>
        <v>19</v>
      </c>
      <c r="G449" s="100">
        <f>IFERROR(IF(E449= "yes",VLOOKUP(C449,Summary!$B:$I,5,0),0),0)</f>
        <v>0</v>
      </c>
      <c r="H449" s="99">
        <f t="shared" si="81"/>
        <v>19</v>
      </c>
      <c r="I449" s="157">
        <f>VLOOKUP($A449,'2024-25 Salary &amp; Benefits'!$A:$I,3,FALSE)</f>
        <v>1</v>
      </c>
      <c r="J449" s="157">
        <f>VLOOKUP($A449,'2024-25 Salary &amp; Benefits'!$A:$I,4,FALSE)</f>
        <v>1.04</v>
      </c>
      <c r="K449" s="144">
        <f t="shared" si="82"/>
        <v>19</v>
      </c>
      <c r="L449" s="143">
        <f t="shared" si="83"/>
        <v>5.6000000000000001E-2</v>
      </c>
      <c r="M449" s="145">
        <f>'2024-25 Salary &amp; Benefits'!$E$6</f>
        <v>72728</v>
      </c>
      <c r="N449" s="145">
        <f>'2024-25 Salary &amp; Benefits'!$F$6</f>
        <v>78209</v>
      </c>
      <c r="O449" s="9">
        <f t="shared" si="84"/>
        <v>4072.77</v>
      </c>
      <c r="P449" s="9">
        <f t="shared" si="85"/>
        <v>482.12000000000035</v>
      </c>
      <c r="Q449" s="9">
        <f>'2024-25 Salary &amp; Benefits'!G$6</f>
        <v>14418.72</v>
      </c>
      <c r="R449" s="146">
        <f>'2024-25 Salary &amp; Benefits'!H$6</f>
        <v>0.18149999999999999</v>
      </c>
      <c r="S449" s="146">
        <f>'2024-25 Salary &amp; Benefits'!I$6</f>
        <v>0.17510000000000001</v>
      </c>
      <c r="T449" s="9">
        <f t="shared" si="86"/>
        <v>1631.08</v>
      </c>
      <c r="U449" s="9">
        <f t="shared" si="87"/>
        <v>75.91</v>
      </c>
      <c r="V449" s="9">
        <f t="shared" si="88"/>
        <v>13.29</v>
      </c>
      <c r="W449" s="9">
        <f t="shared" si="89"/>
        <v>89.199999999999989</v>
      </c>
      <c r="X449" s="22">
        <f t="shared" si="90"/>
        <v>6275.170000000001</v>
      </c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</row>
    <row r="450" spans="1:159" s="21" customFormat="1">
      <c r="A450" s="78" t="s">
        <v>2462</v>
      </c>
      <c r="B450" s="90" t="s">
        <v>1861</v>
      </c>
      <c r="C450" s="91">
        <v>1712</v>
      </c>
      <c r="D450" s="90" t="s">
        <v>1862</v>
      </c>
      <c r="E450" s="110" t="str">
        <f>VLOOKUP($C450,'2023-24 School Level AAFTE'!$C$4:$L$2380,9,FALSE)</f>
        <v>No</v>
      </c>
      <c r="F450" s="98">
        <f>VLOOKUP($C450,'2023-24 School Level AAFTE'!$C$4:$J$2380,8,FALSE)</f>
        <v>382.48</v>
      </c>
      <c r="G450" s="100">
        <f>IFERROR(IF(E450= "yes",VLOOKUP(C450,Summary!$B:$I,5,0),0),0)</f>
        <v>0</v>
      </c>
      <c r="H450" s="99">
        <f t="shared" si="81"/>
        <v>0</v>
      </c>
      <c r="I450" s="157">
        <f>VLOOKUP($A450,'2024-25 Salary &amp; Benefits'!$A:$I,3,FALSE)</f>
        <v>1</v>
      </c>
      <c r="J450" s="157">
        <f>VLOOKUP($A450,'2024-25 Salary &amp; Benefits'!$A:$I,4,FALSE)</f>
        <v>1.04</v>
      </c>
      <c r="K450" s="144">
        <f t="shared" si="82"/>
        <v>0</v>
      </c>
      <c r="L450" s="143">
        <f t="shared" si="83"/>
        <v>0</v>
      </c>
      <c r="M450" s="145">
        <f>'2024-25 Salary &amp; Benefits'!$E$6</f>
        <v>72728</v>
      </c>
      <c r="N450" s="145">
        <f>'2024-25 Salary &amp; Benefits'!$F$6</f>
        <v>78209</v>
      </c>
      <c r="O450" s="9">
        <f t="shared" si="84"/>
        <v>0</v>
      </c>
      <c r="P450" s="9">
        <f t="shared" si="85"/>
        <v>0</v>
      </c>
      <c r="Q450" s="9">
        <f>'2024-25 Salary &amp; Benefits'!G$6</f>
        <v>14418.72</v>
      </c>
      <c r="R450" s="146">
        <f>'2024-25 Salary &amp; Benefits'!H$6</f>
        <v>0.18149999999999999</v>
      </c>
      <c r="S450" s="146">
        <f>'2024-25 Salary &amp; Benefits'!I$6</f>
        <v>0.17510000000000001</v>
      </c>
      <c r="T450" s="9">
        <f t="shared" si="86"/>
        <v>0</v>
      </c>
      <c r="U450" s="9">
        <f t="shared" si="87"/>
        <v>0</v>
      </c>
      <c r="V450" s="9">
        <f t="shared" si="88"/>
        <v>0</v>
      </c>
      <c r="W450" s="9">
        <f t="shared" si="89"/>
        <v>0</v>
      </c>
      <c r="X450" s="22">
        <f t="shared" si="90"/>
        <v>0</v>
      </c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</row>
    <row r="451" spans="1:159" s="21" customFormat="1">
      <c r="A451" s="78" t="s">
        <v>2462</v>
      </c>
      <c r="B451" s="90" t="s">
        <v>1861</v>
      </c>
      <c r="C451" s="92">
        <v>4097</v>
      </c>
      <c r="D451" s="104" t="s">
        <v>3045</v>
      </c>
      <c r="E451" s="110" t="str">
        <f>VLOOKUP($C451,'2023-24 School Level AAFTE'!$C$4:$L$2380,9,FALSE)</f>
        <v>Yes</v>
      </c>
      <c r="F451" s="98">
        <f>VLOOKUP($C451,'2023-24 School Level AAFTE'!$C$4:$J$2380,8,FALSE)</f>
        <v>347.56</v>
      </c>
      <c r="G451" s="100">
        <f>IFERROR(IF(E451= "yes",VLOOKUP(C451,Summary!$B:$I,5,0),0),0)</f>
        <v>0</v>
      </c>
      <c r="H451" s="99">
        <f t="shared" si="81"/>
        <v>347.56</v>
      </c>
      <c r="I451" s="157">
        <f>VLOOKUP($A451,'2024-25 Salary &amp; Benefits'!$A:$I,3,FALSE)</f>
        <v>1</v>
      </c>
      <c r="J451" s="157">
        <f>VLOOKUP($A451,'2024-25 Salary &amp; Benefits'!$A:$I,4,FALSE)</f>
        <v>1.04</v>
      </c>
      <c r="K451" s="144">
        <f t="shared" si="82"/>
        <v>347.56</v>
      </c>
      <c r="L451" s="143">
        <f t="shared" si="83"/>
        <v>1.02</v>
      </c>
      <c r="M451" s="145">
        <f>'2024-25 Salary &amp; Benefits'!$E$6</f>
        <v>72728</v>
      </c>
      <c r="N451" s="145">
        <f>'2024-25 Salary &amp; Benefits'!$F$6</f>
        <v>78209</v>
      </c>
      <c r="O451" s="9">
        <f t="shared" si="84"/>
        <v>74182.559999999998</v>
      </c>
      <c r="P451" s="9">
        <f t="shared" si="85"/>
        <v>8781.5500000000029</v>
      </c>
      <c r="Q451" s="9">
        <f>'2024-25 Salary &amp; Benefits'!G$6</f>
        <v>14418.72</v>
      </c>
      <c r="R451" s="146">
        <f>'2024-25 Salary &amp; Benefits'!H$6</f>
        <v>0.18149999999999999</v>
      </c>
      <c r="S451" s="146">
        <f>'2024-25 Salary &amp; Benefits'!I$6</f>
        <v>0.17510000000000001</v>
      </c>
      <c r="T451" s="9">
        <f t="shared" si="86"/>
        <v>29708.880000000001</v>
      </c>
      <c r="U451" s="9">
        <f t="shared" si="87"/>
        <v>1382.74</v>
      </c>
      <c r="V451" s="9">
        <f t="shared" si="88"/>
        <v>242.12</v>
      </c>
      <c r="W451" s="9">
        <f t="shared" si="89"/>
        <v>1624.8600000000001</v>
      </c>
      <c r="X451" s="22">
        <f t="shared" si="90"/>
        <v>114297.85</v>
      </c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</row>
    <row r="452" spans="1:159" s="21" customFormat="1">
      <c r="A452" s="78" t="s">
        <v>2462</v>
      </c>
      <c r="B452" s="90" t="s">
        <v>1861</v>
      </c>
      <c r="C452" s="91">
        <v>3360</v>
      </c>
      <c r="D452" s="90" t="s">
        <v>1866</v>
      </c>
      <c r="E452" s="110" t="str">
        <f>VLOOKUP($C452,'2023-24 School Level AAFTE'!$C$4:$L$2380,9,FALSE)</f>
        <v>Yes</v>
      </c>
      <c r="F452" s="98">
        <f>VLOOKUP($C452,'2023-24 School Level AAFTE'!$C$4:$J$2380,8,FALSE)</f>
        <v>925.28</v>
      </c>
      <c r="G452" s="100">
        <f>IFERROR(IF(E452= "yes",VLOOKUP(C452,Summary!$B:$I,5,0),0),0)</f>
        <v>0</v>
      </c>
      <c r="H452" s="99">
        <f t="shared" si="81"/>
        <v>925.28</v>
      </c>
      <c r="I452" s="157">
        <f>VLOOKUP($A452,'2024-25 Salary &amp; Benefits'!$A:$I,3,FALSE)</f>
        <v>1</v>
      </c>
      <c r="J452" s="157">
        <f>VLOOKUP($A452,'2024-25 Salary &amp; Benefits'!$A:$I,4,FALSE)</f>
        <v>1.04</v>
      </c>
      <c r="K452" s="144">
        <f t="shared" si="82"/>
        <v>925.28</v>
      </c>
      <c r="L452" s="143">
        <f t="shared" si="83"/>
        <v>2.714</v>
      </c>
      <c r="M452" s="145">
        <f>'2024-25 Salary &amp; Benefits'!$E$6</f>
        <v>72728</v>
      </c>
      <c r="N452" s="145">
        <f>'2024-25 Salary &amp; Benefits'!$F$6</f>
        <v>78209</v>
      </c>
      <c r="O452" s="9">
        <f t="shared" si="84"/>
        <v>197383.79</v>
      </c>
      <c r="P452" s="9">
        <f t="shared" si="85"/>
        <v>23365.809999999998</v>
      </c>
      <c r="Q452" s="9">
        <f>'2024-25 Salary &amp; Benefits'!G$6</f>
        <v>14418.72</v>
      </c>
      <c r="R452" s="146">
        <f>'2024-25 Salary &amp; Benefits'!H$6</f>
        <v>0.18149999999999999</v>
      </c>
      <c r="S452" s="146">
        <f>'2024-25 Salary &amp; Benefits'!I$6</f>
        <v>0.17510000000000001</v>
      </c>
      <c r="T452" s="9">
        <f t="shared" si="86"/>
        <v>79048.92</v>
      </c>
      <c r="U452" s="9">
        <f t="shared" si="87"/>
        <v>3679.16</v>
      </c>
      <c r="V452" s="9">
        <f t="shared" si="88"/>
        <v>644.22</v>
      </c>
      <c r="W452" s="9">
        <f t="shared" si="89"/>
        <v>4323.38</v>
      </c>
      <c r="X452" s="22">
        <f t="shared" si="90"/>
        <v>304121.90000000002</v>
      </c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</row>
    <row r="453" spans="1:159" s="21" customFormat="1">
      <c r="A453" s="78" t="s">
        <v>2462</v>
      </c>
      <c r="B453" s="90" t="s">
        <v>1861</v>
      </c>
      <c r="C453" s="91">
        <v>5346</v>
      </c>
      <c r="D453" s="90" t="s">
        <v>1867</v>
      </c>
      <c r="E453" s="110" t="str">
        <f>VLOOKUP($C453,'2023-24 School Level AAFTE'!$C$4:$L$2380,9,FALSE)</f>
        <v>Yes</v>
      </c>
      <c r="F453" s="98">
        <f>VLOOKUP($C453,'2023-24 School Level AAFTE'!$C$4:$J$2380,8,FALSE)</f>
        <v>381.84</v>
      </c>
      <c r="G453" s="100">
        <f>IFERROR(IF(E453= "yes",VLOOKUP(C453,Summary!$B:$I,5,0),0),0)</f>
        <v>0</v>
      </c>
      <c r="H453" s="99">
        <f t="shared" si="81"/>
        <v>381.84</v>
      </c>
      <c r="I453" s="157">
        <f>VLOOKUP($A453,'2024-25 Salary &amp; Benefits'!$A:$I,3,FALSE)</f>
        <v>1</v>
      </c>
      <c r="J453" s="157">
        <f>VLOOKUP($A453,'2024-25 Salary &amp; Benefits'!$A:$I,4,FALSE)</f>
        <v>1.04</v>
      </c>
      <c r="K453" s="144">
        <f t="shared" si="82"/>
        <v>381.84</v>
      </c>
      <c r="L453" s="143">
        <f t="shared" si="83"/>
        <v>1.1200000000000001</v>
      </c>
      <c r="M453" s="145">
        <f>'2024-25 Salary &amp; Benefits'!$E$6</f>
        <v>72728</v>
      </c>
      <c r="N453" s="145">
        <f>'2024-25 Salary &amp; Benefits'!$F$6</f>
        <v>78209</v>
      </c>
      <c r="O453" s="9">
        <f t="shared" si="84"/>
        <v>81455.360000000001</v>
      </c>
      <c r="P453" s="9">
        <f t="shared" si="85"/>
        <v>9642.4799999999959</v>
      </c>
      <c r="Q453" s="9">
        <f>'2024-25 Salary &amp; Benefits'!G$6</f>
        <v>14418.72</v>
      </c>
      <c r="R453" s="146">
        <f>'2024-25 Salary &amp; Benefits'!H$6</f>
        <v>0.18149999999999999</v>
      </c>
      <c r="S453" s="146">
        <f>'2024-25 Salary &amp; Benefits'!I$6</f>
        <v>0.17510000000000001</v>
      </c>
      <c r="T453" s="9">
        <f t="shared" si="86"/>
        <v>32621.51</v>
      </c>
      <c r="U453" s="9">
        <f t="shared" si="87"/>
        <v>1518.3</v>
      </c>
      <c r="V453" s="9">
        <f t="shared" si="88"/>
        <v>265.85000000000002</v>
      </c>
      <c r="W453" s="9">
        <f t="shared" si="89"/>
        <v>1784.15</v>
      </c>
      <c r="X453" s="22">
        <f t="shared" si="90"/>
        <v>125503.49999999999</v>
      </c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</row>
    <row r="454" spans="1:159" s="21" customFormat="1">
      <c r="A454" s="78" t="s">
        <v>2462</v>
      </c>
      <c r="B454" s="90" t="s">
        <v>1861</v>
      </c>
      <c r="C454" s="91">
        <v>5432</v>
      </c>
      <c r="D454" s="90" t="s">
        <v>1868</v>
      </c>
      <c r="E454" s="110" t="str">
        <f>VLOOKUP($C454,'2023-24 School Level AAFTE'!$C$4:$L$2380,9,FALSE)</f>
        <v>Yes</v>
      </c>
      <c r="F454" s="98">
        <f>VLOOKUP($C454,'2023-24 School Level AAFTE'!$C$4:$J$2380,8,FALSE)</f>
        <v>62.79</v>
      </c>
      <c r="G454" s="100">
        <f>IFERROR(IF(E454= "yes",VLOOKUP(C454,Summary!$B:$I,5,0),0),0)</f>
        <v>0</v>
      </c>
      <c r="H454" s="99">
        <f t="shared" si="81"/>
        <v>62.79</v>
      </c>
      <c r="I454" s="157">
        <f>VLOOKUP($A454,'2024-25 Salary &amp; Benefits'!$A:$I,3,FALSE)</f>
        <v>1</v>
      </c>
      <c r="J454" s="157">
        <f>VLOOKUP($A454,'2024-25 Salary &amp; Benefits'!$A:$I,4,FALSE)</f>
        <v>1.04</v>
      </c>
      <c r="K454" s="144">
        <f t="shared" si="82"/>
        <v>62.79</v>
      </c>
      <c r="L454" s="143">
        <f t="shared" si="83"/>
        <v>0.184</v>
      </c>
      <c r="M454" s="145">
        <f>'2024-25 Salary &amp; Benefits'!$E$6</f>
        <v>72728</v>
      </c>
      <c r="N454" s="145">
        <f>'2024-25 Salary &amp; Benefits'!$F$6</f>
        <v>78209</v>
      </c>
      <c r="O454" s="9">
        <f t="shared" si="84"/>
        <v>13381.95</v>
      </c>
      <c r="P454" s="9">
        <f t="shared" si="85"/>
        <v>1584.119999999999</v>
      </c>
      <c r="Q454" s="9">
        <f>'2024-25 Salary &amp; Benefits'!G$6</f>
        <v>14418.72</v>
      </c>
      <c r="R454" s="146">
        <f>'2024-25 Salary &amp; Benefits'!H$6</f>
        <v>0.18149999999999999</v>
      </c>
      <c r="S454" s="146">
        <f>'2024-25 Salary &amp; Benefits'!I$6</f>
        <v>0.17510000000000001</v>
      </c>
      <c r="T454" s="9">
        <f t="shared" si="86"/>
        <v>5359.25</v>
      </c>
      <c r="U454" s="9">
        <f t="shared" si="87"/>
        <v>249.43</v>
      </c>
      <c r="V454" s="9">
        <f t="shared" si="88"/>
        <v>43.68</v>
      </c>
      <c r="W454" s="9">
        <f t="shared" si="89"/>
        <v>293.11</v>
      </c>
      <c r="X454" s="22">
        <f t="shared" si="90"/>
        <v>20618.43</v>
      </c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</row>
    <row r="455" spans="1:159" s="21" customFormat="1">
      <c r="A455" s="78" t="s">
        <v>2462</v>
      </c>
      <c r="B455" s="90" t="s">
        <v>1861</v>
      </c>
      <c r="C455" s="91">
        <v>5433</v>
      </c>
      <c r="D455" s="90" t="s">
        <v>1869</v>
      </c>
      <c r="E455" s="110" t="str">
        <f>VLOOKUP($C455,'2023-24 School Level AAFTE'!$C$4:$L$2380,9,FALSE)</f>
        <v>Yes</v>
      </c>
      <c r="F455" s="98">
        <f>VLOOKUP($C455,'2023-24 School Level AAFTE'!$C$4:$J$2380,8,FALSE)</f>
        <v>180.86</v>
      </c>
      <c r="G455" s="100">
        <f>IFERROR(IF(E455= "yes",VLOOKUP(C455,Summary!$B:$I,5,0),0),0)</f>
        <v>0</v>
      </c>
      <c r="H455" s="99">
        <f t="shared" si="81"/>
        <v>180.86</v>
      </c>
      <c r="I455" s="157">
        <f>VLOOKUP($A455,'2024-25 Salary &amp; Benefits'!$A:$I,3,FALSE)</f>
        <v>1</v>
      </c>
      <c r="J455" s="157">
        <f>VLOOKUP($A455,'2024-25 Salary &amp; Benefits'!$A:$I,4,FALSE)</f>
        <v>1.04</v>
      </c>
      <c r="K455" s="144">
        <f t="shared" si="82"/>
        <v>180.86</v>
      </c>
      <c r="L455" s="143">
        <f t="shared" si="83"/>
        <v>0.53100000000000003</v>
      </c>
      <c r="M455" s="145">
        <f>'2024-25 Salary &amp; Benefits'!$E$6</f>
        <v>72728</v>
      </c>
      <c r="N455" s="145">
        <f>'2024-25 Salary &amp; Benefits'!$F$6</f>
        <v>78209</v>
      </c>
      <c r="O455" s="9">
        <f t="shared" si="84"/>
        <v>38618.57</v>
      </c>
      <c r="P455" s="9">
        <f t="shared" si="85"/>
        <v>4571.57</v>
      </c>
      <c r="Q455" s="9">
        <f>'2024-25 Salary &amp; Benefits'!G$6</f>
        <v>14418.72</v>
      </c>
      <c r="R455" s="146">
        <f>'2024-25 Salary &amp; Benefits'!H$6</f>
        <v>0.18149999999999999</v>
      </c>
      <c r="S455" s="146">
        <f>'2024-25 Salary &amp; Benefits'!I$6</f>
        <v>0.17510000000000001</v>
      </c>
      <c r="T455" s="9">
        <f t="shared" si="86"/>
        <v>15466.09</v>
      </c>
      <c r="U455" s="9">
        <f t="shared" si="87"/>
        <v>719.84</v>
      </c>
      <c r="V455" s="9">
        <f t="shared" si="88"/>
        <v>126.04</v>
      </c>
      <c r="W455" s="9">
        <f t="shared" si="89"/>
        <v>845.88</v>
      </c>
      <c r="X455" s="22">
        <f t="shared" si="90"/>
        <v>59502.11</v>
      </c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</row>
    <row r="456" spans="1:159" s="21" customFormat="1">
      <c r="A456" s="78" t="s">
        <v>2462</v>
      </c>
      <c r="B456" s="90" t="s">
        <v>1861</v>
      </c>
      <c r="C456" s="91">
        <v>2955</v>
      </c>
      <c r="D456" s="90" t="s">
        <v>1864</v>
      </c>
      <c r="E456" s="110" t="str">
        <f>VLOOKUP($C456,'2023-24 School Level AAFTE'!$C$4:$L$2380,9,FALSE)</f>
        <v>Yes</v>
      </c>
      <c r="F456" s="98">
        <f>VLOOKUP($C456,'2023-24 School Level AAFTE'!$C$4:$J$2380,8,FALSE)</f>
        <v>341.79</v>
      </c>
      <c r="G456" s="100">
        <f>IFERROR(IF(E456= "yes",VLOOKUP(C456,Summary!$B:$I,5,0),0),0)</f>
        <v>0</v>
      </c>
      <c r="H456" s="99">
        <f t="shared" ref="H456:H519" si="91">IF(E456= "yes", F456,0)</f>
        <v>341.79</v>
      </c>
      <c r="I456" s="157">
        <f>VLOOKUP($A456,'2024-25 Salary &amp; Benefits'!$A:$I,3,FALSE)</f>
        <v>1</v>
      </c>
      <c r="J456" s="157">
        <f>VLOOKUP($A456,'2024-25 Salary &amp; Benefits'!$A:$I,4,FALSE)</f>
        <v>1.04</v>
      </c>
      <c r="K456" s="144">
        <f t="shared" ref="K456:K519" si="92">IF(G456&gt;0,G456,H456)</f>
        <v>341.79</v>
      </c>
      <c r="L456" s="143">
        <f t="shared" ref="L456:L519" si="93">ROUND((($K456*1.1*36)/15)/900,3)</f>
        <v>1.0029999999999999</v>
      </c>
      <c r="M456" s="145">
        <f>'2024-25 Salary &amp; Benefits'!$E$6</f>
        <v>72728</v>
      </c>
      <c r="N456" s="145">
        <f>'2024-25 Salary &amp; Benefits'!$F$6</f>
        <v>78209</v>
      </c>
      <c r="O456" s="9">
        <f t="shared" ref="O456:O519" si="94">ROUND($I456*$M456*$L456,2)</f>
        <v>72946.179999999993</v>
      </c>
      <c r="P456" s="9">
        <f t="shared" ref="P456:P519" si="95">ROUND($J456*$N456*$L456,2)-O456</f>
        <v>8635.1900000000023</v>
      </c>
      <c r="Q456" s="9">
        <f>'2024-25 Salary &amp; Benefits'!G$6</f>
        <v>14418.72</v>
      </c>
      <c r="R456" s="146">
        <f>'2024-25 Salary &amp; Benefits'!H$6</f>
        <v>0.18149999999999999</v>
      </c>
      <c r="S456" s="146">
        <f>'2024-25 Salary &amp; Benefits'!I$6</f>
        <v>0.17510000000000001</v>
      </c>
      <c r="T456" s="9">
        <f t="shared" ref="T456:T519" si="96">ROUND(O456*R456+P456*S456+L456*Q456,2)</f>
        <v>29213.73</v>
      </c>
      <c r="U456" s="9">
        <f t="shared" ref="U456:U519" si="97">ROUND((($N456*$J456*$L456)/180)*3,2)</f>
        <v>1359.69</v>
      </c>
      <c r="V456" s="9">
        <f t="shared" ref="V456:V519" si="98">ROUND(U456*S456,2)</f>
        <v>238.08</v>
      </c>
      <c r="W456" s="9">
        <f t="shared" ref="W456:W519" si="99">SUM(U456:V456)</f>
        <v>1597.77</v>
      </c>
      <c r="X456" s="22">
        <f t="shared" ref="X456:X519" si="100">SUM(T456,O456:P456,W456)</f>
        <v>112392.87</v>
      </c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</row>
    <row r="457" spans="1:159" s="21" customFormat="1">
      <c r="A457" s="78" t="s">
        <v>2462</v>
      </c>
      <c r="B457" s="90" t="s">
        <v>1861</v>
      </c>
      <c r="C457" s="91">
        <v>2653</v>
      </c>
      <c r="D457" s="90" t="s">
        <v>1863</v>
      </c>
      <c r="E457" s="110" t="str">
        <f>VLOOKUP($C457,'2023-24 School Level AAFTE'!$C$4:$L$2380,9,FALSE)</f>
        <v>Yes</v>
      </c>
      <c r="F457" s="98">
        <f>VLOOKUP($C457,'2023-24 School Level AAFTE'!$C$4:$J$2380,8,FALSE)</f>
        <v>428.18</v>
      </c>
      <c r="G457" s="100">
        <f>IFERROR(IF(E457= "yes",VLOOKUP(C457,Summary!$B:$I,5,0),0),0)</f>
        <v>0</v>
      </c>
      <c r="H457" s="99">
        <f t="shared" si="91"/>
        <v>428.18</v>
      </c>
      <c r="I457" s="157">
        <f>VLOOKUP($A457,'2024-25 Salary &amp; Benefits'!$A:$I,3,FALSE)</f>
        <v>1</v>
      </c>
      <c r="J457" s="157">
        <f>VLOOKUP($A457,'2024-25 Salary &amp; Benefits'!$A:$I,4,FALSE)</f>
        <v>1.04</v>
      </c>
      <c r="K457" s="144">
        <f t="shared" si="92"/>
        <v>428.18</v>
      </c>
      <c r="L457" s="143">
        <f t="shared" si="93"/>
        <v>1.256</v>
      </c>
      <c r="M457" s="145">
        <f>'2024-25 Salary &amp; Benefits'!$E$6</f>
        <v>72728</v>
      </c>
      <c r="N457" s="145">
        <f>'2024-25 Salary &amp; Benefits'!$F$6</f>
        <v>78209</v>
      </c>
      <c r="O457" s="9">
        <f t="shared" si="94"/>
        <v>91346.37</v>
      </c>
      <c r="P457" s="9">
        <f t="shared" si="95"/>
        <v>10813.350000000006</v>
      </c>
      <c r="Q457" s="9">
        <f>'2024-25 Salary &amp; Benefits'!G$6</f>
        <v>14418.72</v>
      </c>
      <c r="R457" s="146">
        <f>'2024-25 Salary &amp; Benefits'!H$6</f>
        <v>0.18149999999999999</v>
      </c>
      <c r="S457" s="146">
        <f>'2024-25 Salary &amp; Benefits'!I$6</f>
        <v>0.17510000000000001</v>
      </c>
      <c r="T457" s="9">
        <f t="shared" si="96"/>
        <v>36582.699999999997</v>
      </c>
      <c r="U457" s="9">
        <f t="shared" si="97"/>
        <v>1702.66</v>
      </c>
      <c r="V457" s="9">
        <f t="shared" si="98"/>
        <v>298.14</v>
      </c>
      <c r="W457" s="9">
        <f t="shared" si="99"/>
        <v>2000.8000000000002</v>
      </c>
      <c r="X457" s="22">
        <f t="shared" si="100"/>
        <v>140743.21999999997</v>
      </c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</row>
    <row r="458" spans="1:159" s="21" customFormat="1">
      <c r="A458" s="78" t="s">
        <v>2462</v>
      </c>
      <c r="B458" s="90" t="s">
        <v>1861</v>
      </c>
      <c r="C458" s="91">
        <v>3128</v>
      </c>
      <c r="D458" s="90" t="s">
        <v>1865</v>
      </c>
      <c r="E458" s="110" t="str">
        <f>VLOOKUP($C458,'2023-24 School Level AAFTE'!$C$4:$L$2380,9,FALSE)</f>
        <v>Yes</v>
      </c>
      <c r="F458" s="98">
        <f>VLOOKUP($C458,'2023-24 School Level AAFTE'!$C$4:$J$2380,8,FALSE)</f>
        <v>386.69</v>
      </c>
      <c r="G458" s="100">
        <f>IFERROR(IF(E458= "yes",VLOOKUP(C458,Summary!$B:$I,5,0),0),0)</f>
        <v>0</v>
      </c>
      <c r="H458" s="99">
        <f t="shared" si="91"/>
        <v>386.69</v>
      </c>
      <c r="I458" s="157">
        <f>VLOOKUP($A458,'2024-25 Salary &amp; Benefits'!$A:$I,3,FALSE)</f>
        <v>1</v>
      </c>
      <c r="J458" s="157">
        <f>VLOOKUP($A458,'2024-25 Salary &amp; Benefits'!$A:$I,4,FALSE)</f>
        <v>1.04</v>
      </c>
      <c r="K458" s="144">
        <f t="shared" si="92"/>
        <v>386.69</v>
      </c>
      <c r="L458" s="143">
        <f t="shared" si="93"/>
        <v>1.1339999999999999</v>
      </c>
      <c r="M458" s="145">
        <f>'2024-25 Salary &amp; Benefits'!$E$6</f>
        <v>72728</v>
      </c>
      <c r="N458" s="145">
        <f>'2024-25 Salary &amp; Benefits'!$F$6</f>
        <v>78209</v>
      </c>
      <c r="O458" s="9">
        <f t="shared" si="94"/>
        <v>82473.55</v>
      </c>
      <c r="P458" s="9">
        <f t="shared" si="95"/>
        <v>9763.0200000000041</v>
      </c>
      <c r="Q458" s="9">
        <f>'2024-25 Salary &amp; Benefits'!G$6</f>
        <v>14418.72</v>
      </c>
      <c r="R458" s="146">
        <f>'2024-25 Salary &amp; Benefits'!H$6</f>
        <v>0.18149999999999999</v>
      </c>
      <c r="S458" s="146">
        <f>'2024-25 Salary &amp; Benefits'!I$6</f>
        <v>0.17510000000000001</v>
      </c>
      <c r="T458" s="9">
        <f t="shared" si="96"/>
        <v>33029.279999999999</v>
      </c>
      <c r="U458" s="9">
        <f t="shared" si="97"/>
        <v>1537.28</v>
      </c>
      <c r="V458" s="9">
        <f t="shared" si="98"/>
        <v>269.18</v>
      </c>
      <c r="W458" s="9">
        <f t="shared" si="99"/>
        <v>1806.46</v>
      </c>
      <c r="X458" s="22">
        <f t="shared" si="100"/>
        <v>127072.31000000001</v>
      </c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</row>
    <row r="459" spans="1:159" s="21" customFormat="1">
      <c r="A459" s="78" t="s">
        <v>2521</v>
      </c>
      <c r="B459" s="90" t="s">
        <v>2162</v>
      </c>
      <c r="C459" s="91">
        <v>4055</v>
      </c>
      <c r="D459" s="90" t="s">
        <v>2165</v>
      </c>
      <c r="E459" s="110" t="str">
        <f>VLOOKUP($C459,'2023-24 School Level AAFTE'!$C$4:$L$2380,9,FALSE)</f>
        <v>Yes</v>
      </c>
      <c r="F459" s="98">
        <f>VLOOKUP($C459,'2023-24 School Level AAFTE'!$C$4:$J$2380,8,FALSE)</f>
        <v>828.46</v>
      </c>
      <c r="G459" s="100">
        <f>IFERROR(IF(E459= "yes",VLOOKUP(C459,Summary!$B:$I,5,0),0),0)</f>
        <v>0</v>
      </c>
      <c r="H459" s="99">
        <f t="shared" si="91"/>
        <v>828.46</v>
      </c>
      <c r="I459" s="157">
        <f>VLOOKUP($A459,'2024-25 Salary &amp; Benefits'!$A:$I,3,FALSE)</f>
        <v>1</v>
      </c>
      <c r="J459" s="157">
        <f>VLOOKUP($A459,'2024-25 Salary &amp; Benefits'!$A:$I,4,FALSE)</f>
        <v>1</v>
      </c>
      <c r="K459" s="144">
        <f t="shared" si="92"/>
        <v>828.46</v>
      </c>
      <c r="L459" s="143">
        <f t="shared" si="93"/>
        <v>2.4300000000000002</v>
      </c>
      <c r="M459" s="145">
        <f>'2024-25 Salary &amp; Benefits'!$E$6</f>
        <v>72728</v>
      </c>
      <c r="N459" s="145">
        <f>'2024-25 Salary &amp; Benefits'!$F$6</f>
        <v>78209</v>
      </c>
      <c r="O459" s="9">
        <f t="shared" si="94"/>
        <v>176729.04</v>
      </c>
      <c r="P459" s="9">
        <f t="shared" si="95"/>
        <v>13318.829999999987</v>
      </c>
      <c r="Q459" s="9">
        <f>'2024-25 Salary &amp; Benefits'!G$6</f>
        <v>14418.72</v>
      </c>
      <c r="R459" s="146">
        <f>'2024-25 Salary &amp; Benefits'!H$6</f>
        <v>0.18149999999999999</v>
      </c>
      <c r="S459" s="146">
        <f>'2024-25 Salary &amp; Benefits'!I$6</f>
        <v>0.17510000000000001</v>
      </c>
      <c r="T459" s="9">
        <f t="shared" si="96"/>
        <v>69445.94</v>
      </c>
      <c r="U459" s="9">
        <f t="shared" si="97"/>
        <v>3167.46</v>
      </c>
      <c r="V459" s="9">
        <f t="shared" si="98"/>
        <v>554.62</v>
      </c>
      <c r="W459" s="9">
        <f t="shared" si="99"/>
        <v>3722.08</v>
      </c>
      <c r="X459" s="22">
        <f t="shared" si="100"/>
        <v>263215.89</v>
      </c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</row>
    <row r="460" spans="1:159" s="21" customFormat="1">
      <c r="A460" s="78" t="s">
        <v>2521</v>
      </c>
      <c r="B460" s="90" t="s">
        <v>2162</v>
      </c>
      <c r="C460" s="91">
        <v>4487</v>
      </c>
      <c r="D460" s="90" t="s">
        <v>2166</v>
      </c>
      <c r="E460" s="110" t="str">
        <f>VLOOKUP($C460,'2023-24 School Level AAFTE'!$C$4:$L$2380,9,FALSE)</f>
        <v>Yes</v>
      </c>
      <c r="F460" s="98">
        <f>VLOOKUP($C460,'2023-24 School Level AAFTE'!$C$4:$J$2380,8,FALSE)</f>
        <v>524.14</v>
      </c>
      <c r="G460" s="100">
        <f>IFERROR(IF(E460= "yes",VLOOKUP(C460,Summary!$B:$I,5,0),0),0)</f>
        <v>0</v>
      </c>
      <c r="H460" s="99">
        <f t="shared" si="91"/>
        <v>524.14</v>
      </c>
      <c r="I460" s="157">
        <f>VLOOKUP($A460,'2024-25 Salary &amp; Benefits'!$A:$I,3,FALSE)</f>
        <v>1</v>
      </c>
      <c r="J460" s="157">
        <f>VLOOKUP($A460,'2024-25 Salary &amp; Benefits'!$A:$I,4,FALSE)</f>
        <v>1</v>
      </c>
      <c r="K460" s="144">
        <f t="shared" si="92"/>
        <v>524.14</v>
      </c>
      <c r="L460" s="143">
        <f t="shared" si="93"/>
        <v>1.5369999999999999</v>
      </c>
      <c r="M460" s="145">
        <f>'2024-25 Salary &amp; Benefits'!$E$6</f>
        <v>72728</v>
      </c>
      <c r="N460" s="145">
        <f>'2024-25 Salary &amp; Benefits'!$F$6</f>
        <v>78209</v>
      </c>
      <c r="O460" s="9">
        <f t="shared" si="94"/>
        <v>111782.94</v>
      </c>
      <c r="P460" s="9">
        <f t="shared" si="95"/>
        <v>8424.2899999999936</v>
      </c>
      <c r="Q460" s="9">
        <f>'2024-25 Salary &amp; Benefits'!G$6</f>
        <v>14418.72</v>
      </c>
      <c r="R460" s="146">
        <f>'2024-25 Salary &amp; Benefits'!H$6</f>
        <v>0.18149999999999999</v>
      </c>
      <c r="S460" s="146">
        <f>'2024-25 Salary &amp; Benefits'!I$6</f>
        <v>0.17510000000000001</v>
      </c>
      <c r="T460" s="9">
        <f t="shared" si="96"/>
        <v>43925.27</v>
      </c>
      <c r="U460" s="9">
        <f t="shared" si="97"/>
        <v>2003.45</v>
      </c>
      <c r="V460" s="9">
        <f t="shared" si="98"/>
        <v>350.8</v>
      </c>
      <c r="W460" s="9">
        <f t="shared" si="99"/>
        <v>2354.25</v>
      </c>
      <c r="X460" s="22">
        <f t="shared" si="100"/>
        <v>166486.75</v>
      </c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</row>
    <row r="461" spans="1:159" s="21" customFormat="1">
      <c r="A461" s="78" t="s">
        <v>2521</v>
      </c>
      <c r="B461" s="90" t="s">
        <v>2162</v>
      </c>
      <c r="C461" s="91">
        <v>2344</v>
      </c>
      <c r="D461" s="90" t="s">
        <v>1866</v>
      </c>
      <c r="E461" s="110" t="str">
        <f>VLOOKUP($C461,'2023-24 School Level AAFTE'!$C$4:$L$2380,9,FALSE)</f>
        <v>Yes</v>
      </c>
      <c r="F461" s="98">
        <f>VLOOKUP($C461,'2023-24 School Level AAFTE'!$C$4:$J$2380,8,FALSE)</f>
        <v>1046.1699999999998</v>
      </c>
      <c r="G461" s="100">
        <f>IFERROR(IF(E461= "yes",VLOOKUP(C461,Summary!$B:$I,5,0),0),0)</f>
        <v>0</v>
      </c>
      <c r="H461" s="99">
        <f t="shared" si="91"/>
        <v>1046.1699999999998</v>
      </c>
      <c r="I461" s="157">
        <f>VLOOKUP($A461,'2024-25 Salary &amp; Benefits'!$A:$I,3,FALSE)</f>
        <v>1</v>
      </c>
      <c r="J461" s="157">
        <f>VLOOKUP($A461,'2024-25 Salary &amp; Benefits'!$A:$I,4,FALSE)</f>
        <v>1</v>
      </c>
      <c r="K461" s="144">
        <f t="shared" si="92"/>
        <v>1046.1699999999998</v>
      </c>
      <c r="L461" s="143">
        <f t="shared" si="93"/>
        <v>3.069</v>
      </c>
      <c r="M461" s="145">
        <f>'2024-25 Salary &amp; Benefits'!$E$6</f>
        <v>72728</v>
      </c>
      <c r="N461" s="145">
        <f>'2024-25 Salary &amp; Benefits'!$F$6</f>
        <v>78209</v>
      </c>
      <c r="O461" s="9">
        <f t="shared" si="94"/>
        <v>223202.23</v>
      </c>
      <c r="P461" s="9">
        <f t="shared" si="95"/>
        <v>16821.190000000002</v>
      </c>
      <c r="Q461" s="9">
        <f>'2024-25 Salary &amp; Benefits'!G$6</f>
        <v>14418.72</v>
      </c>
      <c r="R461" s="146">
        <f>'2024-25 Salary &amp; Benefits'!H$6</f>
        <v>0.18149999999999999</v>
      </c>
      <c r="S461" s="146">
        <f>'2024-25 Salary &amp; Benefits'!I$6</f>
        <v>0.17510000000000001</v>
      </c>
      <c r="T461" s="9">
        <f t="shared" si="96"/>
        <v>87707.65</v>
      </c>
      <c r="U461" s="9">
        <f t="shared" si="97"/>
        <v>4000.39</v>
      </c>
      <c r="V461" s="9">
        <f t="shared" si="98"/>
        <v>700.47</v>
      </c>
      <c r="W461" s="9">
        <f t="shared" si="99"/>
        <v>4700.8599999999997</v>
      </c>
      <c r="X461" s="22">
        <f t="shared" si="100"/>
        <v>332431.93</v>
      </c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</row>
    <row r="462" spans="1:159" s="21" customFormat="1">
      <c r="A462" s="78" t="s">
        <v>2521</v>
      </c>
      <c r="B462" s="90" t="s">
        <v>2162</v>
      </c>
      <c r="C462" s="91">
        <v>2530</v>
      </c>
      <c r="D462" s="90" t="s">
        <v>2163</v>
      </c>
      <c r="E462" s="110" t="str">
        <f>VLOOKUP($C462,'2023-24 School Level AAFTE'!$C$4:$L$2380,9,FALSE)</f>
        <v>Yes</v>
      </c>
      <c r="F462" s="98">
        <f>VLOOKUP($C462,'2023-24 School Level AAFTE'!$C$4:$J$2380,8,FALSE)</f>
        <v>519.20000000000005</v>
      </c>
      <c r="G462" s="100">
        <f>IFERROR(IF(E462= "yes",VLOOKUP(C462,Summary!$B:$I,5,0),0),0)</f>
        <v>0</v>
      </c>
      <c r="H462" s="99">
        <f t="shared" si="91"/>
        <v>519.20000000000005</v>
      </c>
      <c r="I462" s="157">
        <f>VLOOKUP($A462,'2024-25 Salary &amp; Benefits'!$A:$I,3,FALSE)</f>
        <v>1</v>
      </c>
      <c r="J462" s="157">
        <f>VLOOKUP($A462,'2024-25 Salary &amp; Benefits'!$A:$I,4,FALSE)</f>
        <v>1</v>
      </c>
      <c r="K462" s="144">
        <f t="shared" si="92"/>
        <v>519.20000000000005</v>
      </c>
      <c r="L462" s="143">
        <f t="shared" si="93"/>
        <v>1.5229999999999999</v>
      </c>
      <c r="M462" s="145">
        <f>'2024-25 Salary &amp; Benefits'!$E$6</f>
        <v>72728</v>
      </c>
      <c r="N462" s="145">
        <f>'2024-25 Salary &amp; Benefits'!$F$6</f>
        <v>78209</v>
      </c>
      <c r="O462" s="9">
        <f t="shared" si="94"/>
        <v>110764.74</v>
      </c>
      <c r="P462" s="9">
        <f t="shared" si="95"/>
        <v>8347.5699999999924</v>
      </c>
      <c r="Q462" s="9">
        <f>'2024-25 Salary &amp; Benefits'!G$6</f>
        <v>14418.72</v>
      </c>
      <c r="R462" s="146">
        <f>'2024-25 Salary &amp; Benefits'!H$6</f>
        <v>0.18149999999999999</v>
      </c>
      <c r="S462" s="146">
        <f>'2024-25 Salary &amp; Benefits'!I$6</f>
        <v>0.17510000000000001</v>
      </c>
      <c r="T462" s="9">
        <f t="shared" si="96"/>
        <v>43525.17</v>
      </c>
      <c r="U462" s="9">
        <f t="shared" si="97"/>
        <v>1985.21</v>
      </c>
      <c r="V462" s="9">
        <f t="shared" si="98"/>
        <v>347.61</v>
      </c>
      <c r="W462" s="9">
        <f t="shared" si="99"/>
        <v>2332.8200000000002</v>
      </c>
      <c r="X462" s="22">
        <f t="shared" si="100"/>
        <v>164970.29999999999</v>
      </c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</row>
    <row r="463" spans="1:159" s="21" customFormat="1">
      <c r="A463" s="78" t="s">
        <v>2521</v>
      </c>
      <c r="B463" s="90" t="s">
        <v>2162</v>
      </c>
      <c r="C463" s="91">
        <v>2821</v>
      </c>
      <c r="D463" s="90" t="s">
        <v>2164</v>
      </c>
      <c r="E463" s="110" t="str">
        <f>VLOOKUP($C463,'2023-24 School Level AAFTE'!$C$4:$L$2380,9,FALSE)</f>
        <v>Yes</v>
      </c>
      <c r="F463" s="98">
        <f>VLOOKUP($C463,'2023-24 School Level AAFTE'!$C$4:$J$2380,8,FALSE)</f>
        <v>457.28</v>
      </c>
      <c r="G463" s="100">
        <f>IFERROR(IF(E463= "yes",VLOOKUP(C463,Summary!$B:$I,5,0),0),0)</f>
        <v>0</v>
      </c>
      <c r="H463" s="99">
        <f t="shared" si="91"/>
        <v>457.28</v>
      </c>
      <c r="I463" s="157">
        <f>VLOOKUP($A463,'2024-25 Salary &amp; Benefits'!$A:$I,3,FALSE)</f>
        <v>1</v>
      </c>
      <c r="J463" s="157">
        <f>VLOOKUP($A463,'2024-25 Salary &amp; Benefits'!$A:$I,4,FALSE)</f>
        <v>1</v>
      </c>
      <c r="K463" s="144">
        <f t="shared" si="92"/>
        <v>457.28</v>
      </c>
      <c r="L463" s="143">
        <f t="shared" si="93"/>
        <v>1.341</v>
      </c>
      <c r="M463" s="145">
        <f>'2024-25 Salary &amp; Benefits'!$E$6</f>
        <v>72728</v>
      </c>
      <c r="N463" s="145">
        <f>'2024-25 Salary &amp; Benefits'!$F$6</f>
        <v>78209</v>
      </c>
      <c r="O463" s="9">
        <f t="shared" si="94"/>
        <v>97528.25</v>
      </c>
      <c r="P463" s="9">
        <f t="shared" si="95"/>
        <v>7350.0200000000041</v>
      </c>
      <c r="Q463" s="9">
        <f>'2024-25 Salary &amp; Benefits'!G$6</f>
        <v>14418.72</v>
      </c>
      <c r="R463" s="146">
        <f>'2024-25 Salary &amp; Benefits'!H$6</f>
        <v>0.18149999999999999</v>
      </c>
      <c r="S463" s="146">
        <f>'2024-25 Salary &amp; Benefits'!I$6</f>
        <v>0.17510000000000001</v>
      </c>
      <c r="T463" s="9">
        <f t="shared" si="96"/>
        <v>38323.870000000003</v>
      </c>
      <c r="U463" s="9">
        <f t="shared" si="97"/>
        <v>1747.97</v>
      </c>
      <c r="V463" s="9">
        <f t="shared" si="98"/>
        <v>306.07</v>
      </c>
      <c r="W463" s="9">
        <f t="shared" si="99"/>
        <v>2054.04</v>
      </c>
      <c r="X463" s="22">
        <f t="shared" si="100"/>
        <v>145256.18000000002</v>
      </c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</row>
    <row r="464" spans="1:159" s="21" customFormat="1">
      <c r="A464" s="78" t="s">
        <v>2275</v>
      </c>
      <c r="B464" s="90" t="s">
        <v>343</v>
      </c>
      <c r="C464" s="91">
        <v>3659</v>
      </c>
      <c r="D464" s="90" t="s">
        <v>349</v>
      </c>
      <c r="E464" s="110" t="str">
        <f>VLOOKUP($C464,'2023-24 School Level AAFTE'!$C$4:$L$2380,9,FALSE)</f>
        <v>Yes</v>
      </c>
      <c r="F464" s="98">
        <f>VLOOKUP($C464,'2023-24 School Level AAFTE'!$C$4:$J$2380,8,FALSE)</f>
        <v>595.57000000000005</v>
      </c>
      <c r="G464" s="100">
        <f>IFERROR(IF(E464= "yes",VLOOKUP(C464,Summary!$B:$I,5,0),0),0)</f>
        <v>0</v>
      </c>
      <c r="H464" s="99">
        <f t="shared" si="91"/>
        <v>595.57000000000005</v>
      </c>
      <c r="I464" s="157">
        <f>VLOOKUP($A464,'2024-25 Salary &amp; Benefits'!$A:$I,3,FALSE)</f>
        <v>1</v>
      </c>
      <c r="J464" s="157">
        <f>VLOOKUP($A464,'2024-25 Salary &amp; Benefits'!$A:$I,4,FALSE)</f>
        <v>1</v>
      </c>
      <c r="K464" s="144">
        <f t="shared" si="92"/>
        <v>595.57000000000005</v>
      </c>
      <c r="L464" s="143">
        <f t="shared" si="93"/>
        <v>1.7470000000000001</v>
      </c>
      <c r="M464" s="145">
        <f>'2024-25 Salary &amp; Benefits'!$E$6</f>
        <v>72728</v>
      </c>
      <c r="N464" s="145">
        <f>'2024-25 Salary &amp; Benefits'!$F$6</f>
        <v>78209</v>
      </c>
      <c r="O464" s="9">
        <f t="shared" si="94"/>
        <v>127055.82</v>
      </c>
      <c r="P464" s="9">
        <f t="shared" si="95"/>
        <v>9575.2999999999884</v>
      </c>
      <c r="Q464" s="9">
        <f>'2024-25 Salary &amp; Benefits'!G$6</f>
        <v>14418.72</v>
      </c>
      <c r="R464" s="146">
        <f>'2024-25 Salary &amp; Benefits'!H$6</f>
        <v>0.18149999999999999</v>
      </c>
      <c r="S464" s="146">
        <f>'2024-25 Salary &amp; Benefits'!I$6</f>
        <v>0.17510000000000001</v>
      </c>
      <c r="T464" s="9">
        <f t="shared" si="96"/>
        <v>49926.77</v>
      </c>
      <c r="U464" s="9">
        <f t="shared" si="97"/>
        <v>2277.19</v>
      </c>
      <c r="V464" s="9">
        <f t="shared" si="98"/>
        <v>398.74</v>
      </c>
      <c r="W464" s="9">
        <f t="shared" si="99"/>
        <v>2675.9300000000003</v>
      </c>
      <c r="X464" s="22">
        <f t="shared" si="100"/>
        <v>189233.81999999998</v>
      </c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</row>
    <row r="465" spans="1:159" s="21" customFormat="1">
      <c r="A465" s="78" t="s">
        <v>2275</v>
      </c>
      <c r="B465" s="90" t="s">
        <v>343</v>
      </c>
      <c r="C465" s="91">
        <v>5700</v>
      </c>
      <c r="D465" s="90" t="s">
        <v>3160</v>
      </c>
      <c r="E465" s="110" t="str">
        <f>VLOOKUP($C465,'2023-24 School Level AAFTE'!$C$4:$L$2380,9,FALSE)</f>
        <v>Yes</v>
      </c>
      <c r="F465" s="98">
        <f>VLOOKUP($C465,'2023-24 School Level AAFTE'!$C$4:$J$2380,8,FALSE)</f>
        <v>502.91999999999996</v>
      </c>
      <c r="G465" s="100">
        <f>IFERROR(IF(E465= "yes",VLOOKUP(C465,Summary!$B:$I,5,0),0),0)</f>
        <v>0</v>
      </c>
      <c r="H465" s="99">
        <f t="shared" si="91"/>
        <v>502.91999999999996</v>
      </c>
      <c r="I465" s="157">
        <f>VLOOKUP($A465,'2024-25 Salary &amp; Benefits'!$A:$I,3,FALSE)</f>
        <v>1</v>
      </c>
      <c r="J465" s="157">
        <f>VLOOKUP($A465,'2024-25 Salary &amp; Benefits'!$A:$I,4,FALSE)</f>
        <v>1</v>
      </c>
      <c r="K465" s="144">
        <f t="shared" si="92"/>
        <v>502.91999999999996</v>
      </c>
      <c r="L465" s="143">
        <f t="shared" si="93"/>
        <v>1.4750000000000001</v>
      </c>
      <c r="M465" s="145">
        <f>'2024-25 Salary &amp; Benefits'!$E$6</f>
        <v>72728</v>
      </c>
      <c r="N465" s="145">
        <f>'2024-25 Salary &amp; Benefits'!$F$6</f>
        <v>78209</v>
      </c>
      <c r="O465" s="9">
        <f t="shared" si="94"/>
        <v>107273.8</v>
      </c>
      <c r="P465" s="9">
        <f t="shared" si="95"/>
        <v>8084.4799999999959</v>
      </c>
      <c r="Q465" s="9">
        <f>'2024-25 Salary &amp; Benefits'!G$6</f>
        <v>14418.72</v>
      </c>
      <c r="R465" s="146">
        <f>'2024-25 Salary &amp; Benefits'!H$6</f>
        <v>0.18149999999999999</v>
      </c>
      <c r="S465" s="146">
        <f>'2024-25 Salary &amp; Benefits'!I$6</f>
        <v>0.17510000000000001</v>
      </c>
      <c r="T465" s="9">
        <f t="shared" si="96"/>
        <v>42153.4</v>
      </c>
      <c r="U465" s="9">
        <f t="shared" si="97"/>
        <v>1922.64</v>
      </c>
      <c r="V465" s="9">
        <f t="shared" si="98"/>
        <v>336.65</v>
      </c>
      <c r="W465" s="9">
        <f t="shared" si="99"/>
        <v>2259.29</v>
      </c>
      <c r="X465" s="22">
        <f t="shared" si="100"/>
        <v>159770.97</v>
      </c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</row>
    <row r="466" spans="1:159" s="21" customFormat="1">
      <c r="A466" s="78" t="s">
        <v>2275</v>
      </c>
      <c r="B466" s="90" t="s">
        <v>343</v>
      </c>
      <c r="C466" s="91">
        <v>5668</v>
      </c>
      <c r="D466" s="90" t="s">
        <v>3161</v>
      </c>
      <c r="E466" s="110" t="str">
        <f>VLOOKUP($C466,'2023-24 School Level AAFTE'!$C$4:$L$2380,9,FALSE)</f>
        <v>Yes</v>
      </c>
      <c r="F466" s="98">
        <f>VLOOKUP($C466,'2023-24 School Level AAFTE'!$C$4:$J$2380,8,FALSE)</f>
        <v>17.37</v>
      </c>
      <c r="G466" s="100">
        <f>IFERROR(IF(E466= "yes",VLOOKUP(C466,Summary!$B:$I,5,0),0),0)</f>
        <v>0</v>
      </c>
      <c r="H466" s="99">
        <f t="shared" si="91"/>
        <v>17.37</v>
      </c>
      <c r="I466" s="157">
        <f>VLOOKUP($A466,'2024-25 Salary &amp; Benefits'!$A:$I,3,FALSE)</f>
        <v>1</v>
      </c>
      <c r="J466" s="157">
        <f>VLOOKUP($A466,'2024-25 Salary &amp; Benefits'!$A:$I,4,FALSE)</f>
        <v>1</v>
      </c>
      <c r="K466" s="144">
        <f t="shared" si="92"/>
        <v>17.37</v>
      </c>
      <c r="L466" s="143">
        <f t="shared" si="93"/>
        <v>5.0999999999999997E-2</v>
      </c>
      <c r="M466" s="145">
        <f>'2024-25 Salary &amp; Benefits'!$E$6</f>
        <v>72728</v>
      </c>
      <c r="N466" s="145">
        <f>'2024-25 Salary &amp; Benefits'!$F$6</f>
        <v>78209</v>
      </c>
      <c r="O466" s="9">
        <f t="shared" si="94"/>
        <v>3709.13</v>
      </c>
      <c r="P466" s="9">
        <f t="shared" si="95"/>
        <v>279.52999999999975</v>
      </c>
      <c r="Q466" s="9">
        <f>'2024-25 Salary &amp; Benefits'!G$6</f>
        <v>14418.72</v>
      </c>
      <c r="R466" s="146">
        <f>'2024-25 Salary &amp; Benefits'!H$6</f>
        <v>0.18149999999999999</v>
      </c>
      <c r="S466" s="146">
        <f>'2024-25 Salary &amp; Benefits'!I$6</f>
        <v>0.17510000000000001</v>
      </c>
      <c r="T466" s="9">
        <f t="shared" si="96"/>
        <v>1457.51</v>
      </c>
      <c r="U466" s="9">
        <f t="shared" si="97"/>
        <v>66.48</v>
      </c>
      <c r="V466" s="9">
        <f t="shared" si="98"/>
        <v>11.64</v>
      </c>
      <c r="W466" s="9">
        <f t="shared" si="99"/>
        <v>78.12</v>
      </c>
      <c r="X466" s="22">
        <f t="shared" si="100"/>
        <v>5524.29</v>
      </c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</row>
    <row r="467" spans="1:159" s="21" customFormat="1">
      <c r="A467" s="75" t="s">
        <v>2275</v>
      </c>
      <c r="B467" s="90" t="s">
        <v>343</v>
      </c>
      <c r="C467" s="91">
        <v>3372</v>
      </c>
      <c r="D467" s="90" t="s">
        <v>348</v>
      </c>
      <c r="E467" s="110" t="str">
        <f>VLOOKUP($C467,'2023-24 School Level AAFTE'!$C$4:$L$2380,9,FALSE)</f>
        <v>Yes</v>
      </c>
      <c r="F467" s="98">
        <f>VLOOKUP($C467,'2023-24 School Level AAFTE'!$C$4:$J$2380,8,FALSE)</f>
        <v>716.17</v>
      </c>
      <c r="G467" s="100">
        <f>IFERROR(IF(E467= "yes",VLOOKUP(C467,Summary!$B:$I,5,0),0),0)</f>
        <v>0</v>
      </c>
      <c r="H467" s="99">
        <f t="shared" si="91"/>
        <v>716.17</v>
      </c>
      <c r="I467" s="157">
        <f>VLOOKUP($A467,'2024-25 Salary &amp; Benefits'!$A:$I,3,FALSE)</f>
        <v>1</v>
      </c>
      <c r="J467" s="157">
        <f>VLOOKUP($A467,'2024-25 Salary &amp; Benefits'!$A:$I,4,FALSE)</f>
        <v>1</v>
      </c>
      <c r="K467" s="144">
        <f t="shared" si="92"/>
        <v>716.17</v>
      </c>
      <c r="L467" s="143">
        <f t="shared" si="93"/>
        <v>2.101</v>
      </c>
      <c r="M467" s="145">
        <f>'2024-25 Salary &amp; Benefits'!$E$6</f>
        <v>72728</v>
      </c>
      <c r="N467" s="145">
        <f>'2024-25 Salary &amp; Benefits'!$F$6</f>
        <v>78209</v>
      </c>
      <c r="O467" s="9">
        <f t="shared" si="94"/>
        <v>152801.53</v>
      </c>
      <c r="P467" s="9">
        <f t="shared" si="95"/>
        <v>11515.579999999987</v>
      </c>
      <c r="Q467" s="9">
        <f>'2024-25 Salary &amp; Benefits'!G$6</f>
        <v>14418.72</v>
      </c>
      <c r="R467" s="146">
        <f>'2024-25 Salary &amp; Benefits'!H$6</f>
        <v>0.18149999999999999</v>
      </c>
      <c r="S467" s="146">
        <f>'2024-25 Salary &amp; Benefits'!I$6</f>
        <v>0.17510000000000001</v>
      </c>
      <c r="T467" s="9">
        <f t="shared" si="96"/>
        <v>60043.59</v>
      </c>
      <c r="U467" s="9">
        <f t="shared" si="97"/>
        <v>2738.62</v>
      </c>
      <c r="V467" s="9">
        <f t="shared" si="98"/>
        <v>479.53</v>
      </c>
      <c r="W467" s="9">
        <f t="shared" si="99"/>
        <v>3218.1499999999996</v>
      </c>
      <c r="X467" s="22">
        <f t="shared" si="100"/>
        <v>227578.84999999998</v>
      </c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</row>
    <row r="468" spans="1:159" s="21" customFormat="1">
      <c r="A468" s="78" t="s">
        <v>2275</v>
      </c>
      <c r="B468" s="90" t="s">
        <v>343</v>
      </c>
      <c r="C468" s="91">
        <v>2727</v>
      </c>
      <c r="D468" s="90" t="s">
        <v>345</v>
      </c>
      <c r="E468" s="110" t="str">
        <f>VLOOKUP($C468,'2023-24 School Level AAFTE'!$C$4:$L$2380,9,FALSE)</f>
        <v>Yes</v>
      </c>
      <c r="F468" s="98">
        <f>VLOOKUP($C468,'2023-24 School Level AAFTE'!$C$4:$J$2380,8,FALSE)</f>
        <v>1514.71</v>
      </c>
      <c r="G468" s="100">
        <f>IFERROR(IF(E468= "yes",VLOOKUP(C468,Summary!$B:$I,5,0),0),0)</f>
        <v>0</v>
      </c>
      <c r="H468" s="99">
        <f t="shared" si="91"/>
        <v>1514.71</v>
      </c>
      <c r="I468" s="157">
        <f>VLOOKUP($A468,'2024-25 Salary &amp; Benefits'!$A:$I,3,FALSE)</f>
        <v>1</v>
      </c>
      <c r="J468" s="157">
        <f>VLOOKUP($A468,'2024-25 Salary &amp; Benefits'!$A:$I,4,FALSE)</f>
        <v>1</v>
      </c>
      <c r="K468" s="144">
        <f t="shared" si="92"/>
        <v>1514.71</v>
      </c>
      <c r="L468" s="143">
        <f t="shared" si="93"/>
        <v>4.4429999999999996</v>
      </c>
      <c r="M468" s="145">
        <f>'2024-25 Salary &amp; Benefits'!$E$6</f>
        <v>72728</v>
      </c>
      <c r="N468" s="145">
        <f>'2024-25 Salary &amp; Benefits'!$F$6</f>
        <v>78209</v>
      </c>
      <c r="O468" s="9">
        <f t="shared" si="94"/>
        <v>323130.5</v>
      </c>
      <c r="P468" s="9">
        <f t="shared" si="95"/>
        <v>24352.090000000026</v>
      </c>
      <c r="Q468" s="9">
        <f>'2024-25 Salary &amp; Benefits'!G$6</f>
        <v>14418.72</v>
      </c>
      <c r="R468" s="146">
        <f>'2024-25 Salary &amp; Benefits'!H$6</f>
        <v>0.18149999999999999</v>
      </c>
      <c r="S468" s="146">
        <f>'2024-25 Salary &amp; Benefits'!I$6</f>
        <v>0.17510000000000001</v>
      </c>
      <c r="T468" s="9">
        <f t="shared" si="96"/>
        <v>126974.61</v>
      </c>
      <c r="U468" s="9">
        <f t="shared" si="97"/>
        <v>5791.38</v>
      </c>
      <c r="V468" s="9">
        <f t="shared" si="98"/>
        <v>1014.07</v>
      </c>
      <c r="W468" s="9">
        <f t="shared" si="99"/>
        <v>6805.45</v>
      </c>
      <c r="X468" s="22">
        <f t="shared" si="100"/>
        <v>481262.65</v>
      </c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</row>
    <row r="469" spans="1:159" s="21" customFormat="1">
      <c r="A469" s="78" t="s">
        <v>2275</v>
      </c>
      <c r="B469" s="90" t="s">
        <v>343</v>
      </c>
      <c r="C469" s="91">
        <v>2966</v>
      </c>
      <c r="D469" s="90" t="s">
        <v>346</v>
      </c>
      <c r="E469" s="110" t="str">
        <f>VLOOKUP($C469,'2023-24 School Level AAFTE'!$C$4:$L$2380,9,FALSE)</f>
        <v>Yes</v>
      </c>
      <c r="F469" s="98">
        <f>VLOOKUP($C469,'2023-24 School Level AAFTE'!$C$4:$J$2380,8,FALSE)</f>
        <v>517.68999999999994</v>
      </c>
      <c r="G469" s="100">
        <f>IFERROR(IF(E469= "yes",VLOOKUP(C469,Summary!$B:$I,5,0),0),0)</f>
        <v>0</v>
      </c>
      <c r="H469" s="99">
        <f t="shared" si="91"/>
        <v>517.68999999999994</v>
      </c>
      <c r="I469" s="157">
        <f>VLOOKUP($A469,'2024-25 Salary &amp; Benefits'!$A:$I,3,FALSE)</f>
        <v>1</v>
      </c>
      <c r="J469" s="157">
        <f>VLOOKUP($A469,'2024-25 Salary &amp; Benefits'!$A:$I,4,FALSE)</f>
        <v>1</v>
      </c>
      <c r="K469" s="144">
        <f t="shared" si="92"/>
        <v>517.68999999999994</v>
      </c>
      <c r="L469" s="143">
        <f t="shared" si="93"/>
        <v>1.5189999999999999</v>
      </c>
      <c r="M469" s="145">
        <f>'2024-25 Salary &amp; Benefits'!$E$6</f>
        <v>72728</v>
      </c>
      <c r="N469" s="145">
        <f>'2024-25 Salary &amp; Benefits'!$F$6</f>
        <v>78209</v>
      </c>
      <c r="O469" s="9">
        <f t="shared" si="94"/>
        <v>110473.83</v>
      </c>
      <c r="P469" s="9">
        <f t="shared" si="95"/>
        <v>8325.64</v>
      </c>
      <c r="Q469" s="9">
        <f>'2024-25 Salary &amp; Benefits'!G$6</f>
        <v>14418.72</v>
      </c>
      <c r="R469" s="146">
        <f>'2024-25 Salary &amp; Benefits'!H$6</f>
        <v>0.18149999999999999</v>
      </c>
      <c r="S469" s="146">
        <f>'2024-25 Salary &amp; Benefits'!I$6</f>
        <v>0.17510000000000001</v>
      </c>
      <c r="T469" s="9">
        <f t="shared" si="96"/>
        <v>43410.86</v>
      </c>
      <c r="U469" s="9">
        <f t="shared" si="97"/>
        <v>1979.99</v>
      </c>
      <c r="V469" s="9">
        <f t="shared" si="98"/>
        <v>346.7</v>
      </c>
      <c r="W469" s="9">
        <f t="shared" si="99"/>
        <v>2326.69</v>
      </c>
      <c r="X469" s="22">
        <f t="shared" si="100"/>
        <v>164537.02000000002</v>
      </c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</row>
    <row r="470" spans="1:159" s="21" customFormat="1">
      <c r="A470" s="78" t="s">
        <v>2275</v>
      </c>
      <c r="B470" s="90" t="s">
        <v>343</v>
      </c>
      <c r="C470" s="91">
        <v>3212</v>
      </c>
      <c r="D470" s="90" t="s">
        <v>347</v>
      </c>
      <c r="E470" s="110" t="str">
        <f>VLOOKUP($C470,'2023-24 School Level AAFTE'!$C$4:$L$2380,9,FALSE)</f>
        <v>Yes</v>
      </c>
      <c r="F470" s="98">
        <f>VLOOKUP($C470,'2023-24 School Level AAFTE'!$C$4:$J$2380,8,FALSE)</f>
        <v>545.07000000000005</v>
      </c>
      <c r="G470" s="100">
        <f>IFERROR(IF(E470= "yes",VLOOKUP(C470,Summary!$B:$I,5,0),0),0)</f>
        <v>0</v>
      </c>
      <c r="H470" s="99">
        <f t="shared" si="91"/>
        <v>545.07000000000005</v>
      </c>
      <c r="I470" s="157">
        <f>VLOOKUP($A470,'2024-25 Salary &amp; Benefits'!$A:$I,3,FALSE)</f>
        <v>1</v>
      </c>
      <c r="J470" s="157">
        <f>VLOOKUP($A470,'2024-25 Salary &amp; Benefits'!$A:$I,4,FALSE)</f>
        <v>1</v>
      </c>
      <c r="K470" s="144">
        <f t="shared" si="92"/>
        <v>545.07000000000005</v>
      </c>
      <c r="L470" s="143">
        <f t="shared" si="93"/>
        <v>1.599</v>
      </c>
      <c r="M470" s="145">
        <f>'2024-25 Salary &amp; Benefits'!$E$6</f>
        <v>72728</v>
      </c>
      <c r="N470" s="145">
        <f>'2024-25 Salary &amp; Benefits'!$F$6</f>
        <v>78209</v>
      </c>
      <c r="O470" s="9">
        <f t="shared" si="94"/>
        <v>116292.07</v>
      </c>
      <c r="P470" s="9">
        <f t="shared" si="95"/>
        <v>8764.1199999999953</v>
      </c>
      <c r="Q470" s="9">
        <f>'2024-25 Salary &amp; Benefits'!G$6</f>
        <v>14418.72</v>
      </c>
      <c r="R470" s="146">
        <f>'2024-25 Salary &amp; Benefits'!H$6</f>
        <v>0.18149999999999999</v>
      </c>
      <c r="S470" s="146">
        <f>'2024-25 Salary &amp; Benefits'!I$6</f>
        <v>0.17510000000000001</v>
      </c>
      <c r="T470" s="9">
        <f t="shared" si="96"/>
        <v>45697.14</v>
      </c>
      <c r="U470" s="9">
        <f t="shared" si="97"/>
        <v>2084.27</v>
      </c>
      <c r="V470" s="9">
        <f t="shared" si="98"/>
        <v>364.96</v>
      </c>
      <c r="W470" s="9">
        <f t="shared" si="99"/>
        <v>2449.23</v>
      </c>
      <c r="X470" s="22">
        <f t="shared" si="100"/>
        <v>173202.56000000003</v>
      </c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</row>
    <row r="471" spans="1:159" s="21" customFormat="1">
      <c r="A471" s="78" t="s">
        <v>2275</v>
      </c>
      <c r="B471" s="90" t="s">
        <v>343</v>
      </c>
      <c r="C471" s="91">
        <v>3083</v>
      </c>
      <c r="D471" s="90" t="s">
        <v>3046</v>
      </c>
      <c r="E471" s="110" t="str">
        <f>VLOOKUP($C471,'2023-24 School Level AAFTE'!$C$4:$L$2380,9,FALSE)</f>
        <v>Yes</v>
      </c>
      <c r="F471" s="98">
        <f>VLOOKUP($C471,'2023-24 School Level AAFTE'!$C$4:$J$2380,8,FALSE)</f>
        <v>524.09</v>
      </c>
      <c r="G471" s="100">
        <f>IFERROR(IF(E471= "yes",VLOOKUP(C471,Summary!$B:$I,5,0),0),0)</f>
        <v>0</v>
      </c>
      <c r="H471" s="99">
        <f t="shared" si="91"/>
        <v>524.09</v>
      </c>
      <c r="I471" s="157">
        <f>VLOOKUP($A471,'2024-25 Salary &amp; Benefits'!$A:$I,3,FALSE)</f>
        <v>1</v>
      </c>
      <c r="J471" s="157">
        <f>VLOOKUP($A471,'2024-25 Salary &amp; Benefits'!$A:$I,4,FALSE)</f>
        <v>1</v>
      </c>
      <c r="K471" s="144">
        <f t="shared" si="92"/>
        <v>524.09</v>
      </c>
      <c r="L471" s="143">
        <f t="shared" si="93"/>
        <v>1.5369999999999999</v>
      </c>
      <c r="M471" s="145">
        <f>'2024-25 Salary &amp; Benefits'!$E$6</f>
        <v>72728</v>
      </c>
      <c r="N471" s="145">
        <f>'2024-25 Salary &amp; Benefits'!$F$6</f>
        <v>78209</v>
      </c>
      <c r="O471" s="9">
        <f t="shared" si="94"/>
        <v>111782.94</v>
      </c>
      <c r="P471" s="9">
        <f t="shared" si="95"/>
        <v>8424.2899999999936</v>
      </c>
      <c r="Q471" s="9">
        <f>'2024-25 Salary &amp; Benefits'!G$6</f>
        <v>14418.72</v>
      </c>
      <c r="R471" s="146">
        <f>'2024-25 Salary &amp; Benefits'!H$6</f>
        <v>0.18149999999999999</v>
      </c>
      <c r="S471" s="146">
        <f>'2024-25 Salary &amp; Benefits'!I$6</f>
        <v>0.17510000000000001</v>
      </c>
      <c r="T471" s="9">
        <f t="shared" si="96"/>
        <v>43925.27</v>
      </c>
      <c r="U471" s="9">
        <f t="shared" si="97"/>
        <v>2003.45</v>
      </c>
      <c r="V471" s="9">
        <f t="shared" si="98"/>
        <v>350.8</v>
      </c>
      <c r="W471" s="9">
        <f t="shared" si="99"/>
        <v>2354.25</v>
      </c>
      <c r="X471" s="22">
        <f t="shared" si="100"/>
        <v>166486.75</v>
      </c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</row>
    <row r="472" spans="1:159" s="21" customFormat="1">
      <c r="A472" s="78" t="s">
        <v>2275</v>
      </c>
      <c r="B472" s="90" t="s">
        <v>343</v>
      </c>
      <c r="C472" s="92">
        <v>2563</v>
      </c>
      <c r="D472" s="104" t="s">
        <v>344</v>
      </c>
      <c r="E472" s="110" t="str">
        <f>VLOOKUP($C472,'2023-24 School Level AAFTE'!$C$4:$L$2380,9,FALSE)</f>
        <v>Yes</v>
      </c>
      <c r="F472" s="98">
        <f>VLOOKUP($C472,'2023-24 School Level AAFTE'!$C$4:$J$2380,8,FALSE)</f>
        <v>308.92</v>
      </c>
      <c r="G472" s="100">
        <f>IFERROR(IF(E472= "yes",VLOOKUP(C472,Summary!$B:$I,5,0),0),0)</f>
        <v>0</v>
      </c>
      <c r="H472" s="99">
        <f t="shared" si="91"/>
        <v>308.92</v>
      </c>
      <c r="I472" s="157">
        <f>VLOOKUP($A472,'2024-25 Salary &amp; Benefits'!$A:$I,3,FALSE)</f>
        <v>1</v>
      </c>
      <c r="J472" s="157">
        <f>VLOOKUP($A472,'2024-25 Salary &amp; Benefits'!$A:$I,4,FALSE)</f>
        <v>1</v>
      </c>
      <c r="K472" s="144">
        <f t="shared" si="92"/>
        <v>308.92</v>
      </c>
      <c r="L472" s="143">
        <f t="shared" si="93"/>
        <v>0.90600000000000003</v>
      </c>
      <c r="M472" s="145">
        <f>'2024-25 Salary &amp; Benefits'!$E$6</f>
        <v>72728</v>
      </c>
      <c r="N472" s="145">
        <f>'2024-25 Salary &amp; Benefits'!$F$6</f>
        <v>78209</v>
      </c>
      <c r="O472" s="9">
        <f t="shared" si="94"/>
        <v>65891.570000000007</v>
      </c>
      <c r="P472" s="9">
        <f t="shared" si="95"/>
        <v>4965.7799999999988</v>
      </c>
      <c r="Q472" s="9">
        <f>'2024-25 Salary &amp; Benefits'!G$6</f>
        <v>14418.72</v>
      </c>
      <c r="R472" s="146">
        <f>'2024-25 Salary &amp; Benefits'!H$6</f>
        <v>0.18149999999999999</v>
      </c>
      <c r="S472" s="146">
        <f>'2024-25 Salary &amp; Benefits'!I$6</f>
        <v>0.17510000000000001</v>
      </c>
      <c r="T472" s="9">
        <f t="shared" si="96"/>
        <v>25892.19</v>
      </c>
      <c r="U472" s="9">
        <f t="shared" si="97"/>
        <v>1180.96</v>
      </c>
      <c r="V472" s="9">
        <f t="shared" si="98"/>
        <v>206.79</v>
      </c>
      <c r="W472" s="9">
        <f t="shared" si="99"/>
        <v>1387.75</v>
      </c>
      <c r="X472" s="22">
        <f t="shared" si="100"/>
        <v>98137.290000000008</v>
      </c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</row>
    <row r="473" spans="1:159" s="21" customFormat="1">
      <c r="A473" s="78" t="s">
        <v>2275</v>
      </c>
      <c r="B473" s="90" t="s">
        <v>343</v>
      </c>
      <c r="C473" s="91">
        <v>5701</v>
      </c>
      <c r="D473" s="90" t="s">
        <v>3162</v>
      </c>
      <c r="E473" s="110" t="str">
        <f>VLOOKUP($C473,'2023-24 School Level AAFTE'!$C$4:$L$2380,9,FALSE)</f>
        <v>Yes</v>
      </c>
      <c r="F473" s="98">
        <f>VLOOKUP($C473,'2023-24 School Level AAFTE'!$C$4:$J$2380,8,FALSE)</f>
        <v>677.55</v>
      </c>
      <c r="G473" s="100">
        <f>IFERROR(IF(E473= "yes",VLOOKUP(C473,Summary!$B:$I,5,0),0),0)</f>
        <v>0</v>
      </c>
      <c r="H473" s="99">
        <f t="shared" si="91"/>
        <v>677.55</v>
      </c>
      <c r="I473" s="157">
        <f>VLOOKUP($A473,'2024-25 Salary &amp; Benefits'!$A:$I,3,FALSE)</f>
        <v>1</v>
      </c>
      <c r="J473" s="157">
        <f>VLOOKUP($A473,'2024-25 Salary &amp; Benefits'!$A:$I,4,FALSE)</f>
        <v>1</v>
      </c>
      <c r="K473" s="144">
        <f t="shared" si="92"/>
        <v>677.55</v>
      </c>
      <c r="L473" s="143">
        <f t="shared" si="93"/>
        <v>1.9870000000000001</v>
      </c>
      <c r="M473" s="145">
        <f>'2024-25 Salary &amp; Benefits'!$E$6</f>
        <v>72728</v>
      </c>
      <c r="N473" s="145">
        <f>'2024-25 Salary &amp; Benefits'!$F$6</f>
        <v>78209</v>
      </c>
      <c r="O473" s="9">
        <f t="shared" si="94"/>
        <v>144510.54</v>
      </c>
      <c r="P473" s="9">
        <f t="shared" si="95"/>
        <v>10890.739999999991</v>
      </c>
      <c r="Q473" s="9">
        <f>'2024-25 Salary &amp; Benefits'!G$6</f>
        <v>14418.72</v>
      </c>
      <c r="R473" s="146">
        <f>'2024-25 Salary &amp; Benefits'!H$6</f>
        <v>0.18149999999999999</v>
      </c>
      <c r="S473" s="146">
        <f>'2024-25 Salary &amp; Benefits'!I$6</f>
        <v>0.17510000000000001</v>
      </c>
      <c r="T473" s="9">
        <f t="shared" si="96"/>
        <v>56785.63</v>
      </c>
      <c r="U473" s="9">
        <f t="shared" si="97"/>
        <v>2590.02</v>
      </c>
      <c r="V473" s="9">
        <f t="shared" si="98"/>
        <v>453.51</v>
      </c>
      <c r="W473" s="9">
        <f t="shared" si="99"/>
        <v>3043.5299999999997</v>
      </c>
      <c r="X473" s="22">
        <f t="shared" si="100"/>
        <v>215230.44</v>
      </c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</row>
    <row r="474" spans="1:159" s="21" customFormat="1">
      <c r="A474" s="78" t="s">
        <v>2348</v>
      </c>
      <c r="B474" s="90" t="s">
        <v>1073</v>
      </c>
      <c r="C474" s="91">
        <v>3554</v>
      </c>
      <c r="D474" s="90" t="s">
        <v>1074</v>
      </c>
      <c r="E474" s="110" t="str">
        <f>VLOOKUP($C474,'2023-24 School Level AAFTE'!$C$4:$L$2380,9,FALSE)</f>
        <v>Yes</v>
      </c>
      <c r="F474" s="98">
        <f>VLOOKUP($C474,'2023-24 School Level AAFTE'!$C$4:$J$2380,8,FALSE)</f>
        <v>72.209999999999994</v>
      </c>
      <c r="G474" s="100">
        <f>IFERROR(IF(E474= "yes",VLOOKUP(C474,Summary!$B:$I,5,0),0),0)</f>
        <v>0</v>
      </c>
      <c r="H474" s="99">
        <f t="shared" si="91"/>
        <v>72.209999999999994</v>
      </c>
      <c r="I474" s="157">
        <f>VLOOKUP($A474,'2024-25 Salary &amp; Benefits'!$A:$I,3,FALSE)</f>
        <v>1.1200000000000001</v>
      </c>
      <c r="J474" s="157">
        <f>VLOOKUP($A474,'2024-25 Salary &amp; Benefits'!$A:$I,4,FALSE)</f>
        <v>1.1200000000000001</v>
      </c>
      <c r="K474" s="144">
        <f t="shared" si="92"/>
        <v>72.209999999999994</v>
      </c>
      <c r="L474" s="143">
        <f t="shared" si="93"/>
        <v>0.21199999999999999</v>
      </c>
      <c r="M474" s="145">
        <f>'2024-25 Salary &amp; Benefits'!$E$6</f>
        <v>72728</v>
      </c>
      <c r="N474" s="145">
        <f>'2024-25 Salary &amp; Benefits'!$F$6</f>
        <v>78209</v>
      </c>
      <c r="O474" s="9">
        <f t="shared" si="94"/>
        <v>17268.54</v>
      </c>
      <c r="P474" s="9">
        <f t="shared" si="95"/>
        <v>1301.3999999999978</v>
      </c>
      <c r="Q474" s="9">
        <f>'2024-25 Salary &amp; Benefits'!G$6</f>
        <v>14418.72</v>
      </c>
      <c r="R474" s="146">
        <f>'2024-25 Salary &amp; Benefits'!H$6</f>
        <v>0.18149999999999999</v>
      </c>
      <c r="S474" s="146">
        <f>'2024-25 Salary &amp; Benefits'!I$6</f>
        <v>0.17510000000000001</v>
      </c>
      <c r="T474" s="9">
        <f t="shared" si="96"/>
        <v>6418.88</v>
      </c>
      <c r="U474" s="9">
        <f t="shared" si="97"/>
        <v>309.5</v>
      </c>
      <c r="V474" s="9">
        <f t="shared" si="98"/>
        <v>54.19</v>
      </c>
      <c r="W474" s="9">
        <f t="shared" si="99"/>
        <v>363.69</v>
      </c>
      <c r="X474" s="22">
        <f t="shared" si="100"/>
        <v>25352.51</v>
      </c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</row>
    <row r="475" spans="1:159" s="21" customFormat="1">
      <c r="A475" s="78" t="s">
        <v>2348</v>
      </c>
      <c r="B475" s="90" t="s">
        <v>1073</v>
      </c>
      <c r="C475" s="91">
        <v>5242</v>
      </c>
      <c r="D475" s="90" t="s">
        <v>3125</v>
      </c>
      <c r="E475" s="110" t="str">
        <f>VLOOKUP($C475,'2023-24 School Level AAFTE'!$C$4:$L$2380,9,FALSE)</f>
        <v>No</v>
      </c>
      <c r="F475" s="98">
        <f>VLOOKUP($C475,'2023-24 School Level AAFTE'!$C$4:$J$2380,8,FALSE)</f>
        <v>13.25</v>
      </c>
      <c r="G475" s="100">
        <f>IFERROR(IF(E475= "yes",VLOOKUP(C475,Summary!$B:$I,5,0),0),0)</f>
        <v>0</v>
      </c>
      <c r="H475" s="99">
        <f t="shared" si="91"/>
        <v>0</v>
      </c>
      <c r="I475" s="157">
        <f>VLOOKUP($A475,'2024-25 Salary &amp; Benefits'!$A:$I,3,FALSE)</f>
        <v>1.1200000000000001</v>
      </c>
      <c r="J475" s="157">
        <f>VLOOKUP($A475,'2024-25 Salary &amp; Benefits'!$A:$I,4,FALSE)</f>
        <v>1.1200000000000001</v>
      </c>
      <c r="K475" s="144">
        <f t="shared" si="92"/>
        <v>0</v>
      </c>
      <c r="L475" s="143">
        <f t="shared" si="93"/>
        <v>0</v>
      </c>
      <c r="M475" s="145">
        <f>'2024-25 Salary &amp; Benefits'!$E$6</f>
        <v>72728</v>
      </c>
      <c r="N475" s="145">
        <f>'2024-25 Salary &amp; Benefits'!$F$6</f>
        <v>78209</v>
      </c>
      <c r="O475" s="9">
        <f t="shared" si="94"/>
        <v>0</v>
      </c>
      <c r="P475" s="9">
        <f t="shared" si="95"/>
        <v>0</v>
      </c>
      <c r="Q475" s="9">
        <f>'2024-25 Salary &amp; Benefits'!G$6</f>
        <v>14418.72</v>
      </c>
      <c r="R475" s="146">
        <f>'2024-25 Salary &amp; Benefits'!H$6</f>
        <v>0.18149999999999999</v>
      </c>
      <c r="S475" s="146">
        <f>'2024-25 Salary &amp; Benefits'!I$6</f>
        <v>0.17510000000000001</v>
      </c>
      <c r="T475" s="9">
        <f t="shared" si="96"/>
        <v>0</v>
      </c>
      <c r="U475" s="9">
        <f t="shared" si="97"/>
        <v>0</v>
      </c>
      <c r="V475" s="9">
        <f t="shared" si="98"/>
        <v>0</v>
      </c>
      <c r="W475" s="9">
        <f t="shared" si="99"/>
        <v>0</v>
      </c>
      <c r="X475" s="22">
        <f t="shared" si="100"/>
        <v>0</v>
      </c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</row>
    <row r="476" spans="1:159" s="21" customFormat="1">
      <c r="A476" s="78" t="s">
        <v>2420</v>
      </c>
      <c r="B476" s="90" t="s">
        <v>1485</v>
      </c>
      <c r="C476" s="91">
        <v>2808</v>
      </c>
      <c r="D476" s="90" t="s">
        <v>1489</v>
      </c>
      <c r="E476" s="110" t="str">
        <f>VLOOKUP($C476,'2023-24 School Level AAFTE'!$C$4:$L$2380,9,FALSE)</f>
        <v>Yes</v>
      </c>
      <c r="F476" s="98">
        <f>VLOOKUP($C476,'2023-24 School Level AAFTE'!$C$4:$J$2380,8,FALSE)</f>
        <v>157.55000000000001</v>
      </c>
      <c r="G476" s="100">
        <f>IFERROR(IF(E476= "yes",VLOOKUP(C476,Summary!$B:$I,5,0),0),0)</f>
        <v>0</v>
      </c>
      <c r="H476" s="99">
        <f t="shared" si="91"/>
        <v>157.55000000000001</v>
      </c>
      <c r="I476" s="157">
        <f>VLOOKUP($A476,'2024-25 Salary &amp; Benefits'!$A:$I,3,FALSE)</f>
        <v>1</v>
      </c>
      <c r="J476" s="157">
        <f>VLOOKUP($A476,'2024-25 Salary &amp; Benefits'!$A:$I,4,FALSE)</f>
        <v>1</v>
      </c>
      <c r="K476" s="144">
        <f t="shared" si="92"/>
        <v>157.55000000000001</v>
      </c>
      <c r="L476" s="143">
        <f t="shared" si="93"/>
        <v>0.46200000000000002</v>
      </c>
      <c r="M476" s="145">
        <f>'2024-25 Salary &amp; Benefits'!$E$6</f>
        <v>72728</v>
      </c>
      <c r="N476" s="145">
        <f>'2024-25 Salary &amp; Benefits'!$F$6</f>
        <v>78209</v>
      </c>
      <c r="O476" s="9">
        <f t="shared" si="94"/>
        <v>33600.339999999997</v>
      </c>
      <c r="P476" s="9">
        <f t="shared" si="95"/>
        <v>2532.2200000000012</v>
      </c>
      <c r="Q476" s="9">
        <f>'2024-25 Salary &amp; Benefits'!G$6</f>
        <v>14418.72</v>
      </c>
      <c r="R476" s="146">
        <f>'2024-25 Salary &amp; Benefits'!H$6</f>
        <v>0.18149999999999999</v>
      </c>
      <c r="S476" s="146">
        <f>'2024-25 Salary &amp; Benefits'!I$6</f>
        <v>0.17510000000000001</v>
      </c>
      <c r="T476" s="9">
        <f t="shared" si="96"/>
        <v>13203.3</v>
      </c>
      <c r="U476" s="9">
        <f t="shared" si="97"/>
        <v>602.21</v>
      </c>
      <c r="V476" s="9">
        <f t="shared" si="98"/>
        <v>105.45</v>
      </c>
      <c r="W476" s="9">
        <f t="shared" si="99"/>
        <v>707.66000000000008</v>
      </c>
      <c r="X476" s="22">
        <f t="shared" si="100"/>
        <v>50043.520000000004</v>
      </c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</row>
    <row r="477" spans="1:159" s="21" customFormat="1">
      <c r="A477" s="78" t="s">
        <v>2420</v>
      </c>
      <c r="B477" s="90" t="s">
        <v>1485</v>
      </c>
      <c r="C477" s="91">
        <v>2205</v>
      </c>
      <c r="D477" s="90" t="s">
        <v>1486</v>
      </c>
      <c r="E477" s="110" t="str">
        <f>VLOOKUP($C477,'2023-24 School Level AAFTE'!$C$4:$L$2380,9,FALSE)</f>
        <v>No</v>
      </c>
      <c r="F477" s="98">
        <f>VLOOKUP($C477,'2023-24 School Level AAFTE'!$C$4:$J$2380,8,FALSE)</f>
        <v>400.69</v>
      </c>
      <c r="G477" s="100">
        <f>IFERROR(IF(E477= "yes",VLOOKUP(C477,Summary!$B:$I,5,0),0),0)</f>
        <v>0</v>
      </c>
      <c r="H477" s="99">
        <f t="shared" si="91"/>
        <v>0</v>
      </c>
      <c r="I477" s="157">
        <f>VLOOKUP($A477,'2024-25 Salary &amp; Benefits'!$A:$I,3,FALSE)</f>
        <v>1</v>
      </c>
      <c r="J477" s="157">
        <f>VLOOKUP($A477,'2024-25 Salary &amp; Benefits'!$A:$I,4,FALSE)</f>
        <v>1</v>
      </c>
      <c r="K477" s="144">
        <f t="shared" si="92"/>
        <v>0</v>
      </c>
      <c r="L477" s="143">
        <f t="shared" si="93"/>
        <v>0</v>
      </c>
      <c r="M477" s="145">
        <f>'2024-25 Salary &amp; Benefits'!$E$6</f>
        <v>72728</v>
      </c>
      <c r="N477" s="145">
        <f>'2024-25 Salary &amp; Benefits'!$F$6</f>
        <v>78209</v>
      </c>
      <c r="O477" s="9">
        <f t="shared" si="94"/>
        <v>0</v>
      </c>
      <c r="P477" s="9">
        <f t="shared" si="95"/>
        <v>0</v>
      </c>
      <c r="Q477" s="9">
        <f>'2024-25 Salary &amp; Benefits'!G$6</f>
        <v>14418.72</v>
      </c>
      <c r="R477" s="146">
        <f>'2024-25 Salary &amp; Benefits'!H$6</f>
        <v>0.18149999999999999</v>
      </c>
      <c r="S477" s="146">
        <f>'2024-25 Salary &amp; Benefits'!I$6</f>
        <v>0.17510000000000001</v>
      </c>
      <c r="T477" s="9">
        <f t="shared" si="96"/>
        <v>0</v>
      </c>
      <c r="U477" s="9">
        <f t="shared" si="97"/>
        <v>0</v>
      </c>
      <c r="V477" s="9">
        <f t="shared" si="98"/>
        <v>0</v>
      </c>
      <c r="W477" s="9">
        <f t="shared" si="99"/>
        <v>0</v>
      </c>
      <c r="X477" s="22">
        <f t="shared" si="100"/>
        <v>0</v>
      </c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</row>
    <row r="478" spans="1:159" s="21" customFormat="1">
      <c r="A478" s="78" t="s">
        <v>2420</v>
      </c>
      <c r="B478" s="90" t="s">
        <v>1485</v>
      </c>
      <c r="C478" s="91">
        <v>2206</v>
      </c>
      <c r="D478" s="90" t="s">
        <v>1487</v>
      </c>
      <c r="E478" s="110" t="str">
        <f>VLOOKUP($C478,'2023-24 School Level AAFTE'!$C$4:$L$2380,9,FALSE)</f>
        <v>No</v>
      </c>
      <c r="F478" s="98">
        <f>VLOOKUP($C478,'2023-24 School Level AAFTE'!$C$4:$J$2380,8,FALSE)</f>
        <v>592.78</v>
      </c>
      <c r="G478" s="100">
        <f>IFERROR(IF(E478= "yes",VLOOKUP(C478,Summary!$B:$I,5,0),0),0)</f>
        <v>0</v>
      </c>
      <c r="H478" s="99">
        <f t="shared" si="91"/>
        <v>0</v>
      </c>
      <c r="I478" s="157">
        <f>VLOOKUP($A478,'2024-25 Salary &amp; Benefits'!$A:$I,3,FALSE)</f>
        <v>1</v>
      </c>
      <c r="J478" s="157">
        <f>VLOOKUP($A478,'2024-25 Salary &amp; Benefits'!$A:$I,4,FALSE)</f>
        <v>1</v>
      </c>
      <c r="K478" s="144">
        <f t="shared" si="92"/>
        <v>0</v>
      </c>
      <c r="L478" s="143">
        <f t="shared" si="93"/>
        <v>0</v>
      </c>
      <c r="M478" s="145">
        <f>'2024-25 Salary &amp; Benefits'!$E$6</f>
        <v>72728</v>
      </c>
      <c r="N478" s="145">
        <f>'2024-25 Salary &amp; Benefits'!$F$6</f>
        <v>78209</v>
      </c>
      <c r="O478" s="9">
        <f t="shared" si="94"/>
        <v>0</v>
      </c>
      <c r="P478" s="9">
        <f t="shared" si="95"/>
        <v>0</v>
      </c>
      <c r="Q478" s="9">
        <f>'2024-25 Salary &amp; Benefits'!G$6</f>
        <v>14418.72</v>
      </c>
      <c r="R478" s="146">
        <f>'2024-25 Salary &amp; Benefits'!H$6</f>
        <v>0.18149999999999999</v>
      </c>
      <c r="S478" s="146">
        <f>'2024-25 Salary &amp; Benefits'!I$6</f>
        <v>0.17510000000000001</v>
      </c>
      <c r="T478" s="9">
        <f t="shared" si="96"/>
        <v>0</v>
      </c>
      <c r="U478" s="9">
        <f t="shared" si="97"/>
        <v>0</v>
      </c>
      <c r="V478" s="9">
        <f t="shared" si="98"/>
        <v>0</v>
      </c>
      <c r="W478" s="9">
        <f t="shared" si="99"/>
        <v>0</v>
      </c>
      <c r="X478" s="22">
        <f t="shared" si="100"/>
        <v>0</v>
      </c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</row>
    <row r="479" spans="1:159" s="21" customFormat="1">
      <c r="A479" s="78" t="s">
        <v>2420</v>
      </c>
      <c r="B479" s="90" t="s">
        <v>1485</v>
      </c>
      <c r="C479" s="91">
        <v>4230</v>
      </c>
      <c r="D479" s="90" t="s">
        <v>1490</v>
      </c>
      <c r="E479" s="110" t="str">
        <f>VLOOKUP($C479,'2023-24 School Level AAFTE'!$C$4:$L$2380,9,FALSE)</f>
        <v>No</v>
      </c>
      <c r="F479" s="98">
        <f>VLOOKUP($C479,'2023-24 School Level AAFTE'!$C$4:$J$2380,8,FALSE)</f>
        <v>407.08</v>
      </c>
      <c r="G479" s="100">
        <f>IFERROR(IF(E479= "yes",VLOOKUP(C479,Summary!$B:$I,5,0),0),0)</f>
        <v>0</v>
      </c>
      <c r="H479" s="99">
        <f t="shared" si="91"/>
        <v>0</v>
      </c>
      <c r="I479" s="157">
        <f>VLOOKUP($A479,'2024-25 Salary &amp; Benefits'!$A:$I,3,FALSE)</f>
        <v>1</v>
      </c>
      <c r="J479" s="157">
        <f>VLOOKUP($A479,'2024-25 Salary &amp; Benefits'!$A:$I,4,FALSE)</f>
        <v>1</v>
      </c>
      <c r="K479" s="144">
        <f t="shared" si="92"/>
        <v>0</v>
      </c>
      <c r="L479" s="143">
        <f t="shared" si="93"/>
        <v>0</v>
      </c>
      <c r="M479" s="145">
        <f>'2024-25 Salary &amp; Benefits'!$E$6</f>
        <v>72728</v>
      </c>
      <c r="N479" s="145">
        <f>'2024-25 Salary &amp; Benefits'!$F$6</f>
        <v>78209</v>
      </c>
      <c r="O479" s="9">
        <f t="shared" si="94"/>
        <v>0</v>
      </c>
      <c r="P479" s="9">
        <f t="shared" si="95"/>
        <v>0</v>
      </c>
      <c r="Q479" s="9">
        <f>'2024-25 Salary &amp; Benefits'!G$6</f>
        <v>14418.72</v>
      </c>
      <c r="R479" s="146">
        <f>'2024-25 Salary &amp; Benefits'!H$6</f>
        <v>0.18149999999999999</v>
      </c>
      <c r="S479" s="146">
        <f>'2024-25 Salary &amp; Benefits'!I$6</f>
        <v>0.17510000000000001</v>
      </c>
      <c r="T479" s="9">
        <f t="shared" si="96"/>
        <v>0</v>
      </c>
      <c r="U479" s="9">
        <f t="shared" si="97"/>
        <v>0</v>
      </c>
      <c r="V479" s="9">
        <f t="shared" si="98"/>
        <v>0</v>
      </c>
      <c r="W479" s="9">
        <f t="shared" si="99"/>
        <v>0</v>
      </c>
      <c r="X479" s="22">
        <f t="shared" si="100"/>
        <v>0</v>
      </c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</row>
    <row r="480" spans="1:159" s="21" customFormat="1">
      <c r="A480" s="78" t="s">
        <v>2420</v>
      </c>
      <c r="B480" s="90" t="s">
        <v>1485</v>
      </c>
      <c r="C480" s="91">
        <v>5531</v>
      </c>
      <c r="D480" s="90" t="s">
        <v>2975</v>
      </c>
      <c r="E480" s="110" t="str">
        <f>VLOOKUP($C480,'2023-24 School Level AAFTE'!$C$4:$L$2380,9,FALSE)</f>
        <v>No</v>
      </c>
      <c r="F480" s="98">
        <f>VLOOKUP($C480,'2023-24 School Level AAFTE'!$C$4:$J$2380,8,FALSE)</f>
        <v>5.57</v>
      </c>
      <c r="G480" s="100">
        <f>IFERROR(IF(E480= "yes",VLOOKUP(C480,Summary!$B:$I,5,0),0),0)</f>
        <v>0</v>
      </c>
      <c r="H480" s="99">
        <f t="shared" si="91"/>
        <v>0</v>
      </c>
      <c r="I480" s="157">
        <f>VLOOKUP($A480,'2024-25 Salary &amp; Benefits'!$A:$I,3,FALSE)</f>
        <v>1</v>
      </c>
      <c r="J480" s="157">
        <f>VLOOKUP($A480,'2024-25 Salary &amp; Benefits'!$A:$I,4,FALSE)</f>
        <v>1</v>
      </c>
      <c r="K480" s="144">
        <f t="shared" si="92"/>
        <v>0</v>
      </c>
      <c r="L480" s="143">
        <f t="shared" si="93"/>
        <v>0</v>
      </c>
      <c r="M480" s="145">
        <f>'2024-25 Salary &amp; Benefits'!$E$6</f>
        <v>72728</v>
      </c>
      <c r="N480" s="145">
        <f>'2024-25 Salary &amp; Benefits'!$F$6</f>
        <v>78209</v>
      </c>
      <c r="O480" s="9">
        <f t="shared" si="94"/>
        <v>0</v>
      </c>
      <c r="P480" s="9">
        <f t="shared" si="95"/>
        <v>0</v>
      </c>
      <c r="Q480" s="9">
        <f>'2024-25 Salary &amp; Benefits'!G$6</f>
        <v>14418.72</v>
      </c>
      <c r="R480" s="146">
        <f>'2024-25 Salary &amp; Benefits'!H$6</f>
        <v>0.18149999999999999</v>
      </c>
      <c r="S480" s="146">
        <f>'2024-25 Salary &amp; Benefits'!I$6</f>
        <v>0.17510000000000001</v>
      </c>
      <c r="T480" s="9">
        <f t="shared" si="96"/>
        <v>0</v>
      </c>
      <c r="U480" s="9">
        <f t="shared" si="97"/>
        <v>0</v>
      </c>
      <c r="V480" s="9">
        <f t="shared" si="98"/>
        <v>0</v>
      </c>
      <c r="W480" s="9">
        <f t="shared" si="99"/>
        <v>0</v>
      </c>
      <c r="X480" s="22">
        <f t="shared" si="100"/>
        <v>0</v>
      </c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</row>
    <row r="481" spans="1:159" s="21" customFormat="1">
      <c r="A481" s="78" t="s">
        <v>2420</v>
      </c>
      <c r="B481" s="90" t="s">
        <v>1485</v>
      </c>
      <c r="C481" s="91">
        <v>5332</v>
      </c>
      <c r="D481" s="90" t="s">
        <v>1491</v>
      </c>
      <c r="E481" s="110" t="str">
        <f>VLOOKUP($C481,'2023-24 School Level AAFTE'!$C$4:$L$2380,9,FALSE)</f>
        <v>Yes</v>
      </c>
      <c r="F481" s="98">
        <f>VLOOKUP($C481,'2023-24 School Level AAFTE'!$C$4:$J$2380,8,FALSE)</f>
        <v>27.57</v>
      </c>
      <c r="G481" s="100">
        <f>IFERROR(IF(E481= "yes",VLOOKUP(C481,Summary!$B:$I,5,0),0),0)</f>
        <v>0</v>
      </c>
      <c r="H481" s="99">
        <f t="shared" si="91"/>
        <v>27.57</v>
      </c>
      <c r="I481" s="157">
        <f>VLOOKUP($A481,'2024-25 Salary &amp; Benefits'!$A:$I,3,FALSE)</f>
        <v>1</v>
      </c>
      <c r="J481" s="157">
        <f>VLOOKUP($A481,'2024-25 Salary &amp; Benefits'!$A:$I,4,FALSE)</f>
        <v>1</v>
      </c>
      <c r="K481" s="144">
        <f t="shared" si="92"/>
        <v>27.57</v>
      </c>
      <c r="L481" s="143">
        <f t="shared" si="93"/>
        <v>8.1000000000000003E-2</v>
      </c>
      <c r="M481" s="145">
        <f>'2024-25 Salary &amp; Benefits'!$E$6</f>
        <v>72728</v>
      </c>
      <c r="N481" s="145">
        <f>'2024-25 Salary &amp; Benefits'!$F$6</f>
        <v>78209</v>
      </c>
      <c r="O481" s="9">
        <f t="shared" si="94"/>
        <v>5890.97</v>
      </c>
      <c r="P481" s="9">
        <f t="shared" si="95"/>
        <v>443.96000000000004</v>
      </c>
      <c r="Q481" s="9">
        <f>'2024-25 Salary &amp; Benefits'!G$6</f>
        <v>14418.72</v>
      </c>
      <c r="R481" s="146">
        <f>'2024-25 Salary &amp; Benefits'!H$6</f>
        <v>0.18149999999999999</v>
      </c>
      <c r="S481" s="146">
        <f>'2024-25 Salary &amp; Benefits'!I$6</f>
        <v>0.17510000000000001</v>
      </c>
      <c r="T481" s="9">
        <f t="shared" si="96"/>
        <v>2314.86</v>
      </c>
      <c r="U481" s="9">
        <f t="shared" si="97"/>
        <v>105.58</v>
      </c>
      <c r="V481" s="9">
        <f t="shared" si="98"/>
        <v>18.489999999999998</v>
      </c>
      <c r="W481" s="9">
        <f t="shared" si="99"/>
        <v>124.07</v>
      </c>
      <c r="X481" s="22">
        <f t="shared" si="100"/>
        <v>8773.86</v>
      </c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</row>
    <row r="482" spans="1:159" s="21" customFormat="1">
      <c r="A482" s="78" t="s">
        <v>2420</v>
      </c>
      <c r="B482" s="90" t="s">
        <v>1485</v>
      </c>
      <c r="C482" s="91">
        <v>2361</v>
      </c>
      <c r="D482" s="90" t="s">
        <v>1488</v>
      </c>
      <c r="E482" s="110" t="str">
        <f>VLOOKUP($C482,'2023-24 School Level AAFTE'!$C$4:$L$2380,9,FALSE)</f>
        <v>No</v>
      </c>
      <c r="F482" s="98">
        <f>VLOOKUP($C482,'2023-24 School Level AAFTE'!$C$4:$J$2380,8,FALSE)</f>
        <v>364.05</v>
      </c>
      <c r="G482" s="100">
        <f>IFERROR(IF(E482= "yes",VLOOKUP(C482,Summary!$B:$I,5,0),0),0)</f>
        <v>0</v>
      </c>
      <c r="H482" s="99">
        <f t="shared" si="91"/>
        <v>0</v>
      </c>
      <c r="I482" s="157">
        <f>VLOOKUP($A482,'2024-25 Salary &amp; Benefits'!$A:$I,3,FALSE)</f>
        <v>1</v>
      </c>
      <c r="J482" s="157">
        <f>VLOOKUP($A482,'2024-25 Salary &amp; Benefits'!$A:$I,4,FALSE)</f>
        <v>1</v>
      </c>
      <c r="K482" s="144">
        <f t="shared" si="92"/>
        <v>0</v>
      </c>
      <c r="L482" s="143">
        <f t="shared" si="93"/>
        <v>0</v>
      </c>
      <c r="M482" s="145">
        <f>'2024-25 Salary &amp; Benefits'!$E$6</f>
        <v>72728</v>
      </c>
      <c r="N482" s="145">
        <f>'2024-25 Salary &amp; Benefits'!$F$6</f>
        <v>78209</v>
      </c>
      <c r="O482" s="9">
        <f t="shared" si="94"/>
        <v>0</v>
      </c>
      <c r="P482" s="9">
        <f t="shared" si="95"/>
        <v>0</v>
      </c>
      <c r="Q482" s="9">
        <f>'2024-25 Salary &amp; Benefits'!G$6</f>
        <v>14418.72</v>
      </c>
      <c r="R482" s="146">
        <f>'2024-25 Salary &amp; Benefits'!H$6</f>
        <v>0.18149999999999999</v>
      </c>
      <c r="S482" s="146">
        <f>'2024-25 Salary &amp; Benefits'!I$6</f>
        <v>0.17510000000000001</v>
      </c>
      <c r="T482" s="9">
        <f t="shared" si="96"/>
        <v>0</v>
      </c>
      <c r="U482" s="9">
        <f t="shared" si="97"/>
        <v>0</v>
      </c>
      <c r="V482" s="9">
        <f t="shared" si="98"/>
        <v>0</v>
      </c>
      <c r="W482" s="9">
        <f t="shared" si="99"/>
        <v>0</v>
      </c>
      <c r="X482" s="22">
        <f t="shared" si="100"/>
        <v>0</v>
      </c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</row>
    <row r="483" spans="1:159" s="21" customFormat="1">
      <c r="A483" s="78" t="s">
        <v>2442</v>
      </c>
      <c r="B483" s="90" t="s">
        <v>1625</v>
      </c>
      <c r="C483" s="91">
        <v>3560</v>
      </c>
      <c r="D483" s="90" t="s">
        <v>1649</v>
      </c>
      <c r="E483" s="110" t="str">
        <f>VLOOKUP($C483,'2023-24 School Level AAFTE'!$C$4:$L$2380,9,FALSE)</f>
        <v>Yes</v>
      </c>
      <c r="F483" s="98">
        <f>VLOOKUP($C483,'2023-24 School Level AAFTE'!$C$4:$J$2380,8,FALSE)</f>
        <v>684.24</v>
      </c>
      <c r="G483" s="100">
        <f>IFERROR(IF(E483= "yes",VLOOKUP(C483,Summary!$B:$I,5,0),0),0)</f>
        <v>0</v>
      </c>
      <c r="H483" s="99">
        <f t="shared" si="91"/>
        <v>684.24</v>
      </c>
      <c r="I483" s="157">
        <f>VLOOKUP($A483,'2024-25 Salary &amp; Benefits'!$A:$I,3,FALSE)</f>
        <v>1.18</v>
      </c>
      <c r="J483" s="157">
        <f>VLOOKUP($A483,'2024-25 Salary &amp; Benefits'!$A:$I,4,FALSE)</f>
        <v>1.18</v>
      </c>
      <c r="K483" s="144">
        <f t="shared" si="92"/>
        <v>684.24</v>
      </c>
      <c r="L483" s="143">
        <f t="shared" si="93"/>
        <v>2.0070000000000001</v>
      </c>
      <c r="M483" s="145">
        <f>'2024-25 Salary &amp; Benefits'!$E$6</f>
        <v>72728</v>
      </c>
      <c r="N483" s="145">
        <f>'2024-25 Salary &amp; Benefits'!$F$6</f>
        <v>78209</v>
      </c>
      <c r="O483" s="9">
        <f t="shared" si="94"/>
        <v>172238.81</v>
      </c>
      <c r="P483" s="9">
        <f t="shared" si="95"/>
        <v>12980.440000000002</v>
      </c>
      <c r="Q483" s="9">
        <f>'2024-25 Salary &amp; Benefits'!G$6</f>
        <v>14418.72</v>
      </c>
      <c r="R483" s="146">
        <f>'2024-25 Salary &amp; Benefits'!H$6</f>
        <v>0.18149999999999999</v>
      </c>
      <c r="S483" s="146">
        <f>'2024-25 Salary &amp; Benefits'!I$6</f>
        <v>0.17510000000000001</v>
      </c>
      <c r="T483" s="9">
        <f t="shared" si="96"/>
        <v>62472.59</v>
      </c>
      <c r="U483" s="9">
        <f t="shared" si="97"/>
        <v>3086.99</v>
      </c>
      <c r="V483" s="9">
        <f t="shared" si="98"/>
        <v>540.53</v>
      </c>
      <c r="W483" s="9">
        <f t="shared" si="99"/>
        <v>3627.5199999999995</v>
      </c>
      <c r="X483" s="22">
        <f t="shared" si="100"/>
        <v>251319.36</v>
      </c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</row>
    <row r="484" spans="1:159" s="21" customFormat="1">
      <c r="A484" s="78" t="s">
        <v>2442</v>
      </c>
      <c r="B484" s="90" t="s">
        <v>1625</v>
      </c>
      <c r="C484" s="91">
        <v>3302</v>
      </c>
      <c r="D484" s="90" t="s">
        <v>1637</v>
      </c>
      <c r="E484" s="110" t="str">
        <f>VLOOKUP($C484,'2023-24 School Level AAFTE'!$C$4:$L$2380,9,FALSE)</f>
        <v>No</v>
      </c>
      <c r="F484" s="98">
        <f>VLOOKUP($C484,'2023-24 School Level AAFTE'!$C$4:$J$2380,8,FALSE)</f>
        <v>436.14</v>
      </c>
      <c r="G484" s="100">
        <f>IFERROR(IF(E484= "yes",VLOOKUP(C484,Summary!$B:$I,5,0),0),0)</f>
        <v>0</v>
      </c>
      <c r="H484" s="99">
        <f t="shared" si="91"/>
        <v>0</v>
      </c>
      <c r="I484" s="157">
        <f>VLOOKUP($A484,'2024-25 Salary &amp; Benefits'!$A:$I,3,FALSE)</f>
        <v>1.18</v>
      </c>
      <c r="J484" s="157">
        <f>VLOOKUP($A484,'2024-25 Salary &amp; Benefits'!$A:$I,4,FALSE)</f>
        <v>1.18</v>
      </c>
      <c r="K484" s="144">
        <f t="shared" si="92"/>
        <v>0</v>
      </c>
      <c r="L484" s="143">
        <f t="shared" si="93"/>
        <v>0</v>
      </c>
      <c r="M484" s="145">
        <f>'2024-25 Salary &amp; Benefits'!$E$6</f>
        <v>72728</v>
      </c>
      <c r="N484" s="145">
        <f>'2024-25 Salary &amp; Benefits'!$F$6</f>
        <v>78209</v>
      </c>
      <c r="O484" s="9">
        <f t="shared" si="94"/>
        <v>0</v>
      </c>
      <c r="P484" s="9">
        <f t="shared" si="95"/>
        <v>0</v>
      </c>
      <c r="Q484" s="9">
        <f>'2024-25 Salary &amp; Benefits'!G$6</f>
        <v>14418.72</v>
      </c>
      <c r="R484" s="146">
        <f>'2024-25 Salary &amp; Benefits'!H$6</f>
        <v>0.18149999999999999</v>
      </c>
      <c r="S484" s="146">
        <f>'2024-25 Salary &amp; Benefits'!I$6</f>
        <v>0.17510000000000001</v>
      </c>
      <c r="T484" s="9">
        <f t="shared" si="96"/>
        <v>0</v>
      </c>
      <c r="U484" s="9">
        <f t="shared" si="97"/>
        <v>0</v>
      </c>
      <c r="V484" s="9">
        <f t="shared" si="98"/>
        <v>0</v>
      </c>
      <c r="W484" s="9">
        <f t="shared" si="99"/>
        <v>0</v>
      </c>
      <c r="X484" s="22">
        <f t="shared" si="100"/>
        <v>0</v>
      </c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</row>
    <row r="485" spans="1:159" s="21" customFormat="1">
      <c r="A485" s="78" t="s">
        <v>2442</v>
      </c>
      <c r="B485" s="90" t="s">
        <v>1625</v>
      </c>
      <c r="C485" s="91">
        <v>3536</v>
      </c>
      <c r="D485" s="90" t="s">
        <v>1648</v>
      </c>
      <c r="E485" s="110" t="str">
        <f>VLOOKUP($C485,'2023-24 School Level AAFTE'!$C$4:$L$2380,9,FALSE)</f>
        <v>No</v>
      </c>
      <c r="F485" s="98">
        <f>VLOOKUP($C485,'2023-24 School Level AAFTE'!$C$4:$J$2380,8,FALSE)</f>
        <v>400.29</v>
      </c>
      <c r="G485" s="100">
        <f>IFERROR(IF(E485= "yes",VLOOKUP(C485,Summary!$B:$I,5,0),0),0)</f>
        <v>0</v>
      </c>
      <c r="H485" s="99">
        <f t="shared" si="91"/>
        <v>0</v>
      </c>
      <c r="I485" s="157">
        <f>VLOOKUP($A485,'2024-25 Salary &amp; Benefits'!$A:$I,3,FALSE)</f>
        <v>1.18</v>
      </c>
      <c r="J485" s="157">
        <f>VLOOKUP($A485,'2024-25 Salary &amp; Benefits'!$A:$I,4,FALSE)</f>
        <v>1.18</v>
      </c>
      <c r="K485" s="144">
        <f t="shared" si="92"/>
        <v>0</v>
      </c>
      <c r="L485" s="143">
        <f t="shared" si="93"/>
        <v>0</v>
      </c>
      <c r="M485" s="145">
        <f>'2024-25 Salary &amp; Benefits'!$E$6</f>
        <v>72728</v>
      </c>
      <c r="N485" s="145">
        <f>'2024-25 Salary &amp; Benefits'!$F$6</f>
        <v>78209</v>
      </c>
      <c r="O485" s="9">
        <f t="shared" si="94"/>
        <v>0</v>
      </c>
      <c r="P485" s="9">
        <f t="shared" si="95"/>
        <v>0</v>
      </c>
      <c r="Q485" s="9">
        <f>'2024-25 Salary &amp; Benefits'!G$6</f>
        <v>14418.72</v>
      </c>
      <c r="R485" s="146">
        <f>'2024-25 Salary &amp; Benefits'!H$6</f>
        <v>0.18149999999999999</v>
      </c>
      <c r="S485" s="146">
        <f>'2024-25 Salary &amp; Benefits'!I$6</f>
        <v>0.17510000000000001</v>
      </c>
      <c r="T485" s="9">
        <f t="shared" si="96"/>
        <v>0</v>
      </c>
      <c r="U485" s="9">
        <f t="shared" si="97"/>
        <v>0</v>
      </c>
      <c r="V485" s="9">
        <f t="shared" si="98"/>
        <v>0</v>
      </c>
      <c r="W485" s="9">
        <f t="shared" si="99"/>
        <v>0</v>
      </c>
      <c r="X485" s="22">
        <f t="shared" si="100"/>
        <v>0</v>
      </c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</row>
    <row r="486" spans="1:159" s="21" customFormat="1">
      <c r="A486" s="78" t="s">
        <v>2442</v>
      </c>
      <c r="B486" s="90" t="s">
        <v>1625</v>
      </c>
      <c r="C486" s="91">
        <v>3650</v>
      </c>
      <c r="D486" s="90" t="s">
        <v>1654</v>
      </c>
      <c r="E486" s="110" t="str">
        <f>VLOOKUP($C486,'2023-24 School Level AAFTE'!$C$4:$L$2380,9,FALSE)</f>
        <v>No</v>
      </c>
      <c r="F486" s="98">
        <f>VLOOKUP($C486,'2023-24 School Level AAFTE'!$C$4:$J$2380,8,FALSE)</f>
        <v>665.78</v>
      </c>
      <c r="G486" s="100">
        <f>IFERROR(IF(E486= "yes",VLOOKUP(C486,Summary!$B:$I,5,0),0),0)</f>
        <v>0</v>
      </c>
      <c r="H486" s="99">
        <f t="shared" si="91"/>
        <v>0</v>
      </c>
      <c r="I486" s="157">
        <f>VLOOKUP($A486,'2024-25 Salary &amp; Benefits'!$A:$I,3,FALSE)</f>
        <v>1.18</v>
      </c>
      <c r="J486" s="157">
        <f>VLOOKUP($A486,'2024-25 Salary &amp; Benefits'!$A:$I,4,FALSE)</f>
        <v>1.18</v>
      </c>
      <c r="K486" s="144">
        <f t="shared" si="92"/>
        <v>0</v>
      </c>
      <c r="L486" s="143">
        <f t="shared" si="93"/>
        <v>0</v>
      </c>
      <c r="M486" s="145">
        <f>'2024-25 Salary &amp; Benefits'!$E$6</f>
        <v>72728</v>
      </c>
      <c r="N486" s="145">
        <f>'2024-25 Salary &amp; Benefits'!$F$6</f>
        <v>78209</v>
      </c>
      <c r="O486" s="9">
        <f t="shared" si="94"/>
        <v>0</v>
      </c>
      <c r="P486" s="9">
        <f t="shared" si="95"/>
        <v>0</v>
      </c>
      <c r="Q486" s="9">
        <f>'2024-25 Salary &amp; Benefits'!G$6</f>
        <v>14418.72</v>
      </c>
      <c r="R486" s="146">
        <f>'2024-25 Salary &amp; Benefits'!H$6</f>
        <v>0.18149999999999999</v>
      </c>
      <c r="S486" s="146">
        <f>'2024-25 Salary &amp; Benefits'!I$6</f>
        <v>0.17510000000000001</v>
      </c>
      <c r="T486" s="9">
        <f t="shared" si="96"/>
        <v>0</v>
      </c>
      <c r="U486" s="9">
        <f t="shared" si="97"/>
        <v>0</v>
      </c>
      <c r="V486" s="9">
        <f t="shared" si="98"/>
        <v>0</v>
      </c>
      <c r="W486" s="9">
        <f t="shared" si="99"/>
        <v>0</v>
      </c>
      <c r="X486" s="22">
        <f t="shared" si="100"/>
        <v>0</v>
      </c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</row>
    <row r="487" spans="1:159" s="21" customFormat="1">
      <c r="A487" s="78" t="s">
        <v>2442</v>
      </c>
      <c r="B487" s="90" t="s">
        <v>1625</v>
      </c>
      <c r="C487" s="91">
        <v>3409</v>
      </c>
      <c r="D487" s="90" t="s">
        <v>1641</v>
      </c>
      <c r="E487" s="110" t="str">
        <f>VLOOKUP($C487,'2023-24 School Level AAFTE'!$C$4:$L$2380,9,FALSE)</f>
        <v>Yes</v>
      </c>
      <c r="F487" s="98">
        <f>VLOOKUP($C487,'2023-24 School Level AAFTE'!$C$4:$J$2380,8,FALSE)</f>
        <v>441.71</v>
      </c>
      <c r="G487" s="100">
        <f>IFERROR(IF(E487= "yes",VLOOKUP(C487,Summary!$B:$I,5,0),0),0)</f>
        <v>0</v>
      </c>
      <c r="H487" s="99">
        <f t="shared" si="91"/>
        <v>441.71</v>
      </c>
      <c r="I487" s="157">
        <f>VLOOKUP($A487,'2024-25 Salary &amp; Benefits'!$A:$I,3,FALSE)</f>
        <v>1.18</v>
      </c>
      <c r="J487" s="157">
        <f>VLOOKUP($A487,'2024-25 Salary &amp; Benefits'!$A:$I,4,FALSE)</f>
        <v>1.18</v>
      </c>
      <c r="K487" s="144">
        <f t="shared" si="92"/>
        <v>441.71</v>
      </c>
      <c r="L487" s="143">
        <f t="shared" si="93"/>
        <v>1.296</v>
      </c>
      <c r="M487" s="145">
        <f>'2024-25 Salary &amp; Benefits'!$E$6</f>
        <v>72728</v>
      </c>
      <c r="N487" s="145">
        <f>'2024-25 Salary &amp; Benefits'!$F$6</f>
        <v>78209</v>
      </c>
      <c r="O487" s="9">
        <f t="shared" si="94"/>
        <v>111221.48</v>
      </c>
      <c r="P487" s="9">
        <f t="shared" si="95"/>
        <v>8381.9800000000105</v>
      </c>
      <c r="Q487" s="9">
        <f>'2024-25 Salary &amp; Benefits'!G$6</f>
        <v>14418.72</v>
      </c>
      <c r="R487" s="146">
        <f>'2024-25 Salary &amp; Benefits'!H$6</f>
        <v>0.18149999999999999</v>
      </c>
      <c r="S487" s="146">
        <f>'2024-25 Salary &amp; Benefits'!I$6</f>
        <v>0.17510000000000001</v>
      </c>
      <c r="T487" s="9">
        <f t="shared" si="96"/>
        <v>40341.040000000001</v>
      </c>
      <c r="U487" s="9">
        <f t="shared" si="97"/>
        <v>1993.39</v>
      </c>
      <c r="V487" s="9">
        <f t="shared" si="98"/>
        <v>349.04</v>
      </c>
      <c r="W487" s="9">
        <f t="shared" si="99"/>
        <v>2342.4300000000003</v>
      </c>
      <c r="X487" s="22">
        <f t="shared" si="100"/>
        <v>162286.93</v>
      </c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</row>
    <row r="488" spans="1:159" s="21" customFormat="1">
      <c r="A488" s="78" t="s">
        <v>2442</v>
      </c>
      <c r="B488" s="90" t="s">
        <v>1625</v>
      </c>
      <c r="C488" s="91">
        <v>3304</v>
      </c>
      <c r="D488" s="90" t="s">
        <v>1639</v>
      </c>
      <c r="E488" s="110" t="str">
        <f>VLOOKUP($C488,'2023-24 School Level AAFTE'!$C$4:$L$2380,9,FALSE)</f>
        <v>Yes</v>
      </c>
      <c r="F488" s="98">
        <f>VLOOKUP($C488,'2023-24 School Level AAFTE'!$C$4:$J$2380,8,FALSE)</f>
        <v>541.28</v>
      </c>
      <c r="G488" s="100">
        <f>IFERROR(IF(E488= "yes",VLOOKUP(C488,Summary!$B:$I,5,0),0),0)</f>
        <v>0</v>
      </c>
      <c r="H488" s="99">
        <f t="shared" si="91"/>
        <v>541.28</v>
      </c>
      <c r="I488" s="157">
        <f>VLOOKUP($A488,'2024-25 Salary &amp; Benefits'!$A:$I,3,FALSE)</f>
        <v>1.18</v>
      </c>
      <c r="J488" s="157">
        <f>VLOOKUP($A488,'2024-25 Salary &amp; Benefits'!$A:$I,4,FALSE)</f>
        <v>1.18</v>
      </c>
      <c r="K488" s="144">
        <f t="shared" si="92"/>
        <v>541.28</v>
      </c>
      <c r="L488" s="143">
        <f t="shared" si="93"/>
        <v>1.5880000000000001</v>
      </c>
      <c r="M488" s="145">
        <f>'2024-25 Salary &amp; Benefits'!$E$6</f>
        <v>72728</v>
      </c>
      <c r="N488" s="145">
        <f>'2024-25 Salary &amp; Benefits'!$F$6</f>
        <v>78209</v>
      </c>
      <c r="O488" s="9">
        <f t="shared" si="94"/>
        <v>136280.64000000001</v>
      </c>
      <c r="P488" s="9">
        <f t="shared" si="95"/>
        <v>10270.50999999998</v>
      </c>
      <c r="Q488" s="9">
        <f>'2024-25 Salary &amp; Benefits'!G$6</f>
        <v>14418.72</v>
      </c>
      <c r="R488" s="146">
        <f>'2024-25 Salary &amp; Benefits'!H$6</f>
        <v>0.18149999999999999</v>
      </c>
      <c r="S488" s="146">
        <f>'2024-25 Salary &amp; Benefits'!I$6</f>
        <v>0.17510000000000001</v>
      </c>
      <c r="T488" s="9">
        <f t="shared" si="96"/>
        <v>49430.23</v>
      </c>
      <c r="U488" s="9">
        <f t="shared" si="97"/>
        <v>2442.52</v>
      </c>
      <c r="V488" s="9">
        <f t="shared" si="98"/>
        <v>427.69</v>
      </c>
      <c r="W488" s="9">
        <f t="shared" si="99"/>
        <v>2870.21</v>
      </c>
      <c r="X488" s="22">
        <f t="shared" si="100"/>
        <v>198851.59</v>
      </c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</row>
    <row r="489" spans="1:159" s="21" customFormat="1">
      <c r="A489" s="78" t="s">
        <v>2442</v>
      </c>
      <c r="B489" s="90" t="s">
        <v>1625</v>
      </c>
      <c r="C489" s="91">
        <v>1520</v>
      </c>
      <c r="D489" s="90" t="s">
        <v>1627</v>
      </c>
      <c r="E489" s="110" t="str">
        <f>VLOOKUP($C489,'2023-24 School Level AAFTE'!$C$4:$L$2380,9,FALSE)</f>
        <v>No</v>
      </c>
      <c r="F489" s="98">
        <f>VLOOKUP($C489,'2023-24 School Level AAFTE'!$C$4:$J$2380,8,FALSE)</f>
        <v>410.86</v>
      </c>
      <c r="G489" s="100">
        <f>IFERROR(IF(E489= "yes",VLOOKUP(C489,Summary!$B:$I,5,0),0),0)</f>
        <v>0</v>
      </c>
      <c r="H489" s="99">
        <f t="shared" si="91"/>
        <v>0</v>
      </c>
      <c r="I489" s="157">
        <f>VLOOKUP($A489,'2024-25 Salary &amp; Benefits'!$A:$I,3,FALSE)</f>
        <v>1.18</v>
      </c>
      <c r="J489" s="157">
        <f>VLOOKUP($A489,'2024-25 Salary &amp; Benefits'!$A:$I,4,FALSE)</f>
        <v>1.18</v>
      </c>
      <c r="K489" s="144">
        <f t="shared" si="92"/>
        <v>0</v>
      </c>
      <c r="L489" s="143">
        <f t="shared" si="93"/>
        <v>0</v>
      </c>
      <c r="M489" s="145">
        <f>'2024-25 Salary &amp; Benefits'!$E$6</f>
        <v>72728</v>
      </c>
      <c r="N489" s="145">
        <f>'2024-25 Salary &amp; Benefits'!$F$6</f>
        <v>78209</v>
      </c>
      <c r="O489" s="9">
        <f t="shared" si="94"/>
        <v>0</v>
      </c>
      <c r="P489" s="9">
        <f t="shared" si="95"/>
        <v>0</v>
      </c>
      <c r="Q489" s="9">
        <f>'2024-25 Salary &amp; Benefits'!G$6</f>
        <v>14418.72</v>
      </c>
      <c r="R489" s="146">
        <f>'2024-25 Salary &amp; Benefits'!H$6</f>
        <v>0.18149999999999999</v>
      </c>
      <c r="S489" s="146">
        <f>'2024-25 Salary &amp; Benefits'!I$6</f>
        <v>0.17510000000000001</v>
      </c>
      <c r="T489" s="9">
        <f t="shared" si="96"/>
        <v>0</v>
      </c>
      <c r="U489" s="9">
        <f t="shared" si="97"/>
        <v>0</v>
      </c>
      <c r="V489" s="9">
        <f t="shared" si="98"/>
        <v>0</v>
      </c>
      <c r="W489" s="9">
        <f t="shared" si="99"/>
        <v>0</v>
      </c>
      <c r="X489" s="22">
        <f t="shared" si="100"/>
        <v>0</v>
      </c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</row>
    <row r="490" spans="1:159" s="21" customFormat="1">
      <c r="A490" s="78" t="s">
        <v>2442</v>
      </c>
      <c r="B490" s="90" t="s">
        <v>1625</v>
      </c>
      <c r="C490" s="91">
        <v>3534</v>
      </c>
      <c r="D490" s="90" t="s">
        <v>1647</v>
      </c>
      <c r="E490" s="110" t="str">
        <f>VLOOKUP($C490,'2023-24 School Level AAFTE'!$C$4:$L$2380,9,FALSE)</f>
        <v>Yes</v>
      </c>
      <c r="F490" s="98">
        <f>VLOOKUP($C490,'2023-24 School Level AAFTE'!$C$4:$J$2380,8,FALSE)</f>
        <v>345.52</v>
      </c>
      <c r="G490" s="100">
        <f>IFERROR(IF(E490= "yes",VLOOKUP(C490,Summary!$B:$I,5,0),0),0)</f>
        <v>0</v>
      </c>
      <c r="H490" s="99">
        <f t="shared" si="91"/>
        <v>345.52</v>
      </c>
      <c r="I490" s="157">
        <f>VLOOKUP($A490,'2024-25 Salary &amp; Benefits'!$A:$I,3,FALSE)</f>
        <v>1.18</v>
      </c>
      <c r="J490" s="157">
        <f>VLOOKUP($A490,'2024-25 Salary &amp; Benefits'!$A:$I,4,FALSE)</f>
        <v>1.18</v>
      </c>
      <c r="K490" s="144">
        <f t="shared" si="92"/>
        <v>345.52</v>
      </c>
      <c r="L490" s="143">
        <f t="shared" si="93"/>
        <v>1.014</v>
      </c>
      <c r="M490" s="145">
        <f>'2024-25 Salary &amp; Benefits'!$E$6</f>
        <v>72728</v>
      </c>
      <c r="N490" s="145">
        <f>'2024-25 Salary &amp; Benefits'!$F$6</f>
        <v>78209</v>
      </c>
      <c r="O490" s="9">
        <f t="shared" si="94"/>
        <v>87020.51</v>
      </c>
      <c r="P490" s="9">
        <f t="shared" si="95"/>
        <v>6558.1200000000099</v>
      </c>
      <c r="Q490" s="9">
        <f>'2024-25 Salary &amp; Benefits'!G$6</f>
        <v>14418.72</v>
      </c>
      <c r="R490" s="146">
        <f>'2024-25 Salary &amp; Benefits'!H$6</f>
        <v>0.18149999999999999</v>
      </c>
      <c r="S490" s="146">
        <f>'2024-25 Salary &amp; Benefits'!I$6</f>
        <v>0.17510000000000001</v>
      </c>
      <c r="T490" s="9">
        <f t="shared" si="96"/>
        <v>31563.13</v>
      </c>
      <c r="U490" s="9">
        <f t="shared" si="97"/>
        <v>1559.64</v>
      </c>
      <c r="V490" s="9">
        <f t="shared" si="98"/>
        <v>273.08999999999997</v>
      </c>
      <c r="W490" s="9">
        <f t="shared" si="99"/>
        <v>1832.73</v>
      </c>
      <c r="X490" s="22">
        <f t="shared" si="100"/>
        <v>126974.49</v>
      </c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</row>
    <row r="491" spans="1:159" s="21" customFormat="1">
      <c r="A491" s="78" t="s">
        <v>2442</v>
      </c>
      <c r="B491" s="90" t="s">
        <v>1625</v>
      </c>
      <c r="C491" s="91">
        <v>3691</v>
      </c>
      <c r="D491" s="90" t="s">
        <v>1655</v>
      </c>
      <c r="E491" s="110" t="str">
        <f>VLOOKUP($C491,'2023-24 School Level AAFTE'!$C$4:$L$2380,9,FALSE)</f>
        <v>Yes</v>
      </c>
      <c r="F491" s="98">
        <f>VLOOKUP($C491,'2023-24 School Level AAFTE'!$C$4:$J$2380,8,FALSE)</f>
        <v>441.29</v>
      </c>
      <c r="G491" s="100">
        <f>IFERROR(IF(E491= "yes",VLOOKUP(C491,Summary!$B:$I,5,0),0),0)</f>
        <v>0</v>
      </c>
      <c r="H491" s="99">
        <f t="shared" si="91"/>
        <v>441.29</v>
      </c>
      <c r="I491" s="157">
        <f>VLOOKUP($A491,'2024-25 Salary &amp; Benefits'!$A:$I,3,FALSE)</f>
        <v>1.18</v>
      </c>
      <c r="J491" s="157">
        <f>VLOOKUP($A491,'2024-25 Salary &amp; Benefits'!$A:$I,4,FALSE)</f>
        <v>1.18</v>
      </c>
      <c r="K491" s="144">
        <f t="shared" si="92"/>
        <v>441.29</v>
      </c>
      <c r="L491" s="143">
        <f t="shared" si="93"/>
        <v>1.294</v>
      </c>
      <c r="M491" s="145">
        <f>'2024-25 Salary &amp; Benefits'!$E$6</f>
        <v>72728</v>
      </c>
      <c r="N491" s="145">
        <f>'2024-25 Salary &amp; Benefits'!$F$6</f>
        <v>78209</v>
      </c>
      <c r="O491" s="9">
        <f t="shared" si="94"/>
        <v>111049.84</v>
      </c>
      <c r="P491" s="9">
        <f t="shared" si="95"/>
        <v>8369.0500000000029</v>
      </c>
      <c r="Q491" s="9">
        <f>'2024-25 Salary &amp; Benefits'!G$6</f>
        <v>14418.72</v>
      </c>
      <c r="R491" s="146">
        <f>'2024-25 Salary &amp; Benefits'!H$6</f>
        <v>0.18149999999999999</v>
      </c>
      <c r="S491" s="146">
        <f>'2024-25 Salary &amp; Benefits'!I$6</f>
        <v>0.17510000000000001</v>
      </c>
      <c r="T491" s="9">
        <f t="shared" si="96"/>
        <v>40278.79</v>
      </c>
      <c r="U491" s="9">
        <f t="shared" si="97"/>
        <v>1990.31</v>
      </c>
      <c r="V491" s="9">
        <f t="shared" si="98"/>
        <v>348.5</v>
      </c>
      <c r="W491" s="9">
        <f t="shared" si="99"/>
        <v>2338.81</v>
      </c>
      <c r="X491" s="22">
        <f t="shared" si="100"/>
        <v>162036.49</v>
      </c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</row>
    <row r="492" spans="1:159" s="21" customFormat="1">
      <c r="A492" s="78" t="s">
        <v>2442</v>
      </c>
      <c r="B492" s="90" t="s">
        <v>1625</v>
      </c>
      <c r="C492" s="91">
        <v>3754</v>
      </c>
      <c r="D492" s="90" t="s">
        <v>1656</v>
      </c>
      <c r="E492" s="110" t="str">
        <f>VLOOKUP($C492,'2023-24 School Level AAFTE'!$C$4:$L$2380,9,FALSE)</f>
        <v>No</v>
      </c>
      <c r="F492" s="98">
        <f>VLOOKUP($C492,'2023-24 School Level AAFTE'!$C$4:$J$2380,8,FALSE)</f>
        <v>470.05</v>
      </c>
      <c r="G492" s="100">
        <f>IFERROR(IF(E492= "yes",VLOOKUP(C492,Summary!$B:$I,5,0),0),0)</f>
        <v>0</v>
      </c>
      <c r="H492" s="99">
        <f t="shared" si="91"/>
        <v>0</v>
      </c>
      <c r="I492" s="157">
        <f>VLOOKUP($A492,'2024-25 Salary &amp; Benefits'!$A:$I,3,FALSE)</f>
        <v>1.18</v>
      </c>
      <c r="J492" s="157">
        <f>VLOOKUP($A492,'2024-25 Salary &amp; Benefits'!$A:$I,4,FALSE)</f>
        <v>1.18</v>
      </c>
      <c r="K492" s="144">
        <f t="shared" si="92"/>
        <v>0</v>
      </c>
      <c r="L492" s="143">
        <f t="shared" si="93"/>
        <v>0</v>
      </c>
      <c r="M492" s="145">
        <f>'2024-25 Salary &amp; Benefits'!$E$6</f>
        <v>72728</v>
      </c>
      <c r="N492" s="145">
        <f>'2024-25 Salary &amp; Benefits'!$F$6</f>
        <v>78209</v>
      </c>
      <c r="O492" s="9">
        <f t="shared" si="94"/>
        <v>0</v>
      </c>
      <c r="P492" s="9">
        <f t="shared" si="95"/>
        <v>0</v>
      </c>
      <c r="Q492" s="9">
        <f>'2024-25 Salary &amp; Benefits'!G$6</f>
        <v>14418.72</v>
      </c>
      <c r="R492" s="146">
        <f>'2024-25 Salary &amp; Benefits'!H$6</f>
        <v>0.18149999999999999</v>
      </c>
      <c r="S492" s="146">
        <f>'2024-25 Salary &amp; Benefits'!I$6</f>
        <v>0.17510000000000001</v>
      </c>
      <c r="T492" s="9">
        <f t="shared" si="96"/>
        <v>0</v>
      </c>
      <c r="U492" s="9">
        <f t="shared" si="97"/>
        <v>0</v>
      </c>
      <c r="V492" s="9">
        <f t="shared" si="98"/>
        <v>0</v>
      </c>
      <c r="W492" s="9">
        <f t="shared" si="99"/>
        <v>0</v>
      </c>
      <c r="X492" s="22">
        <f t="shared" si="100"/>
        <v>0</v>
      </c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</row>
    <row r="493" spans="1:159" s="21" customFormat="1">
      <c r="A493" s="78" t="s">
        <v>2442</v>
      </c>
      <c r="B493" s="90" t="s">
        <v>1625</v>
      </c>
      <c r="C493" s="91">
        <v>1830</v>
      </c>
      <c r="D493" s="90" t="s">
        <v>1629</v>
      </c>
      <c r="E493" s="110" t="str">
        <f>VLOOKUP($C493,'2023-24 School Level AAFTE'!$C$4:$L$2380,9,FALSE)</f>
        <v>No</v>
      </c>
      <c r="F493" s="98">
        <f>VLOOKUP($C493,'2023-24 School Level AAFTE'!$C$4:$J$2380,8,FALSE)</f>
        <v>9.7200000000000006</v>
      </c>
      <c r="G493" s="100">
        <f>IFERROR(IF(E493= "yes",VLOOKUP(C493,Summary!$B:$I,5,0),0),0)</f>
        <v>0</v>
      </c>
      <c r="H493" s="99">
        <f t="shared" si="91"/>
        <v>0</v>
      </c>
      <c r="I493" s="157">
        <f>VLOOKUP($A493,'2024-25 Salary &amp; Benefits'!$A:$I,3,FALSE)</f>
        <v>1.18</v>
      </c>
      <c r="J493" s="157">
        <f>VLOOKUP($A493,'2024-25 Salary &amp; Benefits'!$A:$I,4,FALSE)</f>
        <v>1.18</v>
      </c>
      <c r="K493" s="144">
        <f t="shared" si="92"/>
        <v>0</v>
      </c>
      <c r="L493" s="143">
        <f t="shared" si="93"/>
        <v>0</v>
      </c>
      <c r="M493" s="145">
        <f>'2024-25 Salary &amp; Benefits'!$E$6</f>
        <v>72728</v>
      </c>
      <c r="N493" s="145">
        <f>'2024-25 Salary &amp; Benefits'!$F$6</f>
        <v>78209</v>
      </c>
      <c r="O493" s="9">
        <f t="shared" si="94"/>
        <v>0</v>
      </c>
      <c r="P493" s="9">
        <f t="shared" si="95"/>
        <v>0</v>
      </c>
      <c r="Q493" s="9">
        <f>'2024-25 Salary &amp; Benefits'!G$6</f>
        <v>14418.72</v>
      </c>
      <c r="R493" s="146">
        <f>'2024-25 Salary &amp; Benefits'!H$6</f>
        <v>0.18149999999999999</v>
      </c>
      <c r="S493" s="146">
        <f>'2024-25 Salary &amp; Benefits'!I$6</f>
        <v>0.17510000000000001</v>
      </c>
      <c r="T493" s="9">
        <f t="shared" si="96"/>
        <v>0</v>
      </c>
      <c r="U493" s="9">
        <f t="shared" si="97"/>
        <v>0</v>
      </c>
      <c r="V493" s="9">
        <f t="shared" si="98"/>
        <v>0</v>
      </c>
      <c r="W493" s="9">
        <f t="shared" si="99"/>
        <v>0</v>
      </c>
      <c r="X493" s="22">
        <f t="shared" si="100"/>
        <v>0</v>
      </c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</row>
    <row r="494" spans="1:159" s="21" customFormat="1">
      <c r="A494" s="78" t="s">
        <v>2442</v>
      </c>
      <c r="B494" s="90" t="s">
        <v>1625</v>
      </c>
      <c r="C494" s="91">
        <v>5358</v>
      </c>
      <c r="D494" s="90" t="s">
        <v>1659</v>
      </c>
      <c r="E494" s="110" t="str">
        <f>VLOOKUP($C494,'2023-24 School Level AAFTE'!$C$4:$L$2380,9,FALSE)</f>
        <v>No</v>
      </c>
      <c r="F494" s="98">
        <f>VLOOKUP($C494,'2023-24 School Level AAFTE'!$C$4:$J$2380,8,FALSE)</f>
        <v>164.83</v>
      </c>
      <c r="G494" s="100">
        <f>IFERROR(IF(E494= "yes",VLOOKUP(C494,Summary!$B:$I,5,0),0),0)</f>
        <v>0</v>
      </c>
      <c r="H494" s="99">
        <f t="shared" si="91"/>
        <v>0</v>
      </c>
      <c r="I494" s="157">
        <f>VLOOKUP($A494,'2024-25 Salary &amp; Benefits'!$A:$I,3,FALSE)</f>
        <v>1.18</v>
      </c>
      <c r="J494" s="157">
        <f>VLOOKUP($A494,'2024-25 Salary &amp; Benefits'!$A:$I,4,FALSE)</f>
        <v>1.18</v>
      </c>
      <c r="K494" s="144">
        <f t="shared" si="92"/>
        <v>0</v>
      </c>
      <c r="L494" s="143">
        <f t="shared" si="93"/>
        <v>0</v>
      </c>
      <c r="M494" s="145">
        <f>'2024-25 Salary &amp; Benefits'!$E$6</f>
        <v>72728</v>
      </c>
      <c r="N494" s="145">
        <f>'2024-25 Salary &amp; Benefits'!$F$6</f>
        <v>78209</v>
      </c>
      <c r="O494" s="9">
        <f t="shared" si="94"/>
        <v>0</v>
      </c>
      <c r="P494" s="9">
        <f t="shared" si="95"/>
        <v>0</v>
      </c>
      <c r="Q494" s="9">
        <f>'2024-25 Salary &amp; Benefits'!G$6</f>
        <v>14418.72</v>
      </c>
      <c r="R494" s="146">
        <f>'2024-25 Salary &amp; Benefits'!H$6</f>
        <v>0.18149999999999999</v>
      </c>
      <c r="S494" s="146">
        <f>'2024-25 Salary &amp; Benefits'!I$6</f>
        <v>0.17510000000000001</v>
      </c>
      <c r="T494" s="9">
        <f t="shared" si="96"/>
        <v>0</v>
      </c>
      <c r="U494" s="9">
        <f t="shared" si="97"/>
        <v>0</v>
      </c>
      <c r="V494" s="9">
        <f t="shared" si="98"/>
        <v>0</v>
      </c>
      <c r="W494" s="9">
        <f t="shared" si="99"/>
        <v>0</v>
      </c>
      <c r="X494" s="22">
        <f t="shared" si="100"/>
        <v>0</v>
      </c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</row>
    <row r="495" spans="1:159" s="21" customFormat="1">
      <c r="A495" s="78" t="s">
        <v>2442</v>
      </c>
      <c r="B495" s="90" t="s">
        <v>1625</v>
      </c>
      <c r="C495" s="91">
        <v>1519</v>
      </c>
      <c r="D495" s="90" t="s">
        <v>1626</v>
      </c>
      <c r="E495" s="110" t="str">
        <f>VLOOKUP($C495,'2023-24 School Level AAFTE'!$C$4:$L$2380,9,FALSE)</f>
        <v>No</v>
      </c>
      <c r="F495" s="98">
        <f>VLOOKUP($C495,'2023-24 School Level AAFTE'!$C$4:$J$2380,8,FALSE)</f>
        <v>372.39</v>
      </c>
      <c r="G495" s="100">
        <f>IFERROR(IF(E495= "yes",VLOOKUP(C495,Summary!$B:$I,5,0),0),0)</f>
        <v>0</v>
      </c>
      <c r="H495" s="99">
        <f t="shared" si="91"/>
        <v>0</v>
      </c>
      <c r="I495" s="157">
        <f>VLOOKUP($A495,'2024-25 Salary &amp; Benefits'!$A:$I,3,FALSE)</f>
        <v>1.18</v>
      </c>
      <c r="J495" s="157">
        <f>VLOOKUP($A495,'2024-25 Salary &amp; Benefits'!$A:$I,4,FALSE)</f>
        <v>1.18</v>
      </c>
      <c r="K495" s="144">
        <f t="shared" si="92"/>
        <v>0</v>
      </c>
      <c r="L495" s="143">
        <f t="shared" si="93"/>
        <v>0</v>
      </c>
      <c r="M495" s="145">
        <f>'2024-25 Salary &amp; Benefits'!$E$6</f>
        <v>72728</v>
      </c>
      <c r="N495" s="145">
        <f>'2024-25 Salary &amp; Benefits'!$F$6</f>
        <v>78209</v>
      </c>
      <c r="O495" s="9">
        <f t="shared" si="94"/>
        <v>0</v>
      </c>
      <c r="P495" s="9">
        <f t="shared" si="95"/>
        <v>0</v>
      </c>
      <c r="Q495" s="9">
        <f>'2024-25 Salary &amp; Benefits'!G$6</f>
        <v>14418.72</v>
      </c>
      <c r="R495" s="146">
        <f>'2024-25 Salary &amp; Benefits'!H$6</f>
        <v>0.18149999999999999</v>
      </c>
      <c r="S495" s="146">
        <f>'2024-25 Salary &amp; Benefits'!I$6</f>
        <v>0.17510000000000001</v>
      </c>
      <c r="T495" s="9">
        <f t="shared" si="96"/>
        <v>0</v>
      </c>
      <c r="U495" s="9">
        <f t="shared" si="97"/>
        <v>0</v>
      </c>
      <c r="V495" s="9">
        <f t="shared" si="98"/>
        <v>0</v>
      </c>
      <c r="W495" s="9">
        <f t="shared" si="99"/>
        <v>0</v>
      </c>
      <c r="X495" s="22">
        <f t="shared" si="100"/>
        <v>0</v>
      </c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</row>
    <row r="496" spans="1:159" s="21" customFormat="1">
      <c r="A496" s="78" t="s">
        <v>2442</v>
      </c>
      <c r="B496" s="90" t="s">
        <v>1625</v>
      </c>
      <c r="C496" s="91">
        <v>3606</v>
      </c>
      <c r="D496" s="90" t="s">
        <v>1651</v>
      </c>
      <c r="E496" s="110" t="str">
        <f>VLOOKUP($C496,'2023-24 School Level AAFTE'!$C$4:$L$2380,9,FALSE)</f>
        <v>No</v>
      </c>
      <c r="F496" s="98">
        <f>VLOOKUP($C496,'2023-24 School Level AAFTE'!$C$4:$J$2380,8,FALSE)</f>
        <v>267.73</v>
      </c>
      <c r="G496" s="100">
        <f>IFERROR(IF(E496= "yes",VLOOKUP(C496,Summary!$B:$I,5,0),0),0)</f>
        <v>0</v>
      </c>
      <c r="H496" s="99">
        <f t="shared" si="91"/>
        <v>0</v>
      </c>
      <c r="I496" s="157">
        <f>VLOOKUP($A496,'2024-25 Salary &amp; Benefits'!$A:$I,3,FALSE)</f>
        <v>1.18</v>
      </c>
      <c r="J496" s="157">
        <f>VLOOKUP($A496,'2024-25 Salary &amp; Benefits'!$A:$I,4,FALSE)</f>
        <v>1.18</v>
      </c>
      <c r="K496" s="144">
        <f t="shared" si="92"/>
        <v>0</v>
      </c>
      <c r="L496" s="143">
        <f t="shared" si="93"/>
        <v>0</v>
      </c>
      <c r="M496" s="145">
        <f>'2024-25 Salary &amp; Benefits'!$E$6</f>
        <v>72728</v>
      </c>
      <c r="N496" s="145">
        <f>'2024-25 Salary &amp; Benefits'!$F$6</f>
        <v>78209</v>
      </c>
      <c r="O496" s="9">
        <f t="shared" si="94"/>
        <v>0</v>
      </c>
      <c r="P496" s="9">
        <f t="shared" si="95"/>
        <v>0</v>
      </c>
      <c r="Q496" s="9">
        <f>'2024-25 Salary &amp; Benefits'!G$6</f>
        <v>14418.72</v>
      </c>
      <c r="R496" s="146">
        <f>'2024-25 Salary &amp; Benefits'!H$6</f>
        <v>0.18149999999999999</v>
      </c>
      <c r="S496" s="146">
        <f>'2024-25 Salary &amp; Benefits'!I$6</f>
        <v>0.17510000000000001</v>
      </c>
      <c r="T496" s="9">
        <f t="shared" si="96"/>
        <v>0</v>
      </c>
      <c r="U496" s="9">
        <f t="shared" si="97"/>
        <v>0</v>
      </c>
      <c r="V496" s="9">
        <f t="shared" si="98"/>
        <v>0</v>
      </c>
      <c r="W496" s="9">
        <f t="shared" si="99"/>
        <v>0</v>
      </c>
      <c r="X496" s="22">
        <f t="shared" si="100"/>
        <v>0</v>
      </c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</row>
    <row r="497" spans="1:159" s="21" customFormat="1">
      <c r="A497" s="78" t="s">
        <v>2442</v>
      </c>
      <c r="B497" s="90" t="s">
        <v>1625</v>
      </c>
      <c r="C497" s="91">
        <v>1966</v>
      </c>
      <c r="D497" s="90" t="s">
        <v>1630</v>
      </c>
      <c r="E497" s="110" t="str">
        <f>VLOOKUP($C497,'2023-24 School Level AAFTE'!$C$4:$L$2380,9,FALSE)</f>
        <v>No</v>
      </c>
      <c r="F497" s="98">
        <f>VLOOKUP($C497,'2023-24 School Level AAFTE'!$C$4:$J$2380,8,FALSE)</f>
        <v>546.49</v>
      </c>
      <c r="G497" s="100">
        <f>IFERROR(IF(E497= "yes",VLOOKUP(C497,Summary!$B:$I,5,0),0),0)</f>
        <v>0</v>
      </c>
      <c r="H497" s="99">
        <f t="shared" si="91"/>
        <v>0</v>
      </c>
      <c r="I497" s="157">
        <f>VLOOKUP($A497,'2024-25 Salary &amp; Benefits'!$A:$I,3,FALSE)</f>
        <v>1.18</v>
      </c>
      <c r="J497" s="157">
        <f>VLOOKUP($A497,'2024-25 Salary &amp; Benefits'!$A:$I,4,FALSE)</f>
        <v>1.18</v>
      </c>
      <c r="K497" s="144">
        <f t="shared" si="92"/>
        <v>0</v>
      </c>
      <c r="L497" s="143">
        <f t="shared" si="93"/>
        <v>0</v>
      </c>
      <c r="M497" s="145">
        <f>'2024-25 Salary &amp; Benefits'!$E$6</f>
        <v>72728</v>
      </c>
      <c r="N497" s="145">
        <f>'2024-25 Salary &amp; Benefits'!$F$6</f>
        <v>78209</v>
      </c>
      <c r="O497" s="9">
        <f t="shared" si="94"/>
        <v>0</v>
      </c>
      <c r="P497" s="9">
        <f t="shared" si="95"/>
        <v>0</v>
      </c>
      <c r="Q497" s="9">
        <f>'2024-25 Salary &amp; Benefits'!G$6</f>
        <v>14418.72</v>
      </c>
      <c r="R497" s="146">
        <f>'2024-25 Salary &amp; Benefits'!H$6</f>
        <v>0.18149999999999999</v>
      </c>
      <c r="S497" s="146">
        <f>'2024-25 Salary &amp; Benefits'!I$6</f>
        <v>0.17510000000000001</v>
      </c>
      <c r="T497" s="9">
        <f t="shared" si="96"/>
        <v>0</v>
      </c>
      <c r="U497" s="9">
        <f t="shared" si="97"/>
        <v>0</v>
      </c>
      <c r="V497" s="9">
        <f t="shared" si="98"/>
        <v>0</v>
      </c>
      <c r="W497" s="9">
        <f t="shared" si="99"/>
        <v>0</v>
      </c>
      <c r="X497" s="22">
        <f t="shared" si="100"/>
        <v>0</v>
      </c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</row>
    <row r="498" spans="1:159" s="21" customFormat="1">
      <c r="A498" s="78" t="s">
        <v>2442</v>
      </c>
      <c r="B498" s="90" t="s">
        <v>1625</v>
      </c>
      <c r="C498" s="91">
        <v>3123</v>
      </c>
      <c r="D498" s="90" t="s">
        <v>1634</v>
      </c>
      <c r="E498" s="110" t="str">
        <f>VLOOKUP($C498,'2023-24 School Level AAFTE'!$C$4:$L$2380,9,FALSE)</f>
        <v>No</v>
      </c>
      <c r="F498" s="98">
        <f>VLOOKUP($C498,'2023-24 School Level AAFTE'!$C$4:$J$2380,8,FALSE)</f>
        <v>1495.46</v>
      </c>
      <c r="G498" s="100">
        <f>IFERROR(IF(E498= "yes",VLOOKUP(C498,Summary!$B:$I,5,0),0),0)</f>
        <v>0</v>
      </c>
      <c r="H498" s="99">
        <f t="shared" si="91"/>
        <v>0</v>
      </c>
      <c r="I498" s="157">
        <f>VLOOKUP($A498,'2024-25 Salary &amp; Benefits'!$A:$I,3,FALSE)</f>
        <v>1.18</v>
      </c>
      <c r="J498" s="157">
        <f>VLOOKUP($A498,'2024-25 Salary &amp; Benefits'!$A:$I,4,FALSE)</f>
        <v>1.18</v>
      </c>
      <c r="K498" s="144">
        <f t="shared" si="92"/>
        <v>0</v>
      </c>
      <c r="L498" s="143">
        <f t="shared" si="93"/>
        <v>0</v>
      </c>
      <c r="M498" s="145">
        <f>'2024-25 Salary &amp; Benefits'!$E$6</f>
        <v>72728</v>
      </c>
      <c r="N498" s="145">
        <f>'2024-25 Salary &amp; Benefits'!$F$6</f>
        <v>78209</v>
      </c>
      <c r="O498" s="9">
        <f t="shared" si="94"/>
        <v>0</v>
      </c>
      <c r="P498" s="9">
        <f t="shared" si="95"/>
        <v>0</v>
      </c>
      <c r="Q498" s="9">
        <f>'2024-25 Salary &amp; Benefits'!G$6</f>
        <v>14418.72</v>
      </c>
      <c r="R498" s="146">
        <f>'2024-25 Salary &amp; Benefits'!H$6</f>
        <v>0.18149999999999999</v>
      </c>
      <c r="S498" s="146">
        <f>'2024-25 Salary &amp; Benefits'!I$6</f>
        <v>0.17510000000000001</v>
      </c>
      <c r="T498" s="9">
        <f t="shared" si="96"/>
        <v>0</v>
      </c>
      <c r="U498" s="9">
        <f t="shared" si="97"/>
        <v>0</v>
      </c>
      <c r="V498" s="9">
        <f t="shared" si="98"/>
        <v>0</v>
      </c>
      <c r="W498" s="9">
        <f t="shared" si="99"/>
        <v>0</v>
      </c>
      <c r="X498" s="22">
        <f t="shared" si="100"/>
        <v>0</v>
      </c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</row>
    <row r="499" spans="1:159" s="21" customFormat="1">
      <c r="A499" s="78" t="s">
        <v>2442</v>
      </c>
      <c r="B499" s="90" t="s">
        <v>1625</v>
      </c>
      <c r="C499" s="91">
        <v>3607</v>
      </c>
      <c r="D499" s="90" t="s">
        <v>1652</v>
      </c>
      <c r="E499" s="110" t="str">
        <f>VLOOKUP($C499,'2023-24 School Level AAFTE'!$C$4:$L$2380,9,FALSE)</f>
        <v>No</v>
      </c>
      <c r="F499" s="98">
        <f>VLOOKUP($C499,'2023-24 School Level AAFTE'!$C$4:$J$2380,8,FALSE)</f>
        <v>400.39</v>
      </c>
      <c r="G499" s="100">
        <f>IFERROR(IF(E499= "yes",VLOOKUP(C499,Summary!$B:$I,5,0),0),0)</f>
        <v>0</v>
      </c>
      <c r="H499" s="99">
        <f t="shared" si="91"/>
        <v>0</v>
      </c>
      <c r="I499" s="157">
        <f>VLOOKUP($A499,'2024-25 Salary &amp; Benefits'!$A:$I,3,FALSE)</f>
        <v>1.18</v>
      </c>
      <c r="J499" s="157">
        <f>VLOOKUP($A499,'2024-25 Salary &amp; Benefits'!$A:$I,4,FALSE)</f>
        <v>1.18</v>
      </c>
      <c r="K499" s="144">
        <f t="shared" si="92"/>
        <v>0</v>
      </c>
      <c r="L499" s="143">
        <f t="shared" si="93"/>
        <v>0</v>
      </c>
      <c r="M499" s="145">
        <f>'2024-25 Salary &amp; Benefits'!$E$6</f>
        <v>72728</v>
      </c>
      <c r="N499" s="145">
        <f>'2024-25 Salary &amp; Benefits'!$F$6</f>
        <v>78209</v>
      </c>
      <c r="O499" s="9">
        <f t="shared" si="94"/>
        <v>0</v>
      </c>
      <c r="P499" s="9">
        <f t="shared" si="95"/>
        <v>0</v>
      </c>
      <c r="Q499" s="9">
        <f>'2024-25 Salary &amp; Benefits'!G$6</f>
        <v>14418.72</v>
      </c>
      <c r="R499" s="146">
        <f>'2024-25 Salary &amp; Benefits'!H$6</f>
        <v>0.18149999999999999</v>
      </c>
      <c r="S499" s="146">
        <f>'2024-25 Salary &amp; Benefits'!I$6</f>
        <v>0.17510000000000001</v>
      </c>
      <c r="T499" s="9">
        <f t="shared" si="96"/>
        <v>0</v>
      </c>
      <c r="U499" s="9">
        <f t="shared" si="97"/>
        <v>0</v>
      </c>
      <c r="V499" s="9">
        <f t="shared" si="98"/>
        <v>0</v>
      </c>
      <c r="W499" s="9">
        <f t="shared" si="99"/>
        <v>0</v>
      </c>
      <c r="X499" s="22">
        <f t="shared" si="100"/>
        <v>0</v>
      </c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</row>
    <row r="500" spans="1:159" s="21" customFormat="1">
      <c r="A500" s="78" t="s">
        <v>2442</v>
      </c>
      <c r="B500" s="90" t="s">
        <v>1625</v>
      </c>
      <c r="C500" s="91">
        <v>3689</v>
      </c>
      <c r="D500" s="90" t="s">
        <v>716</v>
      </c>
      <c r="E500" s="110" t="str">
        <f>VLOOKUP($C500,'2023-24 School Level AAFTE'!$C$4:$L$2380,9,FALSE)</f>
        <v>No</v>
      </c>
      <c r="F500" s="98">
        <f>VLOOKUP($C500,'2023-24 School Level AAFTE'!$C$4:$J$2380,8,FALSE)</f>
        <v>579.14</v>
      </c>
      <c r="G500" s="100">
        <f>IFERROR(IF(E500= "yes",VLOOKUP(C500,Summary!$B:$I,5,0),0),0)</f>
        <v>0</v>
      </c>
      <c r="H500" s="99">
        <f t="shared" si="91"/>
        <v>0</v>
      </c>
      <c r="I500" s="157">
        <f>VLOOKUP($A500,'2024-25 Salary &amp; Benefits'!$A:$I,3,FALSE)</f>
        <v>1.18</v>
      </c>
      <c r="J500" s="157">
        <f>VLOOKUP($A500,'2024-25 Salary &amp; Benefits'!$A:$I,4,FALSE)</f>
        <v>1.18</v>
      </c>
      <c r="K500" s="144">
        <f t="shared" si="92"/>
        <v>0</v>
      </c>
      <c r="L500" s="143">
        <f t="shared" si="93"/>
        <v>0</v>
      </c>
      <c r="M500" s="145">
        <f>'2024-25 Salary &amp; Benefits'!$E$6</f>
        <v>72728</v>
      </c>
      <c r="N500" s="145">
        <f>'2024-25 Salary &amp; Benefits'!$F$6</f>
        <v>78209</v>
      </c>
      <c r="O500" s="9">
        <f t="shared" si="94"/>
        <v>0</v>
      </c>
      <c r="P500" s="9">
        <f t="shared" si="95"/>
        <v>0</v>
      </c>
      <c r="Q500" s="9">
        <f>'2024-25 Salary &amp; Benefits'!G$6</f>
        <v>14418.72</v>
      </c>
      <c r="R500" s="146">
        <f>'2024-25 Salary &amp; Benefits'!H$6</f>
        <v>0.18149999999999999</v>
      </c>
      <c r="S500" s="146">
        <f>'2024-25 Salary &amp; Benefits'!I$6</f>
        <v>0.17510000000000001</v>
      </c>
      <c r="T500" s="9">
        <f t="shared" si="96"/>
        <v>0</v>
      </c>
      <c r="U500" s="9">
        <f t="shared" si="97"/>
        <v>0</v>
      </c>
      <c r="V500" s="9">
        <f t="shared" si="98"/>
        <v>0</v>
      </c>
      <c r="W500" s="9">
        <f t="shared" si="99"/>
        <v>0</v>
      </c>
      <c r="X500" s="22">
        <f t="shared" si="100"/>
        <v>0</v>
      </c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</row>
    <row r="501" spans="1:159" s="21" customFormat="1">
      <c r="A501" s="78" t="s">
        <v>2442</v>
      </c>
      <c r="B501" s="90" t="s">
        <v>1625</v>
      </c>
      <c r="C501" s="91">
        <v>3122</v>
      </c>
      <c r="D501" s="90" t="s">
        <v>1633</v>
      </c>
      <c r="E501" s="110" t="str">
        <f>VLOOKUP($C501,'2023-24 School Level AAFTE'!$C$4:$L$2380,9,FALSE)</f>
        <v>No</v>
      </c>
      <c r="F501" s="98">
        <f>VLOOKUP($C501,'2023-24 School Level AAFTE'!$C$4:$J$2380,8,FALSE)</f>
        <v>384.71</v>
      </c>
      <c r="G501" s="100">
        <f>IFERROR(IF(E501= "yes",VLOOKUP(C501,Summary!$B:$I,5,0),0),0)</f>
        <v>0</v>
      </c>
      <c r="H501" s="99">
        <f t="shared" si="91"/>
        <v>0</v>
      </c>
      <c r="I501" s="157">
        <f>VLOOKUP($A501,'2024-25 Salary &amp; Benefits'!$A:$I,3,FALSE)</f>
        <v>1.18</v>
      </c>
      <c r="J501" s="157">
        <f>VLOOKUP($A501,'2024-25 Salary &amp; Benefits'!$A:$I,4,FALSE)</f>
        <v>1.18</v>
      </c>
      <c r="K501" s="144">
        <f t="shared" si="92"/>
        <v>0</v>
      </c>
      <c r="L501" s="143">
        <f t="shared" si="93"/>
        <v>0</v>
      </c>
      <c r="M501" s="145">
        <f>'2024-25 Salary &amp; Benefits'!$E$6</f>
        <v>72728</v>
      </c>
      <c r="N501" s="145">
        <f>'2024-25 Salary &amp; Benefits'!$F$6</f>
        <v>78209</v>
      </c>
      <c r="O501" s="9">
        <f t="shared" si="94"/>
        <v>0</v>
      </c>
      <c r="P501" s="9">
        <f t="shared" si="95"/>
        <v>0</v>
      </c>
      <c r="Q501" s="9">
        <f>'2024-25 Salary &amp; Benefits'!G$6</f>
        <v>14418.72</v>
      </c>
      <c r="R501" s="146">
        <f>'2024-25 Salary &amp; Benefits'!H$6</f>
        <v>0.18149999999999999</v>
      </c>
      <c r="S501" s="146">
        <f>'2024-25 Salary &amp; Benefits'!I$6</f>
        <v>0.17510000000000001</v>
      </c>
      <c r="T501" s="9">
        <f t="shared" si="96"/>
        <v>0</v>
      </c>
      <c r="U501" s="9">
        <f t="shared" si="97"/>
        <v>0</v>
      </c>
      <c r="V501" s="9">
        <f t="shared" si="98"/>
        <v>0</v>
      </c>
      <c r="W501" s="9">
        <f t="shared" si="99"/>
        <v>0</v>
      </c>
      <c r="X501" s="22">
        <f t="shared" si="100"/>
        <v>0</v>
      </c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</row>
    <row r="502" spans="1:159" s="21" customFormat="1">
      <c r="A502" s="78" t="s">
        <v>2442</v>
      </c>
      <c r="B502" s="90" t="s">
        <v>1625</v>
      </c>
      <c r="C502" s="91">
        <v>3503</v>
      </c>
      <c r="D502" s="90" t="s">
        <v>1645</v>
      </c>
      <c r="E502" s="110" t="str">
        <f>VLOOKUP($C502,'2023-24 School Level AAFTE'!$C$4:$L$2380,9,FALSE)</f>
        <v>No</v>
      </c>
      <c r="F502" s="98">
        <f>VLOOKUP($C502,'2023-24 School Level AAFTE'!$C$4:$J$2380,8,FALSE)</f>
        <v>584.33000000000004</v>
      </c>
      <c r="G502" s="100">
        <f>IFERROR(IF(E502= "yes",VLOOKUP(C502,Summary!$B:$I,5,0),0),0)</f>
        <v>0</v>
      </c>
      <c r="H502" s="99">
        <f t="shared" si="91"/>
        <v>0</v>
      </c>
      <c r="I502" s="157">
        <f>VLOOKUP($A502,'2024-25 Salary &amp; Benefits'!$A:$I,3,FALSE)</f>
        <v>1.18</v>
      </c>
      <c r="J502" s="157">
        <f>VLOOKUP($A502,'2024-25 Salary &amp; Benefits'!$A:$I,4,FALSE)</f>
        <v>1.18</v>
      </c>
      <c r="K502" s="144">
        <f t="shared" si="92"/>
        <v>0</v>
      </c>
      <c r="L502" s="143">
        <f t="shared" si="93"/>
        <v>0</v>
      </c>
      <c r="M502" s="145">
        <f>'2024-25 Salary &amp; Benefits'!$E$6</f>
        <v>72728</v>
      </c>
      <c r="N502" s="145">
        <f>'2024-25 Salary &amp; Benefits'!$F$6</f>
        <v>78209</v>
      </c>
      <c r="O502" s="9">
        <f t="shared" si="94"/>
        <v>0</v>
      </c>
      <c r="P502" s="9">
        <f t="shared" si="95"/>
        <v>0</v>
      </c>
      <c r="Q502" s="9">
        <f>'2024-25 Salary &amp; Benefits'!G$6</f>
        <v>14418.72</v>
      </c>
      <c r="R502" s="146">
        <f>'2024-25 Salary &amp; Benefits'!H$6</f>
        <v>0.18149999999999999</v>
      </c>
      <c r="S502" s="146">
        <f>'2024-25 Salary &amp; Benefits'!I$6</f>
        <v>0.17510000000000001</v>
      </c>
      <c r="T502" s="9">
        <f t="shared" si="96"/>
        <v>0</v>
      </c>
      <c r="U502" s="9">
        <f t="shared" si="97"/>
        <v>0</v>
      </c>
      <c r="V502" s="9">
        <f t="shared" si="98"/>
        <v>0</v>
      </c>
      <c r="W502" s="9">
        <f t="shared" si="99"/>
        <v>0</v>
      </c>
      <c r="X502" s="22">
        <f t="shared" si="100"/>
        <v>0</v>
      </c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</row>
    <row r="503" spans="1:159" s="21" customFormat="1">
      <c r="A503" s="78" t="s">
        <v>2442</v>
      </c>
      <c r="B503" s="90" t="s">
        <v>1625</v>
      </c>
      <c r="C503" s="91">
        <v>3755</v>
      </c>
      <c r="D503" s="90" t="s">
        <v>1657</v>
      </c>
      <c r="E503" s="110" t="str">
        <f>VLOOKUP($C503,'2023-24 School Level AAFTE'!$C$4:$L$2380,9,FALSE)</f>
        <v>No</v>
      </c>
      <c r="F503" s="98">
        <f>VLOOKUP($C503,'2023-24 School Level AAFTE'!$C$4:$J$2380,8,FALSE)</f>
        <v>1341.8500000000001</v>
      </c>
      <c r="G503" s="100">
        <f>IFERROR(IF(E503= "yes",VLOOKUP(C503,Summary!$B:$I,5,0),0),0)</f>
        <v>0</v>
      </c>
      <c r="H503" s="99">
        <f t="shared" si="91"/>
        <v>0</v>
      </c>
      <c r="I503" s="157">
        <f>VLOOKUP($A503,'2024-25 Salary &amp; Benefits'!$A:$I,3,FALSE)</f>
        <v>1.18</v>
      </c>
      <c r="J503" s="157">
        <f>VLOOKUP($A503,'2024-25 Salary &amp; Benefits'!$A:$I,4,FALSE)</f>
        <v>1.18</v>
      </c>
      <c r="K503" s="144">
        <f t="shared" si="92"/>
        <v>0</v>
      </c>
      <c r="L503" s="143">
        <f t="shared" si="93"/>
        <v>0</v>
      </c>
      <c r="M503" s="145">
        <f>'2024-25 Salary &amp; Benefits'!$E$6</f>
        <v>72728</v>
      </c>
      <c r="N503" s="145">
        <f>'2024-25 Salary &amp; Benefits'!$F$6</f>
        <v>78209</v>
      </c>
      <c r="O503" s="9">
        <f t="shared" si="94"/>
        <v>0</v>
      </c>
      <c r="P503" s="9">
        <f t="shared" si="95"/>
        <v>0</v>
      </c>
      <c r="Q503" s="9">
        <f>'2024-25 Salary &amp; Benefits'!G$6</f>
        <v>14418.72</v>
      </c>
      <c r="R503" s="146">
        <f>'2024-25 Salary &amp; Benefits'!H$6</f>
        <v>0.18149999999999999</v>
      </c>
      <c r="S503" s="146">
        <f>'2024-25 Salary &amp; Benefits'!I$6</f>
        <v>0.17510000000000001</v>
      </c>
      <c r="T503" s="9">
        <f t="shared" si="96"/>
        <v>0</v>
      </c>
      <c r="U503" s="9">
        <f t="shared" si="97"/>
        <v>0</v>
      </c>
      <c r="V503" s="9">
        <f t="shared" si="98"/>
        <v>0</v>
      </c>
      <c r="W503" s="9">
        <f t="shared" si="99"/>
        <v>0</v>
      </c>
      <c r="X503" s="22">
        <f t="shared" si="100"/>
        <v>0</v>
      </c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</row>
    <row r="504" spans="1:159" s="21" customFormat="1">
      <c r="A504" s="78" t="s">
        <v>2442</v>
      </c>
      <c r="B504" s="90" t="s">
        <v>1625</v>
      </c>
      <c r="C504" s="91">
        <v>3463</v>
      </c>
      <c r="D504" s="90" t="s">
        <v>3047</v>
      </c>
      <c r="E504" s="110" t="str">
        <f>VLOOKUP($C504,'2023-24 School Level AAFTE'!$C$4:$L$2380,9,FALSE)</f>
        <v>No</v>
      </c>
      <c r="F504" s="98">
        <f>VLOOKUP($C504,'2023-24 School Level AAFTE'!$C$4:$J$2380,8,FALSE)</f>
        <v>602.17999999999995</v>
      </c>
      <c r="G504" s="100">
        <f>IFERROR(IF(E504= "yes",VLOOKUP(C504,Summary!$B:$I,5,0),0),0)</f>
        <v>0</v>
      </c>
      <c r="H504" s="99">
        <f t="shared" si="91"/>
        <v>0</v>
      </c>
      <c r="I504" s="157">
        <f>VLOOKUP($A504,'2024-25 Salary &amp; Benefits'!$A:$I,3,FALSE)</f>
        <v>1.18</v>
      </c>
      <c r="J504" s="157">
        <f>VLOOKUP($A504,'2024-25 Salary &amp; Benefits'!$A:$I,4,FALSE)</f>
        <v>1.18</v>
      </c>
      <c r="K504" s="144">
        <f t="shared" si="92"/>
        <v>0</v>
      </c>
      <c r="L504" s="143">
        <f t="shared" si="93"/>
        <v>0</v>
      </c>
      <c r="M504" s="145">
        <f>'2024-25 Salary &amp; Benefits'!$E$6</f>
        <v>72728</v>
      </c>
      <c r="N504" s="145">
        <f>'2024-25 Salary &amp; Benefits'!$F$6</f>
        <v>78209</v>
      </c>
      <c r="O504" s="9">
        <f t="shared" si="94"/>
        <v>0</v>
      </c>
      <c r="P504" s="9">
        <f t="shared" si="95"/>
        <v>0</v>
      </c>
      <c r="Q504" s="9">
        <f>'2024-25 Salary &amp; Benefits'!G$6</f>
        <v>14418.72</v>
      </c>
      <c r="R504" s="146">
        <f>'2024-25 Salary &amp; Benefits'!H$6</f>
        <v>0.18149999999999999</v>
      </c>
      <c r="S504" s="146">
        <f>'2024-25 Salary &amp; Benefits'!I$6</f>
        <v>0.17510000000000001</v>
      </c>
      <c r="T504" s="9">
        <f t="shared" si="96"/>
        <v>0</v>
      </c>
      <c r="U504" s="9">
        <f t="shared" si="97"/>
        <v>0</v>
      </c>
      <c r="V504" s="9">
        <f t="shared" si="98"/>
        <v>0</v>
      </c>
      <c r="W504" s="9">
        <f t="shared" si="99"/>
        <v>0</v>
      </c>
      <c r="X504" s="22">
        <f t="shared" si="100"/>
        <v>0</v>
      </c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</row>
    <row r="505" spans="1:159" s="21" customFormat="1">
      <c r="A505" s="78" t="s">
        <v>2442</v>
      </c>
      <c r="B505" s="90" t="s">
        <v>1625</v>
      </c>
      <c r="C505" s="91">
        <v>1685</v>
      </c>
      <c r="D505" s="90" t="s">
        <v>1628</v>
      </c>
      <c r="E505" s="110" t="str">
        <f>VLOOKUP($C505,'2023-24 School Level AAFTE'!$C$4:$L$2380,9,FALSE)</f>
        <v>No</v>
      </c>
      <c r="F505" s="98">
        <f>VLOOKUP($C505,'2023-24 School Level AAFTE'!$C$4:$J$2380,8,FALSE)</f>
        <v>468.58</v>
      </c>
      <c r="G505" s="100">
        <f>IFERROR(IF(E505= "yes",VLOOKUP(C505,Summary!$B:$I,5,0),0),0)</f>
        <v>0</v>
      </c>
      <c r="H505" s="99">
        <f t="shared" si="91"/>
        <v>0</v>
      </c>
      <c r="I505" s="157">
        <f>VLOOKUP($A505,'2024-25 Salary &amp; Benefits'!$A:$I,3,FALSE)</f>
        <v>1.18</v>
      </c>
      <c r="J505" s="157">
        <f>VLOOKUP($A505,'2024-25 Salary &amp; Benefits'!$A:$I,4,FALSE)</f>
        <v>1.18</v>
      </c>
      <c r="K505" s="144">
        <f t="shared" si="92"/>
        <v>0</v>
      </c>
      <c r="L505" s="143">
        <f t="shared" si="93"/>
        <v>0</v>
      </c>
      <c r="M505" s="145">
        <f>'2024-25 Salary &amp; Benefits'!$E$6</f>
        <v>72728</v>
      </c>
      <c r="N505" s="145">
        <f>'2024-25 Salary &amp; Benefits'!$F$6</f>
        <v>78209</v>
      </c>
      <c r="O505" s="9">
        <f t="shared" si="94"/>
        <v>0</v>
      </c>
      <c r="P505" s="9">
        <f t="shared" si="95"/>
        <v>0</v>
      </c>
      <c r="Q505" s="9">
        <f>'2024-25 Salary &amp; Benefits'!G$6</f>
        <v>14418.72</v>
      </c>
      <c r="R505" s="146">
        <f>'2024-25 Salary &amp; Benefits'!H$6</f>
        <v>0.18149999999999999</v>
      </c>
      <c r="S505" s="146">
        <f>'2024-25 Salary &amp; Benefits'!I$6</f>
        <v>0.17510000000000001</v>
      </c>
      <c r="T505" s="9">
        <f t="shared" si="96"/>
        <v>0</v>
      </c>
      <c r="U505" s="9">
        <f t="shared" si="97"/>
        <v>0</v>
      </c>
      <c r="V505" s="9">
        <f t="shared" si="98"/>
        <v>0</v>
      </c>
      <c r="W505" s="9">
        <f t="shared" si="99"/>
        <v>0</v>
      </c>
      <c r="X505" s="22">
        <f t="shared" si="100"/>
        <v>0</v>
      </c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</row>
    <row r="506" spans="1:159" s="21" customFormat="1">
      <c r="A506" s="78" t="s">
        <v>2442</v>
      </c>
      <c r="B506" s="90" t="s">
        <v>1625</v>
      </c>
      <c r="C506" s="91">
        <v>2887</v>
      </c>
      <c r="D506" s="90" t="s">
        <v>1631</v>
      </c>
      <c r="E506" s="110" t="str">
        <f>VLOOKUP($C506,'2023-24 School Level AAFTE'!$C$4:$L$2380,9,FALSE)</f>
        <v>No</v>
      </c>
      <c r="F506" s="98">
        <f>VLOOKUP($C506,'2023-24 School Level AAFTE'!$C$4:$J$2380,8,FALSE)</f>
        <v>529.16</v>
      </c>
      <c r="G506" s="100">
        <f>IFERROR(IF(E506= "yes",VLOOKUP(C506,Summary!$B:$I,5,0),0),0)</f>
        <v>0</v>
      </c>
      <c r="H506" s="99">
        <f t="shared" si="91"/>
        <v>0</v>
      </c>
      <c r="I506" s="157">
        <f>VLOOKUP($A506,'2024-25 Salary &amp; Benefits'!$A:$I,3,FALSE)</f>
        <v>1.18</v>
      </c>
      <c r="J506" s="157">
        <f>VLOOKUP($A506,'2024-25 Salary &amp; Benefits'!$A:$I,4,FALSE)</f>
        <v>1.18</v>
      </c>
      <c r="K506" s="144">
        <f t="shared" si="92"/>
        <v>0</v>
      </c>
      <c r="L506" s="143">
        <f t="shared" si="93"/>
        <v>0</v>
      </c>
      <c r="M506" s="145">
        <f>'2024-25 Salary &amp; Benefits'!$E$6</f>
        <v>72728</v>
      </c>
      <c r="N506" s="145">
        <f>'2024-25 Salary &amp; Benefits'!$F$6</f>
        <v>78209</v>
      </c>
      <c r="O506" s="9">
        <f t="shared" si="94"/>
        <v>0</v>
      </c>
      <c r="P506" s="9">
        <f t="shared" si="95"/>
        <v>0</v>
      </c>
      <c r="Q506" s="9">
        <f>'2024-25 Salary &amp; Benefits'!G$6</f>
        <v>14418.72</v>
      </c>
      <c r="R506" s="146">
        <f>'2024-25 Salary &amp; Benefits'!H$6</f>
        <v>0.18149999999999999</v>
      </c>
      <c r="S506" s="146">
        <f>'2024-25 Salary &amp; Benefits'!I$6</f>
        <v>0.17510000000000001</v>
      </c>
      <c r="T506" s="9">
        <f t="shared" si="96"/>
        <v>0</v>
      </c>
      <c r="U506" s="9">
        <f t="shared" si="97"/>
        <v>0</v>
      </c>
      <c r="V506" s="9">
        <f t="shared" si="98"/>
        <v>0</v>
      </c>
      <c r="W506" s="9">
        <f t="shared" si="99"/>
        <v>0</v>
      </c>
      <c r="X506" s="22">
        <f t="shared" si="100"/>
        <v>0</v>
      </c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</row>
    <row r="507" spans="1:159" s="21" customFormat="1">
      <c r="A507" s="78" t="s">
        <v>2442</v>
      </c>
      <c r="B507" s="90" t="s">
        <v>1625</v>
      </c>
      <c r="C507" s="91">
        <v>3504</v>
      </c>
      <c r="D507" s="90" t="s">
        <v>1646</v>
      </c>
      <c r="E507" s="110" t="str">
        <f>VLOOKUP($C507,'2023-24 School Level AAFTE'!$C$4:$L$2380,9,FALSE)</f>
        <v>No</v>
      </c>
      <c r="F507" s="98">
        <f>VLOOKUP($C507,'2023-24 School Level AAFTE'!$C$4:$J$2380,8,FALSE)</f>
        <v>465.86</v>
      </c>
      <c r="G507" s="100">
        <f>IFERROR(IF(E507= "yes",VLOOKUP(C507,Summary!$B:$I,5,0),0),0)</f>
        <v>0</v>
      </c>
      <c r="H507" s="99">
        <f t="shared" si="91"/>
        <v>0</v>
      </c>
      <c r="I507" s="157">
        <f>VLOOKUP($A507,'2024-25 Salary &amp; Benefits'!$A:$I,3,FALSE)</f>
        <v>1.18</v>
      </c>
      <c r="J507" s="157">
        <f>VLOOKUP($A507,'2024-25 Salary &amp; Benefits'!$A:$I,4,FALSE)</f>
        <v>1.18</v>
      </c>
      <c r="K507" s="144">
        <f t="shared" si="92"/>
        <v>0</v>
      </c>
      <c r="L507" s="143">
        <f t="shared" si="93"/>
        <v>0</v>
      </c>
      <c r="M507" s="145">
        <f>'2024-25 Salary &amp; Benefits'!$E$6</f>
        <v>72728</v>
      </c>
      <c r="N507" s="145">
        <f>'2024-25 Salary &amp; Benefits'!$F$6</f>
        <v>78209</v>
      </c>
      <c r="O507" s="9">
        <f t="shared" si="94"/>
        <v>0</v>
      </c>
      <c r="P507" s="9">
        <f t="shared" si="95"/>
        <v>0</v>
      </c>
      <c r="Q507" s="9">
        <f>'2024-25 Salary &amp; Benefits'!G$6</f>
        <v>14418.72</v>
      </c>
      <c r="R507" s="146">
        <f>'2024-25 Salary &amp; Benefits'!H$6</f>
        <v>0.18149999999999999</v>
      </c>
      <c r="S507" s="146">
        <f>'2024-25 Salary &amp; Benefits'!I$6</f>
        <v>0.17510000000000001</v>
      </c>
      <c r="T507" s="9">
        <f t="shared" si="96"/>
        <v>0</v>
      </c>
      <c r="U507" s="9">
        <f t="shared" si="97"/>
        <v>0</v>
      </c>
      <c r="V507" s="9">
        <f t="shared" si="98"/>
        <v>0</v>
      </c>
      <c r="W507" s="9">
        <f t="shared" si="99"/>
        <v>0</v>
      </c>
      <c r="X507" s="22">
        <f t="shared" si="100"/>
        <v>0</v>
      </c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</row>
    <row r="508" spans="1:159" s="21" customFormat="1">
      <c r="A508" s="78" t="s">
        <v>2442</v>
      </c>
      <c r="B508" s="90" t="s">
        <v>1625</v>
      </c>
      <c r="C508" s="91">
        <v>3464</v>
      </c>
      <c r="D508" s="90" t="s">
        <v>1644</v>
      </c>
      <c r="E508" s="110" t="str">
        <f>VLOOKUP($C508,'2023-24 School Level AAFTE'!$C$4:$L$2380,9,FALSE)</f>
        <v>No</v>
      </c>
      <c r="F508" s="98">
        <f>VLOOKUP($C508,'2023-24 School Level AAFTE'!$C$4:$J$2380,8,FALSE)</f>
        <v>1470.8100000000002</v>
      </c>
      <c r="G508" s="100">
        <f>IFERROR(IF(E508= "yes",VLOOKUP(C508,Summary!$B:$I,5,0),0),0)</f>
        <v>0</v>
      </c>
      <c r="H508" s="99">
        <f t="shared" si="91"/>
        <v>0</v>
      </c>
      <c r="I508" s="157">
        <f>VLOOKUP($A508,'2024-25 Salary &amp; Benefits'!$A:$I,3,FALSE)</f>
        <v>1.18</v>
      </c>
      <c r="J508" s="157">
        <f>VLOOKUP($A508,'2024-25 Salary &amp; Benefits'!$A:$I,4,FALSE)</f>
        <v>1.18</v>
      </c>
      <c r="K508" s="144">
        <f t="shared" si="92"/>
        <v>0</v>
      </c>
      <c r="L508" s="143">
        <f t="shared" si="93"/>
        <v>0</v>
      </c>
      <c r="M508" s="145">
        <f>'2024-25 Salary &amp; Benefits'!$E$6</f>
        <v>72728</v>
      </c>
      <c r="N508" s="145">
        <f>'2024-25 Salary &amp; Benefits'!$F$6</f>
        <v>78209</v>
      </c>
      <c r="O508" s="9">
        <f t="shared" si="94"/>
        <v>0</v>
      </c>
      <c r="P508" s="9">
        <f t="shared" si="95"/>
        <v>0</v>
      </c>
      <c r="Q508" s="9">
        <f>'2024-25 Salary &amp; Benefits'!G$6</f>
        <v>14418.72</v>
      </c>
      <c r="R508" s="146">
        <f>'2024-25 Salary &amp; Benefits'!H$6</f>
        <v>0.18149999999999999</v>
      </c>
      <c r="S508" s="146">
        <f>'2024-25 Salary &amp; Benefits'!I$6</f>
        <v>0.17510000000000001</v>
      </c>
      <c r="T508" s="9">
        <f t="shared" si="96"/>
        <v>0</v>
      </c>
      <c r="U508" s="9">
        <f t="shared" si="97"/>
        <v>0</v>
      </c>
      <c r="V508" s="9">
        <f t="shared" si="98"/>
        <v>0</v>
      </c>
      <c r="W508" s="9">
        <f t="shared" si="99"/>
        <v>0</v>
      </c>
      <c r="X508" s="22">
        <f t="shared" si="100"/>
        <v>0</v>
      </c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</row>
    <row r="509" spans="1:159" s="21" customFormat="1">
      <c r="A509" s="78" t="s">
        <v>2442</v>
      </c>
      <c r="B509" s="90" t="s">
        <v>1625</v>
      </c>
      <c r="C509" s="91">
        <v>3353</v>
      </c>
      <c r="D509" s="90" t="s">
        <v>1640</v>
      </c>
      <c r="E509" s="110" t="str">
        <f>VLOOKUP($C509,'2023-24 School Level AAFTE'!$C$4:$L$2380,9,FALSE)</f>
        <v>No</v>
      </c>
      <c r="F509" s="98">
        <f>VLOOKUP($C509,'2023-24 School Level AAFTE'!$C$4:$J$2380,8,FALSE)</f>
        <v>727.54</v>
      </c>
      <c r="G509" s="100">
        <f>IFERROR(IF(E509= "yes",VLOOKUP(C509,Summary!$B:$I,5,0),0),0)</f>
        <v>0</v>
      </c>
      <c r="H509" s="99">
        <f t="shared" si="91"/>
        <v>0</v>
      </c>
      <c r="I509" s="157">
        <f>VLOOKUP($A509,'2024-25 Salary &amp; Benefits'!$A:$I,3,FALSE)</f>
        <v>1.18</v>
      </c>
      <c r="J509" s="157">
        <f>VLOOKUP($A509,'2024-25 Salary &amp; Benefits'!$A:$I,4,FALSE)</f>
        <v>1.18</v>
      </c>
      <c r="K509" s="144">
        <f t="shared" si="92"/>
        <v>0</v>
      </c>
      <c r="L509" s="143">
        <f t="shared" si="93"/>
        <v>0</v>
      </c>
      <c r="M509" s="145">
        <f>'2024-25 Salary &amp; Benefits'!$E$6</f>
        <v>72728</v>
      </c>
      <c r="N509" s="145">
        <f>'2024-25 Salary &amp; Benefits'!$F$6</f>
        <v>78209</v>
      </c>
      <c r="O509" s="9">
        <f t="shared" si="94"/>
        <v>0</v>
      </c>
      <c r="P509" s="9">
        <f t="shared" si="95"/>
        <v>0</v>
      </c>
      <c r="Q509" s="9">
        <f>'2024-25 Salary &amp; Benefits'!G$6</f>
        <v>14418.72</v>
      </c>
      <c r="R509" s="146">
        <f>'2024-25 Salary &amp; Benefits'!H$6</f>
        <v>0.18149999999999999</v>
      </c>
      <c r="S509" s="146">
        <f>'2024-25 Salary &amp; Benefits'!I$6</f>
        <v>0.17510000000000001</v>
      </c>
      <c r="T509" s="9">
        <f t="shared" si="96"/>
        <v>0</v>
      </c>
      <c r="U509" s="9">
        <f t="shared" si="97"/>
        <v>0</v>
      </c>
      <c r="V509" s="9">
        <f t="shared" si="98"/>
        <v>0</v>
      </c>
      <c r="W509" s="9">
        <f t="shared" si="99"/>
        <v>0</v>
      </c>
      <c r="X509" s="22">
        <f t="shared" si="100"/>
        <v>0</v>
      </c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</row>
    <row r="510" spans="1:159" s="21" customFormat="1">
      <c r="A510" s="78" t="s">
        <v>2442</v>
      </c>
      <c r="B510" s="90" t="s">
        <v>1625</v>
      </c>
      <c r="C510" s="91">
        <v>3254</v>
      </c>
      <c r="D510" s="90" t="s">
        <v>1636</v>
      </c>
      <c r="E510" s="110" t="str">
        <f>VLOOKUP($C510,'2023-24 School Level AAFTE'!$C$4:$L$2380,9,FALSE)</f>
        <v>Yes</v>
      </c>
      <c r="F510" s="98">
        <f>VLOOKUP($C510,'2023-24 School Level AAFTE'!$C$4:$J$2380,8,FALSE)</f>
        <v>420.26</v>
      </c>
      <c r="G510" s="100">
        <f>IFERROR(IF(E510= "yes",VLOOKUP(C510,Summary!$B:$I,5,0),0),0)</f>
        <v>0</v>
      </c>
      <c r="H510" s="99">
        <f t="shared" si="91"/>
        <v>420.26</v>
      </c>
      <c r="I510" s="157">
        <f>VLOOKUP($A510,'2024-25 Salary &amp; Benefits'!$A:$I,3,FALSE)</f>
        <v>1.18</v>
      </c>
      <c r="J510" s="157">
        <f>VLOOKUP($A510,'2024-25 Salary &amp; Benefits'!$A:$I,4,FALSE)</f>
        <v>1.18</v>
      </c>
      <c r="K510" s="144">
        <f t="shared" si="92"/>
        <v>420.26</v>
      </c>
      <c r="L510" s="143">
        <f t="shared" si="93"/>
        <v>1.2330000000000001</v>
      </c>
      <c r="M510" s="145">
        <f>'2024-25 Salary &amp; Benefits'!$E$6</f>
        <v>72728</v>
      </c>
      <c r="N510" s="145">
        <f>'2024-25 Salary &amp; Benefits'!$F$6</f>
        <v>78209</v>
      </c>
      <c r="O510" s="9">
        <f t="shared" si="94"/>
        <v>105814.88</v>
      </c>
      <c r="P510" s="9">
        <f t="shared" si="95"/>
        <v>7974.5199999999895</v>
      </c>
      <c r="Q510" s="9">
        <f>'2024-25 Salary &amp; Benefits'!G$6</f>
        <v>14418.72</v>
      </c>
      <c r="R510" s="146">
        <f>'2024-25 Salary &amp; Benefits'!H$6</f>
        <v>0.18149999999999999</v>
      </c>
      <c r="S510" s="146">
        <f>'2024-25 Salary &amp; Benefits'!I$6</f>
        <v>0.17510000000000001</v>
      </c>
      <c r="T510" s="9">
        <f t="shared" si="96"/>
        <v>38380.019999999997</v>
      </c>
      <c r="U510" s="9">
        <f t="shared" si="97"/>
        <v>1896.49</v>
      </c>
      <c r="V510" s="9">
        <f t="shared" si="98"/>
        <v>332.08</v>
      </c>
      <c r="W510" s="9">
        <f t="shared" si="99"/>
        <v>2228.5700000000002</v>
      </c>
      <c r="X510" s="22">
        <f t="shared" si="100"/>
        <v>154397.99</v>
      </c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</row>
    <row r="511" spans="1:159" s="21" customFormat="1">
      <c r="A511" s="78" t="s">
        <v>2442</v>
      </c>
      <c r="B511" s="90" t="s">
        <v>1625</v>
      </c>
      <c r="C511" s="91">
        <v>3303</v>
      </c>
      <c r="D511" s="90" t="s">
        <v>1638</v>
      </c>
      <c r="E511" s="110" t="str">
        <f>VLOOKUP($C511,'2023-24 School Level AAFTE'!$C$4:$L$2380,9,FALSE)</f>
        <v>No</v>
      </c>
      <c r="F511" s="98">
        <f>VLOOKUP($C511,'2023-24 School Level AAFTE'!$C$4:$J$2380,8,FALSE)</f>
        <v>1354.26</v>
      </c>
      <c r="G511" s="100">
        <f>IFERROR(IF(E511= "yes",VLOOKUP(C511,Summary!$B:$I,5,0),0),0)</f>
        <v>0</v>
      </c>
      <c r="H511" s="99">
        <f t="shared" si="91"/>
        <v>0</v>
      </c>
      <c r="I511" s="157">
        <f>VLOOKUP($A511,'2024-25 Salary &amp; Benefits'!$A:$I,3,FALSE)</f>
        <v>1.18</v>
      </c>
      <c r="J511" s="157">
        <f>VLOOKUP($A511,'2024-25 Salary &amp; Benefits'!$A:$I,4,FALSE)</f>
        <v>1.18</v>
      </c>
      <c r="K511" s="144">
        <f t="shared" si="92"/>
        <v>0</v>
      </c>
      <c r="L511" s="143">
        <f t="shared" si="93"/>
        <v>0</v>
      </c>
      <c r="M511" s="145">
        <f>'2024-25 Salary &amp; Benefits'!$E$6</f>
        <v>72728</v>
      </c>
      <c r="N511" s="145">
        <f>'2024-25 Salary &amp; Benefits'!$F$6</f>
        <v>78209</v>
      </c>
      <c r="O511" s="9">
        <f t="shared" si="94"/>
        <v>0</v>
      </c>
      <c r="P511" s="9">
        <f t="shared" si="95"/>
        <v>0</v>
      </c>
      <c r="Q511" s="9">
        <f>'2024-25 Salary &amp; Benefits'!G$6</f>
        <v>14418.72</v>
      </c>
      <c r="R511" s="146">
        <f>'2024-25 Salary &amp; Benefits'!H$6</f>
        <v>0.18149999999999999</v>
      </c>
      <c r="S511" s="146">
        <f>'2024-25 Salary &amp; Benefits'!I$6</f>
        <v>0.17510000000000001</v>
      </c>
      <c r="T511" s="9">
        <f t="shared" si="96"/>
        <v>0</v>
      </c>
      <c r="U511" s="9">
        <f t="shared" si="97"/>
        <v>0</v>
      </c>
      <c r="V511" s="9">
        <f t="shared" si="98"/>
        <v>0</v>
      </c>
      <c r="W511" s="9">
        <f t="shared" si="99"/>
        <v>0</v>
      </c>
      <c r="X511" s="22">
        <f t="shared" si="100"/>
        <v>0</v>
      </c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</row>
    <row r="512" spans="1:159" s="21" customFormat="1">
      <c r="A512" s="78" t="s">
        <v>2442</v>
      </c>
      <c r="B512" s="90" t="s">
        <v>1625</v>
      </c>
      <c r="C512" s="91">
        <v>3608</v>
      </c>
      <c r="D512" s="90" t="s">
        <v>1653</v>
      </c>
      <c r="E512" s="110" t="str">
        <f>VLOOKUP($C512,'2023-24 School Level AAFTE'!$C$4:$L$2380,9,FALSE)</f>
        <v>No</v>
      </c>
      <c r="F512" s="98">
        <f>VLOOKUP($C512,'2023-24 School Level AAFTE'!$C$4:$J$2380,8,FALSE)</f>
        <v>545.04</v>
      </c>
      <c r="G512" s="100">
        <f>IFERROR(IF(E512= "yes",VLOOKUP(C512,Summary!$B:$I,5,0),0),0)</f>
        <v>0</v>
      </c>
      <c r="H512" s="99">
        <f t="shared" si="91"/>
        <v>0</v>
      </c>
      <c r="I512" s="157">
        <f>VLOOKUP($A512,'2024-25 Salary &amp; Benefits'!$A:$I,3,FALSE)</f>
        <v>1.18</v>
      </c>
      <c r="J512" s="157">
        <f>VLOOKUP($A512,'2024-25 Salary &amp; Benefits'!$A:$I,4,FALSE)</f>
        <v>1.18</v>
      </c>
      <c r="K512" s="144">
        <f t="shared" si="92"/>
        <v>0</v>
      </c>
      <c r="L512" s="143">
        <f t="shared" si="93"/>
        <v>0</v>
      </c>
      <c r="M512" s="145">
        <f>'2024-25 Salary &amp; Benefits'!$E$6</f>
        <v>72728</v>
      </c>
      <c r="N512" s="145">
        <f>'2024-25 Salary &amp; Benefits'!$F$6</f>
        <v>78209</v>
      </c>
      <c r="O512" s="9">
        <f t="shared" si="94"/>
        <v>0</v>
      </c>
      <c r="P512" s="9">
        <f t="shared" si="95"/>
        <v>0</v>
      </c>
      <c r="Q512" s="9">
        <f>'2024-25 Salary &amp; Benefits'!G$6</f>
        <v>14418.72</v>
      </c>
      <c r="R512" s="146">
        <f>'2024-25 Salary &amp; Benefits'!H$6</f>
        <v>0.18149999999999999</v>
      </c>
      <c r="S512" s="146">
        <f>'2024-25 Salary &amp; Benefits'!I$6</f>
        <v>0.17510000000000001</v>
      </c>
      <c r="T512" s="9">
        <f t="shared" si="96"/>
        <v>0</v>
      </c>
      <c r="U512" s="9">
        <f t="shared" si="97"/>
        <v>0</v>
      </c>
      <c r="V512" s="9">
        <f t="shared" si="98"/>
        <v>0</v>
      </c>
      <c r="W512" s="9">
        <f t="shared" si="99"/>
        <v>0</v>
      </c>
      <c r="X512" s="22">
        <f t="shared" si="100"/>
        <v>0</v>
      </c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</row>
    <row r="513" spans="1:159" s="21" customFormat="1">
      <c r="A513" s="78" t="s">
        <v>2442</v>
      </c>
      <c r="B513" s="90" t="s">
        <v>1625</v>
      </c>
      <c r="C513" s="91">
        <v>3854</v>
      </c>
      <c r="D513" s="90" t="s">
        <v>1658</v>
      </c>
      <c r="E513" s="110" t="str">
        <f>VLOOKUP($C513,'2023-24 School Level AAFTE'!$C$4:$L$2380,9,FALSE)</f>
        <v>Yes</v>
      </c>
      <c r="F513" s="98">
        <f>VLOOKUP($C513,'2023-24 School Level AAFTE'!$C$4:$J$2380,8,FALSE)</f>
        <v>171.35</v>
      </c>
      <c r="G513" s="100">
        <f>IFERROR(IF(E513= "yes",VLOOKUP(C513,Summary!$B:$I,5,0),0),0)</f>
        <v>0</v>
      </c>
      <c r="H513" s="99">
        <f t="shared" si="91"/>
        <v>171.35</v>
      </c>
      <c r="I513" s="157">
        <f>VLOOKUP($A513,'2024-25 Salary &amp; Benefits'!$A:$I,3,FALSE)</f>
        <v>1.18</v>
      </c>
      <c r="J513" s="157">
        <f>VLOOKUP($A513,'2024-25 Salary &amp; Benefits'!$A:$I,4,FALSE)</f>
        <v>1.18</v>
      </c>
      <c r="K513" s="144">
        <f t="shared" si="92"/>
        <v>171.35</v>
      </c>
      <c r="L513" s="143">
        <f t="shared" si="93"/>
        <v>0.503</v>
      </c>
      <c r="M513" s="145">
        <f>'2024-25 Salary &amp; Benefits'!$E$6</f>
        <v>72728</v>
      </c>
      <c r="N513" s="145">
        <f>'2024-25 Salary &amp; Benefits'!$F$6</f>
        <v>78209</v>
      </c>
      <c r="O513" s="9">
        <f t="shared" si="94"/>
        <v>43166.98</v>
      </c>
      <c r="P513" s="9">
        <f t="shared" si="95"/>
        <v>3253.1899999999951</v>
      </c>
      <c r="Q513" s="9">
        <f>'2024-25 Salary &amp; Benefits'!G$6</f>
        <v>14418.72</v>
      </c>
      <c r="R513" s="146">
        <f>'2024-25 Salary &amp; Benefits'!H$6</f>
        <v>0.18149999999999999</v>
      </c>
      <c r="S513" s="146">
        <f>'2024-25 Salary &amp; Benefits'!I$6</f>
        <v>0.17510000000000001</v>
      </c>
      <c r="T513" s="9">
        <f t="shared" si="96"/>
        <v>15657.06</v>
      </c>
      <c r="U513" s="9">
        <f t="shared" si="97"/>
        <v>773.67</v>
      </c>
      <c r="V513" s="9">
        <f t="shared" si="98"/>
        <v>135.47</v>
      </c>
      <c r="W513" s="9">
        <f t="shared" si="99"/>
        <v>909.14</v>
      </c>
      <c r="X513" s="22">
        <f t="shared" si="100"/>
        <v>62986.369999999995</v>
      </c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</row>
    <row r="514" spans="1:159" s="21" customFormat="1">
      <c r="A514" s="78" t="s">
        <v>2442</v>
      </c>
      <c r="B514" s="90" t="s">
        <v>1625</v>
      </c>
      <c r="C514" s="91">
        <v>3461</v>
      </c>
      <c r="D514" s="90" t="s">
        <v>1643</v>
      </c>
      <c r="E514" s="110" t="str">
        <f>VLOOKUP($C514,'2023-24 School Level AAFTE'!$C$4:$L$2380,9,FALSE)</f>
        <v>No</v>
      </c>
      <c r="F514" s="98">
        <f>VLOOKUP($C514,'2023-24 School Level AAFTE'!$C$4:$J$2380,8,FALSE)</f>
        <v>402.83</v>
      </c>
      <c r="G514" s="100">
        <f>IFERROR(IF(E514= "yes",VLOOKUP(C514,Summary!$B:$I,5,0),0),0)</f>
        <v>0</v>
      </c>
      <c r="H514" s="99">
        <f t="shared" si="91"/>
        <v>0</v>
      </c>
      <c r="I514" s="157">
        <f>VLOOKUP($A514,'2024-25 Salary &amp; Benefits'!$A:$I,3,FALSE)</f>
        <v>1.18</v>
      </c>
      <c r="J514" s="157">
        <f>VLOOKUP($A514,'2024-25 Salary &amp; Benefits'!$A:$I,4,FALSE)</f>
        <v>1.18</v>
      </c>
      <c r="K514" s="144">
        <f t="shared" si="92"/>
        <v>0</v>
      </c>
      <c r="L514" s="143">
        <f t="shared" si="93"/>
        <v>0</v>
      </c>
      <c r="M514" s="145">
        <f>'2024-25 Salary &amp; Benefits'!$E$6</f>
        <v>72728</v>
      </c>
      <c r="N514" s="145">
        <f>'2024-25 Salary &amp; Benefits'!$F$6</f>
        <v>78209</v>
      </c>
      <c r="O514" s="9">
        <f t="shared" si="94"/>
        <v>0</v>
      </c>
      <c r="P514" s="9">
        <f t="shared" si="95"/>
        <v>0</v>
      </c>
      <c r="Q514" s="9">
        <f>'2024-25 Salary &amp; Benefits'!G$6</f>
        <v>14418.72</v>
      </c>
      <c r="R514" s="146">
        <f>'2024-25 Salary &amp; Benefits'!H$6</f>
        <v>0.18149999999999999</v>
      </c>
      <c r="S514" s="146">
        <f>'2024-25 Salary &amp; Benefits'!I$6</f>
        <v>0.17510000000000001</v>
      </c>
      <c r="T514" s="9">
        <f t="shared" si="96"/>
        <v>0</v>
      </c>
      <c r="U514" s="9">
        <f t="shared" si="97"/>
        <v>0</v>
      </c>
      <c r="V514" s="9">
        <f t="shared" si="98"/>
        <v>0</v>
      </c>
      <c r="W514" s="9">
        <f t="shared" si="99"/>
        <v>0</v>
      </c>
      <c r="X514" s="22">
        <f t="shared" si="100"/>
        <v>0</v>
      </c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</row>
    <row r="515" spans="1:159" s="21" customFormat="1">
      <c r="A515" s="78" t="s">
        <v>2442</v>
      </c>
      <c r="B515" s="90" t="s">
        <v>1625</v>
      </c>
      <c r="C515" s="91">
        <v>3605</v>
      </c>
      <c r="D515" s="90" t="s">
        <v>1650</v>
      </c>
      <c r="E515" s="110" t="str">
        <f>VLOOKUP($C515,'2023-24 School Level AAFTE'!$C$4:$L$2380,9,FALSE)</f>
        <v>No</v>
      </c>
      <c r="F515" s="98">
        <f>VLOOKUP($C515,'2023-24 School Level AAFTE'!$C$4:$J$2380,8,FALSE)</f>
        <v>485.2</v>
      </c>
      <c r="G515" s="100">
        <f>IFERROR(IF(E515= "yes",VLOOKUP(C515,Summary!$B:$I,5,0),0),0)</f>
        <v>0</v>
      </c>
      <c r="H515" s="99">
        <f t="shared" si="91"/>
        <v>0</v>
      </c>
      <c r="I515" s="157">
        <f>VLOOKUP($A515,'2024-25 Salary &amp; Benefits'!$A:$I,3,FALSE)</f>
        <v>1.18</v>
      </c>
      <c r="J515" s="157">
        <f>VLOOKUP($A515,'2024-25 Salary &amp; Benefits'!$A:$I,4,FALSE)</f>
        <v>1.18</v>
      </c>
      <c r="K515" s="144">
        <f t="shared" si="92"/>
        <v>0</v>
      </c>
      <c r="L515" s="143">
        <f t="shared" si="93"/>
        <v>0</v>
      </c>
      <c r="M515" s="145">
        <f>'2024-25 Salary &amp; Benefits'!$E$6</f>
        <v>72728</v>
      </c>
      <c r="N515" s="145">
        <f>'2024-25 Salary &amp; Benefits'!$F$6</f>
        <v>78209</v>
      </c>
      <c r="O515" s="9">
        <f t="shared" si="94"/>
        <v>0</v>
      </c>
      <c r="P515" s="9">
        <f t="shared" si="95"/>
        <v>0</v>
      </c>
      <c r="Q515" s="9">
        <f>'2024-25 Salary &amp; Benefits'!G$6</f>
        <v>14418.72</v>
      </c>
      <c r="R515" s="146">
        <f>'2024-25 Salary &amp; Benefits'!H$6</f>
        <v>0.18149999999999999</v>
      </c>
      <c r="S515" s="146">
        <f>'2024-25 Salary &amp; Benefits'!I$6</f>
        <v>0.17510000000000001</v>
      </c>
      <c r="T515" s="9">
        <f t="shared" si="96"/>
        <v>0</v>
      </c>
      <c r="U515" s="9">
        <f t="shared" si="97"/>
        <v>0</v>
      </c>
      <c r="V515" s="9">
        <f t="shared" si="98"/>
        <v>0</v>
      </c>
      <c r="W515" s="9">
        <f t="shared" si="99"/>
        <v>0</v>
      </c>
      <c r="X515" s="22">
        <f t="shared" si="100"/>
        <v>0</v>
      </c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</row>
    <row r="516" spans="1:159" s="21" customFormat="1">
      <c r="A516" s="78" t="s">
        <v>2442</v>
      </c>
      <c r="B516" s="90" t="s">
        <v>1625</v>
      </c>
      <c r="C516" s="91">
        <v>3410</v>
      </c>
      <c r="D516" s="90" t="s">
        <v>1642</v>
      </c>
      <c r="E516" s="110" t="str">
        <f>VLOOKUP($C516,'2023-24 School Level AAFTE'!$C$4:$L$2380,9,FALSE)</f>
        <v>Yes</v>
      </c>
      <c r="F516" s="98">
        <f>VLOOKUP($C516,'2023-24 School Level AAFTE'!$C$4:$J$2380,8,FALSE)</f>
        <v>624.76</v>
      </c>
      <c r="G516" s="100">
        <f>IFERROR(IF(E516= "yes",VLOOKUP(C516,Summary!$B:$I,5,0),0),0)</f>
        <v>0</v>
      </c>
      <c r="H516" s="99">
        <f t="shared" si="91"/>
        <v>624.76</v>
      </c>
      <c r="I516" s="157">
        <f>VLOOKUP($A516,'2024-25 Salary &amp; Benefits'!$A:$I,3,FALSE)</f>
        <v>1.18</v>
      </c>
      <c r="J516" s="157">
        <f>VLOOKUP($A516,'2024-25 Salary &amp; Benefits'!$A:$I,4,FALSE)</f>
        <v>1.18</v>
      </c>
      <c r="K516" s="144">
        <f t="shared" si="92"/>
        <v>624.76</v>
      </c>
      <c r="L516" s="143">
        <f t="shared" si="93"/>
        <v>1.833</v>
      </c>
      <c r="M516" s="145">
        <f>'2024-25 Salary &amp; Benefits'!$E$6</f>
        <v>72728</v>
      </c>
      <c r="N516" s="145">
        <f>'2024-25 Salary &amp; Benefits'!$F$6</f>
        <v>78209</v>
      </c>
      <c r="O516" s="9">
        <f t="shared" si="94"/>
        <v>157306.29999999999</v>
      </c>
      <c r="P516" s="9">
        <f t="shared" si="95"/>
        <v>11855.070000000007</v>
      </c>
      <c r="Q516" s="9">
        <f>'2024-25 Salary &amp; Benefits'!G$6</f>
        <v>14418.72</v>
      </c>
      <c r="R516" s="146">
        <f>'2024-25 Salary &amp; Benefits'!H$6</f>
        <v>0.18149999999999999</v>
      </c>
      <c r="S516" s="146">
        <f>'2024-25 Salary &amp; Benefits'!I$6</f>
        <v>0.17510000000000001</v>
      </c>
      <c r="T516" s="9">
        <f t="shared" si="96"/>
        <v>57056.43</v>
      </c>
      <c r="U516" s="9">
        <f t="shared" si="97"/>
        <v>2819.36</v>
      </c>
      <c r="V516" s="9">
        <f t="shared" si="98"/>
        <v>493.67</v>
      </c>
      <c r="W516" s="9">
        <f t="shared" si="99"/>
        <v>3313.03</v>
      </c>
      <c r="X516" s="22">
        <f t="shared" si="100"/>
        <v>229530.83</v>
      </c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</row>
    <row r="517" spans="1:159" s="21" customFormat="1">
      <c r="A517" s="78" t="s">
        <v>2442</v>
      </c>
      <c r="B517" s="90" t="s">
        <v>1625</v>
      </c>
      <c r="C517" s="91">
        <v>2888</v>
      </c>
      <c r="D517" s="90" t="s">
        <v>1632</v>
      </c>
      <c r="E517" s="110" t="str">
        <f>VLOOKUP($C517,'2023-24 School Level AAFTE'!$C$4:$L$2380,9,FALSE)</f>
        <v>No</v>
      </c>
      <c r="F517" s="98">
        <f>VLOOKUP($C517,'2023-24 School Level AAFTE'!$C$4:$J$2380,8,FALSE)</f>
        <v>306.14</v>
      </c>
      <c r="G517" s="100">
        <f>IFERROR(IF(E517= "yes",VLOOKUP(C517,Summary!$B:$I,5,0),0),0)</f>
        <v>0</v>
      </c>
      <c r="H517" s="99">
        <f t="shared" si="91"/>
        <v>0</v>
      </c>
      <c r="I517" s="157">
        <f>VLOOKUP($A517,'2024-25 Salary &amp; Benefits'!$A:$I,3,FALSE)</f>
        <v>1.18</v>
      </c>
      <c r="J517" s="157">
        <f>VLOOKUP($A517,'2024-25 Salary &amp; Benefits'!$A:$I,4,FALSE)</f>
        <v>1.18</v>
      </c>
      <c r="K517" s="144">
        <f t="shared" si="92"/>
        <v>0</v>
      </c>
      <c r="L517" s="143">
        <f t="shared" si="93"/>
        <v>0</v>
      </c>
      <c r="M517" s="145">
        <f>'2024-25 Salary &amp; Benefits'!$E$6</f>
        <v>72728</v>
      </c>
      <c r="N517" s="145">
        <f>'2024-25 Salary &amp; Benefits'!$F$6</f>
        <v>78209</v>
      </c>
      <c r="O517" s="9">
        <f t="shared" si="94"/>
        <v>0</v>
      </c>
      <c r="P517" s="9">
        <f t="shared" si="95"/>
        <v>0</v>
      </c>
      <c r="Q517" s="9">
        <f>'2024-25 Salary &amp; Benefits'!G$6</f>
        <v>14418.72</v>
      </c>
      <c r="R517" s="146">
        <f>'2024-25 Salary &amp; Benefits'!H$6</f>
        <v>0.18149999999999999</v>
      </c>
      <c r="S517" s="146">
        <f>'2024-25 Salary &amp; Benefits'!I$6</f>
        <v>0.17510000000000001</v>
      </c>
      <c r="T517" s="9">
        <f t="shared" si="96"/>
        <v>0</v>
      </c>
      <c r="U517" s="9">
        <f t="shared" si="97"/>
        <v>0</v>
      </c>
      <c r="V517" s="9">
        <f t="shared" si="98"/>
        <v>0</v>
      </c>
      <c r="W517" s="9">
        <f t="shared" si="99"/>
        <v>0</v>
      </c>
      <c r="X517" s="22">
        <f t="shared" si="100"/>
        <v>0</v>
      </c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</row>
    <row r="518" spans="1:159" s="21" customFormat="1">
      <c r="A518" s="78" t="s">
        <v>2442</v>
      </c>
      <c r="B518" s="90" t="s">
        <v>1625</v>
      </c>
      <c r="C518" s="91">
        <v>3186</v>
      </c>
      <c r="D518" s="90" t="s">
        <v>1635</v>
      </c>
      <c r="E518" s="110" t="str">
        <f>VLOOKUP($C518,'2023-24 School Level AAFTE'!$C$4:$L$2380,9,FALSE)</f>
        <v>No</v>
      </c>
      <c r="F518" s="98">
        <f>VLOOKUP($C518,'2023-24 School Level AAFTE'!$C$4:$J$2380,8,FALSE)</f>
        <v>490.07</v>
      </c>
      <c r="G518" s="100">
        <f>IFERROR(IF(E518= "yes",VLOOKUP(C518,Summary!$B:$I,5,0),0),0)</f>
        <v>0</v>
      </c>
      <c r="H518" s="99">
        <f t="shared" si="91"/>
        <v>0</v>
      </c>
      <c r="I518" s="157">
        <f>VLOOKUP($A518,'2024-25 Salary &amp; Benefits'!$A:$I,3,FALSE)</f>
        <v>1.18</v>
      </c>
      <c r="J518" s="157">
        <f>VLOOKUP($A518,'2024-25 Salary &amp; Benefits'!$A:$I,4,FALSE)</f>
        <v>1.18</v>
      </c>
      <c r="K518" s="144">
        <f t="shared" si="92"/>
        <v>0</v>
      </c>
      <c r="L518" s="143">
        <f t="shared" si="93"/>
        <v>0</v>
      </c>
      <c r="M518" s="145">
        <f>'2024-25 Salary &amp; Benefits'!$E$6</f>
        <v>72728</v>
      </c>
      <c r="N518" s="145">
        <f>'2024-25 Salary &amp; Benefits'!$F$6</f>
        <v>78209</v>
      </c>
      <c r="O518" s="9">
        <f t="shared" si="94"/>
        <v>0</v>
      </c>
      <c r="P518" s="9">
        <f t="shared" si="95"/>
        <v>0</v>
      </c>
      <c r="Q518" s="9">
        <f>'2024-25 Salary &amp; Benefits'!G$6</f>
        <v>14418.72</v>
      </c>
      <c r="R518" s="146">
        <f>'2024-25 Salary &amp; Benefits'!H$6</f>
        <v>0.18149999999999999</v>
      </c>
      <c r="S518" s="146">
        <f>'2024-25 Salary &amp; Benefits'!I$6</f>
        <v>0.17510000000000001</v>
      </c>
      <c r="T518" s="9">
        <f t="shared" si="96"/>
        <v>0</v>
      </c>
      <c r="U518" s="9">
        <f t="shared" si="97"/>
        <v>0</v>
      </c>
      <c r="V518" s="9">
        <f t="shared" si="98"/>
        <v>0</v>
      </c>
      <c r="W518" s="9">
        <f t="shared" si="99"/>
        <v>0</v>
      </c>
      <c r="X518" s="22">
        <f t="shared" si="100"/>
        <v>0</v>
      </c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</row>
    <row r="519" spans="1:159" s="21" customFormat="1">
      <c r="A519" s="78" t="s">
        <v>2350</v>
      </c>
      <c r="B519" s="90" t="s">
        <v>1077</v>
      </c>
      <c r="C519" s="91">
        <v>2996</v>
      </c>
      <c r="D519" s="90" t="s">
        <v>1079</v>
      </c>
      <c r="E519" s="110" t="str">
        <f>VLOOKUP($C519,'2023-24 School Level AAFTE'!$C$4:$L$2380,9,FALSE)</f>
        <v>No</v>
      </c>
      <c r="F519" s="98">
        <f>VLOOKUP($C519,'2023-24 School Level AAFTE'!$C$4:$J$2380,8,FALSE)</f>
        <v>946.02</v>
      </c>
      <c r="G519" s="100">
        <f>IFERROR(IF(E519= "yes",VLOOKUP(C519,Summary!$B:$I,5,0),0),0)</f>
        <v>0</v>
      </c>
      <c r="H519" s="99">
        <f t="shared" si="91"/>
        <v>0</v>
      </c>
      <c r="I519" s="157">
        <f>VLOOKUP($A519,'2024-25 Salary &amp; Benefits'!$A:$I,3,FALSE)</f>
        <v>1</v>
      </c>
      <c r="J519" s="157">
        <f>VLOOKUP($A519,'2024-25 Salary &amp; Benefits'!$A:$I,4,FALSE)</f>
        <v>1</v>
      </c>
      <c r="K519" s="144">
        <f t="shared" si="92"/>
        <v>0</v>
      </c>
      <c r="L519" s="143">
        <f t="shared" si="93"/>
        <v>0</v>
      </c>
      <c r="M519" s="145">
        <f>'2024-25 Salary &amp; Benefits'!$E$6</f>
        <v>72728</v>
      </c>
      <c r="N519" s="145">
        <f>'2024-25 Salary &amp; Benefits'!$F$6</f>
        <v>78209</v>
      </c>
      <c r="O519" s="9">
        <f t="shared" si="94"/>
        <v>0</v>
      </c>
      <c r="P519" s="9">
        <f t="shared" si="95"/>
        <v>0</v>
      </c>
      <c r="Q519" s="9">
        <f>'2024-25 Salary &amp; Benefits'!G$6</f>
        <v>14418.72</v>
      </c>
      <c r="R519" s="146">
        <f>'2024-25 Salary &amp; Benefits'!H$6</f>
        <v>0.18149999999999999</v>
      </c>
      <c r="S519" s="146">
        <f>'2024-25 Salary &amp; Benefits'!I$6</f>
        <v>0.17510000000000001</v>
      </c>
      <c r="T519" s="9">
        <f t="shared" si="96"/>
        <v>0</v>
      </c>
      <c r="U519" s="9">
        <f t="shared" si="97"/>
        <v>0</v>
      </c>
      <c r="V519" s="9">
        <f t="shared" si="98"/>
        <v>0</v>
      </c>
      <c r="W519" s="9">
        <f t="shared" si="99"/>
        <v>0</v>
      </c>
      <c r="X519" s="22">
        <f t="shared" si="100"/>
        <v>0</v>
      </c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</row>
    <row r="520" spans="1:159" s="21" customFormat="1">
      <c r="A520" s="78" t="s">
        <v>2350</v>
      </c>
      <c r="B520" s="90" t="s">
        <v>1077</v>
      </c>
      <c r="C520" s="91">
        <v>5718</v>
      </c>
      <c r="D520" s="90" t="s">
        <v>3163</v>
      </c>
      <c r="E520" s="110" t="str">
        <f>VLOOKUP($C520,'2023-24 School Level AAFTE'!$C$4:$L$2380,9,FALSE)</f>
        <v>Yes</v>
      </c>
      <c r="F520" s="98">
        <f>VLOOKUP($C520,'2023-24 School Level AAFTE'!$C$4:$J$2380,8,FALSE)</f>
        <v>356.15000000000003</v>
      </c>
      <c r="G520" s="100">
        <f>IFERROR(IF(E520= "yes",VLOOKUP(C520,Summary!$B:$I,5,0),0),0)</f>
        <v>0</v>
      </c>
      <c r="H520" s="99">
        <f t="shared" ref="H520:H583" si="101">IF(E520= "yes", F520,0)</f>
        <v>356.15000000000003</v>
      </c>
      <c r="I520" s="157">
        <f>VLOOKUP($A520,'2024-25 Salary &amp; Benefits'!$A:$I,3,FALSE)</f>
        <v>1</v>
      </c>
      <c r="J520" s="157">
        <f>VLOOKUP($A520,'2024-25 Salary &amp; Benefits'!$A:$I,4,FALSE)</f>
        <v>1</v>
      </c>
      <c r="K520" s="144">
        <f t="shared" ref="K520:K583" si="102">IF(G520&gt;0,G520,H520)</f>
        <v>356.15000000000003</v>
      </c>
      <c r="L520" s="143">
        <f t="shared" ref="L520:L583" si="103">ROUND((($K520*1.1*36)/15)/900,3)</f>
        <v>1.0449999999999999</v>
      </c>
      <c r="M520" s="145">
        <f>'2024-25 Salary &amp; Benefits'!$E$6</f>
        <v>72728</v>
      </c>
      <c r="N520" s="145">
        <f>'2024-25 Salary &amp; Benefits'!$F$6</f>
        <v>78209</v>
      </c>
      <c r="O520" s="9">
        <f t="shared" ref="O520:O583" si="104">ROUND($I520*$M520*$L520,2)</f>
        <v>76000.759999999995</v>
      </c>
      <c r="P520" s="9">
        <f t="shared" ref="P520:P583" si="105">ROUND($J520*$N520*$L520,2)-O520</f>
        <v>5727.6500000000087</v>
      </c>
      <c r="Q520" s="9">
        <f>'2024-25 Salary &amp; Benefits'!G$6</f>
        <v>14418.72</v>
      </c>
      <c r="R520" s="146">
        <f>'2024-25 Salary &amp; Benefits'!H$6</f>
        <v>0.18149999999999999</v>
      </c>
      <c r="S520" s="146">
        <f>'2024-25 Salary &amp; Benefits'!I$6</f>
        <v>0.17510000000000001</v>
      </c>
      <c r="T520" s="9">
        <f t="shared" ref="T520:T583" si="106">ROUND(O520*R520+P520*S520+L520*Q520,2)</f>
        <v>29864.61</v>
      </c>
      <c r="U520" s="9">
        <f t="shared" ref="U520:U583" si="107">ROUND((($N520*$J520*$L520)/180)*3,2)</f>
        <v>1362.14</v>
      </c>
      <c r="V520" s="9">
        <f t="shared" ref="V520:V583" si="108">ROUND(U520*S520,2)</f>
        <v>238.51</v>
      </c>
      <c r="W520" s="9">
        <f t="shared" ref="W520:W583" si="109">SUM(U520:V520)</f>
        <v>1600.65</v>
      </c>
      <c r="X520" s="22">
        <f t="shared" ref="X520:X583" si="110">SUM(T520,O520:P520,W520)</f>
        <v>113193.67</v>
      </c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</row>
    <row r="521" spans="1:159" s="21" customFormat="1">
      <c r="A521" s="78" t="s">
        <v>2350</v>
      </c>
      <c r="B521" s="90" t="s">
        <v>1077</v>
      </c>
      <c r="C521" s="91">
        <v>5097</v>
      </c>
      <c r="D521" s="90" t="s">
        <v>1082</v>
      </c>
      <c r="E521" s="110" t="str">
        <f>VLOOKUP($C521,'2023-24 School Level AAFTE'!$C$4:$L$2380,9,FALSE)</f>
        <v>Yes</v>
      </c>
      <c r="F521" s="98">
        <f>VLOOKUP($C521,'2023-24 School Level AAFTE'!$C$4:$J$2380,8,FALSE)</f>
        <v>128.09</v>
      </c>
      <c r="G521" s="100">
        <f>IFERROR(IF(E521= "yes",VLOOKUP(C521,Summary!$B:$I,5,0),0),0)</f>
        <v>0</v>
      </c>
      <c r="H521" s="99">
        <f t="shared" si="101"/>
        <v>128.09</v>
      </c>
      <c r="I521" s="157">
        <f>VLOOKUP($A521,'2024-25 Salary &amp; Benefits'!$A:$I,3,FALSE)</f>
        <v>1</v>
      </c>
      <c r="J521" s="157">
        <f>VLOOKUP($A521,'2024-25 Salary &amp; Benefits'!$A:$I,4,FALSE)</f>
        <v>1</v>
      </c>
      <c r="K521" s="144">
        <f t="shared" si="102"/>
        <v>128.09</v>
      </c>
      <c r="L521" s="143">
        <f t="shared" si="103"/>
        <v>0.376</v>
      </c>
      <c r="M521" s="145">
        <f>'2024-25 Salary &amp; Benefits'!$E$6</f>
        <v>72728</v>
      </c>
      <c r="N521" s="145">
        <f>'2024-25 Salary &amp; Benefits'!$F$6</f>
        <v>78209</v>
      </c>
      <c r="O521" s="9">
        <f t="shared" si="104"/>
        <v>27345.73</v>
      </c>
      <c r="P521" s="9">
        <f t="shared" si="105"/>
        <v>2060.8500000000022</v>
      </c>
      <c r="Q521" s="9">
        <f>'2024-25 Salary &amp; Benefits'!G$6</f>
        <v>14418.72</v>
      </c>
      <c r="R521" s="146">
        <f>'2024-25 Salary &amp; Benefits'!H$6</f>
        <v>0.18149999999999999</v>
      </c>
      <c r="S521" s="146">
        <f>'2024-25 Salary &amp; Benefits'!I$6</f>
        <v>0.17510000000000001</v>
      </c>
      <c r="T521" s="9">
        <f t="shared" si="106"/>
        <v>10745.54</v>
      </c>
      <c r="U521" s="9">
        <f t="shared" si="107"/>
        <v>490.11</v>
      </c>
      <c r="V521" s="9">
        <f t="shared" si="108"/>
        <v>85.82</v>
      </c>
      <c r="W521" s="9">
        <f t="shared" si="109"/>
        <v>575.93000000000006</v>
      </c>
      <c r="X521" s="22">
        <f t="shared" si="110"/>
        <v>40728.05000000001</v>
      </c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</row>
    <row r="522" spans="1:159" s="21" customFormat="1">
      <c r="A522" s="78" t="s">
        <v>2350</v>
      </c>
      <c r="B522" s="90" t="s">
        <v>1077</v>
      </c>
      <c r="C522" s="91">
        <v>2741</v>
      </c>
      <c r="D522" s="90" t="s">
        <v>474</v>
      </c>
      <c r="E522" s="110" t="str">
        <f>VLOOKUP($C522,'2023-24 School Level AAFTE'!$C$4:$L$2380,9,FALSE)</f>
        <v>No</v>
      </c>
      <c r="F522" s="98">
        <f>VLOOKUP($C522,'2023-24 School Level AAFTE'!$C$4:$J$2380,8,FALSE)</f>
        <v>324.14</v>
      </c>
      <c r="G522" s="100">
        <f>IFERROR(IF(E522= "yes",VLOOKUP(C522,Summary!$B:$I,5,0),0),0)</f>
        <v>0</v>
      </c>
      <c r="H522" s="99">
        <f t="shared" si="101"/>
        <v>0</v>
      </c>
      <c r="I522" s="157">
        <f>VLOOKUP($A522,'2024-25 Salary &amp; Benefits'!$A:$I,3,FALSE)</f>
        <v>1</v>
      </c>
      <c r="J522" s="157">
        <f>VLOOKUP($A522,'2024-25 Salary &amp; Benefits'!$A:$I,4,FALSE)</f>
        <v>1</v>
      </c>
      <c r="K522" s="144">
        <f t="shared" si="102"/>
        <v>0</v>
      </c>
      <c r="L522" s="143">
        <f t="shared" si="103"/>
        <v>0</v>
      </c>
      <c r="M522" s="145">
        <f>'2024-25 Salary &amp; Benefits'!$E$6</f>
        <v>72728</v>
      </c>
      <c r="N522" s="145">
        <f>'2024-25 Salary &amp; Benefits'!$F$6</f>
        <v>78209</v>
      </c>
      <c r="O522" s="9">
        <f t="shared" si="104"/>
        <v>0</v>
      </c>
      <c r="P522" s="9">
        <f t="shared" si="105"/>
        <v>0</v>
      </c>
      <c r="Q522" s="9">
        <f>'2024-25 Salary &amp; Benefits'!G$6</f>
        <v>14418.72</v>
      </c>
      <c r="R522" s="146">
        <f>'2024-25 Salary &amp; Benefits'!H$6</f>
        <v>0.18149999999999999</v>
      </c>
      <c r="S522" s="146">
        <f>'2024-25 Salary &amp; Benefits'!I$6</f>
        <v>0.17510000000000001</v>
      </c>
      <c r="T522" s="9">
        <f t="shared" si="106"/>
        <v>0</v>
      </c>
      <c r="U522" s="9">
        <f t="shared" si="107"/>
        <v>0</v>
      </c>
      <c r="V522" s="9">
        <f t="shared" si="108"/>
        <v>0</v>
      </c>
      <c r="W522" s="9">
        <f t="shared" si="109"/>
        <v>0</v>
      </c>
      <c r="X522" s="22">
        <f t="shared" si="110"/>
        <v>0</v>
      </c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</row>
    <row r="523" spans="1:159" s="21" customFormat="1">
      <c r="A523" s="78" t="s">
        <v>2350</v>
      </c>
      <c r="B523" s="90" t="s">
        <v>1077</v>
      </c>
      <c r="C523" s="91">
        <v>2453</v>
      </c>
      <c r="D523" s="90" t="s">
        <v>1078</v>
      </c>
      <c r="E523" s="110" t="str">
        <f>VLOOKUP($C523,'2023-24 School Level AAFTE'!$C$4:$L$2380,9,FALSE)</f>
        <v>No</v>
      </c>
      <c r="F523" s="98">
        <f>VLOOKUP($C523,'2023-24 School Level AAFTE'!$C$4:$J$2380,8,FALSE)</f>
        <v>762.24</v>
      </c>
      <c r="G523" s="100">
        <f>IFERROR(IF(E523= "yes",VLOOKUP(C523,Summary!$B:$I,5,0),0),0)</f>
        <v>0</v>
      </c>
      <c r="H523" s="99">
        <f t="shared" si="101"/>
        <v>0</v>
      </c>
      <c r="I523" s="157">
        <f>VLOOKUP($A523,'2024-25 Salary &amp; Benefits'!$A:$I,3,FALSE)</f>
        <v>1</v>
      </c>
      <c r="J523" s="157">
        <f>VLOOKUP($A523,'2024-25 Salary &amp; Benefits'!$A:$I,4,FALSE)</f>
        <v>1</v>
      </c>
      <c r="K523" s="144">
        <f t="shared" si="102"/>
        <v>0</v>
      </c>
      <c r="L523" s="143">
        <f t="shared" si="103"/>
        <v>0</v>
      </c>
      <c r="M523" s="145">
        <f>'2024-25 Salary &amp; Benefits'!$E$6</f>
        <v>72728</v>
      </c>
      <c r="N523" s="145">
        <f>'2024-25 Salary &amp; Benefits'!$F$6</f>
        <v>78209</v>
      </c>
      <c r="O523" s="9">
        <f t="shared" si="104"/>
        <v>0</v>
      </c>
      <c r="P523" s="9">
        <f t="shared" si="105"/>
        <v>0</v>
      </c>
      <c r="Q523" s="9">
        <f>'2024-25 Salary &amp; Benefits'!G$6</f>
        <v>14418.72</v>
      </c>
      <c r="R523" s="146">
        <f>'2024-25 Salary &amp; Benefits'!H$6</f>
        <v>0.18149999999999999</v>
      </c>
      <c r="S523" s="146">
        <f>'2024-25 Salary &amp; Benefits'!I$6</f>
        <v>0.17510000000000001</v>
      </c>
      <c r="T523" s="9">
        <f t="shared" si="106"/>
        <v>0</v>
      </c>
      <c r="U523" s="9">
        <f t="shared" si="107"/>
        <v>0</v>
      </c>
      <c r="V523" s="9">
        <f t="shared" si="108"/>
        <v>0</v>
      </c>
      <c r="W523" s="9">
        <f t="shared" si="109"/>
        <v>0</v>
      </c>
      <c r="X523" s="22">
        <f t="shared" si="110"/>
        <v>0</v>
      </c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</row>
    <row r="524" spans="1:159" s="21" customFormat="1">
      <c r="A524" s="78" t="s">
        <v>2350</v>
      </c>
      <c r="B524" s="90" t="s">
        <v>1077</v>
      </c>
      <c r="C524" s="91">
        <v>3596</v>
      </c>
      <c r="D524" s="90" t="s">
        <v>1080</v>
      </c>
      <c r="E524" s="110" t="str">
        <f>VLOOKUP($C524,'2023-24 School Level AAFTE'!$C$4:$L$2380,9,FALSE)</f>
        <v>Yes</v>
      </c>
      <c r="F524" s="98">
        <f>VLOOKUP($C524,'2023-24 School Level AAFTE'!$C$4:$J$2380,8,FALSE)</f>
        <v>339.77</v>
      </c>
      <c r="G524" s="100">
        <f>IFERROR(IF(E524= "yes",VLOOKUP(C524,Summary!$B:$I,5,0),0),0)</f>
        <v>0</v>
      </c>
      <c r="H524" s="99">
        <f t="shared" si="101"/>
        <v>339.77</v>
      </c>
      <c r="I524" s="157">
        <f>VLOOKUP($A524,'2024-25 Salary &amp; Benefits'!$A:$I,3,FALSE)</f>
        <v>1</v>
      </c>
      <c r="J524" s="157">
        <f>VLOOKUP($A524,'2024-25 Salary &amp; Benefits'!$A:$I,4,FALSE)</f>
        <v>1</v>
      </c>
      <c r="K524" s="144">
        <f t="shared" si="102"/>
        <v>339.77</v>
      </c>
      <c r="L524" s="143">
        <f t="shared" si="103"/>
        <v>0.997</v>
      </c>
      <c r="M524" s="145">
        <f>'2024-25 Salary &amp; Benefits'!$E$6</f>
        <v>72728</v>
      </c>
      <c r="N524" s="145">
        <f>'2024-25 Salary &amp; Benefits'!$F$6</f>
        <v>78209</v>
      </c>
      <c r="O524" s="9">
        <f t="shared" si="104"/>
        <v>72509.820000000007</v>
      </c>
      <c r="P524" s="9">
        <f t="shared" si="105"/>
        <v>5464.5499999999884</v>
      </c>
      <c r="Q524" s="9">
        <f>'2024-25 Salary &amp; Benefits'!G$6</f>
        <v>14418.72</v>
      </c>
      <c r="R524" s="146">
        <f>'2024-25 Salary &amp; Benefits'!H$6</f>
        <v>0.18149999999999999</v>
      </c>
      <c r="S524" s="146">
        <f>'2024-25 Salary &amp; Benefits'!I$6</f>
        <v>0.17510000000000001</v>
      </c>
      <c r="T524" s="9">
        <f t="shared" si="106"/>
        <v>28492.84</v>
      </c>
      <c r="U524" s="9">
        <f t="shared" si="107"/>
        <v>1299.57</v>
      </c>
      <c r="V524" s="9">
        <f t="shared" si="108"/>
        <v>227.55</v>
      </c>
      <c r="W524" s="9">
        <f t="shared" si="109"/>
        <v>1527.12</v>
      </c>
      <c r="X524" s="22">
        <f t="shared" si="110"/>
        <v>107994.32999999999</v>
      </c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</row>
    <row r="525" spans="1:159" s="21" customFormat="1">
      <c r="A525" s="78" t="s">
        <v>2350</v>
      </c>
      <c r="B525" s="90" t="s">
        <v>1077</v>
      </c>
      <c r="C525" s="92">
        <v>4411</v>
      </c>
      <c r="D525" s="104" t="s">
        <v>1081</v>
      </c>
      <c r="E525" s="110" t="str">
        <f>VLOOKUP($C525,'2023-24 School Level AAFTE'!$C$4:$L$2380,9,FALSE)</f>
        <v>No</v>
      </c>
      <c r="F525" s="98">
        <f>VLOOKUP($C525,'2023-24 School Level AAFTE'!$C$4:$J$2380,8,FALSE)</f>
        <v>419.11</v>
      </c>
      <c r="G525" s="100">
        <f>IFERROR(IF(E525= "yes",VLOOKUP(C525,Summary!$B:$I,5,0),0),0)</f>
        <v>0</v>
      </c>
      <c r="H525" s="99">
        <f t="shared" si="101"/>
        <v>0</v>
      </c>
      <c r="I525" s="157">
        <f>VLOOKUP($A525,'2024-25 Salary &amp; Benefits'!$A:$I,3,FALSE)</f>
        <v>1</v>
      </c>
      <c r="J525" s="157">
        <f>VLOOKUP($A525,'2024-25 Salary &amp; Benefits'!$A:$I,4,FALSE)</f>
        <v>1</v>
      </c>
      <c r="K525" s="144">
        <f t="shared" si="102"/>
        <v>0</v>
      </c>
      <c r="L525" s="143">
        <f t="shared" si="103"/>
        <v>0</v>
      </c>
      <c r="M525" s="145">
        <f>'2024-25 Salary &amp; Benefits'!$E$6</f>
        <v>72728</v>
      </c>
      <c r="N525" s="145">
        <f>'2024-25 Salary &amp; Benefits'!$F$6</f>
        <v>78209</v>
      </c>
      <c r="O525" s="9">
        <f t="shared" si="104"/>
        <v>0</v>
      </c>
      <c r="P525" s="9">
        <f t="shared" si="105"/>
        <v>0</v>
      </c>
      <c r="Q525" s="9">
        <f>'2024-25 Salary &amp; Benefits'!G$6</f>
        <v>14418.72</v>
      </c>
      <c r="R525" s="146">
        <f>'2024-25 Salary &amp; Benefits'!H$6</f>
        <v>0.18149999999999999</v>
      </c>
      <c r="S525" s="146">
        <f>'2024-25 Salary &amp; Benefits'!I$6</f>
        <v>0.17510000000000001</v>
      </c>
      <c r="T525" s="9">
        <f t="shared" si="106"/>
        <v>0</v>
      </c>
      <c r="U525" s="9">
        <f t="shared" si="107"/>
        <v>0</v>
      </c>
      <c r="V525" s="9">
        <f t="shared" si="108"/>
        <v>0</v>
      </c>
      <c r="W525" s="9">
        <f t="shared" si="109"/>
        <v>0</v>
      </c>
      <c r="X525" s="22">
        <f t="shared" si="110"/>
        <v>0</v>
      </c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</row>
    <row r="526" spans="1:159" s="21" customFormat="1">
      <c r="A526" s="78" t="s">
        <v>2303</v>
      </c>
      <c r="B526" s="90" t="s">
        <v>488</v>
      </c>
      <c r="C526" s="91">
        <v>5715</v>
      </c>
      <c r="D526" s="90" t="s">
        <v>3164</v>
      </c>
      <c r="E526" s="110" t="str">
        <f>VLOOKUP($C526,'2023-24 School Level AAFTE'!$C$4:$L$2380,9,FALSE)</f>
        <v>Yes</v>
      </c>
      <c r="F526" s="98">
        <f>VLOOKUP($C526,'2023-24 School Level AAFTE'!$C$4:$J$2380,8,FALSE)</f>
        <v>68.81</v>
      </c>
      <c r="G526" s="100">
        <f>IFERROR(IF(E526= "yes",VLOOKUP(C526,Summary!$B:$I,5,0),0),0)</f>
        <v>0</v>
      </c>
      <c r="H526" s="99">
        <f t="shared" si="101"/>
        <v>68.81</v>
      </c>
      <c r="I526" s="157">
        <f>VLOOKUP($A526,'2024-25 Salary &amp; Benefits'!$A:$I,3,FALSE)</f>
        <v>1.01</v>
      </c>
      <c r="J526" s="157">
        <f>VLOOKUP($A526,'2024-25 Salary &amp; Benefits'!$A:$I,4,FALSE)</f>
        <v>1.01</v>
      </c>
      <c r="K526" s="144">
        <f t="shared" si="102"/>
        <v>68.81</v>
      </c>
      <c r="L526" s="143">
        <f t="shared" si="103"/>
        <v>0.20200000000000001</v>
      </c>
      <c r="M526" s="145">
        <f>'2024-25 Salary &amp; Benefits'!$E$6</f>
        <v>72728</v>
      </c>
      <c r="N526" s="145">
        <f>'2024-25 Salary &amp; Benefits'!$F$6</f>
        <v>78209</v>
      </c>
      <c r="O526" s="9">
        <f t="shared" si="104"/>
        <v>14837.97</v>
      </c>
      <c r="P526" s="9">
        <f t="shared" si="105"/>
        <v>1118.2300000000014</v>
      </c>
      <c r="Q526" s="9">
        <f>'2024-25 Salary &amp; Benefits'!G$6</f>
        <v>14418.72</v>
      </c>
      <c r="R526" s="146">
        <f>'2024-25 Salary &amp; Benefits'!H$6</f>
        <v>0.18149999999999999</v>
      </c>
      <c r="S526" s="146">
        <f>'2024-25 Salary &amp; Benefits'!I$6</f>
        <v>0.17510000000000001</v>
      </c>
      <c r="T526" s="9">
        <f t="shared" si="106"/>
        <v>5801.48</v>
      </c>
      <c r="U526" s="9">
        <f t="shared" si="107"/>
        <v>265.94</v>
      </c>
      <c r="V526" s="9">
        <f t="shared" si="108"/>
        <v>46.57</v>
      </c>
      <c r="W526" s="9">
        <f t="shared" si="109"/>
        <v>312.51</v>
      </c>
      <c r="X526" s="22">
        <f t="shared" si="110"/>
        <v>22070.19</v>
      </c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</row>
    <row r="527" spans="1:159" s="21" customFormat="1">
      <c r="A527" s="78" t="s">
        <v>2303</v>
      </c>
      <c r="B527" s="90" t="s">
        <v>488</v>
      </c>
      <c r="C527" s="91">
        <v>1629</v>
      </c>
      <c r="D527" s="90" t="s">
        <v>489</v>
      </c>
      <c r="E527" s="110" t="str">
        <f>VLOOKUP($C527,'2023-24 School Level AAFTE'!$C$4:$L$2380,9,FALSE)</f>
        <v>Yes</v>
      </c>
      <c r="F527" s="98">
        <f>VLOOKUP($C527,'2023-24 School Level AAFTE'!$C$4:$J$2380,8,FALSE)</f>
        <v>23.91</v>
      </c>
      <c r="G527" s="100">
        <f>IFERROR(IF(E527= "yes",VLOOKUP(C527,Summary!$B:$I,5,0),0),0)</f>
        <v>0</v>
      </c>
      <c r="H527" s="99">
        <f t="shared" si="101"/>
        <v>23.91</v>
      </c>
      <c r="I527" s="157">
        <f>VLOOKUP($A527,'2024-25 Salary &amp; Benefits'!$A:$I,3,FALSE)</f>
        <v>1.01</v>
      </c>
      <c r="J527" s="157">
        <f>VLOOKUP($A527,'2024-25 Salary &amp; Benefits'!$A:$I,4,FALSE)</f>
        <v>1.01</v>
      </c>
      <c r="K527" s="144">
        <f t="shared" si="102"/>
        <v>23.91</v>
      </c>
      <c r="L527" s="143">
        <f t="shared" si="103"/>
        <v>7.0000000000000007E-2</v>
      </c>
      <c r="M527" s="145">
        <f>'2024-25 Salary &amp; Benefits'!$E$6</f>
        <v>72728</v>
      </c>
      <c r="N527" s="145">
        <f>'2024-25 Salary &amp; Benefits'!$F$6</f>
        <v>78209</v>
      </c>
      <c r="O527" s="9">
        <f t="shared" si="104"/>
        <v>5141.87</v>
      </c>
      <c r="P527" s="9">
        <f t="shared" si="105"/>
        <v>387.51000000000022</v>
      </c>
      <c r="Q527" s="9">
        <f>'2024-25 Salary &amp; Benefits'!G$6</f>
        <v>14418.72</v>
      </c>
      <c r="R527" s="146">
        <f>'2024-25 Salary &amp; Benefits'!H$6</f>
        <v>0.18149999999999999</v>
      </c>
      <c r="S527" s="146">
        <f>'2024-25 Salary &amp; Benefits'!I$6</f>
        <v>0.17510000000000001</v>
      </c>
      <c r="T527" s="9">
        <f t="shared" si="106"/>
        <v>2010.41</v>
      </c>
      <c r="U527" s="9">
        <f t="shared" si="107"/>
        <v>92.16</v>
      </c>
      <c r="V527" s="9">
        <f t="shared" si="108"/>
        <v>16.14</v>
      </c>
      <c r="W527" s="9">
        <f t="shared" si="109"/>
        <v>108.3</v>
      </c>
      <c r="X527" s="22">
        <f t="shared" si="110"/>
        <v>7648.09</v>
      </c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</row>
    <row r="528" spans="1:159" s="21" customFormat="1">
      <c r="A528" s="78" t="s">
        <v>2303</v>
      </c>
      <c r="B528" s="90" t="s">
        <v>488</v>
      </c>
      <c r="C528" s="91">
        <v>5416</v>
      </c>
      <c r="D528" s="90" t="s">
        <v>493</v>
      </c>
      <c r="E528" s="110" t="str">
        <f>VLOOKUP($C528,'2023-24 School Level AAFTE'!$C$4:$L$2380,9,FALSE)</f>
        <v>Yes</v>
      </c>
      <c r="F528" s="98">
        <f>VLOOKUP($C528,'2023-24 School Level AAFTE'!$C$4:$J$2380,8,FALSE)</f>
        <v>52.74</v>
      </c>
      <c r="G528" s="100">
        <f>IFERROR(IF(E528= "yes",VLOOKUP(C528,Summary!$B:$I,5,0),0),0)</f>
        <v>0</v>
      </c>
      <c r="H528" s="99">
        <f t="shared" si="101"/>
        <v>52.74</v>
      </c>
      <c r="I528" s="157">
        <f>VLOOKUP($A528,'2024-25 Salary &amp; Benefits'!$A:$I,3,FALSE)</f>
        <v>1.01</v>
      </c>
      <c r="J528" s="157">
        <f>VLOOKUP($A528,'2024-25 Salary &amp; Benefits'!$A:$I,4,FALSE)</f>
        <v>1.01</v>
      </c>
      <c r="K528" s="144">
        <f t="shared" si="102"/>
        <v>52.74</v>
      </c>
      <c r="L528" s="143">
        <f t="shared" si="103"/>
        <v>0.155</v>
      </c>
      <c r="M528" s="145">
        <f>'2024-25 Salary &amp; Benefits'!$E$6</f>
        <v>72728</v>
      </c>
      <c r="N528" s="145">
        <f>'2024-25 Salary &amp; Benefits'!$F$6</f>
        <v>78209</v>
      </c>
      <c r="O528" s="9">
        <f t="shared" si="104"/>
        <v>11385.57</v>
      </c>
      <c r="P528" s="9">
        <f t="shared" si="105"/>
        <v>858.05000000000109</v>
      </c>
      <c r="Q528" s="9">
        <f>'2024-25 Salary &amp; Benefits'!G$6</f>
        <v>14418.72</v>
      </c>
      <c r="R528" s="146">
        <f>'2024-25 Salary &amp; Benefits'!H$6</f>
        <v>0.18149999999999999</v>
      </c>
      <c r="S528" s="146">
        <f>'2024-25 Salary &amp; Benefits'!I$6</f>
        <v>0.17510000000000001</v>
      </c>
      <c r="T528" s="9">
        <f t="shared" si="106"/>
        <v>4451.63</v>
      </c>
      <c r="U528" s="9">
        <f t="shared" si="107"/>
        <v>204.06</v>
      </c>
      <c r="V528" s="9">
        <f t="shared" si="108"/>
        <v>35.729999999999997</v>
      </c>
      <c r="W528" s="9">
        <f t="shared" si="109"/>
        <v>239.79</v>
      </c>
      <c r="X528" s="22">
        <f t="shared" si="110"/>
        <v>16935.04</v>
      </c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</row>
    <row r="529" spans="1:159" s="21" customFormat="1">
      <c r="A529" s="78" t="s">
        <v>2303</v>
      </c>
      <c r="B529" s="90" t="s">
        <v>488</v>
      </c>
      <c r="C529" s="91">
        <v>3217</v>
      </c>
      <c r="D529" s="90" t="s">
        <v>491</v>
      </c>
      <c r="E529" s="110" t="str">
        <f>VLOOKUP($C529,'2023-24 School Level AAFTE'!$C$4:$L$2380,9,FALSE)</f>
        <v>Yes</v>
      </c>
      <c r="F529" s="98">
        <f>VLOOKUP($C529,'2023-24 School Level AAFTE'!$C$4:$J$2380,8,FALSE)</f>
        <v>666.59</v>
      </c>
      <c r="G529" s="100">
        <f>IFERROR(IF(E529= "yes",VLOOKUP(C529,Summary!$B:$I,5,0),0),0)</f>
        <v>0</v>
      </c>
      <c r="H529" s="99">
        <f t="shared" si="101"/>
        <v>666.59</v>
      </c>
      <c r="I529" s="157">
        <f>VLOOKUP($A529,'2024-25 Salary &amp; Benefits'!$A:$I,3,FALSE)</f>
        <v>1.01</v>
      </c>
      <c r="J529" s="157">
        <f>VLOOKUP($A529,'2024-25 Salary &amp; Benefits'!$A:$I,4,FALSE)</f>
        <v>1.01</v>
      </c>
      <c r="K529" s="144">
        <f t="shared" si="102"/>
        <v>666.59</v>
      </c>
      <c r="L529" s="143">
        <f t="shared" si="103"/>
        <v>1.9550000000000001</v>
      </c>
      <c r="M529" s="145">
        <f>'2024-25 Salary &amp; Benefits'!$E$6</f>
        <v>72728</v>
      </c>
      <c r="N529" s="145">
        <f>'2024-25 Salary &amp; Benefits'!$F$6</f>
        <v>78209</v>
      </c>
      <c r="O529" s="9">
        <f t="shared" si="104"/>
        <v>143605.07</v>
      </c>
      <c r="P529" s="9">
        <f t="shared" si="105"/>
        <v>10822.50999999998</v>
      </c>
      <c r="Q529" s="9">
        <f>'2024-25 Salary &amp; Benefits'!G$6</f>
        <v>14418.72</v>
      </c>
      <c r="R529" s="146">
        <f>'2024-25 Salary &amp; Benefits'!H$6</f>
        <v>0.18149999999999999</v>
      </c>
      <c r="S529" s="146">
        <f>'2024-25 Salary &amp; Benefits'!I$6</f>
        <v>0.17510000000000001</v>
      </c>
      <c r="T529" s="9">
        <f t="shared" si="106"/>
        <v>56147.94</v>
      </c>
      <c r="U529" s="9">
        <f t="shared" si="107"/>
        <v>2573.79</v>
      </c>
      <c r="V529" s="9">
        <f t="shared" si="108"/>
        <v>450.67</v>
      </c>
      <c r="W529" s="9">
        <f t="shared" si="109"/>
        <v>3024.46</v>
      </c>
      <c r="X529" s="22">
        <f t="shared" si="110"/>
        <v>213599.97999999998</v>
      </c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</row>
    <row r="530" spans="1:159" s="21" customFormat="1">
      <c r="A530" s="78" t="s">
        <v>2303</v>
      </c>
      <c r="B530" s="90" t="s">
        <v>488</v>
      </c>
      <c r="C530" s="91">
        <v>2137</v>
      </c>
      <c r="D530" s="90" t="s">
        <v>490</v>
      </c>
      <c r="E530" s="110" t="str">
        <f>VLOOKUP($C530,'2023-24 School Level AAFTE'!$C$4:$L$2380,9,FALSE)</f>
        <v>Yes</v>
      </c>
      <c r="F530" s="98">
        <f>VLOOKUP($C530,'2023-24 School Level AAFTE'!$C$4:$J$2380,8,FALSE)</f>
        <v>505.87</v>
      </c>
      <c r="G530" s="100">
        <f>IFERROR(IF(E530= "yes",VLOOKUP(C530,Summary!$B:$I,5,0),0),0)</f>
        <v>0</v>
      </c>
      <c r="H530" s="99">
        <f t="shared" si="101"/>
        <v>505.87</v>
      </c>
      <c r="I530" s="157">
        <f>VLOOKUP($A530,'2024-25 Salary &amp; Benefits'!$A:$I,3,FALSE)</f>
        <v>1.01</v>
      </c>
      <c r="J530" s="157">
        <f>VLOOKUP($A530,'2024-25 Salary &amp; Benefits'!$A:$I,4,FALSE)</f>
        <v>1.01</v>
      </c>
      <c r="K530" s="144">
        <f t="shared" si="102"/>
        <v>505.87</v>
      </c>
      <c r="L530" s="143">
        <f t="shared" si="103"/>
        <v>1.484</v>
      </c>
      <c r="M530" s="145">
        <f>'2024-25 Salary &amp; Benefits'!$E$6</f>
        <v>72728</v>
      </c>
      <c r="N530" s="145">
        <f>'2024-25 Salary &amp; Benefits'!$F$6</f>
        <v>78209</v>
      </c>
      <c r="O530" s="9">
        <f t="shared" si="104"/>
        <v>109007.64</v>
      </c>
      <c r="P530" s="9">
        <f t="shared" si="105"/>
        <v>8215.14</v>
      </c>
      <c r="Q530" s="9">
        <f>'2024-25 Salary &amp; Benefits'!G$6</f>
        <v>14418.72</v>
      </c>
      <c r="R530" s="146">
        <f>'2024-25 Salary &amp; Benefits'!H$6</f>
        <v>0.18149999999999999</v>
      </c>
      <c r="S530" s="146">
        <f>'2024-25 Salary &amp; Benefits'!I$6</f>
        <v>0.17510000000000001</v>
      </c>
      <c r="T530" s="9">
        <f t="shared" si="106"/>
        <v>42620.74</v>
      </c>
      <c r="U530" s="9">
        <f t="shared" si="107"/>
        <v>1953.71</v>
      </c>
      <c r="V530" s="9">
        <f t="shared" si="108"/>
        <v>342.09</v>
      </c>
      <c r="W530" s="9">
        <f t="shared" si="109"/>
        <v>2295.8000000000002</v>
      </c>
      <c r="X530" s="22">
        <f t="shared" si="110"/>
        <v>162139.32</v>
      </c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</row>
    <row r="531" spans="1:159" s="21" customFormat="1">
      <c r="A531" s="78" t="s">
        <v>2303</v>
      </c>
      <c r="B531" s="90" t="s">
        <v>488</v>
      </c>
      <c r="C531" s="91">
        <v>4245</v>
      </c>
      <c r="D531" s="90" t="s">
        <v>492</v>
      </c>
      <c r="E531" s="110" t="str">
        <f>VLOOKUP($C531,'2023-24 School Level AAFTE'!$C$4:$L$2380,9,FALSE)</f>
        <v>Yes</v>
      </c>
      <c r="F531" s="98">
        <f>VLOOKUP($C531,'2023-24 School Level AAFTE'!$C$4:$J$2380,8,FALSE)</f>
        <v>363.96</v>
      </c>
      <c r="G531" s="100">
        <f>IFERROR(IF(E531= "yes",VLOOKUP(C531,Summary!$B:$I,5,0),0),0)</f>
        <v>0</v>
      </c>
      <c r="H531" s="99">
        <f t="shared" si="101"/>
        <v>363.96</v>
      </c>
      <c r="I531" s="157">
        <f>VLOOKUP($A531,'2024-25 Salary &amp; Benefits'!$A:$I,3,FALSE)</f>
        <v>1.01</v>
      </c>
      <c r="J531" s="157">
        <f>VLOOKUP($A531,'2024-25 Salary &amp; Benefits'!$A:$I,4,FALSE)</f>
        <v>1.01</v>
      </c>
      <c r="K531" s="144">
        <f t="shared" si="102"/>
        <v>363.96</v>
      </c>
      <c r="L531" s="143">
        <f t="shared" si="103"/>
        <v>1.0680000000000001</v>
      </c>
      <c r="M531" s="145">
        <f>'2024-25 Salary &amp; Benefits'!$E$6</f>
        <v>72728</v>
      </c>
      <c r="N531" s="145">
        <f>'2024-25 Salary &amp; Benefits'!$F$6</f>
        <v>78209</v>
      </c>
      <c r="O531" s="9">
        <f t="shared" si="104"/>
        <v>78450.240000000005</v>
      </c>
      <c r="P531" s="9">
        <f t="shared" si="105"/>
        <v>5912.2399999999907</v>
      </c>
      <c r="Q531" s="9">
        <f>'2024-25 Salary &amp; Benefits'!G$6</f>
        <v>14418.72</v>
      </c>
      <c r="R531" s="146">
        <f>'2024-25 Salary &amp; Benefits'!H$6</f>
        <v>0.18149999999999999</v>
      </c>
      <c r="S531" s="146">
        <f>'2024-25 Salary &amp; Benefits'!I$6</f>
        <v>0.17510000000000001</v>
      </c>
      <c r="T531" s="9">
        <f t="shared" si="106"/>
        <v>30673.14</v>
      </c>
      <c r="U531" s="9">
        <f t="shared" si="107"/>
        <v>1406.04</v>
      </c>
      <c r="V531" s="9">
        <f t="shared" si="108"/>
        <v>246.2</v>
      </c>
      <c r="W531" s="9">
        <f t="shared" si="109"/>
        <v>1652.24</v>
      </c>
      <c r="X531" s="22">
        <f t="shared" si="110"/>
        <v>116687.86</v>
      </c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</row>
    <row r="532" spans="1:159" s="21" customFormat="1">
      <c r="A532" s="78" t="s">
        <v>2514</v>
      </c>
      <c r="B532" s="90" t="s">
        <v>2127</v>
      </c>
      <c r="C532" s="91">
        <v>2207</v>
      </c>
      <c r="D532" s="90" t="s">
        <v>2128</v>
      </c>
      <c r="E532" s="110" t="str">
        <f>VLOOKUP($C532,'2023-24 School Level AAFTE'!$C$4:$L$2380,9,FALSE)</f>
        <v>Yes</v>
      </c>
      <c r="F532" s="98">
        <f>VLOOKUP($C532,'2023-24 School Level AAFTE'!$C$4:$J$2380,8,FALSE)</f>
        <v>78.87</v>
      </c>
      <c r="G532" s="100">
        <f>IFERROR(IF(E532= "yes",VLOOKUP(C532,Summary!$B:$I,5,0),0),0)</f>
        <v>0</v>
      </c>
      <c r="H532" s="99">
        <f t="shared" si="101"/>
        <v>78.87</v>
      </c>
      <c r="I532" s="157">
        <f>VLOOKUP($A532,'2024-25 Salary &amp; Benefits'!$A:$I,3,FALSE)</f>
        <v>1</v>
      </c>
      <c r="J532" s="157">
        <f>VLOOKUP($A532,'2024-25 Salary &amp; Benefits'!$A:$I,4,FALSE)</f>
        <v>1</v>
      </c>
      <c r="K532" s="144">
        <f t="shared" si="102"/>
        <v>78.87</v>
      </c>
      <c r="L532" s="143">
        <f t="shared" si="103"/>
        <v>0.23100000000000001</v>
      </c>
      <c r="M532" s="145">
        <f>'2024-25 Salary &amp; Benefits'!$E$6</f>
        <v>72728</v>
      </c>
      <c r="N532" s="145">
        <f>'2024-25 Salary &amp; Benefits'!$F$6</f>
        <v>78209</v>
      </c>
      <c r="O532" s="9">
        <f t="shared" si="104"/>
        <v>16800.169999999998</v>
      </c>
      <c r="P532" s="9">
        <f t="shared" si="105"/>
        <v>1266.1100000000006</v>
      </c>
      <c r="Q532" s="9">
        <f>'2024-25 Salary &amp; Benefits'!G$6</f>
        <v>14418.72</v>
      </c>
      <c r="R532" s="146">
        <f>'2024-25 Salary &amp; Benefits'!H$6</f>
        <v>0.18149999999999999</v>
      </c>
      <c r="S532" s="146">
        <f>'2024-25 Salary &amp; Benefits'!I$6</f>
        <v>0.17510000000000001</v>
      </c>
      <c r="T532" s="9">
        <f t="shared" si="106"/>
        <v>6601.65</v>
      </c>
      <c r="U532" s="9">
        <f t="shared" si="107"/>
        <v>301.10000000000002</v>
      </c>
      <c r="V532" s="9">
        <f t="shared" si="108"/>
        <v>52.72</v>
      </c>
      <c r="W532" s="9">
        <f t="shared" si="109"/>
        <v>353.82000000000005</v>
      </c>
      <c r="X532" s="22">
        <f t="shared" si="110"/>
        <v>25021.75</v>
      </c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</row>
    <row r="533" spans="1:159" s="21" customFormat="1">
      <c r="A533" s="78" t="s">
        <v>2244</v>
      </c>
      <c r="B533" s="90" t="s">
        <v>100</v>
      </c>
      <c r="C533" s="91">
        <v>3317</v>
      </c>
      <c r="D533" s="90" t="s">
        <v>102</v>
      </c>
      <c r="E533" s="110" t="str">
        <f>VLOOKUP($C533,'2023-24 School Level AAFTE'!$C$4:$L$2380,9,FALSE)</f>
        <v>Yes</v>
      </c>
      <c r="F533" s="98">
        <f>VLOOKUP($C533,'2023-24 School Level AAFTE'!$C$4:$J$2380,8,FALSE)</f>
        <v>173.15</v>
      </c>
      <c r="G533" s="100">
        <f>IFERROR(IF(E533= "yes",VLOOKUP(C533,Summary!$B:$I,5,0),0),0)</f>
        <v>0</v>
      </c>
      <c r="H533" s="99">
        <f t="shared" si="101"/>
        <v>173.15</v>
      </c>
      <c r="I533" s="157">
        <f>VLOOKUP($A533,'2024-25 Salary &amp; Benefits'!$A:$I,3,FALSE)</f>
        <v>1</v>
      </c>
      <c r="J533" s="157">
        <f>VLOOKUP($A533,'2024-25 Salary &amp; Benefits'!$A:$I,4,FALSE)</f>
        <v>1.04</v>
      </c>
      <c r="K533" s="144">
        <f t="shared" si="102"/>
        <v>173.15</v>
      </c>
      <c r="L533" s="143">
        <f t="shared" si="103"/>
        <v>0.50800000000000001</v>
      </c>
      <c r="M533" s="145">
        <f>'2024-25 Salary &amp; Benefits'!$E$6</f>
        <v>72728</v>
      </c>
      <c r="N533" s="145">
        <f>'2024-25 Salary &amp; Benefits'!$F$6</f>
        <v>78209</v>
      </c>
      <c r="O533" s="9">
        <f t="shared" si="104"/>
        <v>36945.82</v>
      </c>
      <c r="P533" s="9">
        <f t="shared" si="105"/>
        <v>4373.5599999999977</v>
      </c>
      <c r="Q533" s="9">
        <f>'2024-25 Salary &amp; Benefits'!G$6</f>
        <v>14418.72</v>
      </c>
      <c r="R533" s="146">
        <f>'2024-25 Salary &amp; Benefits'!H$6</f>
        <v>0.18149999999999999</v>
      </c>
      <c r="S533" s="146">
        <f>'2024-25 Salary &amp; Benefits'!I$6</f>
        <v>0.17510000000000001</v>
      </c>
      <c r="T533" s="9">
        <f t="shared" si="106"/>
        <v>14796.19</v>
      </c>
      <c r="U533" s="9">
        <f t="shared" si="107"/>
        <v>688.66</v>
      </c>
      <c r="V533" s="9">
        <f t="shared" si="108"/>
        <v>120.58</v>
      </c>
      <c r="W533" s="9">
        <f t="shared" si="109"/>
        <v>809.24</v>
      </c>
      <c r="X533" s="22">
        <f t="shared" si="110"/>
        <v>56924.81</v>
      </c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</row>
    <row r="534" spans="1:159" s="21" customFormat="1">
      <c r="A534" s="78" t="s">
        <v>2244</v>
      </c>
      <c r="B534" s="90" t="s">
        <v>100</v>
      </c>
      <c r="C534" s="91">
        <v>2688</v>
      </c>
      <c r="D534" s="90" t="s">
        <v>101</v>
      </c>
      <c r="E534" s="110" t="str">
        <f>VLOOKUP($C534,'2023-24 School Level AAFTE'!$C$4:$L$2380,9,FALSE)</f>
        <v>Yes</v>
      </c>
      <c r="F534" s="98">
        <f>VLOOKUP($C534,'2023-24 School Level AAFTE'!$C$4:$J$2380,8,FALSE)</f>
        <v>208.93</v>
      </c>
      <c r="G534" s="100">
        <f>IFERROR(IF(E534= "yes",VLOOKUP(C534,Summary!$B:$I,5,0),0),0)</f>
        <v>0</v>
      </c>
      <c r="H534" s="99">
        <f t="shared" si="101"/>
        <v>208.93</v>
      </c>
      <c r="I534" s="157">
        <f>VLOOKUP($A534,'2024-25 Salary &amp; Benefits'!$A:$I,3,FALSE)</f>
        <v>1</v>
      </c>
      <c r="J534" s="157">
        <f>VLOOKUP($A534,'2024-25 Salary &amp; Benefits'!$A:$I,4,FALSE)</f>
        <v>1.04</v>
      </c>
      <c r="K534" s="144">
        <f t="shared" si="102"/>
        <v>208.93</v>
      </c>
      <c r="L534" s="143">
        <f t="shared" si="103"/>
        <v>0.61299999999999999</v>
      </c>
      <c r="M534" s="145">
        <f>'2024-25 Salary &amp; Benefits'!$E$6</f>
        <v>72728</v>
      </c>
      <c r="N534" s="145">
        <f>'2024-25 Salary &amp; Benefits'!$F$6</f>
        <v>78209</v>
      </c>
      <c r="O534" s="9">
        <f t="shared" si="104"/>
        <v>44582.26</v>
      </c>
      <c r="P534" s="9">
        <f t="shared" si="105"/>
        <v>5277.5400000000009</v>
      </c>
      <c r="Q534" s="9">
        <f>'2024-25 Salary &amp; Benefits'!G$6</f>
        <v>14418.72</v>
      </c>
      <c r="R534" s="146">
        <f>'2024-25 Salary &amp; Benefits'!H$6</f>
        <v>0.18149999999999999</v>
      </c>
      <c r="S534" s="146">
        <f>'2024-25 Salary &amp; Benefits'!I$6</f>
        <v>0.17510000000000001</v>
      </c>
      <c r="T534" s="9">
        <f t="shared" si="106"/>
        <v>17854.45</v>
      </c>
      <c r="U534" s="9">
        <f t="shared" si="107"/>
        <v>831</v>
      </c>
      <c r="V534" s="9">
        <f t="shared" si="108"/>
        <v>145.51</v>
      </c>
      <c r="W534" s="9">
        <f t="shared" si="109"/>
        <v>976.51</v>
      </c>
      <c r="X534" s="22">
        <f t="shared" si="110"/>
        <v>68690.759999999995</v>
      </c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</row>
    <row r="535" spans="1:159" s="21" customFormat="1">
      <c r="A535" s="78" t="s">
        <v>2321</v>
      </c>
      <c r="B535" s="90" t="s">
        <v>682</v>
      </c>
      <c r="C535" s="91">
        <v>3430</v>
      </c>
      <c r="D535" s="90" t="s">
        <v>686</v>
      </c>
      <c r="E535" s="110" t="str">
        <f>VLOOKUP($C535,'2023-24 School Level AAFTE'!$C$4:$L$2380,9,FALSE)</f>
        <v>No</v>
      </c>
      <c r="F535" s="98">
        <f>VLOOKUP($C535,'2023-24 School Level AAFTE'!$C$4:$J$2380,8,FALSE)</f>
        <v>402.35</v>
      </c>
      <c r="G535" s="100">
        <f>IFERROR(IF(E535= "yes",VLOOKUP(C535,Summary!$B:$I,5,0),0),0)</f>
        <v>0</v>
      </c>
      <c r="H535" s="99">
        <f t="shared" si="101"/>
        <v>0</v>
      </c>
      <c r="I535" s="157">
        <f>VLOOKUP($A535,'2024-25 Salary &amp; Benefits'!$A:$I,3,FALSE)</f>
        <v>1.1299999999999999</v>
      </c>
      <c r="J535" s="157">
        <f>VLOOKUP($A535,'2024-25 Salary &amp; Benefits'!$A:$I,4,FALSE)</f>
        <v>1.1299999999999999</v>
      </c>
      <c r="K535" s="144">
        <f t="shared" si="102"/>
        <v>0</v>
      </c>
      <c r="L535" s="143">
        <f t="shared" si="103"/>
        <v>0</v>
      </c>
      <c r="M535" s="145">
        <f>'2024-25 Salary &amp; Benefits'!$E$6</f>
        <v>72728</v>
      </c>
      <c r="N535" s="145">
        <f>'2024-25 Salary &amp; Benefits'!$F$6</f>
        <v>78209</v>
      </c>
      <c r="O535" s="9">
        <f t="shared" si="104"/>
        <v>0</v>
      </c>
      <c r="P535" s="9">
        <f t="shared" si="105"/>
        <v>0</v>
      </c>
      <c r="Q535" s="9">
        <f>'2024-25 Salary &amp; Benefits'!G$6</f>
        <v>14418.72</v>
      </c>
      <c r="R535" s="146">
        <f>'2024-25 Salary &amp; Benefits'!H$6</f>
        <v>0.18149999999999999</v>
      </c>
      <c r="S535" s="146">
        <f>'2024-25 Salary &amp; Benefits'!I$6</f>
        <v>0.17510000000000001</v>
      </c>
      <c r="T535" s="9">
        <f t="shared" si="106"/>
        <v>0</v>
      </c>
      <c r="U535" s="9">
        <f t="shared" si="107"/>
        <v>0</v>
      </c>
      <c r="V535" s="9">
        <f t="shared" si="108"/>
        <v>0</v>
      </c>
      <c r="W535" s="9">
        <f t="shared" si="109"/>
        <v>0</v>
      </c>
      <c r="X535" s="22">
        <f t="shared" si="110"/>
        <v>0</v>
      </c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</row>
    <row r="536" spans="1:159" s="21" customFormat="1">
      <c r="A536" s="78" t="s">
        <v>2321</v>
      </c>
      <c r="B536" s="90" t="s">
        <v>682</v>
      </c>
      <c r="C536" s="91">
        <v>2980</v>
      </c>
      <c r="D536" s="90" t="s">
        <v>684</v>
      </c>
      <c r="E536" s="110" t="str">
        <f>VLOOKUP($C536,'2023-24 School Level AAFTE'!$C$4:$L$2380,9,FALSE)</f>
        <v>No</v>
      </c>
      <c r="F536" s="98">
        <f>VLOOKUP($C536,'2023-24 School Level AAFTE'!$C$4:$J$2380,8,FALSE)</f>
        <v>425.77</v>
      </c>
      <c r="G536" s="100">
        <f>IFERROR(IF(E536= "yes",VLOOKUP(C536,Summary!$B:$I,5,0),0),0)</f>
        <v>0</v>
      </c>
      <c r="H536" s="99">
        <f t="shared" si="101"/>
        <v>0</v>
      </c>
      <c r="I536" s="157">
        <f>VLOOKUP($A536,'2024-25 Salary &amp; Benefits'!$A:$I,3,FALSE)</f>
        <v>1.1299999999999999</v>
      </c>
      <c r="J536" s="157">
        <f>VLOOKUP($A536,'2024-25 Salary &amp; Benefits'!$A:$I,4,FALSE)</f>
        <v>1.1299999999999999</v>
      </c>
      <c r="K536" s="144">
        <f t="shared" si="102"/>
        <v>0</v>
      </c>
      <c r="L536" s="143">
        <f t="shared" si="103"/>
        <v>0</v>
      </c>
      <c r="M536" s="145">
        <f>'2024-25 Salary &amp; Benefits'!$E$6</f>
        <v>72728</v>
      </c>
      <c r="N536" s="145">
        <f>'2024-25 Salary &amp; Benefits'!$F$6</f>
        <v>78209</v>
      </c>
      <c r="O536" s="9">
        <f t="shared" si="104"/>
        <v>0</v>
      </c>
      <c r="P536" s="9">
        <f t="shared" si="105"/>
        <v>0</v>
      </c>
      <c r="Q536" s="9">
        <f>'2024-25 Salary &amp; Benefits'!G$6</f>
        <v>14418.72</v>
      </c>
      <c r="R536" s="146">
        <f>'2024-25 Salary &amp; Benefits'!H$6</f>
        <v>0.18149999999999999</v>
      </c>
      <c r="S536" s="146">
        <f>'2024-25 Salary &amp; Benefits'!I$6</f>
        <v>0.17510000000000001</v>
      </c>
      <c r="T536" s="9">
        <f t="shared" si="106"/>
        <v>0</v>
      </c>
      <c r="U536" s="9">
        <f t="shared" si="107"/>
        <v>0</v>
      </c>
      <c r="V536" s="9">
        <f t="shared" si="108"/>
        <v>0</v>
      </c>
      <c r="W536" s="9">
        <f t="shared" si="109"/>
        <v>0</v>
      </c>
      <c r="X536" s="22">
        <f t="shared" si="110"/>
        <v>0</v>
      </c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</row>
    <row r="537" spans="1:159" s="21" customFormat="1">
      <c r="A537" s="78" t="s">
        <v>2321</v>
      </c>
      <c r="B537" s="90" t="s">
        <v>682</v>
      </c>
      <c r="C537" s="91">
        <v>4210</v>
      </c>
      <c r="D537" s="90" t="s">
        <v>689</v>
      </c>
      <c r="E537" s="110" t="str">
        <f>VLOOKUP($C537,'2023-24 School Level AAFTE'!$C$4:$L$2380,9,FALSE)</f>
        <v>No</v>
      </c>
      <c r="F537" s="98">
        <f>VLOOKUP($C537,'2023-24 School Level AAFTE'!$C$4:$J$2380,8,FALSE)</f>
        <v>524.55999999999995</v>
      </c>
      <c r="G537" s="100">
        <f>IFERROR(IF(E537= "yes",VLOOKUP(C537,Summary!$B:$I,5,0),0),0)</f>
        <v>0</v>
      </c>
      <c r="H537" s="99">
        <f t="shared" si="101"/>
        <v>0</v>
      </c>
      <c r="I537" s="157">
        <f>VLOOKUP($A537,'2024-25 Salary &amp; Benefits'!$A:$I,3,FALSE)</f>
        <v>1.1299999999999999</v>
      </c>
      <c r="J537" s="157">
        <f>VLOOKUP($A537,'2024-25 Salary &amp; Benefits'!$A:$I,4,FALSE)</f>
        <v>1.1299999999999999</v>
      </c>
      <c r="K537" s="144">
        <f t="shared" si="102"/>
        <v>0</v>
      </c>
      <c r="L537" s="143">
        <f t="shared" si="103"/>
        <v>0</v>
      </c>
      <c r="M537" s="145">
        <f>'2024-25 Salary &amp; Benefits'!$E$6</f>
        <v>72728</v>
      </c>
      <c r="N537" s="145">
        <f>'2024-25 Salary &amp; Benefits'!$F$6</f>
        <v>78209</v>
      </c>
      <c r="O537" s="9">
        <f t="shared" si="104"/>
        <v>0</v>
      </c>
      <c r="P537" s="9">
        <f t="shared" si="105"/>
        <v>0</v>
      </c>
      <c r="Q537" s="9">
        <f>'2024-25 Salary &amp; Benefits'!G$6</f>
        <v>14418.72</v>
      </c>
      <c r="R537" s="146">
        <f>'2024-25 Salary &amp; Benefits'!H$6</f>
        <v>0.18149999999999999</v>
      </c>
      <c r="S537" s="146">
        <f>'2024-25 Salary &amp; Benefits'!I$6</f>
        <v>0.17510000000000001</v>
      </c>
      <c r="T537" s="9">
        <f t="shared" si="106"/>
        <v>0</v>
      </c>
      <c r="U537" s="9">
        <f t="shared" si="107"/>
        <v>0</v>
      </c>
      <c r="V537" s="9">
        <f t="shared" si="108"/>
        <v>0</v>
      </c>
      <c r="W537" s="9">
        <f t="shared" si="109"/>
        <v>0</v>
      </c>
      <c r="X537" s="22">
        <f t="shared" si="110"/>
        <v>0</v>
      </c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</row>
    <row r="538" spans="1:159" s="21" customFormat="1">
      <c r="A538" s="78" t="s">
        <v>2321</v>
      </c>
      <c r="B538" s="90" t="s">
        <v>682</v>
      </c>
      <c r="C538" s="91">
        <v>3330</v>
      </c>
      <c r="D538" s="90" t="s">
        <v>685</v>
      </c>
      <c r="E538" s="110" t="str">
        <f>VLOOKUP($C538,'2023-24 School Level AAFTE'!$C$4:$L$2380,9,FALSE)</f>
        <v>No</v>
      </c>
      <c r="F538" s="98">
        <f>VLOOKUP($C538,'2023-24 School Level AAFTE'!$C$4:$J$2380,8,FALSE)</f>
        <v>1355.1699999999998</v>
      </c>
      <c r="G538" s="100">
        <f>IFERROR(IF(E538= "yes",VLOOKUP(C538,Summary!$B:$I,5,0),0),0)</f>
        <v>0</v>
      </c>
      <c r="H538" s="99">
        <f t="shared" si="101"/>
        <v>0</v>
      </c>
      <c r="I538" s="157">
        <f>VLOOKUP($A538,'2024-25 Salary &amp; Benefits'!$A:$I,3,FALSE)</f>
        <v>1.1299999999999999</v>
      </c>
      <c r="J538" s="157">
        <f>VLOOKUP($A538,'2024-25 Salary &amp; Benefits'!$A:$I,4,FALSE)</f>
        <v>1.1299999999999999</v>
      </c>
      <c r="K538" s="144">
        <f t="shared" si="102"/>
        <v>0</v>
      </c>
      <c r="L538" s="143">
        <f t="shared" si="103"/>
        <v>0</v>
      </c>
      <c r="M538" s="145">
        <f>'2024-25 Salary &amp; Benefits'!$E$6</f>
        <v>72728</v>
      </c>
      <c r="N538" s="145">
        <f>'2024-25 Salary &amp; Benefits'!$F$6</f>
        <v>78209</v>
      </c>
      <c r="O538" s="9">
        <f t="shared" si="104"/>
        <v>0</v>
      </c>
      <c r="P538" s="9">
        <f t="shared" si="105"/>
        <v>0</v>
      </c>
      <c r="Q538" s="9">
        <f>'2024-25 Salary &amp; Benefits'!G$6</f>
        <v>14418.72</v>
      </c>
      <c r="R538" s="146">
        <f>'2024-25 Salary &amp; Benefits'!H$6</f>
        <v>0.18149999999999999</v>
      </c>
      <c r="S538" s="146">
        <f>'2024-25 Salary &amp; Benefits'!I$6</f>
        <v>0.17510000000000001</v>
      </c>
      <c r="T538" s="9">
        <f t="shared" si="106"/>
        <v>0</v>
      </c>
      <c r="U538" s="9">
        <f t="shared" si="107"/>
        <v>0</v>
      </c>
      <c r="V538" s="9">
        <f t="shared" si="108"/>
        <v>0</v>
      </c>
      <c r="W538" s="9">
        <f t="shared" si="109"/>
        <v>0</v>
      </c>
      <c r="X538" s="22">
        <f t="shared" si="110"/>
        <v>0</v>
      </c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</row>
    <row r="539" spans="1:159" s="21" customFormat="1">
      <c r="A539" s="78" t="s">
        <v>2321</v>
      </c>
      <c r="B539" s="90" t="s">
        <v>682</v>
      </c>
      <c r="C539" s="91">
        <v>5491</v>
      </c>
      <c r="D539" s="90" t="s">
        <v>3165</v>
      </c>
      <c r="E539" s="110" t="str">
        <f>VLOOKUP($C539,'2023-24 School Level AAFTE'!$C$4:$L$2380,9,FALSE)</f>
        <v>No</v>
      </c>
      <c r="F539" s="98">
        <f>VLOOKUP($C539,'2023-24 School Level AAFTE'!$C$4:$J$2380,8,FALSE)</f>
        <v>39.57</v>
      </c>
      <c r="G539" s="100">
        <f>IFERROR(IF(E539= "yes",VLOOKUP(C539,Summary!$B:$I,5,0),0),0)</f>
        <v>0</v>
      </c>
      <c r="H539" s="99">
        <f t="shared" si="101"/>
        <v>0</v>
      </c>
      <c r="I539" s="157">
        <f>VLOOKUP($A539,'2024-25 Salary &amp; Benefits'!$A:$I,3,FALSE)</f>
        <v>1.1299999999999999</v>
      </c>
      <c r="J539" s="157">
        <f>VLOOKUP($A539,'2024-25 Salary &amp; Benefits'!$A:$I,4,FALSE)</f>
        <v>1.1299999999999999</v>
      </c>
      <c r="K539" s="144">
        <f t="shared" si="102"/>
        <v>0</v>
      </c>
      <c r="L539" s="143">
        <f t="shared" si="103"/>
        <v>0</v>
      </c>
      <c r="M539" s="145">
        <f>'2024-25 Salary &amp; Benefits'!$E$6</f>
        <v>72728</v>
      </c>
      <c r="N539" s="145">
        <f>'2024-25 Salary &amp; Benefits'!$F$6</f>
        <v>78209</v>
      </c>
      <c r="O539" s="9">
        <f t="shared" si="104"/>
        <v>0</v>
      </c>
      <c r="P539" s="9">
        <f t="shared" si="105"/>
        <v>0</v>
      </c>
      <c r="Q539" s="9">
        <f>'2024-25 Salary &amp; Benefits'!G$6</f>
        <v>14418.72</v>
      </c>
      <c r="R539" s="146">
        <f>'2024-25 Salary &amp; Benefits'!H$6</f>
        <v>0.18149999999999999</v>
      </c>
      <c r="S539" s="146">
        <f>'2024-25 Salary &amp; Benefits'!I$6</f>
        <v>0.17510000000000001</v>
      </c>
      <c r="T539" s="9">
        <f t="shared" si="106"/>
        <v>0</v>
      </c>
      <c r="U539" s="9">
        <f t="shared" si="107"/>
        <v>0</v>
      </c>
      <c r="V539" s="9">
        <f t="shared" si="108"/>
        <v>0</v>
      </c>
      <c r="W539" s="9">
        <f t="shared" si="109"/>
        <v>0</v>
      </c>
      <c r="X539" s="22">
        <f t="shared" si="110"/>
        <v>0</v>
      </c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</row>
    <row r="540" spans="1:159" s="21" customFormat="1">
      <c r="A540" s="78" t="s">
        <v>2321</v>
      </c>
      <c r="B540" s="90" t="s">
        <v>682</v>
      </c>
      <c r="C540" s="91">
        <v>3739</v>
      </c>
      <c r="D540" s="90" t="s">
        <v>688</v>
      </c>
      <c r="E540" s="110" t="str">
        <f>VLOOKUP($C540,'2023-24 School Level AAFTE'!$C$4:$L$2380,9,FALSE)</f>
        <v>No</v>
      </c>
      <c r="F540" s="98">
        <f>VLOOKUP($C540,'2023-24 School Level AAFTE'!$C$4:$J$2380,8,FALSE)</f>
        <v>341.21</v>
      </c>
      <c r="G540" s="100">
        <f>IFERROR(IF(E540= "yes",VLOOKUP(C540,Summary!$B:$I,5,0),0),0)</f>
        <v>0</v>
      </c>
      <c r="H540" s="99">
        <f t="shared" si="101"/>
        <v>0</v>
      </c>
      <c r="I540" s="157">
        <f>VLOOKUP($A540,'2024-25 Salary &amp; Benefits'!$A:$I,3,FALSE)</f>
        <v>1.1299999999999999</v>
      </c>
      <c r="J540" s="157">
        <f>VLOOKUP($A540,'2024-25 Salary &amp; Benefits'!$A:$I,4,FALSE)</f>
        <v>1.1299999999999999</v>
      </c>
      <c r="K540" s="144">
        <f t="shared" si="102"/>
        <v>0</v>
      </c>
      <c r="L540" s="143">
        <f t="shared" si="103"/>
        <v>0</v>
      </c>
      <c r="M540" s="145">
        <f>'2024-25 Salary &amp; Benefits'!$E$6</f>
        <v>72728</v>
      </c>
      <c r="N540" s="145">
        <f>'2024-25 Salary &amp; Benefits'!$F$6</f>
        <v>78209</v>
      </c>
      <c r="O540" s="9">
        <f t="shared" si="104"/>
        <v>0</v>
      </c>
      <c r="P540" s="9">
        <f t="shared" si="105"/>
        <v>0</v>
      </c>
      <c r="Q540" s="9">
        <f>'2024-25 Salary &amp; Benefits'!G$6</f>
        <v>14418.72</v>
      </c>
      <c r="R540" s="146">
        <f>'2024-25 Salary &amp; Benefits'!H$6</f>
        <v>0.18149999999999999</v>
      </c>
      <c r="S540" s="146">
        <f>'2024-25 Salary &amp; Benefits'!I$6</f>
        <v>0.17510000000000001</v>
      </c>
      <c r="T540" s="9">
        <f t="shared" si="106"/>
        <v>0</v>
      </c>
      <c r="U540" s="9">
        <f t="shared" si="107"/>
        <v>0</v>
      </c>
      <c r="V540" s="9">
        <f t="shared" si="108"/>
        <v>0</v>
      </c>
      <c r="W540" s="9">
        <f t="shared" si="109"/>
        <v>0</v>
      </c>
      <c r="X540" s="22">
        <f t="shared" si="110"/>
        <v>0</v>
      </c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</row>
    <row r="541" spans="1:159" s="21" customFormat="1">
      <c r="A541" s="78" t="s">
        <v>2321</v>
      </c>
      <c r="B541" s="90" t="s">
        <v>682</v>
      </c>
      <c r="C541" s="91">
        <v>1523</v>
      </c>
      <c r="D541" s="90" t="s">
        <v>683</v>
      </c>
      <c r="E541" s="110" t="str">
        <f>VLOOKUP($C541,'2023-24 School Level AAFTE'!$C$4:$L$2380,9,FALSE)</f>
        <v>No</v>
      </c>
      <c r="F541" s="98">
        <f>VLOOKUP($C541,'2023-24 School Level AAFTE'!$C$4:$J$2380,8,FALSE)</f>
        <v>7.71</v>
      </c>
      <c r="G541" s="100">
        <f>IFERROR(IF(E541= "yes",VLOOKUP(C541,Summary!$B:$I,5,0),0),0)</f>
        <v>0</v>
      </c>
      <c r="H541" s="99">
        <f t="shared" si="101"/>
        <v>0</v>
      </c>
      <c r="I541" s="157">
        <f>VLOOKUP($A541,'2024-25 Salary &amp; Benefits'!$A:$I,3,FALSE)</f>
        <v>1.1299999999999999</v>
      </c>
      <c r="J541" s="157">
        <f>VLOOKUP($A541,'2024-25 Salary &amp; Benefits'!$A:$I,4,FALSE)</f>
        <v>1.1299999999999999</v>
      </c>
      <c r="K541" s="144">
        <f t="shared" si="102"/>
        <v>0</v>
      </c>
      <c r="L541" s="143">
        <f t="shared" si="103"/>
        <v>0</v>
      </c>
      <c r="M541" s="145">
        <f>'2024-25 Salary &amp; Benefits'!$E$6</f>
        <v>72728</v>
      </c>
      <c r="N541" s="145">
        <f>'2024-25 Salary &amp; Benefits'!$F$6</f>
        <v>78209</v>
      </c>
      <c r="O541" s="9">
        <f t="shared" si="104"/>
        <v>0</v>
      </c>
      <c r="P541" s="9">
        <f t="shared" si="105"/>
        <v>0</v>
      </c>
      <c r="Q541" s="9">
        <f>'2024-25 Salary &amp; Benefits'!G$6</f>
        <v>14418.72</v>
      </c>
      <c r="R541" s="146">
        <f>'2024-25 Salary &amp; Benefits'!H$6</f>
        <v>0.18149999999999999</v>
      </c>
      <c r="S541" s="146">
        <f>'2024-25 Salary &amp; Benefits'!I$6</f>
        <v>0.17510000000000001</v>
      </c>
      <c r="T541" s="9">
        <f t="shared" si="106"/>
        <v>0</v>
      </c>
      <c r="U541" s="9">
        <f t="shared" si="107"/>
        <v>0</v>
      </c>
      <c r="V541" s="9">
        <f t="shared" si="108"/>
        <v>0</v>
      </c>
      <c r="W541" s="9">
        <f t="shared" si="109"/>
        <v>0</v>
      </c>
      <c r="X541" s="22">
        <f t="shared" si="110"/>
        <v>0</v>
      </c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</row>
    <row r="542" spans="1:159" s="21" customFormat="1">
      <c r="A542" s="78" t="s">
        <v>2321</v>
      </c>
      <c r="B542" s="90" t="s">
        <v>682</v>
      </c>
      <c r="C542" s="91">
        <v>4289</v>
      </c>
      <c r="D542" s="90" t="s">
        <v>690</v>
      </c>
      <c r="E542" s="110" t="str">
        <f>VLOOKUP($C542,'2023-24 School Level AAFTE'!$C$4:$L$2380,9,FALSE)</f>
        <v>No</v>
      </c>
      <c r="F542" s="98">
        <f>VLOOKUP($C542,'2023-24 School Level AAFTE'!$C$4:$J$2380,8,FALSE)</f>
        <v>393.98</v>
      </c>
      <c r="G542" s="100">
        <f>IFERROR(IF(E542= "yes",VLOOKUP(C542,Summary!$B:$I,5,0),0),0)</f>
        <v>0</v>
      </c>
      <c r="H542" s="99">
        <f t="shared" si="101"/>
        <v>0</v>
      </c>
      <c r="I542" s="157">
        <f>VLOOKUP($A542,'2024-25 Salary &amp; Benefits'!$A:$I,3,FALSE)</f>
        <v>1.1299999999999999</v>
      </c>
      <c r="J542" s="157">
        <f>VLOOKUP($A542,'2024-25 Salary &amp; Benefits'!$A:$I,4,FALSE)</f>
        <v>1.1299999999999999</v>
      </c>
      <c r="K542" s="144">
        <f t="shared" si="102"/>
        <v>0</v>
      </c>
      <c r="L542" s="143">
        <f t="shared" si="103"/>
        <v>0</v>
      </c>
      <c r="M542" s="145">
        <f>'2024-25 Salary &amp; Benefits'!$E$6</f>
        <v>72728</v>
      </c>
      <c r="N542" s="145">
        <f>'2024-25 Salary &amp; Benefits'!$F$6</f>
        <v>78209</v>
      </c>
      <c r="O542" s="9">
        <f t="shared" si="104"/>
        <v>0</v>
      </c>
      <c r="P542" s="9">
        <f t="shared" si="105"/>
        <v>0</v>
      </c>
      <c r="Q542" s="9">
        <f>'2024-25 Salary &amp; Benefits'!G$6</f>
        <v>14418.72</v>
      </c>
      <c r="R542" s="146">
        <f>'2024-25 Salary &amp; Benefits'!H$6</f>
        <v>0.18149999999999999</v>
      </c>
      <c r="S542" s="146">
        <f>'2024-25 Salary &amp; Benefits'!I$6</f>
        <v>0.17510000000000001</v>
      </c>
      <c r="T542" s="9">
        <f t="shared" si="106"/>
        <v>0</v>
      </c>
      <c r="U542" s="9">
        <f t="shared" si="107"/>
        <v>0</v>
      </c>
      <c r="V542" s="9">
        <f t="shared" si="108"/>
        <v>0</v>
      </c>
      <c r="W542" s="9">
        <f t="shared" si="109"/>
        <v>0</v>
      </c>
      <c r="X542" s="22">
        <f t="shared" si="110"/>
        <v>0</v>
      </c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</row>
    <row r="543" spans="1:159" s="21" customFormat="1">
      <c r="A543" s="78" t="s">
        <v>2321</v>
      </c>
      <c r="B543" s="90" t="s">
        <v>682</v>
      </c>
      <c r="C543" s="91">
        <v>4550</v>
      </c>
      <c r="D543" s="90" t="s">
        <v>691</v>
      </c>
      <c r="E543" s="110" t="str">
        <f>VLOOKUP($C543,'2023-24 School Level AAFTE'!$C$4:$L$2380,9,FALSE)</f>
        <v>No</v>
      </c>
      <c r="F543" s="98">
        <f>VLOOKUP($C543,'2023-24 School Level AAFTE'!$C$4:$J$2380,8,FALSE)</f>
        <v>459.83</v>
      </c>
      <c r="G543" s="100">
        <f>IFERROR(IF(E543= "yes",VLOOKUP(C543,Summary!$B:$I,5,0),0),0)</f>
        <v>0</v>
      </c>
      <c r="H543" s="99">
        <f t="shared" si="101"/>
        <v>0</v>
      </c>
      <c r="I543" s="157">
        <f>VLOOKUP($A543,'2024-25 Salary &amp; Benefits'!$A:$I,3,FALSE)</f>
        <v>1.1299999999999999</v>
      </c>
      <c r="J543" s="157">
        <f>VLOOKUP($A543,'2024-25 Salary &amp; Benefits'!$A:$I,4,FALSE)</f>
        <v>1.1299999999999999</v>
      </c>
      <c r="K543" s="144">
        <f t="shared" si="102"/>
        <v>0</v>
      </c>
      <c r="L543" s="143">
        <f t="shared" si="103"/>
        <v>0</v>
      </c>
      <c r="M543" s="145">
        <f>'2024-25 Salary &amp; Benefits'!$E$6</f>
        <v>72728</v>
      </c>
      <c r="N543" s="145">
        <f>'2024-25 Salary &amp; Benefits'!$F$6</f>
        <v>78209</v>
      </c>
      <c r="O543" s="9">
        <f t="shared" si="104"/>
        <v>0</v>
      </c>
      <c r="P543" s="9">
        <f t="shared" si="105"/>
        <v>0</v>
      </c>
      <c r="Q543" s="9">
        <f>'2024-25 Salary &amp; Benefits'!G$6</f>
        <v>14418.72</v>
      </c>
      <c r="R543" s="146">
        <f>'2024-25 Salary &amp; Benefits'!H$6</f>
        <v>0.18149999999999999</v>
      </c>
      <c r="S543" s="146">
        <f>'2024-25 Salary &amp; Benefits'!I$6</f>
        <v>0.17510000000000001</v>
      </c>
      <c r="T543" s="9">
        <f t="shared" si="106"/>
        <v>0</v>
      </c>
      <c r="U543" s="9">
        <f t="shared" si="107"/>
        <v>0</v>
      </c>
      <c r="V543" s="9">
        <f t="shared" si="108"/>
        <v>0</v>
      </c>
      <c r="W543" s="9">
        <f t="shared" si="109"/>
        <v>0</v>
      </c>
      <c r="X543" s="22">
        <f t="shared" si="110"/>
        <v>0</v>
      </c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</row>
    <row r="544" spans="1:159" s="21" customFormat="1">
      <c r="A544" s="78" t="s">
        <v>2321</v>
      </c>
      <c r="B544" s="90" t="s">
        <v>682</v>
      </c>
      <c r="C544" s="91">
        <v>3585</v>
      </c>
      <c r="D544" s="90" t="s">
        <v>687</v>
      </c>
      <c r="E544" s="110" t="str">
        <f>VLOOKUP($C544,'2023-24 School Level AAFTE'!$C$4:$L$2380,9,FALSE)</f>
        <v>No</v>
      </c>
      <c r="F544" s="98">
        <f>VLOOKUP($C544,'2023-24 School Level AAFTE'!$C$4:$J$2380,8,FALSE)</f>
        <v>410.33</v>
      </c>
      <c r="G544" s="100">
        <f>IFERROR(IF(E544= "yes",VLOOKUP(C544,Summary!$B:$I,5,0),0),0)</f>
        <v>0</v>
      </c>
      <c r="H544" s="99">
        <f t="shared" si="101"/>
        <v>0</v>
      </c>
      <c r="I544" s="157">
        <f>VLOOKUP($A544,'2024-25 Salary &amp; Benefits'!$A:$I,3,FALSE)</f>
        <v>1.1299999999999999</v>
      </c>
      <c r="J544" s="157">
        <f>VLOOKUP($A544,'2024-25 Salary &amp; Benefits'!$A:$I,4,FALSE)</f>
        <v>1.1299999999999999</v>
      </c>
      <c r="K544" s="144">
        <f t="shared" si="102"/>
        <v>0</v>
      </c>
      <c r="L544" s="143">
        <f t="shared" si="103"/>
        <v>0</v>
      </c>
      <c r="M544" s="145">
        <f>'2024-25 Salary &amp; Benefits'!$E$6</f>
        <v>72728</v>
      </c>
      <c r="N544" s="145">
        <f>'2024-25 Salary &amp; Benefits'!$F$6</f>
        <v>78209</v>
      </c>
      <c r="O544" s="9">
        <f t="shared" si="104"/>
        <v>0</v>
      </c>
      <c r="P544" s="9">
        <f t="shared" si="105"/>
        <v>0</v>
      </c>
      <c r="Q544" s="9">
        <f>'2024-25 Salary &amp; Benefits'!G$6</f>
        <v>14418.72</v>
      </c>
      <c r="R544" s="146">
        <f>'2024-25 Salary &amp; Benefits'!H$6</f>
        <v>0.18149999999999999</v>
      </c>
      <c r="S544" s="146">
        <f>'2024-25 Salary &amp; Benefits'!I$6</f>
        <v>0.17510000000000001</v>
      </c>
      <c r="T544" s="9">
        <f t="shared" si="106"/>
        <v>0</v>
      </c>
      <c r="U544" s="9">
        <f t="shared" si="107"/>
        <v>0</v>
      </c>
      <c r="V544" s="9">
        <f t="shared" si="108"/>
        <v>0</v>
      </c>
      <c r="W544" s="9">
        <f t="shared" si="109"/>
        <v>0</v>
      </c>
      <c r="X544" s="22">
        <f t="shared" si="110"/>
        <v>0</v>
      </c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</row>
    <row r="545" spans="1:159" s="21" customFormat="1">
      <c r="A545" t="s">
        <v>2295</v>
      </c>
      <c r="B545" s="90" t="s">
        <v>449</v>
      </c>
      <c r="C545" s="3">
        <v>4229</v>
      </c>
      <c r="D545" t="s">
        <v>455</v>
      </c>
      <c r="E545" s="110" t="str">
        <f>VLOOKUP($C545,'2023-24 School Level AAFTE'!$C$4:$L$2380,9,FALSE)</f>
        <v>No</v>
      </c>
      <c r="F545" s="98">
        <f>VLOOKUP($C545,'2023-24 School Level AAFTE'!$C$4:$J$2380,8,FALSE)</f>
        <v>0</v>
      </c>
      <c r="G545" s="100">
        <f>IFERROR(IF(E545= "yes",VLOOKUP(C545,Summary!$B:$I,5,0),0),0)</f>
        <v>0</v>
      </c>
      <c r="H545" s="99">
        <f t="shared" si="101"/>
        <v>0</v>
      </c>
      <c r="I545" s="157">
        <f>VLOOKUP($A545,'2024-25 Salary &amp; Benefits'!$A:$I,3,FALSE)</f>
        <v>1</v>
      </c>
      <c r="J545" s="157">
        <f>VLOOKUP($A545,'2024-25 Salary &amp; Benefits'!$A:$I,4,FALSE)</f>
        <v>1.04</v>
      </c>
      <c r="K545" s="144">
        <f t="shared" si="102"/>
        <v>0</v>
      </c>
      <c r="L545" s="143">
        <f t="shared" si="103"/>
        <v>0</v>
      </c>
      <c r="M545" s="145">
        <f>'2024-25 Salary &amp; Benefits'!$E$6</f>
        <v>72728</v>
      </c>
      <c r="N545" s="145">
        <f>'2024-25 Salary &amp; Benefits'!$F$6</f>
        <v>78209</v>
      </c>
      <c r="O545" s="9">
        <f t="shared" si="104"/>
        <v>0</v>
      </c>
      <c r="P545" s="9">
        <f t="shared" si="105"/>
        <v>0</v>
      </c>
      <c r="Q545" s="9">
        <f>'2024-25 Salary &amp; Benefits'!G$6</f>
        <v>14418.72</v>
      </c>
      <c r="R545" s="146">
        <f>'2024-25 Salary &amp; Benefits'!H$6</f>
        <v>0.18149999999999999</v>
      </c>
      <c r="S545" s="146">
        <f>'2024-25 Salary &amp; Benefits'!I$6</f>
        <v>0.17510000000000001</v>
      </c>
      <c r="T545" s="9">
        <f t="shared" si="106"/>
        <v>0</v>
      </c>
      <c r="U545" s="9">
        <f t="shared" si="107"/>
        <v>0</v>
      </c>
      <c r="V545" s="9">
        <f t="shared" si="108"/>
        <v>0</v>
      </c>
      <c r="W545" s="9">
        <f t="shared" si="109"/>
        <v>0</v>
      </c>
      <c r="X545" s="22">
        <f t="shared" si="110"/>
        <v>0</v>
      </c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</row>
    <row r="546" spans="1:159" s="21" customFormat="1">
      <c r="A546" s="78" t="s">
        <v>2295</v>
      </c>
      <c r="B546" s="90" t="s">
        <v>449</v>
      </c>
      <c r="C546" s="91">
        <v>2793</v>
      </c>
      <c r="D546" s="90" t="s">
        <v>451</v>
      </c>
      <c r="E546" s="110" t="str">
        <f>VLOOKUP($C546,'2023-24 School Level AAFTE'!$C$4:$L$2380,9,FALSE)</f>
        <v>Yes</v>
      </c>
      <c r="F546" s="98">
        <f>VLOOKUP($C546,'2023-24 School Level AAFTE'!$C$4:$J$2380,8,FALSE)</f>
        <v>484</v>
      </c>
      <c r="G546" s="100">
        <f>IFERROR(IF(E546= "yes",VLOOKUP(C546,Summary!$B:$I,5,0),0),0)</f>
        <v>0</v>
      </c>
      <c r="H546" s="99">
        <f t="shared" si="101"/>
        <v>484</v>
      </c>
      <c r="I546" s="157">
        <f>VLOOKUP($A546,'2024-25 Salary &amp; Benefits'!$A:$I,3,FALSE)</f>
        <v>1</v>
      </c>
      <c r="J546" s="157">
        <f>VLOOKUP($A546,'2024-25 Salary &amp; Benefits'!$A:$I,4,FALSE)</f>
        <v>1.04</v>
      </c>
      <c r="K546" s="144">
        <f t="shared" si="102"/>
        <v>484</v>
      </c>
      <c r="L546" s="143">
        <f t="shared" si="103"/>
        <v>1.42</v>
      </c>
      <c r="M546" s="145">
        <f>'2024-25 Salary &amp; Benefits'!$E$6</f>
        <v>72728</v>
      </c>
      <c r="N546" s="145">
        <f>'2024-25 Salary &amp; Benefits'!$F$6</f>
        <v>78209</v>
      </c>
      <c r="O546" s="9">
        <f t="shared" si="104"/>
        <v>103273.76</v>
      </c>
      <c r="P546" s="9">
        <f t="shared" si="105"/>
        <v>12225.290000000008</v>
      </c>
      <c r="Q546" s="9">
        <f>'2024-25 Salary &amp; Benefits'!G$6</f>
        <v>14418.72</v>
      </c>
      <c r="R546" s="146">
        <f>'2024-25 Salary &amp; Benefits'!H$6</f>
        <v>0.18149999999999999</v>
      </c>
      <c r="S546" s="146">
        <f>'2024-25 Salary &amp; Benefits'!I$6</f>
        <v>0.17510000000000001</v>
      </c>
      <c r="T546" s="9">
        <f t="shared" si="106"/>
        <v>41359.42</v>
      </c>
      <c r="U546" s="9">
        <f t="shared" si="107"/>
        <v>1924.98</v>
      </c>
      <c r="V546" s="9">
        <f t="shared" si="108"/>
        <v>337.06</v>
      </c>
      <c r="W546" s="9">
        <f t="shared" si="109"/>
        <v>2262.04</v>
      </c>
      <c r="X546" s="22">
        <f t="shared" si="110"/>
        <v>159120.51</v>
      </c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</row>
    <row r="547" spans="1:159" s="21" customFormat="1">
      <c r="A547" s="78" t="s">
        <v>2295</v>
      </c>
      <c r="B547" s="90" t="s">
        <v>449</v>
      </c>
      <c r="C547" s="91">
        <v>2920</v>
      </c>
      <c r="D547" s="90" t="s">
        <v>452</v>
      </c>
      <c r="E547" s="110" t="str">
        <f>VLOOKUP($C547,'2023-24 School Level AAFTE'!$C$4:$L$2380,9,FALSE)</f>
        <v>Yes</v>
      </c>
      <c r="F547" s="98">
        <f>VLOOKUP($C547,'2023-24 School Level AAFTE'!$C$4:$J$2380,8,FALSE)</f>
        <v>884.13</v>
      </c>
      <c r="G547" s="100">
        <f>IFERROR(IF(E547= "yes",VLOOKUP(C547,Summary!$B:$I,5,0),0),0)</f>
        <v>0</v>
      </c>
      <c r="H547" s="99">
        <f t="shared" si="101"/>
        <v>884.13</v>
      </c>
      <c r="I547" s="157">
        <f>VLOOKUP($A547,'2024-25 Salary &amp; Benefits'!$A:$I,3,FALSE)</f>
        <v>1</v>
      </c>
      <c r="J547" s="157">
        <f>VLOOKUP($A547,'2024-25 Salary &amp; Benefits'!$A:$I,4,FALSE)</f>
        <v>1.04</v>
      </c>
      <c r="K547" s="144">
        <f t="shared" si="102"/>
        <v>884.13</v>
      </c>
      <c r="L547" s="143">
        <f t="shared" si="103"/>
        <v>2.593</v>
      </c>
      <c r="M547" s="145">
        <f>'2024-25 Salary &amp; Benefits'!$E$6</f>
        <v>72728</v>
      </c>
      <c r="N547" s="145">
        <f>'2024-25 Salary &amp; Benefits'!$F$6</f>
        <v>78209</v>
      </c>
      <c r="O547" s="9">
        <f t="shared" si="104"/>
        <v>188583.7</v>
      </c>
      <c r="P547" s="9">
        <f t="shared" si="105"/>
        <v>22324.069999999978</v>
      </c>
      <c r="Q547" s="9">
        <f>'2024-25 Salary &amp; Benefits'!G$6</f>
        <v>14418.72</v>
      </c>
      <c r="R547" s="146">
        <f>'2024-25 Salary &amp; Benefits'!H$6</f>
        <v>0.18149999999999999</v>
      </c>
      <c r="S547" s="146">
        <f>'2024-25 Salary &amp; Benefits'!I$6</f>
        <v>0.17510000000000001</v>
      </c>
      <c r="T547" s="9">
        <f t="shared" si="106"/>
        <v>75524.63</v>
      </c>
      <c r="U547" s="9">
        <f t="shared" si="107"/>
        <v>3515.13</v>
      </c>
      <c r="V547" s="9">
        <f t="shared" si="108"/>
        <v>615.5</v>
      </c>
      <c r="W547" s="9">
        <f t="shared" si="109"/>
        <v>4130.63</v>
      </c>
      <c r="X547" s="22">
        <f t="shared" si="110"/>
        <v>290563.03000000003</v>
      </c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</row>
    <row r="548" spans="1:159" s="21" customFormat="1">
      <c r="A548" s="78" t="s">
        <v>2295</v>
      </c>
      <c r="B548" s="90" t="s">
        <v>449</v>
      </c>
      <c r="C548" s="91">
        <v>3373</v>
      </c>
      <c r="D548" s="90" t="s">
        <v>454</v>
      </c>
      <c r="E548" s="110" t="str">
        <f>VLOOKUP($C548,'2023-24 School Level AAFTE'!$C$4:$L$2380,9,FALSE)</f>
        <v>Yes</v>
      </c>
      <c r="F548" s="98">
        <f>VLOOKUP($C548,'2023-24 School Level AAFTE'!$C$4:$J$2380,8,FALSE)</f>
        <v>454.73</v>
      </c>
      <c r="G548" s="100">
        <f>IFERROR(IF(E548= "yes",VLOOKUP(C548,Summary!$B:$I,5,0),0),0)</f>
        <v>0</v>
      </c>
      <c r="H548" s="99">
        <f t="shared" si="101"/>
        <v>454.73</v>
      </c>
      <c r="I548" s="157">
        <f>VLOOKUP($A548,'2024-25 Salary &amp; Benefits'!$A:$I,3,FALSE)</f>
        <v>1</v>
      </c>
      <c r="J548" s="157">
        <f>VLOOKUP($A548,'2024-25 Salary &amp; Benefits'!$A:$I,4,FALSE)</f>
        <v>1.04</v>
      </c>
      <c r="K548" s="144">
        <f t="shared" si="102"/>
        <v>454.73</v>
      </c>
      <c r="L548" s="143">
        <f t="shared" si="103"/>
        <v>1.3340000000000001</v>
      </c>
      <c r="M548" s="145">
        <f>'2024-25 Salary &amp; Benefits'!$E$6</f>
        <v>72728</v>
      </c>
      <c r="N548" s="145">
        <f>'2024-25 Salary &amp; Benefits'!$F$6</f>
        <v>78209</v>
      </c>
      <c r="O548" s="9">
        <f t="shared" si="104"/>
        <v>97019.15</v>
      </c>
      <c r="P548" s="9">
        <f t="shared" si="105"/>
        <v>11484.89</v>
      </c>
      <c r="Q548" s="9">
        <f>'2024-25 Salary &amp; Benefits'!G$6</f>
        <v>14418.72</v>
      </c>
      <c r="R548" s="146">
        <f>'2024-25 Salary &amp; Benefits'!H$6</f>
        <v>0.18149999999999999</v>
      </c>
      <c r="S548" s="146">
        <f>'2024-25 Salary &amp; Benefits'!I$6</f>
        <v>0.17510000000000001</v>
      </c>
      <c r="T548" s="9">
        <f t="shared" si="106"/>
        <v>38854.550000000003</v>
      </c>
      <c r="U548" s="9">
        <f t="shared" si="107"/>
        <v>1808.4</v>
      </c>
      <c r="V548" s="9">
        <f t="shared" si="108"/>
        <v>316.64999999999998</v>
      </c>
      <c r="W548" s="9">
        <f t="shared" si="109"/>
        <v>2125.0500000000002</v>
      </c>
      <c r="X548" s="22">
        <f t="shared" si="110"/>
        <v>149483.64000000001</v>
      </c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</row>
    <row r="549" spans="1:159" s="21" customFormat="1">
      <c r="A549" s="78" t="s">
        <v>2295</v>
      </c>
      <c r="B549" s="90" t="s">
        <v>449</v>
      </c>
      <c r="C549" s="91">
        <v>3092</v>
      </c>
      <c r="D549" s="90" t="s">
        <v>453</v>
      </c>
      <c r="E549" s="110" t="str">
        <f>VLOOKUP($C549,'2023-24 School Level AAFTE'!$C$4:$L$2380,9,FALSE)</f>
        <v>Yes</v>
      </c>
      <c r="F549" s="98">
        <f>VLOOKUP($C549,'2023-24 School Level AAFTE'!$C$4:$J$2380,8,FALSE)</f>
        <v>466.29</v>
      </c>
      <c r="G549" s="100">
        <f>IFERROR(IF(E549= "yes",VLOOKUP(C549,Summary!$B:$I,5,0),0),0)</f>
        <v>0</v>
      </c>
      <c r="H549" s="99">
        <f t="shared" si="101"/>
        <v>466.29</v>
      </c>
      <c r="I549" s="157">
        <f>VLOOKUP($A549,'2024-25 Salary &amp; Benefits'!$A:$I,3,FALSE)</f>
        <v>1</v>
      </c>
      <c r="J549" s="157">
        <f>VLOOKUP($A549,'2024-25 Salary &amp; Benefits'!$A:$I,4,FALSE)</f>
        <v>1.04</v>
      </c>
      <c r="K549" s="144">
        <f t="shared" si="102"/>
        <v>466.29</v>
      </c>
      <c r="L549" s="143">
        <f t="shared" si="103"/>
        <v>1.3680000000000001</v>
      </c>
      <c r="M549" s="145">
        <f>'2024-25 Salary &amp; Benefits'!$E$6</f>
        <v>72728</v>
      </c>
      <c r="N549" s="145">
        <f>'2024-25 Salary &amp; Benefits'!$F$6</f>
        <v>78209</v>
      </c>
      <c r="O549" s="9">
        <f t="shared" si="104"/>
        <v>99491.9</v>
      </c>
      <c r="P549" s="9">
        <f t="shared" si="105"/>
        <v>11777.61</v>
      </c>
      <c r="Q549" s="9">
        <f>'2024-25 Salary &amp; Benefits'!G$6</f>
        <v>14418.72</v>
      </c>
      <c r="R549" s="146">
        <f>'2024-25 Salary &amp; Benefits'!H$6</f>
        <v>0.18149999999999999</v>
      </c>
      <c r="S549" s="146">
        <f>'2024-25 Salary &amp; Benefits'!I$6</f>
        <v>0.17510000000000001</v>
      </c>
      <c r="T549" s="9">
        <f t="shared" si="106"/>
        <v>39844.85</v>
      </c>
      <c r="U549" s="9">
        <f t="shared" si="107"/>
        <v>1854.49</v>
      </c>
      <c r="V549" s="9">
        <f t="shared" si="108"/>
        <v>324.72000000000003</v>
      </c>
      <c r="W549" s="9">
        <f t="shared" si="109"/>
        <v>2179.21</v>
      </c>
      <c r="X549" s="22">
        <f t="shared" si="110"/>
        <v>153293.56999999998</v>
      </c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</row>
    <row r="550" spans="1:159" s="21" customFormat="1">
      <c r="A550" s="78" t="s">
        <v>2295</v>
      </c>
      <c r="B550" s="90" t="s">
        <v>449</v>
      </c>
      <c r="C550" s="91">
        <v>2695</v>
      </c>
      <c r="D550" s="90" t="s">
        <v>450</v>
      </c>
      <c r="E550" s="110" t="str">
        <f>VLOOKUP($C550,'2023-24 School Level AAFTE'!$C$4:$L$2380,9,FALSE)</f>
        <v>Yes</v>
      </c>
      <c r="F550" s="98">
        <f>VLOOKUP($C550,'2023-24 School Level AAFTE'!$C$4:$J$2380,8,FALSE)</f>
        <v>383.7</v>
      </c>
      <c r="G550" s="100">
        <f>IFERROR(IF(E550= "yes",VLOOKUP(C550,Summary!$B:$I,5,0),0),0)</f>
        <v>0</v>
      </c>
      <c r="H550" s="99">
        <f t="shared" si="101"/>
        <v>383.7</v>
      </c>
      <c r="I550" s="157">
        <f>VLOOKUP($A550,'2024-25 Salary &amp; Benefits'!$A:$I,3,FALSE)</f>
        <v>1</v>
      </c>
      <c r="J550" s="157">
        <f>VLOOKUP($A550,'2024-25 Salary &amp; Benefits'!$A:$I,4,FALSE)</f>
        <v>1.04</v>
      </c>
      <c r="K550" s="144">
        <f t="shared" si="102"/>
        <v>383.7</v>
      </c>
      <c r="L550" s="143">
        <f t="shared" si="103"/>
        <v>1.1259999999999999</v>
      </c>
      <c r="M550" s="145">
        <f>'2024-25 Salary &amp; Benefits'!$E$6</f>
        <v>72728</v>
      </c>
      <c r="N550" s="145">
        <f>'2024-25 Salary &amp; Benefits'!$F$6</f>
        <v>78209</v>
      </c>
      <c r="O550" s="9">
        <f t="shared" si="104"/>
        <v>81891.73</v>
      </c>
      <c r="P550" s="9">
        <f t="shared" si="105"/>
        <v>9694.14</v>
      </c>
      <c r="Q550" s="9">
        <f>'2024-25 Salary &amp; Benefits'!G$6</f>
        <v>14418.72</v>
      </c>
      <c r="R550" s="146">
        <f>'2024-25 Salary &amp; Benefits'!H$6</f>
        <v>0.18149999999999999</v>
      </c>
      <c r="S550" s="146">
        <f>'2024-25 Salary &amp; Benefits'!I$6</f>
        <v>0.17510000000000001</v>
      </c>
      <c r="T550" s="9">
        <f t="shared" si="106"/>
        <v>32796.269999999997</v>
      </c>
      <c r="U550" s="9">
        <f t="shared" si="107"/>
        <v>1526.43</v>
      </c>
      <c r="V550" s="9">
        <f t="shared" si="108"/>
        <v>267.27999999999997</v>
      </c>
      <c r="W550" s="9">
        <f t="shared" si="109"/>
        <v>1793.71</v>
      </c>
      <c r="X550" s="22">
        <f t="shared" si="110"/>
        <v>126175.85</v>
      </c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</row>
    <row r="551" spans="1:159" s="21" customFormat="1">
      <c r="A551" s="78" t="s">
        <v>2295</v>
      </c>
      <c r="B551" s="90" t="s">
        <v>449</v>
      </c>
      <c r="C551" s="91">
        <v>5497</v>
      </c>
      <c r="D551" s="90" t="s">
        <v>2722</v>
      </c>
      <c r="E551" s="110" t="str">
        <f>VLOOKUP($C551,'2023-24 School Level AAFTE'!$C$4:$L$2380,9,FALSE)</f>
        <v>Yes</v>
      </c>
      <c r="F551" s="98">
        <f>VLOOKUP($C551,'2023-24 School Level AAFTE'!$C$4:$J$2380,8,FALSE)</f>
        <v>33.71</v>
      </c>
      <c r="G551" s="100">
        <f>IFERROR(IF(E551= "yes",VLOOKUP(C551,Summary!$B:$I,5,0),0),0)</f>
        <v>0</v>
      </c>
      <c r="H551" s="99">
        <f t="shared" si="101"/>
        <v>33.71</v>
      </c>
      <c r="I551" s="157">
        <f>VLOOKUP($A551,'2024-25 Salary &amp; Benefits'!$A:$I,3,FALSE)</f>
        <v>1</v>
      </c>
      <c r="J551" s="157">
        <f>VLOOKUP($A551,'2024-25 Salary &amp; Benefits'!$A:$I,4,FALSE)</f>
        <v>1.04</v>
      </c>
      <c r="K551" s="144">
        <f t="shared" si="102"/>
        <v>33.71</v>
      </c>
      <c r="L551" s="143">
        <f t="shared" si="103"/>
        <v>9.9000000000000005E-2</v>
      </c>
      <c r="M551" s="145">
        <f>'2024-25 Salary &amp; Benefits'!$E$6</f>
        <v>72728</v>
      </c>
      <c r="N551" s="145">
        <f>'2024-25 Salary &amp; Benefits'!$F$6</f>
        <v>78209</v>
      </c>
      <c r="O551" s="9">
        <f t="shared" si="104"/>
        <v>7200.07</v>
      </c>
      <c r="P551" s="9">
        <f t="shared" si="105"/>
        <v>852.32999999999993</v>
      </c>
      <c r="Q551" s="9">
        <f>'2024-25 Salary &amp; Benefits'!G$6</f>
        <v>14418.72</v>
      </c>
      <c r="R551" s="146">
        <f>'2024-25 Salary &amp; Benefits'!H$6</f>
        <v>0.18149999999999999</v>
      </c>
      <c r="S551" s="146">
        <f>'2024-25 Salary &amp; Benefits'!I$6</f>
        <v>0.17510000000000001</v>
      </c>
      <c r="T551" s="9">
        <f t="shared" si="106"/>
        <v>2883.51</v>
      </c>
      <c r="U551" s="9">
        <f t="shared" si="107"/>
        <v>134.21</v>
      </c>
      <c r="V551" s="9">
        <f t="shared" si="108"/>
        <v>23.5</v>
      </c>
      <c r="W551" s="9">
        <f t="shared" si="109"/>
        <v>157.71</v>
      </c>
      <c r="X551" s="22">
        <f t="shared" si="110"/>
        <v>11093.619999999999</v>
      </c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</row>
    <row r="552" spans="1:159" s="21" customFormat="1">
      <c r="A552" s="78" t="s">
        <v>2364</v>
      </c>
      <c r="B552" s="90" t="s">
        <v>1123</v>
      </c>
      <c r="C552" s="91">
        <v>2355</v>
      </c>
      <c r="D552" s="90" t="s">
        <v>1124</v>
      </c>
      <c r="E552" s="110" t="str">
        <f>VLOOKUP($C552,'2023-24 School Level AAFTE'!$C$4:$L$2380,9,FALSE)</f>
        <v>Yes</v>
      </c>
      <c r="F552" s="98">
        <f>VLOOKUP($C552,'2023-24 School Level AAFTE'!$C$4:$J$2380,8,FALSE)</f>
        <v>58.15</v>
      </c>
      <c r="G552" s="100">
        <f>IFERROR(IF(E552= "yes",VLOOKUP(C552,Summary!$B:$I,5,0),0),0)</f>
        <v>0</v>
      </c>
      <c r="H552" s="99">
        <f t="shared" si="101"/>
        <v>58.15</v>
      </c>
      <c r="I552" s="157">
        <f>VLOOKUP($A552,'2024-25 Salary &amp; Benefits'!$A:$I,3,FALSE)</f>
        <v>1</v>
      </c>
      <c r="J552" s="157">
        <f>VLOOKUP($A552,'2024-25 Salary &amp; Benefits'!$A:$I,4,FALSE)</f>
        <v>1</v>
      </c>
      <c r="K552" s="144">
        <f t="shared" si="102"/>
        <v>58.15</v>
      </c>
      <c r="L552" s="143">
        <f t="shared" si="103"/>
        <v>0.17100000000000001</v>
      </c>
      <c r="M552" s="145">
        <f>'2024-25 Salary &amp; Benefits'!$E$6</f>
        <v>72728</v>
      </c>
      <c r="N552" s="145">
        <f>'2024-25 Salary &amp; Benefits'!$F$6</f>
        <v>78209</v>
      </c>
      <c r="O552" s="9">
        <f t="shared" si="104"/>
        <v>12436.49</v>
      </c>
      <c r="P552" s="9">
        <f t="shared" si="105"/>
        <v>937.25</v>
      </c>
      <c r="Q552" s="9">
        <f>'2024-25 Salary &amp; Benefits'!G$6</f>
        <v>14418.72</v>
      </c>
      <c r="R552" s="146">
        <f>'2024-25 Salary &amp; Benefits'!H$6</f>
        <v>0.18149999999999999</v>
      </c>
      <c r="S552" s="146">
        <f>'2024-25 Salary &amp; Benefits'!I$6</f>
        <v>0.17510000000000001</v>
      </c>
      <c r="T552" s="9">
        <f t="shared" si="106"/>
        <v>4886.9399999999996</v>
      </c>
      <c r="U552" s="9">
        <f t="shared" si="107"/>
        <v>222.9</v>
      </c>
      <c r="V552" s="9">
        <f t="shared" si="108"/>
        <v>39.03</v>
      </c>
      <c r="W552" s="9">
        <f t="shared" si="109"/>
        <v>261.93</v>
      </c>
      <c r="X552" s="22">
        <f t="shared" si="110"/>
        <v>18522.61</v>
      </c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</row>
    <row r="553" spans="1:159" s="21" customFormat="1">
      <c r="A553" t="s">
        <v>2439</v>
      </c>
      <c r="B553" t="s">
        <v>1574</v>
      </c>
      <c r="C553" s="3">
        <v>5735</v>
      </c>
      <c r="D553" t="s">
        <v>3166</v>
      </c>
      <c r="E553" s="110" t="str">
        <f>VLOOKUP($C553,'2023-24 School Level AAFTE'!$C$4:$L$2380,9,FALSE)</f>
        <v>Yes</v>
      </c>
      <c r="F553" s="98">
        <f>VLOOKUP($C553,'2023-24 School Level AAFTE'!$C$4:$J$2380,8,FALSE)</f>
        <v>17</v>
      </c>
      <c r="G553" s="100">
        <f>IFERROR(IF(E553= "yes",VLOOKUP(C553,Summary!$B:$I,5,0),0),0)</f>
        <v>0</v>
      </c>
      <c r="H553" s="99">
        <f t="shared" si="101"/>
        <v>17</v>
      </c>
      <c r="I553" s="157">
        <f>VLOOKUP($A553,'2024-25 Salary &amp; Benefits'!$A:$I,3,FALSE)</f>
        <v>1.18</v>
      </c>
      <c r="J553" s="157">
        <f>VLOOKUP($A553,'2024-25 Salary &amp; Benefits'!$A:$I,4,FALSE)</f>
        <v>1.18</v>
      </c>
      <c r="K553" s="144">
        <f t="shared" si="102"/>
        <v>17</v>
      </c>
      <c r="L553" s="143">
        <f t="shared" si="103"/>
        <v>0.05</v>
      </c>
      <c r="M553" s="145">
        <f>'2024-25 Salary &amp; Benefits'!$E$6</f>
        <v>72728</v>
      </c>
      <c r="N553" s="145">
        <f>'2024-25 Salary &amp; Benefits'!$F$6</f>
        <v>78209</v>
      </c>
      <c r="O553" s="9">
        <f t="shared" si="104"/>
        <v>4290.95</v>
      </c>
      <c r="P553" s="9">
        <f t="shared" si="105"/>
        <v>323.38000000000011</v>
      </c>
      <c r="Q553" s="9">
        <f>'2024-25 Salary &amp; Benefits'!G$6</f>
        <v>14418.72</v>
      </c>
      <c r="R553" s="146">
        <f>'2024-25 Salary &amp; Benefits'!H$6</f>
        <v>0.18149999999999999</v>
      </c>
      <c r="S553" s="146">
        <f>'2024-25 Salary &amp; Benefits'!I$6</f>
        <v>0.17510000000000001</v>
      </c>
      <c r="T553" s="9">
        <f t="shared" si="106"/>
        <v>1556.37</v>
      </c>
      <c r="U553" s="9">
        <f t="shared" si="107"/>
        <v>76.91</v>
      </c>
      <c r="V553" s="9">
        <f t="shared" si="108"/>
        <v>13.47</v>
      </c>
      <c r="W553" s="9">
        <f t="shared" si="109"/>
        <v>90.38</v>
      </c>
      <c r="X553" s="22">
        <f t="shared" si="110"/>
        <v>6261.08</v>
      </c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</row>
    <row r="554" spans="1:159" s="21" customFormat="1">
      <c r="A554" s="78" t="s">
        <v>2439</v>
      </c>
      <c r="B554" s="90" t="s">
        <v>1574</v>
      </c>
      <c r="C554" s="91">
        <v>3407</v>
      </c>
      <c r="D554" s="90" t="s">
        <v>115</v>
      </c>
      <c r="E554" s="110" t="str">
        <f>VLOOKUP($C554,'2023-24 School Level AAFTE'!$C$4:$L$2380,9,FALSE)</f>
        <v>Yes</v>
      </c>
      <c r="F554" s="98">
        <f>VLOOKUP($C554,'2023-24 School Level AAFTE'!$C$4:$J$2380,8,FALSE)</f>
        <v>1651.1499999999999</v>
      </c>
      <c r="G554" s="100">
        <f>IFERROR(IF(E554= "yes",VLOOKUP(C554,Summary!$B:$I,5,0),0),0)</f>
        <v>0</v>
      </c>
      <c r="H554" s="99">
        <f t="shared" si="101"/>
        <v>1651.1499999999999</v>
      </c>
      <c r="I554" s="157">
        <f>VLOOKUP($A554,'2024-25 Salary &amp; Benefits'!$A:$I,3,FALSE)</f>
        <v>1.18</v>
      </c>
      <c r="J554" s="157">
        <f>VLOOKUP($A554,'2024-25 Salary &amp; Benefits'!$A:$I,4,FALSE)</f>
        <v>1.18</v>
      </c>
      <c r="K554" s="144">
        <f t="shared" si="102"/>
        <v>1651.1499999999999</v>
      </c>
      <c r="L554" s="143">
        <f t="shared" si="103"/>
        <v>4.843</v>
      </c>
      <c r="M554" s="145">
        <f>'2024-25 Salary &amp; Benefits'!$E$6</f>
        <v>72728</v>
      </c>
      <c r="N554" s="145">
        <f>'2024-25 Salary &amp; Benefits'!$F$6</f>
        <v>78209</v>
      </c>
      <c r="O554" s="9">
        <f t="shared" si="104"/>
        <v>415621.61</v>
      </c>
      <c r="P554" s="9">
        <f t="shared" si="105"/>
        <v>31322.489999999991</v>
      </c>
      <c r="Q554" s="9">
        <f>'2024-25 Salary &amp; Benefits'!G$6</f>
        <v>14418.72</v>
      </c>
      <c r="R554" s="146">
        <f>'2024-25 Salary &amp; Benefits'!H$6</f>
        <v>0.18149999999999999</v>
      </c>
      <c r="S554" s="146">
        <f>'2024-25 Salary &amp; Benefits'!I$6</f>
        <v>0.17510000000000001</v>
      </c>
      <c r="T554" s="9">
        <f t="shared" si="106"/>
        <v>150749.75</v>
      </c>
      <c r="U554" s="9">
        <f t="shared" si="107"/>
        <v>7449.07</v>
      </c>
      <c r="V554" s="9">
        <f t="shared" si="108"/>
        <v>1304.33</v>
      </c>
      <c r="W554" s="9">
        <f t="shared" si="109"/>
        <v>8753.4</v>
      </c>
      <c r="X554" s="22">
        <f t="shared" si="110"/>
        <v>606447.25</v>
      </c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</row>
    <row r="555" spans="1:159" s="21" customFormat="1">
      <c r="A555" s="78" t="s">
        <v>2439</v>
      </c>
      <c r="B555" s="90" t="s">
        <v>1574</v>
      </c>
      <c r="C555" s="91">
        <v>4382</v>
      </c>
      <c r="D555" s="90" t="s">
        <v>1592</v>
      </c>
      <c r="E555" s="110" t="str">
        <f>VLOOKUP($C555,'2023-24 School Level AAFTE'!$C$4:$L$2380,9,FALSE)</f>
        <v>No</v>
      </c>
      <c r="F555" s="98">
        <f>VLOOKUP($C555,'2023-24 School Level AAFTE'!$C$4:$J$2380,8,FALSE)</f>
        <v>662.46</v>
      </c>
      <c r="G555" s="100">
        <f>IFERROR(IF(E555= "yes",VLOOKUP(C555,Summary!$B:$I,5,0),0),0)</f>
        <v>0</v>
      </c>
      <c r="H555" s="99">
        <f t="shared" si="101"/>
        <v>0</v>
      </c>
      <c r="I555" s="157">
        <f>VLOOKUP($A555,'2024-25 Salary &amp; Benefits'!$A:$I,3,FALSE)</f>
        <v>1.18</v>
      </c>
      <c r="J555" s="157">
        <f>VLOOKUP($A555,'2024-25 Salary &amp; Benefits'!$A:$I,4,FALSE)</f>
        <v>1.18</v>
      </c>
      <c r="K555" s="144">
        <f t="shared" si="102"/>
        <v>0</v>
      </c>
      <c r="L555" s="143">
        <f t="shared" si="103"/>
        <v>0</v>
      </c>
      <c r="M555" s="145">
        <f>'2024-25 Salary &amp; Benefits'!$E$6</f>
        <v>72728</v>
      </c>
      <c r="N555" s="145">
        <f>'2024-25 Salary &amp; Benefits'!$F$6</f>
        <v>78209</v>
      </c>
      <c r="O555" s="9">
        <f t="shared" si="104"/>
        <v>0</v>
      </c>
      <c r="P555" s="9">
        <f t="shared" si="105"/>
        <v>0</v>
      </c>
      <c r="Q555" s="9">
        <f>'2024-25 Salary &amp; Benefits'!G$6</f>
        <v>14418.72</v>
      </c>
      <c r="R555" s="146">
        <f>'2024-25 Salary &amp; Benefits'!H$6</f>
        <v>0.18149999999999999</v>
      </c>
      <c r="S555" s="146">
        <f>'2024-25 Salary &amp; Benefits'!I$6</f>
        <v>0.17510000000000001</v>
      </c>
      <c r="T555" s="9">
        <f t="shared" si="106"/>
        <v>0</v>
      </c>
      <c r="U555" s="9">
        <f t="shared" si="107"/>
        <v>0</v>
      </c>
      <c r="V555" s="9">
        <f t="shared" si="108"/>
        <v>0</v>
      </c>
      <c r="W555" s="9">
        <f t="shared" si="109"/>
        <v>0</v>
      </c>
      <c r="X555" s="22">
        <f t="shared" si="110"/>
        <v>0</v>
      </c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</row>
    <row r="556" spans="1:159" s="21" customFormat="1">
      <c r="A556" s="78" t="s">
        <v>2439</v>
      </c>
      <c r="B556" s="90" t="s">
        <v>1574</v>
      </c>
      <c r="C556" s="91">
        <v>3752</v>
      </c>
      <c r="D556" s="90" t="s">
        <v>1586</v>
      </c>
      <c r="E556" s="110" t="str">
        <f>VLOOKUP($C556,'2023-24 School Level AAFTE'!$C$4:$L$2380,9,FALSE)</f>
        <v>No</v>
      </c>
      <c r="F556" s="98">
        <f>VLOOKUP($C556,'2023-24 School Level AAFTE'!$C$4:$J$2380,8,FALSE)</f>
        <v>865.86</v>
      </c>
      <c r="G556" s="100">
        <f>IFERROR(IF(E556= "yes",VLOOKUP(C556,Summary!$B:$I,5,0),0),0)</f>
        <v>0</v>
      </c>
      <c r="H556" s="99">
        <f t="shared" si="101"/>
        <v>0</v>
      </c>
      <c r="I556" s="157">
        <f>VLOOKUP($A556,'2024-25 Salary &amp; Benefits'!$A:$I,3,FALSE)</f>
        <v>1.18</v>
      </c>
      <c r="J556" s="157">
        <f>VLOOKUP($A556,'2024-25 Salary &amp; Benefits'!$A:$I,4,FALSE)</f>
        <v>1.18</v>
      </c>
      <c r="K556" s="144">
        <f t="shared" si="102"/>
        <v>0</v>
      </c>
      <c r="L556" s="143">
        <f t="shared" si="103"/>
        <v>0</v>
      </c>
      <c r="M556" s="145">
        <f>'2024-25 Salary &amp; Benefits'!$E$6</f>
        <v>72728</v>
      </c>
      <c r="N556" s="145">
        <f>'2024-25 Salary &amp; Benefits'!$F$6</f>
        <v>78209</v>
      </c>
      <c r="O556" s="9">
        <f t="shared" si="104"/>
        <v>0</v>
      </c>
      <c r="P556" s="9">
        <f t="shared" si="105"/>
        <v>0</v>
      </c>
      <c r="Q556" s="9">
        <f>'2024-25 Salary &amp; Benefits'!G$6</f>
        <v>14418.72</v>
      </c>
      <c r="R556" s="146">
        <f>'2024-25 Salary &amp; Benefits'!H$6</f>
        <v>0.18149999999999999</v>
      </c>
      <c r="S556" s="146">
        <f>'2024-25 Salary &amp; Benefits'!I$6</f>
        <v>0.17510000000000001</v>
      </c>
      <c r="T556" s="9">
        <f t="shared" si="106"/>
        <v>0</v>
      </c>
      <c r="U556" s="9">
        <f t="shared" si="107"/>
        <v>0</v>
      </c>
      <c r="V556" s="9">
        <f t="shared" si="108"/>
        <v>0</v>
      </c>
      <c r="W556" s="9">
        <f t="shared" si="109"/>
        <v>0</v>
      </c>
      <c r="X556" s="22">
        <f t="shared" si="110"/>
        <v>0</v>
      </c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</row>
    <row r="557" spans="1:159" s="21" customFormat="1">
      <c r="A557" s="78" t="s">
        <v>2439</v>
      </c>
      <c r="B557" s="90" t="s">
        <v>1574</v>
      </c>
      <c r="C557" s="91">
        <v>3184</v>
      </c>
      <c r="D557" s="90" t="s">
        <v>561</v>
      </c>
      <c r="E557" s="110" t="str">
        <f>VLOOKUP($C557,'2023-24 School Level AAFTE'!$C$4:$L$2380,9,FALSE)</f>
        <v>Yes</v>
      </c>
      <c r="F557" s="98">
        <f>VLOOKUP($C557,'2023-24 School Level AAFTE'!$C$4:$J$2380,8,FALSE)</f>
        <v>608</v>
      </c>
      <c r="G557" s="100">
        <f>IFERROR(IF(E557= "yes",VLOOKUP(C557,Summary!$B:$I,5,0),0),0)</f>
        <v>0</v>
      </c>
      <c r="H557" s="99">
        <f t="shared" si="101"/>
        <v>608</v>
      </c>
      <c r="I557" s="157">
        <f>VLOOKUP($A557,'2024-25 Salary &amp; Benefits'!$A:$I,3,FALSE)</f>
        <v>1.18</v>
      </c>
      <c r="J557" s="157">
        <f>VLOOKUP($A557,'2024-25 Salary &amp; Benefits'!$A:$I,4,FALSE)</f>
        <v>1.18</v>
      </c>
      <c r="K557" s="144">
        <f t="shared" si="102"/>
        <v>608</v>
      </c>
      <c r="L557" s="143">
        <f t="shared" si="103"/>
        <v>1.7829999999999999</v>
      </c>
      <c r="M557" s="145">
        <f>'2024-25 Salary &amp; Benefits'!$E$6</f>
        <v>72728</v>
      </c>
      <c r="N557" s="145">
        <f>'2024-25 Salary &amp; Benefits'!$F$6</f>
        <v>78209</v>
      </c>
      <c r="O557" s="9">
        <f t="shared" si="104"/>
        <v>153015.35</v>
      </c>
      <c r="P557" s="9">
        <f t="shared" si="105"/>
        <v>11531.690000000002</v>
      </c>
      <c r="Q557" s="9">
        <f>'2024-25 Salary &amp; Benefits'!G$6</f>
        <v>14418.72</v>
      </c>
      <c r="R557" s="146">
        <f>'2024-25 Salary &amp; Benefits'!H$6</f>
        <v>0.18149999999999999</v>
      </c>
      <c r="S557" s="146">
        <f>'2024-25 Salary &amp; Benefits'!I$6</f>
        <v>0.17510000000000001</v>
      </c>
      <c r="T557" s="9">
        <f t="shared" si="106"/>
        <v>55500.06</v>
      </c>
      <c r="U557" s="9">
        <f t="shared" si="107"/>
        <v>2742.45</v>
      </c>
      <c r="V557" s="9">
        <f t="shared" si="108"/>
        <v>480.2</v>
      </c>
      <c r="W557" s="9">
        <f t="shared" si="109"/>
        <v>3222.6499999999996</v>
      </c>
      <c r="X557" s="22">
        <f t="shared" si="110"/>
        <v>223269.75</v>
      </c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</row>
    <row r="558" spans="1:159" s="21" customFormat="1">
      <c r="A558" s="78" t="s">
        <v>2439</v>
      </c>
      <c r="B558" s="90" t="s">
        <v>1574</v>
      </c>
      <c r="C558" s="91">
        <v>2126</v>
      </c>
      <c r="D558" s="90" t="s">
        <v>1578</v>
      </c>
      <c r="E558" s="110" t="str">
        <f>VLOOKUP($C558,'2023-24 School Level AAFTE'!$C$4:$L$2380,9,FALSE)</f>
        <v>Yes</v>
      </c>
      <c r="F558" s="98">
        <f>VLOOKUP($C558,'2023-24 School Level AAFTE'!$C$4:$J$2380,8,FALSE)</f>
        <v>1591.43</v>
      </c>
      <c r="G558" s="100">
        <f>IFERROR(IF(E558= "yes",VLOOKUP(C558,Summary!$B:$I,5,0),0),0)</f>
        <v>0</v>
      </c>
      <c r="H558" s="99">
        <f t="shared" si="101"/>
        <v>1591.43</v>
      </c>
      <c r="I558" s="157">
        <f>VLOOKUP($A558,'2024-25 Salary &amp; Benefits'!$A:$I,3,FALSE)</f>
        <v>1.18</v>
      </c>
      <c r="J558" s="157">
        <f>VLOOKUP($A558,'2024-25 Salary &amp; Benefits'!$A:$I,4,FALSE)</f>
        <v>1.18</v>
      </c>
      <c r="K558" s="144">
        <f t="shared" si="102"/>
        <v>1591.43</v>
      </c>
      <c r="L558" s="143">
        <f t="shared" si="103"/>
        <v>4.6680000000000001</v>
      </c>
      <c r="M558" s="145">
        <f>'2024-25 Salary &amp; Benefits'!$E$6</f>
        <v>72728</v>
      </c>
      <c r="N558" s="145">
        <f>'2024-25 Salary &amp; Benefits'!$F$6</f>
        <v>78209</v>
      </c>
      <c r="O558" s="9">
        <f t="shared" si="104"/>
        <v>400603.28</v>
      </c>
      <c r="P558" s="9">
        <f t="shared" si="105"/>
        <v>30190.659999999974</v>
      </c>
      <c r="Q558" s="9">
        <f>'2024-25 Salary &amp; Benefits'!G$6</f>
        <v>14418.72</v>
      </c>
      <c r="R558" s="146">
        <f>'2024-25 Salary &amp; Benefits'!H$6</f>
        <v>0.18149999999999999</v>
      </c>
      <c r="S558" s="146">
        <f>'2024-25 Salary &amp; Benefits'!I$6</f>
        <v>0.17510000000000001</v>
      </c>
      <c r="T558" s="9">
        <f t="shared" si="106"/>
        <v>145302.46</v>
      </c>
      <c r="U558" s="9">
        <f t="shared" si="107"/>
        <v>7179.9</v>
      </c>
      <c r="V558" s="9">
        <f t="shared" si="108"/>
        <v>1257.2</v>
      </c>
      <c r="W558" s="9">
        <f t="shared" si="109"/>
        <v>8437.1</v>
      </c>
      <c r="X558" s="22">
        <f t="shared" si="110"/>
        <v>584533.49999999988</v>
      </c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</row>
    <row r="559" spans="1:159" s="21" customFormat="1">
      <c r="A559" s="78" t="s">
        <v>2439</v>
      </c>
      <c r="B559" s="90" t="s">
        <v>1574</v>
      </c>
      <c r="C559" s="91">
        <v>5330</v>
      </c>
      <c r="D559" s="90" t="s">
        <v>1597</v>
      </c>
      <c r="E559" s="110" t="str">
        <f>VLOOKUP($C559,'2023-24 School Level AAFTE'!$C$4:$L$2380,9,FALSE)</f>
        <v>Yes</v>
      </c>
      <c r="F559" s="98">
        <f>VLOOKUP($C559,'2023-24 School Level AAFTE'!$C$4:$J$2380,8,FALSE)</f>
        <v>160.26</v>
      </c>
      <c r="G559" s="100">
        <f>IFERROR(IF(E559= "yes",VLOOKUP(C559,Summary!$B:$I,5,0),0),0)</f>
        <v>0</v>
      </c>
      <c r="H559" s="99">
        <f t="shared" si="101"/>
        <v>160.26</v>
      </c>
      <c r="I559" s="157">
        <f>VLOOKUP($A559,'2024-25 Salary &amp; Benefits'!$A:$I,3,FALSE)</f>
        <v>1.18</v>
      </c>
      <c r="J559" s="157">
        <f>VLOOKUP($A559,'2024-25 Salary &amp; Benefits'!$A:$I,4,FALSE)</f>
        <v>1.18</v>
      </c>
      <c r="K559" s="144">
        <f t="shared" si="102"/>
        <v>160.26</v>
      </c>
      <c r="L559" s="143">
        <f t="shared" si="103"/>
        <v>0.47</v>
      </c>
      <c r="M559" s="145">
        <f>'2024-25 Salary &amp; Benefits'!$E$6</f>
        <v>72728</v>
      </c>
      <c r="N559" s="145">
        <f>'2024-25 Salary &amp; Benefits'!$F$6</f>
        <v>78209</v>
      </c>
      <c r="O559" s="9">
        <f t="shared" si="104"/>
        <v>40334.949999999997</v>
      </c>
      <c r="P559" s="9">
        <f t="shared" si="105"/>
        <v>3039.760000000002</v>
      </c>
      <c r="Q559" s="9">
        <f>'2024-25 Salary &amp; Benefits'!G$6</f>
        <v>14418.72</v>
      </c>
      <c r="R559" s="146">
        <f>'2024-25 Salary &amp; Benefits'!H$6</f>
        <v>0.18149999999999999</v>
      </c>
      <c r="S559" s="146">
        <f>'2024-25 Salary &amp; Benefits'!I$6</f>
        <v>0.17510000000000001</v>
      </c>
      <c r="T559" s="9">
        <f t="shared" si="106"/>
        <v>14629.85</v>
      </c>
      <c r="U559" s="9">
        <f t="shared" si="107"/>
        <v>722.91</v>
      </c>
      <c r="V559" s="9">
        <f t="shared" si="108"/>
        <v>126.58</v>
      </c>
      <c r="W559" s="9">
        <f t="shared" si="109"/>
        <v>849.49</v>
      </c>
      <c r="X559" s="22">
        <f t="shared" si="110"/>
        <v>58854.049999999996</v>
      </c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</row>
    <row r="560" spans="1:159" s="21" customFormat="1">
      <c r="A560" s="78" t="s">
        <v>2439</v>
      </c>
      <c r="B560" s="90" t="s">
        <v>1574</v>
      </c>
      <c r="C560" s="91">
        <v>3253</v>
      </c>
      <c r="D560" s="90" t="s">
        <v>916</v>
      </c>
      <c r="E560" s="110" t="str">
        <f>VLOOKUP($C560,'2023-24 School Level AAFTE'!$C$4:$L$2380,9,FALSE)</f>
        <v>Yes</v>
      </c>
      <c r="F560" s="98">
        <f>VLOOKUP($C560,'2023-24 School Level AAFTE'!$C$4:$J$2380,8,FALSE)</f>
        <v>896.23</v>
      </c>
      <c r="G560" s="100">
        <f>IFERROR(IF(E560= "yes",VLOOKUP(C560,Summary!$B:$I,5,0),0),0)</f>
        <v>0</v>
      </c>
      <c r="H560" s="99">
        <f t="shared" si="101"/>
        <v>896.23</v>
      </c>
      <c r="I560" s="157">
        <f>VLOOKUP($A560,'2024-25 Salary &amp; Benefits'!$A:$I,3,FALSE)</f>
        <v>1.18</v>
      </c>
      <c r="J560" s="157">
        <f>VLOOKUP($A560,'2024-25 Salary &amp; Benefits'!$A:$I,4,FALSE)</f>
        <v>1.18</v>
      </c>
      <c r="K560" s="144">
        <f t="shared" si="102"/>
        <v>896.23</v>
      </c>
      <c r="L560" s="143">
        <f t="shared" si="103"/>
        <v>2.629</v>
      </c>
      <c r="M560" s="145">
        <f>'2024-25 Salary &amp; Benefits'!$E$6</f>
        <v>72728</v>
      </c>
      <c r="N560" s="145">
        <f>'2024-25 Salary &amp; Benefits'!$F$6</f>
        <v>78209</v>
      </c>
      <c r="O560" s="9">
        <f t="shared" si="104"/>
        <v>225618.26</v>
      </c>
      <c r="P560" s="9">
        <f t="shared" si="105"/>
        <v>17003.25999999998</v>
      </c>
      <c r="Q560" s="9">
        <f>'2024-25 Salary &amp; Benefits'!G$6</f>
        <v>14418.72</v>
      </c>
      <c r="R560" s="146">
        <f>'2024-25 Salary &amp; Benefits'!H$6</f>
        <v>0.18149999999999999</v>
      </c>
      <c r="S560" s="146">
        <f>'2024-25 Salary &amp; Benefits'!I$6</f>
        <v>0.17510000000000001</v>
      </c>
      <c r="T560" s="9">
        <f t="shared" si="106"/>
        <v>81833.8</v>
      </c>
      <c r="U560" s="9">
        <f t="shared" si="107"/>
        <v>4043.69</v>
      </c>
      <c r="V560" s="9">
        <f t="shared" si="108"/>
        <v>708.05</v>
      </c>
      <c r="W560" s="9">
        <f t="shared" si="109"/>
        <v>4751.74</v>
      </c>
      <c r="X560" s="22">
        <f t="shared" si="110"/>
        <v>329207.05999999994</v>
      </c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</row>
    <row r="561" spans="1:159" s="21" customFormat="1">
      <c r="A561" s="78" t="s">
        <v>2439</v>
      </c>
      <c r="B561" s="90" t="s">
        <v>1574</v>
      </c>
      <c r="C561" s="91">
        <v>5091</v>
      </c>
      <c r="D561" s="90" t="s">
        <v>1596</v>
      </c>
      <c r="E561" s="110" t="str">
        <f>VLOOKUP($C561,'2023-24 School Level AAFTE'!$C$4:$L$2380,9,FALSE)</f>
        <v>No</v>
      </c>
      <c r="F561" s="98">
        <f>VLOOKUP($C561,'2023-24 School Level AAFTE'!$C$4:$J$2380,8,FALSE)</f>
        <v>643.04</v>
      </c>
      <c r="G561" s="100">
        <f>IFERROR(IF(E561= "yes",VLOOKUP(C561,Summary!$B:$I,5,0),0),0)</f>
        <v>0</v>
      </c>
      <c r="H561" s="99">
        <f t="shared" si="101"/>
        <v>0</v>
      </c>
      <c r="I561" s="157">
        <f>VLOOKUP($A561,'2024-25 Salary &amp; Benefits'!$A:$I,3,FALSE)</f>
        <v>1.18</v>
      </c>
      <c r="J561" s="157">
        <f>VLOOKUP($A561,'2024-25 Salary &amp; Benefits'!$A:$I,4,FALSE)</f>
        <v>1.18</v>
      </c>
      <c r="K561" s="144">
        <f t="shared" si="102"/>
        <v>0</v>
      </c>
      <c r="L561" s="143">
        <f t="shared" si="103"/>
        <v>0</v>
      </c>
      <c r="M561" s="145">
        <f>'2024-25 Salary &amp; Benefits'!$E$6</f>
        <v>72728</v>
      </c>
      <c r="N561" s="145">
        <f>'2024-25 Salary &amp; Benefits'!$F$6</f>
        <v>78209</v>
      </c>
      <c r="O561" s="9">
        <f t="shared" si="104"/>
        <v>0</v>
      </c>
      <c r="P561" s="9">
        <f t="shared" si="105"/>
        <v>0</v>
      </c>
      <c r="Q561" s="9">
        <f>'2024-25 Salary &amp; Benefits'!G$6</f>
        <v>14418.72</v>
      </c>
      <c r="R561" s="146">
        <f>'2024-25 Salary &amp; Benefits'!H$6</f>
        <v>0.18149999999999999</v>
      </c>
      <c r="S561" s="146">
        <f>'2024-25 Salary &amp; Benefits'!I$6</f>
        <v>0.17510000000000001</v>
      </c>
      <c r="T561" s="9">
        <f t="shared" si="106"/>
        <v>0</v>
      </c>
      <c r="U561" s="9">
        <f t="shared" si="107"/>
        <v>0</v>
      </c>
      <c r="V561" s="9">
        <f t="shared" si="108"/>
        <v>0</v>
      </c>
      <c r="W561" s="9">
        <f t="shared" si="109"/>
        <v>0</v>
      </c>
      <c r="X561" s="22">
        <f t="shared" si="110"/>
        <v>0</v>
      </c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</row>
    <row r="562" spans="1:159" s="21" customFormat="1">
      <c r="A562" s="78" t="s">
        <v>2439</v>
      </c>
      <c r="B562" s="90" t="s">
        <v>1574</v>
      </c>
      <c r="C562" s="91">
        <v>2065</v>
      </c>
      <c r="D562" s="90" t="s">
        <v>1577</v>
      </c>
      <c r="E562" s="110" t="str">
        <f>VLOOKUP($C562,'2023-24 School Level AAFTE'!$C$4:$L$2380,9,FALSE)</f>
        <v>Yes</v>
      </c>
      <c r="F562" s="98">
        <f>VLOOKUP($C562,'2023-24 School Level AAFTE'!$C$4:$J$2380,8,FALSE)</f>
        <v>399.33</v>
      </c>
      <c r="G562" s="100">
        <f>IFERROR(IF(E562= "yes",VLOOKUP(C562,Summary!$B:$I,5,0),0),0)</f>
        <v>0</v>
      </c>
      <c r="H562" s="99">
        <f t="shared" si="101"/>
        <v>399.33</v>
      </c>
      <c r="I562" s="157">
        <f>VLOOKUP($A562,'2024-25 Salary &amp; Benefits'!$A:$I,3,FALSE)</f>
        <v>1.18</v>
      </c>
      <c r="J562" s="157">
        <f>VLOOKUP($A562,'2024-25 Salary &amp; Benefits'!$A:$I,4,FALSE)</f>
        <v>1.18</v>
      </c>
      <c r="K562" s="144">
        <f t="shared" si="102"/>
        <v>399.33</v>
      </c>
      <c r="L562" s="143">
        <f t="shared" si="103"/>
        <v>1.171</v>
      </c>
      <c r="M562" s="145">
        <f>'2024-25 Salary &amp; Benefits'!$E$6</f>
        <v>72728</v>
      </c>
      <c r="N562" s="145">
        <f>'2024-25 Salary &amp; Benefits'!$F$6</f>
        <v>78209</v>
      </c>
      <c r="O562" s="9">
        <f t="shared" si="104"/>
        <v>100494.1</v>
      </c>
      <c r="P562" s="9">
        <f t="shared" si="105"/>
        <v>7573.5299999999988</v>
      </c>
      <c r="Q562" s="9">
        <f>'2024-25 Salary &amp; Benefits'!G$6</f>
        <v>14418.72</v>
      </c>
      <c r="R562" s="146">
        <f>'2024-25 Salary &amp; Benefits'!H$6</f>
        <v>0.18149999999999999</v>
      </c>
      <c r="S562" s="146">
        <f>'2024-25 Salary &amp; Benefits'!I$6</f>
        <v>0.17510000000000001</v>
      </c>
      <c r="T562" s="9">
        <f t="shared" si="106"/>
        <v>36450.129999999997</v>
      </c>
      <c r="U562" s="9">
        <f t="shared" si="107"/>
        <v>1801.13</v>
      </c>
      <c r="V562" s="9">
        <f t="shared" si="108"/>
        <v>315.38</v>
      </c>
      <c r="W562" s="9">
        <f t="shared" si="109"/>
        <v>2116.5100000000002</v>
      </c>
      <c r="X562" s="22">
        <f t="shared" si="110"/>
        <v>146634.27000000002</v>
      </c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</row>
    <row r="563" spans="1:159" s="21" customFormat="1">
      <c r="A563" s="78" t="s">
        <v>2439</v>
      </c>
      <c r="B563" s="90" t="s">
        <v>1574</v>
      </c>
      <c r="C563" s="91">
        <v>4437</v>
      </c>
      <c r="D563" s="90" t="s">
        <v>1593</v>
      </c>
      <c r="E563" s="110" t="str">
        <f>VLOOKUP($C563,'2023-24 School Level AAFTE'!$C$4:$L$2380,9,FALSE)</f>
        <v>No</v>
      </c>
      <c r="F563" s="98">
        <f>VLOOKUP($C563,'2023-24 School Level AAFTE'!$C$4:$J$2380,8,FALSE)</f>
        <v>1009</v>
      </c>
      <c r="G563" s="100">
        <f>IFERROR(IF(E563= "yes",VLOOKUP(C563,Summary!$B:$I,5,0),0),0)</f>
        <v>0</v>
      </c>
      <c r="H563" s="99">
        <f t="shared" si="101"/>
        <v>0</v>
      </c>
      <c r="I563" s="157">
        <f>VLOOKUP($A563,'2024-25 Salary &amp; Benefits'!$A:$I,3,FALSE)</f>
        <v>1.18</v>
      </c>
      <c r="J563" s="157">
        <f>VLOOKUP($A563,'2024-25 Salary &amp; Benefits'!$A:$I,4,FALSE)</f>
        <v>1.18</v>
      </c>
      <c r="K563" s="144">
        <f t="shared" si="102"/>
        <v>0</v>
      </c>
      <c r="L563" s="143">
        <f t="shared" si="103"/>
        <v>0</v>
      </c>
      <c r="M563" s="145">
        <f>'2024-25 Salary &amp; Benefits'!$E$6</f>
        <v>72728</v>
      </c>
      <c r="N563" s="145">
        <f>'2024-25 Salary &amp; Benefits'!$F$6</f>
        <v>78209</v>
      </c>
      <c r="O563" s="9">
        <f t="shared" si="104"/>
        <v>0</v>
      </c>
      <c r="P563" s="9">
        <f t="shared" si="105"/>
        <v>0</v>
      </c>
      <c r="Q563" s="9">
        <f>'2024-25 Salary &amp; Benefits'!G$6</f>
        <v>14418.72</v>
      </c>
      <c r="R563" s="146">
        <f>'2024-25 Salary &amp; Benefits'!H$6</f>
        <v>0.18149999999999999</v>
      </c>
      <c r="S563" s="146">
        <f>'2024-25 Salary &amp; Benefits'!I$6</f>
        <v>0.17510000000000001</v>
      </c>
      <c r="T563" s="9">
        <f t="shared" si="106"/>
        <v>0</v>
      </c>
      <c r="U563" s="9">
        <f t="shared" si="107"/>
        <v>0</v>
      </c>
      <c r="V563" s="9">
        <f t="shared" si="108"/>
        <v>0</v>
      </c>
      <c r="W563" s="9">
        <f t="shared" si="109"/>
        <v>0</v>
      </c>
      <c r="X563" s="22">
        <f t="shared" si="110"/>
        <v>0</v>
      </c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</row>
    <row r="564" spans="1:159" s="21" customFormat="1">
      <c r="A564" s="78" t="s">
        <v>2439</v>
      </c>
      <c r="B564" s="90" t="s">
        <v>1574</v>
      </c>
      <c r="C564" s="91">
        <v>2883</v>
      </c>
      <c r="D564" s="90" t="s">
        <v>1583</v>
      </c>
      <c r="E564" s="110" t="str">
        <f>VLOOKUP($C564,'2023-24 School Level AAFTE'!$C$4:$L$2380,9,FALSE)</f>
        <v>Yes</v>
      </c>
      <c r="F564" s="98">
        <f>VLOOKUP($C564,'2023-24 School Level AAFTE'!$C$4:$J$2380,8,FALSE)</f>
        <v>358.29</v>
      </c>
      <c r="G564" s="100">
        <f>IFERROR(IF(E564= "yes",VLOOKUP(C564,Summary!$B:$I,5,0),0),0)</f>
        <v>0</v>
      </c>
      <c r="H564" s="99">
        <f t="shared" si="101"/>
        <v>358.29</v>
      </c>
      <c r="I564" s="157">
        <f>VLOOKUP($A564,'2024-25 Salary &amp; Benefits'!$A:$I,3,FALSE)</f>
        <v>1.18</v>
      </c>
      <c r="J564" s="157">
        <f>VLOOKUP($A564,'2024-25 Salary &amp; Benefits'!$A:$I,4,FALSE)</f>
        <v>1.18</v>
      </c>
      <c r="K564" s="144">
        <f t="shared" si="102"/>
        <v>358.29</v>
      </c>
      <c r="L564" s="143">
        <f t="shared" si="103"/>
        <v>1.0509999999999999</v>
      </c>
      <c r="M564" s="145">
        <f>'2024-25 Salary &amp; Benefits'!$E$6</f>
        <v>72728</v>
      </c>
      <c r="N564" s="145">
        <f>'2024-25 Salary &amp; Benefits'!$F$6</f>
        <v>78209</v>
      </c>
      <c r="O564" s="9">
        <f t="shared" si="104"/>
        <v>90195.81</v>
      </c>
      <c r="P564" s="9">
        <f t="shared" si="105"/>
        <v>6797.4300000000076</v>
      </c>
      <c r="Q564" s="9">
        <f>'2024-25 Salary &amp; Benefits'!G$6</f>
        <v>14418.72</v>
      </c>
      <c r="R564" s="146">
        <f>'2024-25 Salary &amp; Benefits'!H$6</f>
        <v>0.18149999999999999</v>
      </c>
      <c r="S564" s="146">
        <f>'2024-25 Salary &amp; Benefits'!I$6</f>
        <v>0.17510000000000001</v>
      </c>
      <c r="T564" s="9">
        <f t="shared" si="106"/>
        <v>32714.84</v>
      </c>
      <c r="U564" s="9">
        <f t="shared" si="107"/>
        <v>1616.55</v>
      </c>
      <c r="V564" s="9">
        <f t="shared" si="108"/>
        <v>283.06</v>
      </c>
      <c r="W564" s="9">
        <f t="shared" si="109"/>
        <v>1899.61</v>
      </c>
      <c r="X564" s="22">
        <f t="shared" si="110"/>
        <v>131607.69</v>
      </c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</row>
    <row r="565" spans="1:159" s="21" customFormat="1">
      <c r="A565" s="78" t="s">
        <v>2439</v>
      </c>
      <c r="B565" s="90" t="s">
        <v>1574</v>
      </c>
      <c r="C565" s="91">
        <v>4334</v>
      </c>
      <c r="D565" s="90" t="s">
        <v>1591</v>
      </c>
      <c r="E565" s="110" t="str">
        <f>VLOOKUP($C565,'2023-24 School Level AAFTE'!$C$4:$L$2380,9,FALSE)</f>
        <v>No</v>
      </c>
      <c r="F565" s="98">
        <f>VLOOKUP($C565,'2023-24 School Level AAFTE'!$C$4:$J$2380,8,FALSE)</f>
        <v>1007.76</v>
      </c>
      <c r="G565" s="100">
        <f>IFERROR(IF(E565= "yes",VLOOKUP(C565,Summary!$B:$I,5,0),0),0)</f>
        <v>0</v>
      </c>
      <c r="H565" s="99">
        <f t="shared" si="101"/>
        <v>0</v>
      </c>
      <c r="I565" s="157">
        <f>VLOOKUP($A565,'2024-25 Salary &amp; Benefits'!$A:$I,3,FALSE)</f>
        <v>1.18</v>
      </c>
      <c r="J565" s="157">
        <f>VLOOKUP($A565,'2024-25 Salary &amp; Benefits'!$A:$I,4,FALSE)</f>
        <v>1.18</v>
      </c>
      <c r="K565" s="144">
        <f t="shared" si="102"/>
        <v>0</v>
      </c>
      <c r="L565" s="143">
        <f t="shared" si="103"/>
        <v>0</v>
      </c>
      <c r="M565" s="145">
        <f>'2024-25 Salary &amp; Benefits'!$E$6</f>
        <v>72728</v>
      </c>
      <c r="N565" s="145">
        <f>'2024-25 Salary &amp; Benefits'!$F$6</f>
        <v>78209</v>
      </c>
      <c r="O565" s="9">
        <f t="shared" si="104"/>
        <v>0</v>
      </c>
      <c r="P565" s="9">
        <f t="shared" si="105"/>
        <v>0</v>
      </c>
      <c r="Q565" s="9">
        <f>'2024-25 Salary &amp; Benefits'!G$6</f>
        <v>14418.72</v>
      </c>
      <c r="R565" s="146">
        <f>'2024-25 Salary &amp; Benefits'!H$6</f>
        <v>0.18149999999999999</v>
      </c>
      <c r="S565" s="146">
        <f>'2024-25 Salary &amp; Benefits'!I$6</f>
        <v>0.17510000000000001</v>
      </c>
      <c r="T565" s="9">
        <f t="shared" si="106"/>
        <v>0</v>
      </c>
      <c r="U565" s="9">
        <f t="shared" si="107"/>
        <v>0</v>
      </c>
      <c r="V565" s="9">
        <f t="shared" si="108"/>
        <v>0</v>
      </c>
      <c r="W565" s="9">
        <f t="shared" si="109"/>
        <v>0</v>
      </c>
      <c r="X565" s="22">
        <f t="shared" si="110"/>
        <v>0</v>
      </c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</row>
    <row r="566" spans="1:159" s="21" customFormat="1">
      <c r="A566" s="78" t="s">
        <v>2439</v>
      </c>
      <c r="B566" s="90" t="s">
        <v>1574</v>
      </c>
      <c r="C566" s="91">
        <v>4438</v>
      </c>
      <c r="D566" s="90" t="s">
        <v>1594</v>
      </c>
      <c r="E566" s="110" t="str">
        <f>VLOOKUP($C566,'2023-24 School Level AAFTE'!$C$4:$L$2380,9,FALSE)</f>
        <v>No</v>
      </c>
      <c r="F566" s="98">
        <f>VLOOKUP($C566,'2023-24 School Level AAFTE'!$C$4:$J$2380,8,FALSE)</f>
        <v>2114.0700000000002</v>
      </c>
      <c r="G566" s="100">
        <f>IFERROR(IF(E566= "yes",VLOOKUP(C566,Summary!$B:$I,5,0),0),0)</f>
        <v>0</v>
      </c>
      <c r="H566" s="99">
        <f t="shared" si="101"/>
        <v>0</v>
      </c>
      <c r="I566" s="157">
        <f>VLOOKUP($A566,'2024-25 Salary &amp; Benefits'!$A:$I,3,FALSE)</f>
        <v>1.18</v>
      </c>
      <c r="J566" s="157">
        <f>VLOOKUP($A566,'2024-25 Salary &amp; Benefits'!$A:$I,4,FALSE)</f>
        <v>1.18</v>
      </c>
      <c r="K566" s="144">
        <f t="shared" si="102"/>
        <v>0</v>
      </c>
      <c r="L566" s="143">
        <f t="shared" si="103"/>
        <v>0</v>
      </c>
      <c r="M566" s="145">
        <f>'2024-25 Salary &amp; Benefits'!$E$6</f>
        <v>72728</v>
      </c>
      <c r="N566" s="145">
        <f>'2024-25 Salary &amp; Benefits'!$F$6</f>
        <v>78209</v>
      </c>
      <c r="O566" s="9">
        <f t="shared" si="104"/>
        <v>0</v>
      </c>
      <c r="P566" s="9">
        <f t="shared" si="105"/>
        <v>0</v>
      </c>
      <c r="Q566" s="9">
        <f>'2024-25 Salary &amp; Benefits'!G$6</f>
        <v>14418.72</v>
      </c>
      <c r="R566" s="146">
        <f>'2024-25 Salary &amp; Benefits'!H$6</f>
        <v>0.18149999999999999</v>
      </c>
      <c r="S566" s="146">
        <f>'2024-25 Salary &amp; Benefits'!I$6</f>
        <v>0.17510000000000001</v>
      </c>
      <c r="T566" s="9">
        <f t="shared" si="106"/>
        <v>0</v>
      </c>
      <c r="U566" s="9">
        <f t="shared" si="107"/>
        <v>0</v>
      </c>
      <c r="V566" s="9">
        <f t="shared" si="108"/>
        <v>0</v>
      </c>
      <c r="W566" s="9">
        <f t="shared" si="109"/>
        <v>0</v>
      </c>
      <c r="X566" s="22">
        <f t="shared" si="110"/>
        <v>0</v>
      </c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</row>
    <row r="567" spans="1:159" s="21" customFormat="1">
      <c r="A567" s="78" t="s">
        <v>2439</v>
      </c>
      <c r="B567" s="90" t="s">
        <v>1574</v>
      </c>
      <c r="C567" s="91">
        <v>2751</v>
      </c>
      <c r="D567" s="90" t="s">
        <v>1581</v>
      </c>
      <c r="E567" s="110" t="str">
        <f>VLOOKUP($C567,'2023-24 School Level AAFTE'!$C$4:$L$2380,9,FALSE)</f>
        <v>Yes</v>
      </c>
      <c r="F567" s="98">
        <f>VLOOKUP($C567,'2023-24 School Level AAFTE'!$C$4:$J$2380,8,FALSE)</f>
        <v>291.95999999999998</v>
      </c>
      <c r="G567" s="100">
        <f>IFERROR(IF(E567= "yes",VLOOKUP(C567,Summary!$B:$I,5,0),0),0)</f>
        <v>0</v>
      </c>
      <c r="H567" s="99">
        <f t="shared" si="101"/>
        <v>291.95999999999998</v>
      </c>
      <c r="I567" s="157">
        <f>VLOOKUP($A567,'2024-25 Salary &amp; Benefits'!$A:$I,3,FALSE)</f>
        <v>1.18</v>
      </c>
      <c r="J567" s="157">
        <f>VLOOKUP($A567,'2024-25 Salary &amp; Benefits'!$A:$I,4,FALSE)</f>
        <v>1.18</v>
      </c>
      <c r="K567" s="144">
        <f t="shared" si="102"/>
        <v>291.95999999999998</v>
      </c>
      <c r="L567" s="143">
        <f t="shared" si="103"/>
        <v>0.85599999999999998</v>
      </c>
      <c r="M567" s="145">
        <f>'2024-25 Salary &amp; Benefits'!$E$6</f>
        <v>72728</v>
      </c>
      <c r="N567" s="145">
        <f>'2024-25 Salary &amp; Benefits'!$F$6</f>
        <v>78209</v>
      </c>
      <c r="O567" s="9">
        <f t="shared" si="104"/>
        <v>73461.100000000006</v>
      </c>
      <c r="P567" s="9">
        <f t="shared" si="105"/>
        <v>5536.25</v>
      </c>
      <c r="Q567" s="9">
        <f>'2024-25 Salary &amp; Benefits'!G$6</f>
        <v>14418.72</v>
      </c>
      <c r="R567" s="146">
        <f>'2024-25 Salary &amp; Benefits'!H$6</f>
        <v>0.18149999999999999</v>
      </c>
      <c r="S567" s="146">
        <f>'2024-25 Salary &amp; Benefits'!I$6</f>
        <v>0.17510000000000001</v>
      </c>
      <c r="T567" s="9">
        <f t="shared" si="106"/>
        <v>26645.01</v>
      </c>
      <c r="U567" s="9">
        <f t="shared" si="107"/>
        <v>1316.62</v>
      </c>
      <c r="V567" s="9">
        <f t="shared" si="108"/>
        <v>230.54</v>
      </c>
      <c r="W567" s="9">
        <f t="shared" si="109"/>
        <v>1547.1599999999999</v>
      </c>
      <c r="X567" s="22">
        <f t="shared" si="110"/>
        <v>107189.52</v>
      </c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</row>
    <row r="568" spans="1:159" s="21" customFormat="1">
      <c r="A568" s="78" t="s">
        <v>2439</v>
      </c>
      <c r="B568" s="90" t="s">
        <v>1574</v>
      </c>
      <c r="C568" s="91">
        <v>3533</v>
      </c>
      <c r="D568" s="90" t="s">
        <v>77</v>
      </c>
      <c r="E568" s="110" t="str">
        <f>VLOOKUP($C568,'2023-24 School Level AAFTE'!$C$4:$L$2380,9,FALSE)</f>
        <v>No</v>
      </c>
      <c r="F568" s="98">
        <f>VLOOKUP($C568,'2023-24 School Level AAFTE'!$C$4:$J$2380,8,FALSE)</f>
        <v>492.93</v>
      </c>
      <c r="G568" s="100">
        <f>IFERROR(IF(E568= "yes",VLOOKUP(C568,Summary!$B:$I,5,0),0),0)</f>
        <v>0</v>
      </c>
      <c r="H568" s="99">
        <f t="shared" si="101"/>
        <v>0</v>
      </c>
      <c r="I568" s="157">
        <f>VLOOKUP($A568,'2024-25 Salary &amp; Benefits'!$A:$I,3,FALSE)</f>
        <v>1.18</v>
      </c>
      <c r="J568" s="157">
        <f>VLOOKUP($A568,'2024-25 Salary &amp; Benefits'!$A:$I,4,FALSE)</f>
        <v>1.18</v>
      </c>
      <c r="K568" s="144">
        <f t="shared" si="102"/>
        <v>0</v>
      </c>
      <c r="L568" s="143">
        <f t="shared" si="103"/>
        <v>0</v>
      </c>
      <c r="M568" s="145">
        <f>'2024-25 Salary &amp; Benefits'!$E$6</f>
        <v>72728</v>
      </c>
      <c r="N568" s="145">
        <f>'2024-25 Salary &amp; Benefits'!$F$6</f>
        <v>78209</v>
      </c>
      <c r="O568" s="9">
        <f t="shared" si="104"/>
        <v>0</v>
      </c>
      <c r="P568" s="9">
        <f t="shared" si="105"/>
        <v>0</v>
      </c>
      <c r="Q568" s="9">
        <f>'2024-25 Salary &amp; Benefits'!G$6</f>
        <v>14418.72</v>
      </c>
      <c r="R568" s="146">
        <f>'2024-25 Salary &amp; Benefits'!H$6</f>
        <v>0.18149999999999999</v>
      </c>
      <c r="S568" s="146">
        <f>'2024-25 Salary &amp; Benefits'!I$6</f>
        <v>0.17510000000000001</v>
      </c>
      <c r="T568" s="9">
        <f t="shared" si="106"/>
        <v>0</v>
      </c>
      <c r="U568" s="9">
        <f t="shared" si="107"/>
        <v>0</v>
      </c>
      <c r="V568" s="9">
        <f t="shared" si="108"/>
        <v>0</v>
      </c>
      <c r="W568" s="9">
        <f t="shared" si="109"/>
        <v>0</v>
      </c>
      <c r="X568" s="22">
        <f t="shared" si="110"/>
        <v>0</v>
      </c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</row>
    <row r="569" spans="1:159" s="21" customFormat="1">
      <c r="A569" s="78" t="s">
        <v>2439</v>
      </c>
      <c r="B569" s="90" t="s">
        <v>1574</v>
      </c>
      <c r="C569" s="91">
        <v>2811</v>
      </c>
      <c r="D569" s="90" t="s">
        <v>1582</v>
      </c>
      <c r="E569" s="110" t="str">
        <f>VLOOKUP($C569,'2023-24 School Level AAFTE'!$C$4:$L$2380,9,FALSE)</f>
        <v>Yes</v>
      </c>
      <c r="F569" s="98">
        <f>VLOOKUP($C569,'2023-24 School Level AAFTE'!$C$4:$J$2380,8,FALSE)</f>
        <v>497.89</v>
      </c>
      <c r="G569" s="100">
        <f>IFERROR(IF(E569= "yes",VLOOKUP(C569,Summary!$B:$I,5,0),0),0)</f>
        <v>0</v>
      </c>
      <c r="H569" s="99">
        <f t="shared" si="101"/>
        <v>497.89</v>
      </c>
      <c r="I569" s="157">
        <f>VLOOKUP($A569,'2024-25 Salary &amp; Benefits'!$A:$I,3,FALSE)</f>
        <v>1.18</v>
      </c>
      <c r="J569" s="157">
        <f>VLOOKUP($A569,'2024-25 Salary &amp; Benefits'!$A:$I,4,FALSE)</f>
        <v>1.18</v>
      </c>
      <c r="K569" s="144">
        <f t="shared" si="102"/>
        <v>497.89</v>
      </c>
      <c r="L569" s="143">
        <f t="shared" si="103"/>
        <v>1.46</v>
      </c>
      <c r="M569" s="145">
        <f>'2024-25 Salary &amp; Benefits'!$E$6</f>
        <v>72728</v>
      </c>
      <c r="N569" s="145">
        <f>'2024-25 Salary &amp; Benefits'!$F$6</f>
        <v>78209</v>
      </c>
      <c r="O569" s="9">
        <f t="shared" si="104"/>
        <v>125295.8</v>
      </c>
      <c r="P569" s="9">
        <f t="shared" si="105"/>
        <v>9442.6699999999983</v>
      </c>
      <c r="Q569" s="9">
        <f>'2024-25 Salary &amp; Benefits'!G$6</f>
        <v>14418.72</v>
      </c>
      <c r="R569" s="146">
        <f>'2024-25 Salary &amp; Benefits'!H$6</f>
        <v>0.18149999999999999</v>
      </c>
      <c r="S569" s="146">
        <f>'2024-25 Salary &amp; Benefits'!I$6</f>
        <v>0.17510000000000001</v>
      </c>
      <c r="T569" s="9">
        <f t="shared" si="106"/>
        <v>45445.93</v>
      </c>
      <c r="U569" s="9">
        <f t="shared" si="107"/>
        <v>2245.64</v>
      </c>
      <c r="V569" s="9">
        <f t="shared" si="108"/>
        <v>393.21</v>
      </c>
      <c r="W569" s="9">
        <f t="shared" si="109"/>
        <v>2638.85</v>
      </c>
      <c r="X569" s="22">
        <f t="shared" si="110"/>
        <v>182823.25000000003</v>
      </c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</row>
    <row r="570" spans="1:159" s="21" customFormat="1">
      <c r="A570" s="78" t="s">
        <v>2439</v>
      </c>
      <c r="B570" s="90" t="s">
        <v>1574</v>
      </c>
      <c r="C570" s="91">
        <v>2669</v>
      </c>
      <c r="D570" s="90" t="s">
        <v>1558</v>
      </c>
      <c r="E570" s="110" t="str">
        <f>VLOOKUP($C570,'2023-24 School Level AAFTE'!$C$4:$L$2380,9,FALSE)</f>
        <v>Yes</v>
      </c>
      <c r="F570" s="98">
        <f>VLOOKUP($C570,'2023-24 School Level AAFTE'!$C$4:$J$2380,8,FALSE)</f>
        <v>398.28</v>
      </c>
      <c r="G570" s="100">
        <f>IFERROR(IF(E570= "yes",VLOOKUP(C570,Summary!$B:$I,5,0),0),0)</f>
        <v>0</v>
      </c>
      <c r="H570" s="99">
        <f t="shared" si="101"/>
        <v>398.28</v>
      </c>
      <c r="I570" s="157">
        <f>VLOOKUP($A570,'2024-25 Salary &amp; Benefits'!$A:$I,3,FALSE)</f>
        <v>1.18</v>
      </c>
      <c r="J570" s="157">
        <f>VLOOKUP($A570,'2024-25 Salary &amp; Benefits'!$A:$I,4,FALSE)</f>
        <v>1.18</v>
      </c>
      <c r="K570" s="144">
        <f t="shared" si="102"/>
        <v>398.28</v>
      </c>
      <c r="L570" s="143">
        <f t="shared" si="103"/>
        <v>1.1679999999999999</v>
      </c>
      <c r="M570" s="145">
        <f>'2024-25 Salary &amp; Benefits'!$E$6</f>
        <v>72728</v>
      </c>
      <c r="N570" s="145">
        <f>'2024-25 Salary &amp; Benefits'!$F$6</f>
        <v>78209</v>
      </c>
      <c r="O570" s="9">
        <f t="shared" si="104"/>
        <v>100236.64</v>
      </c>
      <c r="P570" s="9">
        <f t="shared" si="105"/>
        <v>7554.1300000000047</v>
      </c>
      <c r="Q570" s="9">
        <f>'2024-25 Salary &amp; Benefits'!G$6</f>
        <v>14418.72</v>
      </c>
      <c r="R570" s="146">
        <f>'2024-25 Salary &amp; Benefits'!H$6</f>
        <v>0.18149999999999999</v>
      </c>
      <c r="S570" s="146">
        <f>'2024-25 Salary &amp; Benefits'!I$6</f>
        <v>0.17510000000000001</v>
      </c>
      <c r="T570" s="9">
        <f t="shared" si="106"/>
        <v>36356.74</v>
      </c>
      <c r="U570" s="9">
        <f t="shared" si="107"/>
        <v>1796.51</v>
      </c>
      <c r="V570" s="9">
        <f t="shared" si="108"/>
        <v>314.57</v>
      </c>
      <c r="W570" s="9">
        <f t="shared" si="109"/>
        <v>2111.08</v>
      </c>
      <c r="X570" s="22">
        <f t="shared" si="110"/>
        <v>146258.59</v>
      </c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</row>
    <row r="571" spans="1:159" s="21" customFormat="1">
      <c r="A571" s="78" t="s">
        <v>2439</v>
      </c>
      <c r="B571" s="90" t="s">
        <v>1574</v>
      </c>
      <c r="C571" s="91">
        <v>4316</v>
      </c>
      <c r="D571" s="90" t="s">
        <v>1590</v>
      </c>
      <c r="E571" s="110" t="str">
        <f>VLOOKUP($C571,'2023-24 School Level AAFTE'!$C$4:$L$2380,9,FALSE)</f>
        <v>No</v>
      </c>
      <c r="F571" s="98">
        <f>VLOOKUP($C571,'2023-24 School Level AAFTE'!$C$4:$J$2380,8,FALSE)</f>
        <v>662.57</v>
      </c>
      <c r="G571" s="100">
        <f>IFERROR(IF(E571= "yes",VLOOKUP(C571,Summary!$B:$I,5,0),0),0)</f>
        <v>0</v>
      </c>
      <c r="H571" s="99">
        <f t="shared" si="101"/>
        <v>0</v>
      </c>
      <c r="I571" s="157">
        <f>VLOOKUP($A571,'2024-25 Salary &amp; Benefits'!$A:$I,3,FALSE)</f>
        <v>1.18</v>
      </c>
      <c r="J571" s="157">
        <f>VLOOKUP($A571,'2024-25 Salary &amp; Benefits'!$A:$I,4,FALSE)</f>
        <v>1.18</v>
      </c>
      <c r="K571" s="144">
        <f t="shared" si="102"/>
        <v>0</v>
      </c>
      <c r="L571" s="143">
        <f t="shared" si="103"/>
        <v>0</v>
      </c>
      <c r="M571" s="145">
        <f>'2024-25 Salary &amp; Benefits'!$E$6</f>
        <v>72728</v>
      </c>
      <c r="N571" s="145">
        <f>'2024-25 Salary &amp; Benefits'!$F$6</f>
        <v>78209</v>
      </c>
      <c r="O571" s="9">
        <f t="shared" si="104"/>
        <v>0</v>
      </c>
      <c r="P571" s="9">
        <f t="shared" si="105"/>
        <v>0</v>
      </c>
      <c r="Q571" s="9">
        <f>'2024-25 Salary &amp; Benefits'!G$6</f>
        <v>14418.72</v>
      </c>
      <c r="R571" s="146">
        <f>'2024-25 Salary &amp; Benefits'!H$6</f>
        <v>0.18149999999999999</v>
      </c>
      <c r="S571" s="146">
        <f>'2024-25 Salary &amp; Benefits'!I$6</f>
        <v>0.17510000000000001</v>
      </c>
      <c r="T571" s="9">
        <f t="shared" si="106"/>
        <v>0</v>
      </c>
      <c r="U571" s="9">
        <f t="shared" si="107"/>
        <v>0</v>
      </c>
      <c r="V571" s="9">
        <f t="shared" si="108"/>
        <v>0</v>
      </c>
      <c r="W571" s="9">
        <f t="shared" si="109"/>
        <v>0</v>
      </c>
      <c r="X571" s="22">
        <f t="shared" si="110"/>
        <v>0</v>
      </c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</row>
    <row r="572" spans="1:159" s="21" customFormat="1">
      <c r="A572" s="78" t="s">
        <v>2439</v>
      </c>
      <c r="B572" s="90" t="s">
        <v>1574</v>
      </c>
      <c r="C572" s="91">
        <v>3686</v>
      </c>
      <c r="D572" s="90" t="s">
        <v>1585</v>
      </c>
      <c r="E572" s="110" t="str">
        <f>VLOOKUP($C572,'2023-24 School Level AAFTE'!$C$4:$L$2380,9,FALSE)</f>
        <v>No</v>
      </c>
      <c r="F572" s="98">
        <f>VLOOKUP($C572,'2023-24 School Level AAFTE'!$C$4:$J$2380,8,FALSE)</f>
        <v>502.94</v>
      </c>
      <c r="G572" s="100">
        <f>IFERROR(IF(E572= "yes",VLOOKUP(C572,Summary!$B:$I,5,0),0),0)</f>
        <v>0</v>
      </c>
      <c r="H572" s="99">
        <f t="shared" si="101"/>
        <v>0</v>
      </c>
      <c r="I572" s="157">
        <f>VLOOKUP($A572,'2024-25 Salary &amp; Benefits'!$A:$I,3,FALSE)</f>
        <v>1.18</v>
      </c>
      <c r="J572" s="157">
        <f>VLOOKUP($A572,'2024-25 Salary &amp; Benefits'!$A:$I,4,FALSE)</f>
        <v>1.18</v>
      </c>
      <c r="K572" s="144">
        <f t="shared" si="102"/>
        <v>0</v>
      </c>
      <c r="L572" s="143">
        <f t="shared" si="103"/>
        <v>0</v>
      </c>
      <c r="M572" s="145">
        <f>'2024-25 Salary &amp; Benefits'!$E$6</f>
        <v>72728</v>
      </c>
      <c r="N572" s="145">
        <f>'2024-25 Salary &amp; Benefits'!$F$6</f>
        <v>78209</v>
      </c>
      <c r="O572" s="9">
        <f t="shared" si="104"/>
        <v>0</v>
      </c>
      <c r="P572" s="9">
        <f t="shared" si="105"/>
        <v>0</v>
      </c>
      <c r="Q572" s="9">
        <f>'2024-25 Salary &amp; Benefits'!G$6</f>
        <v>14418.72</v>
      </c>
      <c r="R572" s="146">
        <f>'2024-25 Salary &amp; Benefits'!H$6</f>
        <v>0.18149999999999999</v>
      </c>
      <c r="S572" s="146">
        <f>'2024-25 Salary &amp; Benefits'!I$6</f>
        <v>0.17510000000000001</v>
      </c>
      <c r="T572" s="9">
        <f t="shared" si="106"/>
        <v>0</v>
      </c>
      <c r="U572" s="9">
        <f t="shared" si="107"/>
        <v>0</v>
      </c>
      <c r="V572" s="9">
        <f t="shared" si="108"/>
        <v>0</v>
      </c>
      <c r="W572" s="9">
        <f t="shared" si="109"/>
        <v>0</v>
      </c>
      <c r="X572" s="22">
        <f t="shared" si="110"/>
        <v>0</v>
      </c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</row>
    <row r="573" spans="1:159" s="21" customFormat="1">
      <c r="A573" s="78" t="s">
        <v>2439</v>
      </c>
      <c r="B573" s="90" t="s">
        <v>1574</v>
      </c>
      <c r="C573" s="91">
        <v>2364</v>
      </c>
      <c r="D573" s="90" t="s">
        <v>1579</v>
      </c>
      <c r="E573" s="110" t="str">
        <f>VLOOKUP($C573,'2023-24 School Level AAFTE'!$C$4:$L$2380,9,FALSE)</f>
        <v>Yes</v>
      </c>
      <c r="F573" s="98">
        <f>VLOOKUP($C573,'2023-24 School Level AAFTE'!$C$4:$J$2380,8,FALSE)</f>
        <v>673.12</v>
      </c>
      <c r="G573" s="100">
        <f>IFERROR(IF(E573= "yes",VLOOKUP(C573,Summary!$B:$I,5,0),0),0)</f>
        <v>0</v>
      </c>
      <c r="H573" s="99">
        <f t="shared" si="101"/>
        <v>673.12</v>
      </c>
      <c r="I573" s="157">
        <f>VLOOKUP($A573,'2024-25 Salary &amp; Benefits'!$A:$I,3,FALSE)</f>
        <v>1.18</v>
      </c>
      <c r="J573" s="157">
        <f>VLOOKUP($A573,'2024-25 Salary &amp; Benefits'!$A:$I,4,FALSE)</f>
        <v>1.18</v>
      </c>
      <c r="K573" s="144">
        <f t="shared" si="102"/>
        <v>673.12</v>
      </c>
      <c r="L573" s="143">
        <f t="shared" si="103"/>
        <v>1.974</v>
      </c>
      <c r="M573" s="145">
        <f>'2024-25 Salary &amp; Benefits'!$E$6</f>
        <v>72728</v>
      </c>
      <c r="N573" s="145">
        <f>'2024-25 Salary &amp; Benefits'!$F$6</f>
        <v>78209</v>
      </c>
      <c r="O573" s="9">
        <f t="shared" si="104"/>
        <v>169406.78</v>
      </c>
      <c r="P573" s="9">
        <f t="shared" si="105"/>
        <v>12767.010000000009</v>
      </c>
      <c r="Q573" s="9">
        <f>'2024-25 Salary &amp; Benefits'!G$6</f>
        <v>14418.72</v>
      </c>
      <c r="R573" s="146">
        <f>'2024-25 Salary &amp; Benefits'!H$6</f>
        <v>0.18149999999999999</v>
      </c>
      <c r="S573" s="146">
        <f>'2024-25 Salary &amp; Benefits'!I$6</f>
        <v>0.17510000000000001</v>
      </c>
      <c r="T573" s="9">
        <f t="shared" si="106"/>
        <v>61445.39</v>
      </c>
      <c r="U573" s="9">
        <f t="shared" si="107"/>
        <v>3036.23</v>
      </c>
      <c r="V573" s="9">
        <f t="shared" si="108"/>
        <v>531.64</v>
      </c>
      <c r="W573" s="9">
        <f t="shared" si="109"/>
        <v>3567.87</v>
      </c>
      <c r="X573" s="22">
        <f t="shared" si="110"/>
        <v>247187.05</v>
      </c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</row>
    <row r="574" spans="1:159" s="21" customFormat="1">
      <c r="A574" s="78" t="s">
        <v>2439</v>
      </c>
      <c r="B574" s="90" t="s">
        <v>1574</v>
      </c>
      <c r="C574" s="91">
        <v>1663</v>
      </c>
      <c r="D574" s="90" t="s">
        <v>1575</v>
      </c>
      <c r="E574" s="110" t="str">
        <f>VLOOKUP($C574,'2023-24 School Level AAFTE'!$C$4:$L$2380,9,FALSE)</f>
        <v>Yes</v>
      </c>
      <c r="F574" s="98">
        <f>VLOOKUP($C574,'2023-24 School Level AAFTE'!$C$4:$J$2380,8,FALSE)</f>
        <v>2</v>
      </c>
      <c r="G574" s="100">
        <f>IFERROR(IF(E574= "yes",VLOOKUP(C574,Summary!$B:$I,5,0),0),0)</f>
        <v>0</v>
      </c>
      <c r="H574" s="99">
        <f t="shared" si="101"/>
        <v>2</v>
      </c>
      <c r="I574" s="157">
        <f>VLOOKUP($A574,'2024-25 Salary &amp; Benefits'!$A:$I,3,FALSE)</f>
        <v>1.18</v>
      </c>
      <c r="J574" s="157">
        <f>VLOOKUP($A574,'2024-25 Salary &amp; Benefits'!$A:$I,4,FALSE)</f>
        <v>1.18</v>
      </c>
      <c r="K574" s="144">
        <f t="shared" si="102"/>
        <v>2</v>
      </c>
      <c r="L574" s="143">
        <f t="shared" si="103"/>
        <v>6.0000000000000001E-3</v>
      </c>
      <c r="M574" s="145">
        <f>'2024-25 Salary &amp; Benefits'!$E$6</f>
        <v>72728</v>
      </c>
      <c r="N574" s="145">
        <f>'2024-25 Salary &amp; Benefits'!$F$6</f>
        <v>78209</v>
      </c>
      <c r="O574" s="9">
        <f t="shared" si="104"/>
        <v>514.91</v>
      </c>
      <c r="P574" s="9">
        <f t="shared" si="105"/>
        <v>38.810000000000059</v>
      </c>
      <c r="Q574" s="9">
        <f>'2024-25 Salary &amp; Benefits'!G$6</f>
        <v>14418.72</v>
      </c>
      <c r="R574" s="146">
        <f>'2024-25 Salary &amp; Benefits'!H$6</f>
        <v>0.18149999999999999</v>
      </c>
      <c r="S574" s="146">
        <f>'2024-25 Salary &amp; Benefits'!I$6</f>
        <v>0.17510000000000001</v>
      </c>
      <c r="T574" s="9">
        <f t="shared" si="106"/>
        <v>186.76</v>
      </c>
      <c r="U574" s="9">
        <f t="shared" si="107"/>
        <v>9.23</v>
      </c>
      <c r="V574" s="9">
        <f t="shared" si="108"/>
        <v>1.62</v>
      </c>
      <c r="W574" s="9">
        <f t="shared" si="109"/>
        <v>10.850000000000001</v>
      </c>
      <c r="X574" s="22">
        <f t="shared" si="110"/>
        <v>751.33</v>
      </c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</row>
    <row r="575" spans="1:159" s="21" customFormat="1">
      <c r="A575" s="78" t="s">
        <v>2439</v>
      </c>
      <c r="B575" s="90" t="s">
        <v>1574</v>
      </c>
      <c r="C575" s="91">
        <v>4530</v>
      </c>
      <c r="D575" s="90" t="s">
        <v>1595</v>
      </c>
      <c r="E575" s="110" t="str">
        <f>VLOOKUP($C575,'2023-24 School Level AAFTE'!$C$4:$L$2380,9,FALSE)</f>
        <v>No</v>
      </c>
      <c r="F575" s="98">
        <f>VLOOKUP($C575,'2023-24 School Level AAFTE'!$C$4:$J$2380,8,FALSE)</f>
        <v>786</v>
      </c>
      <c r="G575" s="100">
        <f>IFERROR(IF(E575= "yes",VLOOKUP(C575,Summary!$B:$I,5,0),0),0)</f>
        <v>0</v>
      </c>
      <c r="H575" s="99">
        <f t="shared" si="101"/>
        <v>0</v>
      </c>
      <c r="I575" s="157">
        <f>VLOOKUP($A575,'2024-25 Salary &amp; Benefits'!$A:$I,3,FALSE)</f>
        <v>1.18</v>
      </c>
      <c r="J575" s="157">
        <f>VLOOKUP($A575,'2024-25 Salary &amp; Benefits'!$A:$I,4,FALSE)</f>
        <v>1.18</v>
      </c>
      <c r="K575" s="144">
        <f t="shared" si="102"/>
        <v>0</v>
      </c>
      <c r="L575" s="143">
        <f t="shared" si="103"/>
        <v>0</v>
      </c>
      <c r="M575" s="145">
        <f>'2024-25 Salary &amp; Benefits'!$E$6</f>
        <v>72728</v>
      </c>
      <c r="N575" s="145">
        <f>'2024-25 Salary &amp; Benefits'!$F$6</f>
        <v>78209</v>
      </c>
      <c r="O575" s="9">
        <f t="shared" si="104"/>
        <v>0</v>
      </c>
      <c r="P575" s="9">
        <f t="shared" si="105"/>
        <v>0</v>
      </c>
      <c r="Q575" s="9">
        <f>'2024-25 Salary &amp; Benefits'!G$6</f>
        <v>14418.72</v>
      </c>
      <c r="R575" s="146">
        <f>'2024-25 Salary &amp; Benefits'!H$6</f>
        <v>0.18149999999999999</v>
      </c>
      <c r="S575" s="146">
        <f>'2024-25 Salary &amp; Benefits'!I$6</f>
        <v>0.17510000000000001</v>
      </c>
      <c r="T575" s="9">
        <f t="shared" si="106"/>
        <v>0</v>
      </c>
      <c r="U575" s="9">
        <f t="shared" si="107"/>
        <v>0</v>
      </c>
      <c r="V575" s="9">
        <f t="shared" si="108"/>
        <v>0</v>
      </c>
      <c r="W575" s="9">
        <f t="shared" si="109"/>
        <v>0</v>
      </c>
      <c r="X575" s="22">
        <f t="shared" si="110"/>
        <v>0</v>
      </c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</row>
    <row r="576" spans="1:159" s="21" customFormat="1">
      <c r="A576" s="78" t="s">
        <v>2439</v>
      </c>
      <c r="B576" s="90" t="s">
        <v>1574</v>
      </c>
      <c r="C576" s="91">
        <v>1907</v>
      </c>
      <c r="D576" s="90" t="s">
        <v>1576</v>
      </c>
      <c r="E576" s="110" t="str">
        <f>VLOOKUP($C576,'2023-24 School Level AAFTE'!$C$4:$L$2380,9,FALSE)</f>
        <v>No</v>
      </c>
      <c r="F576" s="98">
        <f>VLOOKUP($C576,'2023-24 School Level AAFTE'!$C$4:$J$2380,8,FALSE)</f>
        <v>94.31</v>
      </c>
      <c r="G576" s="100">
        <f>IFERROR(IF(E576= "yes",VLOOKUP(C576,Summary!$B:$I,5,0),0),0)</f>
        <v>0</v>
      </c>
      <c r="H576" s="99">
        <f t="shared" si="101"/>
        <v>0</v>
      </c>
      <c r="I576" s="157">
        <f>VLOOKUP($A576,'2024-25 Salary &amp; Benefits'!$A:$I,3,FALSE)</f>
        <v>1.18</v>
      </c>
      <c r="J576" s="157">
        <f>VLOOKUP($A576,'2024-25 Salary &amp; Benefits'!$A:$I,4,FALSE)</f>
        <v>1.18</v>
      </c>
      <c r="K576" s="144">
        <f t="shared" si="102"/>
        <v>0</v>
      </c>
      <c r="L576" s="143">
        <f t="shared" si="103"/>
        <v>0</v>
      </c>
      <c r="M576" s="145">
        <f>'2024-25 Salary &amp; Benefits'!$E$6</f>
        <v>72728</v>
      </c>
      <c r="N576" s="145">
        <f>'2024-25 Salary &amp; Benefits'!$F$6</f>
        <v>78209</v>
      </c>
      <c r="O576" s="9">
        <f t="shared" si="104"/>
        <v>0</v>
      </c>
      <c r="P576" s="9">
        <f t="shared" si="105"/>
        <v>0</v>
      </c>
      <c r="Q576" s="9">
        <f>'2024-25 Salary &amp; Benefits'!G$6</f>
        <v>14418.72</v>
      </c>
      <c r="R576" s="146">
        <f>'2024-25 Salary &amp; Benefits'!H$6</f>
        <v>0.18149999999999999</v>
      </c>
      <c r="S576" s="146">
        <f>'2024-25 Salary &amp; Benefits'!I$6</f>
        <v>0.17510000000000001</v>
      </c>
      <c r="T576" s="9">
        <f t="shared" si="106"/>
        <v>0</v>
      </c>
      <c r="U576" s="9">
        <f t="shared" si="107"/>
        <v>0</v>
      </c>
      <c r="V576" s="9">
        <f t="shared" si="108"/>
        <v>0</v>
      </c>
      <c r="W576" s="9">
        <f t="shared" si="109"/>
        <v>0</v>
      </c>
      <c r="X576" s="22">
        <f t="shared" si="110"/>
        <v>0</v>
      </c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</row>
    <row r="577" spans="1:159" s="21" customFormat="1">
      <c r="A577" s="78" t="s">
        <v>2439</v>
      </c>
      <c r="B577" s="90" t="s">
        <v>1574</v>
      </c>
      <c r="C577" s="91">
        <v>4137</v>
      </c>
      <c r="D577" s="90" t="s">
        <v>1588</v>
      </c>
      <c r="E577" s="110" t="str">
        <f>VLOOKUP($C577,'2023-24 School Level AAFTE'!$C$4:$L$2380,9,FALSE)</f>
        <v>Yes</v>
      </c>
      <c r="F577" s="98">
        <f>VLOOKUP($C577,'2023-24 School Level AAFTE'!$C$4:$J$2380,8,FALSE)</f>
        <v>143.32</v>
      </c>
      <c r="G577" s="100">
        <f>IFERROR(IF(E577= "yes",VLOOKUP(C577,Summary!$B:$I,5,0),0),0)</f>
        <v>0</v>
      </c>
      <c r="H577" s="99">
        <f t="shared" si="101"/>
        <v>143.32</v>
      </c>
      <c r="I577" s="157">
        <f>VLOOKUP($A577,'2024-25 Salary &amp; Benefits'!$A:$I,3,FALSE)</f>
        <v>1.18</v>
      </c>
      <c r="J577" s="157">
        <f>VLOOKUP($A577,'2024-25 Salary &amp; Benefits'!$A:$I,4,FALSE)</f>
        <v>1.18</v>
      </c>
      <c r="K577" s="144">
        <f t="shared" si="102"/>
        <v>143.32</v>
      </c>
      <c r="L577" s="143">
        <f t="shared" si="103"/>
        <v>0.42</v>
      </c>
      <c r="M577" s="145">
        <f>'2024-25 Salary &amp; Benefits'!$E$6</f>
        <v>72728</v>
      </c>
      <c r="N577" s="145">
        <f>'2024-25 Salary &amp; Benefits'!$F$6</f>
        <v>78209</v>
      </c>
      <c r="O577" s="9">
        <f t="shared" si="104"/>
        <v>36044</v>
      </c>
      <c r="P577" s="9">
        <f t="shared" si="105"/>
        <v>2716.3799999999974</v>
      </c>
      <c r="Q577" s="9">
        <f>'2024-25 Salary &amp; Benefits'!G$6</f>
        <v>14418.72</v>
      </c>
      <c r="R577" s="146">
        <f>'2024-25 Salary &amp; Benefits'!H$6</f>
        <v>0.18149999999999999</v>
      </c>
      <c r="S577" s="146">
        <f>'2024-25 Salary &amp; Benefits'!I$6</f>
        <v>0.17510000000000001</v>
      </c>
      <c r="T577" s="9">
        <f t="shared" si="106"/>
        <v>13073.49</v>
      </c>
      <c r="U577" s="9">
        <f t="shared" si="107"/>
        <v>646.01</v>
      </c>
      <c r="V577" s="9">
        <f t="shared" si="108"/>
        <v>113.12</v>
      </c>
      <c r="W577" s="9">
        <f t="shared" si="109"/>
        <v>759.13</v>
      </c>
      <c r="X577" s="22">
        <f t="shared" si="110"/>
        <v>52592.999999999993</v>
      </c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</row>
    <row r="578" spans="1:159" s="21" customFormat="1">
      <c r="A578" s="78" t="s">
        <v>2439</v>
      </c>
      <c r="B578" s="90" t="s">
        <v>1574</v>
      </c>
      <c r="C578" s="91">
        <v>4298</v>
      </c>
      <c r="D578" s="90" t="s">
        <v>1589</v>
      </c>
      <c r="E578" s="110" t="str">
        <f>VLOOKUP($C578,'2023-24 School Level AAFTE'!$C$4:$L$2380,9,FALSE)</f>
        <v>No</v>
      </c>
      <c r="F578" s="98">
        <f>VLOOKUP($C578,'2023-24 School Level AAFTE'!$C$4:$J$2380,8,FALSE)</f>
        <v>496.71</v>
      </c>
      <c r="G578" s="100">
        <f>IFERROR(IF(E578= "yes",VLOOKUP(C578,Summary!$B:$I,5,0),0),0)</f>
        <v>0</v>
      </c>
      <c r="H578" s="99">
        <f t="shared" si="101"/>
        <v>0</v>
      </c>
      <c r="I578" s="157">
        <f>VLOOKUP($A578,'2024-25 Salary &amp; Benefits'!$A:$I,3,FALSE)</f>
        <v>1.18</v>
      </c>
      <c r="J578" s="157">
        <f>VLOOKUP($A578,'2024-25 Salary &amp; Benefits'!$A:$I,4,FALSE)</f>
        <v>1.18</v>
      </c>
      <c r="K578" s="144">
        <f t="shared" si="102"/>
        <v>0</v>
      </c>
      <c r="L578" s="143">
        <f t="shared" si="103"/>
        <v>0</v>
      </c>
      <c r="M578" s="145">
        <f>'2024-25 Salary &amp; Benefits'!$E$6</f>
        <v>72728</v>
      </c>
      <c r="N578" s="145">
        <f>'2024-25 Salary &amp; Benefits'!$F$6</f>
        <v>78209</v>
      </c>
      <c r="O578" s="9">
        <f t="shared" si="104"/>
        <v>0</v>
      </c>
      <c r="P578" s="9">
        <f t="shared" si="105"/>
        <v>0</v>
      </c>
      <c r="Q578" s="9">
        <f>'2024-25 Salary &amp; Benefits'!G$6</f>
        <v>14418.72</v>
      </c>
      <c r="R578" s="146">
        <f>'2024-25 Salary &amp; Benefits'!H$6</f>
        <v>0.18149999999999999</v>
      </c>
      <c r="S578" s="146">
        <f>'2024-25 Salary &amp; Benefits'!I$6</f>
        <v>0.17510000000000001</v>
      </c>
      <c r="T578" s="9">
        <f t="shared" si="106"/>
        <v>0</v>
      </c>
      <c r="U578" s="9">
        <f t="shared" si="107"/>
        <v>0</v>
      </c>
      <c r="V578" s="9">
        <f t="shared" si="108"/>
        <v>0</v>
      </c>
      <c r="W578" s="9">
        <f t="shared" si="109"/>
        <v>0</v>
      </c>
      <c r="X578" s="22">
        <f t="shared" si="110"/>
        <v>0</v>
      </c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</row>
    <row r="579" spans="1:159" s="21" customFormat="1">
      <c r="A579" s="78" t="s">
        <v>2439</v>
      </c>
      <c r="B579" s="90" t="s">
        <v>1574</v>
      </c>
      <c r="C579" s="91">
        <v>2545</v>
      </c>
      <c r="D579" s="90" t="s">
        <v>1580</v>
      </c>
      <c r="E579" s="110" t="str">
        <f>VLOOKUP($C579,'2023-24 School Level AAFTE'!$C$4:$L$2380,9,FALSE)</f>
        <v>Yes</v>
      </c>
      <c r="F579" s="98">
        <f>VLOOKUP($C579,'2023-24 School Level AAFTE'!$C$4:$J$2380,8,FALSE)</f>
        <v>515.6</v>
      </c>
      <c r="G579" s="100">
        <f>IFERROR(IF(E579= "yes",VLOOKUP(C579,Summary!$B:$I,5,0),0),0)</f>
        <v>0</v>
      </c>
      <c r="H579" s="99">
        <f t="shared" si="101"/>
        <v>515.6</v>
      </c>
      <c r="I579" s="157">
        <f>VLOOKUP($A579,'2024-25 Salary &amp; Benefits'!$A:$I,3,FALSE)</f>
        <v>1.18</v>
      </c>
      <c r="J579" s="157">
        <f>VLOOKUP($A579,'2024-25 Salary &amp; Benefits'!$A:$I,4,FALSE)</f>
        <v>1.18</v>
      </c>
      <c r="K579" s="144">
        <f t="shared" si="102"/>
        <v>515.6</v>
      </c>
      <c r="L579" s="143">
        <f t="shared" si="103"/>
        <v>1.512</v>
      </c>
      <c r="M579" s="145">
        <f>'2024-25 Salary &amp; Benefits'!$E$6</f>
        <v>72728</v>
      </c>
      <c r="N579" s="145">
        <f>'2024-25 Salary &amp; Benefits'!$F$6</f>
        <v>78209</v>
      </c>
      <c r="O579" s="9">
        <f t="shared" si="104"/>
        <v>129758.39</v>
      </c>
      <c r="P579" s="9">
        <f t="shared" si="105"/>
        <v>9778.9799999999959</v>
      </c>
      <c r="Q579" s="9">
        <f>'2024-25 Salary &amp; Benefits'!G$6</f>
        <v>14418.72</v>
      </c>
      <c r="R579" s="146">
        <f>'2024-25 Salary &amp; Benefits'!H$6</f>
        <v>0.18149999999999999</v>
      </c>
      <c r="S579" s="146">
        <f>'2024-25 Salary &amp; Benefits'!I$6</f>
        <v>0.17510000000000001</v>
      </c>
      <c r="T579" s="9">
        <f t="shared" si="106"/>
        <v>47064.55</v>
      </c>
      <c r="U579" s="9">
        <f t="shared" si="107"/>
        <v>2325.62</v>
      </c>
      <c r="V579" s="9">
        <f t="shared" si="108"/>
        <v>407.22</v>
      </c>
      <c r="W579" s="9">
        <f t="shared" si="109"/>
        <v>2732.84</v>
      </c>
      <c r="X579" s="22">
        <f t="shared" si="110"/>
        <v>189334.75999999998</v>
      </c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</row>
    <row r="580" spans="1:159" s="21" customFormat="1">
      <c r="A580" s="78" t="s">
        <v>2439</v>
      </c>
      <c r="B580" s="90" t="s">
        <v>1574</v>
      </c>
      <c r="C580" s="91">
        <v>3903</v>
      </c>
      <c r="D580" s="90" t="s">
        <v>27</v>
      </c>
      <c r="E580" s="110" t="str">
        <f>VLOOKUP($C580,'2023-24 School Level AAFTE'!$C$4:$L$2380,9,FALSE)</f>
        <v>No</v>
      </c>
      <c r="F580" s="98">
        <f>VLOOKUP($C580,'2023-24 School Level AAFTE'!$C$4:$J$2380,8,FALSE)</f>
        <v>21.57</v>
      </c>
      <c r="G580" s="100">
        <f>IFERROR(IF(E580= "yes",VLOOKUP(C580,Summary!$B:$I,5,0),0),0)</f>
        <v>0</v>
      </c>
      <c r="H580" s="99">
        <f t="shared" si="101"/>
        <v>0</v>
      </c>
      <c r="I580" s="157">
        <f>VLOOKUP($A580,'2024-25 Salary &amp; Benefits'!$A:$I,3,FALSE)</f>
        <v>1.18</v>
      </c>
      <c r="J580" s="157">
        <f>VLOOKUP($A580,'2024-25 Salary &amp; Benefits'!$A:$I,4,FALSE)</f>
        <v>1.18</v>
      </c>
      <c r="K580" s="144">
        <f t="shared" si="102"/>
        <v>0</v>
      </c>
      <c r="L580" s="143">
        <f t="shared" si="103"/>
        <v>0</v>
      </c>
      <c r="M580" s="145">
        <f>'2024-25 Salary &amp; Benefits'!$E$6</f>
        <v>72728</v>
      </c>
      <c r="N580" s="145">
        <f>'2024-25 Salary &amp; Benefits'!$F$6</f>
        <v>78209</v>
      </c>
      <c r="O580" s="9">
        <f t="shared" si="104"/>
        <v>0</v>
      </c>
      <c r="P580" s="9">
        <f t="shared" si="105"/>
        <v>0</v>
      </c>
      <c r="Q580" s="9">
        <f>'2024-25 Salary &amp; Benefits'!G$6</f>
        <v>14418.72</v>
      </c>
      <c r="R580" s="146">
        <f>'2024-25 Salary &amp; Benefits'!H$6</f>
        <v>0.18149999999999999</v>
      </c>
      <c r="S580" s="146">
        <f>'2024-25 Salary &amp; Benefits'!I$6</f>
        <v>0.17510000000000001</v>
      </c>
      <c r="T580" s="9">
        <f t="shared" si="106"/>
        <v>0</v>
      </c>
      <c r="U580" s="9">
        <f t="shared" si="107"/>
        <v>0</v>
      </c>
      <c r="V580" s="9">
        <f t="shared" si="108"/>
        <v>0</v>
      </c>
      <c r="W580" s="9">
        <f t="shared" si="109"/>
        <v>0</v>
      </c>
      <c r="X580" s="22">
        <f t="shared" si="110"/>
        <v>0</v>
      </c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</row>
    <row r="581" spans="1:159" s="21" customFormat="1">
      <c r="A581" s="78" t="s">
        <v>2439</v>
      </c>
      <c r="B581" s="90" t="s">
        <v>1574</v>
      </c>
      <c r="C581" s="91">
        <v>5570</v>
      </c>
      <c r="D581" s="90" t="s">
        <v>3006</v>
      </c>
      <c r="E581" s="110" t="str">
        <f>VLOOKUP($C581,'2023-24 School Level AAFTE'!$C$4:$L$2380,9,FALSE)</f>
        <v>No</v>
      </c>
      <c r="F581" s="98">
        <f>VLOOKUP($C581,'2023-24 School Level AAFTE'!$C$4:$J$2380,8,FALSE)</f>
        <v>724.24</v>
      </c>
      <c r="G581" s="100">
        <f>IFERROR(IF(E581= "yes",VLOOKUP(C581,Summary!$B:$I,5,0),0),0)</f>
        <v>0</v>
      </c>
      <c r="H581" s="99">
        <f t="shared" si="101"/>
        <v>0</v>
      </c>
      <c r="I581" s="157">
        <f>VLOOKUP($A581,'2024-25 Salary &amp; Benefits'!$A:$I,3,FALSE)</f>
        <v>1.18</v>
      </c>
      <c r="J581" s="157">
        <f>VLOOKUP($A581,'2024-25 Salary &amp; Benefits'!$A:$I,4,FALSE)</f>
        <v>1.18</v>
      </c>
      <c r="K581" s="144">
        <f t="shared" si="102"/>
        <v>0</v>
      </c>
      <c r="L581" s="143">
        <f t="shared" si="103"/>
        <v>0</v>
      </c>
      <c r="M581" s="145">
        <f>'2024-25 Salary &amp; Benefits'!$E$6</f>
        <v>72728</v>
      </c>
      <c r="N581" s="145">
        <f>'2024-25 Salary &amp; Benefits'!$F$6</f>
        <v>78209</v>
      </c>
      <c r="O581" s="9">
        <f t="shared" si="104"/>
        <v>0</v>
      </c>
      <c r="P581" s="9">
        <f t="shared" si="105"/>
        <v>0</v>
      </c>
      <c r="Q581" s="9">
        <f>'2024-25 Salary &amp; Benefits'!G$6</f>
        <v>14418.72</v>
      </c>
      <c r="R581" s="146">
        <f>'2024-25 Salary &amp; Benefits'!H$6</f>
        <v>0.18149999999999999</v>
      </c>
      <c r="S581" s="146">
        <f>'2024-25 Salary &amp; Benefits'!I$6</f>
        <v>0.17510000000000001</v>
      </c>
      <c r="T581" s="9">
        <f t="shared" si="106"/>
        <v>0</v>
      </c>
      <c r="U581" s="9">
        <f t="shared" si="107"/>
        <v>0</v>
      </c>
      <c r="V581" s="9">
        <f t="shared" si="108"/>
        <v>0</v>
      </c>
      <c r="W581" s="9">
        <f t="shared" si="109"/>
        <v>0</v>
      </c>
      <c r="X581" s="22">
        <f t="shared" si="110"/>
        <v>0</v>
      </c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</row>
    <row r="582" spans="1:159" s="21" customFormat="1">
      <c r="A582" s="78" t="s">
        <v>2439</v>
      </c>
      <c r="B582" s="90" t="s">
        <v>1574</v>
      </c>
      <c r="C582" s="91">
        <v>3002</v>
      </c>
      <c r="D582" s="90" t="s">
        <v>1584</v>
      </c>
      <c r="E582" s="110" t="str">
        <f>VLOOKUP($C582,'2023-24 School Level AAFTE'!$C$4:$L$2380,9,FALSE)</f>
        <v>No</v>
      </c>
      <c r="F582" s="98">
        <f>VLOOKUP($C582,'2023-24 School Level AAFTE'!$C$4:$J$2380,8,FALSE)</f>
        <v>461.4</v>
      </c>
      <c r="G582" s="100">
        <f>IFERROR(IF(E582= "yes",VLOOKUP(C582,Summary!$B:$I,5,0),0),0)</f>
        <v>0</v>
      </c>
      <c r="H582" s="99">
        <f t="shared" si="101"/>
        <v>0</v>
      </c>
      <c r="I582" s="157">
        <f>VLOOKUP($A582,'2024-25 Salary &amp; Benefits'!$A:$I,3,FALSE)</f>
        <v>1.18</v>
      </c>
      <c r="J582" s="157">
        <f>VLOOKUP($A582,'2024-25 Salary &amp; Benefits'!$A:$I,4,FALSE)</f>
        <v>1.18</v>
      </c>
      <c r="K582" s="144">
        <f t="shared" si="102"/>
        <v>0</v>
      </c>
      <c r="L582" s="143">
        <f t="shared" si="103"/>
        <v>0</v>
      </c>
      <c r="M582" s="145">
        <f>'2024-25 Salary &amp; Benefits'!$E$6</f>
        <v>72728</v>
      </c>
      <c r="N582" s="145">
        <f>'2024-25 Salary &amp; Benefits'!$F$6</f>
        <v>78209</v>
      </c>
      <c r="O582" s="9">
        <f t="shared" si="104"/>
        <v>0</v>
      </c>
      <c r="P582" s="9">
        <f t="shared" si="105"/>
        <v>0</v>
      </c>
      <c r="Q582" s="9">
        <f>'2024-25 Salary &amp; Benefits'!G$6</f>
        <v>14418.72</v>
      </c>
      <c r="R582" s="146">
        <f>'2024-25 Salary &amp; Benefits'!H$6</f>
        <v>0.18149999999999999</v>
      </c>
      <c r="S582" s="146">
        <f>'2024-25 Salary &amp; Benefits'!I$6</f>
        <v>0.17510000000000001</v>
      </c>
      <c r="T582" s="9">
        <f t="shared" si="106"/>
        <v>0</v>
      </c>
      <c r="U582" s="9">
        <f t="shared" si="107"/>
        <v>0</v>
      </c>
      <c r="V582" s="9">
        <f t="shared" si="108"/>
        <v>0</v>
      </c>
      <c r="W582" s="9">
        <f t="shared" si="109"/>
        <v>0</v>
      </c>
      <c r="X582" s="22">
        <f t="shared" si="110"/>
        <v>0</v>
      </c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</row>
    <row r="583" spans="1:159" s="21" customFormat="1">
      <c r="A583" s="78" t="s">
        <v>2439</v>
      </c>
      <c r="B583" s="90" t="s">
        <v>1574</v>
      </c>
      <c r="C583" s="91">
        <v>2752</v>
      </c>
      <c r="D583" s="90" t="s">
        <v>379</v>
      </c>
      <c r="E583" s="110" t="str">
        <f>VLOOKUP($C583,'2023-24 School Level AAFTE'!$C$4:$L$2380,9,FALSE)</f>
        <v>No</v>
      </c>
      <c r="F583" s="98">
        <f>VLOOKUP($C583,'2023-24 School Level AAFTE'!$C$4:$J$2380,8,FALSE)</f>
        <v>429.49</v>
      </c>
      <c r="G583" s="100">
        <f>IFERROR(IF(E583= "yes",VLOOKUP(C583,Summary!$B:$I,5,0),0),0)</f>
        <v>0</v>
      </c>
      <c r="H583" s="99">
        <f t="shared" si="101"/>
        <v>0</v>
      </c>
      <c r="I583" s="157">
        <f>VLOOKUP($A583,'2024-25 Salary &amp; Benefits'!$A:$I,3,FALSE)</f>
        <v>1.18</v>
      </c>
      <c r="J583" s="157">
        <f>VLOOKUP($A583,'2024-25 Salary &amp; Benefits'!$A:$I,4,FALSE)</f>
        <v>1.18</v>
      </c>
      <c r="K583" s="144">
        <f t="shared" si="102"/>
        <v>0</v>
      </c>
      <c r="L583" s="143">
        <f t="shared" si="103"/>
        <v>0</v>
      </c>
      <c r="M583" s="145">
        <f>'2024-25 Salary &amp; Benefits'!$E$6</f>
        <v>72728</v>
      </c>
      <c r="N583" s="145">
        <f>'2024-25 Salary &amp; Benefits'!$F$6</f>
        <v>78209</v>
      </c>
      <c r="O583" s="9">
        <f t="shared" si="104"/>
        <v>0</v>
      </c>
      <c r="P583" s="9">
        <f t="shared" si="105"/>
        <v>0</v>
      </c>
      <c r="Q583" s="9">
        <f>'2024-25 Salary &amp; Benefits'!G$6</f>
        <v>14418.72</v>
      </c>
      <c r="R583" s="146">
        <f>'2024-25 Salary &amp; Benefits'!H$6</f>
        <v>0.18149999999999999</v>
      </c>
      <c r="S583" s="146">
        <f>'2024-25 Salary &amp; Benefits'!I$6</f>
        <v>0.17510000000000001</v>
      </c>
      <c r="T583" s="9">
        <f t="shared" si="106"/>
        <v>0</v>
      </c>
      <c r="U583" s="9">
        <f t="shared" si="107"/>
        <v>0</v>
      </c>
      <c r="V583" s="9">
        <f t="shared" si="108"/>
        <v>0</v>
      </c>
      <c r="W583" s="9">
        <f t="shared" si="109"/>
        <v>0</v>
      </c>
      <c r="X583" s="22">
        <f t="shared" si="110"/>
        <v>0</v>
      </c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</row>
    <row r="584" spans="1:159" s="21" customFormat="1">
      <c r="A584" s="78" t="s">
        <v>2439</v>
      </c>
      <c r="B584" s="90" t="s">
        <v>1574</v>
      </c>
      <c r="C584" s="91">
        <v>4125</v>
      </c>
      <c r="D584" s="90" t="s">
        <v>1587</v>
      </c>
      <c r="E584" s="110" t="str">
        <f>VLOOKUP($C584,'2023-24 School Level AAFTE'!$C$4:$L$2380,9,FALSE)</f>
        <v>No</v>
      </c>
      <c r="F584" s="98">
        <f>VLOOKUP($C584,'2023-24 School Level AAFTE'!$C$4:$J$2380,8,FALSE)</f>
        <v>578.49</v>
      </c>
      <c r="G584" s="100">
        <f>IFERROR(IF(E584= "yes",VLOOKUP(C584,Summary!$B:$I,5,0),0),0)</f>
        <v>0</v>
      </c>
      <c r="H584" s="99">
        <f t="shared" ref="H584:H647" si="111">IF(E584= "yes", F584,0)</f>
        <v>0</v>
      </c>
      <c r="I584" s="157">
        <f>VLOOKUP($A584,'2024-25 Salary &amp; Benefits'!$A:$I,3,FALSE)</f>
        <v>1.18</v>
      </c>
      <c r="J584" s="157">
        <f>VLOOKUP($A584,'2024-25 Salary &amp; Benefits'!$A:$I,4,FALSE)</f>
        <v>1.18</v>
      </c>
      <c r="K584" s="144">
        <f t="shared" ref="K584:K647" si="112">IF(G584&gt;0,G584,H584)</f>
        <v>0</v>
      </c>
      <c r="L584" s="143">
        <f t="shared" ref="L584:L647" si="113">ROUND((($K584*1.1*36)/15)/900,3)</f>
        <v>0</v>
      </c>
      <c r="M584" s="145">
        <f>'2024-25 Salary &amp; Benefits'!$E$6</f>
        <v>72728</v>
      </c>
      <c r="N584" s="145">
        <f>'2024-25 Salary &amp; Benefits'!$F$6</f>
        <v>78209</v>
      </c>
      <c r="O584" s="9">
        <f t="shared" ref="O584:O647" si="114">ROUND($I584*$M584*$L584,2)</f>
        <v>0</v>
      </c>
      <c r="P584" s="9">
        <f t="shared" ref="P584:P647" si="115">ROUND($J584*$N584*$L584,2)-O584</f>
        <v>0</v>
      </c>
      <c r="Q584" s="9">
        <f>'2024-25 Salary &amp; Benefits'!G$6</f>
        <v>14418.72</v>
      </c>
      <c r="R584" s="146">
        <f>'2024-25 Salary &amp; Benefits'!H$6</f>
        <v>0.18149999999999999</v>
      </c>
      <c r="S584" s="146">
        <f>'2024-25 Salary &amp; Benefits'!I$6</f>
        <v>0.17510000000000001</v>
      </c>
      <c r="T584" s="9">
        <f t="shared" ref="T584:T647" si="116">ROUND(O584*R584+P584*S584+L584*Q584,2)</f>
        <v>0</v>
      </c>
      <c r="U584" s="9">
        <f t="shared" ref="U584:U647" si="117">ROUND((($N584*$J584*$L584)/180)*3,2)</f>
        <v>0</v>
      </c>
      <c r="V584" s="9">
        <f t="shared" ref="V584:V647" si="118">ROUND(U584*S584,2)</f>
        <v>0</v>
      </c>
      <c r="W584" s="9">
        <f t="shared" ref="W584:W647" si="119">SUM(U584:V584)</f>
        <v>0</v>
      </c>
      <c r="X584" s="22">
        <f t="shared" ref="X584:X647" si="120">SUM(T584,O584:P584,W584)</f>
        <v>0</v>
      </c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</row>
    <row r="585" spans="1:159" s="21" customFormat="1">
      <c r="A585" s="78" t="s">
        <v>2260</v>
      </c>
      <c r="B585" s="90" t="s">
        <v>218</v>
      </c>
      <c r="C585" s="91">
        <v>1646</v>
      </c>
      <c r="D585" s="90" t="s">
        <v>219</v>
      </c>
      <c r="E585" s="110" t="str">
        <f>VLOOKUP($C585,'2023-24 School Level AAFTE'!$C$4:$L$2380,9,FALSE)</f>
        <v>Yes</v>
      </c>
      <c r="F585" s="98">
        <f>VLOOKUP($C585,'2023-24 School Level AAFTE'!$C$4:$J$2380,8,FALSE)</f>
        <v>87.43</v>
      </c>
      <c r="G585" s="100">
        <f>IFERROR(IF(E585= "yes",VLOOKUP(C585,Summary!$B:$I,5,0),0),0)</f>
        <v>0</v>
      </c>
      <c r="H585" s="99">
        <f t="shared" si="111"/>
        <v>87.43</v>
      </c>
      <c r="I585" s="157">
        <f>VLOOKUP($A585,'2024-25 Salary &amp; Benefits'!$A:$I,3,FALSE)</f>
        <v>1.06</v>
      </c>
      <c r="J585" s="157">
        <f>VLOOKUP($A585,'2024-25 Salary &amp; Benefits'!$A:$I,4,FALSE)</f>
        <v>1.1000000000000001</v>
      </c>
      <c r="K585" s="144">
        <f t="shared" si="112"/>
        <v>87.43</v>
      </c>
      <c r="L585" s="143">
        <f t="shared" si="113"/>
        <v>0.25600000000000001</v>
      </c>
      <c r="M585" s="145">
        <f>'2024-25 Salary &amp; Benefits'!$E$6</f>
        <v>72728</v>
      </c>
      <c r="N585" s="145">
        <f>'2024-25 Salary &amp; Benefits'!$F$6</f>
        <v>78209</v>
      </c>
      <c r="O585" s="9">
        <f t="shared" si="114"/>
        <v>19735.47</v>
      </c>
      <c r="P585" s="9">
        <f t="shared" si="115"/>
        <v>2288.1800000000003</v>
      </c>
      <c r="Q585" s="9">
        <f>'2024-25 Salary &amp; Benefits'!G$6</f>
        <v>14418.72</v>
      </c>
      <c r="R585" s="146">
        <f>'2024-25 Salary &amp; Benefits'!H$6</f>
        <v>0.18149999999999999</v>
      </c>
      <c r="S585" s="146">
        <f>'2024-25 Salary &amp; Benefits'!I$6</f>
        <v>0.17510000000000001</v>
      </c>
      <c r="T585" s="9">
        <f t="shared" si="116"/>
        <v>7673.84</v>
      </c>
      <c r="U585" s="9">
        <f t="shared" si="117"/>
        <v>367.06</v>
      </c>
      <c r="V585" s="9">
        <f t="shared" si="118"/>
        <v>64.27</v>
      </c>
      <c r="W585" s="9">
        <f t="shared" si="119"/>
        <v>431.33</v>
      </c>
      <c r="X585" s="22">
        <f t="shared" si="120"/>
        <v>30128.820000000003</v>
      </c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</row>
    <row r="586" spans="1:159" s="21" customFormat="1">
      <c r="A586" s="78" t="s">
        <v>2260</v>
      </c>
      <c r="B586" s="90" t="s">
        <v>218</v>
      </c>
      <c r="C586" s="91">
        <v>4299</v>
      </c>
      <c r="D586" s="90" t="s">
        <v>240</v>
      </c>
      <c r="E586" s="110" t="str">
        <f>VLOOKUP($C586,'2023-24 School Level AAFTE'!$C$4:$L$2380,9,FALSE)</f>
        <v>Yes</v>
      </c>
      <c r="F586" s="98">
        <f>VLOOKUP($C586,'2023-24 School Level AAFTE'!$C$4:$J$2380,8,FALSE)</f>
        <v>346.62</v>
      </c>
      <c r="G586" s="100">
        <f>IFERROR(IF(E586= "yes",VLOOKUP(C586,Summary!$B:$I,5,0),0),0)</f>
        <v>0</v>
      </c>
      <c r="H586" s="99">
        <f t="shared" si="111"/>
        <v>346.62</v>
      </c>
      <c r="I586" s="157">
        <f>VLOOKUP($A586,'2024-25 Salary &amp; Benefits'!$A:$I,3,FALSE)</f>
        <v>1.06</v>
      </c>
      <c r="J586" s="157">
        <f>VLOOKUP($A586,'2024-25 Salary &amp; Benefits'!$A:$I,4,FALSE)</f>
        <v>1.1000000000000001</v>
      </c>
      <c r="K586" s="144">
        <f t="shared" si="112"/>
        <v>346.62</v>
      </c>
      <c r="L586" s="143">
        <f t="shared" si="113"/>
        <v>1.0169999999999999</v>
      </c>
      <c r="M586" s="145">
        <f>'2024-25 Salary &amp; Benefits'!$E$6</f>
        <v>72728</v>
      </c>
      <c r="N586" s="145">
        <f>'2024-25 Salary &amp; Benefits'!$F$6</f>
        <v>78209</v>
      </c>
      <c r="O586" s="9">
        <f t="shared" si="114"/>
        <v>78402.240000000005</v>
      </c>
      <c r="P586" s="9">
        <f t="shared" si="115"/>
        <v>9090.1699999999983</v>
      </c>
      <c r="Q586" s="9">
        <f>'2024-25 Salary &amp; Benefits'!G$6</f>
        <v>14418.72</v>
      </c>
      <c r="R586" s="146">
        <f>'2024-25 Salary &amp; Benefits'!H$6</f>
        <v>0.18149999999999999</v>
      </c>
      <c r="S586" s="146">
        <f>'2024-25 Salary &amp; Benefits'!I$6</f>
        <v>0.17510000000000001</v>
      </c>
      <c r="T586" s="9">
        <f t="shared" si="116"/>
        <v>30485.53</v>
      </c>
      <c r="U586" s="9">
        <f t="shared" si="117"/>
        <v>1458.21</v>
      </c>
      <c r="V586" s="9">
        <f t="shared" si="118"/>
        <v>255.33</v>
      </c>
      <c r="W586" s="9">
        <f t="shared" si="119"/>
        <v>1713.54</v>
      </c>
      <c r="X586" s="22">
        <f t="shared" si="120"/>
        <v>119691.48</v>
      </c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</row>
    <row r="587" spans="1:159" s="21" customFormat="1">
      <c r="A587" s="78" t="s">
        <v>2260</v>
      </c>
      <c r="B587" s="90" t="s">
        <v>218</v>
      </c>
      <c r="C587" s="91">
        <v>3736</v>
      </c>
      <c r="D587" s="90" t="s">
        <v>228</v>
      </c>
      <c r="E587" s="110" t="str">
        <f>VLOOKUP($C587,'2023-24 School Level AAFTE'!$C$4:$L$2380,9,FALSE)</f>
        <v>Yes</v>
      </c>
      <c r="F587" s="98">
        <f>VLOOKUP($C587,'2023-24 School Level AAFTE'!$C$4:$J$2380,8,FALSE)</f>
        <v>449.43</v>
      </c>
      <c r="G587" s="100">
        <f>IFERROR(IF(E587= "yes",VLOOKUP(C587,Summary!$B:$I,5,0),0),0)</f>
        <v>0</v>
      </c>
      <c r="H587" s="99">
        <f t="shared" si="111"/>
        <v>449.43</v>
      </c>
      <c r="I587" s="157">
        <f>VLOOKUP($A587,'2024-25 Salary &amp; Benefits'!$A:$I,3,FALSE)</f>
        <v>1.06</v>
      </c>
      <c r="J587" s="157">
        <f>VLOOKUP($A587,'2024-25 Salary &amp; Benefits'!$A:$I,4,FALSE)</f>
        <v>1.1000000000000001</v>
      </c>
      <c r="K587" s="144">
        <f t="shared" si="112"/>
        <v>449.43</v>
      </c>
      <c r="L587" s="143">
        <f t="shared" si="113"/>
        <v>1.3180000000000001</v>
      </c>
      <c r="M587" s="145">
        <f>'2024-25 Salary &amp; Benefits'!$E$6</f>
        <v>72728</v>
      </c>
      <c r="N587" s="145">
        <f>'2024-25 Salary &amp; Benefits'!$F$6</f>
        <v>78209</v>
      </c>
      <c r="O587" s="9">
        <f t="shared" si="114"/>
        <v>101606.83</v>
      </c>
      <c r="P587" s="9">
        <f t="shared" si="115"/>
        <v>11780.580000000002</v>
      </c>
      <c r="Q587" s="9">
        <f>'2024-25 Salary &amp; Benefits'!G$6</f>
        <v>14418.72</v>
      </c>
      <c r="R587" s="146">
        <f>'2024-25 Salary &amp; Benefits'!H$6</f>
        <v>0.18149999999999999</v>
      </c>
      <c r="S587" s="146">
        <f>'2024-25 Salary &amp; Benefits'!I$6</f>
        <v>0.17510000000000001</v>
      </c>
      <c r="T587" s="9">
        <f t="shared" si="116"/>
        <v>39508.29</v>
      </c>
      <c r="U587" s="9">
        <f t="shared" si="117"/>
        <v>1889.79</v>
      </c>
      <c r="V587" s="9">
        <f t="shared" si="118"/>
        <v>330.9</v>
      </c>
      <c r="W587" s="9">
        <f t="shared" si="119"/>
        <v>2220.69</v>
      </c>
      <c r="X587" s="22">
        <f t="shared" si="120"/>
        <v>155116.39000000001</v>
      </c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</row>
    <row r="588" spans="1:159" s="21" customFormat="1">
      <c r="A588" s="78" t="s">
        <v>2260</v>
      </c>
      <c r="B588" s="90" t="s">
        <v>218</v>
      </c>
      <c r="C588" s="91">
        <v>3785</v>
      </c>
      <c r="D588" s="90" t="s">
        <v>229</v>
      </c>
      <c r="E588" s="110" t="str">
        <f>VLOOKUP($C588,'2023-24 School Level AAFTE'!$C$4:$L$2380,9,FALSE)</f>
        <v>Yes</v>
      </c>
      <c r="F588" s="98">
        <f>VLOOKUP($C588,'2023-24 School Level AAFTE'!$C$4:$J$2380,8,FALSE)</f>
        <v>823.92</v>
      </c>
      <c r="G588" s="100">
        <f>IFERROR(IF(E588= "yes",VLOOKUP(C588,Summary!$B:$I,5,0),0),0)</f>
        <v>0</v>
      </c>
      <c r="H588" s="99">
        <f t="shared" si="111"/>
        <v>823.92</v>
      </c>
      <c r="I588" s="157">
        <f>VLOOKUP($A588,'2024-25 Salary &amp; Benefits'!$A:$I,3,FALSE)</f>
        <v>1.06</v>
      </c>
      <c r="J588" s="157">
        <f>VLOOKUP($A588,'2024-25 Salary &amp; Benefits'!$A:$I,4,FALSE)</f>
        <v>1.1000000000000001</v>
      </c>
      <c r="K588" s="144">
        <f t="shared" si="112"/>
        <v>823.92</v>
      </c>
      <c r="L588" s="143">
        <f t="shared" si="113"/>
        <v>2.4169999999999998</v>
      </c>
      <c r="M588" s="145">
        <f>'2024-25 Salary &amp; Benefits'!$E$6</f>
        <v>72728</v>
      </c>
      <c r="N588" s="145">
        <f>'2024-25 Salary &amp; Benefits'!$F$6</f>
        <v>78209</v>
      </c>
      <c r="O588" s="9">
        <f t="shared" si="114"/>
        <v>186330.59</v>
      </c>
      <c r="P588" s="9">
        <f t="shared" si="115"/>
        <v>21603.679999999993</v>
      </c>
      <c r="Q588" s="9">
        <f>'2024-25 Salary &amp; Benefits'!G$6</f>
        <v>14418.72</v>
      </c>
      <c r="R588" s="146">
        <f>'2024-25 Salary &amp; Benefits'!H$6</f>
        <v>0.18149999999999999</v>
      </c>
      <c r="S588" s="146">
        <f>'2024-25 Salary &amp; Benefits'!I$6</f>
        <v>0.17510000000000001</v>
      </c>
      <c r="T588" s="9">
        <f t="shared" si="116"/>
        <v>72451.850000000006</v>
      </c>
      <c r="U588" s="9">
        <f t="shared" si="117"/>
        <v>3465.57</v>
      </c>
      <c r="V588" s="9">
        <f t="shared" si="118"/>
        <v>606.82000000000005</v>
      </c>
      <c r="W588" s="9">
        <f t="shared" si="119"/>
        <v>4072.3900000000003</v>
      </c>
      <c r="X588" s="22">
        <f t="shared" si="120"/>
        <v>284458.51</v>
      </c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</row>
    <row r="589" spans="1:159" s="21" customFormat="1">
      <c r="A589" s="78" t="s">
        <v>2260</v>
      </c>
      <c r="B589" s="90" t="s">
        <v>218</v>
      </c>
      <c r="C589" s="91">
        <v>4203</v>
      </c>
      <c r="D589" s="90" t="s">
        <v>2726</v>
      </c>
      <c r="E589" s="110" t="str">
        <f>VLOOKUP($C589,'2023-24 School Level AAFTE'!$C$4:$L$2380,9,FALSE)</f>
        <v>Yes</v>
      </c>
      <c r="F589" s="98">
        <f>VLOOKUP($C589,'2023-24 School Level AAFTE'!$C$4:$J$2380,8,FALSE)</f>
        <v>725.12</v>
      </c>
      <c r="G589" s="100">
        <f>IFERROR(IF(E589= "yes",VLOOKUP(C589,Summary!$B:$I,5,0),0),0)</f>
        <v>0</v>
      </c>
      <c r="H589" s="99">
        <f t="shared" si="111"/>
        <v>725.12</v>
      </c>
      <c r="I589" s="157">
        <f>VLOOKUP($A589,'2024-25 Salary &amp; Benefits'!$A:$I,3,FALSE)</f>
        <v>1.06</v>
      </c>
      <c r="J589" s="157">
        <f>VLOOKUP($A589,'2024-25 Salary &amp; Benefits'!$A:$I,4,FALSE)</f>
        <v>1.1000000000000001</v>
      </c>
      <c r="K589" s="144">
        <f t="shared" si="112"/>
        <v>725.12</v>
      </c>
      <c r="L589" s="143">
        <f t="shared" si="113"/>
        <v>2.1269999999999998</v>
      </c>
      <c r="M589" s="145">
        <f>'2024-25 Salary &amp; Benefits'!$E$6</f>
        <v>72728</v>
      </c>
      <c r="N589" s="145">
        <f>'2024-25 Salary &amp; Benefits'!$F$6</f>
        <v>78209</v>
      </c>
      <c r="O589" s="9">
        <f t="shared" si="114"/>
        <v>163974</v>
      </c>
      <c r="P589" s="9">
        <f t="shared" si="115"/>
        <v>19011.600000000006</v>
      </c>
      <c r="Q589" s="9">
        <f>'2024-25 Salary &amp; Benefits'!G$6</f>
        <v>14418.72</v>
      </c>
      <c r="R589" s="146">
        <f>'2024-25 Salary &amp; Benefits'!H$6</f>
        <v>0.18149999999999999</v>
      </c>
      <c r="S589" s="146">
        <f>'2024-25 Salary &amp; Benefits'!I$6</f>
        <v>0.17510000000000001</v>
      </c>
      <c r="T589" s="9">
        <f t="shared" si="116"/>
        <v>63758.83</v>
      </c>
      <c r="U589" s="9">
        <f t="shared" si="117"/>
        <v>3049.76</v>
      </c>
      <c r="V589" s="9">
        <f t="shared" si="118"/>
        <v>534.01</v>
      </c>
      <c r="W589" s="9">
        <f t="shared" si="119"/>
        <v>3583.7700000000004</v>
      </c>
      <c r="X589" s="22">
        <f t="shared" si="120"/>
        <v>250328.2</v>
      </c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</row>
    <row r="590" spans="1:159" s="21" customFormat="1">
      <c r="A590" s="78" t="s">
        <v>2260</v>
      </c>
      <c r="B590" s="90" t="s">
        <v>218</v>
      </c>
      <c r="C590" s="91">
        <v>4587</v>
      </c>
      <c r="D590" s="90" t="s">
        <v>249</v>
      </c>
      <c r="E590" s="110" t="str">
        <f>VLOOKUP($C590,'2023-24 School Level AAFTE'!$C$4:$L$2380,9,FALSE)</f>
        <v>No</v>
      </c>
      <c r="F590" s="98">
        <f>VLOOKUP($C590,'2023-24 School Level AAFTE'!$C$4:$J$2380,8,FALSE)</f>
        <v>349.66</v>
      </c>
      <c r="G590" s="100">
        <f>IFERROR(IF(E590= "yes",VLOOKUP(C590,Summary!$B:$I,5,0),0),0)</f>
        <v>0</v>
      </c>
      <c r="H590" s="99">
        <f t="shared" si="111"/>
        <v>0</v>
      </c>
      <c r="I590" s="157">
        <f>VLOOKUP($A590,'2024-25 Salary &amp; Benefits'!$A:$I,3,FALSE)</f>
        <v>1.06</v>
      </c>
      <c r="J590" s="157">
        <f>VLOOKUP($A590,'2024-25 Salary &amp; Benefits'!$A:$I,4,FALSE)</f>
        <v>1.1000000000000001</v>
      </c>
      <c r="K590" s="144">
        <f t="shared" si="112"/>
        <v>0</v>
      </c>
      <c r="L590" s="143">
        <f t="shared" si="113"/>
        <v>0</v>
      </c>
      <c r="M590" s="145">
        <f>'2024-25 Salary &amp; Benefits'!$E$6</f>
        <v>72728</v>
      </c>
      <c r="N590" s="145">
        <f>'2024-25 Salary &amp; Benefits'!$F$6</f>
        <v>78209</v>
      </c>
      <c r="O590" s="9">
        <f t="shared" si="114"/>
        <v>0</v>
      </c>
      <c r="P590" s="9">
        <f t="shared" si="115"/>
        <v>0</v>
      </c>
      <c r="Q590" s="9">
        <f>'2024-25 Salary &amp; Benefits'!G$6</f>
        <v>14418.72</v>
      </c>
      <c r="R590" s="146">
        <f>'2024-25 Salary &amp; Benefits'!H$6</f>
        <v>0.18149999999999999</v>
      </c>
      <c r="S590" s="146">
        <f>'2024-25 Salary &amp; Benefits'!I$6</f>
        <v>0.17510000000000001</v>
      </c>
      <c r="T590" s="9">
        <f t="shared" si="116"/>
        <v>0</v>
      </c>
      <c r="U590" s="9">
        <f t="shared" si="117"/>
        <v>0</v>
      </c>
      <c r="V590" s="9">
        <f t="shared" si="118"/>
        <v>0</v>
      </c>
      <c r="W590" s="9">
        <f t="shared" si="119"/>
        <v>0</v>
      </c>
      <c r="X590" s="22">
        <f t="shared" si="120"/>
        <v>0</v>
      </c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</row>
    <row r="591" spans="1:159" s="21" customFormat="1">
      <c r="A591" s="78" t="s">
        <v>2260</v>
      </c>
      <c r="B591" s="90" t="s">
        <v>218</v>
      </c>
      <c r="C591" s="92">
        <v>3320</v>
      </c>
      <c r="D591" s="104" t="s">
        <v>226</v>
      </c>
      <c r="E591" s="110" t="str">
        <f>VLOOKUP($C591,'2023-24 School Level AAFTE'!$C$4:$L$2380,9,FALSE)</f>
        <v>Yes</v>
      </c>
      <c r="F591" s="98">
        <f>VLOOKUP($C591,'2023-24 School Level AAFTE'!$C$4:$J$2380,8,FALSE)</f>
        <v>876.32</v>
      </c>
      <c r="G591" s="100">
        <f>IFERROR(IF(E591= "yes",VLOOKUP(C591,Summary!$B:$I,5,0),0),0)</f>
        <v>0</v>
      </c>
      <c r="H591" s="99">
        <f t="shared" si="111"/>
        <v>876.32</v>
      </c>
      <c r="I591" s="157">
        <f>VLOOKUP($A591,'2024-25 Salary &amp; Benefits'!$A:$I,3,FALSE)</f>
        <v>1.06</v>
      </c>
      <c r="J591" s="157">
        <f>VLOOKUP($A591,'2024-25 Salary &amp; Benefits'!$A:$I,4,FALSE)</f>
        <v>1.1000000000000001</v>
      </c>
      <c r="K591" s="144">
        <f t="shared" si="112"/>
        <v>876.32</v>
      </c>
      <c r="L591" s="143">
        <f t="shared" si="113"/>
        <v>2.5710000000000002</v>
      </c>
      <c r="M591" s="145">
        <f>'2024-25 Salary &amp; Benefits'!$E$6</f>
        <v>72728</v>
      </c>
      <c r="N591" s="145">
        <f>'2024-25 Salary &amp; Benefits'!$F$6</f>
        <v>78209</v>
      </c>
      <c r="O591" s="9">
        <f t="shared" si="114"/>
        <v>198202.71</v>
      </c>
      <c r="P591" s="9">
        <f t="shared" si="115"/>
        <v>22980.160000000003</v>
      </c>
      <c r="Q591" s="9">
        <f>'2024-25 Salary &amp; Benefits'!G$6</f>
        <v>14418.72</v>
      </c>
      <c r="R591" s="146">
        <f>'2024-25 Salary &amp; Benefits'!H$6</f>
        <v>0.18149999999999999</v>
      </c>
      <c r="S591" s="146">
        <f>'2024-25 Salary &amp; Benefits'!I$6</f>
        <v>0.17510000000000001</v>
      </c>
      <c r="T591" s="9">
        <f t="shared" si="116"/>
        <v>77068.149999999994</v>
      </c>
      <c r="U591" s="9">
        <f t="shared" si="117"/>
        <v>3686.38</v>
      </c>
      <c r="V591" s="9">
        <f t="shared" si="118"/>
        <v>645.49</v>
      </c>
      <c r="W591" s="9">
        <f t="shared" si="119"/>
        <v>4331.87</v>
      </c>
      <c r="X591" s="22">
        <f t="shared" si="120"/>
        <v>302582.89</v>
      </c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</row>
    <row r="592" spans="1:159" s="21" customFormat="1">
      <c r="A592" s="78" t="s">
        <v>2260</v>
      </c>
      <c r="B592" s="90" t="s">
        <v>218</v>
      </c>
      <c r="C592" s="91">
        <v>3822</v>
      </c>
      <c r="D592" s="90" t="s">
        <v>230</v>
      </c>
      <c r="E592" s="110" t="str">
        <f>VLOOKUP($C592,'2023-24 School Level AAFTE'!$C$4:$L$2380,9,FALSE)</f>
        <v>Yes</v>
      </c>
      <c r="F592" s="98">
        <f>VLOOKUP($C592,'2023-24 School Level AAFTE'!$C$4:$J$2380,8,FALSE)</f>
        <v>412.29</v>
      </c>
      <c r="G592" s="100">
        <f>IFERROR(IF(E592= "yes",VLOOKUP(C592,Summary!$B:$I,5,0),0),0)</f>
        <v>0</v>
      </c>
      <c r="H592" s="99">
        <f t="shared" si="111"/>
        <v>412.29</v>
      </c>
      <c r="I592" s="157">
        <f>VLOOKUP($A592,'2024-25 Salary &amp; Benefits'!$A:$I,3,FALSE)</f>
        <v>1.06</v>
      </c>
      <c r="J592" s="157">
        <f>VLOOKUP($A592,'2024-25 Salary &amp; Benefits'!$A:$I,4,FALSE)</f>
        <v>1.1000000000000001</v>
      </c>
      <c r="K592" s="144">
        <f t="shared" si="112"/>
        <v>412.29</v>
      </c>
      <c r="L592" s="143">
        <f t="shared" si="113"/>
        <v>1.2090000000000001</v>
      </c>
      <c r="M592" s="145">
        <f>'2024-25 Salary &amp; Benefits'!$E$6</f>
        <v>72728</v>
      </c>
      <c r="N592" s="145">
        <f>'2024-25 Salary &amp; Benefits'!$F$6</f>
        <v>78209</v>
      </c>
      <c r="O592" s="9">
        <f t="shared" si="114"/>
        <v>93203.839999999997</v>
      </c>
      <c r="P592" s="9">
        <f t="shared" si="115"/>
        <v>10806.309999999998</v>
      </c>
      <c r="Q592" s="9">
        <f>'2024-25 Salary &amp; Benefits'!G$6</f>
        <v>14418.72</v>
      </c>
      <c r="R592" s="146">
        <f>'2024-25 Salary &amp; Benefits'!H$6</f>
        <v>0.18149999999999999</v>
      </c>
      <c r="S592" s="146">
        <f>'2024-25 Salary &amp; Benefits'!I$6</f>
        <v>0.17510000000000001</v>
      </c>
      <c r="T592" s="9">
        <f t="shared" si="116"/>
        <v>36240.910000000003</v>
      </c>
      <c r="U592" s="9">
        <f t="shared" si="117"/>
        <v>1733.5</v>
      </c>
      <c r="V592" s="9">
        <f t="shared" si="118"/>
        <v>303.54000000000002</v>
      </c>
      <c r="W592" s="9">
        <f t="shared" si="119"/>
        <v>2037.04</v>
      </c>
      <c r="X592" s="22">
        <f t="shared" si="120"/>
        <v>142288.1</v>
      </c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</row>
    <row r="593" spans="1:159" s="21" customFormat="1">
      <c r="A593" s="78" t="s">
        <v>2260</v>
      </c>
      <c r="B593" s="90" t="s">
        <v>218</v>
      </c>
      <c r="C593" s="91">
        <v>3148</v>
      </c>
      <c r="D593" s="90" t="s">
        <v>224</v>
      </c>
      <c r="E593" s="110" t="str">
        <f>VLOOKUP($C593,'2023-24 School Level AAFTE'!$C$4:$L$2380,9,FALSE)</f>
        <v>Yes</v>
      </c>
      <c r="F593" s="98">
        <f>VLOOKUP($C593,'2023-24 School Level AAFTE'!$C$4:$J$2380,8,FALSE)</f>
        <v>384.9</v>
      </c>
      <c r="G593" s="100">
        <f>IFERROR(IF(E593= "yes",VLOOKUP(C593,Summary!$B:$I,5,0),0),0)</f>
        <v>0</v>
      </c>
      <c r="H593" s="99">
        <f t="shared" si="111"/>
        <v>384.9</v>
      </c>
      <c r="I593" s="157">
        <f>VLOOKUP($A593,'2024-25 Salary &amp; Benefits'!$A:$I,3,FALSE)</f>
        <v>1.06</v>
      </c>
      <c r="J593" s="157">
        <f>VLOOKUP($A593,'2024-25 Salary &amp; Benefits'!$A:$I,4,FALSE)</f>
        <v>1.1000000000000001</v>
      </c>
      <c r="K593" s="144">
        <f t="shared" si="112"/>
        <v>384.9</v>
      </c>
      <c r="L593" s="143">
        <f t="shared" si="113"/>
        <v>1.129</v>
      </c>
      <c r="M593" s="145">
        <f>'2024-25 Salary &amp; Benefits'!$E$6</f>
        <v>72728</v>
      </c>
      <c r="N593" s="145">
        <f>'2024-25 Salary &amp; Benefits'!$F$6</f>
        <v>78209</v>
      </c>
      <c r="O593" s="9">
        <f t="shared" si="114"/>
        <v>87036.51</v>
      </c>
      <c r="P593" s="9">
        <f t="shared" si="115"/>
        <v>10091.25</v>
      </c>
      <c r="Q593" s="9">
        <f>'2024-25 Salary &amp; Benefits'!G$6</f>
        <v>14418.72</v>
      </c>
      <c r="R593" s="146">
        <f>'2024-25 Salary &amp; Benefits'!H$6</f>
        <v>0.18149999999999999</v>
      </c>
      <c r="S593" s="146">
        <f>'2024-25 Salary &amp; Benefits'!I$6</f>
        <v>0.17510000000000001</v>
      </c>
      <c r="T593" s="9">
        <f t="shared" si="116"/>
        <v>33842.839999999997</v>
      </c>
      <c r="U593" s="9">
        <f t="shared" si="117"/>
        <v>1618.8</v>
      </c>
      <c r="V593" s="9">
        <f t="shared" si="118"/>
        <v>283.45</v>
      </c>
      <c r="W593" s="9">
        <f t="shared" si="119"/>
        <v>1902.25</v>
      </c>
      <c r="X593" s="22">
        <f t="shared" si="120"/>
        <v>132872.84999999998</v>
      </c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</row>
    <row r="594" spans="1:159" s="21" customFormat="1">
      <c r="A594" s="78" t="s">
        <v>2260</v>
      </c>
      <c r="B594" s="90" t="s">
        <v>218</v>
      </c>
      <c r="C594" s="91">
        <v>5612</v>
      </c>
      <c r="D594" s="90" t="s">
        <v>3048</v>
      </c>
      <c r="E594" s="110" t="str">
        <f>VLOOKUP($C594,'2023-24 School Level AAFTE'!$C$4:$L$2380,9,FALSE)</f>
        <v>No</v>
      </c>
      <c r="F594" s="98">
        <f>VLOOKUP($C594,'2023-24 School Level AAFTE'!$C$4:$J$2380,8,FALSE)</f>
        <v>456.57</v>
      </c>
      <c r="G594" s="100">
        <f>IFERROR(IF(E594= "yes",VLOOKUP(C594,Summary!$B:$I,5,0),0),0)</f>
        <v>0</v>
      </c>
      <c r="H594" s="99">
        <f t="shared" si="111"/>
        <v>0</v>
      </c>
      <c r="I594" s="157">
        <f>VLOOKUP($A594,'2024-25 Salary &amp; Benefits'!$A:$I,3,FALSE)</f>
        <v>1.06</v>
      </c>
      <c r="J594" s="157">
        <f>VLOOKUP($A594,'2024-25 Salary &amp; Benefits'!$A:$I,4,FALSE)</f>
        <v>1.1000000000000001</v>
      </c>
      <c r="K594" s="144">
        <f t="shared" si="112"/>
        <v>0</v>
      </c>
      <c r="L594" s="143">
        <f t="shared" si="113"/>
        <v>0</v>
      </c>
      <c r="M594" s="145">
        <f>'2024-25 Salary &amp; Benefits'!$E$6</f>
        <v>72728</v>
      </c>
      <c r="N594" s="145">
        <f>'2024-25 Salary &amp; Benefits'!$F$6</f>
        <v>78209</v>
      </c>
      <c r="O594" s="9">
        <f t="shared" si="114"/>
        <v>0</v>
      </c>
      <c r="P594" s="9">
        <f t="shared" si="115"/>
        <v>0</v>
      </c>
      <c r="Q594" s="9">
        <f>'2024-25 Salary &amp; Benefits'!G$6</f>
        <v>14418.72</v>
      </c>
      <c r="R594" s="146">
        <f>'2024-25 Salary &amp; Benefits'!H$6</f>
        <v>0.18149999999999999</v>
      </c>
      <c r="S594" s="146">
        <f>'2024-25 Salary &amp; Benefits'!I$6</f>
        <v>0.17510000000000001</v>
      </c>
      <c r="T594" s="9">
        <f t="shared" si="116"/>
        <v>0</v>
      </c>
      <c r="U594" s="9">
        <f t="shared" si="117"/>
        <v>0</v>
      </c>
      <c r="V594" s="9">
        <f t="shared" si="118"/>
        <v>0</v>
      </c>
      <c r="W594" s="9">
        <f t="shared" si="119"/>
        <v>0</v>
      </c>
      <c r="X594" s="22">
        <f t="shared" si="120"/>
        <v>0</v>
      </c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</row>
    <row r="595" spans="1:159" s="21" customFormat="1">
      <c r="A595" s="78" t="s">
        <v>2260</v>
      </c>
      <c r="B595" s="90" t="s">
        <v>218</v>
      </c>
      <c r="C595" s="91">
        <v>5136</v>
      </c>
      <c r="D595" s="90" t="s">
        <v>251</v>
      </c>
      <c r="E595" s="110" t="str">
        <f>VLOOKUP($C595,'2023-24 School Level AAFTE'!$C$4:$L$2380,9,FALSE)</f>
        <v>Yes</v>
      </c>
      <c r="F595" s="98">
        <f>VLOOKUP($C595,'2023-24 School Level AAFTE'!$C$4:$J$2380,8,FALSE)</f>
        <v>456.43</v>
      </c>
      <c r="G595" s="100">
        <f>IFERROR(IF(E595= "yes",VLOOKUP(C595,Summary!$B:$I,5,0),0),0)</f>
        <v>0</v>
      </c>
      <c r="H595" s="99">
        <f t="shared" si="111"/>
        <v>456.43</v>
      </c>
      <c r="I595" s="157">
        <f>VLOOKUP($A595,'2024-25 Salary &amp; Benefits'!$A:$I,3,FALSE)</f>
        <v>1.06</v>
      </c>
      <c r="J595" s="157">
        <f>VLOOKUP($A595,'2024-25 Salary &amp; Benefits'!$A:$I,4,FALSE)</f>
        <v>1.1000000000000001</v>
      </c>
      <c r="K595" s="144">
        <f t="shared" si="112"/>
        <v>456.43</v>
      </c>
      <c r="L595" s="143">
        <f t="shared" si="113"/>
        <v>1.339</v>
      </c>
      <c r="M595" s="145">
        <f>'2024-25 Salary &amp; Benefits'!$E$6</f>
        <v>72728</v>
      </c>
      <c r="N595" s="145">
        <f>'2024-25 Salary &amp; Benefits'!$F$6</f>
        <v>78209</v>
      </c>
      <c r="O595" s="9">
        <f t="shared" si="114"/>
        <v>103225.76</v>
      </c>
      <c r="P595" s="9">
        <f t="shared" si="115"/>
        <v>11968.279999999999</v>
      </c>
      <c r="Q595" s="9">
        <f>'2024-25 Salary &amp; Benefits'!G$6</f>
        <v>14418.72</v>
      </c>
      <c r="R595" s="146">
        <f>'2024-25 Salary &amp; Benefits'!H$6</f>
        <v>0.18149999999999999</v>
      </c>
      <c r="S595" s="146">
        <f>'2024-25 Salary &amp; Benefits'!I$6</f>
        <v>0.17510000000000001</v>
      </c>
      <c r="T595" s="9">
        <f t="shared" si="116"/>
        <v>40137.79</v>
      </c>
      <c r="U595" s="9">
        <f t="shared" si="117"/>
        <v>1919.9</v>
      </c>
      <c r="V595" s="9">
        <f t="shared" si="118"/>
        <v>336.17</v>
      </c>
      <c r="W595" s="9">
        <f t="shared" si="119"/>
        <v>2256.0700000000002</v>
      </c>
      <c r="X595" s="22">
        <f t="shared" si="120"/>
        <v>157587.9</v>
      </c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</row>
    <row r="596" spans="1:159" s="21" customFormat="1">
      <c r="A596" s="78" t="s">
        <v>2260</v>
      </c>
      <c r="B596" s="90" t="s">
        <v>218</v>
      </c>
      <c r="C596" s="91">
        <v>2724</v>
      </c>
      <c r="D596" s="90" t="s">
        <v>221</v>
      </c>
      <c r="E596" s="110" t="str">
        <f>VLOOKUP($C596,'2023-24 School Level AAFTE'!$C$4:$L$2380,9,FALSE)</f>
        <v>Yes</v>
      </c>
      <c r="F596" s="98">
        <f>VLOOKUP($C596,'2023-24 School Level AAFTE'!$C$4:$J$2380,8,FALSE)</f>
        <v>1469.03</v>
      </c>
      <c r="G596" s="100">
        <f>IFERROR(IF(E596= "yes",VLOOKUP(C596,Summary!$B:$I,5,0),0),0)</f>
        <v>0</v>
      </c>
      <c r="H596" s="99">
        <f t="shared" si="111"/>
        <v>1469.03</v>
      </c>
      <c r="I596" s="157">
        <f>VLOOKUP($A596,'2024-25 Salary &amp; Benefits'!$A:$I,3,FALSE)</f>
        <v>1.06</v>
      </c>
      <c r="J596" s="157">
        <f>VLOOKUP($A596,'2024-25 Salary &amp; Benefits'!$A:$I,4,FALSE)</f>
        <v>1.1000000000000001</v>
      </c>
      <c r="K596" s="144">
        <f t="shared" si="112"/>
        <v>1469.03</v>
      </c>
      <c r="L596" s="143">
        <f t="shared" si="113"/>
        <v>4.3090000000000002</v>
      </c>
      <c r="M596" s="145">
        <f>'2024-25 Salary &amp; Benefits'!$E$6</f>
        <v>72728</v>
      </c>
      <c r="N596" s="145">
        <f>'2024-25 Salary &amp; Benefits'!$F$6</f>
        <v>78209</v>
      </c>
      <c r="O596" s="9">
        <f t="shared" si="114"/>
        <v>332188.05</v>
      </c>
      <c r="P596" s="9">
        <f t="shared" si="115"/>
        <v>38514.790000000037</v>
      </c>
      <c r="Q596" s="9">
        <f>'2024-25 Salary &amp; Benefits'!G$6</f>
        <v>14418.72</v>
      </c>
      <c r="R596" s="146">
        <f>'2024-25 Salary &amp; Benefits'!H$6</f>
        <v>0.18149999999999999</v>
      </c>
      <c r="S596" s="146">
        <f>'2024-25 Salary &amp; Benefits'!I$6</f>
        <v>0.17510000000000001</v>
      </c>
      <c r="T596" s="9">
        <f t="shared" si="116"/>
        <v>129166.34</v>
      </c>
      <c r="U596" s="9">
        <f t="shared" si="117"/>
        <v>6178.38</v>
      </c>
      <c r="V596" s="9">
        <f t="shared" si="118"/>
        <v>1081.83</v>
      </c>
      <c r="W596" s="9">
        <f t="shared" si="119"/>
        <v>7260.21</v>
      </c>
      <c r="X596" s="22">
        <f t="shared" si="120"/>
        <v>507129.39000000007</v>
      </c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</row>
    <row r="597" spans="1:159" s="21" customFormat="1">
      <c r="A597" s="78" t="s">
        <v>2260</v>
      </c>
      <c r="B597" s="90" t="s">
        <v>218</v>
      </c>
      <c r="C597" s="91">
        <v>3971</v>
      </c>
      <c r="D597" s="90" t="s">
        <v>233</v>
      </c>
      <c r="E597" s="110" t="str">
        <f>VLOOKUP($C597,'2023-24 School Level AAFTE'!$C$4:$L$2380,9,FALSE)</f>
        <v>Yes</v>
      </c>
      <c r="F597" s="98">
        <f>VLOOKUP($C597,'2023-24 School Level AAFTE'!$C$4:$J$2380,8,FALSE)</f>
        <v>352.83</v>
      </c>
      <c r="G597" s="100">
        <f>IFERROR(IF(E597= "yes",VLOOKUP(C597,Summary!$B:$I,5,0),0),0)</f>
        <v>0</v>
      </c>
      <c r="H597" s="99">
        <f t="shared" si="111"/>
        <v>352.83</v>
      </c>
      <c r="I597" s="157">
        <f>VLOOKUP($A597,'2024-25 Salary &amp; Benefits'!$A:$I,3,FALSE)</f>
        <v>1.06</v>
      </c>
      <c r="J597" s="157">
        <f>VLOOKUP($A597,'2024-25 Salary &amp; Benefits'!$A:$I,4,FALSE)</f>
        <v>1.1000000000000001</v>
      </c>
      <c r="K597" s="144">
        <f t="shared" si="112"/>
        <v>352.83</v>
      </c>
      <c r="L597" s="143">
        <f t="shared" si="113"/>
        <v>1.0349999999999999</v>
      </c>
      <c r="M597" s="145">
        <f>'2024-25 Salary &amp; Benefits'!$E$6</f>
        <v>72728</v>
      </c>
      <c r="N597" s="145">
        <f>'2024-25 Salary &amp; Benefits'!$F$6</f>
        <v>78209</v>
      </c>
      <c r="O597" s="9">
        <f t="shared" si="114"/>
        <v>79789.89</v>
      </c>
      <c r="P597" s="9">
        <f t="shared" si="115"/>
        <v>9251.0599999999977</v>
      </c>
      <c r="Q597" s="9">
        <f>'2024-25 Salary &amp; Benefits'!G$6</f>
        <v>14418.72</v>
      </c>
      <c r="R597" s="146">
        <f>'2024-25 Salary &amp; Benefits'!H$6</f>
        <v>0.18149999999999999</v>
      </c>
      <c r="S597" s="146">
        <f>'2024-25 Salary &amp; Benefits'!I$6</f>
        <v>0.17510000000000001</v>
      </c>
      <c r="T597" s="9">
        <f t="shared" si="116"/>
        <v>31025.1</v>
      </c>
      <c r="U597" s="9">
        <f t="shared" si="117"/>
        <v>1484.02</v>
      </c>
      <c r="V597" s="9">
        <f t="shared" si="118"/>
        <v>259.85000000000002</v>
      </c>
      <c r="W597" s="9">
        <f t="shared" si="119"/>
        <v>1743.87</v>
      </c>
      <c r="X597" s="22">
        <f t="shared" si="120"/>
        <v>121809.91999999998</v>
      </c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</row>
    <row r="598" spans="1:159" s="21" customFormat="1">
      <c r="A598" s="78" t="s">
        <v>2260</v>
      </c>
      <c r="B598" s="90" t="s">
        <v>218</v>
      </c>
      <c r="C598" s="91">
        <v>4499</v>
      </c>
      <c r="D598" s="90" t="s">
        <v>244</v>
      </c>
      <c r="E598" s="110" t="str">
        <f>VLOOKUP($C598,'2023-24 School Level AAFTE'!$C$4:$L$2380,9,FALSE)</f>
        <v>No</v>
      </c>
      <c r="F598" s="98">
        <f>VLOOKUP($C598,'2023-24 School Level AAFTE'!$C$4:$J$2380,8,FALSE)</f>
        <v>424</v>
      </c>
      <c r="G598" s="100">
        <f>IFERROR(IF(E598= "yes",VLOOKUP(C598,Summary!$B:$I,5,0),0),0)</f>
        <v>0</v>
      </c>
      <c r="H598" s="99">
        <f t="shared" si="111"/>
        <v>0</v>
      </c>
      <c r="I598" s="157">
        <f>VLOOKUP($A598,'2024-25 Salary &amp; Benefits'!$A:$I,3,FALSE)</f>
        <v>1.06</v>
      </c>
      <c r="J598" s="157">
        <f>VLOOKUP($A598,'2024-25 Salary &amp; Benefits'!$A:$I,4,FALSE)</f>
        <v>1.1000000000000001</v>
      </c>
      <c r="K598" s="144">
        <f t="shared" si="112"/>
        <v>0</v>
      </c>
      <c r="L598" s="143">
        <f t="shared" si="113"/>
        <v>0</v>
      </c>
      <c r="M598" s="145">
        <f>'2024-25 Salary &amp; Benefits'!$E$6</f>
        <v>72728</v>
      </c>
      <c r="N598" s="145">
        <f>'2024-25 Salary &amp; Benefits'!$F$6</f>
        <v>78209</v>
      </c>
      <c r="O598" s="9">
        <f t="shared" si="114"/>
        <v>0</v>
      </c>
      <c r="P598" s="9">
        <f t="shared" si="115"/>
        <v>0</v>
      </c>
      <c r="Q598" s="9">
        <f>'2024-25 Salary &amp; Benefits'!G$6</f>
        <v>14418.72</v>
      </c>
      <c r="R598" s="146">
        <f>'2024-25 Salary &amp; Benefits'!H$6</f>
        <v>0.18149999999999999</v>
      </c>
      <c r="S598" s="146">
        <f>'2024-25 Salary &amp; Benefits'!I$6</f>
        <v>0.17510000000000001</v>
      </c>
      <c r="T598" s="9">
        <f t="shared" si="116"/>
        <v>0</v>
      </c>
      <c r="U598" s="9">
        <f t="shared" si="117"/>
        <v>0</v>
      </c>
      <c r="V598" s="9">
        <f t="shared" si="118"/>
        <v>0</v>
      </c>
      <c r="W598" s="9">
        <f t="shared" si="119"/>
        <v>0</v>
      </c>
      <c r="X598" s="22">
        <f t="shared" si="120"/>
        <v>0</v>
      </c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</row>
    <row r="599" spans="1:159" s="21" customFormat="1">
      <c r="A599" s="78" t="s">
        <v>2260</v>
      </c>
      <c r="B599" s="90" t="s">
        <v>218</v>
      </c>
      <c r="C599" s="91">
        <v>4498</v>
      </c>
      <c r="D599" s="90" t="s">
        <v>243</v>
      </c>
      <c r="E599" s="110" t="str">
        <f>VLOOKUP($C599,'2023-24 School Level AAFTE'!$C$4:$L$2380,9,FALSE)</f>
        <v>Yes</v>
      </c>
      <c r="F599" s="98">
        <f>VLOOKUP($C599,'2023-24 School Level AAFTE'!$C$4:$J$2380,8,FALSE)</f>
        <v>779.35</v>
      </c>
      <c r="G599" s="100">
        <f>IFERROR(IF(E599= "yes",VLOOKUP(C599,Summary!$B:$I,5,0),0),0)</f>
        <v>0</v>
      </c>
      <c r="H599" s="99">
        <f t="shared" si="111"/>
        <v>779.35</v>
      </c>
      <c r="I599" s="157">
        <f>VLOOKUP($A599,'2024-25 Salary &amp; Benefits'!$A:$I,3,FALSE)</f>
        <v>1.06</v>
      </c>
      <c r="J599" s="157">
        <f>VLOOKUP($A599,'2024-25 Salary &amp; Benefits'!$A:$I,4,FALSE)</f>
        <v>1.1000000000000001</v>
      </c>
      <c r="K599" s="144">
        <f t="shared" si="112"/>
        <v>779.35</v>
      </c>
      <c r="L599" s="143">
        <f t="shared" si="113"/>
        <v>2.286</v>
      </c>
      <c r="M599" s="145">
        <f>'2024-25 Salary &amp; Benefits'!$E$6</f>
        <v>72728</v>
      </c>
      <c r="N599" s="145">
        <f>'2024-25 Salary &amp; Benefits'!$F$6</f>
        <v>78209</v>
      </c>
      <c r="O599" s="9">
        <f t="shared" si="114"/>
        <v>176231.58</v>
      </c>
      <c r="P599" s="9">
        <f t="shared" si="115"/>
        <v>20432.770000000019</v>
      </c>
      <c r="Q599" s="9">
        <f>'2024-25 Salary &amp; Benefits'!G$6</f>
        <v>14418.72</v>
      </c>
      <c r="R599" s="146">
        <f>'2024-25 Salary &amp; Benefits'!H$6</f>
        <v>0.18149999999999999</v>
      </c>
      <c r="S599" s="146">
        <f>'2024-25 Salary &amp; Benefits'!I$6</f>
        <v>0.17510000000000001</v>
      </c>
      <c r="T599" s="9">
        <f t="shared" si="116"/>
        <v>68525</v>
      </c>
      <c r="U599" s="9">
        <f t="shared" si="117"/>
        <v>3277.74</v>
      </c>
      <c r="V599" s="9">
        <f t="shared" si="118"/>
        <v>573.92999999999995</v>
      </c>
      <c r="W599" s="9">
        <f t="shared" si="119"/>
        <v>3851.6699999999996</v>
      </c>
      <c r="X599" s="22">
        <f t="shared" si="120"/>
        <v>269041.01999999996</v>
      </c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</row>
    <row r="600" spans="1:159" s="21" customFormat="1">
      <c r="A600" s="78" t="s">
        <v>2260</v>
      </c>
      <c r="B600" s="90" t="s">
        <v>218</v>
      </c>
      <c r="C600" s="89">
        <v>4380</v>
      </c>
      <c r="D600" s="88" t="s">
        <v>241</v>
      </c>
      <c r="E600" s="110" t="str">
        <f>VLOOKUP($C600,'2023-24 School Level AAFTE'!$C$4:$L$2380,9,FALSE)</f>
        <v>No</v>
      </c>
      <c r="F600" s="98">
        <f>VLOOKUP($C600,'2023-24 School Level AAFTE'!$C$4:$J$2380,8,FALSE)</f>
        <v>489.06</v>
      </c>
      <c r="G600" s="100">
        <f>IFERROR(IF(E600= "yes",VLOOKUP(C600,Summary!$B:$I,5,0),0),0)</f>
        <v>0</v>
      </c>
      <c r="H600" s="99">
        <f t="shared" si="111"/>
        <v>0</v>
      </c>
      <c r="I600" s="157">
        <f>VLOOKUP($A600,'2024-25 Salary &amp; Benefits'!$A:$I,3,FALSE)</f>
        <v>1.06</v>
      </c>
      <c r="J600" s="157">
        <f>VLOOKUP($A600,'2024-25 Salary &amp; Benefits'!$A:$I,4,FALSE)</f>
        <v>1.1000000000000001</v>
      </c>
      <c r="K600" s="144">
        <f t="shared" si="112"/>
        <v>0</v>
      </c>
      <c r="L600" s="143">
        <f t="shared" si="113"/>
        <v>0</v>
      </c>
      <c r="M600" s="145">
        <f>'2024-25 Salary &amp; Benefits'!$E$6</f>
        <v>72728</v>
      </c>
      <c r="N600" s="145">
        <f>'2024-25 Salary &amp; Benefits'!$F$6</f>
        <v>78209</v>
      </c>
      <c r="O600" s="9">
        <f t="shared" si="114"/>
        <v>0</v>
      </c>
      <c r="P600" s="9">
        <f t="shared" si="115"/>
        <v>0</v>
      </c>
      <c r="Q600" s="9">
        <f>'2024-25 Salary &amp; Benefits'!G$6</f>
        <v>14418.72</v>
      </c>
      <c r="R600" s="146">
        <f>'2024-25 Salary &amp; Benefits'!H$6</f>
        <v>0.18149999999999999</v>
      </c>
      <c r="S600" s="146">
        <f>'2024-25 Salary &amp; Benefits'!I$6</f>
        <v>0.17510000000000001</v>
      </c>
      <c r="T600" s="9">
        <f t="shared" si="116"/>
        <v>0</v>
      </c>
      <c r="U600" s="9">
        <f t="shared" si="117"/>
        <v>0</v>
      </c>
      <c r="V600" s="9">
        <f t="shared" si="118"/>
        <v>0</v>
      </c>
      <c r="W600" s="9">
        <f t="shared" si="119"/>
        <v>0</v>
      </c>
      <c r="X600" s="22">
        <f t="shared" si="120"/>
        <v>0</v>
      </c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</row>
    <row r="601" spans="1:159" s="21" customFormat="1">
      <c r="A601" s="78" t="s">
        <v>2260</v>
      </c>
      <c r="B601" s="90" t="s">
        <v>218</v>
      </c>
      <c r="C601" s="91">
        <v>4163</v>
      </c>
      <c r="D601" s="90" t="s">
        <v>238</v>
      </c>
      <c r="E601" s="110" t="str">
        <f>VLOOKUP($C601,'2023-24 School Level AAFTE'!$C$4:$L$2380,9,FALSE)</f>
        <v>Yes</v>
      </c>
      <c r="F601" s="98">
        <f>VLOOKUP($C601,'2023-24 School Level AAFTE'!$C$4:$J$2380,8,FALSE)</f>
        <v>307.70999999999998</v>
      </c>
      <c r="G601" s="100">
        <f>IFERROR(IF(E601= "yes",VLOOKUP(C601,Summary!$B:$I,5,0),0),0)</f>
        <v>0</v>
      </c>
      <c r="H601" s="99">
        <f t="shared" si="111"/>
        <v>307.70999999999998</v>
      </c>
      <c r="I601" s="157">
        <f>VLOOKUP($A601,'2024-25 Salary &amp; Benefits'!$A:$I,3,FALSE)</f>
        <v>1.06</v>
      </c>
      <c r="J601" s="157">
        <f>VLOOKUP($A601,'2024-25 Salary &amp; Benefits'!$A:$I,4,FALSE)</f>
        <v>1.1000000000000001</v>
      </c>
      <c r="K601" s="144">
        <f t="shared" si="112"/>
        <v>307.70999999999998</v>
      </c>
      <c r="L601" s="143">
        <f t="shared" si="113"/>
        <v>0.90300000000000002</v>
      </c>
      <c r="M601" s="145">
        <f>'2024-25 Salary &amp; Benefits'!$E$6</f>
        <v>72728</v>
      </c>
      <c r="N601" s="145">
        <f>'2024-25 Salary &amp; Benefits'!$F$6</f>
        <v>78209</v>
      </c>
      <c r="O601" s="9">
        <f t="shared" si="114"/>
        <v>69613.789999999994</v>
      </c>
      <c r="P601" s="9">
        <f t="shared" si="115"/>
        <v>8071.2100000000064</v>
      </c>
      <c r="Q601" s="9">
        <f>'2024-25 Salary &amp; Benefits'!G$6</f>
        <v>14418.72</v>
      </c>
      <c r="R601" s="146">
        <f>'2024-25 Salary &amp; Benefits'!H$6</f>
        <v>0.18149999999999999</v>
      </c>
      <c r="S601" s="146">
        <f>'2024-25 Salary &amp; Benefits'!I$6</f>
        <v>0.17510000000000001</v>
      </c>
      <c r="T601" s="9">
        <f t="shared" si="116"/>
        <v>27068.28</v>
      </c>
      <c r="U601" s="9">
        <f t="shared" si="117"/>
        <v>1294.75</v>
      </c>
      <c r="V601" s="9">
        <f t="shared" si="118"/>
        <v>226.71</v>
      </c>
      <c r="W601" s="9">
        <f t="shared" si="119"/>
        <v>1521.46</v>
      </c>
      <c r="X601" s="22">
        <f t="shared" si="120"/>
        <v>106274.74</v>
      </c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</row>
    <row r="602" spans="1:159" s="21" customFormat="1">
      <c r="A602" s="78" t="s">
        <v>2260</v>
      </c>
      <c r="B602" s="90" t="s">
        <v>218</v>
      </c>
      <c r="C602" s="91">
        <v>5310</v>
      </c>
      <c r="D602" s="90" t="s">
        <v>3049</v>
      </c>
      <c r="E602" s="110" t="str">
        <f>VLOOKUP($C602,'2023-24 School Level AAFTE'!$C$4:$L$2380,9,FALSE)</f>
        <v>No</v>
      </c>
      <c r="F602" s="98">
        <f>VLOOKUP($C602,'2023-24 School Level AAFTE'!$C$4:$J$2380,8,FALSE)</f>
        <v>458.97999999999996</v>
      </c>
      <c r="G602" s="100">
        <f>IFERROR(IF(E602= "yes",VLOOKUP(C602,Summary!$B:$I,5,0),0),0)</f>
        <v>0</v>
      </c>
      <c r="H602" s="99">
        <f t="shared" si="111"/>
        <v>0</v>
      </c>
      <c r="I602" s="157">
        <f>VLOOKUP($A602,'2024-25 Salary &amp; Benefits'!$A:$I,3,FALSE)</f>
        <v>1.06</v>
      </c>
      <c r="J602" s="157">
        <f>VLOOKUP($A602,'2024-25 Salary &amp; Benefits'!$A:$I,4,FALSE)</f>
        <v>1.1000000000000001</v>
      </c>
      <c r="K602" s="144">
        <f t="shared" si="112"/>
        <v>0</v>
      </c>
      <c r="L602" s="143">
        <f t="shared" si="113"/>
        <v>0</v>
      </c>
      <c r="M602" s="145">
        <f>'2024-25 Salary &amp; Benefits'!$E$6</f>
        <v>72728</v>
      </c>
      <c r="N602" s="145">
        <f>'2024-25 Salary &amp; Benefits'!$F$6</f>
        <v>78209</v>
      </c>
      <c r="O602" s="9">
        <f t="shared" si="114"/>
        <v>0</v>
      </c>
      <c r="P602" s="9">
        <f t="shared" si="115"/>
        <v>0</v>
      </c>
      <c r="Q602" s="9">
        <f>'2024-25 Salary &amp; Benefits'!G$6</f>
        <v>14418.72</v>
      </c>
      <c r="R602" s="146">
        <f>'2024-25 Salary &amp; Benefits'!H$6</f>
        <v>0.18149999999999999</v>
      </c>
      <c r="S602" s="146">
        <f>'2024-25 Salary &amp; Benefits'!I$6</f>
        <v>0.17510000000000001</v>
      </c>
      <c r="T602" s="9">
        <f t="shared" si="116"/>
        <v>0</v>
      </c>
      <c r="U602" s="9">
        <f t="shared" si="117"/>
        <v>0</v>
      </c>
      <c r="V602" s="9">
        <f t="shared" si="118"/>
        <v>0</v>
      </c>
      <c r="W602" s="9">
        <f t="shared" si="119"/>
        <v>0</v>
      </c>
      <c r="X602" s="22">
        <f t="shared" si="120"/>
        <v>0</v>
      </c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</row>
    <row r="603" spans="1:159" s="21" customFormat="1">
      <c r="A603" s="78" t="s">
        <v>2260</v>
      </c>
      <c r="B603" s="90" t="s">
        <v>218</v>
      </c>
      <c r="C603" s="91">
        <v>4523</v>
      </c>
      <c r="D603" s="90" t="s">
        <v>245</v>
      </c>
      <c r="E603" s="110" t="str">
        <f>VLOOKUP($C603,'2023-24 School Level AAFTE'!$C$4:$L$2380,9,FALSE)</f>
        <v>Yes</v>
      </c>
      <c r="F603" s="98">
        <f>VLOOKUP($C603,'2023-24 School Level AAFTE'!$C$4:$J$2380,8,FALSE)</f>
        <v>1520.3400000000001</v>
      </c>
      <c r="G603" s="100">
        <f>IFERROR(IF(E603= "yes",VLOOKUP(C603,Summary!$B:$I,5,0),0),0)</f>
        <v>0</v>
      </c>
      <c r="H603" s="99">
        <f t="shared" si="111"/>
        <v>1520.3400000000001</v>
      </c>
      <c r="I603" s="157">
        <f>VLOOKUP($A603,'2024-25 Salary &amp; Benefits'!$A:$I,3,FALSE)</f>
        <v>1.06</v>
      </c>
      <c r="J603" s="157">
        <f>VLOOKUP($A603,'2024-25 Salary &amp; Benefits'!$A:$I,4,FALSE)</f>
        <v>1.1000000000000001</v>
      </c>
      <c r="K603" s="144">
        <f t="shared" si="112"/>
        <v>1520.3400000000001</v>
      </c>
      <c r="L603" s="143">
        <f t="shared" si="113"/>
        <v>4.46</v>
      </c>
      <c r="M603" s="145">
        <f>'2024-25 Salary &amp; Benefits'!$E$6</f>
        <v>72728</v>
      </c>
      <c r="N603" s="145">
        <f>'2024-25 Salary &amp; Benefits'!$F$6</f>
        <v>78209</v>
      </c>
      <c r="O603" s="9">
        <f t="shared" si="114"/>
        <v>343828.89</v>
      </c>
      <c r="P603" s="9">
        <f t="shared" si="115"/>
        <v>39864.459999999963</v>
      </c>
      <c r="Q603" s="9">
        <f>'2024-25 Salary &amp; Benefits'!G$6</f>
        <v>14418.72</v>
      </c>
      <c r="R603" s="146">
        <f>'2024-25 Salary &amp; Benefits'!H$6</f>
        <v>0.18149999999999999</v>
      </c>
      <c r="S603" s="146">
        <f>'2024-25 Salary &amp; Benefits'!I$6</f>
        <v>0.17510000000000001</v>
      </c>
      <c r="T603" s="9">
        <f t="shared" si="116"/>
        <v>133692.70000000001</v>
      </c>
      <c r="U603" s="9">
        <f t="shared" si="117"/>
        <v>6394.89</v>
      </c>
      <c r="V603" s="9">
        <f t="shared" si="118"/>
        <v>1119.75</v>
      </c>
      <c r="W603" s="9">
        <f t="shared" si="119"/>
        <v>7514.64</v>
      </c>
      <c r="X603" s="22">
        <f t="shared" si="120"/>
        <v>524900.68999999994</v>
      </c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</row>
    <row r="604" spans="1:159" s="21" customFormat="1">
      <c r="A604" s="78" t="s">
        <v>2260</v>
      </c>
      <c r="B604" s="90" t="s">
        <v>218</v>
      </c>
      <c r="C604" s="91">
        <v>1926</v>
      </c>
      <c r="D604" s="90" t="s">
        <v>220</v>
      </c>
      <c r="E604" s="110" t="str">
        <f>VLOOKUP($C604,'2023-24 School Level AAFTE'!$C$4:$L$2380,9,FALSE)</f>
        <v>Yes</v>
      </c>
      <c r="F604" s="98">
        <f>VLOOKUP($C604,'2023-24 School Level AAFTE'!$C$4:$J$2380,8,FALSE)</f>
        <v>192.06</v>
      </c>
      <c r="G604" s="100">
        <f>IFERROR(IF(E604= "yes",VLOOKUP(C604,Summary!$B:$I,5,0),0),0)</f>
        <v>0</v>
      </c>
      <c r="H604" s="99">
        <f t="shared" si="111"/>
        <v>192.06</v>
      </c>
      <c r="I604" s="157">
        <f>VLOOKUP($A604,'2024-25 Salary &amp; Benefits'!$A:$I,3,FALSE)</f>
        <v>1.06</v>
      </c>
      <c r="J604" s="157">
        <f>VLOOKUP($A604,'2024-25 Salary &amp; Benefits'!$A:$I,4,FALSE)</f>
        <v>1.1000000000000001</v>
      </c>
      <c r="K604" s="144">
        <f t="shared" si="112"/>
        <v>192.06</v>
      </c>
      <c r="L604" s="143">
        <f t="shared" si="113"/>
        <v>0.56299999999999994</v>
      </c>
      <c r="M604" s="145">
        <f>'2024-25 Salary &amp; Benefits'!$E$6</f>
        <v>72728</v>
      </c>
      <c r="N604" s="145">
        <f>'2024-25 Salary &amp; Benefits'!$F$6</f>
        <v>78209</v>
      </c>
      <c r="O604" s="9">
        <f t="shared" si="114"/>
        <v>43402.62</v>
      </c>
      <c r="P604" s="9">
        <f t="shared" si="115"/>
        <v>5032.2099999999991</v>
      </c>
      <c r="Q604" s="9">
        <f>'2024-25 Salary &amp; Benefits'!G$6</f>
        <v>14418.72</v>
      </c>
      <c r="R604" s="146">
        <f>'2024-25 Salary &amp; Benefits'!H$6</f>
        <v>0.18149999999999999</v>
      </c>
      <c r="S604" s="146">
        <f>'2024-25 Salary &amp; Benefits'!I$6</f>
        <v>0.17510000000000001</v>
      </c>
      <c r="T604" s="9">
        <f t="shared" si="116"/>
        <v>16876.45</v>
      </c>
      <c r="U604" s="9">
        <f t="shared" si="117"/>
        <v>807.25</v>
      </c>
      <c r="V604" s="9">
        <f t="shared" si="118"/>
        <v>141.35</v>
      </c>
      <c r="W604" s="9">
        <f t="shared" si="119"/>
        <v>948.6</v>
      </c>
      <c r="X604" s="22">
        <f t="shared" si="120"/>
        <v>66259.88</v>
      </c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</row>
    <row r="605" spans="1:159" s="21" customFormat="1">
      <c r="A605" s="78" t="s">
        <v>2260</v>
      </c>
      <c r="B605" s="90" t="s">
        <v>218</v>
      </c>
      <c r="C605" s="91">
        <v>4560</v>
      </c>
      <c r="D605" s="90" t="s">
        <v>246</v>
      </c>
      <c r="E605" s="110" t="str">
        <f>VLOOKUP($C605,'2023-24 School Level AAFTE'!$C$4:$L$2380,9,FALSE)</f>
        <v>No</v>
      </c>
      <c r="F605" s="98">
        <f>VLOOKUP($C605,'2023-24 School Level AAFTE'!$C$4:$J$2380,8,FALSE)</f>
        <v>394.25</v>
      </c>
      <c r="G605" s="100">
        <f>IFERROR(IF(E605= "yes",VLOOKUP(C605,Summary!$B:$I,5,0),0),0)</f>
        <v>0</v>
      </c>
      <c r="H605" s="99">
        <f t="shared" si="111"/>
        <v>0</v>
      </c>
      <c r="I605" s="157">
        <f>VLOOKUP($A605,'2024-25 Salary &amp; Benefits'!$A:$I,3,FALSE)</f>
        <v>1.06</v>
      </c>
      <c r="J605" s="157">
        <f>VLOOKUP($A605,'2024-25 Salary &amp; Benefits'!$A:$I,4,FALSE)</f>
        <v>1.1000000000000001</v>
      </c>
      <c r="K605" s="144">
        <f t="shared" si="112"/>
        <v>0</v>
      </c>
      <c r="L605" s="143">
        <f t="shared" si="113"/>
        <v>0</v>
      </c>
      <c r="M605" s="145">
        <f>'2024-25 Salary &amp; Benefits'!$E$6</f>
        <v>72728</v>
      </c>
      <c r="N605" s="145">
        <f>'2024-25 Salary &amp; Benefits'!$F$6</f>
        <v>78209</v>
      </c>
      <c r="O605" s="9">
        <f t="shared" si="114"/>
        <v>0</v>
      </c>
      <c r="P605" s="9">
        <f t="shared" si="115"/>
        <v>0</v>
      </c>
      <c r="Q605" s="9">
        <f>'2024-25 Salary &amp; Benefits'!G$6</f>
        <v>14418.72</v>
      </c>
      <c r="R605" s="146">
        <f>'2024-25 Salary &amp; Benefits'!H$6</f>
        <v>0.18149999999999999</v>
      </c>
      <c r="S605" s="146">
        <f>'2024-25 Salary &amp; Benefits'!I$6</f>
        <v>0.17510000000000001</v>
      </c>
      <c r="T605" s="9">
        <f t="shared" si="116"/>
        <v>0</v>
      </c>
      <c r="U605" s="9">
        <f t="shared" si="117"/>
        <v>0</v>
      </c>
      <c r="V605" s="9">
        <f t="shared" si="118"/>
        <v>0</v>
      </c>
      <c r="W605" s="9">
        <f t="shared" si="119"/>
        <v>0</v>
      </c>
      <c r="X605" s="22">
        <f t="shared" si="120"/>
        <v>0</v>
      </c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</row>
    <row r="606" spans="1:159" s="21" customFormat="1">
      <c r="A606" s="78" t="s">
        <v>2260</v>
      </c>
      <c r="B606" s="90" t="s">
        <v>218</v>
      </c>
      <c r="C606" s="91">
        <v>3994</v>
      </c>
      <c r="D606" s="90" t="s">
        <v>234</v>
      </c>
      <c r="E606" s="110" t="str">
        <f>VLOOKUP($C606,'2023-24 School Level AAFTE'!$C$4:$L$2380,9,FALSE)</f>
        <v>Yes</v>
      </c>
      <c r="F606" s="98">
        <f>VLOOKUP($C606,'2023-24 School Level AAFTE'!$C$4:$J$2380,8,FALSE)</f>
        <v>442.86</v>
      </c>
      <c r="G606" s="100">
        <f>IFERROR(IF(E606= "yes",VLOOKUP(C606,Summary!$B:$I,5,0),0),0)</f>
        <v>0</v>
      </c>
      <c r="H606" s="99">
        <f t="shared" si="111"/>
        <v>442.86</v>
      </c>
      <c r="I606" s="157">
        <f>VLOOKUP($A606,'2024-25 Salary &amp; Benefits'!$A:$I,3,FALSE)</f>
        <v>1.06</v>
      </c>
      <c r="J606" s="157">
        <f>VLOOKUP($A606,'2024-25 Salary &amp; Benefits'!$A:$I,4,FALSE)</f>
        <v>1.1000000000000001</v>
      </c>
      <c r="K606" s="144">
        <f t="shared" si="112"/>
        <v>442.86</v>
      </c>
      <c r="L606" s="143">
        <f t="shared" si="113"/>
        <v>1.2989999999999999</v>
      </c>
      <c r="M606" s="145">
        <f>'2024-25 Salary &amp; Benefits'!$E$6</f>
        <v>72728</v>
      </c>
      <c r="N606" s="145">
        <f>'2024-25 Salary &amp; Benefits'!$F$6</f>
        <v>78209</v>
      </c>
      <c r="O606" s="9">
        <f t="shared" si="114"/>
        <v>100142.09</v>
      </c>
      <c r="P606" s="9">
        <f t="shared" si="115"/>
        <v>11610.75</v>
      </c>
      <c r="Q606" s="9">
        <f>'2024-25 Salary &amp; Benefits'!G$6</f>
        <v>14418.72</v>
      </c>
      <c r="R606" s="146">
        <f>'2024-25 Salary &amp; Benefits'!H$6</f>
        <v>0.18149999999999999</v>
      </c>
      <c r="S606" s="146">
        <f>'2024-25 Salary &amp; Benefits'!I$6</f>
        <v>0.17510000000000001</v>
      </c>
      <c r="T606" s="9">
        <f t="shared" si="116"/>
        <v>38938.75</v>
      </c>
      <c r="U606" s="9">
        <f t="shared" si="117"/>
        <v>1862.55</v>
      </c>
      <c r="V606" s="9">
        <f t="shared" si="118"/>
        <v>326.13</v>
      </c>
      <c r="W606" s="9">
        <f t="shared" si="119"/>
        <v>2188.6799999999998</v>
      </c>
      <c r="X606" s="22">
        <f t="shared" si="120"/>
        <v>152880.26999999999</v>
      </c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</row>
    <row r="607" spans="1:159" s="21" customFormat="1">
      <c r="A607" s="78" t="s">
        <v>2260</v>
      </c>
      <c r="B607" s="90" t="s">
        <v>218</v>
      </c>
      <c r="C607" s="91">
        <v>4042</v>
      </c>
      <c r="D607" s="90" t="s">
        <v>34</v>
      </c>
      <c r="E607" s="110" t="str">
        <f>VLOOKUP($C607,'2023-24 School Level AAFTE'!$C$4:$L$2380,9,FALSE)</f>
        <v>Yes</v>
      </c>
      <c r="F607" s="98">
        <f>VLOOKUP($C607,'2023-24 School Level AAFTE'!$C$4:$J$2380,8,FALSE)</f>
        <v>375.17999999999995</v>
      </c>
      <c r="G607" s="100">
        <f>IFERROR(IF(E607= "yes",VLOOKUP(C607,Summary!$B:$I,5,0),0),0)</f>
        <v>0</v>
      </c>
      <c r="H607" s="99">
        <f t="shared" si="111"/>
        <v>375.17999999999995</v>
      </c>
      <c r="I607" s="157">
        <f>VLOOKUP($A607,'2024-25 Salary &amp; Benefits'!$A:$I,3,FALSE)</f>
        <v>1.06</v>
      </c>
      <c r="J607" s="157">
        <f>VLOOKUP($A607,'2024-25 Salary &amp; Benefits'!$A:$I,4,FALSE)</f>
        <v>1.1000000000000001</v>
      </c>
      <c r="K607" s="144">
        <f t="shared" si="112"/>
        <v>375.17999999999995</v>
      </c>
      <c r="L607" s="143">
        <f t="shared" si="113"/>
        <v>1.101</v>
      </c>
      <c r="M607" s="145">
        <f>'2024-25 Salary &amp; Benefits'!$E$6</f>
        <v>72728</v>
      </c>
      <c r="N607" s="145">
        <f>'2024-25 Salary &amp; Benefits'!$F$6</f>
        <v>78209</v>
      </c>
      <c r="O607" s="9">
        <f t="shared" si="114"/>
        <v>84877.94</v>
      </c>
      <c r="P607" s="9">
        <f t="shared" si="115"/>
        <v>9840.9799999999959</v>
      </c>
      <c r="Q607" s="9">
        <f>'2024-25 Salary &amp; Benefits'!G$6</f>
        <v>14418.72</v>
      </c>
      <c r="R607" s="146">
        <f>'2024-25 Salary &amp; Benefits'!H$6</f>
        <v>0.18149999999999999</v>
      </c>
      <c r="S607" s="146">
        <f>'2024-25 Salary &amp; Benefits'!I$6</f>
        <v>0.17510000000000001</v>
      </c>
      <c r="T607" s="9">
        <f t="shared" si="116"/>
        <v>33003.51</v>
      </c>
      <c r="U607" s="9">
        <f t="shared" si="117"/>
        <v>1578.65</v>
      </c>
      <c r="V607" s="9">
        <f t="shared" si="118"/>
        <v>276.42</v>
      </c>
      <c r="W607" s="9">
        <f t="shared" si="119"/>
        <v>1855.0700000000002</v>
      </c>
      <c r="X607" s="22">
        <f t="shared" si="120"/>
        <v>129577.50000000001</v>
      </c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</row>
    <row r="608" spans="1:159" s="21" customFormat="1">
      <c r="A608" s="78" t="s">
        <v>2260</v>
      </c>
      <c r="B608" s="90" t="s">
        <v>218</v>
      </c>
      <c r="C608" s="91">
        <v>3618</v>
      </c>
      <c r="D608" s="90" t="s">
        <v>227</v>
      </c>
      <c r="E608" s="110" t="str">
        <f>VLOOKUP($C608,'2023-24 School Level AAFTE'!$C$4:$L$2380,9,FALSE)</f>
        <v>Yes</v>
      </c>
      <c r="F608" s="98">
        <f>VLOOKUP($C608,'2023-24 School Level AAFTE'!$C$4:$J$2380,8,FALSE)</f>
        <v>520.14</v>
      </c>
      <c r="G608" s="100">
        <f>IFERROR(IF(E608= "yes",VLOOKUP(C608,Summary!$B:$I,5,0),0),0)</f>
        <v>0</v>
      </c>
      <c r="H608" s="99">
        <f t="shared" si="111"/>
        <v>520.14</v>
      </c>
      <c r="I608" s="157">
        <f>VLOOKUP($A608,'2024-25 Salary &amp; Benefits'!$A:$I,3,FALSE)</f>
        <v>1.06</v>
      </c>
      <c r="J608" s="157">
        <f>VLOOKUP($A608,'2024-25 Salary &amp; Benefits'!$A:$I,4,FALSE)</f>
        <v>1.1000000000000001</v>
      </c>
      <c r="K608" s="144">
        <f t="shared" si="112"/>
        <v>520.14</v>
      </c>
      <c r="L608" s="143">
        <f t="shared" si="113"/>
        <v>1.526</v>
      </c>
      <c r="M608" s="145">
        <f>'2024-25 Salary &amp; Benefits'!$E$6</f>
        <v>72728</v>
      </c>
      <c r="N608" s="145">
        <f>'2024-25 Salary &amp; Benefits'!$F$6</f>
        <v>78209</v>
      </c>
      <c r="O608" s="9">
        <f t="shared" si="114"/>
        <v>117641.9</v>
      </c>
      <c r="P608" s="9">
        <f t="shared" si="115"/>
        <v>13639.73000000001</v>
      </c>
      <c r="Q608" s="9">
        <f>'2024-25 Salary &amp; Benefits'!G$6</f>
        <v>14418.72</v>
      </c>
      <c r="R608" s="146">
        <f>'2024-25 Salary &amp; Benefits'!H$6</f>
        <v>0.18149999999999999</v>
      </c>
      <c r="S608" s="146">
        <f>'2024-25 Salary &amp; Benefits'!I$6</f>
        <v>0.17510000000000001</v>
      </c>
      <c r="T608" s="9">
        <f t="shared" si="116"/>
        <v>45743.29</v>
      </c>
      <c r="U608" s="9">
        <f t="shared" si="117"/>
        <v>2188.0300000000002</v>
      </c>
      <c r="V608" s="9">
        <f t="shared" si="118"/>
        <v>383.12</v>
      </c>
      <c r="W608" s="9">
        <f t="shared" si="119"/>
        <v>2571.15</v>
      </c>
      <c r="X608" s="22">
        <f t="shared" si="120"/>
        <v>179596.07</v>
      </c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</row>
    <row r="609" spans="1:159" s="21" customFormat="1">
      <c r="A609" s="78" t="s">
        <v>2260</v>
      </c>
      <c r="B609" s="90" t="s">
        <v>218</v>
      </c>
      <c r="C609" s="91">
        <v>2829</v>
      </c>
      <c r="D609" s="90" t="s">
        <v>222</v>
      </c>
      <c r="E609" s="110" t="str">
        <f>VLOOKUP($C609,'2023-24 School Level AAFTE'!$C$4:$L$2380,9,FALSE)</f>
        <v>Yes</v>
      </c>
      <c r="F609" s="98">
        <f>VLOOKUP($C609,'2023-24 School Level AAFTE'!$C$4:$J$2380,8,FALSE)</f>
        <v>393.01</v>
      </c>
      <c r="G609" s="100">
        <f>IFERROR(IF(E609= "yes",VLOOKUP(C609,Summary!$B:$I,5,0),0),0)</f>
        <v>0</v>
      </c>
      <c r="H609" s="99">
        <f t="shared" si="111"/>
        <v>393.01</v>
      </c>
      <c r="I609" s="157">
        <f>VLOOKUP($A609,'2024-25 Salary &amp; Benefits'!$A:$I,3,FALSE)</f>
        <v>1.06</v>
      </c>
      <c r="J609" s="157">
        <f>VLOOKUP($A609,'2024-25 Salary &amp; Benefits'!$A:$I,4,FALSE)</f>
        <v>1.1000000000000001</v>
      </c>
      <c r="K609" s="144">
        <f t="shared" si="112"/>
        <v>393.01</v>
      </c>
      <c r="L609" s="143">
        <f t="shared" si="113"/>
        <v>1.153</v>
      </c>
      <c r="M609" s="145">
        <f>'2024-25 Salary &amp; Benefits'!$E$6</f>
        <v>72728</v>
      </c>
      <c r="N609" s="145">
        <f>'2024-25 Salary &amp; Benefits'!$F$6</f>
        <v>78209</v>
      </c>
      <c r="O609" s="9">
        <f t="shared" si="114"/>
        <v>88886.71</v>
      </c>
      <c r="P609" s="9">
        <f t="shared" si="115"/>
        <v>10305.759999999995</v>
      </c>
      <c r="Q609" s="9">
        <f>'2024-25 Salary &amp; Benefits'!G$6</f>
        <v>14418.72</v>
      </c>
      <c r="R609" s="146">
        <f>'2024-25 Salary &amp; Benefits'!H$6</f>
        <v>0.18149999999999999</v>
      </c>
      <c r="S609" s="146">
        <f>'2024-25 Salary &amp; Benefits'!I$6</f>
        <v>0.17510000000000001</v>
      </c>
      <c r="T609" s="9">
        <f t="shared" si="116"/>
        <v>34562.26</v>
      </c>
      <c r="U609" s="9">
        <f t="shared" si="117"/>
        <v>1653.21</v>
      </c>
      <c r="V609" s="9">
        <f t="shared" si="118"/>
        <v>289.48</v>
      </c>
      <c r="W609" s="9">
        <f t="shared" si="119"/>
        <v>1942.69</v>
      </c>
      <c r="X609" s="22">
        <f t="shared" si="120"/>
        <v>135697.41999999998</v>
      </c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</row>
    <row r="610" spans="1:159" s="21" customFormat="1">
      <c r="A610" s="78" t="s">
        <v>2260</v>
      </c>
      <c r="B610" s="90" t="s">
        <v>218</v>
      </c>
      <c r="C610" s="91">
        <v>4162</v>
      </c>
      <c r="D610" s="90" t="s">
        <v>237</v>
      </c>
      <c r="E610" s="110" t="str">
        <f>VLOOKUP($C610,'2023-24 School Level AAFTE'!$C$4:$L$2380,9,FALSE)</f>
        <v>No</v>
      </c>
      <c r="F610" s="98">
        <f>VLOOKUP($C610,'2023-24 School Level AAFTE'!$C$4:$J$2380,8,FALSE)</f>
        <v>1573.83</v>
      </c>
      <c r="G610" s="100">
        <f>IFERROR(IF(E610= "yes",VLOOKUP(C610,Summary!$B:$I,5,0),0),0)</f>
        <v>0</v>
      </c>
      <c r="H610" s="99">
        <f t="shared" si="111"/>
        <v>0</v>
      </c>
      <c r="I610" s="157">
        <f>VLOOKUP($A610,'2024-25 Salary &amp; Benefits'!$A:$I,3,FALSE)</f>
        <v>1.06</v>
      </c>
      <c r="J610" s="157">
        <f>VLOOKUP($A610,'2024-25 Salary &amp; Benefits'!$A:$I,4,FALSE)</f>
        <v>1.1000000000000001</v>
      </c>
      <c r="K610" s="144">
        <f t="shared" si="112"/>
        <v>0</v>
      </c>
      <c r="L610" s="143">
        <f t="shared" si="113"/>
        <v>0</v>
      </c>
      <c r="M610" s="145">
        <f>'2024-25 Salary &amp; Benefits'!$E$6</f>
        <v>72728</v>
      </c>
      <c r="N610" s="145">
        <f>'2024-25 Salary &amp; Benefits'!$F$6</f>
        <v>78209</v>
      </c>
      <c r="O610" s="9">
        <f t="shared" si="114"/>
        <v>0</v>
      </c>
      <c r="P610" s="9">
        <f t="shared" si="115"/>
        <v>0</v>
      </c>
      <c r="Q610" s="9">
        <f>'2024-25 Salary &amp; Benefits'!G$6</f>
        <v>14418.72</v>
      </c>
      <c r="R610" s="146">
        <f>'2024-25 Salary &amp; Benefits'!H$6</f>
        <v>0.18149999999999999</v>
      </c>
      <c r="S610" s="146">
        <f>'2024-25 Salary &amp; Benefits'!I$6</f>
        <v>0.17510000000000001</v>
      </c>
      <c r="T610" s="9">
        <f t="shared" si="116"/>
        <v>0</v>
      </c>
      <c r="U610" s="9">
        <f t="shared" si="117"/>
        <v>0</v>
      </c>
      <c r="V610" s="9">
        <f t="shared" si="118"/>
        <v>0</v>
      </c>
      <c r="W610" s="9">
        <f t="shared" si="119"/>
        <v>0</v>
      </c>
      <c r="X610" s="22">
        <f t="shared" si="120"/>
        <v>0</v>
      </c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</row>
    <row r="611" spans="1:159" s="21" customFormat="1">
      <c r="A611" s="78" t="s">
        <v>2260</v>
      </c>
      <c r="B611" s="90" t="s">
        <v>218</v>
      </c>
      <c r="C611" s="91">
        <v>5435</v>
      </c>
      <c r="D611" s="90" t="s">
        <v>252</v>
      </c>
      <c r="E611" s="110" t="str">
        <f>VLOOKUP($C611,'2023-24 School Level AAFTE'!$C$4:$L$2380,9,FALSE)</f>
        <v>Yes</v>
      </c>
      <c r="F611" s="98">
        <f>VLOOKUP($C611,'2023-24 School Level AAFTE'!$C$4:$J$2380,8,FALSE)</f>
        <v>107.86</v>
      </c>
      <c r="G611" s="100">
        <f>IFERROR(IF(E611= "yes",VLOOKUP(C611,Summary!$B:$I,5,0),0),0)</f>
        <v>0</v>
      </c>
      <c r="H611" s="99">
        <f t="shared" si="111"/>
        <v>107.86</v>
      </c>
      <c r="I611" s="157">
        <f>VLOOKUP($A611,'2024-25 Salary &amp; Benefits'!$A:$I,3,FALSE)</f>
        <v>1.06</v>
      </c>
      <c r="J611" s="157">
        <f>VLOOKUP($A611,'2024-25 Salary &amp; Benefits'!$A:$I,4,FALSE)</f>
        <v>1.1000000000000001</v>
      </c>
      <c r="K611" s="144">
        <f t="shared" si="112"/>
        <v>107.86</v>
      </c>
      <c r="L611" s="143">
        <f t="shared" si="113"/>
        <v>0.316</v>
      </c>
      <c r="M611" s="145">
        <f>'2024-25 Salary &amp; Benefits'!$E$6</f>
        <v>72728</v>
      </c>
      <c r="N611" s="145">
        <f>'2024-25 Salary &amp; Benefits'!$F$6</f>
        <v>78209</v>
      </c>
      <c r="O611" s="9">
        <f t="shared" si="114"/>
        <v>24360.97</v>
      </c>
      <c r="P611" s="9">
        <f t="shared" si="115"/>
        <v>2824.4799999999996</v>
      </c>
      <c r="Q611" s="9">
        <f>'2024-25 Salary &amp; Benefits'!G$6</f>
        <v>14418.72</v>
      </c>
      <c r="R611" s="146">
        <f>'2024-25 Salary &amp; Benefits'!H$6</f>
        <v>0.18149999999999999</v>
      </c>
      <c r="S611" s="146">
        <f>'2024-25 Salary &amp; Benefits'!I$6</f>
        <v>0.17510000000000001</v>
      </c>
      <c r="T611" s="9">
        <f t="shared" si="116"/>
        <v>9472.4</v>
      </c>
      <c r="U611" s="9">
        <f t="shared" si="117"/>
        <v>453.09</v>
      </c>
      <c r="V611" s="9">
        <f t="shared" si="118"/>
        <v>79.34</v>
      </c>
      <c r="W611" s="9">
        <f t="shared" si="119"/>
        <v>532.42999999999995</v>
      </c>
      <c r="X611" s="22">
        <f t="shared" si="120"/>
        <v>37190.280000000006</v>
      </c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</row>
    <row r="612" spans="1:159" s="21" customFormat="1">
      <c r="A612" s="78" t="s">
        <v>2260</v>
      </c>
      <c r="B612" s="90" t="s">
        <v>218</v>
      </c>
      <c r="C612" s="91">
        <v>2912</v>
      </c>
      <c r="D612" s="90" t="s">
        <v>223</v>
      </c>
      <c r="E612" s="110" t="str">
        <f>VLOOKUP($C612,'2023-24 School Level AAFTE'!$C$4:$L$2380,9,FALSE)</f>
        <v>Yes</v>
      </c>
      <c r="F612" s="98">
        <f>VLOOKUP($C612,'2023-24 School Level AAFTE'!$C$4:$J$2380,8,FALSE)</f>
        <v>404.65</v>
      </c>
      <c r="G612" s="100">
        <f>IFERROR(IF(E612= "yes",VLOOKUP(C612,Summary!$B:$I,5,0),0),0)</f>
        <v>0</v>
      </c>
      <c r="H612" s="99">
        <f t="shared" si="111"/>
        <v>404.65</v>
      </c>
      <c r="I612" s="157">
        <f>VLOOKUP($A612,'2024-25 Salary &amp; Benefits'!$A:$I,3,FALSE)</f>
        <v>1.06</v>
      </c>
      <c r="J612" s="157">
        <f>VLOOKUP($A612,'2024-25 Salary &amp; Benefits'!$A:$I,4,FALSE)</f>
        <v>1.1000000000000001</v>
      </c>
      <c r="K612" s="144">
        <f t="shared" si="112"/>
        <v>404.65</v>
      </c>
      <c r="L612" s="143">
        <f t="shared" si="113"/>
        <v>1.1870000000000001</v>
      </c>
      <c r="M612" s="145">
        <f>'2024-25 Salary &amp; Benefits'!$E$6</f>
        <v>72728</v>
      </c>
      <c r="N612" s="145">
        <f>'2024-25 Salary &amp; Benefits'!$F$6</f>
        <v>78209</v>
      </c>
      <c r="O612" s="9">
        <f t="shared" si="114"/>
        <v>91507.82</v>
      </c>
      <c r="P612" s="9">
        <f t="shared" si="115"/>
        <v>10609.669999999998</v>
      </c>
      <c r="Q612" s="9">
        <f>'2024-25 Salary &amp; Benefits'!G$6</f>
        <v>14418.72</v>
      </c>
      <c r="R612" s="146">
        <f>'2024-25 Salary &amp; Benefits'!H$6</f>
        <v>0.18149999999999999</v>
      </c>
      <c r="S612" s="146">
        <f>'2024-25 Salary &amp; Benefits'!I$6</f>
        <v>0.17510000000000001</v>
      </c>
      <c r="T612" s="9">
        <f t="shared" si="116"/>
        <v>35581.440000000002</v>
      </c>
      <c r="U612" s="9">
        <f t="shared" si="117"/>
        <v>1701.96</v>
      </c>
      <c r="V612" s="9">
        <f t="shared" si="118"/>
        <v>298.01</v>
      </c>
      <c r="W612" s="9">
        <f t="shared" si="119"/>
        <v>1999.97</v>
      </c>
      <c r="X612" s="22">
        <f t="shared" si="120"/>
        <v>139698.9</v>
      </c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</row>
    <row r="613" spans="1:159" s="21" customFormat="1">
      <c r="A613" s="78" t="s">
        <v>2260</v>
      </c>
      <c r="B613" s="90" t="s">
        <v>218</v>
      </c>
      <c r="C613" s="91">
        <v>4209</v>
      </c>
      <c r="D613" s="90" t="s">
        <v>239</v>
      </c>
      <c r="E613" s="110" t="str">
        <f>VLOOKUP($C613,'2023-24 School Level AAFTE'!$C$4:$L$2380,9,FALSE)</f>
        <v>No</v>
      </c>
      <c r="F613" s="98">
        <f>VLOOKUP($C613,'2023-24 School Level AAFTE'!$C$4:$J$2380,8,FALSE)</f>
        <v>837.08</v>
      </c>
      <c r="G613" s="100">
        <f>IFERROR(IF(E613= "yes",VLOOKUP(C613,Summary!$B:$I,5,0),0),0)</f>
        <v>0</v>
      </c>
      <c r="H613" s="99">
        <f t="shared" si="111"/>
        <v>0</v>
      </c>
      <c r="I613" s="157">
        <f>VLOOKUP($A613,'2024-25 Salary &amp; Benefits'!$A:$I,3,FALSE)</f>
        <v>1.06</v>
      </c>
      <c r="J613" s="157">
        <f>VLOOKUP($A613,'2024-25 Salary &amp; Benefits'!$A:$I,4,FALSE)</f>
        <v>1.1000000000000001</v>
      </c>
      <c r="K613" s="144">
        <f t="shared" si="112"/>
        <v>0</v>
      </c>
      <c r="L613" s="143">
        <f t="shared" si="113"/>
        <v>0</v>
      </c>
      <c r="M613" s="145">
        <f>'2024-25 Salary &amp; Benefits'!$E$6</f>
        <v>72728</v>
      </c>
      <c r="N613" s="145">
        <f>'2024-25 Salary &amp; Benefits'!$F$6</f>
        <v>78209</v>
      </c>
      <c r="O613" s="9">
        <f t="shared" si="114"/>
        <v>0</v>
      </c>
      <c r="P613" s="9">
        <f t="shared" si="115"/>
        <v>0</v>
      </c>
      <c r="Q613" s="9">
        <f>'2024-25 Salary &amp; Benefits'!G$6</f>
        <v>14418.72</v>
      </c>
      <c r="R613" s="146">
        <f>'2024-25 Salary &amp; Benefits'!H$6</f>
        <v>0.18149999999999999</v>
      </c>
      <c r="S613" s="146">
        <f>'2024-25 Salary &amp; Benefits'!I$6</f>
        <v>0.17510000000000001</v>
      </c>
      <c r="T613" s="9">
        <f t="shared" si="116"/>
        <v>0</v>
      </c>
      <c r="U613" s="9">
        <f t="shared" si="117"/>
        <v>0</v>
      </c>
      <c r="V613" s="9">
        <f t="shared" si="118"/>
        <v>0</v>
      </c>
      <c r="W613" s="9">
        <f t="shared" si="119"/>
        <v>0</v>
      </c>
      <c r="X613" s="22">
        <f t="shared" si="120"/>
        <v>0</v>
      </c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</row>
    <row r="614" spans="1:159" s="21" customFormat="1">
      <c r="A614" s="78" t="s">
        <v>2260</v>
      </c>
      <c r="B614" s="90" t="s">
        <v>218</v>
      </c>
      <c r="C614" s="91">
        <v>4445</v>
      </c>
      <c r="D614" s="90" t="s">
        <v>242</v>
      </c>
      <c r="E614" s="110" t="str">
        <f>VLOOKUP($C614,'2023-24 School Level AAFTE'!$C$4:$L$2380,9,FALSE)</f>
        <v>No</v>
      </c>
      <c r="F614" s="98">
        <f>VLOOKUP($C614,'2023-24 School Level AAFTE'!$C$4:$J$2380,8,FALSE)</f>
        <v>550.1</v>
      </c>
      <c r="G614" s="100">
        <f>IFERROR(IF(E614= "yes",VLOOKUP(C614,Summary!$B:$I,5,0),0),0)</f>
        <v>0</v>
      </c>
      <c r="H614" s="99">
        <f t="shared" si="111"/>
        <v>0</v>
      </c>
      <c r="I614" s="157">
        <f>VLOOKUP($A614,'2024-25 Salary &amp; Benefits'!$A:$I,3,FALSE)</f>
        <v>1.06</v>
      </c>
      <c r="J614" s="157">
        <f>VLOOKUP($A614,'2024-25 Salary &amp; Benefits'!$A:$I,4,FALSE)</f>
        <v>1.1000000000000001</v>
      </c>
      <c r="K614" s="144">
        <f t="shared" si="112"/>
        <v>0</v>
      </c>
      <c r="L614" s="143">
        <f t="shared" si="113"/>
        <v>0</v>
      </c>
      <c r="M614" s="145">
        <f>'2024-25 Salary &amp; Benefits'!$E$6</f>
        <v>72728</v>
      </c>
      <c r="N614" s="145">
        <f>'2024-25 Salary &amp; Benefits'!$F$6</f>
        <v>78209</v>
      </c>
      <c r="O614" s="9">
        <f t="shared" si="114"/>
        <v>0</v>
      </c>
      <c r="P614" s="9">
        <f t="shared" si="115"/>
        <v>0</v>
      </c>
      <c r="Q614" s="9">
        <f>'2024-25 Salary &amp; Benefits'!G$6</f>
        <v>14418.72</v>
      </c>
      <c r="R614" s="146">
        <f>'2024-25 Salary &amp; Benefits'!H$6</f>
        <v>0.18149999999999999</v>
      </c>
      <c r="S614" s="146">
        <f>'2024-25 Salary &amp; Benefits'!I$6</f>
        <v>0.17510000000000001</v>
      </c>
      <c r="T614" s="9">
        <f t="shared" si="116"/>
        <v>0</v>
      </c>
      <c r="U614" s="9">
        <f t="shared" si="117"/>
        <v>0</v>
      </c>
      <c r="V614" s="9">
        <f t="shared" si="118"/>
        <v>0</v>
      </c>
      <c r="W614" s="9">
        <f t="shared" si="119"/>
        <v>0</v>
      </c>
      <c r="X614" s="22">
        <f t="shared" si="120"/>
        <v>0</v>
      </c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</row>
    <row r="615" spans="1:159" s="21" customFormat="1">
      <c r="A615" s="78" t="s">
        <v>2260</v>
      </c>
      <c r="B615" s="90" t="s">
        <v>218</v>
      </c>
      <c r="C615" s="91">
        <v>3995</v>
      </c>
      <c r="D615" s="90" t="s">
        <v>235</v>
      </c>
      <c r="E615" s="110" t="str">
        <f>VLOOKUP($C615,'2023-24 School Level AAFTE'!$C$4:$L$2380,9,FALSE)</f>
        <v>No</v>
      </c>
      <c r="F615" s="98">
        <f>VLOOKUP($C615,'2023-24 School Level AAFTE'!$C$4:$J$2380,8,FALSE)</f>
        <v>305.97000000000003</v>
      </c>
      <c r="G615" s="100">
        <f>IFERROR(IF(E615= "yes",VLOOKUP(C615,Summary!$B:$I,5,0),0),0)</f>
        <v>0</v>
      </c>
      <c r="H615" s="99">
        <f t="shared" si="111"/>
        <v>0</v>
      </c>
      <c r="I615" s="157">
        <f>VLOOKUP($A615,'2024-25 Salary &amp; Benefits'!$A:$I,3,FALSE)</f>
        <v>1.06</v>
      </c>
      <c r="J615" s="157">
        <f>VLOOKUP($A615,'2024-25 Salary &amp; Benefits'!$A:$I,4,FALSE)</f>
        <v>1.1000000000000001</v>
      </c>
      <c r="K615" s="144">
        <f t="shared" si="112"/>
        <v>0</v>
      </c>
      <c r="L615" s="143">
        <f t="shared" si="113"/>
        <v>0</v>
      </c>
      <c r="M615" s="145">
        <f>'2024-25 Salary &amp; Benefits'!$E$6</f>
        <v>72728</v>
      </c>
      <c r="N615" s="145">
        <f>'2024-25 Salary &amp; Benefits'!$F$6</f>
        <v>78209</v>
      </c>
      <c r="O615" s="9">
        <f t="shared" si="114"/>
        <v>0</v>
      </c>
      <c r="P615" s="9">
        <f t="shared" si="115"/>
        <v>0</v>
      </c>
      <c r="Q615" s="9">
        <f>'2024-25 Salary &amp; Benefits'!G$6</f>
        <v>14418.72</v>
      </c>
      <c r="R615" s="146">
        <f>'2024-25 Salary &amp; Benefits'!H$6</f>
        <v>0.18149999999999999</v>
      </c>
      <c r="S615" s="146">
        <f>'2024-25 Salary &amp; Benefits'!I$6</f>
        <v>0.17510000000000001</v>
      </c>
      <c r="T615" s="9">
        <f t="shared" si="116"/>
        <v>0</v>
      </c>
      <c r="U615" s="9">
        <f t="shared" si="117"/>
        <v>0</v>
      </c>
      <c r="V615" s="9">
        <f t="shared" si="118"/>
        <v>0</v>
      </c>
      <c r="W615" s="9">
        <f t="shared" si="119"/>
        <v>0</v>
      </c>
      <c r="X615" s="22">
        <f t="shared" si="120"/>
        <v>0</v>
      </c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</row>
    <row r="616" spans="1:159" s="21" customFormat="1">
      <c r="A616" s="78" t="s">
        <v>2260</v>
      </c>
      <c r="B616" s="90" t="s">
        <v>218</v>
      </c>
      <c r="C616" s="91">
        <v>4561</v>
      </c>
      <c r="D616" s="90" t="s">
        <v>247</v>
      </c>
      <c r="E616" s="110" t="str">
        <f>VLOOKUP($C616,'2023-24 School Level AAFTE'!$C$4:$L$2380,9,FALSE)</f>
        <v>No</v>
      </c>
      <c r="F616" s="98">
        <f>VLOOKUP($C616,'2023-24 School Level AAFTE'!$C$4:$J$2380,8,FALSE)</f>
        <v>803.07</v>
      </c>
      <c r="G616" s="100">
        <f>IFERROR(IF(E616= "yes",VLOOKUP(C616,Summary!$B:$I,5,0),0),0)</f>
        <v>0</v>
      </c>
      <c r="H616" s="99">
        <f t="shared" si="111"/>
        <v>0</v>
      </c>
      <c r="I616" s="157">
        <f>VLOOKUP($A616,'2024-25 Salary &amp; Benefits'!$A:$I,3,FALSE)</f>
        <v>1.06</v>
      </c>
      <c r="J616" s="157">
        <f>VLOOKUP($A616,'2024-25 Salary &amp; Benefits'!$A:$I,4,FALSE)</f>
        <v>1.1000000000000001</v>
      </c>
      <c r="K616" s="144">
        <f t="shared" si="112"/>
        <v>0</v>
      </c>
      <c r="L616" s="143">
        <f t="shared" si="113"/>
        <v>0</v>
      </c>
      <c r="M616" s="145">
        <f>'2024-25 Salary &amp; Benefits'!$E$6</f>
        <v>72728</v>
      </c>
      <c r="N616" s="145">
        <f>'2024-25 Salary &amp; Benefits'!$F$6</f>
        <v>78209</v>
      </c>
      <c r="O616" s="9">
        <f t="shared" si="114"/>
        <v>0</v>
      </c>
      <c r="P616" s="9">
        <f t="shared" si="115"/>
        <v>0</v>
      </c>
      <c r="Q616" s="9">
        <f>'2024-25 Salary &amp; Benefits'!G$6</f>
        <v>14418.72</v>
      </c>
      <c r="R616" s="146">
        <f>'2024-25 Salary &amp; Benefits'!H$6</f>
        <v>0.18149999999999999</v>
      </c>
      <c r="S616" s="146">
        <f>'2024-25 Salary &amp; Benefits'!I$6</f>
        <v>0.17510000000000001</v>
      </c>
      <c r="T616" s="9">
        <f t="shared" si="116"/>
        <v>0</v>
      </c>
      <c r="U616" s="9">
        <f t="shared" si="117"/>
        <v>0</v>
      </c>
      <c r="V616" s="9">
        <f t="shared" si="118"/>
        <v>0</v>
      </c>
      <c r="W616" s="9">
        <f t="shared" si="119"/>
        <v>0</v>
      </c>
      <c r="X616" s="22">
        <f t="shared" si="120"/>
        <v>0</v>
      </c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</row>
    <row r="617" spans="1:159" s="21" customFormat="1">
      <c r="A617" s="78" t="s">
        <v>2260</v>
      </c>
      <c r="B617" s="90" t="s">
        <v>218</v>
      </c>
      <c r="C617" s="91">
        <v>3149</v>
      </c>
      <c r="D617" s="90" t="s">
        <v>225</v>
      </c>
      <c r="E617" s="110" t="str">
        <f>VLOOKUP($C617,'2023-24 School Level AAFTE'!$C$4:$L$2380,9,FALSE)</f>
        <v>Yes</v>
      </c>
      <c r="F617" s="98">
        <f>VLOOKUP($C617,'2023-24 School Level AAFTE'!$C$4:$J$2380,8,FALSE)</f>
        <v>470.5</v>
      </c>
      <c r="G617" s="100">
        <f>IFERROR(IF(E617= "yes",VLOOKUP(C617,Summary!$B:$I,5,0),0),0)</f>
        <v>0</v>
      </c>
      <c r="H617" s="99">
        <f t="shared" si="111"/>
        <v>470.5</v>
      </c>
      <c r="I617" s="157">
        <f>VLOOKUP($A617,'2024-25 Salary &amp; Benefits'!$A:$I,3,FALSE)</f>
        <v>1.06</v>
      </c>
      <c r="J617" s="157">
        <f>VLOOKUP($A617,'2024-25 Salary &amp; Benefits'!$A:$I,4,FALSE)</f>
        <v>1.1000000000000001</v>
      </c>
      <c r="K617" s="144">
        <f t="shared" si="112"/>
        <v>470.5</v>
      </c>
      <c r="L617" s="143">
        <f t="shared" si="113"/>
        <v>1.38</v>
      </c>
      <c r="M617" s="145">
        <f>'2024-25 Salary &amp; Benefits'!$E$6</f>
        <v>72728</v>
      </c>
      <c r="N617" s="145">
        <f>'2024-25 Salary &amp; Benefits'!$F$6</f>
        <v>78209</v>
      </c>
      <c r="O617" s="9">
        <f t="shared" si="114"/>
        <v>106386.52</v>
      </c>
      <c r="P617" s="9">
        <f t="shared" si="115"/>
        <v>12334.739999999991</v>
      </c>
      <c r="Q617" s="9">
        <f>'2024-25 Salary &amp; Benefits'!G$6</f>
        <v>14418.72</v>
      </c>
      <c r="R617" s="146">
        <f>'2024-25 Salary &amp; Benefits'!H$6</f>
        <v>0.18149999999999999</v>
      </c>
      <c r="S617" s="146">
        <f>'2024-25 Salary &amp; Benefits'!I$6</f>
        <v>0.17510000000000001</v>
      </c>
      <c r="T617" s="9">
        <f t="shared" si="116"/>
        <v>41366.800000000003</v>
      </c>
      <c r="U617" s="9">
        <f t="shared" si="117"/>
        <v>1978.69</v>
      </c>
      <c r="V617" s="9">
        <f t="shared" si="118"/>
        <v>346.47</v>
      </c>
      <c r="W617" s="9">
        <f t="shared" si="119"/>
        <v>2325.16</v>
      </c>
      <c r="X617" s="22">
        <f t="shared" si="120"/>
        <v>162413.22</v>
      </c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</row>
    <row r="618" spans="1:159" s="21" customFormat="1">
      <c r="A618" s="78" t="s">
        <v>2260</v>
      </c>
      <c r="B618" s="90" t="s">
        <v>218</v>
      </c>
      <c r="C618" s="91">
        <v>3823</v>
      </c>
      <c r="D618" s="90" t="s">
        <v>231</v>
      </c>
      <c r="E618" s="110" t="str">
        <f>VLOOKUP($C618,'2023-24 School Level AAFTE'!$C$4:$L$2380,9,FALSE)</f>
        <v>Yes</v>
      </c>
      <c r="F618" s="98">
        <f>VLOOKUP($C618,'2023-24 School Level AAFTE'!$C$4:$J$2380,8,FALSE)</f>
        <v>381.71</v>
      </c>
      <c r="G618" s="100">
        <f>IFERROR(IF(E618= "yes",VLOOKUP(C618,Summary!$B:$I,5,0),0),0)</f>
        <v>0</v>
      </c>
      <c r="H618" s="99">
        <f t="shared" si="111"/>
        <v>381.71</v>
      </c>
      <c r="I618" s="157">
        <f>VLOOKUP($A618,'2024-25 Salary &amp; Benefits'!$A:$I,3,FALSE)</f>
        <v>1.06</v>
      </c>
      <c r="J618" s="157">
        <f>VLOOKUP($A618,'2024-25 Salary &amp; Benefits'!$A:$I,4,FALSE)</f>
        <v>1.1000000000000001</v>
      </c>
      <c r="K618" s="144">
        <f t="shared" si="112"/>
        <v>381.71</v>
      </c>
      <c r="L618" s="143">
        <f t="shared" si="113"/>
        <v>1.1200000000000001</v>
      </c>
      <c r="M618" s="145">
        <f>'2024-25 Salary &amp; Benefits'!$E$6</f>
        <v>72728</v>
      </c>
      <c r="N618" s="145">
        <f>'2024-25 Salary &amp; Benefits'!$F$6</f>
        <v>78209</v>
      </c>
      <c r="O618" s="9">
        <f t="shared" si="114"/>
        <v>86342.68</v>
      </c>
      <c r="P618" s="9">
        <f t="shared" si="115"/>
        <v>10010.810000000012</v>
      </c>
      <c r="Q618" s="9">
        <f>'2024-25 Salary &amp; Benefits'!G$6</f>
        <v>14418.72</v>
      </c>
      <c r="R618" s="146">
        <f>'2024-25 Salary &amp; Benefits'!H$6</f>
        <v>0.18149999999999999</v>
      </c>
      <c r="S618" s="146">
        <f>'2024-25 Salary &amp; Benefits'!I$6</f>
        <v>0.17510000000000001</v>
      </c>
      <c r="T618" s="9">
        <f t="shared" si="116"/>
        <v>33573.06</v>
      </c>
      <c r="U618" s="9">
        <f t="shared" si="117"/>
        <v>1605.89</v>
      </c>
      <c r="V618" s="9">
        <f t="shared" si="118"/>
        <v>281.19</v>
      </c>
      <c r="W618" s="9">
        <f t="shared" si="119"/>
        <v>1887.0800000000002</v>
      </c>
      <c r="X618" s="22">
        <f t="shared" si="120"/>
        <v>131813.63</v>
      </c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</row>
    <row r="619" spans="1:159" s="21" customFormat="1">
      <c r="A619" s="78" t="s">
        <v>2260</v>
      </c>
      <c r="B619" s="90" t="s">
        <v>218</v>
      </c>
      <c r="C619" s="91">
        <v>3970</v>
      </c>
      <c r="D619" s="90" t="s">
        <v>232</v>
      </c>
      <c r="E619" s="110" t="str">
        <f>VLOOKUP($C619,'2023-24 School Level AAFTE'!$C$4:$L$2380,9,FALSE)</f>
        <v>Yes</v>
      </c>
      <c r="F619" s="98">
        <f>VLOOKUP($C619,'2023-24 School Level AAFTE'!$C$4:$J$2380,8,FALSE)</f>
        <v>441.84999999999997</v>
      </c>
      <c r="G619" s="100">
        <f>IFERROR(IF(E619= "yes",VLOOKUP(C619,Summary!$B:$I,5,0),0),0)</f>
        <v>0</v>
      </c>
      <c r="H619" s="99">
        <f t="shared" si="111"/>
        <v>441.84999999999997</v>
      </c>
      <c r="I619" s="157">
        <f>VLOOKUP($A619,'2024-25 Salary &amp; Benefits'!$A:$I,3,FALSE)</f>
        <v>1.06</v>
      </c>
      <c r="J619" s="157">
        <f>VLOOKUP($A619,'2024-25 Salary &amp; Benefits'!$A:$I,4,FALSE)</f>
        <v>1.1000000000000001</v>
      </c>
      <c r="K619" s="144">
        <f t="shared" si="112"/>
        <v>441.84999999999997</v>
      </c>
      <c r="L619" s="143">
        <f t="shared" si="113"/>
        <v>1.296</v>
      </c>
      <c r="M619" s="145">
        <f>'2024-25 Salary &amp; Benefits'!$E$6</f>
        <v>72728</v>
      </c>
      <c r="N619" s="145">
        <f>'2024-25 Salary &amp; Benefits'!$F$6</f>
        <v>78209</v>
      </c>
      <c r="O619" s="9">
        <f t="shared" si="114"/>
        <v>99910.82</v>
      </c>
      <c r="P619" s="9">
        <f t="shared" si="115"/>
        <v>11583.929999999993</v>
      </c>
      <c r="Q619" s="9">
        <f>'2024-25 Salary &amp; Benefits'!G$6</f>
        <v>14418.72</v>
      </c>
      <c r="R619" s="146">
        <f>'2024-25 Salary &amp; Benefits'!H$6</f>
        <v>0.18149999999999999</v>
      </c>
      <c r="S619" s="146">
        <f>'2024-25 Salary &amp; Benefits'!I$6</f>
        <v>0.17510000000000001</v>
      </c>
      <c r="T619" s="9">
        <f t="shared" si="116"/>
        <v>38848.82</v>
      </c>
      <c r="U619" s="9">
        <f t="shared" si="117"/>
        <v>1858.25</v>
      </c>
      <c r="V619" s="9">
        <f t="shared" si="118"/>
        <v>325.38</v>
      </c>
      <c r="W619" s="9">
        <f t="shared" si="119"/>
        <v>2183.63</v>
      </c>
      <c r="X619" s="22">
        <f t="shared" si="120"/>
        <v>152527.20000000001</v>
      </c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</row>
    <row r="620" spans="1:159" s="21" customFormat="1">
      <c r="A620" s="78" t="s">
        <v>2260</v>
      </c>
      <c r="B620" s="90" t="s">
        <v>218</v>
      </c>
      <c r="C620" s="91">
        <v>5111</v>
      </c>
      <c r="D620" s="90" t="s">
        <v>250</v>
      </c>
      <c r="E620" s="110" t="str">
        <f>VLOOKUP($C620,'2023-24 School Level AAFTE'!$C$4:$L$2380,9,FALSE)</f>
        <v>No</v>
      </c>
      <c r="F620" s="98">
        <f>VLOOKUP($C620,'2023-24 School Level AAFTE'!$C$4:$J$2380,8,FALSE)</f>
        <v>1939</v>
      </c>
      <c r="G620" s="100">
        <f>IFERROR(IF(E620= "yes",VLOOKUP(C620,Summary!$B:$I,5,0),0),0)</f>
        <v>0</v>
      </c>
      <c r="H620" s="99">
        <f t="shared" si="111"/>
        <v>0</v>
      </c>
      <c r="I620" s="157">
        <f>VLOOKUP($A620,'2024-25 Salary &amp; Benefits'!$A:$I,3,FALSE)</f>
        <v>1.06</v>
      </c>
      <c r="J620" s="157">
        <f>VLOOKUP($A620,'2024-25 Salary &amp; Benefits'!$A:$I,4,FALSE)</f>
        <v>1.1000000000000001</v>
      </c>
      <c r="K620" s="144">
        <f t="shared" si="112"/>
        <v>0</v>
      </c>
      <c r="L620" s="143">
        <f t="shared" si="113"/>
        <v>0</v>
      </c>
      <c r="M620" s="145">
        <f>'2024-25 Salary &amp; Benefits'!$E$6</f>
        <v>72728</v>
      </c>
      <c r="N620" s="145">
        <f>'2024-25 Salary &amp; Benefits'!$F$6</f>
        <v>78209</v>
      </c>
      <c r="O620" s="9">
        <f t="shared" si="114"/>
        <v>0</v>
      </c>
      <c r="P620" s="9">
        <f t="shared" si="115"/>
        <v>0</v>
      </c>
      <c r="Q620" s="9">
        <f>'2024-25 Salary &amp; Benefits'!G$6</f>
        <v>14418.72</v>
      </c>
      <c r="R620" s="146">
        <f>'2024-25 Salary &amp; Benefits'!H$6</f>
        <v>0.18149999999999999</v>
      </c>
      <c r="S620" s="146">
        <f>'2024-25 Salary &amp; Benefits'!I$6</f>
        <v>0.17510000000000001</v>
      </c>
      <c r="T620" s="9">
        <f t="shared" si="116"/>
        <v>0</v>
      </c>
      <c r="U620" s="9">
        <f t="shared" si="117"/>
        <v>0</v>
      </c>
      <c r="V620" s="9">
        <f t="shared" si="118"/>
        <v>0</v>
      </c>
      <c r="W620" s="9">
        <f t="shared" si="119"/>
        <v>0</v>
      </c>
      <c r="X620" s="22">
        <f t="shared" si="120"/>
        <v>0</v>
      </c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</row>
    <row r="621" spans="1:159" s="21" customFormat="1">
      <c r="A621" s="78" t="s">
        <v>2260</v>
      </c>
      <c r="B621" s="90" t="s">
        <v>218</v>
      </c>
      <c r="C621" s="91">
        <v>4051</v>
      </c>
      <c r="D621" s="90" t="s">
        <v>236</v>
      </c>
      <c r="E621" s="110" t="str">
        <f>VLOOKUP($C621,'2023-24 School Level AAFTE'!$C$4:$L$2380,9,FALSE)</f>
        <v>Yes</v>
      </c>
      <c r="F621" s="98">
        <f>VLOOKUP($C621,'2023-24 School Level AAFTE'!$C$4:$J$2380,8,FALSE)</f>
        <v>746.08</v>
      </c>
      <c r="G621" s="100">
        <f>IFERROR(IF(E621= "yes",VLOOKUP(C621,Summary!$B:$I,5,0),0),0)</f>
        <v>0</v>
      </c>
      <c r="H621" s="99">
        <f t="shared" si="111"/>
        <v>746.08</v>
      </c>
      <c r="I621" s="157">
        <f>VLOOKUP($A621,'2024-25 Salary &amp; Benefits'!$A:$I,3,FALSE)</f>
        <v>1.06</v>
      </c>
      <c r="J621" s="157">
        <f>VLOOKUP($A621,'2024-25 Salary &amp; Benefits'!$A:$I,4,FALSE)</f>
        <v>1.1000000000000001</v>
      </c>
      <c r="K621" s="144">
        <f t="shared" si="112"/>
        <v>746.08</v>
      </c>
      <c r="L621" s="143">
        <f t="shared" si="113"/>
        <v>2.1890000000000001</v>
      </c>
      <c r="M621" s="145">
        <f>'2024-25 Salary &amp; Benefits'!$E$6</f>
        <v>72728</v>
      </c>
      <c r="N621" s="145">
        <f>'2024-25 Salary &amp; Benefits'!$F$6</f>
        <v>78209</v>
      </c>
      <c r="O621" s="9">
        <f t="shared" si="114"/>
        <v>168753.69</v>
      </c>
      <c r="P621" s="9">
        <f t="shared" si="115"/>
        <v>19565.760000000009</v>
      </c>
      <c r="Q621" s="9">
        <f>'2024-25 Salary &amp; Benefits'!G$6</f>
        <v>14418.72</v>
      </c>
      <c r="R621" s="146">
        <f>'2024-25 Salary &amp; Benefits'!H$6</f>
        <v>0.18149999999999999</v>
      </c>
      <c r="S621" s="146">
        <f>'2024-25 Salary &amp; Benefits'!I$6</f>
        <v>0.17510000000000001</v>
      </c>
      <c r="T621" s="9">
        <f t="shared" si="116"/>
        <v>65617.34</v>
      </c>
      <c r="U621" s="9">
        <f t="shared" si="117"/>
        <v>3138.66</v>
      </c>
      <c r="V621" s="9">
        <f t="shared" si="118"/>
        <v>549.58000000000004</v>
      </c>
      <c r="W621" s="9">
        <f t="shared" si="119"/>
        <v>3688.24</v>
      </c>
      <c r="X621" s="22">
        <f t="shared" si="120"/>
        <v>257625.03</v>
      </c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</row>
    <row r="622" spans="1:159" s="21" customFormat="1">
      <c r="A622" s="75" t="s">
        <v>2260</v>
      </c>
      <c r="B622" s="90" t="s">
        <v>218</v>
      </c>
      <c r="C622" s="91">
        <v>4579</v>
      </c>
      <c r="D622" s="90" t="s">
        <v>248</v>
      </c>
      <c r="E622" s="110" t="str">
        <f>VLOOKUP($C622,'2023-24 School Level AAFTE'!$C$4:$L$2380,9,FALSE)</f>
        <v>No</v>
      </c>
      <c r="F622" s="98">
        <f>VLOOKUP($C622,'2023-24 School Level AAFTE'!$C$4:$J$2380,8,FALSE)</f>
        <v>359.77</v>
      </c>
      <c r="G622" s="100">
        <f>IFERROR(IF(E622= "yes",VLOOKUP(C622,Summary!$B:$I,5,0),0),0)</f>
        <v>0</v>
      </c>
      <c r="H622" s="99">
        <f t="shared" si="111"/>
        <v>0</v>
      </c>
      <c r="I622" s="157">
        <f>VLOOKUP($A622,'2024-25 Salary &amp; Benefits'!$A:$I,3,FALSE)</f>
        <v>1.06</v>
      </c>
      <c r="J622" s="157">
        <f>VLOOKUP($A622,'2024-25 Salary &amp; Benefits'!$A:$I,4,FALSE)</f>
        <v>1.1000000000000001</v>
      </c>
      <c r="K622" s="144">
        <f t="shared" si="112"/>
        <v>0</v>
      </c>
      <c r="L622" s="143">
        <f t="shared" si="113"/>
        <v>0</v>
      </c>
      <c r="M622" s="145">
        <f>'2024-25 Salary &amp; Benefits'!$E$6</f>
        <v>72728</v>
      </c>
      <c r="N622" s="145">
        <f>'2024-25 Salary &amp; Benefits'!$F$6</f>
        <v>78209</v>
      </c>
      <c r="O622" s="9">
        <f t="shared" si="114"/>
        <v>0</v>
      </c>
      <c r="P622" s="9">
        <f t="shared" si="115"/>
        <v>0</v>
      </c>
      <c r="Q622" s="9">
        <f>'2024-25 Salary &amp; Benefits'!G$6</f>
        <v>14418.72</v>
      </c>
      <c r="R622" s="146">
        <f>'2024-25 Salary &amp; Benefits'!H$6</f>
        <v>0.18149999999999999</v>
      </c>
      <c r="S622" s="146">
        <f>'2024-25 Salary &amp; Benefits'!I$6</f>
        <v>0.17510000000000001</v>
      </c>
      <c r="T622" s="9">
        <f t="shared" si="116"/>
        <v>0</v>
      </c>
      <c r="U622" s="9">
        <f t="shared" si="117"/>
        <v>0</v>
      </c>
      <c r="V622" s="9">
        <f t="shared" si="118"/>
        <v>0</v>
      </c>
      <c r="W622" s="9">
        <f t="shared" si="119"/>
        <v>0</v>
      </c>
      <c r="X622" s="22">
        <f t="shared" si="120"/>
        <v>0</v>
      </c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</row>
    <row r="623" spans="1:159" s="21" customFormat="1">
      <c r="A623" s="78" t="s">
        <v>2476</v>
      </c>
      <c r="B623" s="90" t="s">
        <v>1921</v>
      </c>
      <c r="C623" s="91">
        <v>3197</v>
      </c>
      <c r="D623" s="90" t="s">
        <v>1922</v>
      </c>
      <c r="E623" s="110" t="str">
        <f>VLOOKUP($C623,'2023-24 School Level AAFTE'!$C$4:$L$2380,9,FALSE)</f>
        <v>Yes</v>
      </c>
      <c r="F623" s="98">
        <f>VLOOKUP($C623,'2023-24 School Level AAFTE'!$C$4:$J$2380,8,FALSE)</f>
        <v>32.29</v>
      </c>
      <c r="G623" s="100">
        <f>IFERROR(IF(E623= "yes",VLOOKUP(C623,Summary!$B:$I,5,0),0),0)</f>
        <v>0</v>
      </c>
      <c r="H623" s="99">
        <f t="shared" si="111"/>
        <v>32.29</v>
      </c>
      <c r="I623" s="157">
        <f>VLOOKUP($A623,'2024-25 Salary &amp; Benefits'!$A:$I,3,FALSE)</f>
        <v>1</v>
      </c>
      <c r="J623" s="157">
        <f>VLOOKUP($A623,'2024-25 Salary &amp; Benefits'!$A:$I,4,FALSE)</f>
        <v>1</v>
      </c>
      <c r="K623" s="144">
        <f t="shared" si="112"/>
        <v>32.29</v>
      </c>
      <c r="L623" s="143">
        <f t="shared" si="113"/>
        <v>9.5000000000000001E-2</v>
      </c>
      <c r="M623" s="145">
        <f>'2024-25 Salary &amp; Benefits'!$E$6</f>
        <v>72728</v>
      </c>
      <c r="N623" s="145">
        <f>'2024-25 Salary &amp; Benefits'!$F$6</f>
        <v>78209</v>
      </c>
      <c r="O623" s="9">
        <f t="shared" si="114"/>
        <v>6909.16</v>
      </c>
      <c r="P623" s="9">
        <f t="shared" si="115"/>
        <v>520.69999999999982</v>
      </c>
      <c r="Q623" s="9">
        <f>'2024-25 Salary &amp; Benefits'!G$6</f>
        <v>14418.72</v>
      </c>
      <c r="R623" s="146">
        <f>'2024-25 Salary &amp; Benefits'!H$6</f>
        <v>0.18149999999999999</v>
      </c>
      <c r="S623" s="146">
        <f>'2024-25 Salary &amp; Benefits'!I$6</f>
        <v>0.17510000000000001</v>
      </c>
      <c r="T623" s="9">
        <f t="shared" si="116"/>
        <v>2714.97</v>
      </c>
      <c r="U623" s="9">
        <f t="shared" si="117"/>
        <v>123.83</v>
      </c>
      <c r="V623" s="9">
        <f t="shared" si="118"/>
        <v>21.68</v>
      </c>
      <c r="W623" s="9">
        <f t="shared" si="119"/>
        <v>145.51</v>
      </c>
      <c r="X623" s="22">
        <f t="shared" si="120"/>
        <v>10290.339999999998</v>
      </c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</row>
    <row r="624" spans="1:159" s="21" customFormat="1">
      <c r="A624" s="78" t="s">
        <v>2320</v>
      </c>
      <c r="B624" s="90" t="s">
        <v>642</v>
      </c>
      <c r="C624" s="91">
        <v>3519</v>
      </c>
      <c r="D624" s="90" t="s">
        <v>655</v>
      </c>
      <c r="E624" s="110" t="str">
        <f>VLOOKUP($C624,'2023-24 School Level AAFTE'!$C$4:$L$2380,9,FALSE)</f>
        <v>Yes</v>
      </c>
      <c r="F624" s="98">
        <f>VLOOKUP($C624,'2023-24 School Level AAFTE'!$C$4:$J$2380,8,FALSE)</f>
        <v>280.60000000000002</v>
      </c>
      <c r="G624" s="100">
        <f>IFERROR(IF(E624= "yes",VLOOKUP(C624,Summary!$B:$I,5,0),0),0)</f>
        <v>0</v>
      </c>
      <c r="H624" s="99">
        <f t="shared" si="111"/>
        <v>280.60000000000002</v>
      </c>
      <c r="I624" s="157">
        <f>VLOOKUP($A624,'2024-25 Salary &amp; Benefits'!$A:$I,3,FALSE)</f>
        <v>1.1200000000000001</v>
      </c>
      <c r="J624" s="157">
        <f>VLOOKUP($A624,'2024-25 Salary &amp; Benefits'!$A:$I,4,FALSE)</f>
        <v>1.1200000000000001</v>
      </c>
      <c r="K624" s="144">
        <f t="shared" si="112"/>
        <v>280.60000000000002</v>
      </c>
      <c r="L624" s="143">
        <f t="shared" si="113"/>
        <v>0.82299999999999995</v>
      </c>
      <c r="M624" s="145">
        <f>'2024-25 Salary &amp; Benefits'!$E$6</f>
        <v>72728</v>
      </c>
      <c r="N624" s="145">
        <f>'2024-25 Salary &amp; Benefits'!$F$6</f>
        <v>78209</v>
      </c>
      <c r="O624" s="9">
        <f t="shared" si="114"/>
        <v>67037.759999999995</v>
      </c>
      <c r="P624" s="9">
        <f t="shared" si="115"/>
        <v>5052.1699999999983</v>
      </c>
      <c r="Q624" s="9">
        <f>'2024-25 Salary &amp; Benefits'!G$6</f>
        <v>14418.72</v>
      </c>
      <c r="R624" s="146">
        <f>'2024-25 Salary &amp; Benefits'!H$6</f>
        <v>0.18149999999999999</v>
      </c>
      <c r="S624" s="146">
        <f>'2024-25 Salary &amp; Benefits'!I$6</f>
        <v>0.17510000000000001</v>
      </c>
      <c r="T624" s="9">
        <f t="shared" si="116"/>
        <v>24918.59</v>
      </c>
      <c r="U624" s="9">
        <f t="shared" si="117"/>
        <v>1201.5</v>
      </c>
      <c r="V624" s="9">
        <f t="shared" si="118"/>
        <v>210.38</v>
      </c>
      <c r="W624" s="9">
        <f t="shared" si="119"/>
        <v>1411.88</v>
      </c>
      <c r="X624" s="22">
        <f t="shared" si="120"/>
        <v>98420.4</v>
      </c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</row>
    <row r="625" spans="1:159" s="21" customFormat="1">
      <c r="A625" s="78" t="s">
        <v>2320</v>
      </c>
      <c r="B625" s="90" t="s">
        <v>642</v>
      </c>
      <c r="C625" s="91">
        <v>3700</v>
      </c>
      <c r="D625" s="90" t="s">
        <v>666</v>
      </c>
      <c r="E625" s="110" t="str">
        <f>VLOOKUP($C625,'2023-24 School Level AAFTE'!$C$4:$L$2380,9,FALSE)</f>
        <v>Yes</v>
      </c>
      <c r="F625" s="98">
        <f>VLOOKUP($C625,'2023-24 School Level AAFTE'!$C$4:$J$2380,8,FALSE)</f>
        <v>311.72000000000003</v>
      </c>
      <c r="G625" s="100">
        <f>IFERROR(IF(E625= "yes",VLOOKUP(C625,Summary!$B:$I,5,0),0),0)</f>
        <v>0</v>
      </c>
      <c r="H625" s="99">
        <f t="shared" si="111"/>
        <v>311.72000000000003</v>
      </c>
      <c r="I625" s="157">
        <f>VLOOKUP($A625,'2024-25 Salary &amp; Benefits'!$A:$I,3,FALSE)</f>
        <v>1.1200000000000001</v>
      </c>
      <c r="J625" s="157">
        <f>VLOOKUP($A625,'2024-25 Salary &amp; Benefits'!$A:$I,4,FALSE)</f>
        <v>1.1200000000000001</v>
      </c>
      <c r="K625" s="144">
        <f t="shared" si="112"/>
        <v>311.72000000000003</v>
      </c>
      <c r="L625" s="143">
        <f t="shared" si="113"/>
        <v>0.91400000000000003</v>
      </c>
      <c r="M625" s="145">
        <f>'2024-25 Salary &amp; Benefits'!$E$6</f>
        <v>72728</v>
      </c>
      <c r="N625" s="145">
        <f>'2024-25 Salary &amp; Benefits'!$F$6</f>
        <v>78209</v>
      </c>
      <c r="O625" s="9">
        <f t="shared" si="114"/>
        <v>74450.2</v>
      </c>
      <c r="P625" s="9">
        <f t="shared" si="115"/>
        <v>5610.7900000000081</v>
      </c>
      <c r="Q625" s="9">
        <f>'2024-25 Salary &amp; Benefits'!G$6</f>
        <v>14418.72</v>
      </c>
      <c r="R625" s="146">
        <f>'2024-25 Salary &amp; Benefits'!H$6</f>
        <v>0.18149999999999999</v>
      </c>
      <c r="S625" s="146">
        <f>'2024-25 Salary &amp; Benefits'!I$6</f>
        <v>0.17510000000000001</v>
      </c>
      <c r="T625" s="9">
        <f t="shared" si="116"/>
        <v>27673.87</v>
      </c>
      <c r="U625" s="9">
        <f t="shared" si="117"/>
        <v>1334.35</v>
      </c>
      <c r="V625" s="9">
        <f t="shared" si="118"/>
        <v>233.64</v>
      </c>
      <c r="W625" s="9">
        <f t="shared" si="119"/>
        <v>1567.9899999999998</v>
      </c>
      <c r="X625" s="22">
        <f t="shared" si="120"/>
        <v>109302.85</v>
      </c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</row>
    <row r="626" spans="1:159" s="21" customFormat="1">
      <c r="A626" s="78" t="s">
        <v>2320</v>
      </c>
      <c r="B626" s="90" t="s">
        <v>642</v>
      </c>
      <c r="C626" s="91">
        <v>3547</v>
      </c>
      <c r="D626" s="90" t="s">
        <v>656</v>
      </c>
      <c r="E626" s="110" t="str">
        <f>VLOOKUP($C626,'2023-24 School Level AAFTE'!$C$4:$L$2380,9,FALSE)</f>
        <v>Yes</v>
      </c>
      <c r="F626" s="98">
        <f>VLOOKUP($C626,'2023-24 School Level AAFTE'!$C$4:$J$2380,8,FALSE)</f>
        <v>254.86</v>
      </c>
      <c r="G626" s="100">
        <f>IFERROR(IF(E626= "yes",VLOOKUP(C626,Summary!$B:$I,5,0),0),0)</f>
        <v>0</v>
      </c>
      <c r="H626" s="99">
        <f t="shared" si="111"/>
        <v>254.86</v>
      </c>
      <c r="I626" s="157">
        <f>VLOOKUP($A626,'2024-25 Salary &amp; Benefits'!$A:$I,3,FALSE)</f>
        <v>1.1200000000000001</v>
      </c>
      <c r="J626" s="157">
        <f>VLOOKUP($A626,'2024-25 Salary &amp; Benefits'!$A:$I,4,FALSE)</f>
        <v>1.1200000000000001</v>
      </c>
      <c r="K626" s="144">
        <f t="shared" si="112"/>
        <v>254.86</v>
      </c>
      <c r="L626" s="143">
        <f t="shared" si="113"/>
        <v>0.748</v>
      </c>
      <c r="M626" s="145">
        <f>'2024-25 Salary &amp; Benefits'!$E$6</f>
        <v>72728</v>
      </c>
      <c r="N626" s="145">
        <f>'2024-25 Salary &amp; Benefits'!$F$6</f>
        <v>78209</v>
      </c>
      <c r="O626" s="9">
        <f t="shared" si="114"/>
        <v>60928.61</v>
      </c>
      <c r="P626" s="9">
        <f t="shared" si="115"/>
        <v>4591.760000000002</v>
      </c>
      <c r="Q626" s="9">
        <f>'2024-25 Salary &amp; Benefits'!G$6</f>
        <v>14418.72</v>
      </c>
      <c r="R626" s="146">
        <f>'2024-25 Salary &amp; Benefits'!H$6</f>
        <v>0.18149999999999999</v>
      </c>
      <c r="S626" s="146">
        <f>'2024-25 Salary &amp; Benefits'!I$6</f>
        <v>0.17510000000000001</v>
      </c>
      <c r="T626" s="9">
        <f t="shared" si="116"/>
        <v>22647.759999999998</v>
      </c>
      <c r="U626" s="9">
        <f t="shared" si="117"/>
        <v>1092.01</v>
      </c>
      <c r="V626" s="9">
        <f t="shared" si="118"/>
        <v>191.21</v>
      </c>
      <c r="W626" s="9">
        <f t="shared" si="119"/>
        <v>1283.22</v>
      </c>
      <c r="X626" s="22">
        <f t="shared" si="120"/>
        <v>89451.35</v>
      </c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</row>
    <row r="627" spans="1:159" s="21" customFormat="1">
      <c r="A627" s="78" t="s">
        <v>2320</v>
      </c>
      <c r="B627" s="90" t="s">
        <v>642</v>
      </c>
      <c r="C627" s="91">
        <v>5163</v>
      </c>
      <c r="D627" s="90" t="s">
        <v>679</v>
      </c>
      <c r="E627" s="110" t="str">
        <f>VLOOKUP($C627,'2023-24 School Level AAFTE'!$C$4:$L$2380,9,FALSE)</f>
        <v>Yes</v>
      </c>
      <c r="F627" s="98">
        <f>VLOOKUP($C627,'2023-24 School Level AAFTE'!$C$4:$J$2380,8,FALSE)</f>
        <v>78.490000000000009</v>
      </c>
      <c r="G627" s="100">
        <f>IFERROR(IF(E627= "yes",VLOOKUP(C627,Summary!$B:$I,5,0),0),0)</f>
        <v>0</v>
      </c>
      <c r="H627" s="99">
        <f t="shared" si="111"/>
        <v>78.490000000000009</v>
      </c>
      <c r="I627" s="157">
        <f>VLOOKUP($A627,'2024-25 Salary &amp; Benefits'!$A:$I,3,FALSE)</f>
        <v>1.1200000000000001</v>
      </c>
      <c r="J627" s="157">
        <f>VLOOKUP($A627,'2024-25 Salary &amp; Benefits'!$A:$I,4,FALSE)</f>
        <v>1.1200000000000001</v>
      </c>
      <c r="K627" s="144">
        <f t="shared" si="112"/>
        <v>78.490000000000009</v>
      </c>
      <c r="L627" s="143">
        <f t="shared" si="113"/>
        <v>0.23</v>
      </c>
      <c r="M627" s="145">
        <f>'2024-25 Salary &amp; Benefits'!$E$6</f>
        <v>72728</v>
      </c>
      <c r="N627" s="145">
        <f>'2024-25 Salary &amp; Benefits'!$F$6</f>
        <v>78209</v>
      </c>
      <c r="O627" s="9">
        <f t="shared" si="114"/>
        <v>18734.73</v>
      </c>
      <c r="P627" s="9">
        <f t="shared" si="115"/>
        <v>1411.9099999999999</v>
      </c>
      <c r="Q627" s="9">
        <f>'2024-25 Salary &amp; Benefits'!G$6</f>
        <v>14418.72</v>
      </c>
      <c r="R627" s="146">
        <f>'2024-25 Salary &amp; Benefits'!H$6</f>
        <v>0.18149999999999999</v>
      </c>
      <c r="S627" s="146">
        <f>'2024-25 Salary &amp; Benefits'!I$6</f>
        <v>0.17510000000000001</v>
      </c>
      <c r="T627" s="9">
        <f t="shared" si="116"/>
        <v>6963.88</v>
      </c>
      <c r="U627" s="9">
        <f t="shared" si="117"/>
        <v>335.78</v>
      </c>
      <c r="V627" s="9">
        <f t="shared" si="118"/>
        <v>58.8</v>
      </c>
      <c r="W627" s="9">
        <f t="shared" si="119"/>
        <v>394.58</v>
      </c>
      <c r="X627" s="22">
        <f t="shared" si="120"/>
        <v>27505.100000000002</v>
      </c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</row>
    <row r="628" spans="1:159" s="21" customFormat="1">
      <c r="A628" s="78" t="s">
        <v>2320</v>
      </c>
      <c r="B628" s="90" t="s">
        <v>642</v>
      </c>
      <c r="C628" s="91">
        <v>3766</v>
      </c>
      <c r="D628" s="90" t="s">
        <v>669</v>
      </c>
      <c r="E628" s="110" t="str">
        <f>VLOOKUP($C628,'2023-24 School Level AAFTE'!$C$4:$L$2380,9,FALSE)</f>
        <v>Yes</v>
      </c>
      <c r="F628" s="98">
        <f>VLOOKUP($C628,'2023-24 School Level AAFTE'!$C$4:$J$2380,8,FALSE)</f>
        <v>1337.5600000000002</v>
      </c>
      <c r="G628" s="100">
        <f>IFERROR(IF(E628= "yes",VLOOKUP(C628,Summary!$B:$I,5,0),0),0)</f>
        <v>0</v>
      </c>
      <c r="H628" s="99">
        <f t="shared" si="111"/>
        <v>1337.5600000000002</v>
      </c>
      <c r="I628" s="157">
        <f>VLOOKUP($A628,'2024-25 Salary &amp; Benefits'!$A:$I,3,FALSE)</f>
        <v>1.1200000000000001</v>
      </c>
      <c r="J628" s="157">
        <f>VLOOKUP($A628,'2024-25 Salary &amp; Benefits'!$A:$I,4,FALSE)</f>
        <v>1.1200000000000001</v>
      </c>
      <c r="K628" s="144">
        <f t="shared" si="112"/>
        <v>1337.5600000000002</v>
      </c>
      <c r="L628" s="143">
        <f t="shared" si="113"/>
        <v>3.9239999999999999</v>
      </c>
      <c r="M628" s="145">
        <f>'2024-25 Salary &amp; Benefits'!$E$6</f>
        <v>72728</v>
      </c>
      <c r="N628" s="145">
        <f>'2024-25 Salary &amp; Benefits'!$F$6</f>
        <v>78209</v>
      </c>
      <c r="O628" s="9">
        <f t="shared" si="114"/>
        <v>319630.83</v>
      </c>
      <c r="P628" s="9">
        <f t="shared" si="115"/>
        <v>24088.339999999967</v>
      </c>
      <c r="Q628" s="9">
        <f>'2024-25 Salary &amp; Benefits'!G$6</f>
        <v>14418.72</v>
      </c>
      <c r="R628" s="146">
        <f>'2024-25 Salary &amp; Benefits'!H$6</f>
        <v>0.18149999999999999</v>
      </c>
      <c r="S628" s="146">
        <f>'2024-25 Salary &amp; Benefits'!I$6</f>
        <v>0.17510000000000001</v>
      </c>
      <c r="T628" s="9">
        <f t="shared" si="116"/>
        <v>118809.92</v>
      </c>
      <c r="U628" s="9">
        <f t="shared" si="117"/>
        <v>5728.65</v>
      </c>
      <c r="V628" s="9">
        <f t="shared" si="118"/>
        <v>1003.09</v>
      </c>
      <c r="W628" s="9">
        <f t="shared" si="119"/>
        <v>6731.74</v>
      </c>
      <c r="X628" s="22">
        <f t="shared" si="120"/>
        <v>469260.82999999996</v>
      </c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</row>
    <row r="629" spans="1:159" s="21" customFormat="1">
      <c r="A629" s="78" t="s">
        <v>2320</v>
      </c>
      <c r="B629" s="90" t="s">
        <v>642</v>
      </c>
      <c r="C629" s="91">
        <v>1950</v>
      </c>
      <c r="D629" s="90" t="s">
        <v>645</v>
      </c>
      <c r="E629" s="110" t="str">
        <f>VLOOKUP($C629,'2023-24 School Level AAFTE'!$C$4:$L$2380,9,FALSE)</f>
        <v>Yes</v>
      </c>
      <c r="F629" s="98">
        <f>VLOOKUP($C629,'2023-24 School Level AAFTE'!$C$4:$J$2380,8,FALSE)</f>
        <v>55.29</v>
      </c>
      <c r="G629" s="100">
        <f>IFERROR(IF(E629= "yes",VLOOKUP(C629,Summary!$B:$I,5,0),0),0)</f>
        <v>0</v>
      </c>
      <c r="H629" s="99">
        <f t="shared" si="111"/>
        <v>55.29</v>
      </c>
      <c r="I629" s="157">
        <f>VLOOKUP($A629,'2024-25 Salary &amp; Benefits'!$A:$I,3,FALSE)</f>
        <v>1.1200000000000001</v>
      </c>
      <c r="J629" s="157">
        <f>VLOOKUP($A629,'2024-25 Salary &amp; Benefits'!$A:$I,4,FALSE)</f>
        <v>1.1200000000000001</v>
      </c>
      <c r="K629" s="144">
        <f t="shared" si="112"/>
        <v>55.29</v>
      </c>
      <c r="L629" s="143">
        <f t="shared" si="113"/>
        <v>0.16200000000000001</v>
      </c>
      <c r="M629" s="145">
        <f>'2024-25 Salary &amp; Benefits'!$E$6</f>
        <v>72728</v>
      </c>
      <c r="N629" s="145">
        <f>'2024-25 Salary &amp; Benefits'!$F$6</f>
        <v>78209</v>
      </c>
      <c r="O629" s="9">
        <f t="shared" si="114"/>
        <v>13195.77</v>
      </c>
      <c r="P629" s="9">
        <f t="shared" si="115"/>
        <v>994.46999999999935</v>
      </c>
      <c r="Q629" s="9">
        <f>'2024-25 Salary &amp; Benefits'!G$6</f>
        <v>14418.72</v>
      </c>
      <c r="R629" s="146">
        <f>'2024-25 Salary &amp; Benefits'!H$6</f>
        <v>0.18149999999999999</v>
      </c>
      <c r="S629" s="146">
        <f>'2024-25 Salary &amp; Benefits'!I$6</f>
        <v>0.17510000000000001</v>
      </c>
      <c r="T629" s="9">
        <f t="shared" si="116"/>
        <v>4905</v>
      </c>
      <c r="U629" s="9">
        <f t="shared" si="117"/>
        <v>236.5</v>
      </c>
      <c r="V629" s="9">
        <f t="shared" si="118"/>
        <v>41.41</v>
      </c>
      <c r="W629" s="9">
        <f t="shared" si="119"/>
        <v>277.90999999999997</v>
      </c>
      <c r="X629" s="22">
        <f t="shared" si="120"/>
        <v>19373.149999999998</v>
      </c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</row>
    <row r="630" spans="1:159" s="21" customFormat="1">
      <c r="A630" s="78" t="s">
        <v>2320</v>
      </c>
      <c r="B630" s="90" t="s">
        <v>642</v>
      </c>
      <c r="C630" s="91">
        <v>4470</v>
      </c>
      <c r="D630" s="90" t="s">
        <v>674</v>
      </c>
      <c r="E630" s="110" t="str">
        <f>VLOOKUP($C630,'2023-24 School Level AAFTE'!$C$4:$L$2380,9,FALSE)</f>
        <v>Yes</v>
      </c>
      <c r="F630" s="98">
        <f>VLOOKUP($C630,'2023-24 School Level AAFTE'!$C$4:$J$2380,8,FALSE)</f>
        <v>388</v>
      </c>
      <c r="G630" s="100">
        <f>IFERROR(IF(E630= "yes",VLOOKUP(C630,Summary!$B:$I,5,0),0),0)</f>
        <v>0</v>
      </c>
      <c r="H630" s="99">
        <f t="shared" si="111"/>
        <v>388</v>
      </c>
      <c r="I630" s="157">
        <f>VLOOKUP($A630,'2024-25 Salary &amp; Benefits'!$A:$I,3,FALSE)</f>
        <v>1.1200000000000001</v>
      </c>
      <c r="J630" s="157">
        <f>VLOOKUP($A630,'2024-25 Salary &amp; Benefits'!$A:$I,4,FALSE)</f>
        <v>1.1200000000000001</v>
      </c>
      <c r="K630" s="144">
        <f t="shared" si="112"/>
        <v>388</v>
      </c>
      <c r="L630" s="143">
        <f t="shared" si="113"/>
        <v>1.1379999999999999</v>
      </c>
      <c r="M630" s="145">
        <f>'2024-25 Salary &amp; Benefits'!$E$6</f>
        <v>72728</v>
      </c>
      <c r="N630" s="145">
        <f>'2024-25 Salary &amp; Benefits'!$F$6</f>
        <v>78209</v>
      </c>
      <c r="O630" s="9">
        <f t="shared" si="114"/>
        <v>92696.2</v>
      </c>
      <c r="P630" s="9">
        <f t="shared" si="115"/>
        <v>6985.8600000000006</v>
      </c>
      <c r="Q630" s="9">
        <f>'2024-25 Salary &amp; Benefits'!G$6</f>
        <v>14418.72</v>
      </c>
      <c r="R630" s="146">
        <f>'2024-25 Salary &amp; Benefits'!H$6</f>
        <v>0.18149999999999999</v>
      </c>
      <c r="S630" s="146">
        <f>'2024-25 Salary &amp; Benefits'!I$6</f>
        <v>0.17510000000000001</v>
      </c>
      <c r="T630" s="9">
        <f t="shared" si="116"/>
        <v>34456.089999999997</v>
      </c>
      <c r="U630" s="9">
        <f t="shared" si="117"/>
        <v>1661.37</v>
      </c>
      <c r="V630" s="9">
        <f t="shared" si="118"/>
        <v>290.91000000000003</v>
      </c>
      <c r="W630" s="9">
        <f t="shared" si="119"/>
        <v>1952.28</v>
      </c>
      <c r="X630" s="22">
        <f t="shared" si="120"/>
        <v>136090.43</v>
      </c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</row>
    <row r="631" spans="1:159" s="21" customFormat="1">
      <c r="A631" s="78" t="s">
        <v>2320</v>
      </c>
      <c r="B631" s="90" t="s">
        <v>642</v>
      </c>
      <c r="C631" s="91">
        <v>2417</v>
      </c>
      <c r="D631" s="90" t="s">
        <v>647</v>
      </c>
      <c r="E631" s="110" t="str">
        <f>VLOOKUP($C631,'2023-24 School Level AAFTE'!$C$4:$L$2380,9,FALSE)</f>
        <v>Yes</v>
      </c>
      <c r="F631" s="98">
        <f>VLOOKUP($C631,'2023-24 School Level AAFTE'!$C$4:$J$2380,8,FALSE)</f>
        <v>1610.67</v>
      </c>
      <c r="G631" s="100">
        <f>IFERROR(IF(E631= "yes",VLOOKUP(C631,Summary!$B:$I,5,0),0),0)</f>
        <v>0</v>
      </c>
      <c r="H631" s="99">
        <f t="shared" si="111"/>
        <v>1610.67</v>
      </c>
      <c r="I631" s="157">
        <f>VLOOKUP($A631,'2024-25 Salary &amp; Benefits'!$A:$I,3,FALSE)</f>
        <v>1.1200000000000001</v>
      </c>
      <c r="J631" s="157">
        <f>VLOOKUP($A631,'2024-25 Salary &amp; Benefits'!$A:$I,4,FALSE)</f>
        <v>1.1200000000000001</v>
      </c>
      <c r="K631" s="144">
        <f t="shared" si="112"/>
        <v>1610.67</v>
      </c>
      <c r="L631" s="143">
        <f t="shared" si="113"/>
        <v>4.7249999999999996</v>
      </c>
      <c r="M631" s="145">
        <f>'2024-25 Salary &amp; Benefits'!$E$6</f>
        <v>72728</v>
      </c>
      <c r="N631" s="145">
        <f>'2024-25 Salary &amp; Benefits'!$F$6</f>
        <v>78209</v>
      </c>
      <c r="O631" s="9">
        <f t="shared" si="114"/>
        <v>384876.58</v>
      </c>
      <c r="P631" s="9">
        <f t="shared" si="115"/>
        <v>29005.450000000012</v>
      </c>
      <c r="Q631" s="9">
        <f>'2024-25 Salary &amp; Benefits'!G$6</f>
        <v>14418.72</v>
      </c>
      <c r="R631" s="146">
        <f>'2024-25 Salary &amp; Benefits'!H$6</f>
        <v>0.18149999999999999</v>
      </c>
      <c r="S631" s="146">
        <f>'2024-25 Salary &amp; Benefits'!I$6</f>
        <v>0.17510000000000001</v>
      </c>
      <c r="T631" s="9">
        <f t="shared" si="116"/>
        <v>143062.41</v>
      </c>
      <c r="U631" s="9">
        <f t="shared" si="117"/>
        <v>6898.03</v>
      </c>
      <c r="V631" s="9">
        <f t="shared" si="118"/>
        <v>1207.8499999999999</v>
      </c>
      <c r="W631" s="9">
        <f t="shared" si="119"/>
        <v>8105.8799999999992</v>
      </c>
      <c r="X631" s="22">
        <f t="shared" si="120"/>
        <v>565050.31999999995</v>
      </c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</row>
    <row r="632" spans="1:159" s="21" customFormat="1">
      <c r="A632" s="78" t="s">
        <v>2320</v>
      </c>
      <c r="B632" s="90" t="s">
        <v>642</v>
      </c>
      <c r="C632" s="91">
        <v>1789</v>
      </c>
      <c r="D632" s="90" t="s">
        <v>644</v>
      </c>
      <c r="E632" s="110" t="str">
        <f>VLOOKUP($C632,'2023-24 School Level AAFTE'!$C$4:$L$2380,9,FALSE)</f>
        <v>No</v>
      </c>
      <c r="F632" s="98">
        <f>VLOOKUP($C632,'2023-24 School Level AAFTE'!$C$4:$J$2380,8,FALSE)</f>
        <v>301.32</v>
      </c>
      <c r="G632" s="100">
        <f>IFERROR(IF(E632= "yes",VLOOKUP(C632,Summary!$B:$I,5,0),0),0)</f>
        <v>0</v>
      </c>
      <c r="H632" s="99">
        <f t="shared" si="111"/>
        <v>0</v>
      </c>
      <c r="I632" s="157">
        <f>VLOOKUP($A632,'2024-25 Salary &amp; Benefits'!$A:$I,3,FALSE)</f>
        <v>1.1200000000000001</v>
      </c>
      <c r="J632" s="157">
        <f>VLOOKUP($A632,'2024-25 Salary &amp; Benefits'!$A:$I,4,FALSE)</f>
        <v>1.1200000000000001</v>
      </c>
      <c r="K632" s="144">
        <f t="shared" si="112"/>
        <v>0</v>
      </c>
      <c r="L632" s="143">
        <f t="shared" si="113"/>
        <v>0</v>
      </c>
      <c r="M632" s="145">
        <f>'2024-25 Salary &amp; Benefits'!$E$6</f>
        <v>72728</v>
      </c>
      <c r="N632" s="145">
        <f>'2024-25 Salary &amp; Benefits'!$F$6</f>
        <v>78209</v>
      </c>
      <c r="O632" s="9">
        <f t="shared" si="114"/>
        <v>0</v>
      </c>
      <c r="P632" s="9">
        <f t="shared" si="115"/>
        <v>0</v>
      </c>
      <c r="Q632" s="9">
        <f>'2024-25 Salary &amp; Benefits'!G$6</f>
        <v>14418.72</v>
      </c>
      <c r="R632" s="146">
        <f>'2024-25 Salary &amp; Benefits'!H$6</f>
        <v>0.18149999999999999</v>
      </c>
      <c r="S632" s="146">
        <f>'2024-25 Salary &amp; Benefits'!I$6</f>
        <v>0.17510000000000001</v>
      </c>
      <c r="T632" s="9">
        <f t="shared" si="116"/>
        <v>0</v>
      </c>
      <c r="U632" s="9">
        <f t="shared" si="117"/>
        <v>0</v>
      </c>
      <c r="V632" s="9">
        <f t="shared" si="118"/>
        <v>0</v>
      </c>
      <c r="W632" s="9">
        <f t="shared" si="119"/>
        <v>0</v>
      </c>
      <c r="X632" s="22">
        <f t="shared" si="120"/>
        <v>0</v>
      </c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</row>
    <row r="633" spans="1:159" s="21" customFormat="1">
      <c r="A633" s="78" t="s">
        <v>2320</v>
      </c>
      <c r="B633" s="90" t="s">
        <v>642</v>
      </c>
      <c r="C633" s="91">
        <v>5107</v>
      </c>
      <c r="D633" s="90" t="s">
        <v>678</v>
      </c>
      <c r="E633" s="110" t="str">
        <f>VLOOKUP($C633,'2023-24 School Level AAFTE'!$C$4:$L$2380,9,FALSE)</f>
        <v>No</v>
      </c>
      <c r="F633" s="98">
        <f>VLOOKUP($C633,'2023-24 School Level AAFTE'!$C$4:$J$2380,8,FALSE)</f>
        <v>12.31</v>
      </c>
      <c r="G633" s="100">
        <f>IFERROR(IF(E633= "yes",VLOOKUP(C633,Summary!$B:$I,5,0),0),0)</f>
        <v>0</v>
      </c>
      <c r="H633" s="99">
        <f t="shared" si="111"/>
        <v>0</v>
      </c>
      <c r="I633" s="157">
        <f>VLOOKUP($A633,'2024-25 Salary &amp; Benefits'!$A:$I,3,FALSE)</f>
        <v>1.1200000000000001</v>
      </c>
      <c r="J633" s="157">
        <f>VLOOKUP($A633,'2024-25 Salary &amp; Benefits'!$A:$I,4,FALSE)</f>
        <v>1.1200000000000001</v>
      </c>
      <c r="K633" s="144">
        <f t="shared" si="112"/>
        <v>0</v>
      </c>
      <c r="L633" s="143">
        <f t="shared" si="113"/>
        <v>0</v>
      </c>
      <c r="M633" s="145">
        <f>'2024-25 Salary &amp; Benefits'!$E$6</f>
        <v>72728</v>
      </c>
      <c r="N633" s="145">
        <f>'2024-25 Salary &amp; Benefits'!$F$6</f>
        <v>78209</v>
      </c>
      <c r="O633" s="9">
        <f t="shared" si="114"/>
        <v>0</v>
      </c>
      <c r="P633" s="9">
        <f t="shared" si="115"/>
        <v>0</v>
      </c>
      <c r="Q633" s="9">
        <f>'2024-25 Salary &amp; Benefits'!G$6</f>
        <v>14418.72</v>
      </c>
      <c r="R633" s="146">
        <f>'2024-25 Salary &amp; Benefits'!H$6</f>
        <v>0.18149999999999999</v>
      </c>
      <c r="S633" s="146">
        <f>'2024-25 Salary &amp; Benefits'!I$6</f>
        <v>0.17510000000000001</v>
      </c>
      <c r="T633" s="9">
        <f t="shared" si="116"/>
        <v>0</v>
      </c>
      <c r="U633" s="9">
        <f t="shared" si="117"/>
        <v>0</v>
      </c>
      <c r="V633" s="9">
        <f t="shared" si="118"/>
        <v>0</v>
      </c>
      <c r="W633" s="9">
        <f t="shared" si="119"/>
        <v>0</v>
      </c>
      <c r="X633" s="22">
        <f t="shared" si="120"/>
        <v>0</v>
      </c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</row>
    <row r="634" spans="1:159" s="21" customFormat="1">
      <c r="A634" s="78" t="s">
        <v>2320</v>
      </c>
      <c r="B634" s="90" t="s">
        <v>642</v>
      </c>
      <c r="C634" s="91">
        <v>5255</v>
      </c>
      <c r="D634" s="90" t="s">
        <v>680</v>
      </c>
      <c r="E634" s="110" t="str">
        <f>VLOOKUP($C634,'2023-24 School Level AAFTE'!$C$4:$L$2380,9,FALSE)</f>
        <v>Yes</v>
      </c>
      <c r="F634" s="98">
        <f>VLOOKUP($C634,'2023-24 School Level AAFTE'!$C$4:$J$2380,8,FALSE)</f>
        <v>6.96</v>
      </c>
      <c r="G634" s="100">
        <f>IFERROR(IF(E634= "yes",VLOOKUP(C634,Summary!$B:$I,5,0),0),0)</f>
        <v>0</v>
      </c>
      <c r="H634" s="99">
        <f t="shared" si="111"/>
        <v>6.96</v>
      </c>
      <c r="I634" s="157">
        <f>VLOOKUP($A634,'2024-25 Salary &amp; Benefits'!$A:$I,3,FALSE)</f>
        <v>1.1200000000000001</v>
      </c>
      <c r="J634" s="157">
        <f>VLOOKUP($A634,'2024-25 Salary &amp; Benefits'!$A:$I,4,FALSE)</f>
        <v>1.1200000000000001</v>
      </c>
      <c r="K634" s="144">
        <f t="shared" si="112"/>
        <v>6.96</v>
      </c>
      <c r="L634" s="143">
        <f t="shared" si="113"/>
        <v>0.02</v>
      </c>
      <c r="M634" s="145">
        <f>'2024-25 Salary &amp; Benefits'!$E$6</f>
        <v>72728</v>
      </c>
      <c r="N634" s="145">
        <f>'2024-25 Salary &amp; Benefits'!$F$6</f>
        <v>78209</v>
      </c>
      <c r="O634" s="9">
        <f t="shared" si="114"/>
        <v>1629.11</v>
      </c>
      <c r="P634" s="9">
        <f t="shared" si="115"/>
        <v>122.77000000000021</v>
      </c>
      <c r="Q634" s="9">
        <f>'2024-25 Salary &amp; Benefits'!G$6</f>
        <v>14418.72</v>
      </c>
      <c r="R634" s="146">
        <f>'2024-25 Salary &amp; Benefits'!H$6</f>
        <v>0.18149999999999999</v>
      </c>
      <c r="S634" s="146">
        <f>'2024-25 Salary &amp; Benefits'!I$6</f>
        <v>0.17510000000000001</v>
      </c>
      <c r="T634" s="9">
        <f t="shared" si="116"/>
        <v>605.54999999999995</v>
      </c>
      <c r="U634" s="9">
        <f t="shared" si="117"/>
        <v>29.2</v>
      </c>
      <c r="V634" s="9">
        <f t="shared" si="118"/>
        <v>5.1100000000000003</v>
      </c>
      <c r="W634" s="9">
        <f t="shared" si="119"/>
        <v>34.31</v>
      </c>
      <c r="X634" s="22">
        <f t="shared" si="120"/>
        <v>2391.7400000000002</v>
      </c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</row>
    <row r="635" spans="1:159" s="21" customFormat="1">
      <c r="A635" s="78" t="s">
        <v>2320</v>
      </c>
      <c r="B635" s="90" t="s">
        <v>642</v>
      </c>
      <c r="C635" s="91">
        <v>4426</v>
      </c>
      <c r="D635" s="90" t="s">
        <v>673</v>
      </c>
      <c r="E635" s="110" t="str">
        <f>VLOOKUP($C635,'2023-24 School Level AAFTE'!$C$4:$L$2380,9,FALSE)</f>
        <v>Yes</v>
      </c>
      <c r="F635" s="98">
        <f>VLOOKUP($C635,'2023-24 School Level AAFTE'!$C$4:$J$2380,8,FALSE)</f>
        <v>319.29000000000002</v>
      </c>
      <c r="G635" s="100">
        <f>IFERROR(IF(E635= "yes",VLOOKUP(C635,Summary!$B:$I,5,0),0),0)</f>
        <v>0</v>
      </c>
      <c r="H635" s="99">
        <f t="shared" si="111"/>
        <v>319.29000000000002</v>
      </c>
      <c r="I635" s="157">
        <f>VLOOKUP($A635,'2024-25 Salary &amp; Benefits'!$A:$I,3,FALSE)</f>
        <v>1.1200000000000001</v>
      </c>
      <c r="J635" s="157">
        <f>VLOOKUP($A635,'2024-25 Salary &amp; Benefits'!$A:$I,4,FALSE)</f>
        <v>1.1200000000000001</v>
      </c>
      <c r="K635" s="144">
        <f t="shared" si="112"/>
        <v>319.29000000000002</v>
      </c>
      <c r="L635" s="143">
        <f t="shared" si="113"/>
        <v>0.93700000000000006</v>
      </c>
      <c r="M635" s="145">
        <f>'2024-25 Salary &amp; Benefits'!$E$6</f>
        <v>72728</v>
      </c>
      <c r="N635" s="145">
        <f>'2024-25 Salary &amp; Benefits'!$F$6</f>
        <v>78209</v>
      </c>
      <c r="O635" s="9">
        <f t="shared" si="114"/>
        <v>76323.67</v>
      </c>
      <c r="P635" s="9">
        <f t="shared" si="115"/>
        <v>5751.9799999999959</v>
      </c>
      <c r="Q635" s="9">
        <f>'2024-25 Salary &amp; Benefits'!G$6</f>
        <v>14418.72</v>
      </c>
      <c r="R635" s="146">
        <f>'2024-25 Salary &amp; Benefits'!H$6</f>
        <v>0.18149999999999999</v>
      </c>
      <c r="S635" s="146">
        <f>'2024-25 Salary &amp; Benefits'!I$6</f>
        <v>0.17510000000000001</v>
      </c>
      <c r="T635" s="9">
        <f t="shared" si="116"/>
        <v>28370.26</v>
      </c>
      <c r="U635" s="9">
        <f t="shared" si="117"/>
        <v>1367.93</v>
      </c>
      <c r="V635" s="9">
        <f t="shared" si="118"/>
        <v>239.52</v>
      </c>
      <c r="W635" s="9">
        <f t="shared" si="119"/>
        <v>1607.45</v>
      </c>
      <c r="X635" s="22">
        <f t="shared" si="120"/>
        <v>112053.35999999999</v>
      </c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</row>
    <row r="636" spans="1:159" s="21" customFormat="1">
      <c r="A636" s="78" t="s">
        <v>2320</v>
      </c>
      <c r="B636" s="90" t="s">
        <v>642</v>
      </c>
      <c r="C636" s="91">
        <v>3898</v>
      </c>
      <c r="D636" s="90" t="s">
        <v>670</v>
      </c>
      <c r="E636" s="110" t="str">
        <f>VLOOKUP($C636,'2023-24 School Level AAFTE'!$C$4:$L$2380,9,FALSE)</f>
        <v>Yes</v>
      </c>
      <c r="F636" s="98">
        <f>VLOOKUP($C636,'2023-24 School Level AAFTE'!$C$4:$J$2380,8,FALSE)</f>
        <v>620.65</v>
      </c>
      <c r="G636" s="100">
        <f>IFERROR(IF(E636= "yes",VLOOKUP(C636,Summary!$B:$I,5,0),0),0)</f>
        <v>0</v>
      </c>
      <c r="H636" s="99">
        <f t="shared" si="111"/>
        <v>620.65</v>
      </c>
      <c r="I636" s="157">
        <f>VLOOKUP($A636,'2024-25 Salary &amp; Benefits'!$A:$I,3,FALSE)</f>
        <v>1.1200000000000001</v>
      </c>
      <c r="J636" s="157">
        <f>VLOOKUP($A636,'2024-25 Salary &amp; Benefits'!$A:$I,4,FALSE)</f>
        <v>1.1200000000000001</v>
      </c>
      <c r="K636" s="144">
        <f t="shared" si="112"/>
        <v>620.65</v>
      </c>
      <c r="L636" s="143">
        <f t="shared" si="113"/>
        <v>1.821</v>
      </c>
      <c r="M636" s="145">
        <f>'2024-25 Salary &amp; Benefits'!$E$6</f>
        <v>72728</v>
      </c>
      <c r="N636" s="145">
        <f>'2024-25 Salary &amp; Benefits'!$F$6</f>
        <v>78209</v>
      </c>
      <c r="O636" s="9">
        <f t="shared" si="114"/>
        <v>148330.21</v>
      </c>
      <c r="P636" s="9">
        <f t="shared" si="115"/>
        <v>11178.610000000015</v>
      </c>
      <c r="Q636" s="9">
        <f>'2024-25 Salary &amp; Benefits'!G$6</f>
        <v>14418.72</v>
      </c>
      <c r="R636" s="146">
        <f>'2024-25 Salary &amp; Benefits'!H$6</f>
        <v>0.18149999999999999</v>
      </c>
      <c r="S636" s="146">
        <f>'2024-25 Salary &amp; Benefits'!I$6</f>
        <v>0.17510000000000001</v>
      </c>
      <c r="T636" s="9">
        <f t="shared" si="116"/>
        <v>55135.8</v>
      </c>
      <c r="U636" s="9">
        <f t="shared" si="117"/>
        <v>2658.48</v>
      </c>
      <c r="V636" s="9">
        <f t="shared" si="118"/>
        <v>465.5</v>
      </c>
      <c r="W636" s="9">
        <f t="shared" si="119"/>
        <v>3123.98</v>
      </c>
      <c r="X636" s="22">
        <f t="shared" si="120"/>
        <v>217768.60000000003</v>
      </c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</row>
    <row r="637" spans="1:159" s="21" customFormat="1">
      <c r="A637" s="78" t="s">
        <v>2320</v>
      </c>
      <c r="B637" s="90" t="s">
        <v>642</v>
      </c>
      <c r="C637" s="91">
        <v>1759</v>
      </c>
      <c r="D637" s="90" t="s">
        <v>643</v>
      </c>
      <c r="E637" s="110" t="str">
        <f>VLOOKUP($C637,'2023-24 School Level AAFTE'!$C$4:$L$2380,9,FALSE)</f>
        <v>Yes</v>
      </c>
      <c r="F637" s="98">
        <f>VLOOKUP($C637,'2023-24 School Level AAFTE'!$C$4:$J$2380,8,FALSE)</f>
        <v>402.11</v>
      </c>
      <c r="G637" s="100">
        <f>IFERROR(IF(E637= "yes",VLOOKUP(C637,Summary!$B:$I,5,0),0),0)</f>
        <v>0</v>
      </c>
      <c r="H637" s="99">
        <f t="shared" si="111"/>
        <v>402.11</v>
      </c>
      <c r="I637" s="157">
        <f>VLOOKUP($A637,'2024-25 Salary &amp; Benefits'!$A:$I,3,FALSE)</f>
        <v>1.1200000000000001</v>
      </c>
      <c r="J637" s="157">
        <f>VLOOKUP($A637,'2024-25 Salary &amp; Benefits'!$A:$I,4,FALSE)</f>
        <v>1.1200000000000001</v>
      </c>
      <c r="K637" s="144">
        <f t="shared" si="112"/>
        <v>402.11</v>
      </c>
      <c r="L637" s="143">
        <f t="shared" si="113"/>
        <v>1.18</v>
      </c>
      <c r="M637" s="145">
        <f>'2024-25 Salary &amp; Benefits'!$E$6</f>
        <v>72728</v>
      </c>
      <c r="N637" s="145">
        <f>'2024-25 Salary &amp; Benefits'!$F$6</f>
        <v>78209</v>
      </c>
      <c r="O637" s="9">
        <f t="shared" si="114"/>
        <v>96117.32</v>
      </c>
      <c r="P637" s="9">
        <f t="shared" si="115"/>
        <v>7243.6899999999878</v>
      </c>
      <c r="Q637" s="9">
        <f>'2024-25 Salary &amp; Benefits'!G$6</f>
        <v>14418.72</v>
      </c>
      <c r="R637" s="146">
        <f>'2024-25 Salary &amp; Benefits'!H$6</f>
        <v>0.18149999999999999</v>
      </c>
      <c r="S637" s="146">
        <f>'2024-25 Salary &amp; Benefits'!I$6</f>
        <v>0.17510000000000001</v>
      </c>
      <c r="T637" s="9">
        <f t="shared" si="116"/>
        <v>35727.75</v>
      </c>
      <c r="U637" s="9">
        <f t="shared" si="117"/>
        <v>1722.68</v>
      </c>
      <c r="V637" s="9">
        <f t="shared" si="118"/>
        <v>301.64</v>
      </c>
      <c r="W637" s="9">
        <f t="shared" si="119"/>
        <v>2024.3200000000002</v>
      </c>
      <c r="X637" s="22">
        <f t="shared" si="120"/>
        <v>141113.08000000002</v>
      </c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</row>
    <row r="638" spans="1:159" s="21" customFormat="1">
      <c r="A638" s="78" t="s">
        <v>2320</v>
      </c>
      <c r="B638" s="90" t="s">
        <v>642</v>
      </c>
      <c r="C638" s="91">
        <v>3701</v>
      </c>
      <c r="D638" s="90" t="s">
        <v>667</v>
      </c>
      <c r="E638" s="110" t="str">
        <f>VLOOKUP($C638,'2023-24 School Level AAFTE'!$C$4:$L$2380,9,FALSE)</f>
        <v>Yes</v>
      </c>
      <c r="F638" s="98">
        <f>VLOOKUP($C638,'2023-24 School Level AAFTE'!$C$4:$J$2380,8,FALSE)</f>
        <v>650.38</v>
      </c>
      <c r="G638" s="100">
        <f>IFERROR(IF(E638= "yes",VLOOKUP(C638,Summary!$B:$I,5,0),0),0)</f>
        <v>0</v>
      </c>
      <c r="H638" s="99">
        <f t="shared" si="111"/>
        <v>650.38</v>
      </c>
      <c r="I638" s="157">
        <f>VLOOKUP($A638,'2024-25 Salary &amp; Benefits'!$A:$I,3,FALSE)</f>
        <v>1.1200000000000001</v>
      </c>
      <c r="J638" s="157">
        <f>VLOOKUP($A638,'2024-25 Salary &amp; Benefits'!$A:$I,4,FALSE)</f>
        <v>1.1200000000000001</v>
      </c>
      <c r="K638" s="144">
        <f t="shared" si="112"/>
        <v>650.38</v>
      </c>
      <c r="L638" s="143">
        <f t="shared" si="113"/>
        <v>1.9079999999999999</v>
      </c>
      <c r="M638" s="145">
        <f>'2024-25 Salary &amp; Benefits'!$E$6</f>
        <v>72728</v>
      </c>
      <c r="N638" s="145">
        <f>'2024-25 Salary &amp; Benefits'!$F$6</f>
        <v>78209</v>
      </c>
      <c r="O638" s="9">
        <f t="shared" si="114"/>
        <v>155416.82999999999</v>
      </c>
      <c r="P638" s="9">
        <f t="shared" si="115"/>
        <v>11712.670000000013</v>
      </c>
      <c r="Q638" s="9">
        <f>'2024-25 Salary &amp; Benefits'!G$6</f>
        <v>14418.72</v>
      </c>
      <c r="R638" s="146">
        <f>'2024-25 Salary &amp; Benefits'!H$6</f>
        <v>0.18149999999999999</v>
      </c>
      <c r="S638" s="146">
        <f>'2024-25 Salary &amp; Benefits'!I$6</f>
        <v>0.17510000000000001</v>
      </c>
      <c r="T638" s="9">
        <f t="shared" si="116"/>
        <v>57769.96</v>
      </c>
      <c r="U638" s="9">
        <f t="shared" si="117"/>
        <v>2785.49</v>
      </c>
      <c r="V638" s="9">
        <f t="shared" si="118"/>
        <v>487.74</v>
      </c>
      <c r="W638" s="9">
        <f t="shared" si="119"/>
        <v>3273.2299999999996</v>
      </c>
      <c r="X638" s="22">
        <f t="shared" si="120"/>
        <v>228172.69</v>
      </c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</row>
    <row r="639" spans="1:159" s="21" customFormat="1">
      <c r="A639" s="78" t="s">
        <v>2320</v>
      </c>
      <c r="B639" s="90" t="s">
        <v>642</v>
      </c>
      <c r="C639" s="92">
        <v>3738</v>
      </c>
      <c r="D639" s="104" t="s">
        <v>668</v>
      </c>
      <c r="E639" s="110" t="str">
        <f>VLOOKUP($C639,'2023-24 School Level AAFTE'!$C$4:$L$2380,9,FALSE)</f>
        <v>Yes</v>
      </c>
      <c r="F639" s="98">
        <f>VLOOKUP($C639,'2023-24 School Level AAFTE'!$C$4:$J$2380,8,FALSE)</f>
        <v>492.29</v>
      </c>
      <c r="G639" s="100">
        <f>IFERROR(IF(E639= "yes",VLOOKUP(C639,Summary!$B:$I,5,0),0),0)</f>
        <v>0</v>
      </c>
      <c r="H639" s="99">
        <f t="shared" si="111"/>
        <v>492.29</v>
      </c>
      <c r="I639" s="157">
        <f>VLOOKUP($A639,'2024-25 Salary &amp; Benefits'!$A:$I,3,FALSE)</f>
        <v>1.1200000000000001</v>
      </c>
      <c r="J639" s="157">
        <f>VLOOKUP($A639,'2024-25 Salary &amp; Benefits'!$A:$I,4,FALSE)</f>
        <v>1.1200000000000001</v>
      </c>
      <c r="K639" s="144">
        <f t="shared" si="112"/>
        <v>492.29</v>
      </c>
      <c r="L639" s="143">
        <f t="shared" si="113"/>
        <v>1.444</v>
      </c>
      <c r="M639" s="145">
        <f>'2024-25 Salary &amp; Benefits'!$E$6</f>
        <v>72728</v>
      </c>
      <c r="N639" s="145">
        <f>'2024-25 Salary &amp; Benefits'!$F$6</f>
        <v>78209</v>
      </c>
      <c r="O639" s="9">
        <f t="shared" si="114"/>
        <v>117621.54</v>
      </c>
      <c r="P639" s="9">
        <f t="shared" si="115"/>
        <v>8864.3100000000122</v>
      </c>
      <c r="Q639" s="9">
        <f>'2024-25 Salary &amp; Benefits'!G$6</f>
        <v>14418.72</v>
      </c>
      <c r="R639" s="146">
        <f>'2024-25 Salary &amp; Benefits'!H$6</f>
        <v>0.18149999999999999</v>
      </c>
      <c r="S639" s="146">
        <f>'2024-25 Salary &amp; Benefits'!I$6</f>
        <v>0.17510000000000001</v>
      </c>
      <c r="T639" s="9">
        <f t="shared" si="116"/>
        <v>43721.08</v>
      </c>
      <c r="U639" s="9">
        <f t="shared" si="117"/>
        <v>2108.1</v>
      </c>
      <c r="V639" s="9">
        <f t="shared" si="118"/>
        <v>369.13</v>
      </c>
      <c r="W639" s="9">
        <f t="shared" si="119"/>
        <v>2477.23</v>
      </c>
      <c r="X639" s="22">
        <f t="shared" si="120"/>
        <v>172684.16</v>
      </c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</row>
    <row r="640" spans="1:159" s="21" customFormat="1">
      <c r="A640" s="78" t="s">
        <v>2320</v>
      </c>
      <c r="B640" s="90" t="s">
        <v>642</v>
      </c>
      <c r="C640" s="91">
        <v>3568</v>
      </c>
      <c r="D640" s="90" t="s">
        <v>658</v>
      </c>
      <c r="E640" s="110" t="str">
        <f>VLOOKUP($C640,'2023-24 School Level AAFTE'!$C$4:$L$2380,9,FALSE)</f>
        <v>Yes</v>
      </c>
      <c r="F640" s="98">
        <f>VLOOKUP($C640,'2023-24 School Level AAFTE'!$C$4:$J$2380,8,FALSE)</f>
        <v>362.57</v>
      </c>
      <c r="G640" s="100">
        <f>IFERROR(IF(E640= "yes",VLOOKUP(C640,Summary!$B:$I,5,0),0),0)</f>
        <v>0</v>
      </c>
      <c r="H640" s="99">
        <f t="shared" si="111"/>
        <v>362.57</v>
      </c>
      <c r="I640" s="157">
        <f>VLOOKUP($A640,'2024-25 Salary &amp; Benefits'!$A:$I,3,FALSE)</f>
        <v>1.1200000000000001</v>
      </c>
      <c r="J640" s="157">
        <f>VLOOKUP($A640,'2024-25 Salary &amp; Benefits'!$A:$I,4,FALSE)</f>
        <v>1.1200000000000001</v>
      </c>
      <c r="K640" s="144">
        <f t="shared" si="112"/>
        <v>362.57</v>
      </c>
      <c r="L640" s="143">
        <f t="shared" si="113"/>
        <v>1.0640000000000001</v>
      </c>
      <c r="M640" s="145">
        <f>'2024-25 Salary &amp; Benefits'!$E$6</f>
        <v>72728</v>
      </c>
      <c r="N640" s="145">
        <f>'2024-25 Salary &amp; Benefits'!$F$6</f>
        <v>78209</v>
      </c>
      <c r="O640" s="9">
        <f t="shared" si="114"/>
        <v>86668.5</v>
      </c>
      <c r="P640" s="9">
        <f t="shared" si="115"/>
        <v>6531.6000000000058</v>
      </c>
      <c r="Q640" s="9">
        <f>'2024-25 Salary &amp; Benefits'!G$6</f>
        <v>14418.72</v>
      </c>
      <c r="R640" s="146">
        <f>'2024-25 Salary &amp; Benefits'!H$6</f>
        <v>0.18149999999999999</v>
      </c>
      <c r="S640" s="146">
        <f>'2024-25 Salary &amp; Benefits'!I$6</f>
        <v>0.17510000000000001</v>
      </c>
      <c r="T640" s="9">
        <f t="shared" si="116"/>
        <v>32215.53</v>
      </c>
      <c r="U640" s="9">
        <f t="shared" si="117"/>
        <v>1553.34</v>
      </c>
      <c r="V640" s="9">
        <f t="shared" si="118"/>
        <v>271.99</v>
      </c>
      <c r="W640" s="9">
        <f t="shared" si="119"/>
        <v>1825.33</v>
      </c>
      <c r="X640" s="22">
        <f t="shared" si="120"/>
        <v>127240.96000000001</v>
      </c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</row>
    <row r="641" spans="1:159" s="21" customFormat="1">
      <c r="A641" s="78" t="s">
        <v>2320</v>
      </c>
      <c r="B641" s="90" t="s">
        <v>642</v>
      </c>
      <c r="C641" s="91">
        <v>2841</v>
      </c>
      <c r="D641" s="90" t="s">
        <v>648</v>
      </c>
      <c r="E641" s="110" t="str">
        <f>VLOOKUP($C641,'2023-24 School Level AAFTE'!$C$4:$L$2380,9,FALSE)</f>
        <v>Yes</v>
      </c>
      <c r="F641" s="98">
        <f>VLOOKUP($C641,'2023-24 School Level AAFTE'!$C$4:$J$2380,8,FALSE)</f>
        <v>417.27</v>
      </c>
      <c r="G641" s="100">
        <f>IFERROR(IF(E641= "yes",VLOOKUP(C641,Summary!$B:$I,5,0),0),0)</f>
        <v>0</v>
      </c>
      <c r="H641" s="99">
        <f t="shared" si="111"/>
        <v>417.27</v>
      </c>
      <c r="I641" s="157">
        <f>VLOOKUP($A641,'2024-25 Salary &amp; Benefits'!$A:$I,3,FALSE)</f>
        <v>1.1200000000000001</v>
      </c>
      <c r="J641" s="157">
        <f>VLOOKUP($A641,'2024-25 Salary &amp; Benefits'!$A:$I,4,FALSE)</f>
        <v>1.1200000000000001</v>
      </c>
      <c r="K641" s="144">
        <f t="shared" si="112"/>
        <v>417.27</v>
      </c>
      <c r="L641" s="143">
        <f t="shared" si="113"/>
        <v>1.224</v>
      </c>
      <c r="M641" s="145">
        <f>'2024-25 Salary &amp; Benefits'!$E$6</f>
        <v>72728</v>
      </c>
      <c r="N641" s="145">
        <f>'2024-25 Salary &amp; Benefits'!$F$6</f>
        <v>78209</v>
      </c>
      <c r="O641" s="9">
        <f t="shared" si="114"/>
        <v>99701.36</v>
      </c>
      <c r="P641" s="9">
        <f t="shared" si="115"/>
        <v>7513.7899999999936</v>
      </c>
      <c r="Q641" s="9">
        <f>'2024-25 Salary &amp; Benefits'!G$6</f>
        <v>14418.72</v>
      </c>
      <c r="R641" s="146">
        <f>'2024-25 Salary &amp; Benefits'!H$6</f>
        <v>0.18149999999999999</v>
      </c>
      <c r="S641" s="146">
        <f>'2024-25 Salary &amp; Benefits'!I$6</f>
        <v>0.17510000000000001</v>
      </c>
      <c r="T641" s="9">
        <f t="shared" si="116"/>
        <v>37059.97</v>
      </c>
      <c r="U641" s="9">
        <f t="shared" si="117"/>
        <v>1786.92</v>
      </c>
      <c r="V641" s="9">
        <f t="shared" si="118"/>
        <v>312.89</v>
      </c>
      <c r="W641" s="9">
        <f t="shared" si="119"/>
        <v>2099.81</v>
      </c>
      <c r="X641" s="22">
        <f t="shared" si="120"/>
        <v>146374.93</v>
      </c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</row>
    <row r="642" spans="1:159" s="21" customFormat="1">
      <c r="A642" s="78" t="s">
        <v>2320</v>
      </c>
      <c r="B642" s="90" t="s">
        <v>642</v>
      </c>
      <c r="C642" s="89">
        <v>3381</v>
      </c>
      <c r="D642" s="79" t="s">
        <v>653</v>
      </c>
      <c r="E642" s="110" t="str">
        <f>VLOOKUP($C642,'2023-24 School Level AAFTE'!$C$4:$L$2380,9,FALSE)</f>
        <v>Yes</v>
      </c>
      <c r="F642" s="98">
        <f>VLOOKUP($C642,'2023-24 School Level AAFTE'!$C$4:$J$2380,8,FALSE)</f>
        <v>619.78</v>
      </c>
      <c r="G642" s="100">
        <f>IFERROR(IF(E642= "yes",VLOOKUP(C642,Summary!$B:$I,5,0),0),0)</f>
        <v>0</v>
      </c>
      <c r="H642" s="99">
        <f t="shared" si="111"/>
        <v>619.78</v>
      </c>
      <c r="I642" s="157">
        <f>VLOOKUP($A642,'2024-25 Salary &amp; Benefits'!$A:$I,3,FALSE)</f>
        <v>1.1200000000000001</v>
      </c>
      <c r="J642" s="157">
        <f>VLOOKUP($A642,'2024-25 Salary &amp; Benefits'!$A:$I,4,FALSE)</f>
        <v>1.1200000000000001</v>
      </c>
      <c r="K642" s="144">
        <f t="shared" si="112"/>
        <v>619.78</v>
      </c>
      <c r="L642" s="143">
        <f t="shared" si="113"/>
        <v>1.8180000000000001</v>
      </c>
      <c r="M642" s="145">
        <f>'2024-25 Salary &amp; Benefits'!$E$6</f>
        <v>72728</v>
      </c>
      <c r="N642" s="145">
        <f>'2024-25 Salary &amp; Benefits'!$F$6</f>
        <v>78209</v>
      </c>
      <c r="O642" s="9">
        <f t="shared" si="114"/>
        <v>148085.84</v>
      </c>
      <c r="P642" s="9">
        <f t="shared" si="115"/>
        <v>11160.200000000012</v>
      </c>
      <c r="Q642" s="9">
        <f>'2024-25 Salary &amp; Benefits'!G$6</f>
        <v>14418.72</v>
      </c>
      <c r="R642" s="146">
        <f>'2024-25 Salary &amp; Benefits'!H$6</f>
        <v>0.18149999999999999</v>
      </c>
      <c r="S642" s="146">
        <f>'2024-25 Salary &amp; Benefits'!I$6</f>
        <v>0.17510000000000001</v>
      </c>
      <c r="T642" s="9">
        <f t="shared" si="116"/>
        <v>55044.959999999999</v>
      </c>
      <c r="U642" s="9">
        <f t="shared" si="117"/>
        <v>2654.1</v>
      </c>
      <c r="V642" s="9">
        <f t="shared" si="118"/>
        <v>464.73</v>
      </c>
      <c r="W642" s="9">
        <f t="shared" si="119"/>
        <v>3118.83</v>
      </c>
      <c r="X642" s="22">
        <f t="shared" si="120"/>
        <v>217409.83</v>
      </c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</row>
    <row r="643" spans="1:159" s="21" customFormat="1">
      <c r="A643" s="78" t="s">
        <v>2320</v>
      </c>
      <c r="B643" s="90" t="s">
        <v>642</v>
      </c>
      <c r="C643" s="91">
        <v>3627</v>
      </c>
      <c r="D643" s="90" t="s">
        <v>664</v>
      </c>
      <c r="E643" s="110" t="str">
        <f>VLOOKUP($C643,'2023-24 School Level AAFTE'!$C$4:$L$2380,9,FALSE)</f>
        <v>Yes</v>
      </c>
      <c r="F643" s="98">
        <f>VLOOKUP($C643,'2023-24 School Level AAFTE'!$C$4:$J$2380,8,FALSE)</f>
        <v>542</v>
      </c>
      <c r="G643" s="100">
        <f>IFERROR(IF(E643= "yes",VLOOKUP(C643,Summary!$B:$I,5,0),0),0)</f>
        <v>0</v>
      </c>
      <c r="H643" s="99">
        <f t="shared" si="111"/>
        <v>542</v>
      </c>
      <c r="I643" s="157">
        <f>VLOOKUP($A643,'2024-25 Salary &amp; Benefits'!$A:$I,3,FALSE)</f>
        <v>1.1200000000000001</v>
      </c>
      <c r="J643" s="157">
        <f>VLOOKUP($A643,'2024-25 Salary &amp; Benefits'!$A:$I,4,FALSE)</f>
        <v>1.1200000000000001</v>
      </c>
      <c r="K643" s="144">
        <f t="shared" si="112"/>
        <v>542</v>
      </c>
      <c r="L643" s="143">
        <f t="shared" si="113"/>
        <v>1.59</v>
      </c>
      <c r="M643" s="145">
        <f>'2024-25 Salary &amp; Benefits'!$E$6</f>
        <v>72728</v>
      </c>
      <c r="N643" s="145">
        <f>'2024-25 Salary &amp; Benefits'!$F$6</f>
        <v>78209</v>
      </c>
      <c r="O643" s="9">
        <f t="shared" si="114"/>
        <v>129514.02</v>
      </c>
      <c r="P643" s="9">
        <f t="shared" si="115"/>
        <v>9760.5699999999924</v>
      </c>
      <c r="Q643" s="9">
        <f>'2024-25 Salary &amp; Benefits'!G$6</f>
        <v>14418.72</v>
      </c>
      <c r="R643" s="146">
        <f>'2024-25 Salary &amp; Benefits'!H$6</f>
        <v>0.18149999999999999</v>
      </c>
      <c r="S643" s="146">
        <f>'2024-25 Salary &amp; Benefits'!I$6</f>
        <v>0.17510000000000001</v>
      </c>
      <c r="T643" s="9">
        <f t="shared" si="116"/>
        <v>48141.64</v>
      </c>
      <c r="U643" s="9">
        <f t="shared" si="117"/>
        <v>2321.2399999999998</v>
      </c>
      <c r="V643" s="9">
        <f t="shared" si="118"/>
        <v>406.45</v>
      </c>
      <c r="W643" s="9">
        <f t="shared" si="119"/>
        <v>2727.6899999999996</v>
      </c>
      <c r="X643" s="22">
        <f t="shared" si="120"/>
        <v>190143.91999999998</v>
      </c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</row>
    <row r="644" spans="1:159" s="21" customFormat="1">
      <c r="A644" s="78" t="s">
        <v>2320</v>
      </c>
      <c r="B644" s="90" t="s">
        <v>642</v>
      </c>
      <c r="C644" s="91">
        <v>4480</v>
      </c>
      <c r="D644" s="90" t="s">
        <v>675</v>
      </c>
      <c r="E644" s="110" t="str">
        <f>VLOOKUP($C644,'2023-24 School Level AAFTE'!$C$4:$L$2380,9,FALSE)</f>
        <v>Yes</v>
      </c>
      <c r="F644" s="98">
        <f>VLOOKUP($C644,'2023-24 School Level AAFTE'!$C$4:$J$2380,8,FALSE)</f>
        <v>388.58</v>
      </c>
      <c r="G644" s="100">
        <f>IFERROR(IF(E644= "yes",VLOOKUP(C644,Summary!$B:$I,5,0),0),0)</f>
        <v>0</v>
      </c>
      <c r="H644" s="99">
        <f t="shared" si="111"/>
        <v>388.58</v>
      </c>
      <c r="I644" s="157">
        <f>VLOOKUP($A644,'2024-25 Salary &amp; Benefits'!$A:$I,3,FALSE)</f>
        <v>1.1200000000000001</v>
      </c>
      <c r="J644" s="157">
        <f>VLOOKUP($A644,'2024-25 Salary &amp; Benefits'!$A:$I,4,FALSE)</f>
        <v>1.1200000000000001</v>
      </c>
      <c r="K644" s="144">
        <f t="shared" si="112"/>
        <v>388.58</v>
      </c>
      <c r="L644" s="143">
        <f t="shared" si="113"/>
        <v>1.1399999999999999</v>
      </c>
      <c r="M644" s="145">
        <f>'2024-25 Salary &amp; Benefits'!$E$6</f>
        <v>72728</v>
      </c>
      <c r="N644" s="145">
        <f>'2024-25 Salary &amp; Benefits'!$F$6</f>
        <v>78209</v>
      </c>
      <c r="O644" s="9">
        <f t="shared" si="114"/>
        <v>92859.11</v>
      </c>
      <c r="P644" s="9">
        <f t="shared" si="115"/>
        <v>6998.1399999999994</v>
      </c>
      <c r="Q644" s="9">
        <f>'2024-25 Salary &amp; Benefits'!G$6</f>
        <v>14418.72</v>
      </c>
      <c r="R644" s="146">
        <f>'2024-25 Salary &amp; Benefits'!H$6</f>
        <v>0.18149999999999999</v>
      </c>
      <c r="S644" s="146">
        <f>'2024-25 Salary &amp; Benefits'!I$6</f>
        <v>0.17510000000000001</v>
      </c>
      <c r="T644" s="9">
        <f t="shared" si="116"/>
        <v>34516.639999999999</v>
      </c>
      <c r="U644" s="9">
        <f t="shared" si="117"/>
        <v>1664.29</v>
      </c>
      <c r="V644" s="9">
        <f t="shared" si="118"/>
        <v>291.42</v>
      </c>
      <c r="W644" s="9">
        <f t="shared" si="119"/>
        <v>1955.71</v>
      </c>
      <c r="X644" s="22">
        <f t="shared" si="120"/>
        <v>136329.60000000001</v>
      </c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</row>
    <row r="645" spans="1:159" s="21" customFormat="1">
      <c r="A645" s="78" t="s">
        <v>2320</v>
      </c>
      <c r="B645" s="90" t="s">
        <v>642</v>
      </c>
      <c r="C645" s="91">
        <v>3159</v>
      </c>
      <c r="D645" s="90" t="s">
        <v>649</v>
      </c>
      <c r="E645" s="110" t="str">
        <f>VLOOKUP($C645,'2023-24 School Level AAFTE'!$C$4:$L$2380,9,FALSE)</f>
        <v>Yes</v>
      </c>
      <c r="F645" s="98">
        <f>VLOOKUP($C645,'2023-24 School Level AAFTE'!$C$4:$J$2380,8,FALSE)</f>
        <v>494.57</v>
      </c>
      <c r="G645" s="100">
        <f>IFERROR(IF(E645= "yes",VLOOKUP(C645,Summary!$B:$I,5,0),0),0)</f>
        <v>0</v>
      </c>
      <c r="H645" s="99">
        <f t="shared" si="111"/>
        <v>494.57</v>
      </c>
      <c r="I645" s="157">
        <f>VLOOKUP($A645,'2024-25 Salary &amp; Benefits'!$A:$I,3,FALSE)</f>
        <v>1.1200000000000001</v>
      </c>
      <c r="J645" s="157">
        <f>VLOOKUP($A645,'2024-25 Salary &amp; Benefits'!$A:$I,4,FALSE)</f>
        <v>1.1200000000000001</v>
      </c>
      <c r="K645" s="144">
        <f t="shared" si="112"/>
        <v>494.57</v>
      </c>
      <c r="L645" s="143">
        <f t="shared" si="113"/>
        <v>1.4510000000000001</v>
      </c>
      <c r="M645" s="145">
        <f>'2024-25 Salary &amp; Benefits'!$E$6</f>
        <v>72728</v>
      </c>
      <c r="N645" s="145">
        <f>'2024-25 Salary &amp; Benefits'!$F$6</f>
        <v>78209</v>
      </c>
      <c r="O645" s="9">
        <f t="shared" si="114"/>
        <v>118191.73</v>
      </c>
      <c r="P645" s="9">
        <f t="shared" si="115"/>
        <v>8907.2799999999988</v>
      </c>
      <c r="Q645" s="9">
        <f>'2024-25 Salary &amp; Benefits'!G$6</f>
        <v>14418.72</v>
      </c>
      <c r="R645" s="146">
        <f>'2024-25 Salary &amp; Benefits'!H$6</f>
        <v>0.18149999999999999</v>
      </c>
      <c r="S645" s="146">
        <f>'2024-25 Salary &amp; Benefits'!I$6</f>
        <v>0.17510000000000001</v>
      </c>
      <c r="T645" s="9">
        <f t="shared" si="116"/>
        <v>43933.03</v>
      </c>
      <c r="U645" s="9">
        <f t="shared" si="117"/>
        <v>2118.3200000000002</v>
      </c>
      <c r="V645" s="9">
        <f t="shared" si="118"/>
        <v>370.92</v>
      </c>
      <c r="W645" s="9">
        <f t="shared" si="119"/>
        <v>2489.2400000000002</v>
      </c>
      <c r="X645" s="22">
        <f t="shared" si="120"/>
        <v>173521.28</v>
      </c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</row>
    <row r="646" spans="1:159" s="21" customFormat="1">
      <c r="A646" s="78" t="s">
        <v>2320</v>
      </c>
      <c r="B646" s="90" t="s">
        <v>642</v>
      </c>
      <c r="C646" s="91">
        <v>3625</v>
      </c>
      <c r="D646" s="90" t="s">
        <v>662</v>
      </c>
      <c r="E646" s="110" t="str">
        <f>VLOOKUP($C646,'2023-24 School Level AAFTE'!$C$4:$L$2380,9,FALSE)</f>
        <v>Yes</v>
      </c>
      <c r="F646" s="98">
        <f>VLOOKUP($C646,'2023-24 School Level AAFTE'!$C$4:$J$2380,8,FALSE)</f>
        <v>473.86</v>
      </c>
      <c r="G646" s="100">
        <f>IFERROR(IF(E646= "yes",VLOOKUP(C646,Summary!$B:$I,5,0),0),0)</f>
        <v>0</v>
      </c>
      <c r="H646" s="99">
        <f t="shared" si="111"/>
        <v>473.86</v>
      </c>
      <c r="I646" s="157">
        <f>VLOOKUP($A646,'2024-25 Salary &amp; Benefits'!$A:$I,3,FALSE)</f>
        <v>1.1200000000000001</v>
      </c>
      <c r="J646" s="157">
        <f>VLOOKUP($A646,'2024-25 Salary &amp; Benefits'!$A:$I,4,FALSE)</f>
        <v>1.1200000000000001</v>
      </c>
      <c r="K646" s="144">
        <f t="shared" si="112"/>
        <v>473.86</v>
      </c>
      <c r="L646" s="143">
        <f t="shared" si="113"/>
        <v>1.39</v>
      </c>
      <c r="M646" s="145">
        <f>'2024-25 Salary &amp; Benefits'!$E$6</f>
        <v>72728</v>
      </c>
      <c r="N646" s="145">
        <f>'2024-25 Salary &amp; Benefits'!$F$6</f>
        <v>78209</v>
      </c>
      <c r="O646" s="9">
        <f t="shared" si="114"/>
        <v>113222.95</v>
      </c>
      <c r="P646" s="9">
        <f t="shared" si="115"/>
        <v>8532.820000000007</v>
      </c>
      <c r="Q646" s="9">
        <f>'2024-25 Salary &amp; Benefits'!G$6</f>
        <v>14418.72</v>
      </c>
      <c r="R646" s="146">
        <f>'2024-25 Salary &amp; Benefits'!H$6</f>
        <v>0.18149999999999999</v>
      </c>
      <c r="S646" s="146">
        <f>'2024-25 Salary &amp; Benefits'!I$6</f>
        <v>0.17510000000000001</v>
      </c>
      <c r="T646" s="9">
        <f t="shared" si="116"/>
        <v>42086.080000000002</v>
      </c>
      <c r="U646" s="9">
        <f t="shared" si="117"/>
        <v>2029.26</v>
      </c>
      <c r="V646" s="9">
        <f t="shared" si="118"/>
        <v>355.32</v>
      </c>
      <c r="W646" s="9">
        <f t="shared" si="119"/>
        <v>2384.58</v>
      </c>
      <c r="X646" s="22">
        <f t="shared" si="120"/>
        <v>166226.43</v>
      </c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</row>
    <row r="647" spans="1:159" s="21" customFormat="1">
      <c r="A647" s="78" t="s">
        <v>2320</v>
      </c>
      <c r="B647" s="90" t="s">
        <v>642</v>
      </c>
      <c r="C647" s="91">
        <v>3432</v>
      </c>
      <c r="D647" s="90" t="s">
        <v>577</v>
      </c>
      <c r="E647" s="110" t="str">
        <f>VLOOKUP($C647,'2023-24 School Level AAFTE'!$C$4:$L$2380,9,FALSE)</f>
        <v>Yes</v>
      </c>
      <c r="F647" s="98">
        <f>VLOOKUP($C647,'2023-24 School Level AAFTE'!$C$4:$J$2380,8,FALSE)</f>
        <v>478.8</v>
      </c>
      <c r="G647" s="100">
        <f>IFERROR(IF(E647= "yes",VLOOKUP(C647,Summary!$B:$I,5,0),0),0)</f>
        <v>0</v>
      </c>
      <c r="H647" s="99">
        <f t="shared" si="111"/>
        <v>478.8</v>
      </c>
      <c r="I647" s="157">
        <f>VLOOKUP($A647,'2024-25 Salary &amp; Benefits'!$A:$I,3,FALSE)</f>
        <v>1.1200000000000001</v>
      </c>
      <c r="J647" s="157">
        <f>VLOOKUP($A647,'2024-25 Salary &amp; Benefits'!$A:$I,4,FALSE)</f>
        <v>1.1200000000000001</v>
      </c>
      <c r="K647" s="144">
        <f t="shared" si="112"/>
        <v>478.8</v>
      </c>
      <c r="L647" s="143">
        <f t="shared" si="113"/>
        <v>1.4039999999999999</v>
      </c>
      <c r="M647" s="145">
        <f>'2024-25 Salary &amp; Benefits'!$E$6</f>
        <v>72728</v>
      </c>
      <c r="N647" s="145">
        <f>'2024-25 Salary &amp; Benefits'!$F$6</f>
        <v>78209</v>
      </c>
      <c r="O647" s="9">
        <f t="shared" si="114"/>
        <v>114363.33</v>
      </c>
      <c r="P647" s="9">
        <f t="shared" si="115"/>
        <v>8618.7599999999948</v>
      </c>
      <c r="Q647" s="9">
        <f>'2024-25 Salary &amp; Benefits'!G$6</f>
        <v>14418.72</v>
      </c>
      <c r="R647" s="146">
        <f>'2024-25 Salary &amp; Benefits'!H$6</f>
        <v>0.18149999999999999</v>
      </c>
      <c r="S647" s="146">
        <f>'2024-25 Salary &amp; Benefits'!I$6</f>
        <v>0.17510000000000001</v>
      </c>
      <c r="T647" s="9">
        <f t="shared" si="116"/>
        <v>42509.97</v>
      </c>
      <c r="U647" s="9">
        <f t="shared" si="117"/>
        <v>2049.6999999999998</v>
      </c>
      <c r="V647" s="9">
        <f t="shared" si="118"/>
        <v>358.9</v>
      </c>
      <c r="W647" s="9">
        <f t="shared" si="119"/>
        <v>2408.6</v>
      </c>
      <c r="X647" s="22">
        <f t="shared" si="120"/>
        <v>167900.66</v>
      </c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</row>
    <row r="648" spans="1:159" s="21" customFormat="1">
      <c r="A648" s="78" t="s">
        <v>2320</v>
      </c>
      <c r="B648" s="90" t="s">
        <v>642</v>
      </c>
      <c r="C648" s="91">
        <v>5348</v>
      </c>
      <c r="D648" s="90" t="s">
        <v>681</v>
      </c>
      <c r="E648" s="110" t="str">
        <f>VLOOKUP($C648,'2023-24 School Level AAFTE'!$C$4:$L$2380,9,FALSE)</f>
        <v>Yes</v>
      </c>
      <c r="F648" s="98">
        <f>VLOOKUP($C648,'2023-24 School Level AAFTE'!$C$4:$J$2380,8,FALSE)</f>
        <v>141.11000000000001</v>
      </c>
      <c r="G648" s="100">
        <f>IFERROR(IF(E648= "yes",VLOOKUP(C648,Summary!$B:$I,5,0),0),0)</f>
        <v>0</v>
      </c>
      <c r="H648" s="99">
        <f t="shared" ref="H648:H711" si="121">IF(E648= "yes", F648,0)</f>
        <v>141.11000000000001</v>
      </c>
      <c r="I648" s="157">
        <f>VLOOKUP($A648,'2024-25 Salary &amp; Benefits'!$A:$I,3,FALSE)</f>
        <v>1.1200000000000001</v>
      </c>
      <c r="J648" s="157">
        <f>VLOOKUP($A648,'2024-25 Salary &amp; Benefits'!$A:$I,4,FALSE)</f>
        <v>1.1200000000000001</v>
      </c>
      <c r="K648" s="144">
        <f t="shared" ref="K648:K711" si="122">IF(G648&gt;0,G648,H648)</f>
        <v>141.11000000000001</v>
      </c>
      <c r="L648" s="143">
        <f t="shared" ref="L648:L711" si="123">ROUND((($K648*1.1*36)/15)/900,3)</f>
        <v>0.41399999999999998</v>
      </c>
      <c r="M648" s="145">
        <f>'2024-25 Salary &amp; Benefits'!$E$6</f>
        <v>72728</v>
      </c>
      <c r="N648" s="145">
        <f>'2024-25 Salary &amp; Benefits'!$F$6</f>
        <v>78209</v>
      </c>
      <c r="O648" s="9">
        <f t="shared" ref="O648:O711" si="124">ROUND($I648*$M648*$L648,2)</f>
        <v>33722.519999999997</v>
      </c>
      <c r="P648" s="9">
        <f t="shared" ref="P648:P711" si="125">ROUND($J648*$N648*$L648,2)-O648</f>
        <v>2541.4300000000003</v>
      </c>
      <c r="Q648" s="9">
        <f>'2024-25 Salary &amp; Benefits'!G$6</f>
        <v>14418.72</v>
      </c>
      <c r="R648" s="146">
        <f>'2024-25 Salary &amp; Benefits'!H$6</f>
        <v>0.18149999999999999</v>
      </c>
      <c r="S648" s="146">
        <f>'2024-25 Salary &amp; Benefits'!I$6</f>
        <v>0.17510000000000001</v>
      </c>
      <c r="T648" s="9">
        <f t="shared" ref="T648:T711" si="126">ROUND(O648*R648+P648*S648+L648*Q648,2)</f>
        <v>12534.99</v>
      </c>
      <c r="U648" s="9">
        <f t="shared" ref="U648:U711" si="127">ROUND((($N648*$J648*$L648)/180)*3,2)</f>
        <v>604.4</v>
      </c>
      <c r="V648" s="9">
        <f t="shared" ref="V648:V711" si="128">ROUND(U648*S648,2)</f>
        <v>105.83</v>
      </c>
      <c r="W648" s="9">
        <f t="shared" ref="W648:W711" si="129">SUM(U648:V648)</f>
        <v>710.23</v>
      </c>
      <c r="X648" s="22">
        <f t="shared" ref="X648:X711" si="130">SUM(T648,O648:P648,W648)</f>
        <v>49509.17</v>
      </c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</row>
    <row r="649" spans="1:159" s="21" customFormat="1">
      <c r="A649" s="78" t="s">
        <v>2320</v>
      </c>
      <c r="B649" s="90" t="s">
        <v>642</v>
      </c>
      <c r="C649" s="91">
        <v>3329</v>
      </c>
      <c r="D649" s="90" t="s">
        <v>652</v>
      </c>
      <c r="E649" s="110" t="str">
        <f>VLOOKUP($C649,'2023-24 School Level AAFTE'!$C$4:$L$2380,9,FALSE)</f>
        <v>Yes</v>
      </c>
      <c r="F649" s="98">
        <f>VLOOKUP($C649,'2023-24 School Level AAFTE'!$C$4:$J$2380,8,FALSE)</f>
        <v>422.79</v>
      </c>
      <c r="G649" s="100">
        <f>IFERROR(IF(E649= "yes",VLOOKUP(C649,Summary!$B:$I,5,0),0),0)</f>
        <v>0</v>
      </c>
      <c r="H649" s="99">
        <f t="shared" si="121"/>
        <v>422.79</v>
      </c>
      <c r="I649" s="157">
        <f>VLOOKUP($A649,'2024-25 Salary &amp; Benefits'!$A:$I,3,FALSE)</f>
        <v>1.1200000000000001</v>
      </c>
      <c r="J649" s="157">
        <f>VLOOKUP($A649,'2024-25 Salary &amp; Benefits'!$A:$I,4,FALSE)</f>
        <v>1.1200000000000001</v>
      </c>
      <c r="K649" s="144">
        <f t="shared" si="122"/>
        <v>422.79</v>
      </c>
      <c r="L649" s="143">
        <f t="shared" si="123"/>
        <v>1.24</v>
      </c>
      <c r="M649" s="145">
        <f>'2024-25 Salary &amp; Benefits'!$E$6</f>
        <v>72728</v>
      </c>
      <c r="N649" s="145">
        <f>'2024-25 Salary &amp; Benefits'!$F$6</f>
        <v>78209</v>
      </c>
      <c r="O649" s="9">
        <f t="shared" si="124"/>
        <v>101004.65</v>
      </c>
      <c r="P649" s="9">
        <f t="shared" si="125"/>
        <v>7612.0100000000093</v>
      </c>
      <c r="Q649" s="9">
        <f>'2024-25 Salary &amp; Benefits'!G$6</f>
        <v>14418.72</v>
      </c>
      <c r="R649" s="146">
        <f>'2024-25 Salary &amp; Benefits'!H$6</f>
        <v>0.18149999999999999</v>
      </c>
      <c r="S649" s="146">
        <f>'2024-25 Salary &amp; Benefits'!I$6</f>
        <v>0.17510000000000001</v>
      </c>
      <c r="T649" s="9">
        <f t="shared" si="126"/>
        <v>37544.42</v>
      </c>
      <c r="U649" s="9">
        <f t="shared" si="127"/>
        <v>1810.28</v>
      </c>
      <c r="V649" s="9">
        <f t="shared" si="128"/>
        <v>316.98</v>
      </c>
      <c r="W649" s="9">
        <f t="shared" si="129"/>
        <v>2127.2600000000002</v>
      </c>
      <c r="X649" s="22">
        <f t="shared" si="130"/>
        <v>148288.34000000003</v>
      </c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</row>
    <row r="650" spans="1:159" s="21" customFormat="1">
      <c r="A650" s="78" t="s">
        <v>2320</v>
      </c>
      <c r="B650" s="90" t="s">
        <v>642</v>
      </c>
      <c r="C650" s="91">
        <v>4422</v>
      </c>
      <c r="D650" s="90" t="s">
        <v>612</v>
      </c>
      <c r="E650" s="110" t="str">
        <f>VLOOKUP($C650,'2023-24 School Level AAFTE'!$C$4:$L$2380,9,FALSE)</f>
        <v>Yes</v>
      </c>
      <c r="F650" s="98">
        <f>VLOOKUP($C650,'2023-24 School Level AAFTE'!$C$4:$J$2380,8,FALSE)</f>
        <v>481</v>
      </c>
      <c r="G650" s="100">
        <f>IFERROR(IF(E650= "yes",VLOOKUP(C650,Summary!$B:$I,5,0),0),0)</f>
        <v>0</v>
      </c>
      <c r="H650" s="99">
        <f t="shared" si="121"/>
        <v>481</v>
      </c>
      <c r="I650" s="157">
        <f>VLOOKUP($A650,'2024-25 Salary &amp; Benefits'!$A:$I,3,FALSE)</f>
        <v>1.1200000000000001</v>
      </c>
      <c r="J650" s="157">
        <f>VLOOKUP($A650,'2024-25 Salary &amp; Benefits'!$A:$I,4,FALSE)</f>
        <v>1.1200000000000001</v>
      </c>
      <c r="K650" s="144">
        <f t="shared" si="122"/>
        <v>481</v>
      </c>
      <c r="L650" s="143">
        <f t="shared" si="123"/>
        <v>1.411</v>
      </c>
      <c r="M650" s="145">
        <f>'2024-25 Salary &amp; Benefits'!$E$6</f>
        <v>72728</v>
      </c>
      <c r="N650" s="145">
        <f>'2024-25 Salary &amp; Benefits'!$F$6</f>
        <v>78209</v>
      </c>
      <c r="O650" s="9">
        <f t="shared" si="124"/>
        <v>114933.51</v>
      </c>
      <c r="P650" s="9">
        <f t="shared" si="125"/>
        <v>8661.7400000000052</v>
      </c>
      <c r="Q650" s="9">
        <f>'2024-25 Salary &amp; Benefits'!G$6</f>
        <v>14418.72</v>
      </c>
      <c r="R650" s="146">
        <f>'2024-25 Salary &amp; Benefits'!H$6</f>
        <v>0.18149999999999999</v>
      </c>
      <c r="S650" s="146">
        <f>'2024-25 Salary &amp; Benefits'!I$6</f>
        <v>0.17510000000000001</v>
      </c>
      <c r="T650" s="9">
        <f t="shared" si="126"/>
        <v>42721.919999999998</v>
      </c>
      <c r="U650" s="9">
        <f t="shared" si="127"/>
        <v>2059.92</v>
      </c>
      <c r="V650" s="9">
        <f t="shared" si="128"/>
        <v>360.69</v>
      </c>
      <c r="W650" s="9">
        <f t="shared" si="129"/>
        <v>2420.61</v>
      </c>
      <c r="X650" s="22">
        <f t="shared" si="130"/>
        <v>168737.77999999997</v>
      </c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</row>
    <row r="651" spans="1:159" s="21" customFormat="1">
      <c r="A651" s="78" t="s">
        <v>2320</v>
      </c>
      <c r="B651" s="90" t="s">
        <v>642</v>
      </c>
      <c r="C651" s="91">
        <v>3626</v>
      </c>
      <c r="D651" s="90" t="s">
        <v>663</v>
      </c>
      <c r="E651" s="110" t="str">
        <f>VLOOKUP($C651,'2023-24 School Level AAFTE'!$C$4:$L$2380,9,FALSE)</f>
        <v>Yes</v>
      </c>
      <c r="F651" s="98">
        <f>VLOOKUP($C651,'2023-24 School Level AAFTE'!$C$4:$J$2380,8,FALSE)</f>
        <v>656.87</v>
      </c>
      <c r="G651" s="100">
        <f>IFERROR(IF(E651= "yes",VLOOKUP(C651,Summary!$B:$I,5,0),0),0)</f>
        <v>0</v>
      </c>
      <c r="H651" s="99">
        <f t="shared" si="121"/>
        <v>656.87</v>
      </c>
      <c r="I651" s="157">
        <f>VLOOKUP($A651,'2024-25 Salary &amp; Benefits'!$A:$I,3,FALSE)</f>
        <v>1.1200000000000001</v>
      </c>
      <c r="J651" s="157">
        <f>VLOOKUP($A651,'2024-25 Salary &amp; Benefits'!$A:$I,4,FALSE)</f>
        <v>1.1200000000000001</v>
      </c>
      <c r="K651" s="144">
        <f t="shared" si="122"/>
        <v>656.87</v>
      </c>
      <c r="L651" s="143">
        <f t="shared" si="123"/>
        <v>1.927</v>
      </c>
      <c r="M651" s="145">
        <f>'2024-25 Salary &amp; Benefits'!$E$6</f>
        <v>72728</v>
      </c>
      <c r="N651" s="145">
        <f>'2024-25 Salary &amp; Benefits'!$F$6</f>
        <v>78209</v>
      </c>
      <c r="O651" s="9">
        <f t="shared" si="124"/>
        <v>156964.48000000001</v>
      </c>
      <c r="P651" s="9">
        <f t="shared" si="125"/>
        <v>11829.309999999998</v>
      </c>
      <c r="Q651" s="9">
        <f>'2024-25 Salary &amp; Benefits'!G$6</f>
        <v>14418.72</v>
      </c>
      <c r="R651" s="146">
        <f>'2024-25 Salary &amp; Benefits'!H$6</f>
        <v>0.18149999999999999</v>
      </c>
      <c r="S651" s="146">
        <f>'2024-25 Salary &amp; Benefits'!I$6</f>
        <v>0.17510000000000001</v>
      </c>
      <c r="T651" s="9">
        <f t="shared" si="126"/>
        <v>58345.24</v>
      </c>
      <c r="U651" s="9">
        <f t="shared" si="127"/>
        <v>2813.23</v>
      </c>
      <c r="V651" s="9">
        <f t="shared" si="128"/>
        <v>492.6</v>
      </c>
      <c r="W651" s="9">
        <f t="shared" si="129"/>
        <v>3305.83</v>
      </c>
      <c r="X651" s="22">
        <f t="shared" si="130"/>
        <v>230444.86</v>
      </c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</row>
    <row r="652" spans="1:159" s="21" customFormat="1">
      <c r="A652" s="78" t="s">
        <v>2320</v>
      </c>
      <c r="B652" s="90" t="s">
        <v>642</v>
      </c>
      <c r="C652" s="91">
        <v>5029</v>
      </c>
      <c r="D652" s="90" t="s">
        <v>677</v>
      </c>
      <c r="E652" s="110" t="str">
        <f>VLOOKUP($C652,'2023-24 School Level AAFTE'!$C$4:$L$2380,9,FALSE)</f>
        <v>Yes</v>
      </c>
      <c r="F652" s="98">
        <f>VLOOKUP($C652,'2023-24 School Level AAFTE'!$C$4:$J$2380,8,FALSE)</f>
        <v>533.94000000000005</v>
      </c>
      <c r="G652" s="100">
        <f>IFERROR(IF(E652= "yes",VLOOKUP(C652,Summary!$B:$I,5,0),0),0)</f>
        <v>0</v>
      </c>
      <c r="H652" s="99">
        <f t="shared" si="121"/>
        <v>533.94000000000005</v>
      </c>
      <c r="I652" s="157">
        <f>VLOOKUP($A652,'2024-25 Salary &amp; Benefits'!$A:$I,3,FALSE)</f>
        <v>1.1200000000000001</v>
      </c>
      <c r="J652" s="157">
        <f>VLOOKUP($A652,'2024-25 Salary &amp; Benefits'!$A:$I,4,FALSE)</f>
        <v>1.1200000000000001</v>
      </c>
      <c r="K652" s="144">
        <f t="shared" si="122"/>
        <v>533.94000000000005</v>
      </c>
      <c r="L652" s="143">
        <f t="shared" si="123"/>
        <v>1.5660000000000001</v>
      </c>
      <c r="M652" s="145">
        <f>'2024-25 Salary &amp; Benefits'!$E$6</f>
        <v>72728</v>
      </c>
      <c r="N652" s="145">
        <f>'2024-25 Salary &amp; Benefits'!$F$6</f>
        <v>78209</v>
      </c>
      <c r="O652" s="9">
        <f t="shared" si="124"/>
        <v>127559.09</v>
      </c>
      <c r="P652" s="9">
        <f t="shared" si="125"/>
        <v>9613.2399999999907</v>
      </c>
      <c r="Q652" s="9">
        <f>'2024-25 Salary &amp; Benefits'!G$6</f>
        <v>14418.72</v>
      </c>
      <c r="R652" s="146">
        <f>'2024-25 Salary &amp; Benefits'!H$6</f>
        <v>0.18149999999999999</v>
      </c>
      <c r="S652" s="146">
        <f>'2024-25 Salary &amp; Benefits'!I$6</f>
        <v>0.17510000000000001</v>
      </c>
      <c r="T652" s="9">
        <f t="shared" si="126"/>
        <v>47414.97</v>
      </c>
      <c r="U652" s="9">
        <f t="shared" si="127"/>
        <v>2286.21</v>
      </c>
      <c r="V652" s="9">
        <f t="shared" si="128"/>
        <v>400.32</v>
      </c>
      <c r="W652" s="9">
        <f t="shared" si="129"/>
        <v>2686.53</v>
      </c>
      <c r="X652" s="22">
        <f t="shared" si="130"/>
        <v>187273.83</v>
      </c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</row>
    <row r="653" spans="1:159" s="21" customFormat="1">
      <c r="A653" s="78" t="s">
        <v>2320</v>
      </c>
      <c r="B653" s="90" t="s">
        <v>642</v>
      </c>
      <c r="C653" s="91">
        <v>4374</v>
      </c>
      <c r="D653" s="90" t="s">
        <v>672</v>
      </c>
      <c r="E653" s="110" t="str">
        <f>VLOOKUP($C653,'2023-24 School Level AAFTE'!$C$4:$L$2380,9,FALSE)</f>
        <v>Yes</v>
      </c>
      <c r="F653" s="98">
        <f>VLOOKUP($C653,'2023-24 School Level AAFTE'!$C$4:$J$2380,8,FALSE)</f>
        <v>335.94</v>
      </c>
      <c r="G653" s="100">
        <f>IFERROR(IF(E653= "yes",VLOOKUP(C653,Summary!$B:$I,5,0),0),0)</f>
        <v>0</v>
      </c>
      <c r="H653" s="99">
        <f t="shared" si="121"/>
        <v>335.94</v>
      </c>
      <c r="I653" s="157">
        <f>VLOOKUP($A653,'2024-25 Salary &amp; Benefits'!$A:$I,3,FALSE)</f>
        <v>1.1200000000000001</v>
      </c>
      <c r="J653" s="157">
        <f>VLOOKUP($A653,'2024-25 Salary &amp; Benefits'!$A:$I,4,FALSE)</f>
        <v>1.1200000000000001</v>
      </c>
      <c r="K653" s="144">
        <f t="shared" si="122"/>
        <v>335.94</v>
      </c>
      <c r="L653" s="143">
        <f t="shared" si="123"/>
        <v>0.98499999999999999</v>
      </c>
      <c r="M653" s="145">
        <f>'2024-25 Salary &amp; Benefits'!$E$6</f>
        <v>72728</v>
      </c>
      <c r="N653" s="145">
        <f>'2024-25 Salary &amp; Benefits'!$F$6</f>
        <v>78209</v>
      </c>
      <c r="O653" s="9">
        <f t="shared" si="124"/>
        <v>80233.53</v>
      </c>
      <c r="P653" s="9">
        <f t="shared" si="125"/>
        <v>6046.6399999999994</v>
      </c>
      <c r="Q653" s="9">
        <f>'2024-25 Salary &amp; Benefits'!G$6</f>
        <v>14418.72</v>
      </c>
      <c r="R653" s="146">
        <f>'2024-25 Salary &amp; Benefits'!H$6</f>
        <v>0.18149999999999999</v>
      </c>
      <c r="S653" s="146">
        <f>'2024-25 Salary &amp; Benefits'!I$6</f>
        <v>0.17510000000000001</v>
      </c>
      <c r="T653" s="9">
        <f t="shared" si="126"/>
        <v>29823.59</v>
      </c>
      <c r="U653" s="9">
        <f t="shared" si="127"/>
        <v>1438</v>
      </c>
      <c r="V653" s="9">
        <f t="shared" si="128"/>
        <v>251.79</v>
      </c>
      <c r="W653" s="9">
        <f t="shared" si="129"/>
        <v>1689.79</v>
      </c>
      <c r="X653" s="22">
        <f t="shared" si="130"/>
        <v>117793.54999999999</v>
      </c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</row>
    <row r="654" spans="1:159" s="21" customFormat="1">
      <c r="A654" s="78" t="s">
        <v>2320</v>
      </c>
      <c r="B654" s="90" t="s">
        <v>642</v>
      </c>
      <c r="C654" s="91">
        <v>4343</v>
      </c>
      <c r="D654" s="90" t="s">
        <v>671</v>
      </c>
      <c r="E654" s="110" t="str">
        <f>VLOOKUP($C654,'2023-24 School Level AAFTE'!$C$4:$L$2380,9,FALSE)</f>
        <v>Yes</v>
      </c>
      <c r="F654" s="98">
        <f>VLOOKUP($C654,'2023-24 School Level AAFTE'!$C$4:$J$2380,8,FALSE)</f>
        <v>379.90000000000003</v>
      </c>
      <c r="G654" s="100">
        <f>IFERROR(IF(E654= "yes",VLOOKUP(C654,Summary!$B:$I,5,0),0),0)</f>
        <v>0</v>
      </c>
      <c r="H654" s="99">
        <f t="shared" si="121"/>
        <v>379.90000000000003</v>
      </c>
      <c r="I654" s="157">
        <f>VLOOKUP($A654,'2024-25 Salary &amp; Benefits'!$A:$I,3,FALSE)</f>
        <v>1.1200000000000001</v>
      </c>
      <c r="J654" s="157">
        <f>VLOOKUP($A654,'2024-25 Salary &amp; Benefits'!$A:$I,4,FALSE)</f>
        <v>1.1200000000000001</v>
      </c>
      <c r="K654" s="144">
        <f t="shared" si="122"/>
        <v>379.90000000000003</v>
      </c>
      <c r="L654" s="143">
        <f t="shared" si="123"/>
        <v>1.1140000000000001</v>
      </c>
      <c r="M654" s="145">
        <f>'2024-25 Salary &amp; Benefits'!$E$6</f>
        <v>72728</v>
      </c>
      <c r="N654" s="145">
        <f>'2024-25 Salary &amp; Benefits'!$F$6</f>
        <v>78209</v>
      </c>
      <c r="O654" s="9">
        <f t="shared" si="124"/>
        <v>90741.27</v>
      </c>
      <c r="P654" s="9">
        <f t="shared" si="125"/>
        <v>6838.5399999999936</v>
      </c>
      <c r="Q654" s="9">
        <f>'2024-25 Salary &amp; Benefits'!G$6</f>
        <v>14418.72</v>
      </c>
      <c r="R654" s="146">
        <f>'2024-25 Salary &amp; Benefits'!H$6</f>
        <v>0.18149999999999999</v>
      </c>
      <c r="S654" s="146">
        <f>'2024-25 Salary &amp; Benefits'!I$6</f>
        <v>0.17510000000000001</v>
      </c>
      <c r="T654" s="9">
        <f t="shared" si="126"/>
        <v>33729.42</v>
      </c>
      <c r="U654" s="9">
        <f t="shared" si="127"/>
        <v>1626.33</v>
      </c>
      <c r="V654" s="9">
        <f t="shared" si="128"/>
        <v>284.77</v>
      </c>
      <c r="W654" s="9">
        <f t="shared" si="129"/>
        <v>1911.1</v>
      </c>
      <c r="X654" s="22">
        <f t="shared" si="130"/>
        <v>133220.32999999999</v>
      </c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</row>
    <row r="655" spans="1:159" s="21" customFormat="1">
      <c r="A655" s="78" t="s">
        <v>2320</v>
      </c>
      <c r="B655" s="90" t="s">
        <v>642</v>
      </c>
      <c r="C655" s="91">
        <v>3160</v>
      </c>
      <c r="D655" s="90" t="s">
        <v>650</v>
      </c>
      <c r="E655" s="110" t="str">
        <f>VLOOKUP($C655,'2023-24 School Level AAFTE'!$C$4:$L$2380,9,FALSE)</f>
        <v>Yes</v>
      </c>
      <c r="F655" s="98">
        <f>VLOOKUP($C655,'2023-24 School Level AAFTE'!$C$4:$J$2380,8,FALSE)</f>
        <v>389.47</v>
      </c>
      <c r="G655" s="100">
        <f>IFERROR(IF(E655= "yes",VLOOKUP(C655,Summary!$B:$I,5,0),0),0)</f>
        <v>0</v>
      </c>
      <c r="H655" s="99">
        <f t="shared" si="121"/>
        <v>389.47</v>
      </c>
      <c r="I655" s="157">
        <f>VLOOKUP($A655,'2024-25 Salary &amp; Benefits'!$A:$I,3,FALSE)</f>
        <v>1.1200000000000001</v>
      </c>
      <c r="J655" s="157">
        <f>VLOOKUP($A655,'2024-25 Salary &amp; Benefits'!$A:$I,4,FALSE)</f>
        <v>1.1200000000000001</v>
      </c>
      <c r="K655" s="144">
        <f t="shared" si="122"/>
        <v>389.47</v>
      </c>
      <c r="L655" s="143">
        <f t="shared" si="123"/>
        <v>1.1419999999999999</v>
      </c>
      <c r="M655" s="145">
        <f>'2024-25 Salary &amp; Benefits'!$E$6</f>
        <v>72728</v>
      </c>
      <c r="N655" s="145">
        <f>'2024-25 Salary &amp; Benefits'!$F$6</f>
        <v>78209</v>
      </c>
      <c r="O655" s="9">
        <f t="shared" si="124"/>
        <v>93022.02</v>
      </c>
      <c r="P655" s="9">
        <f t="shared" si="125"/>
        <v>7010.4199999999983</v>
      </c>
      <c r="Q655" s="9">
        <f>'2024-25 Salary &amp; Benefits'!G$6</f>
        <v>14418.72</v>
      </c>
      <c r="R655" s="146">
        <f>'2024-25 Salary &amp; Benefits'!H$6</f>
        <v>0.18149999999999999</v>
      </c>
      <c r="S655" s="146">
        <f>'2024-25 Salary &amp; Benefits'!I$6</f>
        <v>0.17510000000000001</v>
      </c>
      <c r="T655" s="9">
        <f t="shared" si="126"/>
        <v>34577.199999999997</v>
      </c>
      <c r="U655" s="9">
        <f t="shared" si="127"/>
        <v>1667.21</v>
      </c>
      <c r="V655" s="9">
        <f t="shared" si="128"/>
        <v>291.93</v>
      </c>
      <c r="W655" s="9">
        <f t="shared" si="129"/>
        <v>1959.14</v>
      </c>
      <c r="X655" s="22">
        <f t="shared" si="130"/>
        <v>136568.78000000003</v>
      </c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</row>
    <row r="656" spans="1:159" s="21" customFormat="1">
      <c r="A656" s="78" t="s">
        <v>2320</v>
      </c>
      <c r="B656" s="90" t="s">
        <v>642</v>
      </c>
      <c r="C656" s="91">
        <v>3567</v>
      </c>
      <c r="D656" s="90" t="s">
        <v>657</v>
      </c>
      <c r="E656" s="110" t="str">
        <f>VLOOKUP($C656,'2023-24 School Level AAFTE'!$C$4:$L$2380,9,FALSE)</f>
        <v>Yes</v>
      </c>
      <c r="F656" s="98">
        <f>VLOOKUP($C656,'2023-24 School Level AAFTE'!$C$4:$J$2380,8,FALSE)</f>
        <v>524.42999999999995</v>
      </c>
      <c r="G656" s="100">
        <f>IFERROR(IF(E656= "yes",VLOOKUP(C656,Summary!$B:$I,5,0),0),0)</f>
        <v>0</v>
      </c>
      <c r="H656" s="99">
        <f t="shared" si="121"/>
        <v>524.42999999999995</v>
      </c>
      <c r="I656" s="157">
        <f>VLOOKUP($A656,'2024-25 Salary &amp; Benefits'!$A:$I,3,FALSE)</f>
        <v>1.1200000000000001</v>
      </c>
      <c r="J656" s="157">
        <f>VLOOKUP($A656,'2024-25 Salary &amp; Benefits'!$A:$I,4,FALSE)</f>
        <v>1.1200000000000001</v>
      </c>
      <c r="K656" s="144">
        <f t="shared" si="122"/>
        <v>524.42999999999995</v>
      </c>
      <c r="L656" s="143">
        <f t="shared" si="123"/>
        <v>1.538</v>
      </c>
      <c r="M656" s="145">
        <f>'2024-25 Salary &amp; Benefits'!$E$6</f>
        <v>72728</v>
      </c>
      <c r="N656" s="145">
        <f>'2024-25 Salary &amp; Benefits'!$F$6</f>
        <v>78209</v>
      </c>
      <c r="O656" s="9">
        <f t="shared" si="124"/>
        <v>125278.34</v>
      </c>
      <c r="P656" s="9">
        <f t="shared" si="125"/>
        <v>9441.3600000000151</v>
      </c>
      <c r="Q656" s="9">
        <f>'2024-25 Salary &amp; Benefits'!G$6</f>
        <v>14418.72</v>
      </c>
      <c r="R656" s="146">
        <f>'2024-25 Salary &amp; Benefits'!H$6</f>
        <v>0.18149999999999999</v>
      </c>
      <c r="S656" s="146">
        <f>'2024-25 Salary &amp; Benefits'!I$6</f>
        <v>0.17510000000000001</v>
      </c>
      <c r="T656" s="9">
        <f t="shared" si="126"/>
        <v>46567.19</v>
      </c>
      <c r="U656" s="9">
        <f t="shared" si="127"/>
        <v>2245.33</v>
      </c>
      <c r="V656" s="9">
        <f t="shared" si="128"/>
        <v>393.16</v>
      </c>
      <c r="W656" s="9">
        <f t="shared" si="129"/>
        <v>2638.49</v>
      </c>
      <c r="X656" s="22">
        <f t="shared" si="130"/>
        <v>183925.38</v>
      </c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</row>
    <row r="657" spans="1:159" s="21" customFormat="1">
      <c r="A657" s="78" t="s">
        <v>2320</v>
      </c>
      <c r="B657" s="90" t="s">
        <v>642</v>
      </c>
      <c r="C657" s="89">
        <v>1951</v>
      </c>
      <c r="D657" s="79" t="s">
        <v>646</v>
      </c>
      <c r="E657" s="110" t="str">
        <f>VLOOKUP($C657,'2023-24 School Level AAFTE'!$C$4:$L$2380,9,FALSE)</f>
        <v>No</v>
      </c>
      <c r="F657" s="98">
        <f>VLOOKUP($C657,'2023-24 School Level AAFTE'!$C$4:$J$2380,8,FALSE)</f>
        <v>9.7100000000000009</v>
      </c>
      <c r="G657" s="100">
        <f>IFERROR(IF(E657= "yes",VLOOKUP(C657,Summary!$B:$I,5,0),0),0)</f>
        <v>0</v>
      </c>
      <c r="H657" s="99">
        <f t="shared" si="121"/>
        <v>0</v>
      </c>
      <c r="I657" s="157">
        <f>VLOOKUP($A657,'2024-25 Salary &amp; Benefits'!$A:$I,3,FALSE)</f>
        <v>1.1200000000000001</v>
      </c>
      <c r="J657" s="157">
        <f>VLOOKUP($A657,'2024-25 Salary &amp; Benefits'!$A:$I,4,FALSE)</f>
        <v>1.1200000000000001</v>
      </c>
      <c r="K657" s="144">
        <f t="shared" si="122"/>
        <v>0</v>
      </c>
      <c r="L657" s="143">
        <f t="shared" si="123"/>
        <v>0</v>
      </c>
      <c r="M657" s="145">
        <f>'2024-25 Salary &amp; Benefits'!$E$6</f>
        <v>72728</v>
      </c>
      <c r="N657" s="145">
        <f>'2024-25 Salary &amp; Benefits'!$F$6</f>
        <v>78209</v>
      </c>
      <c r="O657" s="9">
        <f t="shared" si="124"/>
        <v>0</v>
      </c>
      <c r="P657" s="9">
        <f t="shared" si="125"/>
        <v>0</v>
      </c>
      <c r="Q657" s="9">
        <f>'2024-25 Salary &amp; Benefits'!G$6</f>
        <v>14418.72</v>
      </c>
      <c r="R657" s="146">
        <f>'2024-25 Salary &amp; Benefits'!H$6</f>
        <v>0.18149999999999999</v>
      </c>
      <c r="S657" s="146">
        <f>'2024-25 Salary &amp; Benefits'!I$6</f>
        <v>0.17510000000000001</v>
      </c>
      <c r="T657" s="9">
        <f t="shared" si="126"/>
        <v>0</v>
      </c>
      <c r="U657" s="9">
        <f t="shared" si="127"/>
        <v>0</v>
      </c>
      <c r="V657" s="9">
        <f t="shared" si="128"/>
        <v>0</v>
      </c>
      <c r="W657" s="9">
        <f t="shared" si="129"/>
        <v>0</v>
      </c>
      <c r="X657" s="22">
        <f t="shared" si="130"/>
        <v>0</v>
      </c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</row>
    <row r="658" spans="1:159" s="21" customFormat="1">
      <c r="A658" s="78" t="s">
        <v>2320</v>
      </c>
      <c r="B658" s="90" t="s">
        <v>642</v>
      </c>
      <c r="C658" s="91">
        <v>5473</v>
      </c>
      <c r="D658" s="90" t="s">
        <v>2592</v>
      </c>
      <c r="E658" s="110" t="str">
        <f>VLOOKUP($C658,'2023-24 School Level AAFTE'!$C$4:$L$2380,9,FALSE)</f>
        <v>Yes</v>
      </c>
      <c r="F658" s="98">
        <f>VLOOKUP($C658,'2023-24 School Level AAFTE'!$C$4:$J$2380,8,FALSE)</f>
        <v>528.37</v>
      </c>
      <c r="G658" s="100">
        <f>IFERROR(IF(E658= "yes",VLOOKUP(C658,Summary!$B:$I,5,0),0),0)</f>
        <v>0</v>
      </c>
      <c r="H658" s="99">
        <f t="shared" si="121"/>
        <v>528.37</v>
      </c>
      <c r="I658" s="157">
        <f>VLOOKUP($A658,'2024-25 Salary &amp; Benefits'!$A:$I,3,FALSE)</f>
        <v>1.1200000000000001</v>
      </c>
      <c r="J658" s="157">
        <f>VLOOKUP($A658,'2024-25 Salary &amp; Benefits'!$A:$I,4,FALSE)</f>
        <v>1.1200000000000001</v>
      </c>
      <c r="K658" s="144">
        <f t="shared" si="122"/>
        <v>528.37</v>
      </c>
      <c r="L658" s="143">
        <f t="shared" si="123"/>
        <v>1.55</v>
      </c>
      <c r="M658" s="145">
        <f>'2024-25 Salary &amp; Benefits'!$E$6</f>
        <v>72728</v>
      </c>
      <c r="N658" s="145">
        <f>'2024-25 Salary &amp; Benefits'!$F$6</f>
        <v>78209</v>
      </c>
      <c r="O658" s="9">
        <f t="shared" si="124"/>
        <v>126255.81</v>
      </c>
      <c r="P658" s="9">
        <f t="shared" si="125"/>
        <v>9515.0100000000093</v>
      </c>
      <c r="Q658" s="9">
        <f>'2024-25 Salary &amp; Benefits'!G$6</f>
        <v>14418.72</v>
      </c>
      <c r="R658" s="146">
        <f>'2024-25 Salary &amp; Benefits'!H$6</f>
        <v>0.18149999999999999</v>
      </c>
      <c r="S658" s="146">
        <f>'2024-25 Salary &amp; Benefits'!I$6</f>
        <v>0.17510000000000001</v>
      </c>
      <c r="T658" s="9">
        <f t="shared" si="126"/>
        <v>46930.52</v>
      </c>
      <c r="U658" s="9">
        <f t="shared" si="127"/>
        <v>2262.85</v>
      </c>
      <c r="V658" s="9">
        <f t="shared" si="128"/>
        <v>396.23</v>
      </c>
      <c r="W658" s="9">
        <f t="shared" si="129"/>
        <v>2659.08</v>
      </c>
      <c r="X658" s="22">
        <f t="shared" si="130"/>
        <v>185360.41999999998</v>
      </c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</row>
    <row r="659" spans="1:159" s="21" customFormat="1">
      <c r="A659" s="78" t="s">
        <v>2320</v>
      </c>
      <c r="B659" s="90" t="s">
        <v>642</v>
      </c>
      <c r="C659" s="91">
        <v>3584</v>
      </c>
      <c r="D659" s="90" t="s">
        <v>661</v>
      </c>
      <c r="E659" s="110" t="str">
        <f>VLOOKUP($C659,'2023-24 School Level AAFTE'!$C$4:$L$2380,9,FALSE)</f>
        <v>Yes</v>
      </c>
      <c r="F659" s="98">
        <f>VLOOKUP($C659,'2023-24 School Level AAFTE'!$C$4:$J$2380,8,FALSE)</f>
        <v>1736.9099999999999</v>
      </c>
      <c r="G659" s="100">
        <f>IFERROR(IF(E659= "yes",VLOOKUP(C659,Summary!$B:$I,5,0),0),0)</f>
        <v>0</v>
      </c>
      <c r="H659" s="99">
        <f t="shared" si="121"/>
        <v>1736.9099999999999</v>
      </c>
      <c r="I659" s="157">
        <f>VLOOKUP($A659,'2024-25 Salary &amp; Benefits'!$A:$I,3,FALSE)</f>
        <v>1.1200000000000001</v>
      </c>
      <c r="J659" s="157">
        <f>VLOOKUP($A659,'2024-25 Salary &amp; Benefits'!$A:$I,4,FALSE)</f>
        <v>1.1200000000000001</v>
      </c>
      <c r="K659" s="144">
        <f t="shared" si="122"/>
        <v>1736.9099999999999</v>
      </c>
      <c r="L659" s="143">
        <f t="shared" si="123"/>
        <v>5.0949999999999998</v>
      </c>
      <c r="M659" s="145">
        <f>'2024-25 Salary &amp; Benefits'!$E$6</f>
        <v>72728</v>
      </c>
      <c r="N659" s="145">
        <f>'2024-25 Salary &amp; Benefits'!$F$6</f>
        <v>78209</v>
      </c>
      <c r="O659" s="9">
        <f t="shared" si="124"/>
        <v>415015.06</v>
      </c>
      <c r="P659" s="9">
        <f t="shared" si="125"/>
        <v>31276.780000000028</v>
      </c>
      <c r="Q659" s="9">
        <f>'2024-25 Salary &amp; Benefits'!G$6</f>
        <v>14418.72</v>
      </c>
      <c r="R659" s="146">
        <f>'2024-25 Salary &amp; Benefits'!H$6</f>
        <v>0.18149999999999999</v>
      </c>
      <c r="S659" s="146">
        <f>'2024-25 Salary &amp; Benefits'!I$6</f>
        <v>0.17510000000000001</v>
      </c>
      <c r="T659" s="9">
        <f t="shared" si="126"/>
        <v>154265.18</v>
      </c>
      <c r="U659" s="9">
        <f t="shared" si="127"/>
        <v>7438.2</v>
      </c>
      <c r="V659" s="9">
        <f t="shared" si="128"/>
        <v>1302.43</v>
      </c>
      <c r="W659" s="9">
        <f t="shared" si="129"/>
        <v>8740.6299999999992</v>
      </c>
      <c r="X659" s="22">
        <f t="shared" si="130"/>
        <v>609297.65</v>
      </c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</row>
    <row r="660" spans="1:159" s="21" customFormat="1">
      <c r="A660" s="78" t="s">
        <v>2320</v>
      </c>
      <c r="B660" s="90" t="s">
        <v>642</v>
      </c>
      <c r="C660" s="91">
        <v>4570</v>
      </c>
      <c r="D660" s="90" t="s">
        <v>676</v>
      </c>
      <c r="E660" s="110" t="str">
        <f>VLOOKUP($C660,'2023-24 School Level AAFTE'!$C$4:$L$2380,9,FALSE)</f>
        <v>Yes</v>
      </c>
      <c r="F660" s="98">
        <f>VLOOKUP($C660,'2023-24 School Level AAFTE'!$C$4:$J$2380,8,FALSE)</f>
        <v>1327.94</v>
      </c>
      <c r="G660" s="100">
        <f>IFERROR(IF(E660= "yes",VLOOKUP(C660,Summary!$B:$I,5,0),0),0)</f>
        <v>0</v>
      </c>
      <c r="H660" s="99">
        <f t="shared" si="121"/>
        <v>1327.94</v>
      </c>
      <c r="I660" s="157">
        <f>VLOOKUP($A660,'2024-25 Salary &amp; Benefits'!$A:$I,3,FALSE)</f>
        <v>1.1200000000000001</v>
      </c>
      <c r="J660" s="157">
        <f>VLOOKUP($A660,'2024-25 Salary &amp; Benefits'!$A:$I,4,FALSE)</f>
        <v>1.1200000000000001</v>
      </c>
      <c r="K660" s="144">
        <f t="shared" si="122"/>
        <v>1327.94</v>
      </c>
      <c r="L660" s="143">
        <f t="shared" si="123"/>
        <v>3.895</v>
      </c>
      <c r="M660" s="145">
        <f>'2024-25 Salary &amp; Benefits'!$E$6</f>
        <v>72728</v>
      </c>
      <c r="N660" s="145">
        <f>'2024-25 Salary &amp; Benefits'!$F$6</f>
        <v>78209</v>
      </c>
      <c r="O660" s="9">
        <f t="shared" si="124"/>
        <v>317268.63</v>
      </c>
      <c r="P660" s="9">
        <f t="shared" si="125"/>
        <v>23910.309999999998</v>
      </c>
      <c r="Q660" s="9">
        <f>'2024-25 Salary &amp; Benefits'!G$6</f>
        <v>14418.72</v>
      </c>
      <c r="R660" s="146">
        <f>'2024-25 Salary &amp; Benefits'!H$6</f>
        <v>0.18149999999999999</v>
      </c>
      <c r="S660" s="146">
        <f>'2024-25 Salary &amp; Benefits'!I$6</f>
        <v>0.17510000000000001</v>
      </c>
      <c r="T660" s="9">
        <f t="shared" si="126"/>
        <v>117931.87</v>
      </c>
      <c r="U660" s="9">
        <f t="shared" si="127"/>
        <v>5686.32</v>
      </c>
      <c r="V660" s="9">
        <f t="shared" si="128"/>
        <v>995.67</v>
      </c>
      <c r="W660" s="9">
        <f t="shared" si="129"/>
        <v>6681.99</v>
      </c>
      <c r="X660" s="22">
        <f t="shared" si="130"/>
        <v>465792.8</v>
      </c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</row>
    <row r="661" spans="1:159" s="21" customFormat="1">
      <c r="A661" s="78" t="s">
        <v>2320</v>
      </c>
      <c r="B661" s="90" t="s">
        <v>642</v>
      </c>
      <c r="C661" s="91">
        <v>3431</v>
      </c>
      <c r="D661" s="90" t="s">
        <v>654</v>
      </c>
      <c r="E661" s="110" t="str">
        <f>VLOOKUP($C661,'2023-24 School Level AAFTE'!$C$4:$L$2380,9,FALSE)</f>
        <v>Yes</v>
      </c>
      <c r="F661" s="98">
        <f>VLOOKUP($C661,'2023-24 School Level AAFTE'!$C$4:$J$2380,8,FALSE)</f>
        <v>735.52</v>
      </c>
      <c r="G661" s="100">
        <f>IFERROR(IF(E661= "yes",VLOOKUP(C661,Summary!$B:$I,5,0),0),0)</f>
        <v>0</v>
      </c>
      <c r="H661" s="99">
        <f t="shared" si="121"/>
        <v>735.52</v>
      </c>
      <c r="I661" s="157">
        <f>VLOOKUP($A661,'2024-25 Salary &amp; Benefits'!$A:$I,3,FALSE)</f>
        <v>1.1200000000000001</v>
      </c>
      <c r="J661" s="157">
        <f>VLOOKUP($A661,'2024-25 Salary &amp; Benefits'!$A:$I,4,FALSE)</f>
        <v>1.1200000000000001</v>
      </c>
      <c r="K661" s="144">
        <f t="shared" si="122"/>
        <v>735.52</v>
      </c>
      <c r="L661" s="143">
        <f t="shared" si="123"/>
        <v>2.1579999999999999</v>
      </c>
      <c r="M661" s="145">
        <f>'2024-25 Salary &amp; Benefits'!$E$6</f>
        <v>72728</v>
      </c>
      <c r="N661" s="145">
        <f>'2024-25 Salary &amp; Benefits'!$F$6</f>
        <v>78209</v>
      </c>
      <c r="O661" s="9">
        <f t="shared" si="124"/>
        <v>175780.67</v>
      </c>
      <c r="P661" s="9">
        <f t="shared" si="125"/>
        <v>13247.349999999977</v>
      </c>
      <c r="Q661" s="9">
        <f>'2024-25 Salary &amp; Benefits'!G$6</f>
        <v>14418.72</v>
      </c>
      <c r="R661" s="146">
        <f>'2024-25 Salary &amp; Benefits'!H$6</f>
        <v>0.18149999999999999</v>
      </c>
      <c r="S661" s="146">
        <f>'2024-25 Salary &amp; Benefits'!I$6</f>
        <v>0.17510000000000001</v>
      </c>
      <c r="T661" s="9">
        <f t="shared" si="126"/>
        <v>65339.4</v>
      </c>
      <c r="U661" s="9">
        <f t="shared" si="127"/>
        <v>3150.47</v>
      </c>
      <c r="V661" s="9">
        <f t="shared" si="128"/>
        <v>551.65</v>
      </c>
      <c r="W661" s="9">
        <f t="shared" si="129"/>
        <v>3702.12</v>
      </c>
      <c r="X661" s="22">
        <f t="shared" si="130"/>
        <v>258069.53999999998</v>
      </c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</row>
    <row r="662" spans="1:159" s="21" customFormat="1">
      <c r="A662" s="78" t="s">
        <v>2320</v>
      </c>
      <c r="B662" s="90" t="s">
        <v>642</v>
      </c>
      <c r="C662" s="91">
        <v>3628</v>
      </c>
      <c r="D662" s="90" t="s">
        <v>665</v>
      </c>
      <c r="E662" s="110" t="str">
        <f>VLOOKUP($C662,'2023-24 School Level AAFTE'!$C$4:$L$2380,9,FALSE)</f>
        <v>Yes</v>
      </c>
      <c r="F662" s="98">
        <f>VLOOKUP($C662,'2023-24 School Level AAFTE'!$C$4:$J$2380,8,FALSE)</f>
        <v>333.29</v>
      </c>
      <c r="G662" s="100">
        <f>IFERROR(IF(E662= "yes",VLOOKUP(C662,Summary!$B:$I,5,0),0),0)</f>
        <v>0</v>
      </c>
      <c r="H662" s="99">
        <f t="shared" si="121"/>
        <v>333.29</v>
      </c>
      <c r="I662" s="157">
        <f>VLOOKUP($A662,'2024-25 Salary &amp; Benefits'!$A:$I,3,FALSE)</f>
        <v>1.1200000000000001</v>
      </c>
      <c r="J662" s="157">
        <f>VLOOKUP($A662,'2024-25 Salary &amp; Benefits'!$A:$I,4,FALSE)</f>
        <v>1.1200000000000001</v>
      </c>
      <c r="K662" s="144">
        <f t="shared" si="122"/>
        <v>333.29</v>
      </c>
      <c r="L662" s="143">
        <f t="shared" si="123"/>
        <v>0.97799999999999998</v>
      </c>
      <c r="M662" s="145">
        <f>'2024-25 Salary &amp; Benefits'!$E$6</f>
        <v>72728</v>
      </c>
      <c r="N662" s="145">
        <f>'2024-25 Salary &amp; Benefits'!$F$6</f>
        <v>78209</v>
      </c>
      <c r="O662" s="9">
        <f t="shared" si="124"/>
        <v>79663.34</v>
      </c>
      <c r="P662" s="9">
        <f t="shared" si="125"/>
        <v>6003.6699999999983</v>
      </c>
      <c r="Q662" s="9">
        <f>'2024-25 Salary &amp; Benefits'!G$6</f>
        <v>14418.72</v>
      </c>
      <c r="R662" s="146">
        <f>'2024-25 Salary &amp; Benefits'!H$6</f>
        <v>0.18149999999999999</v>
      </c>
      <c r="S662" s="146">
        <f>'2024-25 Salary &amp; Benefits'!I$6</f>
        <v>0.17510000000000001</v>
      </c>
      <c r="T662" s="9">
        <f t="shared" si="126"/>
        <v>29611.65</v>
      </c>
      <c r="U662" s="9">
        <f t="shared" si="127"/>
        <v>1427.78</v>
      </c>
      <c r="V662" s="9">
        <f t="shared" si="128"/>
        <v>250</v>
      </c>
      <c r="W662" s="9">
        <f t="shared" si="129"/>
        <v>1677.78</v>
      </c>
      <c r="X662" s="22">
        <f t="shared" si="130"/>
        <v>116956.43999999999</v>
      </c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</row>
    <row r="663" spans="1:159" s="21" customFormat="1">
      <c r="A663" s="75" t="s">
        <v>2320</v>
      </c>
      <c r="B663" s="90" t="s">
        <v>642</v>
      </c>
      <c r="C663" s="91">
        <v>3582</v>
      </c>
      <c r="D663" s="90" t="s">
        <v>659</v>
      </c>
      <c r="E663" s="110" t="str">
        <f>VLOOKUP($C663,'2023-24 School Level AAFTE'!$C$4:$L$2380,9,FALSE)</f>
        <v>Yes</v>
      </c>
      <c r="F663" s="98">
        <f>VLOOKUP($C663,'2023-24 School Level AAFTE'!$C$4:$J$2380,8,FALSE)</f>
        <v>530.85</v>
      </c>
      <c r="G663" s="100">
        <f>IFERROR(IF(E663= "yes",VLOOKUP(C663,Summary!$B:$I,5,0),0),0)</f>
        <v>0</v>
      </c>
      <c r="H663" s="99">
        <f t="shared" si="121"/>
        <v>530.85</v>
      </c>
      <c r="I663" s="157">
        <f>VLOOKUP($A663,'2024-25 Salary &amp; Benefits'!$A:$I,3,FALSE)</f>
        <v>1.1200000000000001</v>
      </c>
      <c r="J663" s="157">
        <f>VLOOKUP($A663,'2024-25 Salary &amp; Benefits'!$A:$I,4,FALSE)</f>
        <v>1.1200000000000001</v>
      </c>
      <c r="K663" s="144">
        <f t="shared" si="122"/>
        <v>530.85</v>
      </c>
      <c r="L663" s="143">
        <f t="shared" si="123"/>
        <v>1.5569999999999999</v>
      </c>
      <c r="M663" s="145">
        <f>'2024-25 Salary &amp; Benefits'!$E$6</f>
        <v>72728</v>
      </c>
      <c r="N663" s="145">
        <f>'2024-25 Salary &amp; Benefits'!$F$6</f>
        <v>78209</v>
      </c>
      <c r="O663" s="9">
        <f t="shared" si="124"/>
        <v>126826</v>
      </c>
      <c r="P663" s="9">
        <f t="shared" si="125"/>
        <v>9557.9800000000105</v>
      </c>
      <c r="Q663" s="9">
        <f>'2024-25 Salary &amp; Benefits'!G$6</f>
        <v>14418.72</v>
      </c>
      <c r="R663" s="146">
        <f>'2024-25 Salary &amp; Benefits'!H$6</f>
        <v>0.18149999999999999</v>
      </c>
      <c r="S663" s="146">
        <f>'2024-25 Salary &amp; Benefits'!I$6</f>
        <v>0.17510000000000001</v>
      </c>
      <c r="T663" s="9">
        <f t="shared" si="126"/>
        <v>47142.47</v>
      </c>
      <c r="U663" s="9">
        <f t="shared" si="127"/>
        <v>2273.0700000000002</v>
      </c>
      <c r="V663" s="9">
        <f t="shared" si="128"/>
        <v>398.01</v>
      </c>
      <c r="W663" s="9">
        <f t="shared" si="129"/>
        <v>2671.08</v>
      </c>
      <c r="X663" s="22">
        <f t="shared" si="130"/>
        <v>186197.53</v>
      </c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</row>
    <row r="664" spans="1:159" s="21" customFormat="1">
      <c r="A664" s="78" t="s">
        <v>2320</v>
      </c>
      <c r="B664" s="90" t="s">
        <v>642</v>
      </c>
      <c r="C664" s="91">
        <v>3583</v>
      </c>
      <c r="D664" s="90" t="s">
        <v>660</v>
      </c>
      <c r="E664" s="110" t="str">
        <f>VLOOKUP($C664,'2023-24 School Level AAFTE'!$C$4:$L$2380,9,FALSE)</f>
        <v>Yes</v>
      </c>
      <c r="F664" s="98">
        <f>VLOOKUP($C664,'2023-24 School Level AAFTE'!$C$4:$J$2380,8,FALSE)</f>
        <v>516.15</v>
      </c>
      <c r="G664" s="100">
        <f>IFERROR(IF(E664= "yes",VLOOKUP(C664,Summary!$B:$I,5,0),0),0)</f>
        <v>0</v>
      </c>
      <c r="H664" s="99">
        <f t="shared" si="121"/>
        <v>516.15</v>
      </c>
      <c r="I664" s="157">
        <f>VLOOKUP($A664,'2024-25 Salary &amp; Benefits'!$A:$I,3,FALSE)</f>
        <v>1.1200000000000001</v>
      </c>
      <c r="J664" s="157">
        <f>VLOOKUP($A664,'2024-25 Salary &amp; Benefits'!$A:$I,4,FALSE)</f>
        <v>1.1200000000000001</v>
      </c>
      <c r="K664" s="144">
        <f t="shared" si="122"/>
        <v>516.15</v>
      </c>
      <c r="L664" s="143">
        <f t="shared" si="123"/>
        <v>1.514</v>
      </c>
      <c r="M664" s="145">
        <f>'2024-25 Salary &amp; Benefits'!$E$6</f>
        <v>72728</v>
      </c>
      <c r="N664" s="145">
        <f>'2024-25 Salary &amp; Benefits'!$F$6</f>
        <v>78209</v>
      </c>
      <c r="O664" s="9">
        <f t="shared" si="124"/>
        <v>123323.42</v>
      </c>
      <c r="P664" s="9">
        <f t="shared" si="125"/>
        <v>9294.0200000000041</v>
      </c>
      <c r="Q664" s="9">
        <f>'2024-25 Salary &amp; Benefits'!G$6</f>
        <v>14418.72</v>
      </c>
      <c r="R664" s="146">
        <f>'2024-25 Salary &amp; Benefits'!H$6</f>
        <v>0.18149999999999999</v>
      </c>
      <c r="S664" s="146">
        <f>'2024-25 Salary &amp; Benefits'!I$6</f>
        <v>0.17510000000000001</v>
      </c>
      <c r="T664" s="9">
        <f t="shared" si="126"/>
        <v>45840.53</v>
      </c>
      <c r="U664" s="9">
        <f t="shared" si="127"/>
        <v>2210.29</v>
      </c>
      <c r="V664" s="9">
        <f t="shared" si="128"/>
        <v>387.02</v>
      </c>
      <c r="W664" s="9">
        <f t="shared" si="129"/>
        <v>2597.31</v>
      </c>
      <c r="X664" s="22">
        <f t="shared" si="130"/>
        <v>181055.28000000003</v>
      </c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</row>
    <row r="665" spans="1:159" s="21" customFormat="1">
      <c r="A665" s="78" t="s">
        <v>2320</v>
      </c>
      <c r="B665" s="90" t="s">
        <v>642</v>
      </c>
      <c r="C665" s="91">
        <v>3328</v>
      </c>
      <c r="D665" s="90" t="s">
        <v>651</v>
      </c>
      <c r="E665" s="110" t="str">
        <f>VLOOKUP($C665,'2023-24 School Level AAFTE'!$C$4:$L$2380,9,FALSE)</f>
        <v>Yes</v>
      </c>
      <c r="F665" s="98">
        <f>VLOOKUP($C665,'2023-24 School Level AAFTE'!$C$4:$J$2380,8,FALSE)</f>
        <v>404</v>
      </c>
      <c r="G665" s="100">
        <f>IFERROR(IF(E665= "yes",VLOOKUP(C665,Summary!$B:$I,5,0),0),0)</f>
        <v>0</v>
      </c>
      <c r="H665" s="99">
        <f t="shared" si="121"/>
        <v>404</v>
      </c>
      <c r="I665" s="157">
        <f>VLOOKUP($A665,'2024-25 Salary &amp; Benefits'!$A:$I,3,FALSE)</f>
        <v>1.1200000000000001</v>
      </c>
      <c r="J665" s="157">
        <f>VLOOKUP($A665,'2024-25 Salary &amp; Benefits'!$A:$I,4,FALSE)</f>
        <v>1.1200000000000001</v>
      </c>
      <c r="K665" s="144">
        <f t="shared" si="122"/>
        <v>404</v>
      </c>
      <c r="L665" s="143">
        <f t="shared" si="123"/>
        <v>1.1850000000000001</v>
      </c>
      <c r="M665" s="145">
        <f>'2024-25 Salary &amp; Benefits'!$E$6</f>
        <v>72728</v>
      </c>
      <c r="N665" s="145">
        <f>'2024-25 Salary &amp; Benefits'!$F$6</f>
        <v>78209</v>
      </c>
      <c r="O665" s="9">
        <f t="shared" si="124"/>
        <v>96524.6</v>
      </c>
      <c r="P665" s="9">
        <f t="shared" si="125"/>
        <v>7274.3799999999901</v>
      </c>
      <c r="Q665" s="9">
        <f>'2024-25 Salary &amp; Benefits'!G$6</f>
        <v>14418.72</v>
      </c>
      <c r="R665" s="146">
        <f>'2024-25 Salary &amp; Benefits'!H$6</f>
        <v>0.18149999999999999</v>
      </c>
      <c r="S665" s="146">
        <f>'2024-25 Salary &amp; Benefits'!I$6</f>
        <v>0.17510000000000001</v>
      </c>
      <c r="T665" s="9">
        <f t="shared" si="126"/>
        <v>35879.14</v>
      </c>
      <c r="U665" s="9">
        <f t="shared" si="127"/>
        <v>1729.98</v>
      </c>
      <c r="V665" s="9">
        <f t="shared" si="128"/>
        <v>302.92</v>
      </c>
      <c r="W665" s="9">
        <f t="shared" si="129"/>
        <v>2032.9</v>
      </c>
      <c r="X665" s="22">
        <f t="shared" si="130"/>
        <v>141711.01999999999</v>
      </c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</row>
    <row r="666" spans="1:159" s="21" customFormat="1">
      <c r="A666" s="78" t="s">
        <v>2498</v>
      </c>
      <c r="B666" s="90" t="s">
        <v>2061</v>
      </c>
      <c r="C666" s="91">
        <v>2263</v>
      </c>
      <c r="D666" s="90" t="s">
        <v>2062</v>
      </c>
      <c r="E666" s="110" t="str">
        <f>VLOOKUP($C666,'2023-24 School Level AAFTE'!$C$4:$L$2380,9,FALSE)</f>
        <v>Yes</v>
      </c>
      <c r="F666" s="98">
        <f>VLOOKUP($C666,'2023-24 School Level AAFTE'!$C$4:$J$2380,8,FALSE)</f>
        <v>37.090000000000003</v>
      </c>
      <c r="G666" s="100">
        <f>IFERROR(IF(E666= "yes",VLOOKUP(C666,Summary!$B:$I,5,0),0),0)</f>
        <v>0</v>
      </c>
      <c r="H666" s="99">
        <f t="shared" si="121"/>
        <v>37.090000000000003</v>
      </c>
      <c r="I666" s="157">
        <f>VLOOKUP($A666,'2024-25 Salary &amp; Benefits'!$A:$I,3,FALSE)</f>
        <v>1.06</v>
      </c>
      <c r="J666" s="157">
        <f>VLOOKUP($A666,'2024-25 Salary &amp; Benefits'!$A:$I,4,FALSE)</f>
        <v>1.06</v>
      </c>
      <c r="K666" s="144">
        <f t="shared" si="122"/>
        <v>37.090000000000003</v>
      </c>
      <c r="L666" s="143">
        <f t="shared" si="123"/>
        <v>0.109</v>
      </c>
      <c r="M666" s="145">
        <f>'2024-25 Salary &amp; Benefits'!$E$6</f>
        <v>72728</v>
      </c>
      <c r="N666" s="145">
        <f>'2024-25 Salary &amp; Benefits'!$F$6</f>
        <v>78209</v>
      </c>
      <c r="O666" s="9">
        <f t="shared" si="124"/>
        <v>8402.99</v>
      </c>
      <c r="P666" s="9">
        <f t="shared" si="125"/>
        <v>633.28000000000065</v>
      </c>
      <c r="Q666" s="9">
        <f>'2024-25 Salary &amp; Benefits'!G$6</f>
        <v>14418.72</v>
      </c>
      <c r="R666" s="146">
        <f>'2024-25 Salary &amp; Benefits'!H$6</f>
        <v>0.18149999999999999</v>
      </c>
      <c r="S666" s="146">
        <f>'2024-25 Salary &amp; Benefits'!I$6</f>
        <v>0.17510000000000001</v>
      </c>
      <c r="T666" s="9">
        <f t="shared" si="126"/>
        <v>3207.67</v>
      </c>
      <c r="U666" s="9">
        <f t="shared" si="127"/>
        <v>150.6</v>
      </c>
      <c r="V666" s="9">
        <f t="shared" si="128"/>
        <v>26.37</v>
      </c>
      <c r="W666" s="9">
        <f t="shared" si="129"/>
        <v>176.97</v>
      </c>
      <c r="X666" s="22">
        <f t="shared" si="130"/>
        <v>12420.91</v>
      </c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</row>
    <row r="667" spans="1:159" s="21" customFormat="1">
      <c r="A667" s="78" t="s">
        <v>2498</v>
      </c>
      <c r="B667" s="90" t="s">
        <v>2061</v>
      </c>
      <c r="C667" s="91">
        <v>5207</v>
      </c>
      <c r="D667" s="90" t="s">
        <v>638</v>
      </c>
      <c r="E667" s="110" t="str">
        <f>VLOOKUP($C667,'2023-24 School Level AAFTE'!$C$4:$L$2380,9,FALSE)</f>
        <v>Yes</v>
      </c>
      <c r="F667" s="98">
        <f>VLOOKUP($C667,'2023-24 School Level AAFTE'!$C$4:$J$2380,8,FALSE)</f>
        <v>444.43</v>
      </c>
      <c r="G667" s="100">
        <f>IFERROR(IF(E667= "yes",VLOOKUP(C667,Summary!$B:$I,5,0),0),0)</f>
        <v>0</v>
      </c>
      <c r="H667" s="99">
        <f t="shared" si="121"/>
        <v>444.43</v>
      </c>
      <c r="I667" s="157">
        <f>VLOOKUP($A667,'2024-25 Salary &amp; Benefits'!$A:$I,3,FALSE)</f>
        <v>1.06</v>
      </c>
      <c r="J667" s="157">
        <f>VLOOKUP($A667,'2024-25 Salary &amp; Benefits'!$A:$I,4,FALSE)</f>
        <v>1.06</v>
      </c>
      <c r="K667" s="144">
        <f t="shared" si="122"/>
        <v>444.43</v>
      </c>
      <c r="L667" s="143">
        <f t="shared" si="123"/>
        <v>1.304</v>
      </c>
      <c r="M667" s="145">
        <f>'2024-25 Salary &amp; Benefits'!$E$6</f>
        <v>72728</v>
      </c>
      <c r="N667" s="145">
        <f>'2024-25 Salary &amp; Benefits'!$F$6</f>
        <v>78209</v>
      </c>
      <c r="O667" s="9">
        <f t="shared" si="124"/>
        <v>100527.55</v>
      </c>
      <c r="P667" s="9">
        <f t="shared" si="125"/>
        <v>7576.0599999999977</v>
      </c>
      <c r="Q667" s="9">
        <f>'2024-25 Salary &amp; Benefits'!G$6</f>
        <v>14418.72</v>
      </c>
      <c r="R667" s="146">
        <f>'2024-25 Salary &amp; Benefits'!H$6</f>
        <v>0.18149999999999999</v>
      </c>
      <c r="S667" s="146">
        <f>'2024-25 Salary &amp; Benefits'!I$6</f>
        <v>0.17510000000000001</v>
      </c>
      <c r="T667" s="9">
        <f t="shared" si="126"/>
        <v>38374.33</v>
      </c>
      <c r="U667" s="9">
        <f t="shared" si="127"/>
        <v>1801.73</v>
      </c>
      <c r="V667" s="9">
        <f t="shared" si="128"/>
        <v>315.48</v>
      </c>
      <c r="W667" s="9">
        <f t="shared" si="129"/>
        <v>2117.21</v>
      </c>
      <c r="X667" s="22">
        <f t="shared" si="130"/>
        <v>148595.15</v>
      </c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</row>
    <row r="668" spans="1:159" s="21" customFormat="1">
      <c r="A668" s="78" t="s">
        <v>2498</v>
      </c>
      <c r="B668" s="90" t="s">
        <v>2061</v>
      </c>
      <c r="C668" s="91">
        <v>2458</v>
      </c>
      <c r="D668" s="90" t="s">
        <v>1705</v>
      </c>
      <c r="E668" s="110" t="str">
        <f>VLOOKUP($C668,'2023-24 School Level AAFTE'!$C$4:$L$2380,9,FALSE)</f>
        <v>Yes</v>
      </c>
      <c r="F668" s="98">
        <f>VLOOKUP($C668,'2023-24 School Level AAFTE'!$C$4:$J$2380,8,FALSE)</f>
        <v>324.15000000000003</v>
      </c>
      <c r="G668" s="100">
        <f>IFERROR(IF(E668= "yes",VLOOKUP(C668,Summary!$B:$I,5,0),0),0)</f>
        <v>0</v>
      </c>
      <c r="H668" s="99">
        <f t="shared" si="121"/>
        <v>324.15000000000003</v>
      </c>
      <c r="I668" s="157">
        <f>VLOOKUP($A668,'2024-25 Salary &amp; Benefits'!$A:$I,3,FALSE)</f>
        <v>1.06</v>
      </c>
      <c r="J668" s="157">
        <f>VLOOKUP($A668,'2024-25 Salary &amp; Benefits'!$A:$I,4,FALSE)</f>
        <v>1.06</v>
      </c>
      <c r="K668" s="144">
        <f t="shared" si="122"/>
        <v>324.15000000000003</v>
      </c>
      <c r="L668" s="143">
        <f t="shared" si="123"/>
        <v>0.95099999999999996</v>
      </c>
      <c r="M668" s="145">
        <f>'2024-25 Salary &amp; Benefits'!$E$6</f>
        <v>72728</v>
      </c>
      <c r="N668" s="145">
        <f>'2024-25 Salary &amp; Benefits'!$F$6</f>
        <v>78209</v>
      </c>
      <c r="O668" s="9">
        <f t="shared" si="124"/>
        <v>73314.19</v>
      </c>
      <c r="P668" s="9">
        <f t="shared" si="125"/>
        <v>5525.1699999999983</v>
      </c>
      <c r="Q668" s="9">
        <f>'2024-25 Salary &amp; Benefits'!G$6</f>
        <v>14418.72</v>
      </c>
      <c r="R668" s="146">
        <f>'2024-25 Salary &amp; Benefits'!H$6</f>
        <v>0.18149999999999999</v>
      </c>
      <c r="S668" s="146">
        <f>'2024-25 Salary &amp; Benefits'!I$6</f>
        <v>0.17510000000000001</v>
      </c>
      <c r="T668" s="9">
        <f t="shared" si="126"/>
        <v>27986.19</v>
      </c>
      <c r="U668" s="9">
        <f t="shared" si="127"/>
        <v>1313.99</v>
      </c>
      <c r="V668" s="9">
        <f t="shared" si="128"/>
        <v>230.08</v>
      </c>
      <c r="W668" s="9">
        <f t="shared" si="129"/>
        <v>1544.07</v>
      </c>
      <c r="X668" s="22">
        <f t="shared" si="130"/>
        <v>108369.62000000001</v>
      </c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</row>
    <row r="669" spans="1:159" s="21" customFormat="1">
      <c r="A669" s="78" t="s">
        <v>2498</v>
      </c>
      <c r="B669" s="90" t="s">
        <v>2061</v>
      </c>
      <c r="C669" s="91">
        <v>2607</v>
      </c>
      <c r="D669" s="90" t="s">
        <v>2064</v>
      </c>
      <c r="E669" s="110" t="str">
        <f>VLOOKUP($C669,'2023-24 School Level AAFTE'!$C$4:$L$2380,9,FALSE)</f>
        <v>No</v>
      </c>
      <c r="F669" s="98">
        <f>VLOOKUP($C669,'2023-24 School Level AAFTE'!$C$4:$J$2380,8,FALSE)</f>
        <v>368.57</v>
      </c>
      <c r="G669" s="100">
        <f>IFERROR(IF(E669= "yes",VLOOKUP(C669,Summary!$B:$I,5,0),0),0)</f>
        <v>0</v>
      </c>
      <c r="H669" s="99">
        <f t="shared" si="121"/>
        <v>0</v>
      </c>
      <c r="I669" s="157">
        <f>VLOOKUP($A669,'2024-25 Salary &amp; Benefits'!$A:$I,3,FALSE)</f>
        <v>1.06</v>
      </c>
      <c r="J669" s="157">
        <f>VLOOKUP($A669,'2024-25 Salary &amp; Benefits'!$A:$I,4,FALSE)</f>
        <v>1.06</v>
      </c>
      <c r="K669" s="144">
        <f t="shared" si="122"/>
        <v>0</v>
      </c>
      <c r="L669" s="143">
        <f t="shared" si="123"/>
        <v>0</v>
      </c>
      <c r="M669" s="145">
        <f>'2024-25 Salary &amp; Benefits'!$E$6</f>
        <v>72728</v>
      </c>
      <c r="N669" s="145">
        <f>'2024-25 Salary &amp; Benefits'!$F$6</f>
        <v>78209</v>
      </c>
      <c r="O669" s="9">
        <f t="shared" si="124"/>
        <v>0</v>
      </c>
      <c r="P669" s="9">
        <f t="shared" si="125"/>
        <v>0</v>
      </c>
      <c r="Q669" s="9">
        <f>'2024-25 Salary &amp; Benefits'!G$6</f>
        <v>14418.72</v>
      </c>
      <c r="R669" s="146">
        <f>'2024-25 Salary &amp; Benefits'!H$6</f>
        <v>0.18149999999999999</v>
      </c>
      <c r="S669" s="146">
        <f>'2024-25 Salary &amp; Benefits'!I$6</f>
        <v>0.17510000000000001</v>
      </c>
      <c r="T669" s="9">
        <f t="shared" si="126"/>
        <v>0</v>
      </c>
      <c r="U669" s="9">
        <f t="shared" si="127"/>
        <v>0</v>
      </c>
      <c r="V669" s="9">
        <f t="shared" si="128"/>
        <v>0</v>
      </c>
      <c r="W669" s="9">
        <f t="shared" si="129"/>
        <v>0</v>
      </c>
      <c r="X669" s="22">
        <f t="shared" si="130"/>
        <v>0</v>
      </c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</row>
    <row r="670" spans="1:159" s="21" customFormat="1">
      <c r="A670" s="78" t="s">
        <v>2498</v>
      </c>
      <c r="B670" s="90" t="s">
        <v>2061</v>
      </c>
      <c r="C670" s="91">
        <v>4482</v>
      </c>
      <c r="D670" s="90" t="s">
        <v>2067</v>
      </c>
      <c r="E670" s="110" t="str">
        <f>VLOOKUP($C670,'2023-24 School Level AAFTE'!$C$4:$L$2380,9,FALSE)</f>
        <v>Yes</v>
      </c>
      <c r="F670" s="98">
        <f>VLOOKUP($C670,'2023-24 School Level AAFTE'!$C$4:$J$2380,8,FALSE)</f>
        <v>481.71000000000004</v>
      </c>
      <c r="G670" s="100">
        <f>IFERROR(IF(E670= "yes",VLOOKUP(C670,Summary!$B:$I,5,0),0),0)</f>
        <v>0</v>
      </c>
      <c r="H670" s="99">
        <f t="shared" si="121"/>
        <v>481.71000000000004</v>
      </c>
      <c r="I670" s="157">
        <f>VLOOKUP($A670,'2024-25 Salary &amp; Benefits'!$A:$I,3,FALSE)</f>
        <v>1.06</v>
      </c>
      <c r="J670" s="157">
        <f>VLOOKUP($A670,'2024-25 Salary &amp; Benefits'!$A:$I,4,FALSE)</f>
        <v>1.06</v>
      </c>
      <c r="K670" s="144">
        <f t="shared" si="122"/>
        <v>481.71000000000004</v>
      </c>
      <c r="L670" s="143">
        <f t="shared" si="123"/>
        <v>1.413</v>
      </c>
      <c r="M670" s="145">
        <f>'2024-25 Salary &amp; Benefits'!$E$6</f>
        <v>72728</v>
      </c>
      <c r="N670" s="145">
        <f>'2024-25 Salary &amp; Benefits'!$F$6</f>
        <v>78209</v>
      </c>
      <c r="O670" s="9">
        <f t="shared" si="124"/>
        <v>108930.54</v>
      </c>
      <c r="P670" s="9">
        <f t="shared" si="125"/>
        <v>8209.3400000000111</v>
      </c>
      <c r="Q670" s="9">
        <f>'2024-25 Salary &amp; Benefits'!G$6</f>
        <v>14418.72</v>
      </c>
      <c r="R670" s="146">
        <f>'2024-25 Salary &amp; Benefits'!H$6</f>
        <v>0.18149999999999999</v>
      </c>
      <c r="S670" s="146">
        <f>'2024-25 Salary &amp; Benefits'!I$6</f>
        <v>0.17510000000000001</v>
      </c>
      <c r="T670" s="9">
        <f t="shared" si="126"/>
        <v>41582</v>
      </c>
      <c r="U670" s="9">
        <f t="shared" si="127"/>
        <v>1952.33</v>
      </c>
      <c r="V670" s="9">
        <f t="shared" si="128"/>
        <v>341.85</v>
      </c>
      <c r="W670" s="9">
        <f t="shared" si="129"/>
        <v>2294.1799999999998</v>
      </c>
      <c r="X670" s="22">
        <f t="shared" si="130"/>
        <v>161016.06</v>
      </c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</row>
    <row r="671" spans="1:159" s="21" customFormat="1">
      <c r="A671" s="78" t="s">
        <v>2498</v>
      </c>
      <c r="B671" s="90" t="s">
        <v>2061</v>
      </c>
      <c r="C671" s="92">
        <v>2488</v>
      </c>
      <c r="D671" s="104" t="s">
        <v>2063</v>
      </c>
      <c r="E671" s="110" t="str">
        <f>VLOOKUP($C671,'2023-24 School Level AAFTE'!$C$4:$L$2380,9,FALSE)</f>
        <v>No</v>
      </c>
      <c r="F671" s="98">
        <f>VLOOKUP($C671,'2023-24 School Level AAFTE'!$C$4:$J$2380,8,FALSE)</f>
        <v>1343.72</v>
      </c>
      <c r="G671" s="100">
        <f>IFERROR(IF(E671= "yes",VLOOKUP(C671,Summary!$B:$I,5,0),0),0)</f>
        <v>0</v>
      </c>
      <c r="H671" s="99">
        <f t="shared" si="121"/>
        <v>0</v>
      </c>
      <c r="I671" s="157">
        <f>VLOOKUP($A671,'2024-25 Salary &amp; Benefits'!$A:$I,3,FALSE)</f>
        <v>1.06</v>
      </c>
      <c r="J671" s="157">
        <f>VLOOKUP($A671,'2024-25 Salary &amp; Benefits'!$A:$I,4,FALSE)</f>
        <v>1.06</v>
      </c>
      <c r="K671" s="144">
        <f t="shared" si="122"/>
        <v>0</v>
      </c>
      <c r="L671" s="143">
        <f t="shared" si="123"/>
        <v>0</v>
      </c>
      <c r="M671" s="145">
        <f>'2024-25 Salary &amp; Benefits'!$E$6</f>
        <v>72728</v>
      </c>
      <c r="N671" s="145">
        <f>'2024-25 Salary &amp; Benefits'!$F$6</f>
        <v>78209</v>
      </c>
      <c r="O671" s="9">
        <f t="shared" si="124"/>
        <v>0</v>
      </c>
      <c r="P671" s="9">
        <f t="shared" si="125"/>
        <v>0</v>
      </c>
      <c r="Q671" s="9">
        <f>'2024-25 Salary &amp; Benefits'!G$6</f>
        <v>14418.72</v>
      </c>
      <c r="R671" s="146">
        <f>'2024-25 Salary &amp; Benefits'!H$6</f>
        <v>0.18149999999999999</v>
      </c>
      <c r="S671" s="146">
        <f>'2024-25 Salary &amp; Benefits'!I$6</f>
        <v>0.17510000000000001</v>
      </c>
      <c r="T671" s="9">
        <f t="shared" si="126"/>
        <v>0</v>
      </c>
      <c r="U671" s="9">
        <f t="shared" si="127"/>
        <v>0</v>
      </c>
      <c r="V671" s="9">
        <f t="shared" si="128"/>
        <v>0</v>
      </c>
      <c r="W671" s="9">
        <f t="shared" si="129"/>
        <v>0</v>
      </c>
      <c r="X671" s="22">
        <f t="shared" si="130"/>
        <v>0</v>
      </c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</row>
    <row r="672" spans="1:159" s="21" customFormat="1">
      <c r="A672" s="78" t="s">
        <v>2498</v>
      </c>
      <c r="B672" s="90" t="s">
        <v>2061</v>
      </c>
      <c r="C672" s="91">
        <v>5464</v>
      </c>
      <c r="D672" s="90" t="s">
        <v>2068</v>
      </c>
      <c r="E672" s="110" t="str">
        <f>VLOOKUP($C672,'2023-24 School Level AAFTE'!$C$4:$L$2380,9,FALSE)</f>
        <v>Yes</v>
      </c>
      <c r="F672" s="98">
        <f>VLOOKUP($C672,'2023-24 School Level AAFTE'!$C$4:$J$2380,8,FALSE)</f>
        <v>40.950000000000003</v>
      </c>
      <c r="G672" s="100">
        <f>IFERROR(IF(E672= "yes",VLOOKUP(C672,Summary!$B:$I,5,0),0),0)</f>
        <v>0</v>
      </c>
      <c r="H672" s="99">
        <f t="shared" si="121"/>
        <v>40.950000000000003</v>
      </c>
      <c r="I672" s="157">
        <f>VLOOKUP($A672,'2024-25 Salary &amp; Benefits'!$A:$I,3,FALSE)</f>
        <v>1.06</v>
      </c>
      <c r="J672" s="157">
        <f>VLOOKUP($A672,'2024-25 Salary &amp; Benefits'!$A:$I,4,FALSE)</f>
        <v>1.06</v>
      </c>
      <c r="K672" s="144">
        <f t="shared" si="122"/>
        <v>40.950000000000003</v>
      </c>
      <c r="L672" s="143">
        <f t="shared" si="123"/>
        <v>0.12</v>
      </c>
      <c r="M672" s="145">
        <f>'2024-25 Salary &amp; Benefits'!$E$6</f>
        <v>72728</v>
      </c>
      <c r="N672" s="145">
        <f>'2024-25 Salary &amp; Benefits'!$F$6</f>
        <v>78209</v>
      </c>
      <c r="O672" s="9">
        <f t="shared" si="124"/>
        <v>9251</v>
      </c>
      <c r="P672" s="9">
        <f t="shared" si="125"/>
        <v>697.18000000000029</v>
      </c>
      <c r="Q672" s="9">
        <f>'2024-25 Salary &amp; Benefits'!G$6</f>
        <v>14418.72</v>
      </c>
      <c r="R672" s="146">
        <f>'2024-25 Salary &amp; Benefits'!H$6</f>
        <v>0.18149999999999999</v>
      </c>
      <c r="S672" s="146">
        <f>'2024-25 Salary &amp; Benefits'!I$6</f>
        <v>0.17510000000000001</v>
      </c>
      <c r="T672" s="9">
        <f t="shared" si="126"/>
        <v>3531.38</v>
      </c>
      <c r="U672" s="9">
        <f t="shared" si="127"/>
        <v>165.8</v>
      </c>
      <c r="V672" s="9">
        <f t="shared" si="128"/>
        <v>29.03</v>
      </c>
      <c r="W672" s="9">
        <f t="shared" si="129"/>
        <v>194.83</v>
      </c>
      <c r="X672" s="22">
        <f t="shared" si="130"/>
        <v>13674.390000000001</v>
      </c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</row>
    <row r="673" spans="1:159" s="21" customFormat="1">
      <c r="A673" s="78" t="s">
        <v>2498</v>
      </c>
      <c r="B673" s="90" t="s">
        <v>2061</v>
      </c>
      <c r="C673" s="91">
        <v>5579</v>
      </c>
      <c r="D673" s="90" t="s">
        <v>3008</v>
      </c>
      <c r="E673" s="110" t="str">
        <f>VLOOKUP($C673,'2023-24 School Level AAFTE'!$C$4:$L$2380,9,FALSE)</f>
        <v>Yes</v>
      </c>
      <c r="F673" s="98">
        <f>VLOOKUP($C673,'2023-24 School Level AAFTE'!$C$4:$J$2380,8,FALSE)</f>
        <v>135.97</v>
      </c>
      <c r="G673" s="100">
        <f>IFERROR(IF(E673= "yes",VLOOKUP(C673,Summary!$B:$I,5,0),0),0)</f>
        <v>0</v>
      </c>
      <c r="H673" s="99">
        <f t="shared" si="121"/>
        <v>135.97</v>
      </c>
      <c r="I673" s="157">
        <f>VLOOKUP($A673,'2024-25 Salary &amp; Benefits'!$A:$I,3,FALSE)</f>
        <v>1.06</v>
      </c>
      <c r="J673" s="157">
        <f>VLOOKUP($A673,'2024-25 Salary &amp; Benefits'!$A:$I,4,FALSE)</f>
        <v>1.06</v>
      </c>
      <c r="K673" s="144">
        <f t="shared" si="122"/>
        <v>135.97</v>
      </c>
      <c r="L673" s="143">
        <f t="shared" si="123"/>
        <v>0.39900000000000002</v>
      </c>
      <c r="M673" s="145">
        <f>'2024-25 Salary &amp; Benefits'!$E$6</f>
        <v>72728</v>
      </c>
      <c r="N673" s="145">
        <f>'2024-25 Salary &amp; Benefits'!$F$6</f>
        <v>78209</v>
      </c>
      <c r="O673" s="9">
        <f t="shared" si="124"/>
        <v>30759.58</v>
      </c>
      <c r="P673" s="9">
        <f t="shared" si="125"/>
        <v>2318.1299999999974</v>
      </c>
      <c r="Q673" s="9">
        <f>'2024-25 Salary &amp; Benefits'!G$6</f>
        <v>14418.72</v>
      </c>
      <c r="R673" s="146">
        <f>'2024-25 Salary &amp; Benefits'!H$6</f>
        <v>0.18149999999999999</v>
      </c>
      <c r="S673" s="146">
        <f>'2024-25 Salary &amp; Benefits'!I$6</f>
        <v>0.17510000000000001</v>
      </c>
      <c r="T673" s="9">
        <f t="shared" si="126"/>
        <v>11741.84</v>
      </c>
      <c r="U673" s="9">
        <f t="shared" si="127"/>
        <v>551.29999999999995</v>
      </c>
      <c r="V673" s="9">
        <f t="shared" si="128"/>
        <v>96.53</v>
      </c>
      <c r="W673" s="9">
        <f t="shared" si="129"/>
        <v>647.82999999999993</v>
      </c>
      <c r="X673" s="22">
        <f t="shared" si="130"/>
        <v>45467.38</v>
      </c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</row>
    <row r="674" spans="1:159" s="21" customFormat="1">
      <c r="A674" s="78" t="s">
        <v>2498</v>
      </c>
      <c r="B674" s="90" t="s">
        <v>2061</v>
      </c>
      <c r="C674" s="91">
        <v>4554</v>
      </c>
      <c r="D674" s="90" t="s">
        <v>1842</v>
      </c>
      <c r="E674" s="110" t="str">
        <f>VLOOKUP($C674,'2023-24 School Level AAFTE'!$C$4:$L$2380,9,FALSE)</f>
        <v>Yes</v>
      </c>
      <c r="F674" s="98">
        <f>VLOOKUP($C674,'2023-24 School Level AAFTE'!$C$4:$J$2380,8,FALSE)</f>
        <v>422.65</v>
      </c>
      <c r="G674" s="100">
        <f>IFERROR(IF(E674= "yes",VLOOKUP(C674,Summary!$B:$I,5,0),0),0)</f>
        <v>0</v>
      </c>
      <c r="H674" s="99">
        <f t="shared" si="121"/>
        <v>422.65</v>
      </c>
      <c r="I674" s="157">
        <f>VLOOKUP($A674,'2024-25 Salary &amp; Benefits'!$A:$I,3,FALSE)</f>
        <v>1.06</v>
      </c>
      <c r="J674" s="157">
        <f>VLOOKUP($A674,'2024-25 Salary &amp; Benefits'!$A:$I,4,FALSE)</f>
        <v>1.06</v>
      </c>
      <c r="K674" s="144">
        <f t="shared" si="122"/>
        <v>422.65</v>
      </c>
      <c r="L674" s="143">
        <f t="shared" si="123"/>
        <v>1.24</v>
      </c>
      <c r="M674" s="145">
        <f>'2024-25 Salary &amp; Benefits'!$E$6</f>
        <v>72728</v>
      </c>
      <c r="N674" s="145">
        <f>'2024-25 Salary &amp; Benefits'!$F$6</f>
        <v>78209</v>
      </c>
      <c r="O674" s="9">
        <f t="shared" si="124"/>
        <v>95593.68</v>
      </c>
      <c r="P674" s="9">
        <f t="shared" si="125"/>
        <v>7204.2300000000105</v>
      </c>
      <c r="Q674" s="9">
        <f>'2024-25 Salary &amp; Benefits'!G$6</f>
        <v>14418.72</v>
      </c>
      <c r="R674" s="146">
        <f>'2024-25 Salary &amp; Benefits'!H$6</f>
        <v>0.18149999999999999</v>
      </c>
      <c r="S674" s="146">
        <f>'2024-25 Salary &amp; Benefits'!I$6</f>
        <v>0.17510000000000001</v>
      </c>
      <c r="T674" s="9">
        <f t="shared" si="126"/>
        <v>36490.93</v>
      </c>
      <c r="U674" s="9">
        <f t="shared" si="127"/>
        <v>1713.3</v>
      </c>
      <c r="V674" s="9">
        <f t="shared" si="128"/>
        <v>300</v>
      </c>
      <c r="W674" s="9">
        <f t="shared" si="129"/>
        <v>2013.3</v>
      </c>
      <c r="X674" s="22">
        <f t="shared" si="130"/>
        <v>141302.13999999998</v>
      </c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</row>
    <row r="675" spans="1:159" s="21" customFormat="1">
      <c r="A675" s="78" t="s">
        <v>2498</v>
      </c>
      <c r="B675" s="90" t="s">
        <v>2061</v>
      </c>
      <c r="C675" s="91">
        <v>4130</v>
      </c>
      <c r="D675" s="90" t="s">
        <v>2066</v>
      </c>
      <c r="E675" s="110" t="str">
        <f>VLOOKUP($C675,'2023-24 School Level AAFTE'!$C$4:$L$2380,9,FALSE)</f>
        <v>Yes</v>
      </c>
      <c r="F675" s="98">
        <f>VLOOKUP($C675,'2023-24 School Level AAFTE'!$C$4:$J$2380,8,FALSE)</f>
        <v>495.83000000000004</v>
      </c>
      <c r="G675" s="100">
        <f>IFERROR(IF(E675= "yes",VLOOKUP(C675,Summary!$B:$I,5,0),0),0)</f>
        <v>0</v>
      </c>
      <c r="H675" s="99">
        <f t="shared" si="121"/>
        <v>495.83000000000004</v>
      </c>
      <c r="I675" s="157">
        <f>VLOOKUP($A675,'2024-25 Salary &amp; Benefits'!$A:$I,3,FALSE)</f>
        <v>1.06</v>
      </c>
      <c r="J675" s="157">
        <f>VLOOKUP($A675,'2024-25 Salary &amp; Benefits'!$A:$I,4,FALSE)</f>
        <v>1.06</v>
      </c>
      <c r="K675" s="144">
        <f t="shared" si="122"/>
        <v>495.83000000000004</v>
      </c>
      <c r="L675" s="143">
        <f t="shared" si="123"/>
        <v>1.454</v>
      </c>
      <c r="M675" s="145">
        <f>'2024-25 Salary &amp; Benefits'!$E$6</f>
        <v>72728</v>
      </c>
      <c r="N675" s="145">
        <f>'2024-25 Salary &amp; Benefits'!$F$6</f>
        <v>78209</v>
      </c>
      <c r="O675" s="9">
        <f t="shared" si="124"/>
        <v>112091.3</v>
      </c>
      <c r="P675" s="9">
        <f t="shared" si="125"/>
        <v>8447.5399999999936</v>
      </c>
      <c r="Q675" s="9">
        <f>'2024-25 Salary &amp; Benefits'!G$6</f>
        <v>14418.72</v>
      </c>
      <c r="R675" s="146">
        <f>'2024-25 Salary &amp; Benefits'!H$6</f>
        <v>0.18149999999999999</v>
      </c>
      <c r="S675" s="146">
        <f>'2024-25 Salary &amp; Benefits'!I$6</f>
        <v>0.17510000000000001</v>
      </c>
      <c r="T675" s="9">
        <f t="shared" si="126"/>
        <v>42788.55</v>
      </c>
      <c r="U675" s="9">
        <f t="shared" si="127"/>
        <v>2008.98</v>
      </c>
      <c r="V675" s="9">
        <f t="shared" si="128"/>
        <v>351.77</v>
      </c>
      <c r="W675" s="9">
        <f t="shared" si="129"/>
        <v>2360.75</v>
      </c>
      <c r="X675" s="22">
        <f t="shared" si="130"/>
        <v>165688.14000000001</v>
      </c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</row>
    <row r="676" spans="1:159" s="21" customFormat="1">
      <c r="A676" s="78" t="s">
        <v>2498</v>
      </c>
      <c r="B676" s="90" t="s">
        <v>2061</v>
      </c>
      <c r="C676" s="91">
        <v>3762</v>
      </c>
      <c r="D676" s="90" t="s">
        <v>2065</v>
      </c>
      <c r="E676" s="110" t="str">
        <f>VLOOKUP($C676,'2023-24 School Level AAFTE'!$C$4:$L$2380,9,FALSE)</f>
        <v>Yes</v>
      </c>
      <c r="F676" s="98">
        <f>VLOOKUP($C676,'2023-24 School Level AAFTE'!$C$4:$J$2380,8,FALSE)</f>
        <v>532.42999999999995</v>
      </c>
      <c r="G676" s="100">
        <f>IFERROR(IF(E676= "yes",VLOOKUP(C676,Summary!$B:$I,5,0),0),0)</f>
        <v>0</v>
      </c>
      <c r="H676" s="99">
        <f t="shared" si="121"/>
        <v>532.42999999999995</v>
      </c>
      <c r="I676" s="157">
        <f>VLOOKUP($A676,'2024-25 Salary &amp; Benefits'!$A:$I,3,FALSE)</f>
        <v>1.06</v>
      </c>
      <c r="J676" s="157">
        <f>VLOOKUP($A676,'2024-25 Salary &amp; Benefits'!$A:$I,4,FALSE)</f>
        <v>1.06</v>
      </c>
      <c r="K676" s="144">
        <f t="shared" si="122"/>
        <v>532.42999999999995</v>
      </c>
      <c r="L676" s="143">
        <f t="shared" si="123"/>
        <v>1.5620000000000001</v>
      </c>
      <c r="M676" s="145">
        <f>'2024-25 Salary &amp; Benefits'!$E$6</f>
        <v>72728</v>
      </c>
      <c r="N676" s="145">
        <f>'2024-25 Salary &amp; Benefits'!$F$6</f>
        <v>78209</v>
      </c>
      <c r="O676" s="9">
        <f t="shared" si="124"/>
        <v>120417.2</v>
      </c>
      <c r="P676" s="9">
        <f t="shared" si="125"/>
        <v>9075.0100000000093</v>
      </c>
      <c r="Q676" s="9">
        <f>'2024-25 Salary &amp; Benefits'!G$6</f>
        <v>14418.72</v>
      </c>
      <c r="R676" s="146">
        <f>'2024-25 Salary &amp; Benefits'!H$6</f>
        <v>0.18149999999999999</v>
      </c>
      <c r="S676" s="146">
        <f>'2024-25 Salary &amp; Benefits'!I$6</f>
        <v>0.17510000000000001</v>
      </c>
      <c r="T676" s="9">
        <f t="shared" si="126"/>
        <v>45966.8</v>
      </c>
      <c r="U676" s="9">
        <f t="shared" si="127"/>
        <v>2158.1999999999998</v>
      </c>
      <c r="V676" s="9">
        <f t="shared" si="128"/>
        <v>377.9</v>
      </c>
      <c r="W676" s="9">
        <f t="shared" si="129"/>
        <v>2536.1</v>
      </c>
      <c r="X676" s="22">
        <f t="shared" si="130"/>
        <v>177995.11000000002</v>
      </c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</row>
    <row r="677" spans="1:159" s="21" customFormat="1">
      <c r="A677" s="78" t="s">
        <v>2422</v>
      </c>
      <c r="B677" s="90" t="s">
        <v>1500</v>
      </c>
      <c r="C677" s="91">
        <v>4582</v>
      </c>
      <c r="D677" s="90" t="s">
        <v>1505</v>
      </c>
      <c r="E677" s="110" t="str">
        <f>VLOOKUP($C677,'2023-24 School Level AAFTE'!$C$4:$L$2380,9,FALSE)</f>
        <v>No</v>
      </c>
      <c r="F677" s="98">
        <f>VLOOKUP($C677,'2023-24 School Level AAFTE'!$C$4:$J$2380,8,FALSE)</f>
        <v>594.37</v>
      </c>
      <c r="G677" s="100">
        <f>IFERROR(IF(E677= "yes",VLOOKUP(C677,Summary!$B:$I,5,0),0),0)</f>
        <v>0</v>
      </c>
      <c r="H677" s="99">
        <f t="shared" si="121"/>
        <v>0</v>
      </c>
      <c r="I677" s="157">
        <f>VLOOKUP($A677,'2024-25 Salary &amp; Benefits'!$A:$I,3,FALSE)</f>
        <v>1.1200000000000001</v>
      </c>
      <c r="J677" s="157">
        <f>VLOOKUP($A677,'2024-25 Salary &amp; Benefits'!$A:$I,4,FALSE)</f>
        <v>1.1200000000000001</v>
      </c>
      <c r="K677" s="144">
        <f t="shared" si="122"/>
        <v>0</v>
      </c>
      <c r="L677" s="143">
        <f t="shared" si="123"/>
        <v>0</v>
      </c>
      <c r="M677" s="145">
        <f>'2024-25 Salary &amp; Benefits'!$E$6</f>
        <v>72728</v>
      </c>
      <c r="N677" s="145">
        <f>'2024-25 Salary &amp; Benefits'!$F$6</f>
        <v>78209</v>
      </c>
      <c r="O677" s="9">
        <f t="shared" si="124"/>
        <v>0</v>
      </c>
      <c r="P677" s="9">
        <f t="shared" si="125"/>
        <v>0</v>
      </c>
      <c r="Q677" s="9">
        <f>'2024-25 Salary &amp; Benefits'!G$6</f>
        <v>14418.72</v>
      </c>
      <c r="R677" s="146">
        <f>'2024-25 Salary &amp; Benefits'!H$6</f>
        <v>0.18149999999999999</v>
      </c>
      <c r="S677" s="146">
        <f>'2024-25 Salary &amp; Benefits'!I$6</f>
        <v>0.17510000000000001</v>
      </c>
      <c r="T677" s="9">
        <f t="shared" si="126"/>
        <v>0</v>
      </c>
      <c r="U677" s="9">
        <f t="shared" si="127"/>
        <v>0</v>
      </c>
      <c r="V677" s="9">
        <f t="shared" si="128"/>
        <v>0</v>
      </c>
      <c r="W677" s="9">
        <f t="shared" si="129"/>
        <v>0</v>
      </c>
      <c r="X677" s="22">
        <f t="shared" si="130"/>
        <v>0</v>
      </c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</row>
    <row r="678" spans="1:159" s="21" customFormat="1">
      <c r="A678" s="78" t="s">
        <v>2422</v>
      </c>
      <c r="B678" s="90" t="s">
        <v>1500</v>
      </c>
      <c r="C678" s="91">
        <v>2878</v>
      </c>
      <c r="D678" s="90" t="s">
        <v>1502</v>
      </c>
      <c r="E678" s="110" t="str">
        <f>VLOOKUP($C678,'2023-24 School Level AAFTE'!$C$4:$L$2380,9,FALSE)</f>
        <v>Yes</v>
      </c>
      <c r="F678" s="98">
        <f>VLOOKUP($C678,'2023-24 School Level AAFTE'!$C$4:$J$2380,8,FALSE)</f>
        <v>442.57</v>
      </c>
      <c r="G678" s="100">
        <f>IFERROR(IF(E678= "yes",VLOOKUP(C678,Summary!$B:$I,5,0),0),0)</f>
        <v>0</v>
      </c>
      <c r="H678" s="99">
        <f t="shared" si="121"/>
        <v>442.57</v>
      </c>
      <c r="I678" s="157">
        <f>VLOOKUP($A678,'2024-25 Salary &amp; Benefits'!$A:$I,3,FALSE)</f>
        <v>1.1200000000000001</v>
      </c>
      <c r="J678" s="157">
        <f>VLOOKUP($A678,'2024-25 Salary &amp; Benefits'!$A:$I,4,FALSE)</f>
        <v>1.1200000000000001</v>
      </c>
      <c r="K678" s="144">
        <f t="shared" si="122"/>
        <v>442.57</v>
      </c>
      <c r="L678" s="143">
        <f t="shared" si="123"/>
        <v>1.298</v>
      </c>
      <c r="M678" s="145">
        <f>'2024-25 Salary &amp; Benefits'!$E$6</f>
        <v>72728</v>
      </c>
      <c r="N678" s="145">
        <f>'2024-25 Salary &amp; Benefits'!$F$6</f>
        <v>78209</v>
      </c>
      <c r="O678" s="9">
        <f t="shared" si="124"/>
        <v>105729.06</v>
      </c>
      <c r="P678" s="9">
        <f t="shared" si="125"/>
        <v>7968.0599999999977</v>
      </c>
      <c r="Q678" s="9">
        <f>'2024-25 Salary &amp; Benefits'!G$6</f>
        <v>14418.72</v>
      </c>
      <c r="R678" s="146">
        <f>'2024-25 Salary &amp; Benefits'!H$6</f>
        <v>0.18149999999999999</v>
      </c>
      <c r="S678" s="146">
        <f>'2024-25 Salary &amp; Benefits'!I$6</f>
        <v>0.17510000000000001</v>
      </c>
      <c r="T678" s="9">
        <f t="shared" si="126"/>
        <v>39300.53</v>
      </c>
      <c r="U678" s="9">
        <f t="shared" si="127"/>
        <v>1894.95</v>
      </c>
      <c r="V678" s="9">
        <f t="shared" si="128"/>
        <v>331.81</v>
      </c>
      <c r="W678" s="9">
        <f t="shared" si="129"/>
        <v>2226.7600000000002</v>
      </c>
      <c r="X678" s="22">
        <f t="shared" si="130"/>
        <v>155224.41</v>
      </c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</row>
    <row r="679" spans="1:159" s="21" customFormat="1">
      <c r="A679" s="78" t="s">
        <v>2422</v>
      </c>
      <c r="B679" s="90" t="s">
        <v>1500</v>
      </c>
      <c r="C679" s="91">
        <v>5671</v>
      </c>
      <c r="D679" s="90" t="s">
        <v>3167</v>
      </c>
      <c r="E679" s="110" t="str">
        <f>VLOOKUP($C679,'2023-24 School Level AAFTE'!$C$4:$L$2380,9,FALSE)</f>
        <v>Yes</v>
      </c>
      <c r="F679" s="98">
        <f>VLOOKUP($C679,'2023-24 School Level AAFTE'!$C$4:$J$2380,8,FALSE)</f>
        <v>816.35</v>
      </c>
      <c r="G679" s="100">
        <f>IFERROR(IF(E679= "yes",VLOOKUP(C679,Summary!$B:$I,5,0),0),0)</f>
        <v>0</v>
      </c>
      <c r="H679" s="99">
        <f t="shared" si="121"/>
        <v>816.35</v>
      </c>
      <c r="I679" s="157">
        <f>VLOOKUP($A679,'2024-25 Salary &amp; Benefits'!$A:$I,3,FALSE)</f>
        <v>1.1200000000000001</v>
      </c>
      <c r="J679" s="157">
        <f>VLOOKUP($A679,'2024-25 Salary &amp; Benefits'!$A:$I,4,FALSE)</f>
        <v>1.1200000000000001</v>
      </c>
      <c r="K679" s="144">
        <f t="shared" si="122"/>
        <v>816.35</v>
      </c>
      <c r="L679" s="143">
        <f t="shared" si="123"/>
        <v>2.395</v>
      </c>
      <c r="M679" s="145">
        <f>'2024-25 Salary &amp; Benefits'!$E$6</f>
        <v>72728</v>
      </c>
      <c r="N679" s="145">
        <f>'2024-25 Salary &amp; Benefits'!$F$6</f>
        <v>78209</v>
      </c>
      <c r="O679" s="9">
        <f t="shared" si="124"/>
        <v>195085.59</v>
      </c>
      <c r="P679" s="9">
        <f t="shared" si="125"/>
        <v>14702.23000000001</v>
      </c>
      <c r="Q679" s="9">
        <f>'2024-25 Salary &amp; Benefits'!G$6</f>
        <v>14418.72</v>
      </c>
      <c r="R679" s="146">
        <f>'2024-25 Salary &amp; Benefits'!H$6</f>
        <v>0.18149999999999999</v>
      </c>
      <c r="S679" s="146">
        <f>'2024-25 Salary &amp; Benefits'!I$6</f>
        <v>0.17510000000000001</v>
      </c>
      <c r="T679" s="9">
        <f t="shared" si="126"/>
        <v>72515.23</v>
      </c>
      <c r="U679" s="9">
        <f t="shared" si="127"/>
        <v>3496.46</v>
      </c>
      <c r="V679" s="9">
        <f t="shared" si="128"/>
        <v>612.23</v>
      </c>
      <c r="W679" s="9">
        <f t="shared" si="129"/>
        <v>4108.6900000000005</v>
      </c>
      <c r="X679" s="22">
        <f t="shared" si="130"/>
        <v>286411.74000000005</v>
      </c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</row>
    <row r="680" spans="1:159" s="21" customFormat="1">
      <c r="A680" s="78" t="s">
        <v>2422</v>
      </c>
      <c r="B680" s="90" t="s">
        <v>1500</v>
      </c>
      <c r="C680" s="91">
        <v>2773</v>
      </c>
      <c r="D680" s="90" t="s">
        <v>1501</v>
      </c>
      <c r="E680" s="110" t="str">
        <f>VLOOKUP($C680,'2023-24 School Level AAFTE'!$C$4:$L$2380,9,FALSE)</f>
        <v>No</v>
      </c>
      <c r="F680" s="98">
        <f>VLOOKUP($C680,'2023-24 School Level AAFTE'!$C$4:$J$2380,8,FALSE)</f>
        <v>870.57999999999993</v>
      </c>
      <c r="G680" s="100">
        <f>IFERROR(IF(E680= "yes",VLOOKUP(C680,Summary!$B:$I,5,0),0),0)</f>
        <v>0</v>
      </c>
      <c r="H680" s="99">
        <f t="shared" si="121"/>
        <v>0</v>
      </c>
      <c r="I680" s="157">
        <f>VLOOKUP($A680,'2024-25 Salary &amp; Benefits'!$A:$I,3,FALSE)</f>
        <v>1.1200000000000001</v>
      </c>
      <c r="J680" s="157">
        <f>VLOOKUP($A680,'2024-25 Salary &amp; Benefits'!$A:$I,4,FALSE)</f>
        <v>1.1200000000000001</v>
      </c>
      <c r="K680" s="144">
        <f t="shared" si="122"/>
        <v>0</v>
      </c>
      <c r="L680" s="143">
        <f t="shared" si="123"/>
        <v>0</v>
      </c>
      <c r="M680" s="145">
        <f>'2024-25 Salary &amp; Benefits'!$E$6</f>
        <v>72728</v>
      </c>
      <c r="N680" s="145">
        <f>'2024-25 Salary &amp; Benefits'!$F$6</f>
        <v>78209</v>
      </c>
      <c r="O680" s="9">
        <f t="shared" si="124"/>
        <v>0</v>
      </c>
      <c r="P680" s="9">
        <f t="shared" si="125"/>
        <v>0</v>
      </c>
      <c r="Q680" s="9">
        <f>'2024-25 Salary &amp; Benefits'!G$6</f>
        <v>14418.72</v>
      </c>
      <c r="R680" s="146">
        <f>'2024-25 Salary &amp; Benefits'!H$6</f>
        <v>0.18149999999999999</v>
      </c>
      <c r="S680" s="146">
        <f>'2024-25 Salary &amp; Benefits'!I$6</f>
        <v>0.17510000000000001</v>
      </c>
      <c r="T680" s="9">
        <f t="shared" si="126"/>
        <v>0</v>
      </c>
      <c r="U680" s="9">
        <f t="shared" si="127"/>
        <v>0</v>
      </c>
      <c r="V680" s="9">
        <f t="shared" si="128"/>
        <v>0</v>
      </c>
      <c r="W680" s="9">
        <f t="shared" si="129"/>
        <v>0</v>
      </c>
      <c r="X680" s="22">
        <f t="shared" si="130"/>
        <v>0</v>
      </c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</row>
    <row r="681" spans="1:159" s="21" customFormat="1">
      <c r="A681" s="78" t="s">
        <v>2422</v>
      </c>
      <c r="B681" s="90" t="s">
        <v>1500</v>
      </c>
      <c r="C681" s="91">
        <v>5582</v>
      </c>
      <c r="D681" s="90" t="s">
        <v>3003</v>
      </c>
      <c r="E681" s="110" t="str">
        <f>VLOOKUP($C681,'2023-24 School Level AAFTE'!$C$4:$L$2380,9,FALSE)</f>
        <v>Yes</v>
      </c>
      <c r="F681" s="98">
        <f>VLOOKUP($C681,'2023-24 School Level AAFTE'!$C$4:$J$2380,8,FALSE)</f>
        <v>16</v>
      </c>
      <c r="G681" s="100">
        <f>IFERROR(IF(E681= "yes",VLOOKUP(C681,Summary!$B:$I,5,0),0),0)</f>
        <v>0</v>
      </c>
      <c r="H681" s="99">
        <f t="shared" si="121"/>
        <v>16</v>
      </c>
      <c r="I681" s="157">
        <f>VLOOKUP($A681,'2024-25 Salary &amp; Benefits'!$A:$I,3,FALSE)</f>
        <v>1.1200000000000001</v>
      </c>
      <c r="J681" s="157">
        <f>VLOOKUP($A681,'2024-25 Salary &amp; Benefits'!$A:$I,4,FALSE)</f>
        <v>1.1200000000000001</v>
      </c>
      <c r="K681" s="144">
        <f t="shared" si="122"/>
        <v>16</v>
      </c>
      <c r="L681" s="143">
        <f t="shared" si="123"/>
        <v>4.7E-2</v>
      </c>
      <c r="M681" s="145">
        <f>'2024-25 Salary &amp; Benefits'!$E$6</f>
        <v>72728</v>
      </c>
      <c r="N681" s="145">
        <f>'2024-25 Salary &amp; Benefits'!$F$6</f>
        <v>78209</v>
      </c>
      <c r="O681" s="9">
        <f t="shared" si="124"/>
        <v>3828.4</v>
      </c>
      <c r="P681" s="9">
        <f t="shared" si="125"/>
        <v>288.52</v>
      </c>
      <c r="Q681" s="9">
        <f>'2024-25 Salary &amp; Benefits'!G$6</f>
        <v>14418.72</v>
      </c>
      <c r="R681" s="146">
        <f>'2024-25 Salary &amp; Benefits'!H$6</f>
        <v>0.18149999999999999</v>
      </c>
      <c r="S681" s="146">
        <f>'2024-25 Salary &amp; Benefits'!I$6</f>
        <v>0.17510000000000001</v>
      </c>
      <c r="T681" s="9">
        <f t="shared" si="126"/>
        <v>1423.05</v>
      </c>
      <c r="U681" s="9">
        <f t="shared" si="127"/>
        <v>68.62</v>
      </c>
      <c r="V681" s="9">
        <f t="shared" si="128"/>
        <v>12.02</v>
      </c>
      <c r="W681" s="9">
        <f t="shared" si="129"/>
        <v>80.64</v>
      </c>
      <c r="X681" s="22">
        <f t="shared" si="130"/>
        <v>5620.61</v>
      </c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</row>
    <row r="682" spans="1:159" s="21" customFormat="1">
      <c r="A682" s="78" t="s">
        <v>2422</v>
      </c>
      <c r="B682" s="90" t="s">
        <v>1500</v>
      </c>
      <c r="C682" s="91">
        <v>4557</v>
      </c>
      <c r="D682" s="90" t="s">
        <v>1504</v>
      </c>
      <c r="E682" s="110" t="str">
        <f>VLOOKUP($C682,'2023-24 School Level AAFTE'!$C$4:$L$2380,9,FALSE)</f>
        <v>Yes</v>
      </c>
      <c r="F682" s="98">
        <f>VLOOKUP($C682,'2023-24 School Level AAFTE'!$C$4:$J$2380,8,FALSE)</f>
        <v>474.17</v>
      </c>
      <c r="G682" s="100">
        <f>IFERROR(IF(E682= "yes",VLOOKUP(C682,Summary!$B:$I,5,0),0),0)</f>
        <v>0</v>
      </c>
      <c r="H682" s="99">
        <f t="shared" si="121"/>
        <v>474.17</v>
      </c>
      <c r="I682" s="157">
        <f>VLOOKUP($A682,'2024-25 Salary &amp; Benefits'!$A:$I,3,FALSE)</f>
        <v>1.1200000000000001</v>
      </c>
      <c r="J682" s="157">
        <f>VLOOKUP($A682,'2024-25 Salary &amp; Benefits'!$A:$I,4,FALSE)</f>
        <v>1.1200000000000001</v>
      </c>
      <c r="K682" s="144">
        <f t="shared" si="122"/>
        <v>474.17</v>
      </c>
      <c r="L682" s="143">
        <f t="shared" si="123"/>
        <v>1.391</v>
      </c>
      <c r="M682" s="145">
        <f>'2024-25 Salary &amp; Benefits'!$E$6</f>
        <v>72728</v>
      </c>
      <c r="N682" s="145">
        <f>'2024-25 Salary &amp; Benefits'!$F$6</f>
        <v>78209</v>
      </c>
      <c r="O682" s="9">
        <f t="shared" si="124"/>
        <v>113304.41</v>
      </c>
      <c r="P682" s="9">
        <f t="shared" si="125"/>
        <v>8538.9599999999919</v>
      </c>
      <c r="Q682" s="9">
        <f>'2024-25 Salary &amp; Benefits'!G$6</f>
        <v>14418.72</v>
      </c>
      <c r="R682" s="146">
        <f>'2024-25 Salary &amp; Benefits'!H$6</f>
        <v>0.18149999999999999</v>
      </c>
      <c r="S682" s="146">
        <f>'2024-25 Salary &amp; Benefits'!I$6</f>
        <v>0.17510000000000001</v>
      </c>
      <c r="T682" s="9">
        <f t="shared" si="126"/>
        <v>42116.36</v>
      </c>
      <c r="U682" s="9">
        <f t="shared" si="127"/>
        <v>2030.72</v>
      </c>
      <c r="V682" s="9">
        <f t="shared" si="128"/>
        <v>355.58</v>
      </c>
      <c r="W682" s="9">
        <f t="shared" si="129"/>
        <v>2386.3000000000002</v>
      </c>
      <c r="X682" s="22">
        <f t="shared" si="130"/>
        <v>166346.03</v>
      </c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</row>
    <row r="683" spans="1:159" s="21" customFormat="1">
      <c r="A683" s="78" t="s">
        <v>2422</v>
      </c>
      <c r="B683" s="90" t="s">
        <v>1500</v>
      </c>
      <c r="C683" s="91">
        <v>3798</v>
      </c>
      <c r="D683" s="90" t="s">
        <v>1503</v>
      </c>
      <c r="E683" s="110" t="str">
        <f>VLOOKUP($C683,'2023-24 School Level AAFTE'!$C$4:$L$2380,9,FALSE)</f>
        <v>Yes</v>
      </c>
      <c r="F683" s="98">
        <f>VLOOKUP($C683,'2023-24 School Level AAFTE'!$C$4:$J$2380,8,FALSE)</f>
        <v>651.71</v>
      </c>
      <c r="G683" s="100">
        <f>IFERROR(IF(E683= "yes",VLOOKUP(C683,Summary!$B:$I,5,0),0),0)</f>
        <v>0</v>
      </c>
      <c r="H683" s="99">
        <f t="shared" si="121"/>
        <v>651.71</v>
      </c>
      <c r="I683" s="157">
        <f>VLOOKUP($A683,'2024-25 Salary &amp; Benefits'!$A:$I,3,FALSE)</f>
        <v>1.1200000000000001</v>
      </c>
      <c r="J683" s="157">
        <f>VLOOKUP($A683,'2024-25 Salary &amp; Benefits'!$A:$I,4,FALSE)</f>
        <v>1.1200000000000001</v>
      </c>
      <c r="K683" s="144">
        <f t="shared" si="122"/>
        <v>651.71</v>
      </c>
      <c r="L683" s="143">
        <f t="shared" si="123"/>
        <v>1.9119999999999999</v>
      </c>
      <c r="M683" s="145">
        <f>'2024-25 Salary &amp; Benefits'!$E$6</f>
        <v>72728</v>
      </c>
      <c r="N683" s="145">
        <f>'2024-25 Salary &amp; Benefits'!$F$6</f>
        <v>78209</v>
      </c>
      <c r="O683" s="9">
        <f t="shared" si="124"/>
        <v>155742.65</v>
      </c>
      <c r="P683" s="9">
        <f t="shared" si="125"/>
        <v>11737.23000000001</v>
      </c>
      <c r="Q683" s="9">
        <f>'2024-25 Salary &amp; Benefits'!G$6</f>
        <v>14418.72</v>
      </c>
      <c r="R683" s="146">
        <f>'2024-25 Salary &amp; Benefits'!H$6</f>
        <v>0.18149999999999999</v>
      </c>
      <c r="S683" s="146">
        <f>'2024-25 Salary &amp; Benefits'!I$6</f>
        <v>0.17510000000000001</v>
      </c>
      <c r="T683" s="9">
        <f t="shared" si="126"/>
        <v>57891.07</v>
      </c>
      <c r="U683" s="9">
        <f t="shared" si="127"/>
        <v>2791.33</v>
      </c>
      <c r="V683" s="9">
        <f t="shared" si="128"/>
        <v>488.76</v>
      </c>
      <c r="W683" s="9">
        <f t="shared" si="129"/>
        <v>3280.09</v>
      </c>
      <c r="X683" s="22">
        <f t="shared" si="130"/>
        <v>228651.04</v>
      </c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</row>
    <row r="684" spans="1:159" s="21" customFormat="1">
      <c r="A684" s="78" t="s">
        <v>2239</v>
      </c>
      <c r="B684" s="90" t="s">
        <v>65</v>
      </c>
      <c r="C684" s="91">
        <v>3078</v>
      </c>
      <c r="D684" s="90" t="s">
        <v>67</v>
      </c>
      <c r="E684" s="110" t="str">
        <f>VLOOKUP($C684,'2023-24 School Level AAFTE'!$C$4:$L$2380,9,FALSE)</f>
        <v>Yes</v>
      </c>
      <c r="F684" s="98">
        <f>VLOOKUP($C684,'2023-24 School Level AAFTE'!$C$4:$J$2380,8,FALSE)</f>
        <v>360.8</v>
      </c>
      <c r="G684" s="100">
        <f>IFERROR(IF(E684= "yes",VLOOKUP(C684,Summary!$B:$I,5,0),0),0)</f>
        <v>0</v>
      </c>
      <c r="H684" s="99">
        <f t="shared" si="121"/>
        <v>360.8</v>
      </c>
      <c r="I684" s="157">
        <f>VLOOKUP($A684,'2024-25 Salary &amp; Benefits'!$A:$I,3,FALSE)</f>
        <v>1</v>
      </c>
      <c r="J684" s="157">
        <f>VLOOKUP($A684,'2024-25 Salary &amp; Benefits'!$A:$I,4,FALSE)</f>
        <v>1</v>
      </c>
      <c r="K684" s="144">
        <f t="shared" si="122"/>
        <v>360.8</v>
      </c>
      <c r="L684" s="143">
        <f t="shared" si="123"/>
        <v>1.0580000000000001</v>
      </c>
      <c r="M684" s="145">
        <f>'2024-25 Salary &amp; Benefits'!$E$6</f>
        <v>72728</v>
      </c>
      <c r="N684" s="145">
        <f>'2024-25 Salary &amp; Benefits'!$F$6</f>
        <v>78209</v>
      </c>
      <c r="O684" s="9">
        <f t="shared" si="124"/>
        <v>76946.22</v>
      </c>
      <c r="P684" s="9">
        <f t="shared" si="125"/>
        <v>5798.8999999999942</v>
      </c>
      <c r="Q684" s="9">
        <f>'2024-25 Salary &amp; Benefits'!G$6</f>
        <v>14418.72</v>
      </c>
      <c r="R684" s="146">
        <f>'2024-25 Salary &amp; Benefits'!H$6</f>
        <v>0.18149999999999999</v>
      </c>
      <c r="S684" s="146">
        <f>'2024-25 Salary &amp; Benefits'!I$6</f>
        <v>0.17510000000000001</v>
      </c>
      <c r="T684" s="9">
        <f t="shared" si="126"/>
        <v>30236.13</v>
      </c>
      <c r="U684" s="9">
        <f t="shared" si="127"/>
        <v>1379.09</v>
      </c>
      <c r="V684" s="9">
        <f t="shared" si="128"/>
        <v>241.48</v>
      </c>
      <c r="W684" s="9">
        <f t="shared" si="129"/>
        <v>1620.57</v>
      </c>
      <c r="X684" s="22">
        <f t="shared" si="130"/>
        <v>114601.82</v>
      </c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</row>
    <row r="685" spans="1:159" s="21" customFormat="1">
      <c r="A685" s="78" t="s">
        <v>2239</v>
      </c>
      <c r="B685" s="90" t="s">
        <v>65</v>
      </c>
      <c r="C685" s="91">
        <v>4031</v>
      </c>
      <c r="D685" s="90" t="s">
        <v>68</v>
      </c>
      <c r="E685" s="110" t="str">
        <f>VLOOKUP($C685,'2023-24 School Level AAFTE'!$C$4:$L$2380,9,FALSE)</f>
        <v>Yes</v>
      </c>
      <c r="F685" s="98">
        <f>VLOOKUP($C685,'2023-24 School Level AAFTE'!$C$4:$J$2380,8,FALSE)</f>
        <v>214.79</v>
      </c>
      <c r="G685" s="100">
        <f>IFERROR(IF(E685= "yes",VLOOKUP(C685,Summary!$B:$I,5,0),0),0)</f>
        <v>0</v>
      </c>
      <c r="H685" s="99">
        <f t="shared" si="121"/>
        <v>214.79</v>
      </c>
      <c r="I685" s="157">
        <f>VLOOKUP($A685,'2024-25 Salary &amp; Benefits'!$A:$I,3,FALSE)</f>
        <v>1</v>
      </c>
      <c r="J685" s="157">
        <f>VLOOKUP($A685,'2024-25 Salary &amp; Benefits'!$A:$I,4,FALSE)</f>
        <v>1</v>
      </c>
      <c r="K685" s="144">
        <f t="shared" si="122"/>
        <v>214.79</v>
      </c>
      <c r="L685" s="143">
        <f t="shared" si="123"/>
        <v>0.63</v>
      </c>
      <c r="M685" s="145">
        <f>'2024-25 Salary &amp; Benefits'!$E$6</f>
        <v>72728</v>
      </c>
      <c r="N685" s="145">
        <f>'2024-25 Salary &amp; Benefits'!$F$6</f>
        <v>78209</v>
      </c>
      <c r="O685" s="9">
        <f t="shared" si="124"/>
        <v>45818.64</v>
      </c>
      <c r="P685" s="9">
        <f t="shared" si="125"/>
        <v>3453.0299999999988</v>
      </c>
      <c r="Q685" s="9">
        <f>'2024-25 Salary &amp; Benefits'!G$6</f>
        <v>14418.72</v>
      </c>
      <c r="R685" s="146">
        <f>'2024-25 Salary &amp; Benefits'!H$6</f>
        <v>0.18149999999999999</v>
      </c>
      <c r="S685" s="146">
        <f>'2024-25 Salary &amp; Benefits'!I$6</f>
        <v>0.17510000000000001</v>
      </c>
      <c r="T685" s="9">
        <f t="shared" si="126"/>
        <v>18004.5</v>
      </c>
      <c r="U685" s="9">
        <f t="shared" si="127"/>
        <v>821.19</v>
      </c>
      <c r="V685" s="9">
        <f t="shared" si="128"/>
        <v>143.79</v>
      </c>
      <c r="W685" s="9">
        <f t="shared" si="129"/>
        <v>964.98</v>
      </c>
      <c r="X685" s="22">
        <f t="shared" si="130"/>
        <v>68241.149999999994</v>
      </c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</row>
    <row r="686" spans="1:159" s="21" customFormat="1">
      <c r="A686" s="78" t="s">
        <v>2239</v>
      </c>
      <c r="B686" s="90" t="s">
        <v>65</v>
      </c>
      <c r="C686" s="91">
        <v>2367</v>
      </c>
      <c r="D686" s="90" t="s">
        <v>66</v>
      </c>
      <c r="E686" s="110" t="str">
        <f>VLOOKUP($C686,'2023-24 School Level AAFTE'!$C$4:$L$2380,9,FALSE)</f>
        <v>Yes</v>
      </c>
      <c r="F686" s="98">
        <f>VLOOKUP($C686,'2023-24 School Level AAFTE'!$C$4:$J$2380,8,FALSE)</f>
        <v>276.92</v>
      </c>
      <c r="G686" s="100">
        <f>IFERROR(IF(E686= "yes",VLOOKUP(C686,Summary!$B:$I,5,0),0),0)</f>
        <v>0</v>
      </c>
      <c r="H686" s="99">
        <f t="shared" si="121"/>
        <v>276.92</v>
      </c>
      <c r="I686" s="157">
        <f>VLOOKUP($A686,'2024-25 Salary &amp; Benefits'!$A:$I,3,FALSE)</f>
        <v>1</v>
      </c>
      <c r="J686" s="157">
        <f>VLOOKUP($A686,'2024-25 Salary &amp; Benefits'!$A:$I,4,FALSE)</f>
        <v>1</v>
      </c>
      <c r="K686" s="144">
        <f t="shared" si="122"/>
        <v>276.92</v>
      </c>
      <c r="L686" s="143">
        <f t="shared" si="123"/>
        <v>0.81200000000000006</v>
      </c>
      <c r="M686" s="145">
        <f>'2024-25 Salary &amp; Benefits'!$E$6</f>
        <v>72728</v>
      </c>
      <c r="N686" s="145">
        <f>'2024-25 Salary &amp; Benefits'!$F$6</f>
        <v>78209</v>
      </c>
      <c r="O686" s="9">
        <f t="shared" si="124"/>
        <v>59055.14</v>
      </c>
      <c r="P686" s="9">
        <f t="shared" si="125"/>
        <v>4450.57</v>
      </c>
      <c r="Q686" s="9">
        <f>'2024-25 Salary &amp; Benefits'!G$6</f>
        <v>14418.72</v>
      </c>
      <c r="R686" s="146">
        <f>'2024-25 Salary &amp; Benefits'!H$6</f>
        <v>0.18149999999999999</v>
      </c>
      <c r="S686" s="146">
        <f>'2024-25 Salary &amp; Benefits'!I$6</f>
        <v>0.17510000000000001</v>
      </c>
      <c r="T686" s="9">
        <f t="shared" si="126"/>
        <v>23205.8</v>
      </c>
      <c r="U686" s="9">
        <f t="shared" si="127"/>
        <v>1058.43</v>
      </c>
      <c r="V686" s="9">
        <f t="shared" si="128"/>
        <v>185.33</v>
      </c>
      <c r="W686" s="9">
        <f t="shared" si="129"/>
        <v>1243.76</v>
      </c>
      <c r="X686" s="22">
        <f t="shared" si="130"/>
        <v>87955.27</v>
      </c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</row>
    <row r="687" spans="1:159" s="21" customFormat="1">
      <c r="A687" s="78" t="s">
        <v>2418</v>
      </c>
      <c r="B687" s="90" t="s">
        <v>1444</v>
      </c>
      <c r="C687" s="91">
        <v>3180</v>
      </c>
      <c r="D687" s="90" t="s">
        <v>1451</v>
      </c>
      <c r="E687" s="110" t="str">
        <f>VLOOKUP($C687,'2023-24 School Level AAFTE'!$C$4:$L$2380,9,FALSE)</f>
        <v>Yes</v>
      </c>
      <c r="F687" s="98">
        <f>VLOOKUP($C687,'2023-24 School Level AAFTE'!$C$4:$J$2380,8,FALSE)</f>
        <v>502.86</v>
      </c>
      <c r="G687" s="100">
        <f>IFERROR(IF(E687= "yes",VLOOKUP(C687,Summary!$B:$I,5,0),0),0)</f>
        <v>0</v>
      </c>
      <c r="H687" s="99">
        <f t="shared" si="121"/>
        <v>502.86</v>
      </c>
      <c r="I687" s="157">
        <f>VLOOKUP($A687,'2024-25 Salary &amp; Benefits'!$A:$I,3,FALSE)</f>
        <v>1.06</v>
      </c>
      <c r="J687" s="157">
        <f>VLOOKUP($A687,'2024-25 Salary &amp; Benefits'!$A:$I,4,FALSE)</f>
        <v>1.06</v>
      </c>
      <c r="K687" s="144">
        <f t="shared" si="122"/>
        <v>502.86</v>
      </c>
      <c r="L687" s="143">
        <f t="shared" si="123"/>
        <v>1.4750000000000001</v>
      </c>
      <c r="M687" s="145">
        <f>'2024-25 Salary &amp; Benefits'!$E$6</f>
        <v>72728</v>
      </c>
      <c r="N687" s="145">
        <f>'2024-25 Salary &amp; Benefits'!$F$6</f>
        <v>78209</v>
      </c>
      <c r="O687" s="9">
        <f t="shared" si="124"/>
        <v>113710.23</v>
      </c>
      <c r="P687" s="9">
        <f t="shared" si="125"/>
        <v>8569.5400000000081</v>
      </c>
      <c r="Q687" s="9">
        <f>'2024-25 Salary &amp; Benefits'!G$6</f>
        <v>14418.72</v>
      </c>
      <c r="R687" s="146">
        <f>'2024-25 Salary &amp; Benefits'!H$6</f>
        <v>0.18149999999999999</v>
      </c>
      <c r="S687" s="146">
        <f>'2024-25 Salary &amp; Benefits'!I$6</f>
        <v>0.17510000000000001</v>
      </c>
      <c r="T687" s="9">
        <f t="shared" si="126"/>
        <v>43406.55</v>
      </c>
      <c r="U687" s="9">
        <f t="shared" si="127"/>
        <v>2038</v>
      </c>
      <c r="V687" s="9">
        <f t="shared" si="128"/>
        <v>356.85</v>
      </c>
      <c r="W687" s="9">
        <f t="shared" si="129"/>
        <v>2394.85</v>
      </c>
      <c r="X687" s="22">
        <f t="shared" si="130"/>
        <v>168081.17</v>
      </c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</row>
    <row r="688" spans="1:159" s="21" customFormat="1">
      <c r="A688" s="78" t="s">
        <v>2418</v>
      </c>
      <c r="B688" s="90" t="s">
        <v>1444</v>
      </c>
      <c r="C688" s="91">
        <v>2398</v>
      </c>
      <c r="D688" s="90" t="s">
        <v>1447</v>
      </c>
      <c r="E688" s="110" t="str">
        <f>VLOOKUP($C688,'2023-24 School Level AAFTE'!$C$4:$L$2380,9,FALSE)</f>
        <v>Yes</v>
      </c>
      <c r="F688" s="98">
        <f>VLOOKUP($C688,'2023-24 School Level AAFTE'!$C$4:$J$2380,8,FALSE)</f>
        <v>352.14</v>
      </c>
      <c r="G688" s="100">
        <f>IFERROR(IF(E688= "yes",VLOOKUP(C688,Summary!$B:$I,5,0),0),0)</f>
        <v>0</v>
      </c>
      <c r="H688" s="99">
        <f t="shared" si="121"/>
        <v>352.14</v>
      </c>
      <c r="I688" s="157">
        <f>VLOOKUP($A688,'2024-25 Salary &amp; Benefits'!$A:$I,3,FALSE)</f>
        <v>1.06</v>
      </c>
      <c r="J688" s="157">
        <f>VLOOKUP($A688,'2024-25 Salary &amp; Benefits'!$A:$I,4,FALSE)</f>
        <v>1.06</v>
      </c>
      <c r="K688" s="144">
        <f t="shared" si="122"/>
        <v>352.14</v>
      </c>
      <c r="L688" s="143">
        <f t="shared" si="123"/>
        <v>1.0329999999999999</v>
      </c>
      <c r="M688" s="145">
        <f>'2024-25 Salary &amp; Benefits'!$E$6</f>
        <v>72728</v>
      </c>
      <c r="N688" s="145">
        <f>'2024-25 Salary &amp; Benefits'!$F$6</f>
        <v>78209</v>
      </c>
      <c r="O688" s="9">
        <f t="shared" si="124"/>
        <v>79635.710000000006</v>
      </c>
      <c r="P688" s="9">
        <f t="shared" si="125"/>
        <v>6001.5799999999872</v>
      </c>
      <c r="Q688" s="9">
        <f>'2024-25 Salary &amp; Benefits'!G$6</f>
        <v>14418.72</v>
      </c>
      <c r="R688" s="146">
        <f>'2024-25 Salary &amp; Benefits'!H$6</f>
        <v>0.18149999999999999</v>
      </c>
      <c r="S688" s="146">
        <f>'2024-25 Salary &amp; Benefits'!I$6</f>
        <v>0.17510000000000001</v>
      </c>
      <c r="T688" s="9">
        <f t="shared" si="126"/>
        <v>30399.3</v>
      </c>
      <c r="U688" s="9">
        <f t="shared" si="127"/>
        <v>1427.29</v>
      </c>
      <c r="V688" s="9">
        <f t="shared" si="128"/>
        <v>249.92</v>
      </c>
      <c r="W688" s="9">
        <f t="shared" si="129"/>
        <v>1677.21</v>
      </c>
      <c r="X688" s="22">
        <f t="shared" si="130"/>
        <v>117713.8</v>
      </c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</row>
    <row r="689" spans="1:159" s="21" customFormat="1">
      <c r="A689" s="78" t="s">
        <v>2418</v>
      </c>
      <c r="B689" s="90" t="s">
        <v>1444</v>
      </c>
      <c r="C689" s="91">
        <v>3301</v>
      </c>
      <c r="D689" s="90" t="s">
        <v>1453</v>
      </c>
      <c r="E689" s="110" t="str">
        <f>VLOOKUP($C689,'2023-24 School Level AAFTE'!$C$4:$L$2380,9,FALSE)</f>
        <v>Yes</v>
      </c>
      <c r="F689" s="98">
        <f>VLOOKUP($C689,'2023-24 School Level AAFTE'!$C$4:$J$2380,8,FALSE)</f>
        <v>346</v>
      </c>
      <c r="G689" s="100">
        <f>IFERROR(IF(E689= "yes",VLOOKUP(C689,Summary!$B:$I,5,0),0),0)</f>
        <v>0</v>
      </c>
      <c r="H689" s="99">
        <f t="shared" si="121"/>
        <v>346</v>
      </c>
      <c r="I689" s="157">
        <f>VLOOKUP($A689,'2024-25 Salary &amp; Benefits'!$A:$I,3,FALSE)</f>
        <v>1.06</v>
      </c>
      <c r="J689" s="157">
        <f>VLOOKUP($A689,'2024-25 Salary &amp; Benefits'!$A:$I,4,FALSE)</f>
        <v>1.06</v>
      </c>
      <c r="K689" s="144">
        <f t="shared" si="122"/>
        <v>346</v>
      </c>
      <c r="L689" s="143">
        <f t="shared" si="123"/>
        <v>1.0149999999999999</v>
      </c>
      <c r="M689" s="145">
        <f>'2024-25 Salary &amp; Benefits'!$E$6</f>
        <v>72728</v>
      </c>
      <c r="N689" s="145">
        <f>'2024-25 Salary &amp; Benefits'!$F$6</f>
        <v>78209</v>
      </c>
      <c r="O689" s="9">
        <f t="shared" si="124"/>
        <v>78248.06</v>
      </c>
      <c r="P689" s="9">
        <f t="shared" si="125"/>
        <v>5897</v>
      </c>
      <c r="Q689" s="9">
        <f>'2024-25 Salary &amp; Benefits'!G$6</f>
        <v>14418.72</v>
      </c>
      <c r="R689" s="146">
        <f>'2024-25 Salary &amp; Benefits'!H$6</f>
        <v>0.18149999999999999</v>
      </c>
      <c r="S689" s="146">
        <f>'2024-25 Salary &amp; Benefits'!I$6</f>
        <v>0.17510000000000001</v>
      </c>
      <c r="T689" s="9">
        <f t="shared" si="126"/>
        <v>29869.59</v>
      </c>
      <c r="U689" s="9">
        <f t="shared" si="127"/>
        <v>1402.42</v>
      </c>
      <c r="V689" s="9">
        <f t="shared" si="128"/>
        <v>245.56</v>
      </c>
      <c r="W689" s="9">
        <f t="shared" si="129"/>
        <v>1647.98</v>
      </c>
      <c r="X689" s="22">
        <f t="shared" si="130"/>
        <v>115662.62999999999</v>
      </c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</row>
    <row r="690" spans="1:159" s="21" customFormat="1">
      <c r="A690" s="78" t="s">
        <v>2418</v>
      </c>
      <c r="B690" s="90" t="s">
        <v>1444</v>
      </c>
      <c r="C690" s="89">
        <v>2257</v>
      </c>
      <c r="D690" s="79" t="s">
        <v>1445</v>
      </c>
      <c r="E690" s="110" t="str">
        <f>VLOOKUP($C690,'2023-24 School Level AAFTE'!$C$4:$L$2380,9,FALSE)</f>
        <v>Yes</v>
      </c>
      <c r="F690" s="98">
        <f>VLOOKUP($C690,'2023-24 School Level AAFTE'!$C$4:$J$2380,8,FALSE)</f>
        <v>498</v>
      </c>
      <c r="G690" s="100">
        <f>IFERROR(IF(E690= "yes",VLOOKUP(C690,Summary!$B:$I,5,0),0),0)</f>
        <v>0</v>
      </c>
      <c r="H690" s="99">
        <f t="shared" si="121"/>
        <v>498</v>
      </c>
      <c r="I690" s="157">
        <f>VLOOKUP($A690,'2024-25 Salary &amp; Benefits'!$A:$I,3,FALSE)</f>
        <v>1.06</v>
      </c>
      <c r="J690" s="157">
        <f>VLOOKUP($A690,'2024-25 Salary &amp; Benefits'!$A:$I,4,FALSE)</f>
        <v>1.06</v>
      </c>
      <c r="K690" s="144">
        <f t="shared" si="122"/>
        <v>498</v>
      </c>
      <c r="L690" s="143">
        <f t="shared" si="123"/>
        <v>1.4610000000000001</v>
      </c>
      <c r="M690" s="145">
        <f>'2024-25 Salary &amp; Benefits'!$E$6</f>
        <v>72728</v>
      </c>
      <c r="N690" s="145">
        <f>'2024-25 Salary &amp; Benefits'!$F$6</f>
        <v>78209</v>
      </c>
      <c r="O690" s="9">
        <f t="shared" si="124"/>
        <v>112630.94</v>
      </c>
      <c r="P690" s="9">
        <f t="shared" si="125"/>
        <v>8488.2099999999919</v>
      </c>
      <c r="Q690" s="9">
        <f>'2024-25 Salary &amp; Benefits'!G$6</f>
        <v>14418.72</v>
      </c>
      <c r="R690" s="146">
        <f>'2024-25 Salary &amp; Benefits'!H$6</f>
        <v>0.18149999999999999</v>
      </c>
      <c r="S690" s="146">
        <f>'2024-25 Salary &amp; Benefits'!I$6</f>
        <v>0.17510000000000001</v>
      </c>
      <c r="T690" s="9">
        <f t="shared" si="126"/>
        <v>42994.55</v>
      </c>
      <c r="U690" s="9">
        <f t="shared" si="127"/>
        <v>2018.65</v>
      </c>
      <c r="V690" s="9">
        <f t="shared" si="128"/>
        <v>353.47</v>
      </c>
      <c r="W690" s="9">
        <f t="shared" si="129"/>
        <v>2372.12</v>
      </c>
      <c r="X690" s="22">
        <f t="shared" si="130"/>
        <v>166485.81999999998</v>
      </c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</row>
    <row r="691" spans="1:159" s="21" customFormat="1">
      <c r="A691" s="78" t="s">
        <v>2418</v>
      </c>
      <c r="B691" s="90" t="s">
        <v>1444</v>
      </c>
      <c r="C691" s="91">
        <v>3532</v>
      </c>
      <c r="D691" s="90" t="s">
        <v>1455</v>
      </c>
      <c r="E691" s="110" t="str">
        <f>VLOOKUP($C691,'2023-24 School Level AAFTE'!$C$4:$L$2380,9,FALSE)</f>
        <v>Yes</v>
      </c>
      <c r="F691" s="98">
        <f>VLOOKUP($C691,'2023-24 School Level AAFTE'!$C$4:$J$2380,8,FALSE)</f>
        <v>331</v>
      </c>
      <c r="G691" s="100">
        <f>IFERROR(IF(E691= "yes",VLOOKUP(C691,Summary!$B:$I,5,0),0),0)</f>
        <v>0</v>
      </c>
      <c r="H691" s="99">
        <f t="shared" si="121"/>
        <v>331</v>
      </c>
      <c r="I691" s="157">
        <f>VLOOKUP($A691,'2024-25 Salary &amp; Benefits'!$A:$I,3,FALSE)</f>
        <v>1.06</v>
      </c>
      <c r="J691" s="157">
        <f>VLOOKUP($A691,'2024-25 Salary &amp; Benefits'!$A:$I,4,FALSE)</f>
        <v>1.06</v>
      </c>
      <c r="K691" s="144">
        <f t="shared" si="122"/>
        <v>331</v>
      </c>
      <c r="L691" s="143">
        <f t="shared" si="123"/>
        <v>0.97099999999999997</v>
      </c>
      <c r="M691" s="145">
        <f>'2024-25 Salary &amp; Benefits'!$E$6</f>
        <v>72728</v>
      </c>
      <c r="N691" s="145">
        <f>'2024-25 Salary &amp; Benefits'!$F$6</f>
        <v>78209</v>
      </c>
      <c r="O691" s="9">
        <f t="shared" si="124"/>
        <v>74856.02</v>
      </c>
      <c r="P691" s="9">
        <f t="shared" si="125"/>
        <v>5641.3799999999901</v>
      </c>
      <c r="Q691" s="9">
        <f>'2024-25 Salary &amp; Benefits'!G$6</f>
        <v>14418.72</v>
      </c>
      <c r="R691" s="146">
        <f>'2024-25 Salary &amp; Benefits'!H$6</f>
        <v>0.18149999999999999</v>
      </c>
      <c r="S691" s="146">
        <f>'2024-25 Salary &amp; Benefits'!I$6</f>
        <v>0.17510000000000001</v>
      </c>
      <c r="T691" s="9">
        <f t="shared" si="126"/>
        <v>28574.75</v>
      </c>
      <c r="U691" s="9">
        <f t="shared" si="127"/>
        <v>1341.62</v>
      </c>
      <c r="V691" s="9">
        <f t="shared" si="128"/>
        <v>234.92</v>
      </c>
      <c r="W691" s="9">
        <f t="shared" si="129"/>
        <v>1576.54</v>
      </c>
      <c r="X691" s="22">
        <f t="shared" si="130"/>
        <v>110648.68999999999</v>
      </c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</row>
    <row r="692" spans="1:159" s="21" customFormat="1">
      <c r="A692" s="78" t="s">
        <v>2418</v>
      </c>
      <c r="B692" s="90" t="s">
        <v>1444</v>
      </c>
      <c r="C692" s="91">
        <v>2876</v>
      </c>
      <c r="D692" s="90" t="s">
        <v>1448</v>
      </c>
      <c r="E692" s="110" t="str">
        <f>VLOOKUP($C692,'2023-24 School Level AAFTE'!$C$4:$L$2380,9,FALSE)</f>
        <v>Yes</v>
      </c>
      <c r="F692" s="98">
        <f>VLOOKUP($C692,'2023-24 School Level AAFTE'!$C$4:$J$2380,8,FALSE)</f>
        <v>1099.8499999999999</v>
      </c>
      <c r="G692" s="100">
        <f>IFERROR(IF(E692= "yes",VLOOKUP(C692,Summary!$B:$I,5,0),0),0)</f>
        <v>0</v>
      </c>
      <c r="H692" s="99">
        <f t="shared" si="121"/>
        <v>1099.8499999999999</v>
      </c>
      <c r="I692" s="157">
        <f>VLOOKUP($A692,'2024-25 Salary &amp; Benefits'!$A:$I,3,FALSE)</f>
        <v>1.06</v>
      </c>
      <c r="J692" s="157">
        <f>VLOOKUP($A692,'2024-25 Salary &amp; Benefits'!$A:$I,4,FALSE)</f>
        <v>1.06</v>
      </c>
      <c r="K692" s="144">
        <f t="shared" si="122"/>
        <v>1099.8499999999999</v>
      </c>
      <c r="L692" s="143">
        <f t="shared" si="123"/>
        <v>3.226</v>
      </c>
      <c r="M692" s="145">
        <f>'2024-25 Salary &amp; Benefits'!$E$6</f>
        <v>72728</v>
      </c>
      <c r="N692" s="145">
        <f>'2024-25 Salary &amp; Benefits'!$F$6</f>
        <v>78209</v>
      </c>
      <c r="O692" s="9">
        <f t="shared" si="124"/>
        <v>248697.76</v>
      </c>
      <c r="P692" s="9">
        <f t="shared" si="125"/>
        <v>18742.609999999986</v>
      </c>
      <c r="Q692" s="9">
        <f>'2024-25 Salary &amp; Benefits'!G$6</f>
        <v>14418.72</v>
      </c>
      <c r="R692" s="146">
        <f>'2024-25 Salary &amp; Benefits'!H$6</f>
        <v>0.18149999999999999</v>
      </c>
      <c r="S692" s="146">
        <f>'2024-25 Salary &amp; Benefits'!I$6</f>
        <v>0.17510000000000001</v>
      </c>
      <c r="T692" s="9">
        <f t="shared" si="126"/>
        <v>94935.27</v>
      </c>
      <c r="U692" s="9">
        <f t="shared" si="127"/>
        <v>4457.34</v>
      </c>
      <c r="V692" s="9">
        <f t="shared" si="128"/>
        <v>780.48</v>
      </c>
      <c r="W692" s="9">
        <f t="shared" si="129"/>
        <v>5237.82</v>
      </c>
      <c r="X692" s="22">
        <f t="shared" si="130"/>
        <v>367613.46</v>
      </c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</row>
    <row r="693" spans="1:159" s="21" customFormat="1">
      <c r="A693" s="78" t="s">
        <v>2418</v>
      </c>
      <c r="B693" s="90" t="s">
        <v>1444</v>
      </c>
      <c r="C693" s="89">
        <v>4063</v>
      </c>
      <c r="D693" s="79" t="s">
        <v>1457</v>
      </c>
      <c r="E693" s="110" t="str">
        <f>VLOOKUP($C693,'2023-24 School Level AAFTE'!$C$4:$L$2380,9,FALSE)</f>
        <v>Yes</v>
      </c>
      <c r="F693" s="98">
        <f>VLOOKUP($C693,'2023-24 School Level AAFTE'!$C$4:$J$2380,8,FALSE)</f>
        <v>112.81</v>
      </c>
      <c r="G693" s="100">
        <f>IFERROR(IF(E693= "yes",VLOOKUP(C693,Summary!$B:$I,5,0),0),0)</f>
        <v>0</v>
      </c>
      <c r="H693" s="99">
        <f t="shared" si="121"/>
        <v>112.81</v>
      </c>
      <c r="I693" s="157">
        <f>VLOOKUP($A693,'2024-25 Salary &amp; Benefits'!$A:$I,3,FALSE)</f>
        <v>1.06</v>
      </c>
      <c r="J693" s="157">
        <f>VLOOKUP($A693,'2024-25 Salary &amp; Benefits'!$A:$I,4,FALSE)</f>
        <v>1.06</v>
      </c>
      <c r="K693" s="144">
        <f t="shared" si="122"/>
        <v>112.81</v>
      </c>
      <c r="L693" s="143">
        <f t="shared" si="123"/>
        <v>0.33100000000000002</v>
      </c>
      <c r="M693" s="145">
        <f>'2024-25 Salary &amp; Benefits'!$E$6</f>
        <v>72728</v>
      </c>
      <c r="N693" s="145">
        <f>'2024-25 Salary &amp; Benefits'!$F$6</f>
        <v>78209</v>
      </c>
      <c r="O693" s="9">
        <f t="shared" si="124"/>
        <v>25517.35</v>
      </c>
      <c r="P693" s="9">
        <f t="shared" si="125"/>
        <v>1923.0600000000013</v>
      </c>
      <c r="Q693" s="9">
        <f>'2024-25 Salary &amp; Benefits'!G$6</f>
        <v>14418.72</v>
      </c>
      <c r="R693" s="146">
        <f>'2024-25 Salary &amp; Benefits'!H$6</f>
        <v>0.18149999999999999</v>
      </c>
      <c r="S693" s="146">
        <f>'2024-25 Salary &amp; Benefits'!I$6</f>
        <v>0.17510000000000001</v>
      </c>
      <c r="T693" s="9">
        <f t="shared" si="126"/>
        <v>9740.7199999999993</v>
      </c>
      <c r="U693" s="9">
        <f t="shared" si="127"/>
        <v>457.34</v>
      </c>
      <c r="V693" s="9">
        <f t="shared" si="128"/>
        <v>80.08</v>
      </c>
      <c r="W693" s="9">
        <f t="shared" si="129"/>
        <v>537.41999999999996</v>
      </c>
      <c r="X693" s="22">
        <f t="shared" si="130"/>
        <v>37718.550000000003</v>
      </c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</row>
    <row r="694" spans="1:159" s="21" customFormat="1">
      <c r="A694" s="78" t="s">
        <v>2418</v>
      </c>
      <c r="B694" s="90" t="s">
        <v>1444</v>
      </c>
      <c r="C694" s="91">
        <v>3000</v>
      </c>
      <c r="D694" s="90" t="s">
        <v>1450</v>
      </c>
      <c r="E694" s="110" t="str">
        <f>VLOOKUP($C694,'2023-24 School Level AAFTE'!$C$4:$L$2380,9,FALSE)</f>
        <v>Yes</v>
      </c>
      <c r="F694" s="98">
        <f>VLOOKUP($C694,'2023-24 School Level AAFTE'!$C$4:$J$2380,8,FALSE)</f>
        <v>427.71</v>
      </c>
      <c r="G694" s="100">
        <f>IFERROR(IF(E694= "yes",VLOOKUP(C694,Summary!$B:$I,5,0),0),0)</f>
        <v>0</v>
      </c>
      <c r="H694" s="99">
        <f t="shared" si="121"/>
        <v>427.71</v>
      </c>
      <c r="I694" s="157">
        <f>VLOOKUP($A694,'2024-25 Salary &amp; Benefits'!$A:$I,3,FALSE)</f>
        <v>1.06</v>
      </c>
      <c r="J694" s="157">
        <f>VLOOKUP($A694,'2024-25 Salary &amp; Benefits'!$A:$I,4,FALSE)</f>
        <v>1.06</v>
      </c>
      <c r="K694" s="144">
        <f t="shared" si="122"/>
        <v>427.71</v>
      </c>
      <c r="L694" s="143">
        <f t="shared" si="123"/>
        <v>1.2549999999999999</v>
      </c>
      <c r="M694" s="145">
        <f>'2024-25 Salary &amp; Benefits'!$E$6</f>
        <v>72728</v>
      </c>
      <c r="N694" s="145">
        <f>'2024-25 Salary &amp; Benefits'!$F$6</f>
        <v>78209</v>
      </c>
      <c r="O694" s="9">
        <f t="shared" si="124"/>
        <v>96750.06</v>
      </c>
      <c r="P694" s="9">
        <f t="shared" si="125"/>
        <v>7291.3699999999953</v>
      </c>
      <c r="Q694" s="9">
        <f>'2024-25 Salary &amp; Benefits'!G$6</f>
        <v>14418.72</v>
      </c>
      <c r="R694" s="146">
        <f>'2024-25 Salary &amp; Benefits'!H$6</f>
        <v>0.18149999999999999</v>
      </c>
      <c r="S694" s="146">
        <f>'2024-25 Salary &amp; Benefits'!I$6</f>
        <v>0.17510000000000001</v>
      </c>
      <c r="T694" s="9">
        <f t="shared" si="126"/>
        <v>36932.35</v>
      </c>
      <c r="U694" s="9">
        <f t="shared" si="127"/>
        <v>1734.02</v>
      </c>
      <c r="V694" s="9">
        <f t="shared" si="128"/>
        <v>303.63</v>
      </c>
      <c r="W694" s="9">
        <f t="shared" si="129"/>
        <v>2037.65</v>
      </c>
      <c r="X694" s="22">
        <f t="shared" si="130"/>
        <v>143011.43</v>
      </c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</row>
    <row r="695" spans="1:159" s="21" customFormat="1">
      <c r="A695" s="78" t="s">
        <v>2418</v>
      </c>
      <c r="B695" s="90" t="s">
        <v>1444</v>
      </c>
      <c r="C695" s="91">
        <v>2945</v>
      </c>
      <c r="D695" s="90" t="s">
        <v>1449</v>
      </c>
      <c r="E695" s="110" t="str">
        <f>VLOOKUP($C695,'2023-24 School Level AAFTE'!$C$4:$L$2380,9,FALSE)</f>
        <v>Yes</v>
      </c>
      <c r="F695" s="98">
        <f>VLOOKUP($C695,'2023-24 School Level AAFTE'!$C$4:$J$2380,8,FALSE)</f>
        <v>384.71</v>
      </c>
      <c r="G695" s="100">
        <f>IFERROR(IF(E695= "yes",VLOOKUP(C695,Summary!$B:$I,5,0),0),0)</f>
        <v>0</v>
      </c>
      <c r="H695" s="99">
        <f t="shared" si="121"/>
        <v>384.71</v>
      </c>
      <c r="I695" s="157">
        <f>VLOOKUP($A695,'2024-25 Salary &amp; Benefits'!$A:$I,3,FALSE)</f>
        <v>1.06</v>
      </c>
      <c r="J695" s="157">
        <f>VLOOKUP($A695,'2024-25 Salary &amp; Benefits'!$A:$I,4,FALSE)</f>
        <v>1.06</v>
      </c>
      <c r="K695" s="144">
        <f t="shared" si="122"/>
        <v>384.71</v>
      </c>
      <c r="L695" s="143">
        <f t="shared" si="123"/>
        <v>1.1279999999999999</v>
      </c>
      <c r="M695" s="145">
        <f>'2024-25 Salary &amp; Benefits'!$E$6</f>
        <v>72728</v>
      </c>
      <c r="N695" s="145">
        <f>'2024-25 Salary &amp; Benefits'!$F$6</f>
        <v>78209</v>
      </c>
      <c r="O695" s="9">
        <f t="shared" si="124"/>
        <v>86959.42</v>
      </c>
      <c r="P695" s="9">
        <f t="shared" si="125"/>
        <v>6553.5200000000041</v>
      </c>
      <c r="Q695" s="9">
        <f>'2024-25 Salary &amp; Benefits'!G$6</f>
        <v>14418.72</v>
      </c>
      <c r="R695" s="146">
        <f>'2024-25 Salary &amp; Benefits'!H$6</f>
        <v>0.18149999999999999</v>
      </c>
      <c r="S695" s="146">
        <f>'2024-25 Salary &amp; Benefits'!I$6</f>
        <v>0.17510000000000001</v>
      </c>
      <c r="T695" s="9">
        <f t="shared" si="126"/>
        <v>33194.97</v>
      </c>
      <c r="U695" s="9">
        <f t="shared" si="127"/>
        <v>1558.55</v>
      </c>
      <c r="V695" s="9">
        <f t="shared" si="128"/>
        <v>272.89999999999998</v>
      </c>
      <c r="W695" s="9">
        <f t="shared" si="129"/>
        <v>1831.4499999999998</v>
      </c>
      <c r="X695" s="22">
        <f t="shared" si="130"/>
        <v>128539.36</v>
      </c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</row>
    <row r="696" spans="1:159" s="21" customFormat="1">
      <c r="A696" s="78" t="s">
        <v>2418</v>
      </c>
      <c r="B696" s="90" t="s">
        <v>1444</v>
      </c>
      <c r="C696" s="91">
        <v>2340</v>
      </c>
      <c r="D696" s="90" t="s">
        <v>1446</v>
      </c>
      <c r="E696" s="110" t="str">
        <f>VLOOKUP($C696,'2023-24 School Level AAFTE'!$C$4:$L$2380,9,FALSE)</f>
        <v>Yes</v>
      </c>
      <c r="F696" s="98">
        <f>VLOOKUP($C696,'2023-24 School Level AAFTE'!$C$4:$J$2380,8,FALSE)</f>
        <v>419</v>
      </c>
      <c r="G696" s="100">
        <f>IFERROR(IF(E696= "yes",VLOOKUP(C696,Summary!$B:$I,5,0),0),0)</f>
        <v>0</v>
      </c>
      <c r="H696" s="99">
        <f t="shared" si="121"/>
        <v>419</v>
      </c>
      <c r="I696" s="157">
        <f>VLOOKUP($A696,'2024-25 Salary &amp; Benefits'!$A:$I,3,FALSE)</f>
        <v>1.06</v>
      </c>
      <c r="J696" s="157">
        <f>VLOOKUP($A696,'2024-25 Salary &amp; Benefits'!$A:$I,4,FALSE)</f>
        <v>1.06</v>
      </c>
      <c r="K696" s="144">
        <f t="shared" si="122"/>
        <v>419</v>
      </c>
      <c r="L696" s="143">
        <f t="shared" si="123"/>
        <v>1.2290000000000001</v>
      </c>
      <c r="M696" s="145">
        <f>'2024-25 Salary &amp; Benefits'!$E$6</f>
        <v>72728</v>
      </c>
      <c r="N696" s="145">
        <f>'2024-25 Salary &amp; Benefits'!$F$6</f>
        <v>78209</v>
      </c>
      <c r="O696" s="9">
        <f t="shared" si="124"/>
        <v>94745.67</v>
      </c>
      <c r="P696" s="9">
        <f t="shared" si="125"/>
        <v>7140.320000000007</v>
      </c>
      <c r="Q696" s="9">
        <f>'2024-25 Salary &amp; Benefits'!G$6</f>
        <v>14418.72</v>
      </c>
      <c r="R696" s="146">
        <f>'2024-25 Salary &amp; Benefits'!H$6</f>
        <v>0.18149999999999999</v>
      </c>
      <c r="S696" s="146">
        <f>'2024-25 Salary &amp; Benefits'!I$6</f>
        <v>0.17510000000000001</v>
      </c>
      <c r="T696" s="9">
        <f t="shared" si="126"/>
        <v>36167.22</v>
      </c>
      <c r="U696" s="9">
        <f t="shared" si="127"/>
        <v>1698.1</v>
      </c>
      <c r="V696" s="9">
        <f t="shared" si="128"/>
        <v>297.33999999999997</v>
      </c>
      <c r="W696" s="9">
        <f t="shared" si="129"/>
        <v>1995.4399999999998</v>
      </c>
      <c r="X696" s="22">
        <f t="shared" si="130"/>
        <v>140048.65000000002</v>
      </c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</row>
    <row r="697" spans="1:159" s="21" customFormat="1">
      <c r="A697" s="78" t="s">
        <v>2418</v>
      </c>
      <c r="B697" s="90" t="s">
        <v>1444</v>
      </c>
      <c r="C697" s="91">
        <v>3300</v>
      </c>
      <c r="D697" s="90" t="s">
        <v>1452</v>
      </c>
      <c r="E697" s="110" t="str">
        <f>VLOOKUP($C697,'2023-24 School Level AAFTE'!$C$4:$L$2380,9,FALSE)</f>
        <v>Yes</v>
      </c>
      <c r="F697" s="98">
        <f>VLOOKUP($C697,'2023-24 School Level AAFTE'!$C$4:$J$2380,8,FALSE)</f>
        <v>818.86</v>
      </c>
      <c r="G697" s="100">
        <f>IFERROR(IF(E697= "yes",VLOOKUP(C697,Summary!$B:$I,5,0),0),0)</f>
        <v>0</v>
      </c>
      <c r="H697" s="99">
        <f t="shared" si="121"/>
        <v>818.86</v>
      </c>
      <c r="I697" s="157">
        <f>VLOOKUP($A697,'2024-25 Salary &amp; Benefits'!$A:$I,3,FALSE)</f>
        <v>1.06</v>
      </c>
      <c r="J697" s="157">
        <f>VLOOKUP($A697,'2024-25 Salary &amp; Benefits'!$A:$I,4,FALSE)</f>
        <v>1.06</v>
      </c>
      <c r="K697" s="144">
        <f t="shared" si="122"/>
        <v>818.86</v>
      </c>
      <c r="L697" s="143">
        <f t="shared" si="123"/>
        <v>2.4020000000000001</v>
      </c>
      <c r="M697" s="145">
        <f>'2024-25 Salary &amp; Benefits'!$E$6</f>
        <v>72728</v>
      </c>
      <c r="N697" s="145">
        <f>'2024-25 Salary &amp; Benefits'!$F$6</f>
        <v>78209</v>
      </c>
      <c r="O697" s="9">
        <f t="shared" si="124"/>
        <v>185174.22</v>
      </c>
      <c r="P697" s="9">
        <f t="shared" si="125"/>
        <v>13955.279999999999</v>
      </c>
      <c r="Q697" s="9">
        <f>'2024-25 Salary &amp; Benefits'!G$6</f>
        <v>14418.72</v>
      </c>
      <c r="R697" s="146">
        <f>'2024-25 Salary &amp; Benefits'!H$6</f>
        <v>0.18149999999999999</v>
      </c>
      <c r="S697" s="146">
        <f>'2024-25 Salary &amp; Benefits'!I$6</f>
        <v>0.17510000000000001</v>
      </c>
      <c r="T697" s="9">
        <f t="shared" si="126"/>
        <v>70686.460000000006</v>
      </c>
      <c r="U697" s="9">
        <f t="shared" si="127"/>
        <v>3318.82</v>
      </c>
      <c r="V697" s="9">
        <f t="shared" si="128"/>
        <v>581.13</v>
      </c>
      <c r="W697" s="9">
        <f t="shared" si="129"/>
        <v>3899.9500000000003</v>
      </c>
      <c r="X697" s="22">
        <f t="shared" si="130"/>
        <v>273715.90999999997</v>
      </c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</row>
    <row r="698" spans="1:159" s="21" customFormat="1">
      <c r="A698" s="78" t="s">
        <v>2418</v>
      </c>
      <c r="B698" s="90" t="s">
        <v>1444</v>
      </c>
      <c r="C698" s="91">
        <v>3401</v>
      </c>
      <c r="D698" s="90" t="s">
        <v>1454</v>
      </c>
      <c r="E698" s="110" t="str">
        <f>VLOOKUP($C698,'2023-24 School Level AAFTE'!$C$4:$L$2380,9,FALSE)</f>
        <v>Yes</v>
      </c>
      <c r="F698" s="98">
        <f>VLOOKUP($C698,'2023-24 School Level AAFTE'!$C$4:$J$2380,8,FALSE)</f>
        <v>780.29</v>
      </c>
      <c r="G698" s="100">
        <f>IFERROR(IF(E698= "yes",VLOOKUP(C698,Summary!$B:$I,5,0),0),0)</f>
        <v>0</v>
      </c>
      <c r="H698" s="99">
        <f t="shared" si="121"/>
        <v>780.29</v>
      </c>
      <c r="I698" s="157">
        <f>VLOOKUP($A698,'2024-25 Salary &amp; Benefits'!$A:$I,3,FALSE)</f>
        <v>1.06</v>
      </c>
      <c r="J698" s="157">
        <f>VLOOKUP($A698,'2024-25 Salary &amp; Benefits'!$A:$I,4,FALSE)</f>
        <v>1.06</v>
      </c>
      <c r="K698" s="144">
        <f t="shared" si="122"/>
        <v>780.29</v>
      </c>
      <c r="L698" s="143">
        <f t="shared" si="123"/>
        <v>2.2890000000000001</v>
      </c>
      <c r="M698" s="145">
        <f>'2024-25 Salary &amp; Benefits'!$E$6</f>
        <v>72728</v>
      </c>
      <c r="N698" s="145">
        <f>'2024-25 Salary &amp; Benefits'!$F$6</f>
        <v>78209</v>
      </c>
      <c r="O698" s="9">
        <f t="shared" si="124"/>
        <v>176462.86</v>
      </c>
      <c r="P698" s="9">
        <f t="shared" si="125"/>
        <v>13298.770000000019</v>
      </c>
      <c r="Q698" s="9">
        <f>'2024-25 Salary &amp; Benefits'!G$6</f>
        <v>14418.72</v>
      </c>
      <c r="R698" s="146">
        <f>'2024-25 Salary &amp; Benefits'!H$6</f>
        <v>0.18149999999999999</v>
      </c>
      <c r="S698" s="146">
        <f>'2024-25 Salary &amp; Benefits'!I$6</f>
        <v>0.17510000000000001</v>
      </c>
      <c r="T698" s="9">
        <f t="shared" si="126"/>
        <v>67361.070000000007</v>
      </c>
      <c r="U698" s="9">
        <f t="shared" si="127"/>
        <v>3162.69</v>
      </c>
      <c r="V698" s="9">
        <f t="shared" si="128"/>
        <v>553.79</v>
      </c>
      <c r="W698" s="9">
        <f t="shared" si="129"/>
        <v>3716.48</v>
      </c>
      <c r="X698" s="22">
        <f t="shared" si="130"/>
        <v>260839.18000000002</v>
      </c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</row>
    <row r="699" spans="1:159" s="21" customFormat="1">
      <c r="A699" s="78" t="s">
        <v>2418</v>
      </c>
      <c r="B699" s="90" t="s">
        <v>1444</v>
      </c>
      <c r="C699" s="91">
        <v>3648</v>
      </c>
      <c r="D699" s="90" t="s">
        <v>1456</v>
      </c>
      <c r="E699" s="110" t="str">
        <f>VLOOKUP($C699,'2023-24 School Level AAFTE'!$C$4:$L$2380,9,FALSE)</f>
        <v>Yes</v>
      </c>
      <c r="F699" s="98">
        <f>VLOOKUP($C699,'2023-24 School Level AAFTE'!$C$4:$J$2380,8,FALSE)</f>
        <v>1017.28</v>
      </c>
      <c r="G699" s="100">
        <f>IFERROR(IF(E699= "yes",VLOOKUP(C699,Summary!$B:$I,5,0),0),0)</f>
        <v>0</v>
      </c>
      <c r="H699" s="99">
        <f t="shared" si="121"/>
        <v>1017.28</v>
      </c>
      <c r="I699" s="157">
        <f>VLOOKUP($A699,'2024-25 Salary &amp; Benefits'!$A:$I,3,FALSE)</f>
        <v>1.06</v>
      </c>
      <c r="J699" s="157">
        <f>VLOOKUP($A699,'2024-25 Salary &amp; Benefits'!$A:$I,4,FALSE)</f>
        <v>1.06</v>
      </c>
      <c r="K699" s="144">
        <f t="shared" si="122"/>
        <v>1017.28</v>
      </c>
      <c r="L699" s="143">
        <f t="shared" si="123"/>
        <v>2.984</v>
      </c>
      <c r="M699" s="145">
        <f>'2024-25 Salary &amp; Benefits'!$E$6</f>
        <v>72728</v>
      </c>
      <c r="N699" s="145">
        <f>'2024-25 Salary &amp; Benefits'!$F$6</f>
        <v>78209</v>
      </c>
      <c r="O699" s="9">
        <f t="shared" si="124"/>
        <v>230041.57</v>
      </c>
      <c r="P699" s="9">
        <f t="shared" si="125"/>
        <v>17336.630000000005</v>
      </c>
      <c r="Q699" s="9">
        <f>'2024-25 Salary &amp; Benefits'!G$6</f>
        <v>14418.72</v>
      </c>
      <c r="R699" s="146">
        <f>'2024-25 Salary &amp; Benefits'!H$6</f>
        <v>0.18149999999999999</v>
      </c>
      <c r="S699" s="146">
        <f>'2024-25 Salary &amp; Benefits'!I$6</f>
        <v>0.17510000000000001</v>
      </c>
      <c r="T699" s="9">
        <f t="shared" si="126"/>
        <v>87813.65</v>
      </c>
      <c r="U699" s="9">
        <f t="shared" si="127"/>
        <v>4122.97</v>
      </c>
      <c r="V699" s="9">
        <f t="shared" si="128"/>
        <v>721.93</v>
      </c>
      <c r="W699" s="9">
        <f t="shared" si="129"/>
        <v>4844.9000000000005</v>
      </c>
      <c r="X699" s="22">
        <f t="shared" si="130"/>
        <v>340036.75</v>
      </c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</row>
    <row r="700" spans="1:159" s="21" customFormat="1">
      <c r="A700" s="78" t="s">
        <v>2460</v>
      </c>
      <c r="B700" s="90" t="s">
        <v>1846</v>
      </c>
      <c r="C700" s="91">
        <v>3794</v>
      </c>
      <c r="D700" s="90" t="s">
        <v>1848</v>
      </c>
      <c r="E700" s="110" t="str">
        <f>VLOOKUP($C700,'2023-24 School Level AAFTE'!$C$4:$L$2380,9,FALSE)</f>
        <v>No</v>
      </c>
      <c r="F700" s="98">
        <f>VLOOKUP($C700,'2023-24 School Level AAFTE'!$C$4:$J$2380,8,FALSE)</f>
        <v>372.35</v>
      </c>
      <c r="G700" s="100">
        <f>IFERROR(IF(E700= "yes",VLOOKUP(C700,Summary!$B:$I,5,0),0),0)</f>
        <v>0</v>
      </c>
      <c r="H700" s="99">
        <f t="shared" si="121"/>
        <v>0</v>
      </c>
      <c r="I700" s="157">
        <f>VLOOKUP($A700,'2024-25 Salary &amp; Benefits'!$A:$I,3,FALSE)</f>
        <v>1</v>
      </c>
      <c r="J700" s="157">
        <f>VLOOKUP($A700,'2024-25 Salary &amp; Benefits'!$A:$I,4,FALSE)</f>
        <v>1.04</v>
      </c>
      <c r="K700" s="144">
        <f t="shared" si="122"/>
        <v>0</v>
      </c>
      <c r="L700" s="143">
        <f t="shared" si="123"/>
        <v>0</v>
      </c>
      <c r="M700" s="145">
        <f>'2024-25 Salary &amp; Benefits'!$E$6</f>
        <v>72728</v>
      </c>
      <c r="N700" s="145">
        <f>'2024-25 Salary &amp; Benefits'!$F$6</f>
        <v>78209</v>
      </c>
      <c r="O700" s="9">
        <f t="shared" si="124"/>
        <v>0</v>
      </c>
      <c r="P700" s="9">
        <f t="shared" si="125"/>
        <v>0</v>
      </c>
      <c r="Q700" s="9">
        <f>'2024-25 Salary &amp; Benefits'!G$6</f>
        <v>14418.72</v>
      </c>
      <c r="R700" s="146">
        <f>'2024-25 Salary &amp; Benefits'!H$6</f>
        <v>0.18149999999999999</v>
      </c>
      <c r="S700" s="146">
        <f>'2024-25 Salary &amp; Benefits'!I$6</f>
        <v>0.17510000000000001</v>
      </c>
      <c r="T700" s="9">
        <f t="shared" si="126"/>
        <v>0</v>
      </c>
      <c r="U700" s="9">
        <f t="shared" si="127"/>
        <v>0</v>
      </c>
      <c r="V700" s="9">
        <f t="shared" si="128"/>
        <v>0</v>
      </c>
      <c r="W700" s="9">
        <f t="shared" si="129"/>
        <v>0</v>
      </c>
      <c r="X700" s="22">
        <f t="shared" si="130"/>
        <v>0</v>
      </c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</row>
    <row r="701" spans="1:159" s="21" customFormat="1">
      <c r="A701" s="78" t="s">
        <v>2460</v>
      </c>
      <c r="B701" s="90" t="s">
        <v>1846</v>
      </c>
      <c r="C701" s="91">
        <v>3192</v>
      </c>
      <c r="D701" s="90" t="s">
        <v>1847</v>
      </c>
      <c r="E701" s="110" t="str">
        <f>VLOOKUP($C701,'2023-24 School Level AAFTE'!$C$4:$L$2380,9,FALSE)</f>
        <v>No</v>
      </c>
      <c r="F701" s="98">
        <f>VLOOKUP($C701,'2023-24 School Level AAFTE'!$C$4:$J$2380,8,FALSE)</f>
        <v>299.62</v>
      </c>
      <c r="G701" s="100">
        <f>IFERROR(IF(E701= "yes",VLOOKUP(C701,Summary!$B:$I,5,0),0),0)</f>
        <v>0</v>
      </c>
      <c r="H701" s="99">
        <f t="shared" si="121"/>
        <v>0</v>
      </c>
      <c r="I701" s="157">
        <f>VLOOKUP($A701,'2024-25 Salary &amp; Benefits'!$A:$I,3,FALSE)</f>
        <v>1</v>
      </c>
      <c r="J701" s="157">
        <f>VLOOKUP($A701,'2024-25 Salary &amp; Benefits'!$A:$I,4,FALSE)</f>
        <v>1.04</v>
      </c>
      <c r="K701" s="144">
        <f t="shared" si="122"/>
        <v>0</v>
      </c>
      <c r="L701" s="143">
        <f t="shared" si="123"/>
        <v>0</v>
      </c>
      <c r="M701" s="145">
        <f>'2024-25 Salary &amp; Benefits'!$E$6</f>
        <v>72728</v>
      </c>
      <c r="N701" s="145">
        <f>'2024-25 Salary &amp; Benefits'!$F$6</f>
        <v>78209</v>
      </c>
      <c r="O701" s="9">
        <f t="shared" si="124"/>
        <v>0</v>
      </c>
      <c r="P701" s="9">
        <f t="shared" si="125"/>
        <v>0</v>
      </c>
      <c r="Q701" s="9">
        <f>'2024-25 Salary &amp; Benefits'!G$6</f>
        <v>14418.72</v>
      </c>
      <c r="R701" s="146">
        <f>'2024-25 Salary &amp; Benefits'!H$6</f>
        <v>0.18149999999999999</v>
      </c>
      <c r="S701" s="146">
        <f>'2024-25 Salary &amp; Benefits'!I$6</f>
        <v>0.17510000000000001</v>
      </c>
      <c r="T701" s="9">
        <f t="shared" si="126"/>
        <v>0</v>
      </c>
      <c r="U701" s="9">
        <f t="shared" si="127"/>
        <v>0</v>
      </c>
      <c r="V701" s="9">
        <f t="shared" si="128"/>
        <v>0</v>
      </c>
      <c r="W701" s="9">
        <f t="shared" si="129"/>
        <v>0</v>
      </c>
      <c r="X701" s="22">
        <f t="shared" si="130"/>
        <v>0</v>
      </c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</row>
    <row r="702" spans="1:159" s="21" customFormat="1">
      <c r="A702" s="78" t="s">
        <v>2460</v>
      </c>
      <c r="B702" s="90" t="s">
        <v>1846</v>
      </c>
      <c r="C702" s="91">
        <v>4593</v>
      </c>
      <c r="D702" s="90" t="s">
        <v>1849</v>
      </c>
      <c r="E702" s="110" t="str">
        <f>VLOOKUP($C702,'2023-24 School Level AAFTE'!$C$4:$L$2380,9,FALSE)</f>
        <v>No</v>
      </c>
      <c r="F702" s="98">
        <f>VLOOKUP($C702,'2023-24 School Level AAFTE'!$C$4:$J$2380,8,FALSE)</f>
        <v>198.34</v>
      </c>
      <c r="G702" s="100">
        <f>IFERROR(IF(E702= "yes",VLOOKUP(C702,Summary!$B:$I,5,0),0),0)</f>
        <v>0</v>
      </c>
      <c r="H702" s="99">
        <f t="shared" si="121"/>
        <v>0</v>
      </c>
      <c r="I702" s="157">
        <f>VLOOKUP($A702,'2024-25 Salary &amp; Benefits'!$A:$I,3,FALSE)</f>
        <v>1</v>
      </c>
      <c r="J702" s="157">
        <f>VLOOKUP($A702,'2024-25 Salary &amp; Benefits'!$A:$I,4,FALSE)</f>
        <v>1.04</v>
      </c>
      <c r="K702" s="144">
        <f t="shared" si="122"/>
        <v>0</v>
      </c>
      <c r="L702" s="143">
        <f t="shared" si="123"/>
        <v>0</v>
      </c>
      <c r="M702" s="145">
        <f>'2024-25 Salary &amp; Benefits'!$E$6</f>
        <v>72728</v>
      </c>
      <c r="N702" s="145">
        <f>'2024-25 Salary &amp; Benefits'!$F$6</f>
        <v>78209</v>
      </c>
      <c r="O702" s="9">
        <f t="shared" si="124"/>
        <v>0</v>
      </c>
      <c r="P702" s="9">
        <f t="shared" si="125"/>
        <v>0</v>
      </c>
      <c r="Q702" s="9">
        <f>'2024-25 Salary &amp; Benefits'!G$6</f>
        <v>14418.72</v>
      </c>
      <c r="R702" s="146">
        <f>'2024-25 Salary &amp; Benefits'!H$6</f>
        <v>0.18149999999999999</v>
      </c>
      <c r="S702" s="146">
        <f>'2024-25 Salary &amp; Benefits'!I$6</f>
        <v>0.17510000000000001</v>
      </c>
      <c r="T702" s="9">
        <f t="shared" si="126"/>
        <v>0</v>
      </c>
      <c r="U702" s="9">
        <f t="shared" si="127"/>
        <v>0</v>
      </c>
      <c r="V702" s="9">
        <f t="shared" si="128"/>
        <v>0</v>
      </c>
      <c r="W702" s="9">
        <f t="shared" si="129"/>
        <v>0</v>
      </c>
      <c r="X702" s="22">
        <f t="shared" si="130"/>
        <v>0</v>
      </c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</row>
    <row r="703" spans="1:159" s="21" customFormat="1">
      <c r="A703" s="78" t="s">
        <v>2511</v>
      </c>
      <c r="B703" s="90" t="s">
        <v>2120</v>
      </c>
      <c r="C703" s="91">
        <v>1962</v>
      </c>
      <c r="D703" s="90" t="s">
        <v>2121</v>
      </c>
      <c r="E703" s="110" t="str">
        <f>VLOOKUP($C703,'2023-24 School Level AAFTE'!$C$4:$L$2380,9,FALSE)</f>
        <v>Yes</v>
      </c>
      <c r="F703" s="98">
        <f>VLOOKUP($C703,'2023-24 School Level AAFTE'!$C$4:$J$2380,8,FALSE)</f>
        <v>37.5</v>
      </c>
      <c r="G703" s="100">
        <f>IFERROR(IF(E703= "yes",VLOOKUP(C703,Summary!$B:$I,5,0),0),0)</f>
        <v>0</v>
      </c>
      <c r="H703" s="99">
        <f t="shared" si="121"/>
        <v>37.5</v>
      </c>
      <c r="I703" s="157">
        <f>VLOOKUP($A703,'2024-25 Salary &amp; Benefits'!$A:$I,3,FALSE)</f>
        <v>1</v>
      </c>
      <c r="J703" s="157">
        <f>VLOOKUP($A703,'2024-25 Salary &amp; Benefits'!$A:$I,4,FALSE)</f>
        <v>1</v>
      </c>
      <c r="K703" s="144">
        <f t="shared" si="122"/>
        <v>37.5</v>
      </c>
      <c r="L703" s="143">
        <f t="shared" si="123"/>
        <v>0.11</v>
      </c>
      <c r="M703" s="145">
        <f>'2024-25 Salary &amp; Benefits'!$E$6</f>
        <v>72728</v>
      </c>
      <c r="N703" s="145">
        <f>'2024-25 Salary &amp; Benefits'!$F$6</f>
        <v>78209</v>
      </c>
      <c r="O703" s="9">
        <f t="shared" si="124"/>
        <v>8000.08</v>
      </c>
      <c r="P703" s="9">
        <f t="shared" si="125"/>
        <v>602.90999999999985</v>
      </c>
      <c r="Q703" s="9">
        <f>'2024-25 Salary &amp; Benefits'!G$6</f>
        <v>14418.72</v>
      </c>
      <c r="R703" s="146">
        <f>'2024-25 Salary &amp; Benefits'!H$6</f>
        <v>0.18149999999999999</v>
      </c>
      <c r="S703" s="146">
        <f>'2024-25 Salary &amp; Benefits'!I$6</f>
        <v>0.17510000000000001</v>
      </c>
      <c r="T703" s="9">
        <f t="shared" si="126"/>
        <v>3143.64</v>
      </c>
      <c r="U703" s="9">
        <f t="shared" si="127"/>
        <v>143.38</v>
      </c>
      <c r="V703" s="9">
        <f t="shared" si="128"/>
        <v>25.11</v>
      </c>
      <c r="W703" s="9">
        <f t="shared" si="129"/>
        <v>168.49</v>
      </c>
      <c r="X703" s="22">
        <f t="shared" si="130"/>
        <v>11915.119999999999</v>
      </c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</row>
    <row r="704" spans="1:159" s="21" customFormat="1">
      <c r="A704" s="78" t="s">
        <v>2511</v>
      </c>
      <c r="B704" s="90" t="s">
        <v>2120</v>
      </c>
      <c r="C704" s="91">
        <v>2895</v>
      </c>
      <c r="D704" s="90" t="s">
        <v>1788</v>
      </c>
      <c r="E704" s="110" t="str">
        <f>VLOOKUP($C704,'2023-24 School Level AAFTE'!$C$4:$L$2380,9,FALSE)</f>
        <v>Yes</v>
      </c>
      <c r="F704" s="98">
        <f>VLOOKUP($C704,'2023-24 School Level AAFTE'!$C$4:$J$2380,8,FALSE)</f>
        <v>46.57</v>
      </c>
      <c r="G704" s="100">
        <f>IFERROR(IF(E704= "yes",VLOOKUP(C704,Summary!$B:$I,5,0),0),0)</f>
        <v>0</v>
      </c>
      <c r="H704" s="99">
        <f t="shared" si="121"/>
        <v>46.57</v>
      </c>
      <c r="I704" s="157">
        <f>VLOOKUP($A704,'2024-25 Salary &amp; Benefits'!$A:$I,3,FALSE)</f>
        <v>1</v>
      </c>
      <c r="J704" s="157">
        <f>VLOOKUP($A704,'2024-25 Salary &amp; Benefits'!$A:$I,4,FALSE)</f>
        <v>1</v>
      </c>
      <c r="K704" s="144">
        <f t="shared" si="122"/>
        <v>46.57</v>
      </c>
      <c r="L704" s="143">
        <f t="shared" si="123"/>
        <v>0.13700000000000001</v>
      </c>
      <c r="M704" s="145">
        <f>'2024-25 Salary &amp; Benefits'!$E$6</f>
        <v>72728</v>
      </c>
      <c r="N704" s="145">
        <f>'2024-25 Salary &amp; Benefits'!$F$6</f>
        <v>78209</v>
      </c>
      <c r="O704" s="9">
        <f t="shared" si="124"/>
        <v>9963.74</v>
      </c>
      <c r="P704" s="9">
        <f t="shared" si="125"/>
        <v>750.88999999999942</v>
      </c>
      <c r="Q704" s="9">
        <f>'2024-25 Salary &amp; Benefits'!G$6</f>
        <v>14418.72</v>
      </c>
      <c r="R704" s="146">
        <f>'2024-25 Salary &amp; Benefits'!H$6</f>
        <v>0.18149999999999999</v>
      </c>
      <c r="S704" s="146">
        <f>'2024-25 Salary &amp; Benefits'!I$6</f>
        <v>0.17510000000000001</v>
      </c>
      <c r="T704" s="9">
        <f t="shared" si="126"/>
        <v>3915.26</v>
      </c>
      <c r="U704" s="9">
        <f t="shared" si="127"/>
        <v>178.58</v>
      </c>
      <c r="V704" s="9">
        <f t="shared" si="128"/>
        <v>31.27</v>
      </c>
      <c r="W704" s="9">
        <f t="shared" si="129"/>
        <v>209.85000000000002</v>
      </c>
      <c r="X704" s="22">
        <f t="shared" si="130"/>
        <v>14839.74</v>
      </c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</row>
    <row r="705" spans="1:159" s="21" customFormat="1">
      <c r="A705" s="78" t="s">
        <v>2511</v>
      </c>
      <c r="B705" s="90" t="s">
        <v>2120</v>
      </c>
      <c r="C705" s="91">
        <v>2896</v>
      </c>
      <c r="D705" s="90" t="s">
        <v>2122</v>
      </c>
      <c r="E705" s="110" t="str">
        <f>VLOOKUP($C705,'2023-24 School Level AAFTE'!$C$4:$L$2380,9,FALSE)</f>
        <v>No</v>
      </c>
      <c r="F705" s="98">
        <f>VLOOKUP($C705,'2023-24 School Level AAFTE'!$C$4:$J$2380,8,FALSE)</f>
        <v>26.57</v>
      </c>
      <c r="G705" s="100">
        <f>IFERROR(IF(E705= "yes",VLOOKUP(C705,Summary!$B:$I,5,0),0),0)</f>
        <v>0</v>
      </c>
      <c r="H705" s="99">
        <f t="shared" si="121"/>
        <v>0</v>
      </c>
      <c r="I705" s="157">
        <f>VLOOKUP($A705,'2024-25 Salary &amp; Benefits'!$A:$I,3,FALSE)</f>
        <v>1</v>
      </c>
      <c r="J705" s="157">
        <f>VLOOKUP($A705,'2024-25 Salary &amp; Benefits'!$A:$I,4,FALSE)</f>
        <v>1</v>
      </c>
      <c r="K705" s="144">
        <f t="shared" si="122"/>
        <v>0</v>
      </c>
      <c r="L705" s="143">
        <f t="shared" si="123"/>
        <v>0</v>
      </c>
      <c r="M705" s="145">
        <f>'2024-25 Salary &amp; Benefits'!$E$6</f>
        <v>72728</v>
      </c>
      <c r="N705" s="145">
        <f>'2024-25 Salary &amp; Benefits'!$F$6</f>
        <v>78209</v>
      </c>
      <c r="O705" s="9">
        <f t="shared" si="124"/>
        <v>0</v>
      </c>
      <c r="P705" s="9">
        <f t="shared" si="125"/>
        <v>0</v>
      </c>
      <c r="Q705" s="9">
        <f>'2024-25 Salary &amp; Benefits'!G$6</f>
        <v>14418.72</v>
      </c>
      <c r="R705" s="146">
        <f>'2024-25 Salary &amp; Benefits'!H$6</f>
        <v>0.18149999999999999</v>
      </c>
      <c r="S705" s="146">
        <f>'2024-25 Salary &amp; Benefits'!I$6</f>
        <v>0.17510000000000001</v>
      </c>
      <c r="T705" s="9">
        <f t="shared" si="126"/>
        <v>0</v>
      </c>
      <c r="U705" s="9">
        <f t="shared" si="127"/>
        <v>0</v>
      </c>
      <c r="V705" s="9">
        <f t="shared" si="128"/>
        <v>0</v>
      </c>
      <c r="W705" s="9">
        <f t="shared" si="129"/>
        <v>0</v>
      </c>
      <c r="X705" s="22">
        <f t="shared" si="130"/>
        <v>0</v>
      </c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</row>
    <row r="706" spans="1:159" s="21" customFormat="1">
      <c r="A706" s="78" t="s">
        <v>2357</v>
      </c>
      <c r="B706" s="90" t="s">
        <v>1100</v>
      </c>
      <c r="C706" s="91">
        <v>3047</v>
      </c>
      <c r="D706" s="90" t="s">
        <v>1101</v>
      </c>
      <c r="E706" s="110" t="str">
        <f>VLOOKUP($C706,'2023-24 School Level AAFTE'!$C$4:$L$2380,9,FALSE)</f>
        <v>Yes</v>
      </c>
      <c r="F706" s="98">
        <f>VLOOKUP($C706,'2023-24 School Level AAFTE'!$C$4:$J$2380,8,FALSE)</f>
        <v>26.71</v>
      </c>
      <c r="G706" s="100">
        <f>IFERROR(IF(E706= "yes",VLOOKUP(C706,Summary!$B:$I,5,0),0),0)</f>
        <v>0</v>
      </c>
      <c r="H706" s="99">
        <f t="shared" si="121"/>
        <v>26.71</v>
      </c>
      <c r="I706" s="157">
        <f>VLOOKUP($A706,'2024-25 Salary &amp; Benefits'!$A:$I,3,FALSE)</f>
        <v>1</v>
      </c>
      <c r="J706" s="157">
        <f>VLOOKUP($A706,'2024-25 Salary &amp; Benefits'!$A:$I,4,FALSE)</f>
        <v>1.04</v>
      </c>
      <c r="K706" s="144">
        <f t="shared" si="122"/>
        <v>26.71</v>
      </c>
      <c r="L706" s="143">
        <f t="shared" si="123"/>
        <v>7.8E-2</v>
      </c>
      <c r="M706" s="145">
        <f>'2024-25 Salary &amp; Benefits'!$E$6</f>
        <v>72728</v>
      </c>
      <c r="N706" s="145">
        <f>'2024-25 Salary &amp; Benefits'!$F$6</f>
        <v>78209</v>
      </c>
      <c r="O706" s="9">
        <f t="shared" si="124"/>
        <v>5672.78</v>
      </c>
      <c r="P706" s="9">
        <f t="shared" si="125"/>
        <v>671.53000000000065</v>
      </c>
      <c r="Q706" s="9">
        <f>'2024-25 Salary &amp; Benefits'!G$6</f>
        <v>14418.72</v>
      </c>
      <c r="R706" s="146">
        <f>'2024-25 Salary &amp; Benefits'!H$6</f>
        <v>0.18149999999999999</v>
      </c>
      <c r="S706" s="146">
        <f>'2024-25 Salary &amp; Benefits'!I$6</f>
        <v>0.17510000000000001</v>
      </c>
      <c r="T706" s="9">
        <f t="shared" si="126"/>
        <v>2271.85</v>
      </c>
      <c r="U706" s="9">
        <f t="shared" si="127"/>
        <v>105.74</v>
      </c>
      <c r="V706" s="9">
        <f t="shared" si="128"/>
        <v>18.52</v>
      </c>
      <c r="W706" s="9">
        <f t="shared" si="129"/>
        <v>124.25999999999999</v>
      </c>
      <c r="X706" s="22">
        <f t="shared" si="130"/>
        <v>8740.42</v>
      </c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</row>
    <row r="707" spans="1:159" s="21" customFormat="1">
      <c r="A707" s="78" t="s">
        <v>2357</v>
      </c>
      <c r="B707" s="90" t="s">
        <v>1100</v>
      </c>
      <c r="C707" s="91">
        <v>3048</v>
      </c>
      <c r="D707" s="90" t="s">
        <v>1102</v>
      </c>
      <c r="E707" s="110" t="str">
        <f>VLOOKUP($C707,'2023-24 School Level AAFTE'!$C$4:$L$2380,9,FALSE)</f>
        <v>No</v>
      </c>
      <c r="F707" s="98">
        <f>VLOOKUP($C707,'2023-24 School Level AAFTE'!$C$4:$J$2380,8,FALSE)</f>
        <v>34.29</v>
      </c>
      <c r="G707" s="100">
        <f>IFERROR(IF(E707= "yes",VLOOKUP(C707,Summary!$B:$I,5,0),0),0)</f>
        <v>0</v>
      </c>
      <c r="H707" s="99">
        <f t="shared" si="121"/>
        <v>0</v>
      </c>
      <c r="I707" s="157">
        <f>VLOOKUP($A707,'2024-25 Salary &amp; Benefits'!$A:$I,3,FALSE)</f>
        <v>1</v>
      </c>
      <c r="J707" s="157">
        <f>VLOOKUP($A707,'2024-25 Salary &amp; Benefits'!$A:$I,4,FALSE)</f>
        <v>1.04</v>
      </c>
      <c r="K707" s="144">
        <f t="shared" si="122"/>
        <v>0</v>
      </c>
      <c r="L707" s="143">
        <f t="shared" si="123"/>
        <v>0</v>
      </c>
      <c r="M707" s="145">
        <f>'2024-25 Salary &amp; Benefits'!$E$6</f>
        <v>72728</v>
      </c>
      <c r="N707" s="145">
        <f>'2024-25 Salary &amp; Benefits'!$F$6</f>
        <v>78209</v>
      </c>
      <c r="O707" s="9">
        <f t="shared" si="124"/>
        <v>0</v>
      </c>
      <c r="P707" s="9">
        <f t="shared" si="125"/>
        <v>0</v>
      </c>
      <c r="Q707" s="9">
        <f>'2024-25 Salary &amp; Benefits'!G$6</f>
        <v>14418.72</v>
      </c>
      <c r="R707" s="146">
        <f>'2024-25 Salary &amp; Benefits'!H$6</f>
        <v>0.18149999999999999</v>
      </c>
      <c r="S707" s="146">
        <f>'2024-25 Salary &amp; Benefits'!I$6</f>
        <v>0.17510000000000001</v>
      </c>
      <c r="T707" s="9">
        <f t="shared" si="126"/>
        <v>0</v>
      </c>
      <c r="U707" s="9">
        <f t="shared" si="127"/>
        <v>0</v>
      </c>
      <c r="V707" s="9">
        <f t="shared" si="128"/>
        <v>0</v>
      </c>
      <c r="W707" s="9">
        <f t="shared" si="129"/>
        <v>0</v>
      </c>
      <c r="X707" s="22">
        <f t="shared" si="130"/>
        <v>0</v>
      </c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</row>
    <row r="708" spans="1:159" s="21" customFormat="1">
      <c r="A708" s="78" t="s">
        <v>2360</v>
      </c>
      <c r="B708" s="90" t="s">
        <v>1106</v>
      </c>
      <c r="C708" s="91">
        <v>2856</v>
      </c>
      <c r="D708" s="90" t="s">
        <v>1108</v>
      </c>
      <c r="E708" s="110" t="str">
        <f>VLOOKUP($C708,'2023-24 School Level AAFTE'!$C$4:$L$2380,9,FALSE)</f>
        <v>Yes</v>
      </c>
      <c r="F708" s="98">
        <f>VLOOKUP($C708,'2023-24 School Level AAFTE'!$C$4:$J$2380,8,FALSE)</f>
        <v>311.77000000000004</v>
      </c>
      <c r="G708" s="100">
        <f>IFERROR(IF(E708= "yes",VLOOKUP(C708,Summary!$B:$I,5,0),0),0)</f>
        <v>0</v>
      </c>
      <c r="H708" s="99">
        <f t="shared" si="121"/>
        <v>311.77000000000004</v>
      </c>
      <c r="I708" s="157">
        <f>VLOOKUP($A708,'2024-25 Salary &amp; Benefits'!$A:$I,3,FALSE)</f>
        <v>1</v>
      </c>
      <c r="J708" s="157">
        <f>VLOOKUP($A708,'2024-25 Salary &amp; Benefits'!$A:$I,4,FALSE)</f>
        <v>1</v>
      </c>
      <c r="K708" s="144">
        <f t="shared" si="122"/>
        <v>311.77000000000004</v>
      </c>
      <c r="L708" s="143">
        <f t="shared" si="123"/>
        <v>0.91500000000000004</v>
      </c>
      <c r="M708" s="145">
        <f>'2024-25 Salary &amp; Benefits'!$E$6</f>
        <v>72728</v>
      </c>
      <c r="N708" s="145">
        <f>'2024-25 Salary &amp; Benefits'!$F$6</f>
        <v>78209</v>
      </c>
      <c r="O708" s="9">
        <f t="shared" si="124"/>
        <v>66546.12</v>
      </c>
      <c r="P708" s="9">
        <f t="shared" si="125"/>
        <v>5015.1200000000099</v>
      </c>
      <c r="Q708" s="9">
        <f>'2024-25 Salary &amp; Benefits'!G$6</f>
        <v>14418.72</v>
      </c>
      <c r="R708" s="146">
        <f>'2024-25 Salary &amp; Benefits'!H$6</f>
        <v>0.18149999999999999</v>
      </c>
      <c r="S708" s="146">
        <f>'2024-25 Salary &amp; Benefits'!I$6</f>
        <v>0.17510000000000001</v>
      </c>
      <c r="T708" s="9">
        <f t="shared" si="126"/>
        <v>26149.4</v>
      </c>
      <c r="U708" s="9">
        <f t="shared" si="127"/>
        <v>1192.69</v>
      </c>
      <c r="V708" s="9">
        <f t="shared" si="128"/>
        <v>208.84</v>
      </c>
      <c r="W708" s="9">
        <f t="shared" si="129"/>
        <v>1401.53</v>
      </c>
      <c r="X708" s="22">
        <f t="shared" si="130"/>
        <v>99112.17</v>
      </c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</row>
    <row r="709" spans="1:159" s="21" customFormat="1">
      <c r="A709" s="78" t="s">
        <v>2360</v>
      </c>
      <c r="B709" s="90" t="s">
        <v>1106</v>
      </c>
      <c r="C709" s="91">
        <v>3393</v>
      </c>
      <c r="D709" s="90" t="s">
        <v>1109</v>
      </c>
      <c r="E709" s="110" t="str">
        <f>VLOOKUP($C709,'2023-24 School Level AAFTE'!$C$4:$L$2380,9,FALSE)</f>
        <v>Yes</v>
      </c>
      <c r="F709" s="98">
        <f>VLOOKUP($C709,'2023-24 School Level AAFTE'!$C$4:$J$2380,8,FALSE)</f>
        <v>256.14999999999998</v>
      </c>
      <c r="G709" s="100">
        <f>IFERROR(IF(E709= "yes",VLOOKUP(C709,Summary!$B:$I,5,0),0),0)</f>
        <v>0</v>
      </c>
      <c r="H709" s="99">
        <f t="shared" si="121"/>
        <v>256.14999999999998</v>
      </c>
      <c r="I709" s="157">
        <f>VLOOKUP($A709,'2024-25 Salary &amp; Benefits'!$A:$I,3,FALSE)</f>
        <v>1</v>
      </c>
      <c r="J709" s="157">
        <f>VLOOKUP($A709,'2024-25 Salary &amp; Benefits'!$A:$I,4,FALSE)</f>
        <v>1</v>
      </c>
      <c r="K709" s="144">
        <f t="shared" si="122"/>
        <v>256.14999999999998</v>
      </c>
      <c r="L709" s="143">
        <f t="shared" si="123"/>
        <v>0.751</v>
      </c>
      <c r="M709" s="145">
        <f>'2024-25 Salary &amp; Benefits'!$E$6</f>
        <v>72728</v>
      </c>
      <c r="N709" s="145">
        <f>'2024-25 Salary &amp; Benefits'!$F$6</f>
        <v>78209</v>
      </c>
      <c r="O709" s="9">
        <f t="shared" si="124"/>
        <v>54618.73</v>
      </c>
      <c r="P709" s="9">
        <f t="shared" si="125"/>
        <v>4116.2299999999959</v>
      </c>
      <c r="Q709" s="9">
        <f>'2024-25 Salary &amp; Benefits'!G$6</f>
        <v>14418.72</v>
      </c>
      <c r="R709" s="146">
        <f>'2024-25 Salary &amp; Benefits'!H$6</f>
        <v>0.18149999999999999</v>
      </c>
      <c r="S709" s="146">
        <f>'2024-25 Salary &amp; Benefits'!I$6</f>
        <v>0.17510000000000001</v>
      </c>
      <c r="T709" s="9">
        <f t="shared" si="126"/>
        <v>21462.51</v>
      </c>
      <c r="U709" s="9">
        <f t="shared" si="127"/>
        <v>978.92</v>
      </c>
      <c r="V709" s="9">
        <f t="shared" si="128"/>
        <v>171.41</v>
      </c>
      <c r="W709" s="9">
        <f t="shared" si="129"/>
        <v>1150.33</v>
      </c>
      <c r="X709" s="22">
        <f t="shared" si="130"/>
        <v>81347.8</v>
      </c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</row>
    <row r="710" spans="1:159" s="21" customFormat="1">
      <c r="A710" s="78" t="s">
        <v>2360</v>
      </c>
      <c r="B710" s="90" t="s">
        <v>1106</v>
      </c>
      <c r="C710" s="91">
        <v>2677</v>
      </c>
      <c r="D710" s="90" t="s">
        <v>1107</v>
      </c>
      <c r="E710" s="110" t="str">
        <f>VLOOKUP($C710,'2023-24 School Level AAFTE'!$C$4:$L$2380,9,FALSE)</f>
        <v>Yes</v>
      </c>
      <c r="F710" s="98">
        <f>VLOOKUP($C710,'2023-24 School Level AAFTE'!$C$4:$J$2380,8,FALSE)</f>
        <v>298.43</v>
      </c>
      <c r="G710" s="100">
        <f>IFERROR(IF(E710= "yes",VLOOKUP(C710,Summary!$B:$I,5,0),0),0)</f>
        <v>0</v>
      </c>
      <c r="H710" s="99">
        <f t="shared" si="121"/>
        <v>298.43</v>
      </c>
      <c r="I710" s="157">
        <f>VLOOKUP($A710,'2024-25 Salary &amp; Benefits'!$A:$I,3,FALSE)</f>
        <v>1</v>
      </c>
      <c r="J710" s="157">
        <f>VLOOKUP($A710,'2024-25 Salary &amp; Benefits'!$A:$I,4,FALSE)</f>
        <v>1</v>
      </c>
      <c r="K710" s="144">
        <f t="shared" si="122"/>
        <v>298.43</v>
      </c>
      <c r="L710" s="143">
        <f t="shared" si="123"/>
        <v>0.875</v>
      </c>
      <c r="M710" s="145">
        <f>'2024-25 Salary &amp; Benefits'!$E$6</f>
        <v>72728</v>
      </c>
      <c r="N710" s="145">
        <f>'2024-25 Salary &amp; Benefits'!$F$6</f>
        <v>78209</v>
      </c>
      <c r="O710" s="9">
        <f t="shared" si="124"/>
        <v>63637</v>
      </c>
      <c r="P710" s="9">
        <f t="shared" si="125"/>
        <v>4795.8800000000047</v>
      </c>
      <c r="Q710" s="9">
        <f>'2024-25 Salary &amp; Benefits'!G$6</f>
        <v>14418.72</v>
      </c>
      <c r="R710" s="146">
        <f>'2024-25 Salary &amp; Benefits'!H$6</f>
        <v>0.18149999999999999</v>
      </c>
      <c r="S710" s="146">
        <f>'2024-25 Salary &amp; Benefits'!I$6</f>
        <v>0.17510000000000001</v>
      </c>
      <c r="T710" s="9">
        <f t="shared" si="126"/>
        <v>25006.25</v>
      </c>
      <c r="U710" s="9">
        <f t="shared" si="127"/>
        <v>1140.55</v>
      </c>
      <c r="V710" s="9">
        <f t="shared" si="128"/>
        <v>199.71</v>
      </c>
      <c r="W710" s="9">
        <f t="shared" si="129"/>
        <v>1340.26</v>
      </c>
      <c r="X710" s="22">
        <f t="shared" si="130"/>
        <v>94779.39</v>
      </c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</row>
    <row r="711" spans="1:159" s="21" customFormat="1">
      <c r="A711" s="78" t="s">
        <v>2360</v>
      </c>
      <c r="B711" s="90" t="s">
        <v>1106</v>
      </c>
      <c r="C711" s="91">
        <v>5618</v>
      </c>
      <c r="D711" s="90" t="s">
        <v>3050</v>
      </c>
      <c r="E711" s="110" t="str">
        <f>VLOOKUP($C711,'2023-24 School Level AAFTE'!$C$4:$L$2380,9,FALSE)</f>
        <v>No</v>
      </c>
      <c r="F711" s="98">
        <f>VLOOKUP($C711,'2023-24 School Level AAFTE'!$C$4:$J$2380,8,FALSE)</f>
        <v>2072.46</v>
      </c>
      <c r="G711" s="100">
        <f>IFERROR(IF(E711= "yes",VLOOKUP(C711,Summary!$B:$I,5,0),0),0)</f>
        <v>0</v>
      </c>
      <c r="H711" s="99">
        <f t="shared" si="121"/>
        <v>0</v>
      </c>
      <c r="I711" s="157">
        <f>VLOOKUP($A711,'2024-25 Salary &amp; Benefits'!$A:$I,3,FALSE)</f>
        <v>1</v>
      </c>
      <c r="J711" s="157">
        <f>VLOOKUP($A711,'2024-25 Salary &amp; Benefits'!$A:$I,4,FALSE)</f>
        <v>1</v>
      </c>
      <c r="K711" s="144">
        <f t="shared" si="122"/>
        <v>0</v>
      </c>
      <c r="L711" s="143">
        <f t="shared" si="123"/>
        <v>0</v>
      </c>
      <c r="M711" s="145">
        <f>'2024-25 Salary &amp; Benefits'!$E$6</f>
        <v>72728</v>
      </c>
      <c r="N711" s="145">
        <f>'2024-25 Salary &amp; Benefits'!$F$6</f>
        <v>78209</v>
      </c>
      <c r="O711" s="9">
        <f t="shared" si="124"/>
        <v>0</v>
      </c>
      <c r="P711" s="9">
        <f t="shared" si="125"/>
        <v>0</v>
      </c>
      <c r="Q711" s="9">
        <f>'2024-25 Salary &amp; Benefits'!G$6</f>
        <v>14418.72</v>
      </c>
      <c r="R711" s="146">
        <f>'2024-25 Salary &amp; Benefits'!H$6</f>
        <v>0.18149999999999999</v>
      </c>
      <c r="S711" s="146">
        <f>'2024-25 Salary &amp; Benefits'!I$6</f>
        <v>0.17510000000000001</v>
      </c>
      <c r="T711" s="9">
        <f t="shared" si="126"/>
        <v>0</v>
      </c>
      <c r="U711" s="9">
        <f t="shared" si="127"/>
        <v>0</v>
      </c>
      <c r="V711" s="9">
        <f t="shared" si="128"/>
        <v>0</v>
      </c>
      <c r="W711" s="9">
        <f t="shared" si="129"/>
        <v>0</v>
      </c>
      <c r="X711" s="22">
        <f t="shared" si="130"/>
        <v>0</v>
      </c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</row>
    <row r="712" spans="1:159" s="21" customFormat="1">
      <c r="A712" s="78" t="s">
        <v>2297</v>
      </c>
      <c r="B712" s="90" t="s">
        <v>459</v>
      </c>
      <c r="C712" s="91">
        <v>5336</v>
      </c>
      <c r="D712" s="90" t="s">
        <v>2976</v>
      </c>
      <c r="E712" s="110" t="str">
        <f>VLOOKUP($C712,'2023-24 School Level AAFTE'!$C$4:$L$2380,9,FALSE)</f>
        <v>Yes</v>
      </c>
      <c r="F712" s="98">
        <f>VLOOKUP($C712,'2023-24 School Level AAFTE'!$C$4:$J$2380,8,FALSE)</f>
        <v>40</v>
      </c>
      <c r="G712" s="100">
        <f>IFERROR(IF(E712= "yes",VLOOKUP(C712,Summary!$B:$I,5,0),0),0)</f>
        <v>0</v>
      </c>
      <c r="H712" s="99">
        <f t="shared" ref="H712:H775" si="131">IF(E712= "yes", F712,0)</f>
        <v>40</v>
      </c>
      <c r="I712" s="157">
        <f>VLOOKUP($A712,'2024-25 Salary &amp; Benefits'!$A:$I,3,FALSE)</f>
        <v>1</v>
      </c>
      <c r="J712" s="157">
        <f>VLOOKUP($A712,'2024-25 Salary &amp; Benefits'!$A:$I,4,FALSE)</f>
        <v>1</v>
      </c>
      <c r="K712" s="144">
        <f t="shared" ref="K712:K775" si="132">IF(G712&gt;0,G712,H712)</f>
        <v>40</v>
      </c>
      <c r="L712" s="143">
        <f t="shared" ref="L712:L775" si="133">ROUND((($K712*1.1*36)/15)/900,3)</f>
        <v>0.11700000000000001</v>
      </c>
      <c r="M712" s="145">
        <f>'2024-25 Salary &amp; Benefits'!$E$6</f>
        <v>72728</v>
      </c>
      <c r="N712" s="145">
        <f>'2024-25 Salary &amp; Benefits'!$F$6</f>
        <v>78209</v>
      </c>
      <c r="O712" s="9">
        <f t="shared" ref="O712:O775" si="134">ROUND($I712*$M712*$L712,2)</f>
        <v>8509.18</v>
      </c>
      <c r="P712" s="9">
        <f t="shared" ref="P712:P775" si="135">ROUND($J712*$N712*$L712,2)-O712</f>
        <v>641.27000000000044</v>
      </c>
      <c r="Q712" s="9">
        <f>'2024-25 Salary &amp; Benefits'!G$6</f>
        <v>14418.72</v>
      </c>
      <c r="R712" s="146">
        <f>'2024-25 Salary &amp; Benefits'!H$6</f>
        <v>0.18149999999999999</v>
      </c>
      <c r="S712" s="146">
        <f>'2024-25 Salary &amp; Benefits'!I$6</f>
        <v>0.17510000000000001</v>
      </c>
      <c r="T712" s="9">
        <f t="shared" ref="T712:T775" si="136">ROUND(O712*R712+P712*S712+L712*Q712,2)</f>
        <v>3343.69</v>
      </c>
      <c r="U712" s="9">
        <f t="shared" ref="U712:U775" si="137">ROUND((($N712*$J712*$L712)/180)*3,2)</f>
        <v>152.51</v>
      </c>
      <c r="V712" s="9">
        <f t="shared" ref="V712:V775" si="138">ROUND(U712*S712,2)</f>
        <v>26.7</v>
      </c>
      <c r="W712" s="9">
        <f t="shared" ref="W712:W775" si="139">SUM(U712:V712)</f>
        <v>179.20999999999998</v>
      </c>
      <c r="X712" s="22">
        <f t="shared" ref="X712:X775" si="140">SUM(T712,O712:P712,W712)</f>
        <v>12673.35</v>
      </c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</row>
    <row r="713" spans="1:159" s="21" customFormat="1">
      <c r="A713" s="78" t="s">
        <v>2297</v>
      </c>
      <c r="B713" s="90" t="s">
        <v>459</v>
      </c>
      <c r="C713" s="91">
        <v>2802</v>
      </c>
      <c r="D713" s="90" t="s">
        <v>461</v>
      </c>
      <c r="E713" s="110" t="str">
        <f>VLOOKUP($C713,'2023-24 School Level AAFTE'!$C$4:$L$2380,9,FALSE)</f>
        <v>Yes</v>
      </c>
      <c r="F713" s="98">
        <f>VLOOKUP($C713,'2023-24 School Level AAFTE'!$C$4:$J$2380,8,FALSE)</f>
        <v>325.82</v>
      </c>
      <c r="G713" s="100">
        <f>IFERROR(IF(E713= "yes",VLOOKUP(C713,Summary!$B:$I,5,0),0),0)</f>
        <v>0</v>
      </c>
      <c r="H713" s="99">
        <f t="shared" si="131"/>
        <v>325.82</v>
      </c>
      <c r="I713" s="157">
        <f>VLOOKUP($A713,'2024-25 Salary &amp; Benefits'!$A:$I,3,FALSE)</f>
        <v>1</v>
      </c>
      <c r="J713" s="157">
        <f>VLOOKUP($A713,'2024-25 Salary &amp; Benefits'!$A:$I,4,FALSE)</f>
        <v>1</v>
      </c>
      <c r="K713" s="144">
        <f t="shared" si="132"/>
        <v>325.82</v>
      </c>
      <c r="L713" s="143">
        <f t="shared" si="133"/>
        <v>0.95599999999999996</v>
      </c>
      <c r="M713" s="145">
        <f>'2024-25 Salary &amp; Benefits'!$E$6</f>
        <v>72728</v>
      </c>
      <c r="N713" s="145">
        <f>'2024-25 Salary &amp; Benefits'!$F$6</f>
        <v>78209</v>
      </c>
      <c r="O713" s="9">
        <f t="shared" si="134"/>
        <v>69527.97</v>
      </c>
      <c r="P713" s="9">
        <f t="shared" si="135"/>
        <v>5239.8300000000017</v>
      </c>
      <c r="Q713" s="9">
        <f>'2024-25 Salary &amp; Benefits'!G$6</f>
        <v>14418.72</v>
      </c>
      <c r="R713" s="146">
        <f>'2024-25 Salary &amp; Benefits'!H$6</f>
        <v>0.18149999999999999</v>
      </c>
      <c r="S713" s="146">
        <f>'2024-25 Salary &amp; Benefits'!I$6</f>
        <v>0.17510000000000001</v>
      </c>
      <c r="T713" s="9">
        <f t="shared" si="136"/>
        <v>27321.119999999999</v>
      </c>
      <c r="U713" s="9">
        <f t="shared" si="137"/>
        <v>1246.1300000000001</v>
      </c>
      <c r="V713" s="9">
        <f t="shared" si="138"/>
        <v>218.2</v>
      </c>
      <c r="W713" s="9">
        <f t="shared" si="139"/>
        <v>1464.3300000000002</v>
      </c>
      <c r="X713" s="22">
        <f t="shared" si="140"/>
        <v>103553.25</v>
      </c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</row>
    <row r="714" spans="1:159" s="21" customFormat="1">
      <c r="A714" s="78" t="s">
        <v>2297</v>
      </c>
      <c r="B714" s="90" t="s">
        <v>459</v>
      </c>
      <c r="C714" s="91">
        <v>2801</v>
      </c>
      <c r="D714" s="90" t="s">
        <v>460</v>
      </c>
      <c r="E714" s="110" t="str">
        <f>VLOOKUP($C714,'2023-24 School Level AAFTE'!$C$4:$L$2380,9,FALSE)</f>
        <v>Yes</v>
      </c>
      <c r="F714" s="98">
        <f>VLOOKUP($C714,'2023-24 School Level AAFTE'!$C$4:$J$2380,8,FALSE)</f>
        <v>332.67</v>
      </c>
      <c r="G714" s="100">
        <f>IFERROR(IF(E714= "yes",VLOOKUP(C714,Summary!$B:$I,5,0),0),0)</f>
        <v>0</v>
      </c>
      <c r="H714" s="99">
        <f t="shared" si="131"/>
        <v>332.67</v>
      </c>
      <c r="I714" s="157">
        <f>VLOOKUP($A714,'2024-25 Salary &amp; Benefits'!$A:$I,3,FALSE)</f>
        <v>1</v>
      </c>
      <c r="J714" s="157">
        <f>VLOOKUP($A714,'2024-25 Salary &amp; Benefits'!$A:$I,4,FALSE)</f>
        <v>1</v>
      </c>
      <c r="K714" s="144">
        <f t="shared" si="132"/>
        <v>332.67</v>
      </c>
      <c r="L714" s="143">
        <f t="shared" si="133"/>
        <v>0.97599999999999998</v>
      </c>
      <c r="M714" s="145">
        <f>'2024-25 Salary &amp; Benefits'!$E$6</f>
        <v>72728</v>
      </c>
      <c r="N714" s="145">
        <f>'2024-25 Salary &amp; Benefits'!$F$6</f>
        <v>78209</v>
      </c>
      <c r="O714" s="9">
        <f t="shared" si="134"/>
        <v>70982.53</v>
      </c>
      <c r="P714" s="9">
        <f t="shared" si="135"/>
        <v>5349.4499999999971</v>
      </c>
      <c r="Q714" s="9">
        <f>'2024-25 Salary &amp; Benefits'!G$6</f>
        <v>14418.72</v>
      </c>
      <c r="R714" s="146">
        <f>'2024-25 Salary &amp; Benefits'!H$6</f>
        <v>0.18149999999999999</v>
      </c>
      <c r="S714" s="146">
        <f>'2024-25 Salary &amp; Benefits'!I$6</f>
        <v>0.17510000000000001</v>
      </c>
      <c r="T714" s="9">
        <f t="shared" si="136"/>
        <v>27892.69</v>
      </c>
      <c r="U714" s="9">
        <f t="shared" si="137"/>
        <v>1272.2</v>
      </c>
      <c r="V714" s="9">
        <f t="shared" si="138"/>
        <v>222.76</v>
      </c>
      <c r="W714" s="9">
        <f t="shared" si="139"/>
        <v>1494.96</v>
      </c>
      <c r="X714" s="22">
        <f t="shared" si="140"/>
        <v>105719.63</v>
      </c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</row>
    <row r="715" spans="1:159" s="21" customFormat="1">
      <c r="A715" s="78" t="s">
        <v>2524</v>
      </c>
      <c r="B715" s="90" t="s">
        <v>2176</v>
      </c>
      <c r="C715" s="91">
        <v>1776</v>
      </c>
      <c r="D715" s="90" t="s">
        <v>2177</v>
      </c>
      <c r="E715" s="110" t="str">
        <f>VLOOKUP($C715,'2023-24 School Level AAFTE'!$C$4:$L$2380,9,FALSE)</f>
        <v>Yes</v>
      </c>
      <c r="F715" s="98">
        <f>VLOOKUP($C715,'2023-24 School Level AAFTE'!$C$4:$J$2380,8,FALSE)</f>
        <v>33</v>
      </c>
      <c r="G715" s="100">
        <f>IFERROR(IF(E715= "yes",VLOOKUP(C715,Summary!$B:$I,5,0),0),0)</f>
        <v>0</v>
      </c>
      <c r="H715" s="99">
        <f t="shared" si="131"/>
        <v>33</v>
      </c>
      <c r="I715" s="157">
        <f>VLOOKUP($A715,'2024-25 Salary &amp; Benefits'!$A:$I,3,FALSE)</f>
        <v>1</v>
      </c>
      <c r="J715" s="157">
        <f>VLOOKUP($A715,'2024-25 Salary &amp; Benefits'!$A:$I,4,FALSE)</f>
        <v>1</v>
      </c>
      <c r="K715" s="144">
        <f t="shared" si="132"/>
        <v>33</v>
      </c>
      <c r="L715" s="143">
        <f t="shared" si="133"/>
        <v>9.7000000000000003E-2</v>
      </c>
      <c r="M715" s="145">
        <f>'2024-25 Salary &amp; Benefits'!$E$6</f>
        <v>72728</v>
      </c>
      <c r="N715" s="145">
        <f>'2024-25 Salary &amp; Benefits'!$F$6</f>
        <v>78209</v>
      </c>
      <c r="O715" s="9">
        <f t="shared" si="134"/>
        <v>7054.62</v>
      </c>
      <c r="P715" s="9">
        <f t="shared" si="135"/>
        <v>531.65000000000055</v>
      </c>
      <c r="Q715" s="9">
        <f>'2024-25 Salary &amp; Benefits'!G$6</f>
        <v>14418.72</v>
      </c>
      <c r="R715" s="146">
        <f>'2024-25 Salary &amp; Benefits'!H$6</f>
        <v>0.18149999999999999</v>
      </c>
      <c r="S715" s="146">
        <f>'2024-25 Salary &amp; Benefits'!I$6</f>
        <v>0.17510000000000001</v>
      </c>
      <c r="T715" s="9">
        <f t="shared" si="136"/>
        <v>2772.12</v>
      </c>
      <c r="U715" s="9">
        <f t="shared" si="137"/>
        <v>126.44</v>
      </c>
      <c r="V715" s="9">
        <f t="shared" si="138"/>
        <v>22.14</v>
      </c>
      <c r="W715" s="9">
        <f t="shared" si="139"/>
        <v>148.57999999999998</v>
      </c>
      <c r="X715" s="22">
        <f t="shared" si="140"/>
        <v>10506.97</v>
      </c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</row>
    <row r="716" spans="1:159" s="21" customFormat="1">
      <c r="A716" s="78" t="s">
        <v>2524</v>
      </c>
      <c r="B716" s="90" t="s">
        <v>2176</v>
      </c>
      <c r="C716" s="91">
        <v>2555</v>
      </c>
      <c r="D716" s="90" t="s">
        <v>2179</v>
      </c>
      <c r="E716" s="110" t="str">
        <f>VLOOKUP($C716,'2023-24 School Level AAFTE'!$C$4:$L$2380,9,FALSE)</f>
        <v>Yes</v>
      </c>
      <c r="F716" s="98">
        <f>VLOOKUP($C716,'2023-24 School Level AAFTE'!$C$4:$J$2380,8,FALSE)</f>
        <v>1138.92</v>
      </c>
      <c r="G716" s="100">
        <f>IFERROR(IF(E716= "yes",VLOOKUP(C716,Summary!$B:$I,5,0),0),0)</f>
        <v>0</v>
      </c>
      <c r="H716" s="99">
        <f t="shared" si="131"/>
        <v>1138.92</v>
      </c>
      <c r="I716" s="157">
        <f>VLOOKUP($A716,'2024-25 Salary &amp; Benefits'!$A:$I,3,FALSE)</f>
        <v>1</v>
      </c>
      <c r="J716" s="157">
        <f>VLOOKUP($A716,'2024-25 Salary &amp; Benefits'!$A:$I,4,FALSE)</f>
        <v>1</v>
      </c>
      <c r="K716" s="144">
        <f t="shared" si="132"/>
        <v>1138.92</v>
      </c>
      <c r="L716" s="143">
        <f t="shared" si="133"/>
        <v>3.3410000000000002</v>
      </c>
      <c r="M716" s="145">
        <f>'2024-25 Salary &amp; Benefits'!$E$6</f>
        <v>72728</v>
      </c>
      <c r="N716" s="145">
        <f>'2024-25 Salary &amp; Benefits'!$F$6</f>
        <v>78209</v>
      </c>
      <c r="O716" s="9">
        <f t="shared" si="134"/>
        <v>242984.25</v>
      </c>
      <c r="P716" s="9">
        <f t="shared" si="135"/>
        <v>18312.01999999999</v>
      </c>
      <c r="Q716" s="9">
        <f>'2024-25 Salary &amp; Benefits'!G$6</f>
        <v>14418.72</v>
      </c>
      <c r="R716" s="146">
        <f>'2024-25 Salary &amp; Benefits'!H$6</f>
        <v>0.18149999999999999</v>
      </c>
      <c r="S716" s="146">
        <f>'2024-25 Salary &amp; Benefits'!I$6</f>
        <v>0.17510000000000001</v>
      </c>
      <c r="T716" s="9">
        <f t="shared" si="136"/>
        <v>95481.02</v>
      </c>
      <c r="U716" s="9">
        <f t="shared" si="137"/>
        <v>4354.9399999999996</v>
      </c>
      <c r="V716" s="9">
        <f t="shared" si="138"/>
        <v>762.55</v>
      </c>
      <c r="W716" s="9">
        <f t="shared" si="139"/>
        <v>5117.49</v>
      </c>
      <c r="X716" s="22">
        <f t="shared" si="140"/>
        <v>361894.78</v>
      </c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</row>
    <row r="717" spans="1:159" s="21" customFormat="1">
      <c r="A717" s="78" t="s">
        <v>2524</v>
      </c>
      <c r="B717" s="90" t="s">
        <v>2176</v>
      </c>
      <c r="C717" s="91">
        <v>3071</v>
      </c>
      <c r="D717" s="90" t="s">
        <v>2182</v>
      </c>
      <c r="E717" s="110" t="str">
        <f>VLOOKUP($C717,'2023-24 School Level AAFTE'!$C$4:$L$2380,9,FALSE)</f>
        <v>Yes</v>
      </c>
      <c r="F717" s="98">
        <f>VLOOKUP($C717,'2023-24 School Level AAFTE'!$C$4:$J$2380,8,FALSE)</f>
        <v>835.47</v>
      </c>
      <c r="G717" s="100">
        <f>IFERROR(IF(E717= "yes",VLOOKUP(C717,Summary!$B:$I,5,0),0),0)</f>
        <v>0</v>
      </c>
      <c r="H717" s="99">
        <f t="shared" si="131"/>
        <v>835.47</v>
      </c>
      <c r="I717" s="157">
        <f>VLOOKUP($A717,'2024-25 Salary &amp; Benefits'!$A:$I,3,FALSE)</f>
        <v>1</v>
      </c>
      <c r="J717" s="157">
        <f>VLOOKUP($A717,'2024-25 Salary &amp; Benefits'!$A:$I,4,FALSE)</f>
        <v>1</v>
      </c>
      <c r="K717" s="144">
        <f t="shared" si="132"/>
        <v>835.47</v>
      </c>
      <c r="L717" s="143">
        <f t="shared" si="133"/>
        <v>2.4510000000000001</v>
      </c>
      <c r="M717" s="145">
        <f>'2024-25 Salary &amp; Benefits'!$E$6</f>
        <v>72728</v>
      </c>
      <c r="N717" s="145">
        <f>'2024-25 Salary &amp; Benefits'!$F$6</f>
        <v>78209</v>
      </c>
      <c r="O717" s="9">
        <f t="shared" si="134"/>
        <v>178256.33</v>
      </c>
      <c r="P717" s="9">
        <f t="shared" si="135"/>
        <v>13433.930000000022</v>
      </c>
      <c r="Q717" s="9">
        <f>'2024-25 Salary &amp; Benefits'!G$6</f>
        <v>14418.72</v>
      </c>
      <c r="R717" s="146">
        <f>'2024-25 Salary &amp; Benefits'!H$6</f>
        <v>0.18149999999999999</v>
      </c>
      <c r="S717" s="146">
        <f>'2024-25 Salary &amp; Benefits'!I$6</f>
        <v>0.17510000000000001</v>
      </c>
      <c r="T717" s="9">
        <f t="shared" si="136"/>
        <v>70046.09</v>
      </c>
      <c r="U717" s="9">
        <f t="shared" si="137"/>
        <v>3194.84</v>
      </c>
      <c r="V717" s="9">
        <f t="shared" si="138"/>
        <v>559.41999999999996</v>
      </c>
      <c r="W717" s="9">
        <f t="shared" si="139"/>
        <v>3754.26</v>
      </c>
      <c r="X717" s="22">
        <f t="shared" si="140"/>
        <v>265490.61</v>
      </c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</row>
    <row r="718" spans="1:159" s="21" customFormat="1">
      <c r="A718" s="78" t="s">
        <v>2524</v>
      </c>
      <c r="B718" s="90" t="s">
        <v>2176</v>
      </c>
      <c r="C718" s="91">
        <v>2345</v>
      </c>
      <c r="D718" s="90" t="s">
        <v>2178</v>
      </c>
      <c r="E718" s="110" t="str">
        <f>VLOOKUP($C718,'2023-24 School Level AAFTE'!$C$4:$L$2380,9,FALSE)</f>
        <v>Yes</v>
      </c>
      <c r="F718" s="98">
        <f>VLOOKUP($C718,'2023-24 School Level AAFTE'!$C$4:$J$2380,8,FALSE)</f>
        <v>541.86</v>
      </c>
      <c r="G718" s="100">
        <f>IFERROR(IF(E718= "yes",VLOOKUP(C718,Summary!$B:$I,5,0),0),0)</f>
        <v>0</v>
      </c>
      <c r="H718" s="99">
        <f t="shared" si="131"/>
        <v>541.86</v>
      </c>
      <c r="I718" s="157">
        <f>VLOOKUP($A718,'2024-25 Salary &amp; Benefits'!$A:$I,3,FALSE)</f>
        <v>1</v>
      </c>
      <c r="J718" s="157">
        <f>VLOOKUP($A718,'2024-25 Salary &amp; Benefits'!$A:$I,4,FALSE)</f>
        <v>1</v>
      </c>
      <c r="K718" s="144">
        <f t="shared" si="132"/>
        <v>541.86</v>
      </c>
      <c r="L718" s="143">
        <f t="shared" si="133"/>
        <v>1.589</v>
      </c>
      <c r="M718" s="145">
        <f>'2024-25 Salary &amp; Benefits'!$E$6</f>
        <v>72728</v>
      </c>
      <c r="N718" s="145">
        <f>'2024-25 Salary &amp; Benefits'!$F$6</f>
        <v>78209</v>
      </c>
      <c r="O718" s="9">
        <f t="shared" si="134"/>
        <v>115564.79</v>
      </c>
      <c r="P718" s="9">
        <f t="shared" si="135"/>
        <v>8709.3100000000122</v>
      </c>
      <c r="Q718" s="9">
        <f>'2024-25 Salary &amp; Benefits'!G$6</f>
        <v>14418.72</v>
      </c>
      <c r="R718" s="146">
        <f>'2024-25 Salary &amp; Benefits'!H$6</f>
        <v>0.18149999999999999</v>
      </c>
      <c r="S718" s="146">
        <f>'2024-25 Salary &amp; Benefits'!I$6</f>
        <v>0.17510000000000001</v>
      </c>
      <c r="T718" s="9">
        <f t="shared" si="136"/>
        <v>45411.360000000001</v>
      </c>
      <c r="U718" s="9">
        <f t="shared" si="137"/>
        <v>2071.2399999999998</v>
      </c>
      <c r="V718" s="9">
        <f t="shared" si="138"/>
        <v>362.67</v>
      </c>
      <c r="W718" s="9">
        <f t="shared" si="139"/>
        <v>2433.91</v>
      </c>
      <c r="X718" s="22">
        <f t="shared" si="140"/>
        <v>172119.37000000002</v>
      </c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</row>
    <row r="719" spans="1:159" s="21" customFormat="1">
      <c r="A719" s="78" t="s">
        <v>2524</v>
      </c>
      <c r="B719" s="90" t="s">
        <v>2176</v>
      </c>
      <c r="C719" s="91">
        <v>3013</v>
      </c>
      <c r="D719" s="90" t="s">
        <v>2181</v>
      </c>
      <c r="E719" s="110" t="str">
        <f>VLOOKUP($C719,'2023-24 School Level AAFTE'!$C$4:$L$2380,9,FALSE)</f>
        <v>Yes</v>
      </c>
      <c r="F719" s="98">
        <f>VLOOKUP($C719,'2023-24 School Level AAFTE'!$C$4:$J$2380,8,FALSE)</f>
        <v>467.58</v>
      </c>
      <c r="G719" s="100">
        <f>IFERROR(IF(E719= "yes",VLOOKUP(C719,Summary!$B:$I,5,0),0),0)</f>
        <v>0</v>
      </c>
      <c r="H719" s="99">
        <f t="shared" si="131"/>
        <v>467.58</v>
      </c>
      <c r="I719" s="157">
        <f>VLOOKUP($A719,'2024-25 Salary &amp; Benefits'!$A:$I,3,FALSE)</f>
        <v>1</v>
      </c>
      <c r="J719" s="157">
        <f>VLOOKUP($A719,'2024-25 Salary &amp; Benefits'!$A:$I,4,FALSE)</f>
        <v>1</v>
      </c>
      <c r="K719" s="144">
        <f t="shared" si="132"/>
        <v>467.58</v>
      </c>
      <c r="L719" s="143">
        <f t="shared" si="133"/>
        <v>1.3720000000000001</v>
      </c>
      <c r="M719" s="145">
        <f>'2024-25 Salary &amp; Benefits'!$E$6</f>
        <v>72728</v>
      </c>
      <c r="N719" s="145">
        <f>'2024-25 Salary &amp; Benefits'!$F$6</f>
        <v>78209</v>
      </c>
      <c r="O719" s="9">
        <f t="shared" si="134"/>
        <v>99782.82</v>
      </c>
      <c r="P719" s="9">
        <f t="shared" si="135"/>
        <v>7519.929999999993</v>
      </c>
      <c r="Q719" s="9">
        <f>'2024-25 Salary &amp; Benefits'!G$6</f>
        <v>14418.72</v>
      </c>
      <c r="R719" s="146">
        <f>'2024-25 Salary &amp; Benefits'!H$6</f>
        <v>0.18149999999999999</v>
      </c>
      <c r="S719" s="146">
        <f>'2024-25 Salary &amp; Benefits'!I$6</f>
        <v>0.17510000000000001</v>
      </c>
      <c r="T719" s="9">
        <f t="shared" si="136"/>
        <v>39209.81</v>
      </c>
      <c r="U719" s="9">
        <f t="shared" si="137"/>
        <v>1788.38</v>
      </c>
      <c r="V719" s="9">
        <f t="shared" si="138"/>
        <v>313.14999999999998</v>
      </c>
      <c r="W719" s="9">
        <f t="shared" si="139"/>
        <v>2101.5300000000002</v>
      </c>
      <c r="X719" s="22">
        <f t="shared" si="140"/>
        <v>148614.09</v>
      </c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</row>
    <row r="720" spans="1:159" s="21" customFormat="1">
      <c r="A720" s="78" t="s">
        <v>2524</v>
      </c>
      <c r="B720" s="90" t="s">
        <v>2176</v>
      </c>
      <c r="C720" s="89">
        <v>5399</v>
      </c>
      <c r="D720" s="79" t="s">
        <v>2183</v>
      </c>
      <c r="E720" s="110" t="str">
        <f>VLOOKUP($C720,'2023-24 School Level AAFTE'!$C$4:$L$2380,9,FALSE)</f>
        <v>Yes</v>
      </c>
      <c r="F720" s="98">
        <f>VLOOKUP($C720,'2023-24 School Level AAFTE'!$C$4:$J$2380,8,FALSE)</f>
        <v>0.71</v>
      </c>
      <c r="G720" s="100">
        <f>IFERROR(IF(E720= "yes",VLOOKUP(C720,Summary!$B:$I,5,0),0),0)</f>
        <v>0</v>
      </c>
      <c r="H720" s="99">
        <f t="shared" si="131"/>
        <v>0.71</v>
      </c>
      <c r="I720" s="157">
        <f>VLOOKUP($A720,'2024-25 Salary &amp; Benefits'!$A:$I,3,FALSE)</f>
        <v>1</v>
      </c>
      <c r="J720" s="157">
        <f>VLOOKUP($A720,'2024-25 Salary &amp; Benefits'!$A:$I,4,FALSE)</f>
        <v>1</v>
      </c>
      <c r="K720" s="144">
        <f t="shared" si="132"/>
        <v>0.71</v>
      </c>
      <c r="L720" s="143">
        <f t="shared" si="133"/>
        <v>2E-3</v>
      </c>
      <c r="M720" s="145">
        <f>'2024-25 Salary &amp; Benefits'!$E$6</f>
        <v>72728</v>
      </c>
      <c r="N720" s="145">
        <f>'2024-25 Salary &amp; Benefits'!$F$6</f>
        <v>78209</v>
      </c>
      <c r="O720" s="9">
        <f t="shared" si="134"/>
        <v>145.46</v>
      </c>
      <c r="P720" s="9">
        <f t="shared" si="135"/>
        <v>10.95999999999998</v>
      </c>
      <c r="Q720" s="9">
        <f>'2024-25 Salary &amp; Benefits'!G$6</f>
        <v>14418.72</v>
      </c>
      <c r="R720" s="146">
        <f>'2024-25 Salary &amp; Benefits'!H$6</f>
        <v>0.18149999999999999</v>
      </c>
      <c r="S720" s="146">
        <f>'2024-25 Salary &amp; Benefits'!I$6</f>
        <v>0.17510000000000001</v>
      </c>
      <c r="T720" s="9">
        <f t="shared" si="136"/>
        <v>57.16</v>
      </c>
      <c r="U720" s="9">
        <f t="shared" si="137"/>
        <v>2.61</v>
      </c>
      <c r="V720" s="9">
        <f t="shared" si="138"/>
        <v>0.46</v>
      </c>
      <c r="W720" s="9">
        <f t="shared" si="139"/>
        <v>3.07</v>
      </c>
      <c r="X720" s="22">
        <f t="shared" si="140"/>
        <v>216.64999999999998</v>
      </c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</row>
    <row r="721" spans="1:159" s="21" customFormat="1">
      <c r="A721" s="78" t="s">
        <v>2524</v>
      </c>
      <c r="B721" s="90" t="s">
        <v>2176</v>
      </c>
      <c r="C721" s="91">
        <v>2756</v>
      </c>
      <c r="D721" s="90" t="s">
        <v>2180</v>
      </c>
      <c r="E721" s="110" t="str">
        <f>VLOOKUP($C721,'2023-24 School Level AAFTE'!$C$4:$L$2380,9,FALSE)</f>
        <v>Yes</v>
      </c>
      <c r="F721" s="98">
        <f>VLOOKUP($C721,'2023-24 School Level AAFTE'!$C$4:$J$2380,8,FALSE)</f>
        <v>554.15</v>
      </c>
      <c r="G721" s="100">
        <f>IFERROR(IF(E721= "yes",VLOOKUP(C721,Summary!$B:$I,5,0),0),0)</f>
        <v>0</v>
      </c>
      <c r="H721" s="99">
        <f t="shared" si="131"/>
        <v>554.15</v>
      </c>
      <c r="I721" s="157">
        <f>VLOOKUP($A721,'2024-25 Salary &amp; Benefits'!$A:$I,3,FALSE)</f>
        <v>1</v>
      </c>
      <c r="J721" s="157">
        <f>VLOOKUP($A721,'2024-25 Salary &amp; Benefits'!$A:$I,4,FALSE)</f>
        <v>1</v>
      </c>
      <c r="K721" s="144">
        <f t="shared" si="132"/>
        <v>554.15</v>
      </c>
      <c r="L721" s="143">
        <f t="shared" si="133"/>
        <v>1.6259999999999999</v>
      </c>
      <c r="M721" s="145">
        <f>'2024-25 Salary &amp; Benefits'!$E$6</f>
        <v>72728</v>
      </c>
      <c r="N721" s="145">
        <f>'2024-25 Salary &amp; Benefits'!$F$6</f>
        <v>78209</v>
      </c>
      <c r="O721" s="9">
        <f t="shared" si="134"/>
        <v>118255.73</v>
      </c>
      <c r="P721" s="9">
        <f t="shared" si="135"/>
        <v>8912.1000000000058</v>
      </c>
      <c r="Q721" s="9">
        <f>'2024-25 Salary &amp; Benefits'!G$6</f>
        <v>14418.72</v>
      </c>
      <c r="R721" s="146">
        <f>'2024-25 Salary &amp; Benefits'!H$6</f>
        <v>0.18149999999999999</v>
      </c>
      <c r="S721" s="146">
        <f>'2024-25 Salary &amp; Benefits'!I$6</f>
        <v>0.17510000000000001</v>
      </c>
      <c r="T721" s="9">
        <f t="shared" si="136"/>
        <v>46468.76</v>
      </c>
      <c r="U721" s="9">
        <f t="shared" si="137"/>
        <v>2119.46</v>
      </c>
      <c r="V721" s="9">
        <f t="shared" si="138"/>
        <v>371.12</v>
      </c>
      <c r="W721" s="9">
        <f t="shared" si="139"/>
        <v>2490.58</v>
      </c>
      <c r="X721" s="22">
        <f t="shared" si="140"/>
        <v>176127.16999999998</v>
      </c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</row>
    <row r="722" spans="1:159" s="21" customFormat="1">
      <c r="A722" s="78" t="s">
        <v>2528</v>
      </c>
      <c r="B722" s="90" t="s">
        <v>2204</v>
      </c>
      <c r="C722" s="91">
        <v>3314</v>
      </c>
      <c r="D722" s="90" t="s">
        <v>2206</v>
      </c>
      <c r="E722" s="110" t="str">
        <f>VLOOKUP($C722,'2023-24 School Level AAFTE'!$C$4:$L$2380,9,FALSE)</f>
        <v>Yes</v>
      </c>
      <c r="F722" s="98">
        <f>VLOOKUP($C722,'2023-24 School Level AAFTE'!$C$4:$J$2380,8,FALSE)</f>
        <v>407.96999999999997</v>
      </c>
      <c r="G722" s="100">
        <f>IFERROR(IF(E722= "yes",VLOOKUP(C722,Summary!$B:$I,5,0),0),0)</f>
        <v>0</v>
      </c>
      <c r="H722" s="99">
        <f t="shared" si="131"/>
        <v>407.96999999999997</v>
      </c>
      <c r="I722" s="157">
        <f>VLOOKUP($A722,'2024-25 Salary &amp; Benefits'!$A:$I,3,FALSE)</f>
        <v>1</v>
      </c>
      <c r="J722" s="157">
        <f>VLOOKUP($A722,'2024-25 Salary &amp; Benefits'!$A:$I,4,FALSE)</f>
        <v>1</v>
      </c>
      <c r="K722" s="144">
        <f t="shared" si="132"/>
        <v>407.96999999999997</v>
      </c>
      <c r="L722" s="143">
        <f t="shared" si="133"/>
        <v>1.1970000000000001</v>
      </c>
      <c r="M722" s="145">
        <f>'2024-25 Salary &amp; Benefits'!$E$6</f>
        <v>72728</v>
      </c>
      <c r="N722" s="145">
        <f>'2024-25 Salary &amp; Benefits'!$F$6</f>
        <v>78209</v>
      </c>
      <c r="O722" s="9">
        <f t="shared" si="134"/>
        <v>87055.42</v>
      </c>
      <c r="P722" s="9">
        <f t="shared" si="135"/>
        <v>6560.75</v>
      </c>
      <c r="Q722" s="9">
        <f>'2024-25 Salary &amp; Benefits'!G$6</f>
        <v>14418.72</v>
      </c>
      <c r="R722" s="146">
        <f>'2024-25 Salary &amp; Benefits'!H$6</f>
        <v>0.18149999999999999</v>
      </c>
      <c r="S722" s="146">
        <f>'2024-25 Salary &amp; Benefits'!I$6</f>
        <v>0.17510000000000001</v>
      </c>
      <c r="T722" s="9">
        <f t="shared" si="136"/>
        <v>34208.550000000003</v>
      </c>
      <c r="U722" s="9">
        <f t="shared" si="137"/>
        <v>1560.27</v>
      </c>
      <c r="V722" s="9">
        <f t="shared" si="138"/>
        <v>273.2</v>
      </c>
      <c r="W722" s="9">
        <f t="shared" si="139"/>
        <v>1833.47</v>
      </c>
      <c r="X722" s="22">
        <f t="shared" si="140"/>
        <v>129658.19</v>
      </c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</row>
    <row r="723" spans="1:159" s="21" customFormat="1">
      <c r="A723" s="78" t="s">
        <v>2528</v>
      </c>
      <c r="B723" s="90" t="s">
        <v>2204</v>
      </c>
      <c r="C723" s="91">
        <v>2531</v>
      </c>
      <c r="D723" s="90" t="s">
        <v>2205</v>
      </c>
      <c r="E723" s="110" t="str">
        <f>VLOOKUP($C723,'2023-24 School Level AAFTE'!$C$4:$L$2380,9,FALSE)</f>
        <v>Yes</v>
      </c>
      <c r="F723" s="98">
        <f>VLOOKUP($C723,'2023-24 School Level AAFTE'!$C$4:$J$2380,8,FALSE)</f>
        <v>423.86</v>
      </c>
      <c r="G723" s="100">
        <f>IFERROR(IF(E723= "yes",VLOOKUP(C723,Summary!$B:$I,5,0),0),0)</f>
        <v>0</v>
      </c>
      <c r="H723" s="99">
        <f t="shared" si="131"/>
        <v>423.86</v>
      </c>
      <c r="I723" s="157">
        <f>VLOOKUP($A723,'2024-25 Salary &amp; Benefits'!$A:$I,3,FALSE)</f>
        <v>1</v>
      </c>
      <c r="J723" s="157">
        <f>VLOOKUP($A723,'2024-25 Salary &amp; Benefits'!$A:$I,4,FALSE)</f>
        <v>1</v>
      </c>
      <c r="K723" s="144">
        <f t="shared" si="132"/>
        <v>423.86</v>
      </c>
      <c r="L723" s="143">
        <f t="shared" si="133"/>
        <v>1.2430000000000001</v>
      </c>
      <c r="M723" s="145">
        <f>'2024-25 Salary &amp; Benefits'!$E$6</f>
        <v>72728</v>
      </c>
      <c r="N723" s="145">
        <f>'2024-25 Salary &amp; Benefits'!$F$6</f>
        <v>78209</v>
      </c>
      <c r="O723" s="9">
        <f t="shared" si="134"/>
        <v>90400.9</v>
      </c>
      <c r="P723" s="9">
        <f t="shared" si="135"/>
        <v>6812.8899999999994</v>
      </c>
      <c r="Q723" s="9">
        <f>'2024-25 Salary &amp; Benefits'!G$6</f>
        <v>14418.72</v>
      </c>
      <c r="R723" s="146">
        <f>'2024-25 Salary &amp; Benefits'!H$6</f>
        <v>0.18149999999999999</v>
      </c>
      <c r="S723" s="146">
        <f>'2024-25 Salary &amp; Benefits'!I$6</f>
        <v>0.17510000000000001</v>
      </c>
      <c r="T723" s="9">
        <f t="shared" si="136"/>
        <v>35523.17</v>
      </c>
      <c r="U723" s="9">
        <f t="shared" si="137"/>
        <v>1620.23</v>
      </c>
      <c r="V723" s="9">
        <f t="shared" si="138"/>
        <v>283.7</v>
      </c>
      <c r="W723" s="9">
        <f t="shared" si="139"/>
        <v>1903.93</v>
      </c>
      <c r="X723" s="22">
        <f t="shared" si="140"/>
        <v>134640.88999999998</v>
      </c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</row>
    <row r="724" spans="1:159" s="21" customFormat="1">
      <c r="A724" s="78" t="s">
        <v>2528</v>
      </c>
      <c r="B724" s="90" t="s">
        <v>2204</v>
      </c>
      <c r="C724" s="91">
        <v>4535</v>
      </c>
      <c r="D724" s="90" t="s">
        <v>1756</v>
      </c>
      <c r="E724" s="110" t="str">
        <f>VLOOKUP($C724,'2023-24 School Level AAFTE'!$C$4:$L$2380,9,FALSE)</f>
        <v>Yes</v>
      </c>
      <c r="F724" s="98">
        <f>VLOOKUP($C724,'2023-24 School Level AAFTE'!$C$4:$J$2380,8,FALSE)</f>
        <v>532.57000000000005</v>
      </c>
      <c r="G724" s="100">
        <f>IFERROR(IF(E724= "yes",VLOOKUP(C724,Summary!$B:$I,5,0),0),0)</f>
        <v>0</v>
      </c>
      <c r="H724" s="99">
        <f t="shared" si="131"/>
        <v>532.57000000000005</v>
      </c>
      <c r="I724" s="157">
        <f>VLOOKUP($A724,'2024-25 Salary &amp; Benefits'!$A:$I,3,FALSE)</f>
        <v>1</v>
      </c>
      <c r="J724" s="157">
        <f>VLOOKUP($A724,'2024-25 Salary &amp; Benefits'!$A:$I,4,FALSE)</f>
        <v>1</v>
      </c>
      <c r="K724" s="144">
        <f t="shared" si="132"/>
        <v>532.57000000000005</v>
      </c>
      <c r="L724" s="143">
        <f t="shared" si="133"/>
        <v>1.5620000000000001</v>
      </c>
      <c r="M724" s="145">
        <f>'2024-25 Salary &amp; Benefits'!$E$6</f>
        <v>72728</v>
      </c>
      <c r="N724" s="145">
        <f>'2024-25 Salary &amp; Benefits'!$F$6</f>
        <v>78209</v>
      </c>
      <c r="O724" s="9">
        <f t="shared" si="134"/>
        <v>113601.14</v>
      </c>
      <c r="P724" s="9">
        <f t="shared" si="135"/>
        <v>8561.320000000007</v>
      </c>
      <c r="Q724" s="9">
        <f>'2024-25 Salary &amp; Benefits'!G$6</f>
        <v>14418.72</v>
      </c>
      <c r="R724" s="146">
        <f>'2024-25 Salary &amp; Benefits'!H$6</f>
        <v>0.18149999999999999</v>
      </c>
      <c r="S724" s="146">
        <f>'2024-25 Salary &amp; Benefits'!I$6</f>
        <v>0.17510000000000001</v>
      </c>
      <c r="T724" s="9">
        <f t="shared" si="136"/>
        <v>44639.73</v>
      </c>
      <c r="U724" s="9">
        <f t="shared" si="137"/>
        <v>2036.04</v>
      </c>
      <c r="V724" s="9">
        <f t="shared" si="138"/>
        <v>356.51</v>
      </c>
      <c r="W724" s="9">
        <f t="shared" si="139"/>
        <v>2392.5500000000002</v>
      </c>
      <c r="X724" s="22">
        <f t="shared" si="140"/>
        <v>169194.74</v>
      </c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</row>
    <row r="725" spans="1:159" s="21" customFormat="1">
      <c r="A725" s="78" t="s">
        <v>2451</v>
      </c>
      <c r="B725" s="90" t="s">
        <v>1731</v>
      </c>
      <c r="C725" s="91">
        <v>5171</v>
      </c>
      <c r="D725" s="90" t="s">
        <v>1736</v>
      </c>
      <c r="E725" s="110" t="str">
        <f>VLOOKUP($C725,'2023-24 School Level AAFTE'!$C$4:$L$2380,9,FALSE)</f>
        <v>Yes</v>
      </c>
      <c r="F725" s="98">
        <f>VLOOKUP($C725,'2023-24 School Level AAFTE'!$C$4:$J$2380,8,FALSE)</f>
        <v>205.27</v>
      </c>
      <c r="G725" s="100">
        <f>IFERROR(IF(E725= "yes",VLOOKUP(C725,Summary!$B:$I,5,0),0),0)</f>
        <v>0</v>
      </c>
      <c r="H725" s="99">
        <f t="shared" si="131"/>
        <v>205.27</v>
      </c>
      <c r="I725" s="157">
        <f>VLOOKUP($A725,'2024-25 Salary &amp; Benefits'!$A:$I,3,FALSE)</f>
        <v>1.1200000000000001</v>
      </c>
      <c r="J725" s="157">
        <f>VLOOKUP($A725,'2024-25 Salary &amp; Benefits'!$A:$I,4,FALSE)</f>
        <v>1.1200000000000001</v>
      </c>
      <c r="K725" s="144">
        <f t="shared" si="132"/>
        <v>205.27</v>
      </c>
      <c r="L725" s="143">
        <f t="shared" si="133"/>
        <v>0.60199999999999998</v>
      </c>
      <c r="M725" s="145">
        <f>'2024-25 Salary &amp; Benefits'!$E$6</f>
        <v>72728</v>
      </c>
      <c r="N725" s="145">
        <f>'2024-25 Salary &amp; Benefits'!$F$6</f>
        <v>78209</v>
      </c>
      <c r="O725" s="9">
        <f t="shared" si="134"/>
        <v>49036.13</v>
      </c>
      <c r="P725" s="9">
        <f t="shared" si="135"/>
        <v>3695.510000000002</v>
      </c>
      <c r="Q725" s="9">
        <f>'2024-25 Salary &amp; Benefits'!G$6</f>
        <v>14418.72</v>
      </c>
      <c r="R725" s="146">
        <f>'2024-25 Salary &amp; Benefits'!H$6</f>
        <v>0.18149999999999999</v>
      </c>
      <c r="S725" s="146">
        <f>'2024-25 Salary &amp; Benefits'!I$6</f>
        <v>0.17510000000000001</v>
      </c>
      <c r="T725" s="9">
        <f t="shared" si="136"/>
        <v>18227.21</v>
      </c>
      <c r="U725" s="9">
        <f t="shared" si="137"/>
        <v>878.86</v>
      </c>
      <c r="V725" s="9">
        <f t="shared" si="138"/>
        <v>153.88999999999999</v>
      </c>
      <c r="W725" s="9">
        <f t="shared" si="139"/>
        <v>1032.75</v>
      </c>
      <c r="X725" s="22">
        <f t="shared" si="140"/>
        <v>71991.600000000006</v>
      </c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</row>
    <row r="726" spans="1:159" s="21" customFormat="1">
      <c r="A726" s="78" t="s">
        <v>2451</v>
      </c>
      <c r="B726" s="90" t="s">
        <v>1731</v>
      </c>
      <c r="C726" s="91">
        <v>2580</v>
      </c>
      <c r="D726" s="90" t="s">
        <v>1732</v>
      </c>
      <c r="E726" s="110" t="str">
        <f>VLOOKUP($C726,'2023-24 School Level AAFTE'!$C$4:$L$2380,9,FALSE)</f>
        <v>No</v>
      </c>
      <c r="F726" s="98">
        <f>VLOOKUP($C726,'2023-24 School Level AAFTE'!$C$4:$J$2380,8,FALSE)</f>
        <v>559.81000000000006</v>
      </c>
      <c r="G726" s="100">
        <f>IFERROR(IF(E726= "yes",VLOOKUP(C726,Summary!$B:$I,5,0),0),0)</f>
        <v>0</v>
      </c>
      <c r="H726" s="99">
        <f t="shared" si="131"/>
        <v>0</v>
      </c>
      <c r="I726" s="157">
        <f>VLOOKUP($A726,'2024-25 Salary &amp; Benefits'!$A:$I,3,FALSE)</f>
        <v>1.1200000000000001</v>
      </c>
      <c r="J726" s="157">
        <f>VLOOKUP($A726,'2024-25 Salary &amp; Benefits'!$A:$I,4,FALSE)</f>
        <v>1.1200000000000001</v>
      </c>
      <c r="K726" s="144">
        <f t="shared" si="132"/>
        <v>0</v>
      </c>
      <c r="L726" s="143">
        <f t="shared" si="133"/>
        <v>0</v>
      </c>
      <c r="M726" s="145">
        <f>'2024-25 Salary &amp; Benefits'!$E$6</f>
        <v>72728</v>
      </c>
      <c r="N726" s="145">
        <f>'2024-25 Salary &amp; Benefits'!$F$6</f>
        <v>78209</v>
      </c>
      <c r="O726" s="9">
        <f t="shared" si="134"/>
        <v>0</v>
      </c>
      <c r="P726" s="9">
        <f t="shared" si="135"/>
        <v>0</v>
      </c>
      <c r="Q726" s="9">
        <f>'2024-25 Salary &amp; Benefits'!G$6</f>
        <v>14418.72</v>
      </c>
      <c r="R726" s="146">
        <f>'2024-25 Salary &amp; Benefits'!H$6</f>
        <v>0.18149999999999999</v>
      </c>
      <c r="S726" s="146">
        <f>'2024-25 Salary &amp; Benefits'!I$6</f>
        <v>0.17510000000000001</v>
      </c>
      <c r="T726" s="9">
        <f t="shared" si="136"/>
        <v>0</v>
      </c>
      <c r="U726" s="9">
        <f t="shared" si="137"/>
        <v>0</v>
      </c>
      <c r="V726" s="9">
        <f t="shared" si="138"/>
        <v>0</v>
      </c>
      <c r="W726" s="9">
        <f t="shared" si="139"/>
        <v>0</v>
      </c>
      <c r="X726" s="22">
        <f t="shared" si="140"/>
        <v>0</v>
      </c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</row>
    <row r="727" spans="1:159" s="21" customFormat="1">
      <c r="A727" s="78" t="s">
        <v>2451</v>
      </c>
      <c r="B727" s="90" t="s">
        <v>1731</v>
      </c>
      <c r="C727" s="91">
        <v>4113</v>
      </c>
      <c r="D727" s="90" t="s">
        <v>1733</v>
      </c>
      <c r="E727" s="110" t="str">
        <f>VLOOKUP($C727,'2023-24 School Level AAFTE'!$C$4:$L$2380,9,FALSE)</f>
        <v>No</v>
      </c>
      <c r="F727" s="98">
        <f>VLOOKUP($C727,'2023-24 School Level AAFTE'!$C$4:$J$2380,8,FALSE)</f>
        <v>459.9</v>
      </c>
      <c r="G727" s="100">
        <f>IFERROR(IF(E727= "yes",VLOOKUP(C727,Summary!$B:$I,5,0),0),0)</f>
        <v>0</v>
      </c>
      <c r="H727" s="99">
        <f t="shared" si="131"/>
        <v>0</v>
      </c>
      <c r="I727" s="157">
        <f>VLOOKUP($A727,'2024-25 Salary &amp; Benefits'!$A:$I,3,FALSE)</f>
        <v>1.1200000000000001</v>
      </c>
      <c r="J727" s="157">
        <f>VLOOKUP($A727,'2024-25 Salary &amp; Benefits'!$A:$I,4,FALSE)</f>
        <v>1.1200000000000001</v>
      </c>
      <c r="K727" s="144">
        <f t="shared" si="132"/>
        <v>0</v>
      </c>
      <c r="L727" s="143">
        <f t="shared" si="133"/>
        <v>0</v>
      </c>
      <c r="M727" s="145">
        <f>'2024-25 Salary &amp; Benefits'!$E$6</f>
        <v>72728</v>
      </c>
      <c r="N727" s="145">
        <f>'2024-25 Salary &amp; Benefits'!$F$6</f>
        <v>78209</v>
      </c>
      <c r="O727" s="9">
        <f t="shared" si="134"/>
        <v>0</v>
      </c>
      <c r="P727" s="9">
        <f t="shared" si="135"/>
        <v>0</v>
      </c>
      <c r="Q727" s="9">
        <f>'2024-25 Salary &amp; Benefits'!G$6</f>
        <v>14418.72</v>
      </c>
      <c r="R727" s="146">
        <f>'2024-25 Salary &amp; Benefits'!H$6</f>
        <v>0.18149999999999999</v>
      </c>
      <c r="S727" s="146">
        <f>'2024-25 Salary &amp; Benefits'!I$6</f>
        <v>0.17510000000000001</v>
      </c>
      <c r="T727" s="9">
        <f t="shared" si="136"/>
        <v>0</v>
      </c>
      <c r="U727" s="9">
        <f t="shared" si="137"/>
        <v>0</v>
      </c>
      <c r="V727" s="9">
        <f t="shared" si="138"/>
        <v>0</v>
      </c>
      <c r="W727" s="9">
        <f t="shared" si="139"/>
        <v>0</v>
      </c>
      <c r="X727" s="22">
        <f t="shared" si="140"/>
        <v>0</v>
      </c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</row>
    <row r="728" spans="1:159" s="21" customFormat="1">
      <c r="A728" s="78" t="s">
        <v>2451</v>
      </c>
      <c r="B728" s="90" t="s">
        <v>1731</v>
      </c>
      <c r="C728" s="91">
        <v>5349</v>
      </c>
      <c r="D728" s="90" t="s">
        <v>1737</v>
      </c>
      <c r="E728" s="110" t="str">
        <f>VLOOKUP($C728,'2023-24 School Level AAFTE'!$C$4:$L$2380,9,FALSE)</f>
        <v>Yes</v>
      </c>
      <c r="F728" s="98">
        <f>VLOOKUP($C728,'2023-24 School Level AAFTE'!$C$4:$J$2380,8,FALSE)</f>
        <v>45.86</v>
      </c>
      <c r="G728" s="100">
        <f>IFERROR(IF(E728= "yes",VLOOKUP(C728,Summary!$B:$I,5,0),0),0)</f>
        <v>0</v>
      </c>
      <c r="H728" s="99">
        <f t="shared" si="131"/>
        <v>45.86</v>
      </c>
      <c r="I728" s="157">
        <f>VLOOKUP($A728,'2024-25 Salary &amp; Benefits'!$A:$I,3,FALSE)</f>
        <v>1.1200000000000001</v>
      </c>
      <c r="J728" s="157">
        <f>VLOOKUP($A728,'2024-25 Salary &amp; Benefits'!$A:$I,4,FALSE)</f>
        <v>1.1200000000000001</v>
      </c>
      <c r="K728" s="144">
        <f t="shared" si="132"/>
        <v>45.86</v>
      </c>
      <c r="L728" s="143">
        <f t="shared" si="133"/>
        <v>0.13500000000000001</v>
      </c>
      <c r="M728" s="145">
        <f>'2024-25 Salary &amp; Benefits'!$E$6</f>
        <v>72728</v>
      </c>
      <c r="N728" s="145">
        <f>'2024-25 Salary &amp; Benefits'!$F$6</f>
        <v>78209</v>
      </c>
      <c r="O728" s="9">
        <f t="shared" si="134"/>
        <v>10996.47</v>
      </c>
      <c r="P728" s="9">
        <f t="shared" si="135"/>
        <v>828.73000000000138</v>
      </c>
      <c r="Q728" s="9">
        <f>'2024-25 Salary &amp; Benefits'!G$6</f>
        <v>14418.72</v>
      </c>
      <c r="R728" s="146">
        <f>'2024-25 Salary &amp; Benefits'!H$6</f>
        <v>0.18149999999999999</v>
      </c>
      <c r="S728" s="146">
        <f>'2024-25 Salary &amp; Benefits'!I$6</f>
        <v>0.17510000000000001</v>
      </c>
      <c r="T728" s="9">
        <f t="shared" si="136"/>
        <v>4087.5</v>
      </c>
      <c r="U728" s="9">
        <f t="shared" si="137"/>
        <v>197.09</v>
      </c>
      <c r="V728" s="9">
        <f t="shared" si="138"/>
        <v>34.51</v>
      </c>
      <c r="W728" s="9">
        <f t="shared" si="139"/>
        <v>231.6</v>
      </c>
      <c r="X728" s="22">
        <f t="shared" si="140"/>
        <v>16144.300000000001</v>
      </c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</row>
    <row r="729" spans="1:159" s="21" customFormat="1">
      <c r="A729" s="78" t="s">
        <v>2451</v>
      </c>
      <c r="B729" s="90" t="s">
        <v>1731</v>
      </c>
      <c r="C729" s="91">
        <v>4479</v>
      </c>
      <c r="D729" s="90" t="s">
        <v>1735</v>
      </c>
      <c r="E729" s="110" t="str">
        <f>VLOOKUP($C729,'2023-24 School Level AAFTE'!$C$4:$L$2380,9,FALSE)</f>
        <v>Yes</v>
      </c>
      <c r="F729" s="98">
        <f>VLOOKUP($C729,'2023-24 School Level AAFTE'!$C$4:$J$2380,8,FALSE)</f>
        <v>484.97</v>
      </c>
      <c r="G729" s="100">
        <f>IFERROR(IF(E729= "yes",VLOOKUP(C729,Summary!$B:$I,5,0),0),0)</f>
        <v>0</v>
      </c>
      <c r="H729" s="99">
        <f t="shared" si="131"/>
        <v>484.97</v>
      </c>
      <c r="I729" s="157">
        <f>VLOOKUP($A729,'2024-25 Salary &amp; Benefits'!$A:$I,3,FALSE)</f>
        <v>1.1200000000000001</v>
      </c>
      <c r="J729" s="157">
        <f>VLOOKUP($A729,'2024-25 Salary &amp; Benefits'!$A:$I,4,FALSE)</f>
        <v>1.1200000000000001</v>
      </c>
      <c r="K729" s="144">
        <f t="shared" si="132"/>
        <v>484.97</v>
      </c>
      <c r="L729" s="143">
        <f t="shared" si="133"/>
        <v>1.423</v>
      </c>
      <c r="M729" s="145">
        <f>'2024-25 Salary &amp; Benefits'!$E$6</f>
        <v>72728</v>
      </c>
      <c r="N729" s="145">
        <f>'2024-25 Salary &amp; Benefits'!$F$6</f>
        <v>78209</v>
      </c>
      <c r="O729" s="9">
        <f t="shared" si="134"/>
        <v>115910.98</v>
      </c>
      <c r="P729" s="9">
        <f t="shared" si="135"/>
        <v>8735.4000000000087</v>
      </c>
      <c r="Q729" s="9">
        <f>'2024-25 Salary &amp; Benefits'!G$6</f>
        <v>14418.72</v>
      </c>
      <c r="R729" s="146">
        <f>'2024-25 Salary &amp; Benefits'!H$6</f>
        <v>0.18149999999999999</v>
      </c>
      <c r="S729" s="146">
        <f>'2024-25 Salary &amp; Benefits'!I$6</f>
        <v>0.17510000000000001</v>
      </c>
      <c r="T729" s="9">
        <f t="shared" si="136"/>
        <v>43085.25</v>
      </c>
      <c r="U729" s="9">
        <f t="shared" si="137"/>
        <v>2077.44</v>
      </c>
      <c r="V729" s="9">
        <f t="shared" si="138"/>
        <v>363.76</v>
      </c>
      <c r="W729" s="9">
        <f t="shared" si="139"/>
        <v>2441.1999999999998</v>
      </c>
      <c r="X729" s="22">
        <f t="shared" si="140"/>
        <v>170172.83000000002</v>
      </c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</row>
    <row r="730" spans="1:159" s="21" customFormat="1">
      <c r="A730" s="78" t="s">
        <v>2451</v>
      </c>
      <c r="B730" s="90" t="s">
        <v>1731</v>
      </c>
      <c r="C730" s="91">
        <v>4330</v>
      </c>
      <c r="D730" s="90" t="s">
        <v>1734</v>
      </c>
      <c r="E730" s="110" t="str">
        <f>VLOOKUP($C730,'2023-24 School Level AAFTE'!$C$4:$L$2380,9,FALSE)</f>
        <v>No</v>
      </c>
      <c r="F730" s="98">
        <f>VLOOKUP($C730,'2023-24 School Level AAFTE'!$C$4:$J$2380,8,FALSE)</f>
        <v>500.33</v>
      </c>
      <c r="G730" s="100">
        <f>IFERROR(IF(E730= "yes",VLOOKUP(C730,Summary!$B:$I,5,0),0),0)</f>
        <v>0</v>
      </c>
      <c r="H730" s="99">
        <f t="shared" si="131"/>
        <v>0</v>
      </c>
      <c r="I730" s="157">
        <f>VLOOKUP($A730,'2024-25 Salary &amp; Benefits'!$A:$I,3,FALSE)</f>
        <v>1.1200000000000001</v>
      </c>
      <c r="J730" s="157">
        <f>VLOOKUP($A730,'2024-25 Salary &amp; Benefits'!$A:$I,4,FALSE)</f>
        <v>1.1200000000000001</v>
      </c>
      <c r="K730" s="144">
        <f t="shared" si="132"/>
        <v>0</v>
      </c>
      <c r="L730" s="143">
        <f t="shared" si="133"/>
        <v>0</v>
      </c>
      <c r="M730" s="145">
        <f>'2024-25 Salary &amp; Benefits'!$E$6</f>
        <v>72728</v>
      </c>
      <c r="N730" s="145">
        <f>'2024-25 Salary &amp; Benefits'!$F$6</f>
        <v>78209</v>
      </c>
      <c r="O730" s="9">
        <f t="shared" si="134"/>
        <v>0</v>
      </c>
      <c r="P730" s="9">
        <f t="shared" si="135"/>
        <v>0</v>
      </c>
      <c r="Q730" s="9">
        <f>'2024-25 Salary &amp; Benefits'!G$6</f>
        <v>14418.72</v>
      </c>
      <c r="R730" s="146">
        <f>'2024-25 Salary &amp; Benefits'!H$6</f>
        <v>0.18149999999999999</v>
      </c>
      <c r="S730" s="146">
        <f>'2024-25 Salary &amp; Benefits'!I$6</f>
        <v>0.17510000000000001</v>
      </c>
      <c r="T730" s="9">
        <f t="shared" si="136"/>
        <v>0</v>
      </c>
      <c r="U730" s="9">
        <f t="shared" si="137"/>
        <v>0</v>
      </c>
      <c r="V730" s="9">
        <f t="shared" si="138"/>
        <v>0</v>
      </c>
      <c r="W730" s="9">
        <f t="shared" si="139"/>
        <v>0</v>
      </c>
      <c r="X730" s="22">
        <f t="shared" si="140"/>
        <v>0</v>
      </c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</row>
    <row r="731" spans="1:159" s="21" customFormat="1">
      <c r="A731" s="78" t="s">
        <v>2385</v>
      </c>
      <c r="B731" s="90" t="s">
        <v>1192</v>
      </c>
      <c r="C731" s="91">
        <v>2145</v>
      </c>
      <c r="D731" s="90" t="s">
        <v>1193</v>
      </c>
      <c r="E731" s="110" t="str">
        <f>VLOOKUP($C731,'2023-24 School Level AAFTE'!$C$4:$L$2380,9,FALSE)</f>
        <v>No</v>
      </c>
      <c r="F731" s="98">
        <f>VLOOKUP($C731,'2023-24 School Level AAFTE'!$C$4:$J$2380,8,FALSE)</f>
        <v>237.04000000000002</v>
      </c>
      <c r="G731" s="100">
        <f>IFERROR(IF(E731= "yes",VLOOKUP(C731,Summary!$B:$I,5,0),0),0)</f>
        <v>0</v>
      </c>
      <c r="H731" s="99">
        <f t="shared" si="131"/>
        <v>0</v>
      </c>
      <c r="I731" s="157">
        <f>VLOOKUP($A731,'2024-25 Salary &amp; Benefits'!$A:$I,3,FALSE)</f>
        <v>1.06</v>
      </c>
      <c r="J731" s="157">
        <f>VLOOKUP($A731,'2024-25 Salary &amp; Benefits'!$A:$I,4,FALSE)</f>
        <v>1.06</v>
      </c>
      <c r="K731" s="144">
        <f t="shared" si="132"/>
        <v>0</v>
      </c>
      <c r="L731" s="143">
        <f t="shared" si="133"/>
        <v>0</v>
      </c>
      <c r="M731" s="145">
        <f>'2024-25 Salary &amp; Benefits'!$E$6</f>
        <v>72728</v>
      </c>
      <c r="N731" s="145">
        <f>'2024-25 Salary &amp; Benefits'!$F$6</f>
        <v>78209</v>
      </c>
      <c r="O731" s="9">
        <f t="shared" si="134"/>
        <v>0</v>
      </c>
      <c r="P731" s="9">
        <f t="shared" si="135"/>
        <v>0</v>
      </c>
      <c r="Q731" s="9">
        <f>'2024-25 Salary &amp; Benefits'!G$6</f>
        <v>14418.72</v>
      </c>
      <c r="R731" s="146">
        <f>'2024-25 Salary &amp; Benefits'!H$6</f>
        <v>0.18149999999999999</v>
      </c>
      <c r="S731" s="146">
        <f>'2024-25 Salary &amp; Benefits'!I$6</f>
        <v>0.17510000000000001</v>
      </c>
      <c r="T731" s="9">
        <f t="shared" si="136"/>
        <v>0</v>
      </c>
      <c r="U731" s="9">
        <f t="shared" si="137"/>
        <v>0</v>
      </c>
      <c r="V731" s="9">
        <f t="shared" si="138"/>
        <v>0</v>
      </c>
      <c r="W731" s="9">
        <f t="shared" si="139"/>
        <v>0</v>
      </c>
      <c r="X731" s="22">
        <f t="shared" si="140"/>
        <v>0</v>
      </c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</row>
    <row r="732" spans="1:159" s="21" customFormat="1">
      <c r="A732" s="78" t="s">
        <v>2455</v>
      </c>
      <c r="B732" s="90" t="s">
        <v>1799</v>
      </c>
      <c r="C732" s="91">
        <v>2097</v>
      </c>
      <c r="D732" s="90" t="s">
        <v>1800</v>
      </c>
      <c r="E732" s="110" t="str">
        <f>VLOOKUP($C732,'2023-24 School Level AAFTE'!$C$4:$L$2380,9,FALSE)</f>
        <v>No</v>
      </c>
      <c r="F732" s="98">
        <f>VLOOKUP($C732,'2023-24 School Level AAFTE'!$C$4:$J$2380,8,FALSE)</f>
        <v>38</v>
      </c>
      <c r="G732" s="100">
        <f>IFERROR(IF(E732= "yes",VLOOKUP(C732,Summary!$B:$I,5,0),0),0)</f>
        <v>0</v>
      </c>
      <c r="H732" s="99">
        <f t="shared" si="131"/>
        <v>0</v>
      </c>
      <c r="I732" s="157">
        <f>VLOOKUP($A732,'2024-25 Salary &amp; Benefits'!$A:$I,3,FALSE)</f>
        <v>1</v>
      </c>
      <c r="J732" s="157">
        <f>VLOOKUP($A732,'2024-25 Salary &amp; Benefits'!$A:$I,4,FALSE)</f>
        <v>1</v>
      </c>
      <c r="K732" s="144">
        <f t="shared" si="132"/>
        <v>0</v>
      </c>
      <c r="L732" s="143">
        <f t="shared" si="133"/>
        <v>0</v>
      </c>
      <c r="M732" s="145">
        <f>'2024-25 Salary &amp; Benefits'!$E$6</f>
        <v>72728</v>
      </c>
      <c r="N732" s="145">
        <f>'2024-25 Salary &amp; Benefits'!$F$6</f>
        <v>78209</v>
      </c>
      <c r="O732" s="9">
        <f t="shared" si="134"/>
        <v>0</v>
      </c>
      <c r="P732" s="9">
        <f t="shared" si="135"/>
        <v>0</v>
      </c>
      <c r="Q732" s="9">
        <f>'2024-25 Salary &amp; Benefits'!G$6</f>
        <v>14418.72</v>
      </c>
      <c r="R732" s="146">
        <f>'2024-25 Salary &amp; Benefits'!H$6</f>
        <v>0.18149999999999999</v>
      </c>
      <c r="S732" s="146">
        <f>'2024-25 Salary &amp; Benefits'!I$6</f>
        <v>0.17510000000000001</v>
      </c>
      <c r="T732" s="9">
        <f t="shared" si="136"/>
        <v>0</v>
      </c>
      <c r="U732" s="9">
        <f t="shared" si="137"/>
        <v>0</v>
      </c>
      <c r="V732" s="9">
        <f t="shared" si="138"/>
        <v>0</v>
      </c>
      <c r="W732" s="9">
        <f t="shared" si="139"/>
        <v>0</v>
      </c>
      <c r="X732" s="22">
        <f t="shared" si="140"/>
        <v>0</v>
      </c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</row>
    <row r="733" spans="1:159" s="21" customFormat="1">
      <c r="A733" s="78" t="s">
        <v>2258</v>
      </c>
      <c r="B733" s="90" t="s">
        <v>209</v>
      </c>
      <c r="C733" s="91">
        <v>2484</v>
      </c>
      <c r="D733" s="90" t="s">
        <v>210</v>
      </c>
      <c r="E733" s="110" t="str">
        <f>VLOOKUP($C733,'2023-24 School Level AAFTE'!$C$4:$L$2380,9,FALSE)</f>
        <v>No</v>
      </c>
      <c r="F733" s="98">
        <f>VLOOKUP($C733,'2023-24 School Level AAFTE'!$C$4:$J$2380,8,FALSE)</f>
        <v>168.43</v>
      </c>
      <c r="G733" s="100">
        <f>IFERROR(IF(E733= "yes",VLOOKUP(C733,Summary!$B:$I,5,0),0),0)</f>
        <v>0</v>
      </c>
      <c r="H733" s="99">
        <f t="shared" si="131"/>
        <v>0</v>
      </c>
      <c r="I733" s="157">
        <f>VLOOKUP($A733,'2024-25 Salary &amp; Benefits'!$A:$I,3,FALSE)</f>
        <v>1.06</v>
      </c>
      <c r="J733" s="157">
        <f>VLOOKUP($A733,'2024-25 Salary &amp; Benefits'!$A:$I,4,FALSE)</f>
        <v>1.06</v>
      </c>
      <c r="K733" s="144">
        <f t="shared" si="132"/>
        <v>0</v>
      </c>
      <c r="L733" s="143">
        <f t="shared" si="133"/>
        <v>0</v>
      </c>
      <c r="M733" s="145">
        <f>'2024-25 Salary &amp; Benefits'!$E$6</f>
        <v>72728</v>
      </c>
      <c r="N733" s="145">
        <f>'2024-25 Salary &amp; Benefits'!$F$6</f>
        <v>78209</v>
      </c>
      <c r="O733" s="9">
        <f t="shared" si="134"/>
        <v>0</v>
      </c>
      <c r="P733" s="9">
        <f t="shared" si="135"/>
        <v>0</v>
      </c>
      <c r="Q733" s="9">
        <f>'2024-25 Salary &amp; Benefits'!G$6</f>
        <v>14418.72</v>
      </c>
      <c r="R733" s="146">
        <f>'2024-25 Salary &amp; Benefits'!H$6</f>
        <v>0.18149999999999999</v>
      </c>
      <c r="S733" s="146">
        <f>'2024-25 Salary &amp; Benefits'!I$6</f>
        <v>0.17510000000000001</v>
      </c>
      <c r="T733" s="9">
        <f t="shared" si="136"/>
        <v>0</v>
      </c>
      <c r="U733" s="9">
        <f t="shared" si="137"/>
        <v>0</v>
      </c>
      <c r="V733" s="9">
        <f t="shared" si="138"/>
        <v>0</v>
      </c>
      <c r="W733" s="9">
        <f t="shared" si="139"/>
        <v>0</v>
      </c>
      <c r="X733" s="22">
        <f t="shared" si="140"/>
        <v>0</v>
      </c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</row>
    <row r="734" spans="1:159" s="21" customFormat="1">
      <c r="A734" s="78" t="s">
        <v>2486</v>
      </c>
      <c r="B734" s="90" t="s">
        <v>1997</v>
      </c>
      <c r="C734" s="91">
        <v>2406</v>
      </c>
      <c r="D734" s="90" t="s">
        <v>1998</v>
      </c>
      <c r="E734" s="110" t="str">
        <f>VLOOKUP($C734,'2023-24 School Level AAFTE'!$C$4:$L$2380,9,FALSE)</f>
        <v>No</v>
      </c>
      <c r="F734" s="98">
        <f>VLOOKUP($C734,'2023-24 School Level AAFTE'!$C$4:$J$2380,8,FALSE)</f>
        <v>565.73</v>
      </c>
      <c r="G734" s="100">
        <f>IFERROR(IF(E734= "yes",VLOOKUP(C734,Summary!$B:$I,5,0),0),0)</f>
        <v>0</v>
      </c>
      <c r="H734" s="99">
        <f t="shared" si="131"/>
        <v>0</v>
      </c>
      <c r="I734" s="157">
        <f>VLOOKUP($A734,'2024-25 Salary &amp; Benefits'!$A:$I,3,FALSE)</f>
        <v>1</v>
      </c>
      <c r="J734" s="157">
        <f>VLOOKUP($A734,'2024-25 Salary &amp; Benefits'!$A:$I,4,FALSE)</f>
        <v>1</v>
      </c>
      <c r="K734" s="144">
        <f t="shared" si="132"/>
        <v>0</v>
      </c>
      <c r="L734" s="143">
        <f t="shared" si="133"/>
        <v>0</v>
      </c>
      <c r="M734" s="145">
        <f>'2024-25 Salary &amp; Benefits'!$E$6</f>
        <v>72728</v>
      </c>
      <c r="N734" s="145">
        <f>'2024-25 Salary &amp; Benefits'!$F$6</f>
        <v>78209</v>
      </c>
      <c r="O734" s="9">
        <f t="shared" si="134"/>
        <v>0</v>
      </c>
      <c r="P734" s="9">
        <f t="shared" si="135"/>
        <v>0</v>
      </c>
      <c r="Q734" s="9">
        <f>'2024-25 Salary &amp; Benefits'!G$6</f>
        <v>14418.72</v>
      </c>
      <c r="R734" s="146">
        <f>'2024-25 Salary &amp; Benefits'!H$6</f>
        <v>0.18149999999999999</v>
      </c>
      <c r="S734" s="146">
        <f>'2024-25 Salary &amp; Benefits'!I$6</f>
        <v>0.17510000000000001</v>
      </c>
      <c r="T734" s="9">
        <f t="shared" si="136"/>
        <v>0</v>
      </c>
      <c r="U734" s="9">
        <f t="shared" si="137"/>
        <v>0</v>
      </c>
      <c r="V734" s="9">
        <f t="shared" si="138"/>
        <v>0</v>
      </c>
      <c r="W734" s="9">
        <f t="shared" si="139"/>
        <v>0</v>
      </c>
      <c r="X734" s="22">
        <f t="shared" si="140"/>
        <v>0</v>
      </c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</row>
    <row r="735" spans="1:159" s="21" customFormat="1">
      <c r="A735" s="78" t="s">
        <v>2382</v>
      </c>
      <c r="B735" s="90" t="s">
        <v>1184</v>
      </c>
      <c r="C735" s="91">
        <v>2743</v>
      </c>
      <c r="D735" s="90" t="s">
        <v>1185</v>
      </c>
      <c r="E735" s="110" t="str">
        <f>VLOOKUP($C735,'2023-24 School Level AAFTE'!$C$4:$L$2380,9,FALSE)</f>
        <v>Yes</v>
      </c>
      <c r="F735" s="98">
        <f>VLOOKUP($C735,'2023-24 School Level AAFTE'!$C$4:$J$2380,8,FALSE)</f>
        <v>66.290000000000006</v>
      </c>
      <c r="G735" s="100">
        <f>IFERROR(IF(E735= "yes",VLOOKUP(C735,Summary!$B:$I,5,0),0),0)</f>
        <v>0</v>
      </c>
      <c r="H735" s="99">
        <f t="shared" si="131"/>
        <v>66.290000000000006</v>
      </c>
      <c r="I735" s="157">
        <f>VLOOKUP($A735,'2024-25 Salary &amp; Benefits'!$A:$I,3,FALSE)</f>
        <v>1</v>
      </c>
      <c r="J735" s="157">
        <f>VLOOKUP($A735,'2024-25 Salary &amp; Benefits'!$A:$I,4,FALSE)</f>
        <v>1.04</v>
      </c>
      <c r="K735" s="144">
        <f t="shared" si="132"/>
        <v>66.290000000000006</v>
      </c>
      <c r="L735" s="143">
        <f t="shared" si="133"/>
        <v>0.19400000000000001</v>
      </c>
      <c r="M735" s="145">
        <f>'2024-25 Salary &amp; Benefits'!$E$6</f>
        <v>72728</v>
      </c>
      <c r="N735" s="145">
        <f>'2024-25 Salary &amp; Benefits'!$F$6</f>
        <v>78209</v>
      </c>
      <c r="O735" s="9">
        <f t="shared" si="134"/>
        <v>14109.23</v>
      </c>
      <c r="P735" s="9">
        <f t="shared" si="135"/>
        <v>1670.2200000000012</v>
      </c>
      <c r="Q735" s="9">
        <f>'2024-25 Salary &amp; Benefits'!G$6</f>
        <v>14418.72</v>
      </c>
      <c r="R735" s="146">
        <f>'2024-25 Salary &amp; Benefits'!H$6</f>
        <v>0.18149999999999999</v>
      </c>
      <c r="S735" s="146">
        <f>'2024-25 Salary &amp; Benefits'!I$6</f>
        <v>0.17510000000000001</v>
      </c>
      <c r="T735" s="9">
        <f t="shared" si="136"/>
        <v>5650.51</v>
      </c>
      <c r="U735" s="9">
        <f t="shared" si="137"/>
        <v>262.99</v>
      </c>
      <c r="V735" s="9">
        <f t="shared" si="138"/>
        <v>46.05</v>
      </c>
      <c r="W735" s="9">
        <f t="shared" si="139"/>
        <v>309.04000000000002</v>
      </c>
      <c r="X735" s="22">
        <f t="shared" si="140"/>
        <v>21739</v>
      </c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</row>
    <row r="736" spans="1:159" s="21" customFormat="1">
      <c r="A736" s="78" t="s">
        <v>2382</v>
      </c>
      <c r="B736" s="90" t="s">
        <v>1184</v>
      </c>
      <c r="C736" s="91">
        <v>3113</v>
      </c>
      <c r="D736" s="90" t="s">
        <v>1186</v>
      </c>
      <c r="E736" s="110" t="str">
        <f>VLOOKUP($C736,'2023-24 School Level AAFTE'!$C$4:$L$2380,9,FALSE)</f>
        <v>Yes</v>
      </c>
      <c r="F736" s="98">
        <f>VLOOKUP($C736,'2023-24 School Level AAFTE'!$C$4:$J$2380,8,FALSE)</f>
        <v>42.19</v>
      </c>
      <c r="G736" s="100">
        <f>IFERROR(IF(E736= "yes",VLOOKUP(C736,Summary!$B:$I,5,0),0),0)</f>
        <v>0</v>
      </c>
      <c r="H736" s="99">
        <f t="shared" si="131"/>
        <v>42.19</v>
      </c>
      <c r="I736" s="157">
        <f>VLOOKUP($A736,'2024-25 Salary &amp; Benefits'!$A:$I,3,FALSE)</f>
        <v>1</v>
      </c>
      <c r="J736" s="157">
        <f>VLOOKUP($A736,'2024-25 Salary &amp; Benefits'!$A:$I,4,FALSE)</f>
        <v>1.04</v>
      </c>
      <c r="K736" s="144">
        <f t="shared" si="132"/>
        <v>42.19</v>
      </c>
      <c r="L736" s="143">
        <f t="shared" si="133"/>
        <v>0.124</v>
      </c>
      <c r="M736" s="145">
        <f>'2024-25 Salary &amp; Benefits'!$E$6</f>
        <v>72728</v>
      </c>
      <c r="N736" s="145">
        <f>'2024-25 Salary &amp; Benefits'!$F$6</f>
        <v>78209</v>
      </c>
      <c r="O736" s="9">
        <f t="shared" si="134"/>
        <v>9018.27</v>
      </c>
      <c r="P736" s="9">
        <f t="shared" si="135"/>
        <v>1067.5599999999995</v>
      </c>
      <c r="Q736" s="9">
        <f>'2024-25 Salary &amp; Benefits'!G$6</f>
        <v>14418.72</v>
      </c>
      <c r="R736" s="146">
        <f>'2024-25 Salary &amp; Benefits'!H$6</f>
        <v>0.18149999999999999</v>
      </c>
      <c r="S736" s="146">
        <f>'2024-25 Salary &amp; Benefits'!I$6</f>
        <v>0.17510000000000001</v>
      </c>
      <c r="T736" s="9">
        <f t="shared" si="136"/>
        <v>3611.67</v>
      </c>
      <c r="U736" s="9">
        <f t="shared" si="137"/>
        <v>168.1</v>
      </c>
      <c r="V736" s="9">
        <f t="shared" si="138"/>
        <v>29.43</v>
      </c>
      <c r="W736" s="9">
        <f t="shared" si="139"/>
        <v>197.53</v>
      </c>
      <c r="X736" s="22">
        <f t="shared" si="140"/>
        <v>13895.03</v>
      </c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</row>
    <row r="737" spans="1:159" s="21" customFormat="1">
      <c r="A737" s="78" t="s">
        <v>2527</v>
      </c>
      <c r="B737" s="90" t="s">
        <v>2199</v>
      </c>
      <c r="C737" s="91">
        <v>4559</v>
      </c>
      <c r="D737" s="81" t="s">
        <v>2203</v>
      </c>
      <c r="E737" s="110" t="str">
        <f>VLOOKUP($C737,'2023-24 School Level AAFTE'!$C$4:$L$2380,9,FALSE)</f>
        <v>Yes</v>
      </c>
      <c r="F737" s="98">
        <f>VLOOKUP($C737,'2023-24 School Level AAFTE'!$C$4:$J$2380,8,FALSE)</f>
        <v>367.59999999999997</v>
      </c>
      <c r="G737" s="100">
        <f>IFERROR(IF(E737= "yes",VLOOKUP(C737,Summary!$B:$I,5,0),0),0)</f>
        <v>0</v>
      </c>
      <c r="H737" s="99">
        <f t="shared" si="131"/>
        <v>367.59999999999997</v>
      </c>
      <c r="I737" s="157">
        <f>VLOOKUP($A737,'2024-25 Salary &amp; Benefits'!$A:$I,3,FALSE)</f>
        <v>1</v>
      </c>
      <c r="J737" s="157">
        <f>VLOOKUP($A737,'2024-25 Salary &amp; Benefits'!$A:$I,4,FALSE)</f>
        <v>1</v>
      </c>
      <c r="K737" s="144">
        <f t="shared" si="132"/>
        <v>367.59999999999997</v>
      </c>
      <c r="L737" s="143">
        <f t="shared" si="133"/>
        <v>1.0780000000000001</v>
      </c>
      <c r="M737" s="145">
        <f>'2024-25 Salary &amp; Benefits'!$E$6</f>
        <v>72728</v>
      </c>
      <c r="N737" s="145">
        <f>'2024-25 Salary &amp; Benefits'!$F$6</f>
        <v>78209</v>
      </c>
      <c r="O737" s="9">
        <f t="shared" si="134"/>
        <v>78400.78</v>
      </c>
      <c r="P737" s="9">
        <f t="shared" si="135"/>
        <v>5908.5200000000041</v>
      </c>
      <c r="Q737" s="9">
        <f>'2024-25 Salary &amp; Benefits'!G$6</f>
        <v>14418.72</v>
      </c>
      <c r="R737" s="146">
        <f>'2024-25 Salary &amp; Benefits'!H$6</f>
        <v>0.18149999999999999</v>
      </c>
      <c r="S737" s="146">
        <f>'2024-25 Salary &amp; Benefits'!I$6</f>
        <v>0.17510000000000001</v>
      </c>
      <c r="T737" s="9">
        <f t="shared" si="136"/>
        <v>30807.7</v>
      </c>
      <c r="U737" s="9">
        <f t="shared" si="137"/>
        <v>1405.16</v>
      </c>
      <c r="V737" s="9">
        <f t="shared" si="138"/>
        <v>246.04</v>
      </c>
      <c r="W737" s="9">
        <f t="shared" si="139"/>
        <v>1651.2</v>
      </c>
      <c r="X737" s="22">
        <f t="shared" si="140"/>
        <v>116768.2</v>
      </c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</row>
    <row r="738" spans="1:159" s="21" customFormat="1">
      <c r="A738" s="78" t="s">
        <v>2527</v>
      </c>
      <c r="B738" s="90" t="s">
        <v>2199</v>
      </c>
      <c r="C738" s="91">
        <v>2718</v>
      </c>
      <c r="D738" s="90" t="s">
        <v>2200</v>
      </c>
      <c r="E738" s="110" t="str">
        <f>VLOOKUP($C738,'2023-24 School Level AAFTE'!$C$4:$L$2380,9,FALSE)</f>
        <v>Yes</v>
      </c>
      <c r="F738" s="98">
        <f>VLOOKUP($C738,'2023-24 School Level AAFTE'!$C$4:$J$2380,8,FALSE)</f>
        <v>253.14</v>
      </c>
      <c r="G738" s="100">
        <f>IFERROR(IF(E738= "yes",VLOOKUP(C738,Summary!$B:$I,5,0),0),0)</f>
        <v>0</v>
      </c>
      <c r="H738" s="99">
        <f t="shared" si="131"/>
        <v>253.14</v>
      </c>
      <c r="I738" s="157">
        <f>VLOOKUP($A738,'2024-25 Salary &amp; Benefits'!$A:$I,3,FALSE)</f>
        <v>1</v>
      </c>
      <c r="J738" s="157">
        <f>VLOOKUP($A738,'2024-25 Salary &amp; Benefits'!$A:$I,4,FALSE)</f>
        <v>1</v>
      </c>
      <c r="K738" s="144">
        <f t="shared" si="132"/>
        <v>253.14</v>
      </c>
      <c r="L738" s="143">
        <f t="shared" si="133"/>
        <v>0.74299999999999999</v>
      </c>
      <c r="M738" s="145">
        <f>'2024-25 Salary &amp; Benefits'!$E$6</f>
        <v>72728</v>
      </c>
      <c r="N738" s="145">
        <f>'2024-25 Salary &amp; Benefits'!$F$6</f>
        <v>78209</v>
      </c>
      <c r="O738" s="9">
        <f t="shared" si="134"/>
        <v>54036.9</v>
      </c>
      <c r="P738" s="9">
        <f t="shared" si="135"/>
        <v>4072.3899999999994</v>
      </c>
      <c r="Q738" s="9">
        <f>'2024-25 Salary &amp; Benefits'!G$6</f>
        <v>14418.72</v>
      </c>
      <c r="R738" s="146">
        <f>'2024-25 Salary &amp; Benefits'!H$6</f>
        <v>0.18149999999999999</v>
      </c>
      <c r="S738" s="146">
        <f>'2024-25 Salary &amp; Benefits'!I$6</f>
        <v>0.17510000000000001</v>
      </c>
      <c r="T738" s="9">
        <f t="shared" si="136"/>
        <v>21233.88</v>
      </c>
      <c r="U738" s="9">
        <f t="shared" si="137"/>
        <v>968.49</v>
      </c>
      <c r="V738" s="9">
        <f t="shared" si="138"/>
        <v>169.58</v>
      </c>
      <c r="W738" s="9">
        <f t="shared" si="139"/>
        <v>1138.07</v>
      </c>
      <c r="X738" s="22">
        <f t="shared" si="140"/>
        <v>80481.240000000005</v>
      </c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</row>
    <row r="739" spans="1:159" s="21" customFormat="1">
      <c r="A739" s="78" t="s">
        <v>2527</v>
      </c>
      <c r="B739" s="90" t="s">
        <v>2199</v>
      </c>
      <c r="C739" s="89">
        <v>3072</v>
      </c>
      <c r="D739" s="79" t="s">
        <v>2201</v>
      </c>
      <c r="E739" s="110" t="str">
        <f>VLOOKUP($C739,'2023-24 School Level AAFTE'!$C$4:$L$2380,9,FALSE)</f>
        <v>Yes</v>
      </c>
      <c r="F739" s="98">
        <f>VLOOKUP($C739,'2023-24 School Level AAFTE'!$C$4:$J$2380,8,FALSE)</f>
        <v>262.14</v>
      </c>
      <c r="G739" s="100">
        <f>IFERROR(IF(E739= "yes",VLOOKUP(C739,Summary!$B:$I,5,0),0),0)</f>
        <v>0</v>
      </c>
      <c r="H739" s="99">
        <f t="shared" si="131"/>
        <v>262.14</v>
      </c>
      <c r="I739" s="157">
        <f>VLOOKUP($A739,'2024-25 Salary &amp; Benefits'!$A:$I,3,FALSE)</f>
        <v>1</v>
      </c>
      <c r="J739" s="157">
        <f>VLOOKUP($A739,'2024-25 Salary &amp; Benefits'!$A:$I,4,FALSE)</f>
        <v>1</v>
      </c>
      <c r="K739" s="144">
        <f t="shared" si="132"/>
        <v>262.14</v>
      </c>
      <c r="L739" s="143">
        <f t="shared" si="133"/>
        <v>0.76900000000000002</v>
      </c>
      <c r="M739" s="145">
        <f>'2024-25 Salary &amp; Benefits'!$E$6</f>
        <v>72728</v>
      </c>
      <c r="N739" s="145">
        <f>'2024-25 Salary &amp; Benefits'!$F$6</f>
        <v>78209</v>
      </c>
      <c r="O739" s="9">
        <f t="shared" si="134"/>
        <v>55927.83</v>
      </c>
      <c r="P739" s="9">
        <f t="shared" si="135"/>
        <v>4214.8899999999994</v>
      </c>
      <c r="Q739" s="9">
        <f>'2024-25 Salary &amp; Benefits'!G$6</f>
        <v>14418.72</v>
      </c>
      <c r="R739" s="146">
        <f>'2024-25 Salary &amp; Benefits'!H$6</f>
        <v>0.18149999999999999</v>
      </c>
      <c r="S739" s="146">
        <f>'2024-25 Salary &amp; Benefits'!I$6</f>
        <v>0.17510000000000001</v>
      </c>
      <c r="T739" s="9">
        <f t="shared" si="136"/>
        <v>21976.92</v>
      </c>
      <c r="U739" s="9">
        <f t="shared" si="137"/>
        <v>1002.38</v>
      </c>
      <c r="V739" s="9">
        <f t="shared" si="138"/>
        <v>175.52</v>
      </c>
      <c r="W739" s="9">
        <f t="shared" si="139"/>
        <v>1177.9000000000001</v>
      </c>
      <c r="X739" s="22">
        <f t="shared" si="140"/>
        <v>83297.539999999994</v>
      </c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</row>
    <row r="740" spans="1:159" s="21" customFormat="1">
      <c r="A740" s="78" t="s">
        <v>2527</v>
      </c>
      <c r="B740" s="90" t="s">
        <v>2199</v>
      </c>
      <c r="C740" s="91">
        <v>3073</v>
      </c>
      <c r="D740" s="90" t="s">
        <v>2202</v>
      </c>
      <c r="E740" s="110" t="str">
        <f>VLOOKUP($C740,'2023-24 School Level AAFTE'!$C$4:$L$2380,9,FALSE)</f>
        <v>Yes</v>
      </c>
      <c r="F740" s="98">
        <f>VLOOKUP($C740,'2023-24 School Level AAFTE'!$C$4:$J$2380,8,FALSE)</f>
        <v>196.71</v>
      </c>
      <c r="G740" s="100">
        <f>IFERROR(IF(E740= "yes",VLOOKUP(C740,Summary!$B:$I,5,0),0),0)</f>
        <v>0</v>
      </c>
      <c r="H740" s="99">
        <f t="shared" si="131"/>
        <v>196.71</v>
      </c>
      <c r="I740" s="157">
        <f>VLOOKUP($A740,'2024-25 Salary &amp; Benefits'!$A:$I,3,FALSE)</f>
        <v>1</v>
      </c>
      <c r="J740" s="157">
        <f>VLOOKUP($A740,'2024-25 Salary &amp; Benefits'!$A:$I,4,FALSE)</f>
        <v>1</v>
      </c>
      <c r="K740" s="144">
        <f t="shared" si="132"/>
        <v>196.71</v>
      </c>
      <c r="L740" s="143">
        <f t="shared" si="133"/>
        <v>0.57699999999999996</v>
      </c>
      <c r="M740" s="145">
        <f>'2024-25 Salary &amp; Benefits'!$E$6</f>
        <v>72728</v>
      </c>
      <c r="N740" s="145">
        <f>'2024-25 Salary &amp; Benefits'!$F$6</f>
        <v>78209</v>
      </c>
      <c r="O740" s="9">
        <f t="shared" si="134"/>
        <v>41964.06</v>
      </c>
      <c r="P740" s="9">
        <f t="shared" si="135"/>
        <v>3162.5299999999988</v>
      </c>
      <c r="Q740" s="9">
        <f>'2024-25 Salary &amp; Benefits'!G$6</f>
        <v>14418.72</v>
      </c>
      <c r="R740" s="146">
        <f>'2024-25 Salary &amp; Benefits'!H$6</f>
        <v>0.18149999999999999</v>
      </c>
      <c r="S740" s="146">
        <f>'2024-25 Salary &amp; Benefits'!I$6</f>
        <v>0.17510000000000001</v>
      </c>
      <c r="T740" s="9">
        <f t="shared" si="136"/>
        <v>16489.84</v>
      </c>
      <c r="U740" s="9">
        <f t="shared" si="137"/>
        <v>752.11</v>
      </c>
      <c r="V740" s="9">
        <f t="shared" si="138"/>
        <v>131.69</v>
      </c>
      <c r="W740" s="9">
        <f t="shared" si="139"/>
        <v>883.8</v>
      </c>
      <c r="X740" s="22">
        <f t="shared" si="140"/>
        <v>62500.229999999996</v>
      </c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</row>
    <row r="741" spans="1:159" s="21" customFormat="1">
      <c r="A741" s="78" t="s">
        <v>2323</v>
      </c>
      <c r="B741" s="90" t="s">
        <v>699</v>
      </c>
      <c r="C741" s="91">
        <v>2765</v>
      </c>
      <c r="D741" s="90" t="s">
        <v>708</v>
      </c>
      <c r="E741" s="110" t="str">
        <f>VLOOKUP($C741,'2023-24 School Level AAFTE'!$C$4:$L$2380,9,FALSE)</f>
        <v>Yes</v>
      </c>
      <c r="F741" s="98">
        <f>VLOOKUP($C741,'2023-24 School Level AAFTE'!$C$4:$J$2380,8,FALSE)</f>
        <v>337.01</v>
      </c>
      <c r="G741" s="100">
        <f>IFERROR(IF(E741= "yes",VLOOKUP(C741,Summary!$B:$I,5,0),0),0)</f>
        <v>0</v>
      </c>
      <c r="H741" s="99">
        <f t="shared" si="131"/>
        <v>337.01</v>
      </c>
      <c r="I741" s="157">
        <f>VLOOKUP($A741,'2024-25 Salary &amp; Benefits'!$A:$I,3,FALSE)</f>
        <v>1.18</v>
      </c>
      <c r="J741" s="157">
        <f>VLOOKUP($A741,'2024-25 Salary &amp; Benefits'!$A:$I,4,FALSE)</f>
        <v>1.18</v>
      </c>
      <c r="K741" s="144">
        <f t="shared" si="132"/>
        <v>337.01</v>
      </c>
      <c r="L741" s="143">
        <f t="shared" si="133"/>
        <v>0.98899999999999999</v>
      </c>
      <c r="M741" s="145">
        <f>'2024-25 Salary &amp; Benefits'!$E$6</f>
        <v>72728</v>
      </c>
      <c r="N741" s="145">
        <f>'2024-25 Salary &amp; Benefits'!$F$6</f>
        <v>78209</v>
      </c>
      <c r="O741" s="9">
        <f t="shared" si="134"/>
        <v>84875.03</v>
      </c>
      <c r="P741" s="9">
        <f t="shared" si="135"/>
        <v>6396.4400000000023</v>
      </c>
      <c r="Q741" s="9">
        <f>'2024-25 Salary &amp; Benefits'!G$6</f>
        <v>14418.72</v>
      </c>
      <c r="R741" s="146">
        <f>'2024-25 Salary &amp; Benefits'!H$6</f>
        <v>0.18149999999999999</v>
      </c>
      <c r="S741" s="146">
        <f>'2024-25 Salary &amp; Benefits'!I$6</f>
        <v>0.17510000000000001</v>
      </c>
      <c r="T741" s="9">
        <f t="shared" si="136"/>
        <v>30784.95</v>
      </c>
      <c r="U741" s="9">
        <f t="shared" si="137"/>
        <v>1521.19</v>
      </c>
      <c r="V741" s="9">
        <f t="shared" si="138"/>
        <v>266.36</v>
      </c>
      <c r="W741" s="9">
        <f t="shared" si="139"/>
        <v>1787.5500000000002</v>
      </c>
      <c r="X741" s="22">
        <f t="shared" si="140"/>
        <v>123843.97</v>
      </c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</row>
    <row r="742" spans="1:159" s="21" customFormat="1">
      <c r="A742" s="78" t="s">
        <v>2323</v>
      </c>
      <c r="B742" s="90" t="s">
        <v>699</v>
      </c>
      <c r="C742" s="91">
        <v>5028</v>
      </c>
      <c r="D742" s="90" t="s">
        <v>722</v>
      </c>
      <c r="E742" s="110" t="str">
        <f>VLOOKUP($C742,'2023-24 School Level AAFTE'!$C$4:$L$2380,9,FALSE)</f>
        <v>Yes</v>
      </c>
      <c r="F742" s="98">
        <f>VLOOKUP($C742,'2023-24 School Level AAFTE'!$C$4:$J$2380,8,FALSE)</f>
        <v>236.77</v>
      </c>
      <c r="G742" s="100">
        <f>IFERROR(IF(E742= "yes",VLOOKUP(C742,Summary!$B:$I,5,0),0),0)</f>
        <v>0</v>
      </c>
      <c r="H742" s="99">
        <f t="shared" si="131"/>
        <v>236.77</v>
      </c>
      <c r="I742" s="157">
        <f>VLOOKUP($A742,'2024-25 Salary &amp; Benefits'!$A:$I,3,FALSE)</f>
        <v>1.18</v>
      </c>
      <c r="J742" s="157">
        <f>VLOOKUP($A742,'2024-25 Salary &amp; Benefits'!$A:$I,4,FALSE)</f>
        <v>1.18</v>
      </c>
      <c r="K742" s="144">
        <f t="shared" si="132"/>
        <v>236.77</v>
      </c>
      <c r="L742" s="143">
        <f t="shared" si="133"/>
        <v>0.69499999999999995</v>
      </c>
      <c r="M742" s="145">
        <f>'2024-25 Salary &amp; Benefits'!$E$6</f>
        <v>72728</v>
      </c>
      <c r="N742" s="145">
        <f>'2024-25 Salary &amp; Benefits'!$F$6</f>
        <v>78209</v>
      </c>
      <c r="O742" s="9">
        <f t="shared" si="134"/>
        <v>59644.23</v>
      </c>
      <c r="P742" s="9">
        <f t="shared" si="135"/>
        <v>4494.9699999999939</v>
      </c>
      <c r="Q742" s="9">
        <f>'2024-25 Salary &amp; Benefits'!G$6</f>
        <v>14418.72</v>
      </c>
      <c r="R742" s="146">
        <f>'2024-25 Salary &amp; Benefits'!H$6</f>
        <v>0.18149999999999999</v>
      </c>
      <c r="S742" s="146">
        <f>'2024-25 Salary &amp; Benefits'!I$6</f>
        <v>0.17510000000000001</v>
      </c>
      <c r="T742" s="9">
        <f t="shared" si="136"/>
        <v>21633.51</v>
      </c>
      <c r="U742" s="9">
        <f t="shared" si="137"/>
        <v>1068.99</v>
      </c>
      <c r="V742" s="9">
        <f t="shared" si="138"/>
        <v>187.18</v>
      </c>
      <c r="W742" s="9">
        <f t="shared" si="139"/>
        <v>1256.17</v>
      </c>
      <c r="X742" s="22">
        <f t="shared" si="140"/>
        <v>87028.87999999999</v>
      </c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</row>
    <row r="743" spans="1:159" s="21" customFormat="1">
      <c r="A743" s="78" t="s">
        <v>2323</v>
      </c>
      <c r="B743" s="90" t="s">
        <v>699</v>
      </c>
      <c r="C743" s="91">
        <v>2982</v>
      </c>
      <c r="D743" s="90" t="s">
        <v>713</v>
      </c>
      <c r="E743" s="110" t="str">
        <f>VLOOKUP($C743,'2023-24 School Level AAFTE'!$C$4:$L$2380,9,FALSE)</f>
        <v>Yes</v>
      </c>
      <c r="F743" s="98">
        <f>VLOOKUP($C743,'2023-24 School Level AAFTE'!$C$4:$J$2380,8,FALSE)</f>
        <v>522.71</v>
      </c>
      <c r="G743" s="100">
        <f>IFERROR(IF(E743= "yes",VLOOKUP(C743,Summary!$B:$I,5,0),0),0)</f>
        <v>0</v>
      </c>
      <c r="H743" s="99">
        <f t="shared" si="131"/>
        <v>522.71</v>
      </c>
      <c r="I743" s="157">
        <f>VLOOKUP($A743,'2024-25 Salary &amp; Benefits'!$A:$I,3,FALSE)</f>
        <v>1.18</v>
      </c>
      <c r="J743" s="157">
        <f>VLOOKUP($A743,'2024-25 Salary &amp; Benefits'!$A:$I,4,FALSE)</f>
        <v>1.18</v>
      </c>
      <c r="K743" s="144">
        <f t="shared" si="132"/>
        <v>522.71</v>
      </c>
      <c r="L743" s="143">
        <f t="shared" si="133"/>
        <v>1.5329999999999999</v>
      </c>
      <c r="M743" s="145">
        <f>'2024-25 Salary &amp; Benefits'!$E$6</f>
        <v>72728</v>
      </c>
      <c r="N743" s="145">
        <f>'2024-25 Salary &amp; Benefits'!$F$6</f>
        <v>78209</v>
      </c>
      <c r="O743" s="9">
        <f t="shared" si="134"/>
        <v>131560.59</v>
      </c>
      <c r="P743" s="9">
        <f t="shared" si="135"/>
        <v>9914.8000000000175</v>
      </c>
      <c r="Q743" s="9">
        <f>'2024-25 Salary &amp; Benefits'!G$6</f>
        <v>14418.72</v>
      </c>
      <c r="R743" s="146">
        <f>'2024-25 Salary &amp; Benefits'!H$6</f>
        <v>0.18149999999999999</v>
      </c>
      <c r="S743" s="146">
        <f>'2024-25 Salary &amp; Benefits'!I$6</f>
        <v>0.17510000000000001</v>
      </c>
      <c r="T743" s="9">
        <f t="shared" si="136"/>
        <v>47718.23</v>
      </c>
      <c r="U743" s="9">
        <f t="shared" si="137"/>
        <v>2357.92</v>
      </c>
      <c r="V743" s="9">
        <f t="shared" si="138"/>
        <v>412.87</v>
      </c>
      <c r="W743" s="9">
        <f t="shared" si="139"/>
        <v>2770.79</v>
      </c>
      <c r="X743" s="22">
        <f t="shared" si="140"/>
        <v>191964.41000000003</v>
      </c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</row>
    <row r="744" spans="1:159" s="21" customFormat="1">
      <c r="A744" s="78" t="s">
        <v>2323</v>
      </c>
      <c r="B744" s="90" t="s">
        <v>699</v>
      </c>
      <c r="C744" s="91">
        <v>3163</v>
      </c>
      <c r="D744" s="90" t="s">
        <v>229</v>
      </c>
      <c r="E744" s="110" t="str">
        <f>VLOOKUP($C744,'2023-24 School Level AAFTE'!$C$4:$L$2380,9,FALSE)</f>
        <v>Yes</v>
      </c>
      <c r="F744" s="98">
        <f>VLOOKUP($C744,'2023-24 School Level AAFTE'!$C$4:$J$2380,8,FALSE)</f>
        <v>665.93</v>
      </c>
      <c r="G744" s="100">
        <f>IFERROR(IF(E744= "yes",VLOOKUP(C744,Summary!$B:$I,5,0),0),0)</f>
        <v>0</v>
      </c>
      <c r="H744" s="99">
        <f t="shared" si="131"/>
        <v>665.93</v>
      </c>
      <c r="I744" s="157">
        <f>VLOOKUP($A744,'2024-25 Salary &amp; Benefits'!$A:$I,3,FALSE)</f>
        <v>1.18</v>
      </c>
      <c r="J744" s="157">
        <f>VLOOKUP($A744,'2024-25 Salary &amp; Benefits'!$A:$I,4,FALSE)</f>
        <v>1.18</v>
      </c>
      <c r="K744" s="144">
        <f t="shared" si="132"/>
        <v>665.93</v>
      </c>
      <c r="L744" s="143">
        <f t="shared" si="133"/>
        <v>1.9530000000000001</v>
      </c>
      <c r="M744" s="145">
        <f>'2024-25 Salary &amp; Benefits'!$E$6</f>
        <v>72728</v>
      </c>
      <c r="N744" s="145">
        <f>'2024-25 Salary &amp; Benefits'!$F$6</f>
        <v>78209</v>
      </c>
      <c r="O744" s="9">
        <f t="shared" si="134"/>
        <v>167604.59</v>
      </c>
      <c r="P744" s="9">
        <f t="shared" si="135"/>
        <v>12631.179999999993</v>
      </c>
      <c r="Q744" s="9">
        <f>'2024-25 Salary &amp; Benefits'!G$6</f>
        <v>14418.72</v>
      </c>
      <c r="R744" s="146">
        <f>'2024-25 Salary &amp; Benefits'!H$6</f>
        <v>0.18149999999999999</v>
      </c>
      <c r="S744" s="146">
        <f>'2024-25 Salary &amp; Benefits'!I$6</f>
        <v>0.17510000000000001</v>
      </c>
      <c r="T744" s="9">
        <f t="shared" si="136"/>
        <v>60791.71</v>
      </c>
      <c r="U744" s="9">
        <f t="shared" si="137"/>
        <v>3003.93</v>
      </c>
      <c r="V744" s="9">
        <f t="shared" si="138"/>
        <v>525.99</v>
      </c>
      <c r="W744" s="9">
        <f t="shared" si="139"/>
        <v>3529.92</v>
      </c>
      <c r="X744" s="22">
        <f t="shared" si="140"/>
        <v>244557.4</v>
      </c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</row>
    <row r="745" spans="1:159" s="21" customFormat="1">
      <c r="A745" s="78" t="s">
        <v>2323</v>
      </c>
      <c r="B745" s="90" t="s">
        <v>699</v>
      </c>
      <c r="C745" s="91">
        <v>2926</v>
      </c>
      <c r="D745" s="90" t="s">
        <v>711</v>
      </c>
      <c r="E745" s="110" t="str">
        <f>VLOOKUP($C745,'2023-24 School Level AAFTE'!$C$4:$L$2380,9,FALSE)</f>
        <v>Yes</v>
      </c>
      <c r="F745" s="98">
        <f>VLOOKUP($C745,'2023-24 School Level AAFTE'!$C$4:$J$2380,8,FALSE)</f>
        <v>401.68</v>
      </c>
      <c r="G745" s="100">
        <f>IFERROR(IF(E745= "yes",VLOOKUP(C745,Summary!$B:$I,5,0),0),0)</f>
        <v>0</v>
      </c>
      <c r="H745" s="99">
        <f t="shared" si="131"/>
        <v>401.68</v>
      </c>
      <c r="I745" s="157">
        <f>VLOOKUP($A745,'2024-25 Salary &amp; Benefits'!$A:$I,3,FALSE)</f>
        <v>1.18</v>
      </c>
      <c r="J745" s="157">
        <f>VLOOKUP($A745,'2024-25 Salary &amp; Benefits'!$A:$I,4,FALSE)</f>
        <v>1.18</v>
      </c>
      <c r="K745" s="144">
        <f t="shared" si="132"/>
        <v>401.68</v>
      </c>
      <c r="L745" s="143">
        <f t="shared" si="133"/>
        <v>1.1779999999999999</v>
      </c>
      <c r="M745" s="145">
        <f>'2024-25 Salary &amp; Benefits'!$E$6</f>
        <v>72728</v>
      </c>
      <c r="N745" s="145">
        <f>'2024-25 Salary &amp; Benefits'!$F$6</f>
        <v>78209</v>
      </c>
      <c r="O745" s="9">
        <f t="shared" si="134"/>
        <v>101094.83</v>
      </c>
      <c r="P745" s="9">
        <f t="shared" si="135"/>
        <v>7618.8099999999977</v>
      </c>
      <c r="Q745" s="9">
        <f>'2024-25 Salary &amp; Benefits'!G$6</f>
        <v>14418.72</v>
      </c>
      <c r="R745" s="146">
        <f>'2024-25 Salary &amp; Benefits'!H$6</f>
        <v>0.18149999999999999</v>
      </c>
      <c r="S745" s="146">
        <f>'2024-25 Salary &amp; Benefits'!I$6</f>
        <v>0.17510000000000001</v>
      </c>
      <c r="T745" s="9">
        <f t="shared" si="136"/>
        <v>36668.019999999997</v>
      </c>
      <c r="U745" s="9">
        <f t="shared" si="137"/>
        <v>1811.89</v>
      </c>
      <c r="V745" s="9">
        <f t="shared" si="138"/>
        <v>317.26</v>
      </c>
      <c r="W745" s="9">
        <f t="shared" si="139"/>
        <v>2129.15</v>
      </c>
      <c r="X745" s="22">
        <f t="shared" si="140"/>
        <v>147510.81</v>
      </c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</row>
    <row r="746" spans="1:159" s="21" customFormat="1">
      <c r="A746" s="78" t="s">
        <v>2323</v>
      </c>
      <c r="B746" s="90" t="s">
        <v>699</v>
      </c>
      <c r="C746" s="91">
        <v>3098</v>
      </c>
      <c r="D746" s="90" t="s">
        <v>59</v>
      </c>
      <c r="E746" s="110" t="str">
        <f>VLOOKUP($C746,'2023-24 School Level AAFTE'!$C$4:$L$2380,9,FALSE)</f>
        <v>Yes</v>
      </c>
      <c r="F746" s="98">
        <f>VLOOKUP($C746,'2023-24 School Level AAFTE'!$C$4:$J$2380,8,FALSE)</f>
        <v>599.91999999999996</v>
      </c>
      <c r="G746" s="100">
        <f>IFERROR(IF(E746= "yes",VLOOKUP(C746,Summary!$B:$I,5,0),0),0)</f>
        <v>0</v>
      </c>
      <c r="H746" s="99">
        <f t="shared" si="131"/>
        <v>599.91999999999996</v>
      </c>
      <c r="I746" s="157">
        <f>VLOOKUP($A746,'2024-25 Salary &amp; Benefits'!$A:$I,3,FALSE)</f>
        <v>1.18</v>
      </c>
      <c r="J746" s="157">
        <f>VLOOKUP($A746,'2024-25 Salary &amp; Benefits'!$A:$I,4,FALSE)</f>
        <v>1.18</v>
      </c>
      <c r="K746" s="144">
        <f t="shared" si="132"/>
        <v>599.91999999999996</v>
      </c>
      <c r="L746" s="143">
        <f t="shared" si="133"/>
        <v>1.76</v>
      </c>
      <c r="M746" s="145">
        <f>'2024-25 Salary &amp; Benefits'!$E$6</f>
        <v>72728</v>
      </c>
      <c r="N746" s="145">
        <f>'2024-25 Salary &amp; Benefits'!$F$6</f>
        <v>78209</v>
      </c>
      <c r="O746" s="9">
        <f t="shared" si="134"/>
        <v>151041.51</v>
      </c>
      <c r="P746" s="9">
        <f t="shared" si="135"/>
        <v>11382.940000000002</v>
      </c>
      <c r="Q746" s="9">
        <f>'2024-25 Salary &amp; Benefits'!G$6</f>
        <v>14418.72</v>
      </c>
      <c r="R746" s="146">
        <f>'2024-25 Salary &amp; Benefits'!H$6</f>
        <v>0.18149999999999999</v>
      </c>
      <c r="S746" s="146">
        <f>'2024-25 Salary &amp; Benefits'!I$6</f>
        <v>0.17510000000000001</v>
      </c>
      <c r="T746" s="9">
        <f t="shared" si="136"/>
        <v>54784.13</v>
      </c>
      <c r="U746" s="9">
        <f t="shared" si="137"/>
        <v>2707.07</v>
      </c>
      <c r="V746" s="9">
        <f t="shared" si="138"/>
        <v>474.01</v>
      </c>
      <c r="W746" s="9">
        <f t="shared" si="139"/>
        <v>3181.08</v>
      </c>
      <c r="X746" s="22">
        <f t="shared" si="140"/>
        <v>220389.66</v>
      </c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</row>
    <row r="747" spans="1:159" s="21" customFormat="1">
      <c r="A747" s="78" t="s">
        <v>2323</v>
      </c>
      <c r="B747" s="90" t="s">
        <v>699</v>
      </c>
      <c r="C747" s="91">
        <v>1539</v>
      </c>
      <c r="D747" s="90" t="s">
        <v>700</v>
      </c>
      <c r="E747" s="110" t="str">
        <f>VLOOKUP($C747,'2023-24 School Level AAFTE'!$C$4:$L$2380,9,FALSE)</f>
        <v>No</v>
      </c>
      <c r="F747" s="98">
        <f>VLOOKUP($C747,'2023-24 School Level AAFTE'!$C$4:$J$2380,8,FALSE)</f>
        <v>169.89</v>
      </c>
      <c r="G747" s="100">
        <f>IFERROR(IF(E747= "yes",VLOOKUP(C747,Summary!$B:$I,5,0),0),0)</f>
        <v>0</v>
      </c>
      <c r="H747" s="99">
        <f t="shared" si="131"/>
        <v>0</v>
      </c>
      <c r="I747" s="157">
        <f>VLOOKUP($A747,'2024-25 Salary &amp; Benefits'!$A:$I,3,FALSE)</f>
        <v>1.18</v>
      </c>
      <c r="J747" s="157">
        <f>VLOOKUP($A747,'2024-25 Salary &amp; Benefits'!$A:$I,4,FALSE)</f>
        <v>1.18</v>
      </c>
      <c r="K747" s="144">
        <f t="shared" si="132"/>
        <v>0</v>
      </c>
      <c r="L747" s="143">
        <f t="shared" si="133"/>
        <v>0</v>
      </c>
      <c r="M747" s="145">
        <f>'2024-25 Salary &amp; Benefits'!$E$6</f>
        <v>72728</v>
      </c>
      <c r="N747" s="145">
        <f>'2024-25 Salary &amp; Benefits'!$F$6</f>
        <v>78209</v>
      </c>
      <c r="O747" s="9">
        <f t="shared" si="134"/>
        <v>0</v>
      </c>
      <c r="P747" s="9">
        <f t="shared" si="135"/>
        <v>0</v>
      </c>
      <c r="Q747" s="9">
        <f>'2024-25 Salary &amp; Benefits'!G$6</f>
        <v>14418.72</v>
      </c>
      <c r="R747" s="146">
        <f>'2024-25 Salary &amp; Benefits'!H$6</f>
        <v>0.18149999999999999</v>
      </c>
      <c r="S747" s="146">
        <f>'2024-25 Salary &amp; Benefits'!I$6</f>
        <v>0.17510000000000001</v>
      </c>
      <c r="T747" s="9">
        <f t="shared" si="136"/>
        <v>0</v>
      </c>
      <c r="U747" s="9">
        <f t="shared" si="137"/>
        <v>0</v>
      </c>
      <c r="V747" s="9">
        <f t="shared" si="138"/>
        <v>0</v>
      </c>
      <c r="W747" s="9">
        <f t="shared" si="139"/>
        <v>0</v>
      </c>
      <c r="X747" s="22">
        <f t="shared" si="140"/>
        <v>0</v>
      </c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</row>
    <row r="748" spans="1:159" s="21" customFormat="1">
      <c r="A748" s="78" t="s">
        <v>2323</v>
      </c>
      <c r="B748" s="90" t="s">
        <v>699</v>
      </c>
      <c r="C748" s="91">
        <v>2418</v>
      </c>
      <c r="D748" s="90" t="s">
        <v>704</v>
      </c>
      <c r="E748" s="110" t="str">
        <f>VLOOKUP($C748,'2023-24 School Level AAFTE'!$C$4:$L$2380,9,FALSE)</f>
        <v>Yes</v>
      </c>
      <c r="F748" s="98">
        <f>VLOOKUP($C748,'2023-24 School Level AAFTE'!$C$4:$J$2380,8,FALSE)</f>
        <v>459.72</v>
      </c>
      <c r="G748" s="100">
        <f>IFERROR(IF(E748= "yes",VLOOKUP(C748,Summary!$B:$I,5,0),0),0)</f>
        <v>0</v>
      </c>
      <c r="H748" s="99">
        <f t="shared" si="131"/>
        <v>459.72</v>
      </c>
      <c r="I748" s="157">
        <f>VLOOKUP($A748,'2024-25 Salary &amp; Benefits'!$A:$I,3,FALSE)</f>
        <v>1.18</v>
      </c>
      <c r="J748" s="157">
        <f>VLOOKUP($A748,'2024-25 Salary &amp; Benefits'!$A:$I,4,FALSE)</f>
        <v>1.18</v>
      </c>
      <c r="K748" s="144">
        <f t="shared" si="132"/>
        <v>459.72</v>
      </c>
      <c r="L748" s="143">
        <f t="shared" si="133"/>
        <v>1.349</v>
      </c>
      <c r="M748" s="145">
        <f>'2024-25 Salary &amp; Benefits'!$E$6</f>
        <v>72728</v>
      </c>
      <c r="N748" s="145">
        <f>'2024-25 Salary &amp; Benefits'!$F$6</f>
        <v>78209</v>
      </c>
      <c r="O748" s="9">
        <f t="shared" si="134"/>
        <v>115769.88</v>
      </c>
      <c r="P748" s="9">
        <f t="shared" si="135"/>
        <v>8724.7699999999895</v>
      </c>
      <c r="Q748" s="9">
        <f>'2024-25 Salary &amp; Benefits'!G$6</f>
        <v>14418.72</v>
      </c>
      <c r="R748" s="146">
        <f>'2024-25 Salary &amp; Benefits'!H$6</f>
        <v>0.18149999999999999</v>
      </c>
      <c r="S748" s="146">
        <f>'2024-25 Salary &amp; Benefits'!I$6</f>
        <v>0.17510000000000001</v>
      </c>
      <c r="T748" s="9">
        <f t="shared" si="136"/>
        <v>41990.79</v>
      </c>
      <c r="U748" s="9">
        <f t="shared" si="137"/>
        <v>2074.91</v>
      </c>
      <c r="V748" s="9">
        <f t="shared" si="138"/>
        <v>363.32</v>
      </c>
      <c r="W748" s="9">
        <f t="shared" si="139"/>
        <v>2438.23</v>
      </c>
      <c r="X748" s="22">
        <f t="shared" si="140"/>
        <v>168923.67</v>
      </c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</row>
    <row r="749" spans="1:159" s="21" customFormat="1">
      <c r="A749" s="78" t="s">
        <v>2323</v>
      </c>
      <c r="B749" s="90" t="s">
        <v>699</v>
      </c>
      <c r="C749" s="91">
        <v>3099</v>
      </c>
      <c r="D749" s="90" t="s">
        <v>221</v>
      </c>
      <c r="E749" s="110" t="str">
        <f>VLOOKUP($C749,'2023-24 School Level AAFTE'!$C$4:$L$2380,9,FALSE)</f>
        <v>Yes</v>
      </c>
      <c r="F749" s="98">
        <f>VLOOKUP($C749,'2023-24 School Level AAFTE'!$C$4:$J$2380,8,FALSE)</f>
        <v>1012.69</v>
      </c>
      <c r="G749" s="100">
        <f>IFERROR(IF(E749= "yes",VLOOKUP(C749,Summary!$B:$I,5,0),0),0)</f>
        <v>0</v>
      </c>
      <c r="H749" s="99">
        <f t="shared" si="131"/>
        <v>1012.69</v>
      </c>
      <c r="I749" s="157">
        <f>VLOOKUP($A749,'2024-25 Salary &amp; Benefits'!$A:$I,3,FALSE)</f>
        <v>1.18</v>
      </c>
      <c r="J749" s="157">
        <f>VLOOKUP($A749,'2024-25 Salary &amp; Benefits'!$A:$I,4,FALSE)</f>
        <v>1.18</v>
      </c>
      <c r="K749" s="144">
        <f t="shared" si="132"/>
        <v>1012.69</v>
      </c>
      <c r="L749" s="143">
        <f t="shared" si="133"/>
        <v>2.9710000000000001</v>
      </c>
      <c r="M749" s="145">
        <f>'2024-25 Salary &amp; Benefits'!$E$6</f>
        <v>72728</v>
      </c>
      <c r="N749" s="145">
        <f>'2024-25 Salary &amp; Benefits'!$F$6</f>
        <v>78209</v>
      </c>
      <c r="O749" s="9">
        <f t="shared" si="134"/>
        <v>254968.37</v>
      </c>
      <c r="P749" s="9">
        <f t="shared" si="135"/>
        <v>19215.179999999993</v>
      </c>
      <c r="Q749" s="9">
        <f>'2024-25 Salary &amp; Benefits'!G$6</f>
        <v>14418.72</v>
      </c>
      <c r="R749" s="146">
        <f>'2024-25 Salary &amp; Benefits'!H$6</f>
        <v>0.18149999999999999</v>
      </c>
      <c r="S749" s="146">
        <f>'2024-25 Salary &amp; Benefits'!I$6</f>
        <v>0.17510000000000001</v>
      </c>
      <c r="T749" s="9">
        <f t="shared" si="136"/>
        <v>92479.35</v>
      </c>
      <c r="U749" s="9">
        <f t="shared" si="137"/>
        <v>4569.7299999999996</v>
      </c>
      <c r="V749" s="9">
        <f t="shared" si="138"/>
        <v>800.16</v>
      </c>
      <c r="W749" s="9">
        <f t="shared" si="139"/>
        <v>5369.8899999999994</v>
      </c>
      <c r="X749" s="22">
        <f t="shared" si="140"/>
        <v>372032.79</v>
      </c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</row>
    <row r="750" spans="1:159" s="21" customFormat="1">
      <c r="A750" s="78" t="s">
        <v>2323</v>
      </c>
      <c r="B750" s="90" t="s">
        <v>699</v>
      </c>
      <c r="C750" s="91">
        <v>5551</v>
      </c>
      <c r="D750" s="90" t="s">
        <v>1494</v>
      </c>
      <c r="E750" s="110" t="str">
        <f>VLOOKUP($C750,'2023-24 School Level AAFTE'!$C$4:$L$2380,9,FALSE)</f>
        <v>Yes</v>
      </c>
      <c r="F750" s="98">
        <f>VLOOKUP($C750,'2023-24 School Level AAFTE'!$C$4:$J$2380,8,FALSE)</f>
        <v>793.06</v>
      </c>
      <c r="G750" s="100">
        <f>IFERROR(IF(E750= "yes",VLOOKUP(C750,Summary!$B:$I,5,0),0),0)</f>
        <v>0</v>
      </c>
      <c r="H750" s="99">
        <f t="shared" si="131"/>
        <v>793.06</v>
      </c>
      <c r="I750" s="157">
        <f>VLOOKUP($A750,'2024-25 Salary &amp; Benefits'!$A:$I,3,FALSE)</f>
        <v>1.18</v>
      </c>
      <c r="J750" s="157">
        <f>VLOOKUP($A750,'2024-25 Salary &amp; Benefits'!$A:$I,4,FALSE)</f>
        <v>1.18</v>
      </c>
      <c r="K750" s="144">
        <f t="shared" si="132"/>
        <v>793.06</v>
      </c>
      <c r="L750" s="143">
        <f t="shared" si="133"/>
        <v>2.3260000000000001</v>
      </c>
      <c r="M750" s="145">
        <f>'2024-25 Salary &amp; Benefits'!$E$6</f>
        <v>72728</v>
      </c>
      <c r="N750" s="145">
        <f>'2024-25 Salary &amp; Benefits'!$F$6</f>
        <v>78209</v>
      </c>
      <c r="O750" s="9">
        <f t="shared" si="134"/>
        <v>199615.09</v>
      </c>
      <c r="P750" s="9">
        <f t="shared" si="135"/>
        <v>15043.589999999997</v>
      </c>
      <c r="Q750" s="9">
        <f>'2024-25 Salary &amp; Benefits'!G$6</f>
        <v>14418.72</v>
      </c>
      <c r="R750" s="146">
        <f>'2024-25 Salary &amp; Benefits'!H$6</f>
        <v>0.18149999999999999</v>
      </c>
      <c r="S750" s="146">
        <f>'2024-25 Salary &amp; Benefits'!I$6</f>
        <v>0.17510000000000001</v>
      </c>
      <c r="T750" s="9">
        <f t="shared" si="136"/>
        <v>72402.210000000006</v>
      </c>
      <c r="U750" s="9">
        <f t="shared" si="137"/>
        <v>3577.64</v>
      </c>
      <c r="V750" s="9">
        <f t="shared" si="138"/>
        <v>626.44000000000005</v>
      </c>
      <c r="W750" s="9">
        <f t="shared" si="139"/>
        <v>4204.08</v>
      </c>
      <c r="X750" s="22">
        <f t="shared" si="140"/>
        <v>291264.97000000003</v>
      </c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</row>
    <row r="751" spans="1:159" s="21" customFormat="1">
      <c r="A751" s="78" t="s">
        <v>2323</v>
      </c>
      <c r="B751" s="90" t="s">
        <v>699</v>
      </c>
      <c r="C751" s="91">
        <v>2844</v>
      </c>
      <c r="D751" s="90" t="s">
        <v>710</v>
      </c>
      <c r="E751" s="110" t="str">
        <f>VLOOKUP($C751,'2023-24 School Level AAFTE'!$C$4:$L$2380,9,FALSE)</f>
        <v>No</v>
      </c>
      <c r="F751" s="98">
        <f>VLOOKUP($C751,'2023-24 School Level AAFTE'!$C$4:$J$2380,8,FALSE)</f>
        <v>446</v>
      </c>
      <c r="G751" s="100">
        <f>IFERROR(IF(E751= "yes",VLOOKUP(C751,Summary!$B:$I,5,0),0),0)</f>
        <v>0</v>
      </c>
      <c r="H751" s="99">
        <f t="shared" si="131"/>
        <v>0</v>
      </c>
      <c r="I751" s="157">
        <f>VLOOKUP($A751,'2024-25 Salary &amp; Benefits'!$A:$I,3,FALSE)</f>
        <v>1.18</v>
      </c>
      <c r="J751" s="157">
        <f>VLOOKUP($A751,'2024-25 Salary &amp; Benefits'!$A:$I,4,FALSE)</f>
        <v>1.18</v>
      </c>
      <c r="K751" s="144">
        <f t="shared" si="132"/>
        <v>0</v>
      </c>
      <c r="L751" s="143">
        <f t="shared" si="133"/>
        <v>0</v>
      </c>
      <c r="M751" s="145">
        <f>'2024-25 Salary &amp; Benefits'!$E$6</f>
        <v>72728</v>
      </c>
      <c r="N751" s="145">
        <f>'2024-25 Salary &amp; Benefits'!$F$6</f>
        <v>78209</v>
      </c>
      <c r="O751" s="9">
        <f t="shared" si="134"/>
        <v>0</v>
      </c>
      <c r="P751" s="9">
        <f t="shared" si="135"/>
        <v>0</v>
      </c>
      <c r="Q751" s="9">
        <f>'2024-25 Salary &amp; Benefits'!G$6</f>
        <v>14418.72</v>
      </c>
      <c r="R751" s="146">
        <f>'2024-25 Salary &amp; Benefits'!H$6</f>
        <v>0.18149999999999999</v>
      </c>
      <c r="S751" s="146">
        <f>'2024-25 Salary &amp; Benefits'!I$6</f>
        <v>0.17510000000000001</v>
      </c>
      <c r="T751" s="9">
        <f t="shared" si="136"/>
        <v>0</v>
      </c>
      <c r="U751" s="9">
        <f t="shared" si="137"/>
        <v>0</v>
      </c>
      <c r="V751" s="9">
        <f t="shared" si="138"/>
        <v>0</v>
      </c>
      <c r="W751" s="9">
        <f t="shared" si="139"/>
        <v>0</v>
      </c>
      <c r="X751" s="22">
        <f t="shared" si="140"/>
        <v>0</v>
      </c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</row>
    <row r="752" spans="1:159" s="21" customFormat="1">
      <c r="A752" s="78" t="s">
        <v>2323</v>
      </c>
      <c r="B752" s="90" t="s">
        <v>699</v>
      </c>
      <c r="C752" s="91">
        <v>2699</v>
      </c>
      <c r="D752" s="90" t="s">
        <v>706</v>
      </c>
      <c r="E752" s="110" t="str">
        <f>VLOOKUP($C752,'2023-24 School Level AAFTE'!$C$4:$L$2380,9,FALSE)</f>
        <v>Yes</v>
      </c>
      <c r="F752" s="98">
        <f>VLOOKUP($C752,'2023-24 School Level AAFTE'!$C$4:$J$2380,8,FALSE)</f>
        <v>480.61</v>
      </c>
      <c r="G752" s="100">
        <f>IFERROR(IF(E752= "yes",VLOOKUP(C752,Summary!$B:$I,5,0),0),0)</f>
        <v>0</v>
      </c>
      <c r="H752" s="99">
        <f t="shared" si="131"/>
        <v>480.61</v>
      </c>
      <c r="I752" s="157">
        <f>VLOOKUP($A752,'2024-25 Salary &amp; Benefits'!$A:$I,3,FALSE)</f>
        <v>1.18</v>
      </c>
      <c r="J752" s="157">
        <f>VLOOKUP($A752,'2024-25 Salary &amp; Benefits'!$A:$I,4,FALSE)</f>
        <v>1.18</v>
      </c>
      <c r="K752" s="144">
        <f t="shared" si="132"/>
        <v>480.61</v>
      </c>
      <c r="L752" s="143">
        <f t="shared" si="133"/>
        <v>1.41</v>
      </c>
      <c r="M752" s="145">
        <f>'2024-25 Salary &amp; Benefits'!$E$6</f>
        <v>72728</v>
      </c>
      <c r="N752" s="145">
        <f>'2024-25 Salary &amp; Benefits'!$F$6</f>
        <v>78209</v>
      </c>
      <c r="O752" s="9">
        <f t="shared" si="134"/>
        <v>121004.85</v>
      </c>
      <c r="P752" s="9">
        <f t="shared" si="135"/>
        <v>9119.2799999999988</v>
      </c>
      <c r="Q752" s="9">
        <f>'2024-25 Salary &amp; Benefits'!G$6</f>
        <v>14418.72</v>
      </c>
      <c r="R752" s="146">
        <f>'2024-25 Salary &amp; Benefits'!H$6</f>
        <v>0.18149999999999999</v>
      </c>
      <c r="S752" s="146">
        <f>'2024-25 Salary &amp; Benefits'!I$6</f>
        <v>0.17510000000000001</v>
      </c>
      <c r="T752" s="9">
        <f t="shared" si="136"/>
        <v>43889.56</v>
      </c>
      <c r="U752" s="9">
        <f t="shared" si="137"/>
        <v>2168.7399999999998</v>
      </c>
      <c r="V752" s="9">
        <f t="shared" si="138"/>
        <v>379.75</v>
      </c>
      <c r="W752" s="9">
        <f t="shared" si="139"/>
        <v>2548.4899999999998</v>
      </c>
      <c r="X752" s="22">
        <f t="shared" si="140"/>
        <v>176562.18</v>
      </c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</row>
    <row r="753" spans="1:159" s="21" customFormat="1">
      <c r="A753" s="78" t="s">
        <v>2323</v>
      </c>
      <c r="B753" s="90" t="s">
        <v>699</v>
      </c>
      <c r="C753" s="91">
        <v>2325</v>
      </c>
      <c r="D753" s="90" t="s">
        <v>703</v>
      </c>
      <c r="E753" s="110" t="str">
        <f>VLOOKUP($C753,'2023-24 School Level AAFTE'!$C$4:$L$2380,9,FALSE)</f>
        <v>Yes</v>
      </c>
      <c r="F753" s="98">
        <f>VLOOKUP($C753,'2023-24 School Level AAFTE'!$C$4:$J$2380,8,FALSE)</f>
        <v>1269.5500000000002</v>
      </c>
      <c r="G753" s="100">
        <f>IFERROR(IF(E753= "yes",VLOOKUP(C753,Summary!$B:$I,5,0),0),0)</f>
        <v>0</v>
      </c>
      <c r="H753" s="99">
        <f t="shared" si="131"/>
        <v>1269.5500000000002</v>
      </c>
      <c r="I753" s="157">
        <f>VLOOKUP($A753,'2024-25 Salary &amp; Benefits'!$A:$I,3,FALSE)</f>
        <v>1.18</v>
      </c>
      <c r="J753" s="157">
        <f>VLOOKUP($A753,'2024-25 Salary &amp; Benefits'!$A:$I,4,FALSE)</f>
        <v>1.18</v>
      </c>
      <c r="K753" s="144">
        <f t="shared" si="132"/>
        <v>1269.5500000000002</v>
      </c>
      <c r="L753" s="143">
        <f t="shared" si="133"/>
        <v>3.7240000000000002</v>
      </c>
      <c r="M753" s="145">
        <f>'2024-25 Salary &amp; Benefits'!$E$6</f>
        <v>72728</v>
      </c>
      <c r="N753" s="145">
        <f>'2024-25 Salary &amp; Benefits'!$F$6</f>
        <v>78209</v>
      </c>
      <c r="O753" s="9">
        <f t="shared" si="134"/>
        <v>319590.09999999998</v>
      </c>
      <c r="P753" s="9">
        <f t="shared" si="135"/>
        <v>24085.270000000019</v>
      </c>
      <c r="Q753" s="9">
        <f>'2024-25 Salary &amp; Benefits'!G$6</f>
        <v>14418.72</v>
      </c>
      <c r="R753" s="146">
        <f>'2024-25 Salary &amp; Benefits'!H$6</f>
        <v>0.18149999999999999</v>
      </c>
      <c r="S753" s="146">
        <f>'2024-25 Salary &amp; Benefits'!I$6</f>
        <v>0.17510000000000001</v>
      </c>
      <c r="T753" s="9">
        <f t="shared" si="136"/>
        <v>115918.25</v>
      </c>
      <c r="U753" s="9">
        <f t="shared" si="137"/>
        <v>5727.92</v>
      </c>
      <c r="V753" s="9">
        <f t="shared" si="138"/>
        <v>1002.96</v>
      </c>
      <c r="W753" s="9">
        <f t="shared" si="139"/>
        <v>6730.88</v>
      </c>
      <c r="X753" s="22">
        <f t="shared" si="140"/>
        <v>466324.5</v>
      </c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</row>
    <row r="754" spans="1:159" s="21" customFormat="1">
      <c r="A754" s="78" t="s">
        <v>2323</v>
      </c>
      <c r="B754" s="90" t="s">
        <v>699</v>
      </c>
      <c r="C754" s="91">
        <v>5371</v>
      </c>
      <c r="D754" s="90" t="s">
        <v>724</v>
      </c>
      <c r="E754" s="110" t="str">
        <f>VLOOKUP($C754,'2023-24 School Level AAFTE'!$C$4:$L$2380,9,FALSE)</f>
        <v>No</v>
      </c>
      <c r="F754" s="98">
        <f>VLOOKUP($C754,'2023-24 School Level AAFTE'!$C$4:$J$2380,8,FALSE)</f>
        <v>8.1999999999999993</v>
      </c>
      <c r="G754" s="100">
        <f>IFERROR(IF(E754= "yes",VLOOKUP(C754,Summary!$B:$I,5,0),0),0)</f>
        <v>0</v>
      </c>
      <c r="H754" s="99">
        <f t="shared" si="131"/>
        <v>0</v>
      </c>
      <c r="I754" s="157">
        <f>VLOOKUP($A754,'2024-25 Salary &amp; Benefits'!$A:$I,3,FALSE)</f>
        <v>1.18</v>
      </c>
      <c r="J754" s="157">
        <f>VLOOKUP($A754,'2024-25 Salary &amp; Benefits'!$A:$I,4,FALSE)</f>
        <v>1.18</v>
      </c>
      <c r="K754" s="144">
        <f t="shared" si="132"/>
        <v>0</v>
      </c>
      <c r="L754" s="143">
        <f t="shared" si="133"/>
        <v>0</v>
      </c>
      <c r="M754" s="145">
        <f>'2024-25 Salary &amp; Benefits'!$E$6</f>
        <v>72728</v>
      </c>
      <c r="N754" s="145">
        <f>'2024-25 Salary &amp; Benefits'!$F$6</f>
        <v>78209</v>
      </c>
      <c r="O754" s="9">
        <f t="shared" si="134"/>
        <v>0</v>
      </c>
      <c r="P754" s="9">
        <f t="shared" si="135"/>
        <v>0</v>
      </c>
      <c r="Q754" s="9">
        <f>'2024-25 Salary &amp; Benefits'!G$6</f>
        <v>14418.72</v>
      </c>
      <c r="R754" s="146">
        <f>'2024-25 Salary &amp; Benefits'!H$6</f>
        <v>0.18149999999999999</v>
      </c>
      <c r="S754" s="146">
        <f>'2024-25 Salary &amp; Benefits'!I$6</f>
        <v>0.17510000000000001</v>
      </c>
      <c r="T754" s="9">
        <f t="shared" si="136"/>
        <v>0</v>
      </c>
      <c r="U754" s="9">
        <f t="shared" si="137"/>
        <v>0</v>
      </c>
      <c r="V754" s="9">
        <f t="shared" si="138"/>
        <v>0</v>
      </c>
      <c r="W754" s="9">
        <f t="shared" si="139"/>
        <v>0</v>
      </c>
      <c r="X754" s="22">
        <f t="shared" si="140"/>
        <v>0</v>
      </c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</row>
    <row r="755" spans="1:159" s="21" customFormat="1">
      <c r="A755" s="78" t="s">
        <v>2323</v>
      </c>
      <c r="B755" s="90" t="s">
        <v>699</v>
      </c>
      <c r="C755" s="91">
        <v>5370</v>
      </c>
      <c r="D755" s="90" t="s">
        <v>723</v>
      </c>
      <c r="E755" s="110" t="str">
        <f>VLOOKUP($C755,'2023-24 School Level AAFTE'!$C$4:$L$2380,9,FALSE)</f>
        <v>No</v>
      </c>
      <c r="F755" s="98">
        <f>VLOOKUP($C755,'2023-24 School Level AAFTE'!$C$4:$J$2380,8,FALSE)</f>
        <v>183.14</v>
      </c>
      <c r="G755" s="100">
        <f>IFERROR(IF(E755= "yes",VLOOKUP(C755,Summary!$B:$I,5,0),0),0)</f>
        <v>0</v>
      </c>
      <c r="H755" s="99">
        <f t="shared" si="131"/>
        <v>0</v>
      </c>
      <c r="I755" s="157">
        <f>VLOOKUP($A755,'2024-25 Salary &amp; Benefits'!$A:$I,3,FALSE)</f>
        <v>1.18</v>
      </c>
      <c r="J755" s="157">
        <f>VLOOKUP($A755,'2024-25 Salary &amp; Benefits'!$A:$I,4,FALSE)</f>
        <v>1.18</v>
      </c>
      <c r="K755" s="144">
        <f t="shared" si="132"/>
        <v>0</v>
      </c>
      <c r="L755" s="143">
        <f t="shared" si="133"/>
        <v>0</v>
      </c>
      <c r="M755" s="145">
        <f>'2024-25 Salary &amp; Benefits'!$E$6</f>
        <v>72728</v>
      </c>
      <c r="N755" s="145">
        <f>'2024-25 Salary &amp; Benefits'!$F$6</f>
        <v>78209</v>
      </c>
      <c r="O755" s="9">
        <f t="shared" si="134"/>
        <v>0</v>
      </c>
      <c r="P755" s="9">
        <f t="shared" si="135"/>
        <v>0</v>
      </c>
      <c r="Q755" s="9">
        <f>'2024-25 Salary &amp; Benefits'!G$6</f>
        <v>14418.72</v>
      </c>
      <c r="R755" s="146">
        <f>'2024-25 Salary &amp; Benefits'!H$6</f>
        <v>0.18149999999999999</v>
      </c>
      <c r="S755" s="146">
        <f>'2024-25 Salary &amp; Benefits'!I$6</f>
        <v>0.17510000000000001</v>
      </c>
      <c r="T755" s="9">
        <f t="shared" si="136"/>
        <v>0</v>
      </c>
      <c r="U755" s="9">
        <f t="shared" si="137"/>
        <v>0</v>
      </c>
      <c r="V755" s="9">
        <f t="shared" si="138"/>
        <v>0</v>
      </c>
      <c r="W755" s="9">
        <f t="shared" si="139"/>
        <v>0</v>
      </c>
      <c r="X755" s="22">
        <f t="shared" si="140"/>
        <v>0</v>
      </c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</row>
    <row r="756" spans="1:159" s="21" customFormat="1">
      <c r="A756" s="78" t="s">
        <v>2323</v>
      </c>
      <c r="B756" s="90" t="s">
        <v>699</v>
      </c>
      <c r="C756" s="91">
        <v>5622</v>
      </c>
      <c r="D756" s="90" t="s">
        <v>3168</v>
      </c>
      <c r="E756" s="110" t="str">
        <f>VLOOKUP($C756,'2023-24 School Level AAFTE'!$C$4:$L$2380,9,FALSE)</f>
        <v>Yes</v>
      </c>
      <c r="F756" s="98">
        <f>VLOOKUP($C756,'2023-24 School Level AAFTE'!$C$4:$J$2380,8,FALSE)</f>
        <v>180.71</v>
      </c>
      <c r="G756" s="100">
        <f>IFERROR(IF(E756= "yes",VLOOKUP(C756,Summary!$B:$I,5,0),0),0)</f>
        <v>0</v>
      </c>
      <c r="H756" s="99">
        <f t="shared" si="131"/>
        <v>180.71</v>
      </c>
      <c r="I756" s="157">
        <f>VLOOKUP($A756,'2024-25 Salary &amp; Benefits'!$A:$I,3,FALSE)</f>
        <v>1.18</v>
      </c>
      <c r="J756" s="157">
        <f>VLOOKUP($A756,'2024-25 Salary &amp; Benefits'!$A:$I,4,FALSE)</f>
        <v>1.18</v>
      </c>
      <c r="K756" s="144">
        <f t="shared" si="132"/>
        <v>180.71</v>
      </c>
      <c r="L756" s="143">
        <f t="shared" si="133"/>
        <v>0.53</v>
      </c>
      <c r="M756" s="145">
        <f>'2024-25 Salary &amp; Benefits'!$E$6</f>
        <v>72728</v>
      </c>
      <c r="N756" s="145">
        <f>'2024-25 Salary &amp; Benefits'!$F$6</f>
        <v>78209</v>
      </c>
      <c r="O756" s="9">
        <f t="shared" si="134"/>
        <v>45484.09</v>
      </c>
      <c r="P756" s="9">
        <f t="shared" si="135"/>
        <v>3427.820000000007</v>
      </c>
      <c r="Q756" s="9">
        <f>'2024-25 Salary &amp; Benefits'!G$6</f>
        <v>14418.72</v>
      </c>
      <c r="R756" s="146">
        <f>'2024-25 Salary &amp; Benefits'!H$6</f>
        <v>0.18149999999999999</v>
      </c>
      <c r="S756" s="146">
        <f>'2024-25 Salary &amp; Benefits'!I$6</f>
        <v>0.17510000000000001</v>
      </c>
      <c r="T756" s="9">
        <f t="shared" si="136"/>
        <v>16497.5</v>
      </c>
      <c r="U756" s="9">
        <f t="shared" si="137"/>
        <v>815.2</v>
      </c>
      <c r="V756" s="9">
        <f t="shared" si="138"/>
        <v>142.74</v>
      </c>
      <c r="W756" s="9">
        <f t="shared" si="139"/>
        <v>957.94</v>
      </c>
      <c r="X756" s="22">
        <f t="shared" si="140"/>
        <v>66367.350000000006</v>
      </c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</row>
    <row r="757" spans="1:159" s="21" customFormat="1">
      <c r="A757" s="78" t="s">
        <v>2323</v>
      </c>
      <c r="B757" s="90" t="s">
        <v>699</v>
      </c>
      <c r="C757" s="91">
        <v>3165</v>
      </c>
      <c r="D757" s="90" t="s">
        <v>716</v>
      </c>
      <c r="E757" s="110" t="str">
        <f>VLOOKUP($C757,'2023-24 School Level AAFTE'!$C$4:$L$2380,9,FALSE)</f>
        <v>Yes</v>
      </c>
      <c r="F757" s="98">
        <f>VLOOKUP($C757,'2023-24 School Level AAFTE'!$C$4:$J$2380,8,FALSE)</f>
        <v>443.86</v>
      </c>
      <c r="G757" s="100">
        <f>IFERROR(IF(E757= "yes",VLOOKUP(C757,Summary!$B:$I,5,0),0),0)</f>
        <v>0</v>
      </c>
      <c r="H757" s="99">
        <f t="shared" si="131"/>
        <v>443.86</v>
      </c>
      <c r="I757" s="157">
        <f>VLOOKUP($A757,'2024-25 Salary &amp; Benefits'!$A:$I,3,FALSE)</f>
        <v>1.18</v>
      </c>
      <c r="J757" s="157">
        <f>VLOOKUP($A757,'2024-25 Salary &amp; Benefits'!$A:$I,4,FALSE)</f>
        <v>1.18</v>
      </c>
      <c r="K757" s="144">
        <f t="shared" si="132"/>
        <v>443.86</v>
      </c>
      <c r="L757" s="143">
        <f t="shared" si="133"/>
        <v>1.302</v>
      </c>
      <c r="M757" s="145">
        <f>'2024-25 Salary &amp; Benefits'!$E$6</f>
        <v>72728</v>
      </c>
      <c r="N757" s="145">
        <f>'2024-25 Salary &amp; Benefits'!$F$6</f>
        <v>78209</v>
      </c>
      <c r="O757" s="9">
        <f t="shared" si="134"/>
        <v>111736.39</v>
      </c>
      <c r="P757" s="9">
        <f t="shared" si="135"/>
        <v>8420.7899999999936</v>
      </c>
      <c r="Q757" s="9">
        <f>'2024-25 Salary &amp; Benefits'!G$6</f>
        <v>14418.72</v>
      </c>
      <c r="R757" s="146">
        <f>'2024-25 Salary &amp; Benefits'!H$6</f>
        <v>0.18149999999999999</v>
      </c>
      <c r="S757" s="146">
        <f>'2024-25 Salary &amp; Benefits'!I$6</f>
        <v>0.17510000000000001</v>
      </c>
      <c r="T757" s="9">
        <f t="shared" si="136"/>
        <v>40527.81</v>
      </c>
      <c r="U757" s="9">
        <f t="shared" si="137"/>
        <v>2002.62</v>
      </c>
      <c r="V757" s="9">
        <f t="shared" si="138"/>
        <v>350.66</v>
      </c>
      <c r="W757" s="9">
        <f t="shared" si="139"/>
        <v>2353.2799999999997</v>
      </c>
      <c r="X757" s="22">
        <f t="shared" si="140"/>
        <v>163038.26999999999</v>
      </c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</row>
    <row r="758" spans="1:159" s="21" customFormat="1">
      <c r="A758" s="78" t="s">
        <v>2323</v>
      </c>
      <c r="B758" s="90" t="s">
        <v>699</v>
      </c>
      <c r="C758" s="91">
        <v>3278</v>
      </c>
      <c r="D758" s="90" t="s">
        <v>717</v>
      </c>
      <c r="E758" s="110" t="str">
        <f>VLOOKUP($C758,'2023-24 School Level AAFTE'!$C$4:$L$2380,9,FALSE)</f>
        <v>Yes</v>
      </c>
      <c r="F758" s="98">
        <f>VLOOKUP($C758,'2023-24 School Level AAFTE'!$C$4:$J$2380,8,FALSE)</f>
        <v>336.14</v>
      </c>
      <c r="G758" s="100">
        <f>IFERROR(IF(E758= "yes",VLOOKUP(C758,Summary!$B:$I,5,0),0),0)</f>
        <v>0</v>
      </c>
      <c r="H758" s="99">
        <f t="shared" si="131"/>
        <v>336.14</v>
      </c>
      <c r="I758" s="157">
        <f>VLOOKUP($A758,'2024-25 Salary &amp; Benefits'!$A:$I,3,FALSE)</f>
        <v>1.18</v>
      </c>
      <c r="J758" s="157">
        <f>VLOOKUP($A758,'2024-25 Salary &amp; Benefits'!$A:$I,4,FALSE)</f>
        <v>1.18</v>
      </c>
      <c r="K758" s="144">
        <f t="shared" si="132"/>
        <v>336.14</v>
      </c>
      <c r="L758" s="143">
        <f t="shared" si="133"/>
        <v>0.98599999999999999</v>
      </c>
      <c r="M758" s="145">
        <f>'2024-25 Salary &amp; Benefits'!$E$6</f>
        <v>72728</v>
      </c>
      <c r="N758" s="145">
        <f>'2024-25 Salary &amp; Benefits'!$F$6</f>
        <v>78209</v>
      </c>
      <c r="O758" s="9">
        <f t="shared" si="134"/>
        <v>84617.57</v>
      </c>
      <c r="P758" s="9">
        <f t="shared" si="135"/>
        <v>6377.0399999999936</v>
      </c>
      <c r="Q758" s="9">
        <f>'2024-25 Salary &amp; Benefits'!G$6</f>
        <v>14418.72</v>
      </c>
      <c r="R758" s="146">
        <f>'2024-25 Salary &amp; Benefits'!H$6</f>
        <v>0.18149999999999999</v>
      </c>
      <c r="S758" s="146">
        <f>'2024-25 Salary &amp; Benefits'!I$6</f>
        <v>0.17510000000000001</v>
      </c>
      <c r="T758" s="9">
        <f t="shared" si="136"/>
        <v>30691.57</v>
      </c>
      <c r="U758" s="9">
        <f t="shared" si="137"/>
        <v>1516.58</v>
      </c>
      <c r="V758" s="9">
        <f t="shared" si="138"/>
        <v>265.55</v>
      </c>
      <c r="W758" s="9">
        <f t="shared" si="139"/>
        <v>1782.1299999999999</v>
      </c>
      <c r="X758" s="22">
        <f t="shared" si="140"/>
        <v>123468.31000000001</v>
      </c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</row>
    <row r="759" spans="1:159" s="21" customFormat="1">
      <c r="A759" s="75" t="s">
        <v>2323</v>
      </c>
      <c r="B759" s="90" t="s">
        <v>699</v>
      </c>
      <c r="C759" s="91">
        <v>5672</v>
      </c>
      <c r="D759" s="90" t="s">
        <v>3169</v>
      </c>
      <c r="E759" s="110" t="str">
        <f>VLOOKUP($C759,'2023-24 School Level AAFTE'!$C$4:$L$2380,9,FALSE)</f>
        <v>No</v>
      </c>
      <c r="F759" s="98">
        <f>VLOOKUP($C759,'2023-24 School Level AAFTE'!$C$4:$J$2380,8,FALSE)</f>
        <v>97.92</v>
      </c>
      <c r="G759" s="100">
        <f>IFERROR(IF(E759= "yes",VLOOKUP(C759,Summary!$B:$I,5,0),0),0)</f>
        <v>0</v>
      </c>
      <c r="H759" s="99">
        <f t="shared" si="131"/>
        <v>0</v>
      </c>
      <c r="I759" s="157">
        <f>VLOOKUP($A759,'2024-25 Salary &amp; Benefits'!$A:$I,3,FALSE)</f>
        <v>1.18</v>
      </c>
      <c r="J759" s="157">
        <f>VLOOKUP($A759,'2024-25 Salary &amp; Benefits'!$A:$I,4,FALSE)</f>
        <v>1.18</v>
      </c>
      <c r="K759" s="144">
        <f t="shared" si="132"/>
        <v>0</v>
      </c>
      <c r="L759" s="143">
        <f t="shared" si="133"/>
        <v>0</v>
      </c>
      <c r="M759" s="145">
        <f>'2024-25 Salary &amp; Benefits'!$E$6</f>
        <v>72728</v>
      </c>
      <c r="N759" s="145">
        <f>'2024-25 Salary &amp; Benefits'!$F$6</f>
        <v>78209</v>
      </c>
      <c r="O759" s="9">
        <f t="shared" si="134"/>
        <v>0</v>
      </c>
      <c r="P759" s="9">
        <f t="shared" si="135"/>
        <v>0</v>
      </c>
      <c r="Q759" s="9">
        <f>'2024-25 Salary &amp; Benefits'!G$6</f>
        <v>14418.72</v>
      </c>
      <c r="R759" s="146">
        <f>'2024-25 Salary &amp; Benefits'!H$6</f>
        <v>0.18149999999999999</v>
      </c>
      <c r="S759" s="146">
        <f>'2024-25 Salary &amp; Benefits'!I$6</f>
        <v>0.17510000000000001</v>
      </c>
      <c r="T759" s="9">
        <f t="shared" si="136"/>
        <v>0</v>
      </c>
      <c r="U759" s="9">
        <f t="shared" si="137"/>
        <v>0</v>
      </c>
      <c r="V759" s="9">
        <f t="shared" si="138"/>
        <v>0</v>
      </c>
      <c r="W759" s="9">
        <f t="shared" si="139"/>
        <v>0</v>
      </c>
      <c r="X759" s="22">
        <f t="shared" si="140"/>
        <v>0</v>
      </c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</row>
    <row r="760" spans="1:159" s="21" customFormat="1">
      <c r="A760" s="78" t="s">
        <v>2323</v>
      </c>
      <c r="B760" s="90" t="s">
        <v>699</v>
      </c>
      <c r="C760" s="91">
        <v>3097</v>
      </c>
      <c r="D760" s="90" t="s">
        <v>715</v>
      </c>
      <c r="E760" s="110" t="str">
        <f>VLOOKUP($C760,'2023-24 School Level AAFTE'!$C$4:$L$2380,9,FALSE)</f>
        <v>No</v>
      </c>
      <c r="F760" s="98">
        <f>VLOOKUP($C760,'2023-24 School Level AAFTE'!$C$4:$J$2380,8,FALSE)</f>
        <v>532.15</v>
      </c>
      <c r="G760" s="100">
        <f>IFERROR(IF(E760= "yes",VLOOKUP(C760,Summary!$B:$I,5,0),0),0)</f>
        <v>0</v>
      </c>
      <c r="H760" s="99">
        <f t="shared" si="131"/>
        <v>0</v>
      </c>
      <c r="I760" s="157">
        <f>VLOOKUP($A760,'2024-25 Salary &amp; Benefits'!$A:$I,3,FALSE)</f>
        <v>1.18</v>
      </c>
      <c r="J760" s="157">
        <f>VLOOKUP($A760,'2024-25 Salary &amp; Benefits'!$A:$I,4,FALSE)</f>
        <v>1.18</v>
      </c>
      <c r="K760" s="144">
        <f t="shared" si="132"/>
        <v>0</v>
      </c>
      <c r="L760" s="143">
        <f t="shared" si="133"/>
        <v>0</v>
      </c>
      <c r="M760" s="145">
        <f>'2024-25 Salary &amp; Benefits'!$E$6</f>
        <v>72728</v>
      </c>
      <c r="N760" s="145">
        <f>'2024-25 Salary &amp; Benefits'!$F$6</f>
        <v>78209</v>
      </c>
      <c r="O760" s="9">
        <f t="shared" si="134"/>
        <v>0</v>
      </c>
      <c r="P760" s="9">
        <f t="shared" si="135"/>
        <v>0</v>
      </c>
      <c r="Q760" s="9">
        <f>'2024-25 Salary &amp; Benefits'!G$6</f>
        <v>14418.72</v>
      </c>
      <c r="R760" s="146">
        <f>'2024-25 Salary &amp; Benefits'!H$6</f>
        <v>0.18149999999999999</v>
      </c>
      <c r="S760" s="146">
        <f>'2024-25 Salary &amp; Benefits'!I$6</f>
        <v>0.17510000000000001</v>
      </c>
      <c r="T760" s="9">
        <f t="shared" si="136"/>
        <v>0</v>
      </c>
      <c r="U760" s="9">
        <f t="shared" si="137"/>
        <v>0</v>
      </c>
      <c r="V760" s="9">
        <f t="shared" si="138"/>
        <v>0</v>
      </c>
      <c r="W760" s="9">
        <f t="shared" si="139"/>
        <v>0</v>
      </c>
      <c r="X760" s="22">
        <f t="shared" si="140"/>
        <v>0</v>
      </c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</row>
    <row r="761" spans="1:159" s="21" customFormat="1">
      <c r="A761" s="78" t="s">
        <v>2323</v>
      </c>
      <c r="B761" s="90" t="s">
        <v>699</v>
      </c>
      <c r="C761" s="91">
        <v>2734</v>
      </c>
      <c r="D761" s="90" t="s">
        <v>707</v>
      </c>
      <c r="E761" s="110" t="str">
        <f>VLOOKUP($C761,'2023-24 School Level AAFTE'!$C$4:$L$2380,9,FALSE)</f>
        <v>Yes</v>
      </c>
      <c r="F761" s="98">
        <f>VLOOKUP($C761,'2023-24 School Level AAFTE'!$C$4:$J$2380,8,FALSE)</f>
        <v>498.14</v>
      </c>
      <c r="G761" s="100">
        <f>IFERROR(IF(E761= "yes",VLOOKUP(C761,Summary!$B:$I,5,0),0),0)</f>
        <v>0</v>
      </c>
      <c r="H761" s="99">
        <f t="shared" si="131"/>
        <v>498.14</v>
      </c>
      <c r="I761" s="157">
        <f>VLOOKUP($A761,'2024-25 Salary &amp; Benefits'!$A:$I,3,FALSE)</f>
        <v>1.18</v>
      </c>
      <c r="J761" s="157">
        <f>VLOOKUP($A761,'2024-25 Salary &amp; Benefits'!$A:$I,4,FALSE)</f>
        <v>1.18</v>
      </c>
      <c r="K761" s="144">
        <f t="shared" si="132"/>
        <v>498.14</v>
      </c>
      <c r="L761" s="143">
        <f t="shared" si="133"/>
        <v>1.4610000000000001</v>
      </c>
      <c r="M761" s="145">
        <f>'2024-25 Salary &amp; Benefits'!$E$6</f>
        <v>72728</v>
      </c>
      <c r="N761" s="145">
        <f>'2024-25 Salary &amp; Benefits'!$F$6</f>
        <v>78209</v>
      </c>
      <c r="O761" s="9">
        <f t="shared" si="134"/>
        <v>125381.62</v>
      </c>
      <c r="P761" s="9">
        <f t="shared" si="135"/>
        <v>9449.1300000000047</v>
      </c>
      <c r="Q761" s="9">
        <f>'2024-25 Salary &amp; Benefits'!G$6</f>
        <v>14418.72</v>
      </c>
      <c r="R761" s="146">
        <f>'2024-25 Salary &amp; Benefits'!H$6</f>
        <v>0.18149999999999999</v>
      </c>
      <c r="S761" s="146">
        <f>'2024-25 Salary &amp; Benefits'!I$6</f>
        <v>0.17510000000000001</v>
      </c>
      <c r="T761" s="9">
        <f t="shared" si="136"/>
        <v>45477.06</v>
      </c>
      <c r="U761" s="9">
        <f t="shared" si="137"/>
        <v>2247.1799999999998</v>
      </c>
      <c r="V761" s="9">
        <f t="shared" si="138"/>
        <v>393.48</v>
      </c>
      <c r="W761" s="9">
        <f t="shared" si="139"/>
        <v>2640.66</v>
      </c>
      <c r="X761" s="22">
        <f t="shared" si="140"/>
        <v>182948.47</v>
      </c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</row>
    <row r="762" spans="1:159" s="21" customFormat="1">
      <c r="A762" s="78" t="s">
        <v>2323</v>
      </c>
      <c r="B762" s="90" t="s">
        <v>699</v>
      </c>
      <c r="C762" s="91">
        <v>2984</v>
      </c>
      <c r="D762" s="90" t="s">
        <v>437</v>
      </c>
      <c r="E762" s="110" t="str">
        <f>VLOOKUP($C762,'2023-24 School Level AAFTE'!$C$4:$L$2380,9,FALSE)</f>
        <v>Yes</v>
      </c>
      <c r="F762" s="98">
        <f>VLOOKUP($C762,'2023-24 School Level AAFTE'!$C$4:$J$2380,8,FALSE)</f>
        <v>539.86</v>
      </c>
      <c r="G762" s="100">
        <f>IFERROR(IF(E762= "yes",VLOOKUP(C762,Summary!$B:$I,5,0),0),0)</f>
        <v>0</v>
      </c>
      <c r="H762" s="99">
        <f t="shared" si="131"/>
        <v>539.86</v>
      </c>
      <c r="I762" s="157">
        <f>VLOOKUP($A762,'2024-25 Salary &amp; Benefits'!$A:$I,3,FALSE)</f>
        <v>1.18</v>
      </c>
      <c r="J762" s="157">
        <f>VLOOKUP($A762,'2024-25 Salary &amp; Benefits'!$A:$I,4,FALSE)</f>
        <v>1.18</v>
      </c>
      <c r="K762" s="144">
        <f t="shared" si="132"/>
        <v>539.86</v>
      </c>
      <c r="L762" s="143">
        <f t="shared" si="133"/>
        <v>1.5840000000000001</v>
      </c>
      <c r="M762" s="145">
        <f>'2024-25 Salary &amp; Benefits'!$E$6</f>
        <v>72728</v>
      </c>
      <c r="N762" s="145">
        <f>'2024-25 Salary &amp; Benefits'!$F$6</f>
        <v>78209</v>
      </c>
      <c r="O762" s="9">
        <f t="shared" si="134"/>
        <v>135937.35999999999</v>
      </c>
      <c r="P762" s="9">
        <f t="shared" si="135"/>
        <v>10244.650000000023</v>
      </c>
      <c r="Q762" s="9">
        <f>'2024-25 Salary &amp; Benefits'!G$6</f>
        <v>14418.72</v>
      </c>
      <c r="R762" s="146">
        <f>'2024-25 Salary &amp; Benefits'!H$6</f>
        <v>0.18149999999999999</v>
      </c>
      <c r="S762" s="146">
        <f>'2024-25 Salary &amp; Benefits'!I$6</f>
        <v>0.17510000000000001</v>
      </c>
      <c r="T762" s="9">
        <f t="shared" si="136"/>
        <v>49305.72</v>
      </c>
      <c r="U762" s="9">
        <f t="shared" si="137"/>
        <v>2436.37</v>
      </c>
      <c r="V762" s="9">
        <f t="shared" si="138"/>
        <v>426.61</v>
      </c>
      <c r="W762" s="9">
        <f t="shared" si="139"/>
        <v>2862.98</v>
      </c>
      <c r="X762" s="22">
        <f t="shared" si="140"/>
        <v>198350.71000000002</v>
      </c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</row>
    <row r="763" spans="1:159" s="21" customFormat="1">
      <c r="A763" s="78" t="s">
        <v>2323</v>
      </c>
      <c r="B763" s="90" t="s">
        <v>699</v>
      </c>
      <c r="C763" s="91">
        <v>3279</v>
      </c>
      <c r="D763" s="90" t="s">
        <v>718</v>
      </c>
      <c r="E763" s="110" t="str">
        <f>VLOOKUP($C763,'2023-24 School Level AAFTE'!$C$4:$L$2380,9,FALSE)</f>
        <v>Yes</v>
      </c>
      <c r="F763" s="98">
        <f>VLOOKUP($C763,'2023-24 School Level AAFTE'!$C$4:$J$2380,8,FALSE)</f>
        <v>1710.11</v>
      </c>
      <c r="G763" s="100">
        <f>IFERROR(IF(E763= "yes",VLOOKUP(C763,Summary!$B:$I,5,0),0),0)</f>
        <v>0</v>
      </c>
      <c r="H763" s="99">
        <f t="shared" si="131"/>
        <v>1710.11</v>
      </c>
      <c r="I763" s="157">
        <f>VLOOKUP($A763,'2024-25 Salary &amp; Benefits'!$A:$I,3,FALSE)</f>
        <v>1.18</v>
      </c>
      <c r="J763" s="157">
        <f>VLOOKUP($A763,'2024-25 Salary &amp; Benefits'!$A:$I,4,FALSE)</f>
        <v>1.18</v>
      </c>
      <c r="K763" s="144">
        <f t="shared" si="132"/>
        <v>1710.11</v>
      </c>
      <c r="L763" s="143">
        <f t="shared" si="133"/>
        <v>5.016</v>
      </c>
      <c r="M763" s="145">
        <f>'2024-25 Salary &amp; Benefits'!$E$6</f>
        <v>72728</v>
      </c>
      <c r="N763" s="145">
        <f>'2024-25 Salary &amp; Benefits'!$F$6</f>
        <v>78209</v>
      </c>
      <c r="O763" s="9">
        <f t="shared" si="134"/>
        <v>430468.3</v>
      </c>
      <c r="P763" s="9">
        <f t="shared" si="135"/>
        <v>32441.390000000014</v>
      </c>
      <c r="Q763" s="9">
        <f>'2024-25 Salary &amp; Benefits'!G$6</f>
        <v>14418.72</v>
      </c>
      <c r="R763" s="146">
        <f>'2024-25 Salary &amp; Benefits'!H$6</f>
        <v>0.18149999999999999</v>
      </c>
      <c r="S763" s="146">
        <f>'2024-25 Salary &amp; Benefits'!I$6</f>
        <v>0.17510000000000001</v>
      </c>
      <c r="T763" s="9">
        <f t="shared" si="136"/>
        <v>156134.78</v>
      </c>
      <c r="U763" s="9">
        <f t="shared" si="137"/>
        <v>7715.16</v>
      </c>
      <c r="V763" s="9">
        <f t="shared" si="138"/>
        <v>1350.92</v>
      </c>
      <c r="W763" s="9">
        <f t="shared" si="139"/>
        <v>9066.08</v>
      </c>
      <c r="X763" s="22">
        <f t="shared" si="140"/>
        <v>628110.54999999993</v>
      </c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</row>
    <row r="764" spans="1:159" s="21" customFormat="1">
      <c r="A764" s="78" t="s">
        <v>2323</v>
      </c>
      <c r="B764" s="90" t="s">
        <v>699</v>
      </c>
      <c r="C764" s="92">
        <v>2144</v>
      </c>
      <c r="D764" s="104" t="s">
        <v>702</v>
      </c>
      <c r="E764" s="110" t="str">
        <f>VLOOKUP($C764,'2023-24 School Level AAFTE'!$C$4:$L$2380,9,FALSE)</f>
        <v>Yes</v>
      </c>
      <c r="F764" s="98">
        <f>VLOOKUP($C764,'2023-24 School Level AAFTE'!$C$4:$J$2380,8,FALSE)</f>
        <v>385.14</v>
      </c>
      <c r="G764" s="100">
        <f>IFERROR(IF(E764= "yes",VLOOKUP(C764,Summary!$B:$I,5,0),0),0)</f>
        <v>0</v>
      </c>
      <c r="H764" s="99">
        <f t="shared" si="131"/>
        <v>385.14</v>
      </c>
      <c r="I764" s="157">
        <f>VLOOKUP($A764,'2024-25 Salary &amp; Benefits'!$A:$I,3,FALSE)</f>
        <v>1.18</v>
      </c>
      <c r="J764" s="157">
        <f>VLOOKUP($A764,'2024-25 Salary &amp; Benefits'!$A:$I,4,FALSE)</f>
        <v>1.18</v>
      </c>
      <c r="K764" s="144">
        <f t="shared" si="132"/>
        <v>385.14</v>
      </c>
      <c r="L764" s="143">
        <f t="shared" si="133"/>
        <v>1.1299999999999999</v>
      </c>
      <c r="M764" s="145">
        <f>'2024-25 Salary &amp; Benefits'!$E$6</f>
        <v>72728</v>
      </c>
      <c r="N764" s="145">
        <f>'2024-25 Salary &amp; Benefits'!$F$6</f>
        <v>78209</v>
      </c>
      <c r="O764" s="9">
        <f t="shared" si="134"/>
        <v>96975.52</v>
      </c>
      <c r="P764" s="9">
        <f t="shared" si="135"/>
        <v>7308.3600000000006</v>
      </c>
      <c r="Q764" s="9">
        <f>'2024-25 Salary &amp; Benefits'!G$6</f>
        <v>14418.72</v>
      </c>
      <c r="R764" s="146">
        <f>'2024-25 Salary &amp; Benefits'!H$6</f>
        <v>0.18149999999999999</v>
      </c>
      <c r="S764" s="146">
        <f>'2024-25 Salary &amp; Benefits'!I$6</f>
        <v>0.17510000000000001</v>
      </c>
      <c r="T764" s="9">
        <f t="shared" si="136"/>
        <v>35173.9</v>
      </c>
      <c r="U764" s="9">
        <f t="shared" si="137"/>
        <v>1738.06</v>
      </c>
      <c r="V764" s="9">
        <f t="shared" si="138"/>
        <v>304.33</v>
      </c>
      <c r="W764" s="9">
        <f t="shared" si="139"/>
        <v>2042.3899999999999</v>
      </c>
      <c r="X764" s="22">
        <f t="shared" si="140"/>
        <v>141500.17000000004</v>
      </c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</row>
    <row r="765" spans="1:159" s="21" customFormat="1">
      <c r="A765" s="78" t="s">
        <v>2323</v>
      </c>
      <c r="B765" s="90" t="s">
        <v>699</v>
      </c>
      <c r="C765" s="91">
        <v>1972</v>
      </c>
      <c r="D765" s="90" t="s">
        <v>701</v>
      </c>
      <c r="E765" s="110" t="str">
        <f>VLOOKUP($C765,'2023-24 School Level AAFTE'!$C$4:$L$2380,9,FALSE)</f>
        <v>Yes</v>
      </c>
      <c r="F765" s="98">
        <f>VLOOKUP($C765,'2023-24 School Level AAFTE'!$C$4:$J$2380,8,FALSE)</f>
        <v>97.08</v>
      </c>
      <c r="G765" s="100">
        <f>IFERROR(IF(E765= "yes",VLOOKUP(C765,Summary!$B:$I,5,0),0),0)</f>
        <v>0</v>
      </c>
      <c r="H765" s="99">
        <f t="shared" si="131"/>
        <v>97.08</v>
      </c>
      <c r="I765" s="157">
        <f>VLOOKUP($A765,'2024-25 Salary &amp; Benefits'!$A:$I,3,FALSE)</f>
        <v>1.18</v>
      </c>
      <c r="J765" s="157">
        <f>VLOOKUP($A765,'2024-25 Salary &amp; Benefits'!$A:$I,4,FALSE)</f>
        <v>1.18</v>
      </c>
      <c r="K765" s="144">
        <f t="shared" si="132"/>
        <v>97.08</v>
      </c>
      <c r="L765" s="143">
        <f t="shared" si="133"/>
        <v>0.28499999999999998</v>
      </c>
      <c r="M765" s="145">
        <f>'2024-25 Salary &amp; Benefits'!$E$6</f>
        <v>72728</v>
      </c>
      <c r="N765" s="145">
        <f>'2024-25 Salary &amp; Benefits'!$F$6</f>
        <v>78209</v>
      </c>
      <c r="O765" s="9">
        <f t="shared" si="134"/>
        <v>24458.43</v>
      </c>
      <c r="P765" s="9">
        <f t="shared" si="135"/>
        <v>1843.2599999999984</v>
      </c>
      <c r="Q765" s="9">
        <f>'2024-25 Salary &amp; Benefits'!G$6</f>
        <v>14418.72</v>
      </c>
      <c r="R765" s="146">
        <f>'2024-25 Salary &amp; Benefits'!H$6</f>
        <v>0.18149999999999999</v>
      </c>
      <c r="S765" s="146">
        <f>'2024-25 Salary &amp; Benefits'!I$6</f>
        <v>0.17510000000000001</v>
      </c>
      <c r="T765" s="9">
        <f t="shared" si="136"/>
        <v>8871.2999999999993</v>
      </c>
      <c r="U765" s="9">
        <f t="shared" si="137"/>
        <v>438.36</v>
      </c>
      <c r="V765" s="9">
        <f t="shared" si="138"/>
        <v>76.760000000000005</v>
      </c>
      <c r="W765" s="9">
        <f t="shared" si="139"/>
        <v>515.12</v>
      </c>
      <c r="X765" s="22">
        <f t="shared" si="140"/>
        <v>35688.109999999993</v>
      </c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</row>
    <row r="766" spans="1:159" s="21" customFormat="1">
      <c r="A766" s="78" t="s">
        <v>2323</v>
      </c>
      <c r="B766" s="90" t="s">
        <v>699</v>
      </c>
      <c r="C766" s="91">
        <v>2983</v>
      </c>
      <c r="D766" s="90" t="s">
        <v>714</v>
      </c>
      <c r="E766" s="110" t="str">
        <f>VLOOKUP($C766,'2023-24 School Level AAFTE'!$C$4:$L$2380,9,FALSE)</f>
        <v>No</v>
      </c>
      <c r="F766" s="98">
        <f>VLOOKUP($C766,'2023-24 School Level AAFTE'!$C$4:$J$2380,8,FALSE)</f>
        <v>509.02</v>
      </c>
      <c r="G766" s="100">
        <f>IFERROR(IF(E766= "yes",VLOOKUP(C766,Summary!$B:$I,5,0),0),0)</f>
        <v>0</v>
      </c>
      <c r="H766" s="99">
        <f t="shared" si="131"/>
        <v>0</v>
      </c>
      <c r="I766" s="157">
        <f>VLOOKUP($A766,'2024-25 Salary &amp; Benefits'!$A:$I,3,FALSE)</f>
        <v>1.18</v>
      </c>
      <c r="J766" s="157">
        <f>VLOOKUP($A766,'2024-25 Salary &amp; Benefits'!$A:$I,4,FALSE)</f>
        <v>1.18</v>
      </c>
      <c r="K766" s="144">
        <f t="shared" si="132"/>
        <v>0</v>
      </c>
      <c r="L766" s="143">
        <f t="shared" si="133"/>
        <v>0</v>
      </c>
      <c r="M766" s="145">
        <f>'2024-25 Salary &amp; Benefits'!$E$6</f>
        <v>72728</v>
      </c>
      <c r="N766" s="145">
        <f>'2024-25 Salary &amp; Benefits'!$F$6</f>
        <v>78209</v>
      </c>
      <c r="O766" s="9">
        <f t="shared" si="134"/>
        <v>0</v>
      </c>
      <c r="P766" s="9">
        <f t="shared" si="135"/>
        <v>0</v>
      </c>
      <c r="Q766" s="9">
        <f>'2024-25 Salary &amp; Benefits'!G$6</f>
        <v>14418.72</v>
      </c>
      <c r="R766" s="146">
        <f>'2024-25 Salary &amp; Benefits'!H$6</f>
        <v>0.18149999999999999</v>
      </c>
      <c r="S766" s="146">
        <f>'2024-25 Salary &amp; Benefits'!I$6</f>
        <v>0.17510000000000001</v>
      </c>
      <c r="T766" s="9">
        <f t="shared" si="136"/>
        <v>0</v>
      </c>
      <c r="U766" s="9">
        <f t="shared" si="137"/>
        <v>0</v>
      </c>
      <c r="V766" s="9">
        <f t="shared" si="138"/>
        <v>0</v>
      </c>
      <c r="W766" s="9">
        <f t="shared" si="139"/>
        <v>0</v>
      </c>
      <c r="X766" s="22">
        <f t="shared" si="140"/>
        <v>0</v>
      </c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</row>
    <row r="767" spans="1:159" s="21" customFormat="1">
      <c r="A767" s="78" t="s">
        <v>2323</v>
      </c>
      <c r="B767" s="90" t="s">
        <v>699</v>
      </c>
      <c r="C767" s="91">
        <v>3333</v>
      </c>
      <c r="D767" s="90" t="s">
        <v>239</v>
      </c>
      <c r="E767" s="110" t="str">
        <f>VLOOKUP($C767,'2023-24 School Level AAFTE'!$C$4:$L$2380,9,FALSE)</f>
        <v>Yes</v>
      </c>
      <c r="F767" s="98">
        <f>VLOOKUP($C767,'2023-24 School Level AAFTE'!$C$4:$J$2380,8,FALSE)</f>
        <v>618.62</v>
      </c>
      <c r="G767" s="100">
        <f>IFERROR(IF(E767= "yes",VLOOKUP(C767,Summary!$B:$I,5,0),0),0)</f>
        <v>0</v>
      </c>
      <c r="H767" s="99">
        <f t="shared" si="131"/>
        <v>618.62</v>
      </c>
      <c r="I767" s="157">
        <f>VLOOKUP($A767,'2024-25 Salary &amp; Benefits'!$A:$I,3,FALSE)</f>
        <v>1.18</v>
      </c>
      <c r="J767" s="157">
        <f>VLOOKUP($A767,'2024-25 Salary &amp; Benefits'!$A:$I,4,FALSE)</f>
        <v>1.18</v>
      </c>
      <c r="K767" s="144">
        <f t="shared" si="132"/>
        <v>618.62</v>
      </c>
      <c r="L767" s="143">
        <f t="shared" si="133"/>
        <v>1.8149999999999999</v>
      </c>
      <c r="M767" s="145">
        <f>'2024-25 Salary &amp; Benefits'!$E$6</f>
        <v>72728</v>
      </c>
      <c r="N767" s="145">
        <f>'2024-25 Salary &amp; Benefits'!$F$6</f>
        <v>78209</v>
      </c>
      <c r="O767" s="9">
        <f t="shared" si="134"/>
        <v>155761.56</v>
      </c>
      <c r="P767" s="9">
        <f t="shared" si="135"/>
        <v>11738.660000000003</v>
      </c>
      <c r="Q767" s="9">
        <f>'2024-25 Salary &amp; Benefits'!G$6</f>
        <v>14418.72</v>
      </c>
      <c r="R767" s="146">
        <f>'2024-25 Salary &amp; Benefits'!H$6</f>
        <v>0.18149999999999999</v>
      </c>
      <c r="S767" s="146">
        <f>'2024-25 Salary &amp; Benefits'!I$6</f>
        <v>0.17510000000000001</v>
      </c>
      <c r="T767" s="9">
        <f t="shared" si="136"/>
        <v>56496.14</v>
      </c>
      <c r="U767" s="9">
        <f t="shared" si="137"/>
        <v>2791.67</v>
      </c>
      <c r="V767" s="9">
        <f t="shared" si="138"/>
        <v>488.82</v>
      </c>
      <c r="W767" s="9">
        <f t="shared" si="139"/>
        <v>3280.4900000000002</v>
      </c>
      <c r="X767" s="22">
        <f t="shared" si="140"/>
        <v>227276.85</v>
      </c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</row>
    <row r="768" spans="1:159" s="21" customFormat="1">
      <c r="A768" s="78" t="s">
        <v>2323</v>
      </c>
      <c r="B768" s="90" t="s">
        <v>699</v>
      </c>
      <c r="C768" s="91">
        <v>3335</v>
      </c>
      <c r="D768" s="90" t="s">
        <v>719</v>
      </c>
      <c r="E768" s="110" t="str">
        <f>VLOOKUP($C768,'2023-24 School Level AAFTE'!$C$4:$L$2380,9,FALSE)</f>
        <v>Yes</v>
      </c>
      <c r="F768" s="98">
        <f>VLOOKUP($C768,'2023-24 School Level AAFTE'!$C$4:$J$2380,8,FALSE)</f>
        <v>490.86</v>
      </c>
      <c r="G768" s="100">
        <f>IFERROR(IF(E768= "yes",VLOOKUP(C768,Summary!$B:$I,5,0),0),0)</f>
        <v>0</v>
      </c>
      <c r="H768" s="99">
        <f t="shared" si="131"/>
        <v>490.86</v>
      </c>
      <c r="I768" s="157">
        <f>VLOOKUP($A768,'2024-25 Salary &amp; Benefits'!$A:$I,3,FALSE)</f>
        <v>1.18</v>
      </c>
      <c r="J768" s="157">
        <f>VLOOKUP($A768,'2024-25 Salary &amp; Benefits'!$A:$I,4,FALSE)</f>
        <v>1.18</v>
      </c>
      <c r="K768" s="144">
        <f t="shared" si="132"/>
        <v>490.86</v>
      </c>
      <c r="L768" s="143">
        <f t="shared" si="133"/>
        <v>1.44</v>
      </c>
      <c r="M768" s="145">
        <f>'2024-25 Salary &amp; Benefits'!$E$6</f>
        <v>72728</v>
      </c>
      <c r="N768" s="145">
        <f>'2024-25 Salary &amp; Benefits'!$F$6</f>
        <v>78209</v>
      </c>
      <c r="O768" s="9">
        <f t="shared" si="134"/>
        <v>123579.42</v>
      </c>
      <c r="P768" s="9">
        <f t="shared" si="135"/>
        <v>9313.3100000000122</v>
      </c>
      <c r="Q768" s="9">
        <f>'2024-25 Salary &amp; Benefits'!G$6</f>
        <v>14418.72</v>
      </c>
      <c r="R768" s="146">
        <f>'2024-25 Salary &amp; Benefits'!H$6</f>
        <v>0.18149999999999999</v>
      </c>
      <c r="S768" s="146">
        <f>'2024-25 Salary &amp; Benefits'!I$6</f>
        <v>0.17510000000000001</v>
      </c>
      <c r="T768" s="9">
        <f t="shared" si="136"/>
        <v>44823.38</v>
      </c>
      <c r="U768" s="9">
        <f t="shared" si="137"/>
        <v>2214.88</v>
      </c>
      <c r="V768" s="9">
        <f t="shared" si="138"/>
        <v>387.83</v>
      </c>
      <c r="W768" s="9">
        <f t="shared" si="139"/>
        <v>2602.71</v>
      </c>
      <c r="X768" s="22">
        <f t="shared" si="140"/>
        <v>180318.81999999998</v>
      </c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</row>
    <row r="769" spans="1:159" s="21" customFormat="1">
      <c r="A769" s="78" t="s">
        <v>2323</v>
      </c>
      <c r="B769" s="90" t="s">
        <v>699</v>
      </c>
      <c r="C769" s="91">
        <v>2270</v>
      </c>
      <c r="D769" s="90" t="s">
        <v>2748</v>
      </c>
      <c r="E769" s="110" t="str">
        <f>VLOOKUP($C769,'2023-24 School Level AAFTE'!$C$4:$L$2380,9,FALSE)</f>
        <v>No</v>
      </c>
      <c r="F769" s="98">
        <f>VLOOKUP($C769,'2023-24 School Level AAFTE'!$C$4:$J$2380,8,FALSE)</f>
        <v>442.61</v>
      </c>
      <c r="G769" s="100">
        <f>IFERROR(IF(E769= "yes",VLOOKUP(C769,Summary!$B:$I,5,0),0),0)</f>
        <v>0</v>
      </c>
      <c r="H769" s="99">
        <f t="shared" si="131"/>
        <v>0</v>
      </c>
      <c r="I769" s="157">
        <f>VLOOKUP($A769,'2024-25 Salary &amp; Benefits'!$A:$I,3,FALSE)</f>
        <v>1.18</v>
      </c>
      <c r="J769" s="157">
        <f>VLOOKUP($A769,'2024-25 Salary &amp; Benefits'!$A:$I,4,FALSE)</f>
        <v>1.18</v>
      </c>
      <c r="K769" s="144">
        <f t="shared" si="132"/>
        <v>0</v>
      </c>
      <c r="L769" s="143">
        <f t="shared" si="133"/>
        <v>0</v>
      </c>
      <c r="M769" s="145">
        <f>'2024-25 Salary &amp; Benefits'!$E$6</f>
        <v>72728</v>
      </c>
      <c r="N769" s="145">
        <f>'2024-25 Salary &amp; Benefits'!$F$6</f>
        <v>78209</v>
      </c>
      <c r="O769" s="9">
        <f t="shared" si="134"/>
        <v>0</v>
      </c>
      <c r="P769" s="9">
        <f t="shared" si="135"/>
        <v>0</v>
      </c>
      <c r="Q769" s="9">
        <f>'2024-25 Salary &amp; Benefits'!G$6</f>
        <v>14418.72</v>
      </c>
      <c r="R769" s="146">
        <f>'2024-25 Salary &amp; Benefits'!H$6</f>
        <v>0.18149999999999999</v>
      </c>
      <c r="S769" s="146">
        <f>'2024-25 Salary &amp; Benefits'!I$6</f>
        <v>0.17510000000000001</v>
      </c>
      <c r="T769" s="9">
        <f t="shared" si="136"/>
        <v>0</v>
      </c>
      <c r="U769" s="9">
        <f t="shared" si="137"/>
        <v>0</v>
      </c>
      <c r="V769" s="9">
        <f t="shared" si="138"/>
        <v>0</v>
      </c>
      <c r="W769" s="9">
        <f t="shared" si="139"/>
        <v>0</v>
      </c>
      <c r="X769" s="22">
        <f t="shared" si="140"/>
        <v>0</v>
      </c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</row>
    <row r="770" spans="1:159" s="21" customFormat="1">
      <c r="A770" s="78" t="s">
        <v>2323</v>
      </c>
      <c r="B770" s="90" t="s">
        <v>699</v>
      </c>
      <c r="C770" s="91">
        <v>3553</v>
      </c>
      <c r="D770" s="90" t="s">
        <v>721</v>
      </c>
      <c r="E770" s="110" t="str">
        <f>VLOOKUP($C770,'2023-24 School Level AAFTE'!$C$4:$L$2380,9,FALSE)</f>
        <v>No</v>
      </c>
      <c r="F770" s="98">
        <f>VLOOKUP($C770,'2023-24 School Level AAFTE'!$C$4:$J$2380,8,FALSE)</f>
        <v>395.64000000000004</v>
      </c>
      <c r="G770" s="100">
        <f>IFERROR(IF(E770= "yes",VLOOKUP(C770,Summary!$B:$I,5,0),0),0)</f>
        <v>0</v>
      </c>
      <c r="H770" s="99">
        <f t="shared" si="131"/>
        <v>0</v>
      </c>
      <c r="I770" s="157">
        <f>VLOOKUP($A770,'2024-25 Salary &amp; Benefits'!$A:$I,3,FALSE)</f>
        <v>1.18</v>
      </c>
      <c r="J770" s="157">
        <f>VLOOKUP($A770,'2024-25 Salary &amp; Benefits'!$A:$I,4,FALSE)</f>
        <v>1.18</v>
      </c>
      <c r="K770" s="144">
        <f t="shared" si="132"/>
        <v>0</v>
      </c>
      <c r="L770" s="143">
        <f t="shared" si="133"/>
        <v>0</v>
      </c>
      <c r="M770" s="145">
        <f>'2024-25 Salary &amp; Benefits'!$E$6</f>
        <v>72728</v>
      </c>
      <c r="N770" s="145">
        <f>'2024-25 Salary &amp; Benefits'!$F$6</f>
        <v>78209</v>
      </c>
      <c r="O770" s="9">
        <f t="shared" si="134"/>
        <v>0</v>
      </c>
      <c r="P770" s="9">
        <f t="shared" si="135"/>
        <v>0</v>
      </c>
      <c r="Q770" s="9">
        <f>'2024-25 Salary &amp; Benefits'!G$6</f>
        <v>14418.72</v>
      </c>
      <c r="R770" s="146">
        <f>'2024-25 Salary &amp; Benefits'!H$6</f>
        <v>0.18149999999999999</v>
      </c>
      <c r="S770" s="146">
        <f>'2024-25 Salary &amp; Benefits'!I$6</f>
        <v>0.17510000000000001</v>
      </c>
      <c r="T770" s="9">
        <f t="shared" si="136"/>
        <v>0</v>
      </c>
      <c r="U770" s="9">
        <f t="shared" si="137"/>
        <v>0</v>
      </c>
      <c r="V770" s="9">
        <f t="shared" si="138"/>
        <v>0</v>
      </c>
      <c r="W770" s="9">
        <f t="shared" si="139"/>
        <v>0</v>
      </c>
      <c r="X770" s="22">
        <f t="shared" si="140"/>
        <v>0</v>
      </c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</row>
    <row r="771" spans="1:159" s="21" customFormat="1">
      <c r="A771" s="78" t="s">
        <v>2323</v>
      </c>
      <c r="B771" s="90" t="s">
        <v>699</v>
      </c>
      <c r="C771" s="91">
        <v>1973</v>
      </c>
      <c r="D771" s="90" t="s">
        <v>2749</v>
      </c>
      <c r="E771" s="110" t="str">
        <f>VLOOKUP($C771,'2023-24 School Level AAFTE'!$C$4:$L$2380,9,FALSE)</f>
        <v>No</v>
      </c>
      <c r="F771" s="98">
        <f>VLOOKUP($C771,'2023-24 School Level AAFTE'!$C$4:$J$2380,8,FALSE)</f>
        <v>104.7</v>
      </c>
      <c r="G771" s="100">
        <f>IFERROR(IF(E771= "yes",VLOOKUP(C771,Summary!$B:$I,5,0),0),0)</f>
        <v>0</v>
      </c>
      <c r="H771" s="99">
        <f t="shared" si="131"/>
        <v>0</v>
      </c>
      <c r="I771" s="157">
        <f>VLOOKUP($A771,'2024-25 Salary &amp; Benefits'!$A:$I,3,FALSE)</f>
        <v>1.18</v>
      </c>
      <c r="J771" s="157">
        <f>VLOOKUP($A771,'2024-25 Salary &amp; Benefits'!$A:$I,4,FALSE)</f>
        <v>1.18</v>
      </c>
      <c r="K771" s="144">
        <f t="shared" si="132"/>
        <v>0</v>
      </c>
      <c r="L771" s="143">
        <f t="shared" si="133"/>
        <v>0</v>
      </c>
      <c r="M771" s="145">
        <f>'2024-25 Salary &amp; Benefits'!$E$6</f>
        <v>72728</v>
      </c>
      <c r="N771" s="145">
        <f>'2024-25 Salary &amp; Benefits'!$F$6</f>
        <v>78209</v>
      </c>
      <c r="O771" s="9">
        <f t="shared" si="134"/>
        <v>0</v>
      </c>
      <c r="P771" s="9">
        <f t="shared" si="135"/>
        <v>0</v>
      </c>
      <c r="Q771" s="9">
        <f>'2024-25 Salary &amp; Benefits'!G$6</f>
        <v>14418.72</v>
      </c>
      <c r="R771" s="146">
        <f>'2024-25 Salary &amp; Benefits'!H$6</f>
        <v>0.18149999999999999</v>
      </c>
      <c r="S771" s="146">
        <f>'2024-25 Salary &amp; Benefits'!I$6</f>
        <v>0.17510000000000001</v>
      </c>
      <c r="T771" s="9">
        <f t="shared" si="136"/>
        <v>0</v>
      </c>
      <c r="U771" s="9">
        <f t="shared" si="137"/>
        <v>0</v>
      </c>
      <c r="V771" s="9">
        <f t="shared" si="138"/>
        <v>0</v>
      </c>
      <c r="W771" s="9">
        <f t="shared" si="139"/>
        <v>0</v>
      </c>
      <c r="X771" s="22">
        <f t="shared" si="140"/>
        <v>0</v>
      </c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</row>
    <row r="772" spans="1:159" s="21" customFormat="1">
      <c r="A772" s="78" t="s">
        <v>2323</v>
      </c>
      <c r="B772" s="90" t="s">
        <v>699</v>
      </c>
      <c r="C772" s="91">
        <v>3382</v>
      </c>
      <c r="D772" s="90" t="s">
        <v>720</v>
      </c>
      <c r="E772" s="110" t="str">
        <f>VLOOKUP($C772,'2023-24 School Level AAFTE'!$C$4:$L$2380,9,FALSE)</f>
        <v>Yes</v>
      </c>
      <c r="F772" s="98">
        <f>VLOOKUP($C772,'2023-24 School Level AAFTE'!$C$4:$J$2380,8,FALSE)</f>
        <v>394.14</v>
      </c>
      <c r="G772" s="100">
        <f>IFERROR(IF(E772= "yes",VLOOKUP(C772,Summary!$B:$I,5,0),0),0)</f>
        <v>0</v>
      </c>
      <c r="H772" s="99">
        <f t="shared" si="131"/>
        <v>394.14</v>
      </c>
      <c r="I772" s="157">
        <f>VLOOKUP($A772,'2024-25 Salary &amp; Benefits'!$A:$I,3,FALSE)</f>
        <v>1.18</v>
      </c>
      <c r="J772" s="157">
        <f>VLOOKUP($A772,'2024-25 Salary &amp; Benefits'!$A:$I,4,FALSE)</f>
        <v>1.18</v>
      </c>
      <c r="K772" s="144">
        <f t="shared" si="132"/>
        <v>394.14</v>
      </c>
      <c r="L772" s="143">
        <f t="shared" si="133"/>
        <v>1.1559999999999999</v>
      </c>
      <c r="M772" s="145">
        <f>'2024-25 Salary &amp; Benefits'!$E$6</f>
        <v>72728</v>
      </c>
      <c r="N772" s="145">
        <f>'2024-25 Salary &amp; Benefits'!$F$6</f>
        <v>78209</v>
      </c>
      <c r="O772" s="9">
        <f t="shared" si="134"/>
        <v>99206.81</v>
      </c>
      <c r="P772" s="9">
        <f t="shared" si="135"/>
        <v>7476.5200000000041</v>
      </c>
      <c r="Q772" s="9">
        <f>'2024-25 Salary &amp; Benefits'!G$6</f>
        <v>14418.72</v>
      </c>
      <c r="R772" s="146">
        <f>'2024-25 Salary &amp; Benefits'!H$6</f>
        <v>0.18149999999999999</v>
      </c>
      <c r="S772" s="146">
        <f>'2024-25 Salary &amp; Benefits'!I$6</f>
        <v>0.17510000000000001</v>
      </c>
      <c r="T772" s="9">
        <f t="shared" si="136"/>
        <v>35983.21</v>
      </c>
      <c r="U772" s="9">
        <f t="shared" si="137"/>
        <v>1778.06</v>
      </c>
      <c r="V772" s="9">
        <f t="shared" si="138"/>
        <v>311.33999999999997</v>
      </c>
      <c r="W772" s="9">
        <f t="shared" si="139"/>
        <v>2089.4</v>
      </c>
      <c r="X772" s="22">
        <f t="shared" si="140"/>
        <v>144755.93999999997</v>
      </c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</row>
    <row r="773" spans="1:159" s="21" customFormat="1">
      <c r="A773" s="78" t="s">
        <v>2323</v>
      </c>
      <c r="B773" s="90" t="s">
        <v>699</v>
      </c>
      <c r="C773" s="91">
        <v>2842</v>
      </c>
      <c r="D773" s="90" t="s">
        <v>709</v>
      </c>
      <c r="E773" s="110" t="str">
        <f>VLOOKUP($C773,'2023-24 School Level AAFTE'!$C$4:$L$2380,9,FALSE)</f>
        <v>Yes</v>
      </c>
      <c r="F773" s="98">
        <f>VLOOKUP($C773,'2023-24 School Level AAFTE'!$C$4:$J$2380,8,FALSE)</f>
        <v>415.71</v>
      </c>
      <c r="G773" s="100">
        <f>IFERROR(IF(E773= "yes",VLOOKUP(C773,Summary!$B:$I,5,0),0),0)</f>
        <v>0</v>
      </c>
      <c r="H773" s="99">
        <f t="shared" si="131"/>
        <v>415.71</v>
      </c>
      <c r="I773" s="157">
        <f>VLOOKUP($A773,'2024-25 Salary &amp; Benefits'!$A:$I,3,FALSE)</f>
        <v>1.18</v>
      </c>
      <c r="J773" s="157">
        <f>VLOOKUP($A773,'2024-25 Salary &amp; Benefits'!$A:$I,4,FALSE)</f>
        <v>1.18</v>
      </c>
      <c r="K773" s="144">
        <f t="shared" si="132"/>
        <v>415.71</v>
      </c>
      <c r="L773" s="143">
        <f t="shared" si="133"/>
        <v>1.2190000000000001</v>
      </c>
      <c r="M773" s="145">
        <f>'2024-25 Salary &amp; Benefits'!$E$6</f>
        <v>72728</v>
      </c>
      <c r="N773" s="145">
        <f>'2024-25 Salary &amp; Benefits'!$F$6</f>
        <v>78209</v>
      </c>
      <c r="O773" s="9">
        <f t="shared" si="134"/>
        <v>104613.41</v>
      </c>
      <c r="P773" s="9">
        <f t="shared" si="135"/>
        <v>7883.9799999999959</v>
      </c>
      <c r="Q773" s="9">
        <f>'2024-25 Salary &amp; Benefits'!G$6</f>
        <v>14418.72</v>
      </c>
      <c r="R773" s="146">
        <f>'2024-25 Salary &amp; Benefits'!H$6</f>
        <v>0.18149999999999999</v>
      </c>
      <c r="S773" s="146">
        <f>'2024-25 Salary &amp; Benefits'!I$6</f>
        <v>0.17510000000000001</v>
      </c>
      <c r="T773" s="9">
        <f t="shared" si="136"/>
        <v>37944.239999999998</v>
      </c>
      <c r="U773" s="9">
        <f t="shared" si="137"/>
        <v>1874.96</v>
      </c>
      <c r="V773" s="9">
        <f t="shared" si="138"/>
        <v>328.31</v>
      </c>
      <c r="W773" s="9">
        <f t="shared" si="139"/>
        <v>2203.27</v>
      </c>
      <c r="X773" s="22">
        <f t="shared" si="140"/>
        <v>152644.9</v>
      </c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</row>
    <row r="774" spans="1:159" s="21" customFormat="1">
      <c r="A774" s="78" t="s">
        <v>2323</v>
      </c>
      <c r="B774" s="90" t="s">
        <v>699</v>
      </c>
      <c r="C774" s="91">
        <v>2927</v>
      </c>
      <c r="D774" s="90" t="s">
        <v>712</v>
      </c>
      <c r="E774" s="110" t="str">
        <f>VLOOKUP($C774,'2023-24 School Level AAFTE'!$C$4:$L$2380,9,FALSE)</f>
        <v>No</v>
      </c>
      <c r="F774" s="98">
        <f>VLOOKUP($C774,'2023-24 School Level AAFTE'!$C$4:$J$2380,8,FALSE)</f>
        <v>544.89</v>
      </c>
      <c r="G774" s="100">
        <f>IFERROR(IF(E774= "yes",VLOOKUP(C774,Summary!$B:$I,5,0),0),0)</f>
        <v>0</v>
      </c>
      <c r="H774" s="99">
        <f t="shared" si="131"/>
        <v>0</v>
      </c>
      <c r="I774" s="157">
        <f>VLOOKUP($A774,'2024-25 Salary &amp; Benefits'!$A:$I,3,FALSE)</f>
        <v>1.18</v>
      </c>
      <c r="J774" s="157">
        <f>VLOOKUP($A774,'2024-25 Salary &amp; Benefits'!$A:$I,4,FALSE)</f>
        <v>1.18</v>
      </c>
      <c r="K774" s="144">
        <f t="shared" si="132"/>
        <v>0</v>
      </c>
      <c r="L774" s="143">
        <f t="shared" si="133"/>
        <v>0</v>
      </c>
      <c r="M774" s="145">
        <f>'2024-25 Salary &amp; Benefits'!$E$6</f>
        <v>72728</v>
      </c>
      <c r="N774" s="145">
        <f>'2024-25 Salary &amp; Benefits'!$F$6</f>
        <v>78209</v>
      </c>
      <c r="O774" s="9">
        <f t="shared" si="134"/>
        <v>0</v>
      </c>
      <c r="P774" s="9">
        <f t="shared" si="135"/>
        <v>0</v>
      </c>
      <c r="Q774" s="9">
        <f>'2024-25 Salary &amp; Benefits'!G$6</f>
        <v>14418.72</v>
      </c>
      <c r="R774" s="146">
        <f>'2024-25 Salary &amp; Benefits'!H$6</f>
        <v>0.18149999999999999</v>
      </c>
      <c r="S774" s="146">
        <f>'2024-25 Salary &amp; Benefits'!I$6</f>
        <v>0.17510000000000001</v>
      </c>
      <c r="T774" s="9">
        <f t="shared" si="136"/>
        <v>0</v>
      </c>
      <c r="U774" s="9">
        <f t="shared" si="137"/>
        <v>0</v>
      </c>
      <c r="V774" s="9">
        <f t="shared" si="138"/>
        <v>0</v>
      </c>
      <c r="W774" s="9">
        <f t="shared" si="139"/>
        <v>0</v>
      </c>
      <c r="X774" s="22">
        <f t="shared" si="140"/>
        <v>0</v>
      </c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</row>
    <row r="775" spans="1:159" s="21" customFormat="1">
      <c r="A775" s="78" t="s">
        <v>2323</v>
      </c>
      <c r="B775" s="90" t="s">
        <v>699</v>
      </c>
      <c r="C775" s="91">
        <v>3483</v>
      </c>
      <c r="D775" s="90" t="s">
        <v>2594</v>
      </c>
      <c r="E775" s="110" t="str">
        <f>VLOOKUP($C775,'2023-24 School Level AAFTE'!$C$4:$L$2380,9,FALSE)</f>
        <v>Yes</v>
      </c>
      <c r="F775" s="98">
        <f>VLOOKUP($C775,'2023-24 School Level AAFTE'!$C$4:$J$2380,8,FALSE)</f>
        <v>563.66999999999996</v>
      </c>
      <c r="G775" s="100">
        <f>IFERROR(IF(E775= "yes",VLOOKUP(C775,Summary!$B:$I,5,0),0),0)</f>
        <v>0</v>
      </c>
      <c r="H775" s="99">
        <f t="shared" si="131"/>
        <v>563.66999999999996</v>
      </c>
      <c r="I775" s="157">
        <f>VLOOKUP($A775,'2024-25 Salary &amp; Benefits'!$A:$I,3,FALSE)</f>
        <v>1.18</v>
      </c>
      <c r="J775" s="157">
        <f>VLOOKUP($A775,'2024-25 Salary &amp; Benefits'!$A:$I,4,FALSE)</f>
        <v>1.18</v>
      </c>
      <c r="K775" s="144">
        <f t="shared" si="132"/>
        <v>563.66999999999996</v>
      </c>
      <c r="L775" s="143">
        <f t="shared" si="133"/>
        <v>1.653</v>
      </c>
      <c r="M775" s="145">
        <f>'2024-25 Salary &amp; Benefits'!$E$6</f>
        <v>72728</v>
      </c>
      <c r="N775" s="145">
        <f>'2024-25 Salary &amp; Benefits'!$F$6</f>
        <v>78209</v>
      </c>
      <c r="O775" s="9">
        <f t="shared" si="134"/>
        <v>141858.87</v>
      </c>
      <c r="P775" s="9">
        <f t="shared" si="135"/>
        <v>10690.910000000003</v>
      </c>
      <c r="Q775" s="9">
        <f>'2024-25 Salary &amp; Benefits'!G$6</f>
        <v>14418.72</v>
      </c>
      <c r="R775" s="146">
        <f>'2024-25 Salary &amp; Benefits'!H$6</f>
        <v>0.18149999999999999</v>
      </c>
      <c r="S775" s="146">
        <f>'2024-25 Salary &amp; Benefits'!I$6</f>
        <v>0.17510000000000001</v>
      </c>
      <c r="T775" s="9">
        <f t="shared" si="136"/>
        <v>51453.51</v>
      </c>
      <c r="U775" s="9">
        <f t="shared" si="137"/>
        <v>2542.5</v>
      </c>
      <c r="V775" s="9">
        <f t="shared" si="138"/>
        <v>445.19</v>
      </c>
      <c r="W775" s="9">
        <f t="shared" si="139"/>
        <v>2987.69</v>
      </c>
      <c r="X775" s="22">
        <f t="shared" si="140"/>
        <v>206990.98</v>
      </c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</row>
    <row r="776" spans="1:159" s="21" customFormat="1">
      <c r="A776" s="78" t="s">
        <v>2323</v>
      </c>
      <c r="B776" s="90" t="s">
        <v>699</v>
      </c>
      <c r="C776" s="91">
        <v>2639</v>
      </c>
      <c r="D776" s="90" t="s">
        <v>705</v>
      </c>
      <c r="E776" s="110" t="str">
        <f>VLOOKUP($C776,'2023-24 School Level AAFTE'!$C$4:$L$2380,9,FALSE)</f>
        <v>Yes</v>
      </c>
      <c r="F776" s="98">
        <f>VLOOKUP($C776,'2023-24 School Level AAFTE'!$C$4:$J$2380,8,FALSE)</f>
        <v>535.29</v>
      </c>
      <c r="G776" s="100">
        <f>IFERROR(IF(E776= "yes",VLOOKUP(C776,Summary!$B:$I,5,0),0),0)</f>
        <v>0</v>
      </c>
      <c r="H776" s="99">
        <f t="shared" ref="H776:H839" si="141">IF(E776= "yes", F776,0)</f>
        <v>535.29</v>
      </c>
      <c r="I776" s="157">
        <f>VLOOKUP($A776,'2024-25 Salary &amp; Benefits'!$A:$I,3,FALSE)</f>
        <v>1.18</v>
      </c>
      <c r="J776" s="157">
        <f>VLOOKUP($A776,'2024-25 Salary &amp; Benefits'!$A:$I,4,FALSE)</f>
        <v>1.18</v>
      </c>
      <c r="K776" s="144">
        <f t="shared" ref="K776:K839" si="142">IF(G776&gt;0,G776,H776)</f>
        <v>535.29</v>
      </c>
      <c r="L776" s="143">
        <f t="shared" ref="L776:L839" si="143">ROUND((($K776*1.1*36)/15)/900,3)</f>
        <v>1.57</v>
      </c>
      <c r="M776" s="145">
        <f>'2024-25 Salary &amp; Benefits'!$E$6</f>
        <v>72728</v>
      </c>
      <c r="N776" s="145">
        <f>'2024-25 Salary &amp; Benefits'!$F$6</f>
        <v>78209</v>
      </c>
      <c r="O776" s="9">
        <f t="shared" ref="O776:O839" si="144">ROUND($I776*$M776*$L776,2)</f>
        <v>134735.89000000001</v>
      </c>
      <c r="P776" s="9">
        <f t="shared" ref="P776:P839" si="145">ROUND($J776*$N776*$L776,2)-O776</f>
        <v>10154.099999999977</v>
      </c>
      <c r="Q776" s="9">
        <f>'2024-25 Salary &amp; Benefits'!G$6</f>
        <v>14418.72</v>
      </c>
      <c r="R776" s="146">
        <f>'2024-25 Salary &amp; Benefits'!H$6</f>
        <v>0.18149999999999999</v>
      </c>
      <c r="S776" s="146">
        <f>'2024-25 Salary &amp; Benefits'!I$6</f>
        <v>0.17510000000000001</v>
      </c>
      <c r="T776" s="9">
        <f t="shared" ref="T776:T839" si="146">ROUND(O776*R776+P776*S776+L776*Q776,2)</f>
        <v>48869.94</v>
      </c>
      <c r="U776" s="9">
        <f t="shared" ref="U776:U839" si="147">ROUND((($N776*$J776*$L776)/180)*3,2)</f>
        <v>2414.83</v>
      </c>
      <c r="V776" s="9">
        <f t="shared" ref="V776:V839" si="148">ROUND(U776*S776,2)</f>
        <v>422.84</v>
      </c>
      <c r="W776" s="9">
        <f t="shared" ref="W776:W839" si="149">SUM(U776:V776)</f>
        <v>2837.67</v>
      </c>
      <c r="X776" s="22">
        <f t="shared" ref="X776:X839" si="150">SUM(T776,O776:P776,W776)</f>
        <v>196597.6</v>
      </c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</row>
    <row r="777" spans="1:159" s="21" customFormat="1">
      <c r="A777" s="78" t="s">
        <v>2256</v>
      </c>
      <c r="B777" s="90" t="s">
        <v>200</v>
      </c>
      <c r="C777" s="91">
        <v>5311</v>
      </c>
      <c r="D777" s="90" t="s">
        <v>203</v>
      </c>
      <c r="E777" s="110" t="str">
        <f>VLOOKUP($C777,'2023-24 School Level AAFTE'!$C$4:$L$2380,9,FALSE)</f>
        <v>No</v>
      </c>
      <c r="F777" s="98">
        <f>VLOOKUP($C777,'2023-24 School Level AAFTE'!$C$4:$J$2380,8,FALSE)</f>
        <v>900.90000000000009</v>
      </c>
      <c r="G777" s="100">
        <f>IFERROR(IF(E777= "yes",VLOOKUP(C777,Summary!$B:$I,5,0),0),0)</f>
        <v>0</v>
      </c>
      <c r="H777" s="99">
        <f t="shared" si="141"/>
        <v>0</v>
      </c>
      <c r="I777" s="157">
        <f>VLOOKUP($A777,'2024-25 Salary &amp; Benefits'!$A:$I,3,FALSE)</f>
        <v>1.06</v>
      </c>
      <c r="J777" s="157">
        <f>VLOOKUP($A777,'2024-25 Salary &amp; Benefits'!$A:$I,4,FALSE)</f>
        <v>1.06</v>
      </c>
      <c r="K777" s="144">
        <f t="shared" si="142"/>
        <v>0</v>
      </c>
      <c r="L777" s="143">
        <f t="shared" si="143"/>
        <v>0</v>
      </c>
      <c r="M777" s="145">
        <f>'2024-25 Salary &amp; Benefits'!$E$6</f>
        <v>72728</v>
      </c>
      <c r="N777" s="145">
        <f>'2024-25 Salary &amp; Benefits'!$F$6</f>
        <v>78209</v>
      </c>
      <c r="O777" s="9">
        <f t="shared" si="144"/>
        <v>0</v>
      </c>
      <c r="P777" s="9">
        <f t="shared" si="145"/>
        <v>0</v>
      </c>
      <c r="Q777" s="9">
        <f>'2024-25 Salary &amp; Benefits'!G$6</f>
        <v>14418.72</v>
      </c>
      <c r="R777" s="146">
        <f>'2024-25 Salary &amp; Benefits'!H$6</f>
        <v>0.18149999999999999</v>
      </c>
      <c r="S777" s="146">
        <f>'2024-25 Salary &amp; Benefits'!I$6</f>
        <v>0.17510000000000001</v>
      </c>
      <c r="T777" s="9">
        <f t="shared" si="146"/>
        <v>0</v>
      </c>
      <c r="U777" s="9">
        <f t="shared" si="147"/>
        <v>0</v>
      </c>
      <c r="V777" s="9">
        <f t="shared" si="148"/>
        <v>0</v>
      </c>
      <c r="W777" s="9">
        <f t="shared" si="149"/>
        <v>0</v>
      </c>
      <c r="X777" s="22">
        <f t="shared" si="150"/>
        <v>0</v>
      </c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</row>
    <row r="778" spans="1:159" s="21" customFormat="1">
      <c r="A778" t="s">
        <v>2256</v>
      </c>
      <c r="B778" s="90" t="s">
        <v>200</v>
      </c>
      <c r="C778" s="91">
        <v>4568</v>
      </c>
      <c r="D778" s="90" t="s">
        <v>202</v>
      </c>
      <c r="E778" s="110" t="str">
        <f>VLOOKUP($C778,'2023-24 School Level AAFTE'!$C$4:$L$2380,9,FALSE)</f>
        <v>No</v>
      </c>
      <c r="F778" s="98">
        <f>VLOOKUP($C778,'2023-24 School Level AAFTE'!$C$4:$J$2380,8,FALSE)</f>
        <v>680.07999999999993</v>
      </c>
      <c r="G778" s="100">
        <f>IFERROR(IF(E778= "yes",VLOOKUP(C778,Summary!$B:$I,5,0),0),0)</f>
        <v>0</v>
      </c>
      <c r="H778" s="99">
        <f t="shared" si="141"/>
        <v>0</v>
      </c>
      <c r="I778" s="157">
        <f>VLOOKUP($A778,'2024-25 Salary &amp; Benefits'!$A:$I,3,FALSE)</f>
        <v>1.06</v>
      </c>
      <c r="J778" s="157">
        <f>VLOOKUP($A778,'2024-25 Salary &amp; Benefits'!$A:$I,4,FALSE)</f>
        <v>1.06</v>
      </c>
      <c r="K778" s="144">
        <f t="shared" si="142"/>
        <v>0</v>
      </c>
      <c r="L778" s="143">
        <f t="shared" si="143"/>
        <v>0</v>
      </c>
      <c r="M778" s="145">
        <f>'2024-25 Salary &amp; Benefits'!$E$6</f>
        <v>72728</v>
      </c>
      <c r="N778" s="145">
        <f>'2024-25 Salary &amp; Benefits'!$F$6</f>
        <v>78209</v>
      </c>
      <c r="O778" s="9">
        <f t="shared" si="144"/>
        <v>0</v>
      </c>
      <c r="P778" s="9">
        <f t="shared" si="145"/>
        <v>0</v>
      </c>
      <c r="Q778" s="9">
        <f>'2024-25 Salary &amp; Benefits'!G$6</f>
        <v>14418.72</v>
      </c>
      <c r="R778" s="146">
        <f>'2024-25 Salary &amp; Benefits'!H$6</f>
        <v>0.18149999999999999</v>
      </c>
      <c r="S778" s="146">
        <f>'2024-25 Salary &amp; Benefits'!I$6</f>
        <v>0.17510000000000001</v>
      </c>
      <c r="T778" s="9">
        <f t="shared" si="146"/>
        <v>0</v>
      </c>
      <c r="U778" s="9">
        <f t="shared" si="147"/>
        <v>0</v>
      </c>
      <c r="V778" s="9">
        <f t="shared" si="148"/>
        <v>0</v>
      </c>
      <c r="W778" s="9">
        <f t="shared" si="149"/>
        <v>0</v>
      </c>
      <c r="X778" s="22">
        <f t="shared" si="150"/>
        <v>0</v>
      </c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</row>
    <row r="779" spans="1:159" s="21" customFormat="1">
      <c r="A779" s="78" t="s">
        <v>2256</v>
      </c>
      <c r="B779" s="90" t="s">
        <v>200</v>
      </c>
      <c r="C779" s="91">
        <v>3319</v>
      </c>
      <c r="D779" s="90" t="s">
        <v>201</v>
      </c>
      <c r="E779" s="110" t="str">
        <f>VLOOKUP($C779,'2023-24 School Level AAFTE'!$C$4:$L$2380,9,FALSE)</f>
        <v>No</v>
      </c>
      <c r="F779" s="98">
        <f>VLOOKUP($C779,'2023-24 School Level AAFTE'!$C$4:$J$2380,8,FALSE)</f>
        <v>467.14</v>
      </c>
      <c r="G779" s="100">
        <f>IFERROR(IF(E779= "yes",VLOOKUP(C779,Summary!$B:$I,5,0),0),0)</f>
        <v>0</v>
      </c>
      <c r="H779" s="99">
        <f t="shared" si="141"/>
        <v>0</v>
      </c>
      <c r="I779" s="157">
        <f>VLOOKUP($A779,'2024-25 Salary &amp; Benefits'!$A:$I,3,FALSE)</f>
        <v>1.06</v>
      </c>
      <c r="J779" s="157">
        <f>VLOOKUP($A779,'2024-25 Salary &amp; Benefits'!$A:$I,4,FALSE)</f>
        <v>1.06</v>
      </c>
      <c r="K779" s="144">
        <f t="shared" si="142"/>
        <v>0</v>
      </c>
      <c r="L779" s="143">
        <f t="shared" si="143"/>
        <v>0</v>
      </c>
      <c r="M779" s="145">
        <f>'2024-25 Salary &amp; Benefits'!$E$6</f>
        <v>72728</v>
      </c>
      <c r="N779" s="145">
        <f>'2024-25 Salary &amp; Benefits'!$F$6</f>
        <v>78209</v>
      </c>
      <c r="O779" s="9">
        <f t="shared" si="144"/>
        <v>0</v>
      </c>
      <c r="P779" s="9">
        <f t="shared" si="145"/>
        <v>0</v>
      </c>
      <c r="Q779" s="9">
        <f>'2024-25 Salary &amp; Benefits'!G$6</f>
        <v>14418.72</v>
      </c>
      <c r="R779" s="146">
        <f>'2024-25 Salary &amp; Benefits'!H$6</f>
        <v>0.18149999999999999</v>
      </c>
      <c r="S779" s="146">
        <f>'2024-25 Salary &amp; Benefits'!I$6</f>
        <v>0.17510000000000001</v>
      </c>
      <c r="T779" s="9">
        <f t="shared" si="146"/>
        <v>0</v>
      </c>
      <c r="U779" s="9">
        <f t="shared" si="147"/>
        <v>0</v>
      </c>
      <c r="V779" s="9">
        <f t="shared" si="148"/>
        <v>0</v>
      </c>
      <c r="W779" s="9">
        <f t="shared" si="149"/>
        <v>0</v>
      </c>
      <c r="X779" s="22">
        <f t="shared" si="150"/>
        <v>0</v>
      </c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</row>
    <row r="780" spans="1:159" s="21" customFormat="1">
      <c r="A780" s="78" t="s">
        <v>2390</v>
      </c>
      <c r="B780" s="90" t="s">
        <v>1210</v>
      </c>
      <c r="C780" s="94">
        <v>2310</v>
      </c>
      <c r="D780" s="95" t="s">
        <v>2752</v>
      </c>
      <c r="E780" s="110" t="str">
        <f>VLOOKUP($C780,'2023-24 School Level AAFTE'!$C$4:$L$2380,9,FALSE)</f>
        <v>Yes</v>
      </c>
      <c r="F780" s="98">
        <f>VLOOKUP($C780,'2023-24 School Level AAFTE'!$C$4:$J$2380,8,FALSE)</f>
        <v>321.15000000000003</v>
      </c>
      <c r="G780" s="100">
        <f>IFERROR(IF(E780= "yes",VLOOKUP(C780,Summary!$B:$I,5,0),0),0)</f>
        <v>0</v>
      </c>
      <c r="H780" s="99">
        <f t="shared" si="141"/>
        <v>321.15000000000003</v>
      </c>
      <c r="I780" s="157">
        <f>VLOOKUP($A780,'2024-25 Salary &amp; Benefits'!$A:$I,3,FALSE)</f>
        <v>1</v>
      </c>
      <c r="J780" s="157">
        <f>VLOOKUP($A780,'2024-25 Salary &amp; Benefits'!$A:$I,4,FALSE)</f>
        <v>1</v>
      </c>
      <c r="K780" s="144">
        <f t="shared" si="142"/>
        <v>321.15000000000003</v>
      </c>
      <c r="L780" s="143">
        <f t="shared" si="143"/>
        <v>0.94199999999999995</v>
      </c>
      <c r="M780" s="145">
        <f>'2024-25 Salary &amp; Benefits'!$E$6</f>
        <v>72728</v>
      </c>
      <c r="N780" s="145">
        <f>'2024-25 Salary &amp; Benefits'!$F$6</f>
        <v>78209</v>
      </c>
      <c r="O780" s="9">
        <f t="shared" si="144"/>
        <v>68509.78</v>
      </c>
      <c r="P780" s="9">
        <f t="shared" si="145"/>
        <v>5163.1000000000058</v>
      </c>
      <c r="Q780" s="9">
        <f>'2024-25 Salary &amp; Benefits'!G$6</f>
        <v>14418.72</v>
      </c>
      <c r="R780" s="146">
        <f>'2024-25 Salary &amp; Benefits'!H$6</f>
        <v>0.18149999999999999</v>
      </c>
      <c r="S780" s="146">
        <f>'2024-25 Salary &amp; Benefits'!I$6</f>
        <v>0.17510000000000001</v>
      </c>
      <c r="T780" s="9">
        <f t="shared" si="146"/>
        <v>26921.02</v>
      </c>
      <c r="U780" s="9">
        <f t="shared" si="147"/>
        <v>1227.8800000000001</v>
      </c>
      <c r="V780" s="9">
        <f t="shared" si="148"/>
        <v>215</v>
      </c>
      <c r="W780" s="9">
        <f t="shared" si="149"/>
        <v>1442.88</v>
      </c>
      <c r="X780" s="22">
        <f t="shared" si="150"/>
        <v>102036.78000000001</v>
      </c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</row>
    <row r="781" spans="1:159" s="21" customFormat="1">
      <c r="A781" s="78" t="s">
        <v>2299</v>
      </c>
      <c r="B781" s="90" t="s">
        <v>471</v>
      </c>
      <c r="C781" s="91">
        <v>2972</v>
      </c>
      <c r="D781" s="90" t="s">
        <v>473</v>
      </c>
      <c r="E781" s="110" t="str">
        <f>VLOOKUP($C781,'2023-24 School Level AAFTE'!$C$4:$L$2380,9,FALSE)</f>
        <v>Yes</v>
      </c>
      <c r="F781" s="98">
        <f>VLOOKUP($C781,'2023-24 School Level AAFTE'!$C$4:$J$2380,8,FALSE)</f>
        <v>225.43</v>
      </c>
      <c r="G781" s="100">
        <f>IFERROR(IF(E781= "yes",VLOOKUP(C781,Summary!$B:$I,5,0),0),0)</f>
        <v>0</v>
      </c>
      <c r="H781" s="99">
        <f t="shared" si="141"/>
        <v>225.43</v>
      </c>
      <c r="I781" s="157">
        <f>VLOOKUP($A781,'2024-25 Salary &amp; Benefits'!$A:$I,3,FALSE)</f>
        <v>1</v>
      </c>
      <c r="J781" s="157">
        <f>VLOOKUP($A781,'2024-25 Salary &amp; Benefits'!$A:$I,4,FALSE)</f>
        <v>1</v>
      </c>
      <c r="K781" s="144">
        <f t="shared" si="142"/>
        <v>225.43</v>
      </c>
      <c r="L781" s="143">
        <f t="shared" si="143"/>
        <v>0.66100000000000003</v>
      </c>
      <c r="M781" s="145">
        <f>'2024-25 Salary &amp; Benefits'!$E$6</f>
        <v>72728</v>
      </c>
      <c r="N781" s="145">
        <f>'2024-25 Salary &amp; Benefits'!$F$6</f>
        <v>78209</v>
      </c>
      <c r="O781" s="9">
        <f t="shared" si="144"/>
        <v>48073.21</v>
      </c>
      <c r="P781" s="9">
        <f t="shared" si="145"/>
        <v>3622.9400000000023</v>
      </c>
      <c r="Q781" s="9">
        <f>'2024-25 Salary &amp; Benefits'!G$6</f>
        <v>14418.72</v>
      </c>
      <c r="R781" s="146">
        <f>'2024-25 Salary &amp; Benefits'!H$6</f>
        <v>0.18149999999999999</v>
      </c>
      <c r="S781" s="146">
        <f>'2024-25 Salary &amp; Benefits'!I$6</f>
        <v>0.17510000000000001</v>
      </c>
      <c r="T781" s="9">
        <f t="shared" si="146"/>
        <v>18890.439999999999</v>
      </c>
      <c r="U781" s="9">
        <f t="shared" si="147"/>
        <v>861.6</v>
      </c>
      <c r="V781" s="9">
        <f t="shared" si="148"/>
        <v>150.87</v>
      </c>
      <c r="W781" s="9">
        <f t="shared" si="149"/>
        <v>1012.47</v>
      </c>
      <c r="X781" s="22">
        <f t="shared" si="150"/>
        <v>71599.06</v>
      </c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</row>
    <row r="782" spans="1:159" s="21" customFormat="1">
      <c r="A782" s="78" t="s">
        <v>2299</v>
      </c>
      <c r="B782" s="90" t="s">
        <v>471</v>
      </c>
      <c r="C782" s="91">
        <v>2268</v>
      </c>
      <c r="D782" s="90" t="s">
        <v>372</v>
      </c>
      <c r="E782" s="110" t="str">
        <f>VLOOKUP($C782,'2023-24 School Level AAFTE'!$C$4:$L$2380,9,FALSE)</f>
        <v>Yes</v>
      </c>
      <c r="F782" s="98">
        <f>VLOOKUP($C782,'2023-24 School Level AAFTE'!$C$4:$J$2380,8,FALSE)</f>
        <v>218.14999999999998</v>
      </c>
      <c r="G782" s="100">
        <f>IFERROR(IF(E782= "yes",VLOOKUP(C782,Summary!$B:$I,5,0),0),0)</f>
        <v>0</v>
      </c>
      <c r="H782" s="99">
        <f t="shared" si="141"/>
        <v>218.14999999999998</v>
      </c>
      <c r="I782" s="157">
        <f>VLOOKUP($A782,'2024-25 Salary &amp; Benefits'!$A:$I,3,FALSE)</f>
        <v>1</v>
      </c>
      <c r="J782" s="157">
        <f>VLOOKUP($A782,'2024-25 Salary &amp; Benefits'!$A:$I,4,FALSE)</f>
        <v>1</v>
      </c>
      <c r="K782" s="144">
        <f t="shared" si="142"/>
        <v>218.14999999999998</v>
      </c>
      <c r="L782" s="143">
        <f t="shared" si="143"/>
        <v>0.64</v>
      </c>
      <c r="M782" s="145">
        <f>'2024-25 Salary &amp; Benefits'!$E$6</f>
        <v>72728</v>
      </c>
      <c r="N782" s="145">
        <f>'2024-25 Salary &amp; Benefits'!$F$6</f>
        <v>78209</v>
      </c>
      <c r="O782" s="9">
        <f t="shared" si="144"/>
        <v>46545.919999999998</v>
      </c>
      <c r="P782" s="9">
        <f t="shared" si="145"/>
        <v>3507.8400000000038</v>
      </c>
      <c r="Q782" s="9">
        <f>'2024-25 Salary &amp; Benefits'!G$6</f>
        <v>14418.72</v>
      </c>
      <c r="R782" s="146">
        <f>'2024-25 Salary &amp; Benefits'!H$6</f>
        <v>0.18149999999999999</v>
      </c>
      <c r="S782" s="146">
        <f>'2024-25 Salary &amp; Benefits'!I$6</f>
        <v>0.17510000000000001</v>
      </c>
      <c r="T782" s="9">
        <f t="shared" si="146"/>
        <v>18290.29</v>
      </c>
      <c r="U782" s="9">
        <f t="shared" si="147"/>
        <v>834.23</v>
      </c>
      <c r="V782" s="9">
        <f t="shared" si="148"/>
        <v>146.07</v>
      </c>
      <c r="W782" s="9">
        <f t="shared" si="149"/>
        <v>980.3</v>
      </c>
      <c r="X782" s="22">
        <f t="shared" si="150"/>
        <v>69324.350000000006</v>
      </c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</row>
    <row r="783" spans="1:159" s="21" customFormat="1">
      <c r="A783" s="78" t="s">
        <v>2299</v>
      </c>
      <c r="B783" s="90" t="s">
        <v>471</v>
      </c>
      <c r="C783" s="89">
        <v>3622</v>
      </c>
      <c r="D783" s="88" t="s">
        <v>475</v>
      </c>
      <c r="E783" s="110" t="str">
        <f>VLOOKUP($C783,'2023-24 School Level AAFTE'!$C$4:$L$2380,9,FALSE)</f>
        <v>Yes</v>
      </c>
      <c r="F783" s="98">
        <f>VLOOKUP($C783,'2023-24 School Level AAFTE'!$C$4:$J$2380,8,FALSE)</f>
        <v>466.3</v>
      </c>
      <c r="G783" s="100">
        <f>IFERROR(IF(E783= "yes",VLOOKUP(C783,Summary!$B:$I,5,0),0),0)</f>
        <v>0</v>
      </c>
      <c r="H783" s="99">
        <f t="shared" si="141"/>
        <v>466.3</v>
      </c>
      <c r="I783" s="157">
        <f>VLOOKUP($A783,'2024-25 Salary &amp; Benefits'!$A:$I,3,FALSE)</f>
        <v>1</v>
      </c>
      <c r="J783" s="157">
        <f>VLOOKUP($A783,'2024-25 Salary &amp; Benefits'!$A:$I,4,FALSE)</f>
        <v>1</v>
      </c>
      <c r="K783" s="144">
        <f t="shared" si="142"/>
        <v>466.3</v>
      </c>
      <c r="L783" s="143">
        <f t="shared" si="143"/>
        <v>1.3680000000000001</v>
      </c>
      <c r="M783" s="145">
        <f>'2024-25 Salary &amp; Benefits'!$E$6</f>
        <v>72728</v>
      </c>
      <c r="N783" s="145">
        <f>'2024-25 Salary &amp; Benefits'!$F$6</f>
        <v>78209</v>
      </c>
      <c r="O783" s="9">
        <f t="shared" si="144"/>
        <v>99491.9</v>
      </c>
      <c r="P783" s="9">
        <f t="shared" si="145"/>
        <v>7498.0100000000093</v>
      </c>
      <c r="Q783" s="9">
        <f>'2024-25 Salary &amp; Benefits'!G$6</f>
        <v>14418.72</v>
      </c>
      <c r="R783" s="146">
        <f>'2024-25 Salary &amp; Benefits'!H$6</f>
        <v>0.18149999999999999</v>
      </c>
      <c r="S783" s="146">
        <f>'2024-25 Salary &amp; Benefits'!I$6</f>
        <v>0.17510000000000001</v>
      </c>
      <c r="T783" s="9">
        <f t="shared" si="146"/>
        <v>39095.49</v>
      </c>
      <c r="U783" s="9">
        <f t="shared" si="147"/>
        <v>1783.17</v>
      </c>
      <c r="V783" s="9">
        <f t="shared" si="148"/>
        <v>312.23</v>
      </c>
      <c r="W783" s="9">
        <f t="shared" si="149"/>
        <v>2095.4</v>
      </c>
      <c r="X783" s="22">
        <f t="shared" si="150"/>
        <v>148180.79999999999</v>
      </c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</row>
    <row r="784" spans="1:159" s="21" customFormat="1">
      <c r="A784" s="78" t="s">
        <v>2299</v>
      </c>
      <c r="B784" s="90" t="s">
        <v>471</v>
      </c>
      <c r="C784" s="91">
        <v>5191</v>
      </c>
      <c r="D784" s="90" t="s">
        <v>476</v>
      </c>
      <c r="E784" s="110" t="str">
        <f>VLOOKUP($C784,'2023-24 School Level AAFTE'!$C$4:$L$2380,9,FALSE)</f>
        <v>Yes</v>
      </c>
      <c r="F784" s="98">
        <f>VLOOKUP($C784,'2023-24 School Level AAFTE'!$C$4:$J$2380,8,FALSE)</f>
        <v>91.48</v>
      </c>
      <c r="G784" s="100">
        <f>IFERROR(IF(E784= "yes",VLOOKUP(C784,Summary!$B:$I,5,0),0),0)</f>
        <v>0</v>
      </c>
      <c r="H784" s="99">
        <f t="shared" si="141"/>
        <v>91.48</v>
      </c>
      <c r="I784" s="157">
        <f>VLOOKUP($A784,'2024-25 Salary &amp; Benefits'!$A:$I,3,FALSE)</f>
        <v>1</v>
      </c>
      <c r="J784" s="157">
        <f>VLOOKUP($A784,'2024-25 Salary &amp; Benefits'!$A:$I,4,FALSE)</f>
        <v>1</v>
      </c>
      <c r="K784" s="144">
        <f t="shared" si="142"/>
        <v>91.48</v>
      </c>
      <c r="L784" s="143">
        <f t="shared" si="143"/>
        <v>0.26800000000000002</v>
      </c>
      <c r="M784" s="145">
        <f>'2024-25 Salary &amp; Benefits'!$E$6</f>
        <v>72728</v>
      </c>
      <c r="N784" s="145">
        <f>'2024-25 Salary &amp; Benefits'!$F$6</f>
        <v>78209</v>
      </c>
      <c r="O784" s="9">
        <f t="shared" si="144"/>
        <v>19491.099999999999</v>
      </c>
      <c r="P784" s="9">
        <f t="shared" si="145"/>
        <v>1468.9099999999999</v>
      </c>
      <c r="Q784" s="9">
        <f>'2024-25 Salary &amp; Benefits'!G$6</f>
        <v>14418.72</v>
      </c>
      <c r="R784" s="146">
        <f>'2024-25 Salary &amp; Benefits'!H$6</f>
        <v>0.18149999999999999</v>
      </c>
      <c r="S784" s="146">
        <f>'2024-25 Salary &amp; Benefits'!I$6</f>
        <v>0.17510000000000001</v>
      </c>
      <c r="T784" s="9">
        <f t="shared" si="146"/>
        <v>7659.06</v>
      </c>
      <c r="U784" s="9">
        <f t="shared" si="147"/>
        <v>349.33</v>
      </c>
      <c r="V784" s="9">
        <f t="shared" si="148"/>
        <v>61.17</v>
      </c>
      <c r="W784" s="9">
        <f t="shared" si="149"/>
        <v>410.5</v>
      </c>
      <c r="X784" s="22">
        <f t="shared" si="150"/>
        <v>29029.57</v>
      </c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</row>
    <row r="785" spans="1:159" s="21" customFormat="1">
      <c r="A785" s="78" t="s">
        <v>2299</v>
      </c>
      <c r="B785" s="90" t="s">
        <v>471</v>
      </c>
      <c r="C785" s="91">
        <v>2391</v>
      </c>
      <c r="D785" s="90" t="s">
        <v>472</v>
      </c>
      <c r="E785" s="110" t="str">
        <f>VLOOKUP($C785,'2023-24 School Level AAFTE'!$C$4:$L$2380,9,FALSE)</f>
        <v>Yes</v>
      </c>
      <c r="F785" s="98">
        <f>VLOOKUP($C785,'2023-24 School Level AAFTE'!$C$4:$J$2380,8,FALSE)</f>
        <v>364.98</v>
      </c>
      <c r="G785" s="100">
        <f>IFERROR(IF(E785= "yes",VLOOKUP(C785,Summary!$B:$I,5,0),0),0)</f>
        <v>0</v>
      </c>
      <c r="H785" s="99">
        <f t="shared" si="141"/>
        <v>364.98</v>
      </c>
      <c r="I785" s="157">
        <f>VLOOKUP($A785,'2024-25 Salary &amp; Benefits'!$A:$I,3,FALSE)</f>
        <v>1</v>
      </c>
      <c r="J785" s="157">
        <f>VLOOKUP($A785,'2024-25 Salary &amp; Benefits'!$A:$I,4,FALSE)</f>
        <v>1</v>
      </c>
      <c r="K785" s="144">
        <f t="shared" si="142"/>
        <v>364.98</v>
      </c>
      <c r="L785" s="143">
        <f t="shared" si="143"/>
        <v>1.071</v>
      </c>
      <c r="M785" s="145">
        <f>'2024-25 Salary &amp; Benefits'!$E$6</f>
        <v>72728</v>
      </c>
      <c r="N785" s="145">
        <f>'2024-25 Salary &amp; Benefits'!$F$6</f>
        <v>78209</v>
      </c>
      <c r="O785" s="9">
        <f t="shared" si="144"/>
        <v>77891.69</v>
      </c>
      <c r="P785" s="9">
        <f t="shared" si="145"/>
        <v>5870.1499999999942</v>
      </c>
      <c r="Q785" s="9">
        <f>'2024-25 Salary &amp; Benefits'!G$6</f>
        <v>14418.72</v>
      </c>
      <c r="R785" s="146">
        <f>'2024-25 Salary &amp; Benefits'!H$6</f>
        <v>0.18149999999999999</v>
      </c>
      <c r="S785" s="146">
        <f>'2024-25 Salary &amp; Benefits'!I$6</f>
        <v>0.17510000000000001</v>
      </c>
      <c r="T785" s="9">
        <f t="shared" si="146"/>
        <v>30607.65</v>
      </c>
      <c r="U785" s="9">
        <f t="shared" si="147"/>
        <v>1396.03</v>
      </c>
      <c r="V785" s="9">
        <f t="shared" si="148"/>
        <v>244.44</v>
      </c>
      <c r="W785" s="9">
        <f t="shared" si="149"/>
        <v>1640.47</v>
      </c>
      <c r="X785" s="22">
        <f t="shared" si="150"/>
        <v>116009.95999999999</v>
      </c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</row>
    <row r="786" spans="1:159" s="21" customFormat="1">
      <c r="A786" s="78" t="s">
        <v>2299</v>
      </c>
      <c r="B786" s="90" t="s">
        <v>471</v>
      </c>
      <c r="C786" s="91">
        <v>3621</v>
      </c>
      <c r="D786" s="90" t="s">
        <v>474</v>
      </c>
      <c r="E786" s="110" t="str">
        <f>VLOOKUP($C786,'2023-24 School Level AAFTE'!$C$4:$L$2380,9,FALSE)</f>
        <v>Yes</v>
      </c>
      <c r="F786" s="98">
        <f>VLOOKUP($C786,'2023-24 School Level AAFTE'!$C$4:$J$2380,8,FALSE)</f>
        <v>224.98</v>
      </c>
      <c r="G786" s="100">
        <f>IFERROR(IF(E786= "yes",VLOOKUP(C786,Summary!$B:$I,5,0),0),0)</f>
        <v>0</v>
      </c>
      <c r="H786" s="99">
        <f t="shared" si="141"/>
        <v>224.98</v>
      </c>
      <c r="I786" s="157">
        <f>VLOOKUP($A786,'2024-25 Salary &amp; Benefits'!$A:$I,3,FALSE)</f>
        <v>1</v>
      </c>
      <c r="J786" s="157">
        <f>VLOOKUP($A786,'2024-25 Salary &amp; Benefits'!$A:$I,4,FALSE)</f>
        <v>1</v>
      </c>
      <c r="K786" s="144">
        <f t="shared" si="142"/>
        <v>224.98</v>
      </c>
      <c r="L786" s="143">
        <f t="shared" si="143"/>
        <v>0.66</v>
      </c>
      <c r="M786" s="145">
        <f>'2024-25 Salary &amp; Benefits'!$E$6</f>
        <v>72728</v>
      </c>
      <c r="N786" s="145">
        <f>'2024-25 Salary &amp; Benefits'!$F$6</f>
        <v>78209</v>
      </c>
      <c r="O786" s="9">
        <f t="shared" si="144"/>
        <v>48000.480000000003</v>
      </c>
      <c r="P786" s="9">
        <f t="shared" si="145"/>
        <v>3617.4599999999991</v>
      </c>
      <c r="Q786" s="9">
        <f>'2024-25 Salary &amp; Benefits'!G$6</f>
        <v>14418.72</v>
      </c>
      <c r="R786" s="146">
        <f>'2024-25 Salary &amp; Benefits'!H$6</f>
        <v>0.18149999999999999</v>
      </c>
      <c r="S786" s="146">
        <f>'2024-25 Salary &amp; Benefits'!I$6</f>
        <v>0.17510000000000001</v>
      </c>
      <c r="T786" s="9">
        <f t="shared" si="146"/>
        <v>18861.86</v>
      </c>
      <c r="U786" s="9">
        <f t="shared" si="147"/>
        <v>860.3</v>
      </c>
      <c r="V786" s="9">
        <f t="shared" si="148"/>
        <v>150.63999999999999</v>
      </c>
      <c r="W786" s="9">
        <f t="shared" si="149"/>
        <v>1010.9399999999999</v>
      </c>
      <c r="X786" s="22">
        <f t="shared" si="150"/>
        <v>71490.739999999991</v>
      </c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</row>
    <row r="787" spans="1:159" s="21" customFormat="1">
      <c r="A787" s="78" t="s">
        <v>3116</v>
      </c>
      <c r="B787" s="90" t="s">
        <v>3238</v>
      </c>
      <c r="C787" s="91">
        <v>5661</v>
      </c>
      <c r="D787" s="90" t="s">
        <v>3170</v>
      </c>
      <c r="E787" s="110" t="str">
        <f>VLOOKUP($C787,'2023-24 School Level AAFTE'!$C$4:$L$2380,9,FALSE)</f>
        <v>Yes</v>
      </c>
      <c r="F787" s="98">
        <f>VLOOKUP($C787,'2023-24 School Level AAFTE'!$C$4:$J$2380,8,FALSE)</f>
        <v>254.71</v>
      </c>
      <c r="G787" s="100">
        <f>IFERROR(IF(E787= "yes",VLOOKUP(C787,Summary!$B:$I,5,0),0),0)</f>
        <v>0</v>
      </c>
      <c r="H787" s="99">
        <f t="shared" si="141"/>
        <v>254.71</v>
      </c>
      <c r="I787" s="157">
        <f>VLOOKUP($A787,'2024-25 Salary &amp; Benefits'!$A:$I,3,FALSE)</f>
        <v>1.1200000000000001</v>
      </c>
      <c r="J787" s="157">
        <f>VLOOKUP($A787,'2024-25 Salary &amp; Benefits'!$A:$I,4,FALSE)</f>
        <v>1.1200000000000001</v>
      </c>
      <c r="K787" s="144">
        <f t="shared" si="142"/>
        <v>254.71</v>
      </c>
      <c r="L787" s="143">
        <f t="shared" si="143"/>
        <v>0.747</v>
      </c>
      <c r="M787" s="145">
        <f>'2024-25 Salary &amp; Benefits'!$E$6</f>
        <v>72728</v>
      </c>
      <c r="N787" s="145">
        <f>'2024-25 Salary &amp; Benefits'!$F$6</f>
        <v>78209</v>
      </c>
      <c r="O787" s="9">
        <f t="shared" si="144"/>
        <v>60847.15</v>
      </c>
      <c r="P787" s="9">
        <f t="shared" si="145"/>
        <v>4585.6299999999974</v>
      </c>
      <c r="Q787" s="9">
        <f>'2024-25 Salary &amp; Benefits'!G$6</f>
        <v>14418.72</v>
      </c>
      <c r="R787" s="146">
        <f>'2024-25 Salary &amp; Benefits'!H$6</f>
        <v>0.18149999999999999</v>
      </c>
      <c r="S787" s="146">
        <f>'2024-25 Salary &amp; Benefits'!I$6</f>
        <v>0.17510000000000001</v>
      </c>
      <c r="T787" s="9">
        <f t="shared" si="146"/>
        <v>22617.49</v>
      </c>
      <c r="U787" s="9">
        <f t="shared" si="147"/>
        <v>1090.55</v>
      </c>
      <c r="V787" s="9">
        <f t="shared" si="148"/>
        <v>190.96</v>
      </c>
      <c r="W787" s="9">
        <f t="shared" si="149"/>
        <v>1281.51</v>
      </c>
      <c r="X787" s="22">
        <f t="shared" si="150"/>
        <v>89331.779999999984</v>
      </c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</row>
    <row r="788" spans="1:159" s="21" customFormat="1">
      <c r="A788" s="78" t="s">
        <v>2581</v>
      </c>
      <c r="B788" s="90" t="s">
        <v>3052</v>
      </c>
      <c r="C788" s="91">
        <v>5517</v>
      </c>
      <c r="D788" s="90" t="s">
        <v>3052</v>
      </c>
      <c r="E788" s="110" t="str">
        <f>VLOOKUP($C788,'2023-24 School Level AAFTE'!$C$4:$L$2380,9,FALSE)</f>
        <v>Yes</v>
      </c>
      <c r="F788" s="98">
        <f>VLOOKUP($C788,'2023-24 School Level AAFTE'!$C$4:$J$2380,8,FALSE)</f>
        <v>485.57</v>
      </c>
      <c r="G788" s="100">
        <f>IFERROR(IF(E788= "yes",VLOOKUP(C788,Summary!$B:$I,5,0),0),0)</f>
        <v>0</v>
      </c>
      <c r="H788" s="99">
        <f t="shared" si="141"/>
        <v>485.57</v>
      </c>
      <c r="I788" s="157">
        <f>VLOOKUP($A788,'2024-25 Salary &amp; Benefits'!$A:$I,3,FALSE)</f>
        <v>1.18</v>
      </c>
      <c r="J788" s="157">
        <f>VLOOKUP($A788,'2024-25 Salary &amp; Benefits'!$A:$I,4,FALSE)</f>
        <v>1.18</v>
      </c>
      <c r="K788" s="144">
        <f t="shared" si="142"/>
        <v>485.57</v>
      </c>
      <c r="L788" s="143">
        <f t="shared" si="143"/>
        <v>1.4239999999999999</v>
      </c>
      <c r="M788" s="145">
        <f>'2024-25 Salary &amp; Benefits'!$E$6</f>
        <v>72728</v>
      </c>
      <c r="N788" s="145">
        <f>'2024-25 Salary &amp; Benefits'!$F$6</f>
        <v>78209</v>
      </c>
      <c r="O788" s="9">
        <f t="shared" si="144"/>
        <v>122206.31</v>
      </c>
      <c r="P788" s="9">
        <f t="shared" si="145"/>
        <v>9209.8399999999965</v>
      </c>
      <c r="Q788" s="9">
        <f>'2024-25 Salary &amp; Benefits'!G$6</f>
        <v>14418.72</v>
      </c>
      <c r="R788" s="146">
        <f>'2024-25 Salary &amp; Benefits'!H$6</f>
        <v>0.18149999999999999</v>
      </c>
      <c r="S788" s="146">
        <f>'2024-25 Salary &amp; Benefits'!I$6</f>
        <v>0.17510000000000001</v>
      </c>
      <c r="T788" s="9">
        <f t="shared" si="146"/>
        <v>44325.35</v>
      </c>
      <c r="U788" s="9">
        <f t="shared" si="147"/>
        <v>2190.27</v>
      </c>
      <c r="V788" s="9">
        <f t="shared" si="148"/>
        <v>383.52</v>
      </c>
      <c r="W788" s="9">
        <f t="shared" si="149"/>
        <v>2573.79</v>
      </c>
      <c r="X788" s="22">
        <f t="shared" si="150"/>
        <v>178315.29</v>
      </c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</row>
    <row r="789" spans="1:159" s="21" customFormat="1">
      <c r="A789" s="78" t="s">
        <v>3021</v>
      </c>
      <c r="B789" s="90" t="s">
        <v>3054</v>
      </c>
      <c r="C789" s="91">
        <v>5608</v>
      </c>
      <c r="D789" s="90" t="s">
        <v>3054</v>
      </c>
      <c r="E789" s="110" t="str">
        <f>VLOOKUP($C789,'2023-24 School Level AAFTE'!$C$4:$L$2380,9,FALSE)</f>
        <v>Yes</v>
      </c>
      <c r="F789" s="98">
        <f>VLOOKUP($C789,'2023-24 School Level AAFTE'!$C$4:$J$2380,8,FALSE)</f>
        <v>314</v>
      </c>
      <c r="G789" s="100">
        <f>IFERROR(IF(E789= "yes",VLOOKUP(C789,Summary!$B:$I,5,0),0),0)</f>
        <v>0</v>
      </c>
      <c r="H789" s="99">
        <f t="shared" si="141"/>
        <v>314</v>
      </c>
      <c r="I789" s="157">
        <f>VLOOKUP($A789,'2024-25 Salary &amp; Benefits'!$A:$I,3,FALSE)</f>
        <v>1.18</v>
      </c>
      <c r="J789" s="157">
        <f>VLOOKUP($A789,'2024-25 Salary &amp; Benefits'!$A:$I,4,FALSE)</f>
        <v>1.18</v>
      </c>
      <c r="K789" s="144">
        <f t="shared" si="142"/>
        <v>314</v>
      </c>
      <c r="L789" s="143">
        <f t="shared" si="143"/>
        <v>0.92100000000000004</v>
      </c>
      <c r="M789" s="145">
        <f>'2024-25 Salary &amp; Benefits'!$E$6</f>
        <v>72728</v>
      </c>
      <c r="N789" s="145">
        <f>'2024-25 Salary &amp; Benefits'!$F$6</f>
        <v>78209</v>
      </c>
      <c r="O789" s="9">
        <f t="shared" si="144"/>
        <v>79039.34</v>
      </c>
      <c r="P789" s="9">
        <f t="shared" si="145"/>
        <v>5956.6399999999994</v>
      </c>
      <c r="Q789" s="9">
        <f>'2024-25 Salary &amp; Benefits'!G$6</f>
        <v>14418.72</v>
      </c>
      <c r="R789" s="146">
        <f>'2024-25 Salary &amp; Benefits'!H$6</f>
        <v>0.18149999999999999</v>
      </c>
      <c r="S789" s="146">
        <f>'2024-25 Salary &amp; Benefits'!I$6</f>
        <v>0.17510000000000001</v>
      </c>
      <c r="T789" s="9">
        <f t="shared" si="146"/>
        <v>28668.29</v>
      </c>
      <c r="U789" s="9">
        <f t="shared" si="147"/>
        <v>1416.6</v>
      </c>
      <c r="V789" s="9">
        <f t="shared" si="148"/>
        <v>248.05</v>
      </c>
      <c r="W789" s="9">
        <f t="shared" si="149"/>
        <v>1664.6499999999999</v>
      </c>
      <c r="X789" s="22">
        <f t="shared" si="150"/>
        <v>115328.92</v>
      </c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</row>
    <row r="790" spans="1:159" s="21" customFormat="1">
      <c r="A790" t="s">
        <v>3230</v>
      </c>
      <c r="B790" t="s">
        <v>3262</v>
      </c>
      <c r="C790" s="3">
        <v>5736</v>
      </c>
      <c r="D790" t="s">
        <v>3263</v>
      </c>
      <c r="E790" s="110" t="str">
        <f>VLOOKUP($C790,'2023-24 School Level AAFTE'!$C$4:$L$2380,9,FALSE)</f>
        <v>Yes</v>
      </c>
      <c r="F790" s="98">
        <f>VLOOKUP($C790,'2023-24 School Level AAFTE'!$C$4:$J$2380,8,FALSE)</f>
        <v>125</v>
      </c>
      <c r="G790" s="100">
        <f>IFERROR(IF(E790= "yes",VLOOKUP(C790,Summary!$B:$I,5,0),0),0)</f>
        <v>0</v>
      </c>
      <c r="H790" s="99">
        <f t="shared" si="141"/>
        <v>125</v>
      </c>
      <c r="I790" s="157">
        <f>VLOOKUP($A790,'2024-25 Salary &amp; Benefits'!$A:$I,3,FALSE)</f>
        <v>1.18</v>
      </c>
      <c r="J790" s="157">
        <f>VLOOKUP($A790,'2024-25 Salary &amp; Benefits'!$A:$I,4,FALSE)</f>
        <v>1.18</v>
      </c>
      <c r="K790" s="144">
        <f t="shared" si="142"/>
        <v>125</v>
      </c>
      <c r="L790" s="143">
        <f t="shared" si="143"/>
        <v>0.36699999999999999</v>
      </c>
      <c r="M790" s="145">
        <f>'2024-25 Salary &amp; Benefits'!$E$6</f>
        <v>72728</v>
      </c>
      <c r="N790" s="145">
        <f>'2024-25 Salary &amp; Benefits'!$F$6</f>
        <v>78209</v>
      </c>
      <c r="O790" s="9">
        <f t="shared" si="144"/>
        <v>31495.59</v>
      </c>
      <c r="P790" s="9">
        <f t="shared" si="145"/>
        <v>2373.6000000000022</v>
      </c>
      <c r="Q790" s="9">
        <f>'2024-25 Salary &amp; Benefits'!G$6</f>
        <v>14418.72</v>
      </c>
      <c r="R790" s="146">
        <f>'2024-25 Salary &amp; Benefits'!H$6</f>
        <v>0.18149999999999999</v>
      </c>
      <c r="S790" s="146">
        <f>'2024-25 Salary &amp; Benefits'!I$6</f>
        <v>0.17510000000000001</v>
      </c>
      <c r="T790" s="9">
        <f t="shared" si="146"/>
        <v>11423.74</v>
      </c>
      <c r="U790" s="9">
        <f t="shared" si="147"/>
        <v>564.49</v>
      </c>
      <c r="V790" s="9">
        <f t="shared" si="148"/>
        <v>98.84</v>
      </c>
      <c r="W790" s="9">
        <f t="shared" si="149"/>
        <v>663.33</v>
      </c>
      <c r="X790" s="22">
        <f t="shared" si="150"/>
        <v>45956.260000000009</v>
      </c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</row>
    <row r="791" spans="1:159" s="21" customFormat="1">
      <c r="A791" s="78" t="s">
        <v>2281</v>
      </c>
      <c r="B791" s="90" t="s">
        <v>360</v>
      </c>
      <c r="C791" s="91">
        <v>4215</v>
      </c>
      <c r="D791" s="90" t="s">
        <v>363</v>
      </c>
      <c r="E791" s="110" t="str">
        <f>VLOOKUP($C791,'2023-24 School Level AAFTE'!$C$4:$L$2380,9,FALSE)</f>
        <v>Yes</v>
      </c>
      <c r="F791" s="98">
        <f>VLOOKUP($C791,'2023-24 School Level AAFTE'!$C$4:$J$2380,8,FALSE)</f>
        <v>82.29</v>
      </c>
      <c r="G791" s="100">
        <f>IFERROR(IF(E791= "yes",VLOOKUP(C791,Summary!$B:$I,5,0),0),0)</f>
        <v>0</v>
      </c>
      <c r="H791" s="99">
        <f t="shared" si="141"/>
        <v>82.29</v>
      </c>
      <c r="I791" s="157">
        <f>VLOOKUP($A791,'2024-25 Salary &amp; Benefits'!$A:$I,3,FALSE)</f>
        <v>1</v>
      </c>
      <c r="J791" s="157">
        <f>VLOOKUP($A791,'2024-25 Salary &amp; Benefits'!$A:$I,4,FALSE)</f>
        <v>1</v>
      </c>
      <c r="K791" s="144">
        <f t="shared" si="142"/>
        <v>82.29</v>
      </c>
      <c r="L791" s="143">
        <f t="shared" si="143"/>
        <v>0.24099999999999999</v>
      </c>
      <c r="M791" s="145">
        <f>'2024-25 Salary &amp; Benefits'!$E$6</f>
        <v>72728</v>
      </c>
      <c r="N791" s="145">
        <f>'2024-25 Salary &amp; Benefits'!$F$6</f>
        <v>78209</v>
      </c>
      <c r="O791" s="9">
        <f t="shared" si="144"/>
        <v>17527.45</v>
      </c>
      <c r="P791" s="9">
        <f t="shared" si="145"/>
        <v>1320.9199999999983</v>
      </c>
      <c r="Q791" s="9">
        <f>'2024-25 Salary &amp; Benefits'!G$6</f>
        <v>14418.72</v>
      </c>
      <c r="R791" s="146">
        <f>'2024-25 Salary &amp; Benefits'!H$6</f>
        <v>0.18149999999999999</v>
      </c>
      <c r="S791" s="146">
        <f>'2024-25 Salary &amp; Benefits'!I$6</f>
        <v>0.17510000000000001</v>
      </c>
      <c r="T791" s="9">
        <f t="shared" si="146"/>
        <v>6887.44</v>
      </c>
      <c r="U791" s="9">
        <f t="shared" si="147"/>
        <v>314.14</v>
      </c>
      <c r="V791" s="9">
        <f t="shared" si="148"/>
        <v>55.01</v>
      </c>
      <c r="W791" s="9">
        <f t="shared" si="149"/>
        <v>369.15</v>
      </c>
      <c r="X791" s="22">
        <f t="shared" si="150"/>
        <v>26104.959999999999</v>
      </c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</row>
    <row r="792" spans="1:159" s="21" customFormat="1">
      <c r="A792" s="78" t="s">
        <v>2281</v>
      </c>
      <c r="B792" s="90" t="s">
        <v>360</v>
      </c>
      <c r="C792" s="91">
        <v>2603</v>
      </c>
      <c r="D792" s="90" t="s">
        <v>361</v>
      </c>
      <c r="E792" s="110" t="str">
        <f>VLOOKUP($C792,'2023-24 School Level AAFTE'!$C$4:$L$2380,9,FALSE)</f>
        <v>Yes</v>
      </c>
      <c r="F792" s="98">
        <f>VLOOKUP($C792,'2023-24 School Level AAFTE'!$C$4:$J$2380,8,FALSE)</f>
        <v>57.89</v>
      </c>
      <c r="G792" s="100">
        <f>IFERROR(IF(E792= "yes",VLOOKUP(C792,Summary!$B:$I,5,0),0),0)</f>
        <v>0</v>
      </c>
      <c r="H792" s="99">
        <f t="shared" si="141"/>
        <v>57.89</v>
      </c>
      <c r="I792" s="157">
        <f>VLOOKUP($A792,'2024-25 Salary &amp; Benefits'!$A:$I,3,FALSE)</f>
        <v>1</v>
      </c>
      <c r="J792" s="157">
        <f>VLOOKUP($A792,'2024-25 Salary &amp; Benefits'!$A:$I,4,FALSE)</f>
        <v>1</v>
      </c>
      <c r="K792" s="144">
        <f t="shared" si="142"/>
        <v>57.89</v>
      </c>
      <c r="L792" s="143">
        <f t="shared" si="143"/>
        <v>0.17</v>
      </c>
      <c r="M792" s="145">
        <f>'2024-25 Salary &amp; Benefits'!$E$6</f>
        <v>72728</v>
      </c>
      <c r="N792" s="145">
        <f>'2024-25 Salary &amp; Benefits'!$F$6</f>
        <v>78209</v>
      </c>
      <c r="O792" s="9">
        <f t="shared" si="144"/>
        <v>12363.76</v>
      </c>
      <c r="P792" s="9">
        <f t="shared" si="145"/>
        <v>931.77000000000044</v>
      </c>
      <c r="Q792" s="9">
        <f>'2024-25 Salary &amp; Benefits'!G$6</f>
        <v>14418.72</v>
      </c>
      <c r="R792" s="146">
        <f>'2024-25 Salary &amp; Benefits'!H$6</f>
        <v>0.18149999999999999</v>
      </c>
      <c r="S792" s="146">
        <f>'2024-25 Salary &amp; Benefits'!I$6</f>
        <v>0.17510000000000001</v>
      </c>
      <c r="T792" s="9">
        <f t="shared" si="146"/>
        <v>4858.3599999999997</v>
      </c>
      <c r="U792" s="9">
        <f t="shared" si="147"/>
        <v>221.59</v>
      </c>
      <c r="V792" s="9">
        <f t="shared" si="148"/>
        <v>38.799999999999997</v>
      </c>
      <c r="W792" s="9">
        <f t="shared" si="149"/>
        <v>260.39</v>
      </c>
      <c r="X792" s="22">
        <f t="shared" si="150"/>
        <v>18414.28</v>
      </c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</row>
    <row r="793" spans="1:159" s="21" customFormat="1">
      <c r="A793" s="78" t="s">
        <v>2281</v>
      </c>
      <c r="B793" s="90" t="s">
        <v>360</v>
      </c>
      <c r="C793" s="91">
        <v>4214</v>
      </c>
      <c r="D793" s="90" t="s">
        <v>362</v>
      </c>
      <c r="E793" s="110" t="str">
        <f>VLOOKUP($C793,'2023-24 School Level AAFTE'!$C$4:$L$2380,9,FALSE)</f>
        <v>Yes</v>
      </c>
      <c r="F793" s="98">
        <f>VLOOKUP($C793,'2023-24 School Level AAFTE'!$C$4:$J$2380,8,FALSE)</f>
        <v>44.57</v>
      </c>
      <c r="G793" s="100">
        <f>IFERROR(IF(E793= "yes",VLOOKUP(C793,Summary!$B:$I,5,0),0),0)</f>
        <v>0</v>
      </c>
      <c r="H793" s="99">
        <f t="shared" si="141"/>
        <v>44.57</v>
      </c>
      <c r="I793" s="157">
        <f>VLOOKUP($A793,'2024-25 Salary &amp; Benefits'!$A:$I,3,FALSE)</f>
        <v>1</v>
      </c>
      <c r="J793" s="157">
        <f>VLOOKUP($A793,'2024-25 Salary &amp; Benefits'!$A:$I,4,FALSE)</f>
        <v>1</v>
      </c>
      <c r="K793" s="144">
        <f t="shared" si="142"/>
        <v>44.57</v>
      </c>
      <c r="L793" s="143">
        <f t="shared" si="143"/>
        <v>0.13100000000000001</v>
      </c>
      <c r="M793" s="145">
        <f>'2024-25 Salary &amp; Benefits'!$E$6</f>
        <v>72728</v>
      </c>
      <c r="N793" s="145">
        <f>'2024-25 Salary &amp; Benefits'!$F$6</f>
        <v>78209</v>
      </c>
      <c r="O793" s="9">
        <f t="shared" si="144"/>
        <v>9527.3700000000008</v>
      </c>
      <c r="P793" s="9">
        <f t="shared" si="145"/>
        <v>718.0099999999984</v>
      </c>
      <c r="Q793" s="9">
        <f>'2024-25 Salary &amp; Benefits'!G$6</f>
        <v>14418.72</v>
      </c>
      <c r="R793" s="146">
        <f>'2024-25 Salary &amp; Benefits'!H$6</f>
        <v>0.18149999999999999</v>
      </c>
      <c r="S793" s="146">
        <f>'2024-25 Salary &amp; Benefits'!I$6</f>
        <v>0.17510000000000001</v>
      </c>
      <c r="T793" s="9">
        <f t="shared" si="146"/>
        <v>3743.79</v>
      </c>
      <c r="U793" s="9">
        <f t="shared" si="147"/>
        <v>170.76</v>
      </c>
      <c r="V793" s="9">
        <f t="shared" si="148"/>
        <v>29.9</v>
      </c>
      <c r="W793" s="9">
        <f t="shared" si="149"/>
        <v>200.66</v>
      </c>
      <c r="X793" s="22">
        <f t="shared" si="150"/>
        <v>14189.829999999998</v>
      </c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</row>
    <row r="794" spans="1:159" s="21" customFormat="1">
      <c r="A794" s="78" t="s">
        <v>2445</v>
      </c>
      <c r="B794" s="90" t="s">
        <v>1687</v>
      </c>
      <c r="C794" s="91">
        <v>2948</v>
      </c>
      <c r="D794" s="90" t="s">
        <v>1688</v>
      </c>
      <c r="E794" s="110" t="str">
        <f>VLOOKUP($C794,'2023-24 School Level AAFTE'!$C$4:$L$2380,9,FALSE)</f>
        <v>No</v>
      </c>
      <c r="F794" s="98">
        <f>VLOOKUP($C794,'2023-24 School Level AAFTE'!$C$4:$J$2380,8,FALSE)</f>
        <v>24.22</v>
      </c>
      <c r="G794" s="100">
        <f>IFERROR(IF(E794= "yes",VLOOKUP(C794,Summary!$B:$I,5,0),0),0)</f>
        <v>0</v>
      </c>
      <c r="H794" s="99">
        <f t="shared" si="141"/>
        <v>0</v>
      </c>
      <c r="I794" s="157">
        <f>VLOOKUP($A794,'2024-25 Salary &amp; Benefits'!$A:$I,3,FALSE)</f>
        <v>1.18</v>
      </c>
      <c r="J794" s="157">
        <f>VLOOKUP($A794,'2024-25 Salary &amp; Benefits'!$A:$I,4,FALSE)</f>
        <v>1.18</v>
      </c>
      <c r="K794" s="144">
        <f t="shared" si="142"/>
        <v>0</v>
      </c>
      <c r="L794" s="143">
        <f t="shared" si="143"/>
        <v>0</v>
      </c>
      <c r="M794" s="145">
        <f>'2024-25 Salary &amp; Benefits'!$E$6</f>
        <v>72728</v>
      </c>
      <c r="N794" s="145">
        <f>'2024-25 Salary &amp; Benefits'!$F$6</f>
        <v>78209</v>
      </c>
      <c r="O794" s="9">
        <f t="shared" si="144"/>
        <v>0</v>
      </c>
      <c r="P794" s="9">
        <f t="shared" si="145"/>
        <v>0</v>
      </c>
      <c r="Q794" s="9">
        <f>'2024-25 Salary &amp; Benefits'!G$6</f>
        <v>14418.72</v>
      </c>
      <c r="R794" s="146">
        <f>'2024-25 Salary &amp; Benefits'!H$6</f>
        <v>0.18149999999999999</v>
      </c>
      <c r="S794" s="146">
        <f>'2024-25 Salary &amp; Benefits'!I$6</f>
        <v>0.17510000000000001</v>
      </c>
      <c r="T794" s="9">
        <f t="shared" si="146"/>
        <v>0</v>
      </c>
      <c r="U794" s="9">
        <f t="shared" si="147"/>
        <v>0</v>
      </c>
      <c r="V794" s="9">
        <f t="shared" si="148"/>
        <v>0</v>
      </c>
      <c r="W794" s="9">
        <f t="shared" si="149"/>
        <v>0</v>
      </c>
      <c r="X794" s="22">
        <f t="shared" si="150"/>
        <v>0</v>
      </c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</row>
    <row r="795" spans="1:159" s="21" customFormat="1">
      <c r="A795" t="s">
        <v>2333</v>
      </c>
      <c r="B795" s="90" t="s">
        <v>838</v>
      </c>
      <c r="C795" s="3">
        <v>3569</v>
      </c>
      <c r="D795" t="s">
        <v>3265</v>
      </c>
      <c r="E795" s="110" t="str">
        <f>VLOOKUP($C795,'2023-24 School Level AAFTE'!$C$4:$L$2380,9,FALSE)</f>
        <v>No</v>
      </c>
      <c r="F795" s="98">
        <f>VLOOKUP($C795,'2023-24 School Level AAFTE'!$C$4:$J$2380,8,FALSE)</f>
        <v>11.47</v>
      </c>
      <c r="G795" s="100">
        <f>IFERROR(IF(E795= "yes",VLOOKUP(C795,Summary!$B:$I,5,0),0),0)</f>
        <v>0</v>
      </c>
      <c r="H795" s="99">
        <f t="shared" si="141"/>
        <v>0</v>
      </c>
      <c r="I795" s="157">
        <f>VLOOKUP($A795,'2024-25 Salary &amp; Benefits'!$A:$I,3,FALSE)</f>
        <v>1.18</v>
      </c>
      <c r="J795" s="157">
        <f>VLOOKUP($A795,'2024-25 Salary &amp; Benefits'!$A:$I,4,FALSE)</f>
        <v>1.18</v>
      </c>
      <c r="K795" s="144">
        <f t="shared" si="142"/>
        <v>0</v>
      </c>
      <c r="L795" s="143">
        <f t="shared" si="143"/>
        <v>0</v>
      </c>
      <c r="M795" s="145">
        <f>'2024-25 Salary &amp; Benefits'!$E$6</f>
        <v>72728</v>
      </c>
      <c r="N795" s="145">
        <f>'2024-25 Salary &amp; Benefits'!$F$6</f>
        <v>78209</v>
      </c>
      <c r="O795" s="9">
        <f t="shared" si="144"/>
        <v>0</v>
      </c>
      <c r="P795" s="9">
        <f t="shared" si="145"/>
        <v>0</v>
      </c>
      <c r="Q795" s="9">
        <f>'2024-25 Salary &amp; Benefits'!G$6</f>
        <v>14418.72</v>
      </c>
      <c r="R795" s="146">
        <f>'2024-25 Salary &amp; Benefits'!H$6</f>
        <v>0.18149999999999999</v>
      </c>
      <c r="S795" s="146">
        <f>'2024-25 Salary &amp; Benefits'!I$6</f>
        <v>0.17510000000000001</v>
      </c>
      <c r="T795" s="9">
        <f t="shared" si="146"/>
        <v>0</v>
      </c>
      <c r="U795" s="9">
        <f t="shared" si="147"/>
        <v>0</v>
      </c>
      <c r="V795" s="9">
        <f t="shared" si="148"/>
        <v>0</v>
      </c>
      <c r="W795" s="9">
        <f t="shared" si="149"/>
        <v>0</v>
      </c>
      <c r="X795" s="22">
        <f t="shared" si="150"/>
        <v>0</v>
      </c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</row>
    <row r="796" spans="1:159" s="21" customFormat="1">
      <c r="A796" s="78" t="s">
        <v>2333</v>
      </c>
      <c r="B796" s="90" t="s">
        <v>838</v>
      </c>
      <c r="C796" s="91">
        <v>3746</v>
      </c>
      <c r="D796" s="90" t="s">
        <v>849</v>
      </c>
      <c r="E796" s="110" t="str">
        <f>VLOOKUP($C796,'2023-24 School Level AAFTE'!$C$4:$L$2380,9,FALSE)</f>
        <v>No</v>
      </c>
      <c r="F796" s="98">
        <f>VLOOKUP($C796,'2023-24 School Level AAFTE'!$C$4:$J$2380,8,FALSE)</f>
        <v>508.62</v>
      </c>
      <c r="G796" s="100">
        <f>IFERROR(IF(E796= "yes",VLOOKUP(C796,Summary!$B:$I,5,0),0),0)</f>
        <v>0</v>
      </c>
      <c r="H796" s="99">
        <f t="shared" si="141"/>
        <v>0</v>
      </c>
      <c r="I796" s="157">
        <f>VLOOKUP($A796,'2024-25 Salary &amp; Benefits'!$A:$I,3,FALSE)</f>
        <v>1.18</v>
      </c>
      <c r="J796" s="157">
        <f>VLOOKUP($A796,'2024-25 Salary &amp; Benefits'!$A:$I,4,FALSE)</f>
        <v>1.18</v>
      </c>
      <c r="K796" s="144">
        <f t="shared" si="142"/>
        <v>0</v>
      </c>
      <c r="L796" s="143">
        <f t="shared" si="143"/>
        <v>0</v>
      </c>
      <c r="M796" s="145">
        <f>'2024-25 Salary &amp; Benefits'!$E$6</f>
        <v>72728</v>
      </c>
      <c r="N796" s="145">
        <f>'2024-25 Salary &amp; Benefits'!$F$6</f>
        <v>78209</v>
      </c>
      <c r="O796" s="9">
        <f t="shared" si="144"/>
        <v>0</v>
      </c>
      <c r="P796" s="9">
        <f t="shared" si="145"/>
        <v>0</v>
      </c>
      <c r="Q796" s="9">
        <f>'2024-25 Salary &amp; Benefits'!G$6</f>
        <v>14418.72</v>
      </c>
      <c r="R796" s="146">
        <f>'2024-25 Salary &amp; Benefits'!H$6</f>
        <v>0.18149999999999999</v>
      </c>
      <c r="S796" s="146">
        <f>'2024-25 Salary &amp; Benefits'!I$6</f>
        <v>0.17510000000000001</v>
      </c>
      <c r="T796" s="9">
        <f t="shared" si="146"/>
        <v>0</v>
      </c>
      <c r="U796" s="9">
        <f t="shared" si="147"/>
        <v>0</v>
      </c>
      <c r="V796" s="9">
        <f t="shared" si="148"/>
        <v>0</v>
      </c>
      <c r="W796" s="9">
        <f t="shared" si="149"/>
        <v>0</v>
      </c>
      <c r="X796" s="22">
        <f t="shared" si="150"/>
        <v>0</v>
      </c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</row>
    <row r="797" spans="1:159" s="21" customFormat="1">
      <c r="A797" s="78" t="s">
        <v>2333</v>
      </c>
      <c r="B797" s="90" t="s">
        <v>838</v>
      </c>
      <c r="C797" s="91">
        <v>4460</v>
      </c>
      <c r="D797" s="90" t="s">
        <v>855</v>
      </c>
      <c r="E797" s="110" t="str">
        <f>VLOOKUP($C797,'2023-24 School Level AAFTE'!$C$4:$L$2380,9,FALSE)</f>
        <v>No</v>
      </c>
      <c r="F797" s="98">
        <f>VLOOKUP($C797,'2023-24 School Level AAFTE'!$C$4:$J$2380,8,FALSE)</f>
        <v>771.3</v>
      </c>
      <c r="G797" s="100">
        <f>IFERROR(IF(E797= "yes",VLOOKUP(C797,Summary!$B:$I,5,0),0),0)</f>
        <v>0</v>
      </c>
      <c r="H797" s="99">
        <f t="shared" si="141"/>
        <v>0</v>
      </c>
      <c r="I797" s="157">
        <f>VLOOKUP($A797,'2024-25 Salary &amp; Benefits'!$A:$I,3,FALSE)</f>
        <v>1.18</v>
      </c>
      <c r="J797" s="157">
        <f>VLOOKUP($A797,'2024-25 Salary &amp; Benefits'!$A:$I,4,FALSE)</f>
        <v>1.18</v>
      </c>
      <c r="K797" s="144">
        <f t="shared" si="142"/>
        <v>0</v>
      </c>
      <c r="L797" s="143">
        <f t="shared" si="143"/>
        <v>0</v>
      </c>
      <c r="M797" s="145">
        <f>'2024-25 Salary &amp; Benefits'!$E$6</f>
        <v>72728</v>
      </c>
      <c r="N797" s="145">
        <f>'2024-25 Salary &amp; Benefits'!$F$6</f>
        <v>78209</v>
      </c>
      <c r="O797" s="9">
        <f t="shared" si="144"/>
        <v>0</v>
      </c>
      <c r="P797" s="9">
        <f t="shared" si="145"/>
        <v>0</v>
      </c>
      <c r="Q797" s="9">
        <f>'2024-25 Salary &amp; Benefits'!G$6</f>
        <v>14418.72</v>
      </c>
      <c r="R797" s="146">
        <f>'2024-25 Salary &amp; Benefits'!H$6</f>
        <v>0.18149999999999999</v>
      </c>
      <c r="S797" s="146">
        <f>'2024-25 Salary &amp; Benefits'!I$6</f>
        <v>0.17510000000000001</v>
      </c>
      <c r="T797" s="9">
        <f t="shared" si="146"/>
        <v>0</v>
      </c>
      <c r="U797" s="9">
        <f t="shared" si="147"/>
        <v>0</v>
      </c>
      <c r="V797" s="9">
        <f t="shared" si="148"/>
        <v>0</v>
      </c>
      <c r="W797" s="9">
        <f t="shared" si="149"/>
        <v>0</v>
      </c>
      <c r="X797" s="22">
        <f t="shared" si="150"/>
        <v>0</v>
      </c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</row>
    <row r="798" spans="1:159" s="21" customFormat="1">
      <c r="A798" s="78" t="s">
        <v>2333</v>
      </c>
      <c r="B798" s="90" t="s">
        <v>838</v>
      </c>
      <c r="C798" s="91">
        <v>3440</v>
      </c>
      <c r="D798" s="90" t="s">
        <v>845</v>
      </c>
      <c r="E798" s="110" t="str">
        <f>VLOOKUP($C798,'2023-24 School Level AAFTE'!$C$4:$L$2380,9,FALSE)</f>
        <v>No</v>
      </c>
      <c r="F798" s="98">
        <f>VLOOKUP($C798,'2023-24 School Level AAFTE'!$C$4:$J$2380,8,FALSE)</f>
        <v>588.91</v>
      </c>
      <c r="G798" s="100">
        <f>IFERROR(IF(E798= "yes",VLOOKUP(C798,Summary!$B:$I,5,0),0),0)</f>
        <v>0</v>
      </c>
      <c r="H798" s="99">
        <f t="shared" si="141"/>
        <v>0</v>
      </c>
      <c r="I798" s="157">
        <f>VLOOKUP($A798,'2024-25 Salary &amp; Benefits'!$A:$I,3,FALSE)</f>
        <v>1.18</v>
      </c>
      <c r="J798" s="157">
        <f>VLOOKUP($A798,'2024-25 Salary &amp; Benefits'!$A:$I,4,FALSE)</f>
        <v>1.18</v>
      </c>
      <c r="K798" s="144">
        <f t="shared" si="142"/>
        <v>0</v>
      </c>
      <c r="L798" s="143">
        <f t="shared" si="143"/>
        <v>0</v>
      </c>
      <c r="M798" s="145">
        <f>'2024-25 Salary &amp; Benefits'!$E$6</f>
        <v>72728</v>
      </c>
      <c r="N798" s="145">
        <f>'2024-25 Salary &amp; Benefits'!$F$6</f>
        <v>78209</v>
      </c>
      <c r="O798" s="9">
        <f t="shared" si="144"/>
        <v>0</v>
      </c>
      <c r="P798" s="9">
        <f t="shared" si="145"/>
        <v>0</v>
      </c>
      <c r="Q798" s="9">
        <f>'2024-25 Salary &amp; Benefits'!G$6</f>
        <v>14418.72</v>
      </c>
      <c r="R798" s="146">
        <f>'2024-25 Salary &amp; Benefits'!H$6</f>
        <v>0.18149999999999999</v>
      </c>
      <c r="S798" s="146">
        <f>'2024-25 Salary &amp; Benefits'!I$6</f>
        <v>0.17510000000000001</v>
      </c>
      <c r="T798" s="9">
        <f t="shared" si="146"/>
        <v>0</v>
      </c>
      <c r="U798" s="9">
        <f t="shared" si="147"/>
        <v>0</v>
      </c>
      <c r="V798" s="9">
        <f t="shared" si="148"/>
        <v>0</v>
      </c>
      <c r="W798" s="9">
        <f t="shared" si="149"/>
        <v>0</v>
      </c>
      <c r="X798" s="22">
        <f t="shared" si="150"/>
        <v>0</v>
      </c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</row>
    <row r="799" spans="1:159" s="21" customFormat="1">
      <c r="A799" s="78" t="s">
        <v>2333</v>
      </c>
      <c r="B799" s="90" t="s">
        <v>838</v>
      </c>
      <c r="C799" s="91">
        <v>4565</v>
      </c>
      <c r="D799" s="90" t="s">
        <v>857</v>
      </c>
      <c r="E799" s="110" t="str">
        <f>VLOOKUP($C799,'2023-24 School Level AAFTE'!$C$4:$L$2380,9,FALSE)</f>
        <v>No</v>
      </c>
      <c r="F799" s="98">
        <f>VLOOKUP($C799,'2023-24 School Level AAFTE'!$C$4:$J$2380,8,FALSE)</f>
        <v>407.41</v>
      </c>
      <c r="G799" s="100">
        <f>IFERROR(IF(E799= "yes",VLOOKUP(C799,Summary!$B:$I,5,0),0),0)</f>
        <v>0</v>
      </c>
      <c r="H799" s="99">
        <f t="shared" si="141"/>
        <v>0</v>
      </c>
      <c r="I799" s="157">
        <f>VLOOKUP($A799,'2024-25 Salary &amp; Benefits'!$A:$I,3,FALSE)</f>
        <v>1.18</v>
      </c>
      <c r="J799" s="157">
        <f>VLOOKUP($A799,'2024-25 Salary &amp; Benefits'!$A:$I,4,FALSE)</f>
        <v>1.18</v>
      </c>
      <c r="K799" s="144">
        <f t="shared" si="142"/>
        <v>0</v>
      </c>
      <c r="L799" s="143">
        <f t="shared" si="143"/>
        <v>0</v>
      </c>
      <c r="M799" s="145">
        <f>'2024-25 Salary &amp; Benefits'!$E$6</f>
        <v>72728</v>
      </c>
      <c r="N799" s="145">
        <f>'2024-25 Salary &amp; Benefits'!$F$6</f>
        <v>78209</v>
      </c>
      <c r="O799" s="9">
        <f t="shared" si="144"/>
        <v>0</v>
      </c>
      <c r="P799" s="9">
        <f t="shared" si="145"/>
        <v>0</v>
      </c>
      <c r="Q799" s="9">
        <f>'2024-25 Salary &amp; Benefits'!G$6</f>
        <v>14418.72</v>
      </c>
      <c r="R799" s="146">
        <f>'2024-25 Salary &amp; Benefits'!H$6</f>
        <v>0.18149999999999999</v>
      </c>
      <c r="S799" s="146">
        <f>'2024-25 Salary &amp; Benefits'!I$6</f>
        <v>0.17510000000000001</v>
      </c>
      <c r="T799" s="9">
        <f t="shared" si="146"/>
        <v>0</v>
      </c>
      <c r="U799" s="9">
        <f t="shared" si="147"/>
        <v>0</v>
      </c>
      <c r="V799" s="9">
        <f t="shared" si="148"/>
        <v>0</v>
      </c>
      <c r="W799" s="9">
        <f t="shared" si="149"/>
        <v>0</v>
      </c>
      <c r="X799" s="22">
        <f t="shared" si="150"/>
        <v>0</v>
      </c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</row>
    <row r="800" spans="1:159" s="21" customFormat="1">
      <c r="A800" s="78" t="s">
        <v>2333</v>
      </c>
      <c r="B800" s="90" t="s">
        <v>838</v>
      </c>
      <c r="C800" s="91">
        <v>5673</v>
      </c>
      <c r="D800" s="90" t="s">
        <v>3171</v>
      </c>
      <c r="E800" s="110" t="str">
        <f>VLOOKUP($C800,'2023-24 School Level AAFTE'!$C$4:$L$2380,9,FALSE)</f>
        <v>No</v>
      </c>
      <c r="F800" s="98">
        <f>VLOOKUP($C800,'2023-24 School Level AAFTE'!$C$4:$J$2380,8,FALSE)</f>
        <v>390.67</v>
      </c>
      <c r="G800" s="100">
        <f>IFERROR(IF(E800= "yes",VLOOKUP(C800,Summary!$B:$I,5,0),0),0)</f>
        <v>0</v>
      </c>
      <c r="H800" s="99">
        <f t="shared" si="141"/>
        <v>0</v>
      </c>
      <c r="I800" s="157">
        <f>VLOOKUP($A800,'2024-25 Salary &amp; Benefits'!$A:$I,3,FALSE)</f>
        <v>1.18</v>
      </c>
      <c r="J800" s="157">
        <f>VLOOKUP($A800,'2024-25 Salary &amp; Benefits'!$A:$I,4,FALSE)</f>
        <v>1.18</v>
      </c>
      <c r="K800" s="144">
        <f t="shared" si="142"/>
        <v>0</v>
      </c>
      <c r="L800" s="143">
        <f t="shared" si="143"/>
        <v>0</v>
      </c>
      <c r="M800" s="145">
        <f>'2024-25 Salary &amp; Benefits'!$E$6</f>
        <v>72728</v>
      </c>
      <c r="N800" s="145">
        <f>'2024-25 Salary &amp; Benefits'!$F$6</f>
        <v>78209</v>
      </c>
      <c r="O800" s="9">
        <f t="shared" si="144"/>
        <v>0</v>
      </c>
      <c r="P800" s="9">
        <f t="shared" si="145"/>
        <v>0</v>
      </c>
      <c r="Q800" s="9">
        <f>'2024-25 Salary &amp; Benefits'!G$6</f>
        <v>14418.72</v>
      </c>
      <c r="R800" s="146">
        <f>'2024-25 Salary &amp; Benefits'!H$6</f>
        <v>0.18149999999999999</v>
      </c>
      <c r="S800" s="146">
        <f>'2024-25 Salary &amp; Benefits'!I$6</f>
        <v>0.17510000000000001</v>
      </c>
      <c r="T800" s="9">
        <f t="shared" si="146"/>
        <v>0</v>
      </c>
      <c r="U800" s="9">
        <f t="shared" si="147"/>
        <v>0</v>
      </c>
      <c r="V800" s="9">
        <f t="shared" si="148"/>
        <v>0</v>
      </c>
      <c r="W800" s="9">
        <f t="shared" si="149"/>
        <v>0</v>
      </c>
      <c r="X800" s="22">
        <f t="shared" si="150"/>
        <v>0</v>
      </c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</row>
    <row r="801" spans="1:159" s="21" customFormat="1">
      <c r="A801" s="78" t="s">
        <v>2333</v>
      </c>
      <c r="B801" s="90" t="s">
        <v>838</v>
      </c>
      <c r="C801" s="91">
        <v>4300</v>
      </c>
      <c r="D801" s="90" t="s">
        <v>852</v>
      </c>
      <c r="E801" s="110" t="str">
        <f>VLOOKUP($C801,'2023-24 School Level AAFTE'!$C$4:$L$2380,9,FALSE)</f>
        <v>No</v>
      </c>
      <c r="F801" s="98">
        <f>VLOOKUP($C801,'2023-24 School Level AAFTE'!$C$4:$J$2380,8,FALSE)</f>
        <v>386.65</v>
      </c>
      <c r="G801" s="100">
        <f>IFERROR(IF(E801= "yes",VLOOKUP(C801,Summary!$B:$I,5,0),0),0)</f>
        <v>0</v>
      </c>
      <c r="H801" s="99">
        <f t="shared" si="141"/>
        <v>0</v>
      </c>
      <c r="I801" s="157">
        <f>VLOOKUP($A801,'2024-25 Salary &amp; Benefits'!$A:$I,3,FALSE)</f>
        <v>1.18</v>
      </c>
      <c r="J801" s="157">
        <f>VLOOKUP($A801,'2024-25 Salary &amp; Benefits'!$A:$I,4,FALSE)</f>
        <v>1.18</v>
      </c>
      <c r="K801" s="144">
        <f t="shared" si="142"/>
        <v>0</v>
      </c>
      <c r="L801" s="143">
        <f t="shared" si="143"/>
        <v>0</v>
      </c>
      <c r="M801" s="145">
        <f>'2024-25 Salary &amp; Benefits'!$E$6</f>
        <v>72728</v>
      </c>
      <c r="N801" s="145">
        <f>'2024-25 Salary &amp; Benefits'!$F$6</f>
        <v>78209</v>
      </c>
      <c r="O801" s="9">
        <f t="shared" si="144"/>
        <v>0</v>
      </c>
      <c r="P801" s="9">
        <f t="shared" si="145"/>
        <v>0</v>
      </c>
      <c r="Q801" s="9">
        <f>'2024-25 Salary &amp; Benefits'!G$6</f>
        <v>14418.72</v>
      </c>
      <c r="R801" s="146">
        <f>'2024-25 Salary &amp; Benefits'!H$6</f>
        <v>0.18149999999999999</v>
      </c>
      <c r="S801" s="146">
        <f>'2024-25 Salary &amp; Benefits'!I$6</f>
        <v>0.17510000000000001</v>
      </c>
      <c r="T801" s="9">
        <f t="shared" si="146"/>
        <v>0</v>
      </c>
      <c r="U801" s="9">
        <f t="shared" si="147"/>
        <v>0</v>
      </c>
      <c r="V801" s="9">
        <f t="shared" si="148"/>
        <v>0</v>
      </c>
      <c r="W801" s="9">
        <f t="shared" si="149"/>
        <v>0</v>
      </c>
      <c r="X801" s="22">
        <f t="shared" si="150"/>
        <v>0</v>
      </c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</row>
    <row r="802" spans="1:159" s="21" customFormat="1">
      <c r="A802" s="78" t="s">
        <v>2333</v>
      </c>
      <c r="B802" s="90" t="s">
        <v>838</v>
      </c>
      <c r="C802" s="91">
        <v>2738</v>
      </c>
      <c r="D802" s="90" t="s">
        <v>840</v>
      </c>
      <c r="E802" s="110" t="str">
        <f>VLOOKUP($C802,'2023-24 School Level AAFTE'!$C$4:$L$2380,9,FALSE)</f>
        <v>No</v>
      </c>
      <c r="F802" s="98">
        <f>VLOOKUP($C802,'2023-24 School Level AAFTE'!$C$4:$J$2380,8,FALSE)</f>
        <v>593.99</v>
      </c>
      <c r="G802" s="100">
        <f>IFERROR(IF(E802= "yes",VLOOKUP(C802,Summary!$B:$I,5,0),0),0)</f>
        <v>0</v>
      </c>
      <c r="H802" s="99">
        <f t="shared" si="141"/>
        <v>0</v>
      </c>
      <c r="I802" s="157">
        <f>VLOOKUP($A802,'2024-25 Salary &amp; Benefits'!$A:$I,3,FALSE)</f>
        <v>1.18</v>
      </c>
      <c r="J802" s="157">
        <f>VLOOKUP($A802,'2024-25 Salary &amp; Benefits'!$A:$I,4,FALSE)</f>
        <v>1.18</v>
      </c>
      <c r="K802" s="144">
        <f t="shared" si="142"/>
        <v>0</v>
      </c>
      <c r="L802" s="143">
        <f t="shared" si="143"/>
        <v>0</v>
      </c>
      <c r="M802" s="145">
        <f>'2024-25 Salary &amp; Benefits'!$E$6</f>
        <v>72728</v>
      </c>
      <c r="N802" s="145">
        <f>'2024-25 Salary &amp; Benefits'!$F$6</f>
        <v>78209</v>
      </c>
      <c r="O802" s="9">
        <f t="shared" si="144"/>
        <v>0</v>
      </c>
      <c r="P802" s="9">
        <f t="shared" si="145"/>
        <v>0</v>
      </c>
      <c r="Q802" s="9">
        <f>'2024-25 Salary &amp; Benefits'!G$6</f>
        <v>14418.72</v>
      </c>
      <c r="R802" s="146">
        <f>'2024-25 Salary &amp; Benefits'!H$6</f>
        <v>0.18149999999999999</v>
      </c>
      <c r="S802" s="146">
        <f>'2024-25 Salary &amp; Benefits'!I$6</f>
        <v>0.17510000000000001</v>
      </c>
      <c r="T802" s="9">
        <f t="shared" si="146"/>
        <v>0</v>
      </c>
      <c r="U802" s="9">
        <f t="shared" si="147"/>
        <v>0</v>
      </c>
      <c r="V802" s="9">
        <f t="shared" si="148"/>
        <v>0</v>
      </c>
      <c r="W802" s="9">
        <f t="shared" si="149"/>
        <v>0</v>
      </c>
      <c r="X802" s="22">
        <f t="shared" si="150"/>
        <v>0</v>
      </c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</row>
    <row r="803" spans="1:159" s="21" customFormat="1">
      <c r="A803" s="78" t="s">
        <v>2333</v>
      </c>
      <c r="B803" s="90" t="s">
        <v>838</v>
      </c>
      <c r="C803" s="91">
        <v>5674</v>
      </c>
      <c r="D803" s="90" t="s">
        <v>3172</v>
      </c>
      <c r="E803" s="110" t="str">
        <f>VLOOKUP($C803,'2023-24 School Level AAFTE'!$C$4:$L$2380,9,FALSE)</f>
        <v>No</v>
      </c>
      <c r="F803" s="98">
        <f>VLOOKUP($C803,'2023-24 School Level AAFTE'!$C$4:$J$2380,8,FALSE)</f>
        <v>629.62</v>
      </c>
      <c r="G803" s="100">
        <f>IFERROR(IF(E803= "yes",VLOOKUP(C803,Summary!$B:$I,5,0),0),0)</f>
        <v>0</v>
      </c>
      <c r="H803" s="99">
        <f t="shared" si="141"/>
        <v>0</v>
      </c>
      <c r="I803" s="157">
        <f>VLOOKUP($A803,'2024-25 Salary &amp; Benefits'!$A:$I,3,FALSE)</f>
        <v>1.18</v>
      </c>
      <c r="J803" s="157">
        <f>VLOOKUP($A803,'2024-25 Salary &amp; Benefits'!$A:$I,4,FALSE)</f>
        <v>1.18</v>
      </c>
      <c r="K803" s="144">
        <f t="shared" si="142"/>
        <v>0</v>
      </c>
      <c r="L803" s="143">
        <f t="shared" si="143"/>
        <v>0</v>
      </c>
      <c r="M803" s="145">
        <f>'2024-25 Salary &amp; Benefits'!$E$6</f>
        <v>72728</v>
      </c>
      <c r="N803" s="145">
        <f>'2024-25 Salary &amp; Benefits'!$F$6</f>
        <v>78209</v>
      </c>
      <c r="O803" s="9">
        <f t="shared" si="144"/>
        <v>0</v>
      </c>
      <c r="P803" s="9">
        <f t="shared" si="145"/>
        <v>0</v>
      </c>
      <c r="Q803" s="9">
        <f>'2024-25 Salary &amp; Benefits'!G$6</f>
        <v>14418.72</v>
      </c>
      <c r="R803" s="146">
        <f>'2024-25 Salary &amp; Benefits'!H$6</f>
        <v>0.18149999999999999</v>
      </c>
      <c r="S803" s="146">
        <f>'2024-25 Salary &amp; Benefits'!I$6</f>
        <v>0.17510000000000001</v>
      </c>
      <c r="T803" s="9">
        <f t="shared" si="146"/>
        <v>0</v>
      </c>
      <c r="U803" s="9">
        <f t="shared" si="147"/>
        <v>0</v>
      </c>
      <c r="V803" s="9">
        <f t="shared" si="148"/>
        <v>0</v>
      </c>
      <c r="W803" s="9">
        <f t="shared" si="149"/>
        <v>0</v>
      </c>
      <c r="X803" s="22">
        <f t="shared" si="150"/>
        <v>0</v>
      </c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</row>
    <row r="804" spans="1:159" s="21" customFormat="1">
      <c r="A804" s="78" t="s">
        <v>2333</v>
      </c>
      <c r="B804" s="90" t="s">
        <v>838</v>
      </c>
      <c r="C804" s="91">
        <v>4375</v>
      </c>
      <c r="D804" s="90" t="s">
        <v>853</v>
      </c>
      <c r="E804" s="110" t="str">
        <f>VLOOKUP($C804,'2023-24 School Level AAFTE'!$C$4:$L$2380,9,FALSE)</f>
        <v>No</v>
      </c>
      <c r="F804" s="98">
        <f>VLOOKUP($C804,'2023-24 School Level AAFTE'!$C$4:$J$2380,8,FALSE)</f>
        <v>480.14</v>
      </c>
      <c r="G804" s="100">
        <f>IFERROR(IF(E804= "yes",VLOOKUP(C804,Summary!$B:$I,5,0),0),0)</f>
        <v>0</v>
      </c>
      <c r="H804" s="99">
        <f t="shared" si="141"/>
        <v>0</v>
      </c>
      <c r="I804" s="157">
        <f>VLOOKUP($A804,'2024-25 Salary &amp; Benefits'!$A:$I,3,FALSE)</f>
        <v>1.18</v>
      </c>
      <c r="J804" s="157">
        <f>VLOOKUP($A804,'2024-25 Salary &amp; Benefits'!$A:$I,4,FALSE)</f>
        <v>1.18</v>
      </c>
      <c r="K804" s="144">
        <f t="shared" si="142"/>
        <v>0</v>
      </c>
      <c r="L804" s="143">
        <f t="shared" si="143"/>
        <v>0</v>
      </c>
      <c r="M804" s="145">
        <f>'2024-25 Salary &amp; Benefits'!$E$6</f>
        <v>72728</v>
      </c>
      <c r="N804" s="145">
        <f>'2024-25 Salary &amp; Benefits'!$F$6</f>
        <v>78209</v>
      </c>
      <c r="O804" s="9">
        <f t="shared" si="144"/>
        <v>0</v>
      </c>
      <c r="P804" s="9">
        <f t="shared" si="145"/>
        <v>0</v>
      </c>
      <c r="Q804" s="9">
        <f>'2024-25 Salary &amp; Benefits'!G$6</f>
        <v>14418.72</v>
      </c>
      <c r="R804" s="146">
        <f>'2024-25 Salary &amp; Benefits'!H$6</f>
        <v>0.18149999999999999</v>
      </c>
      <c r="S804" s="146">
        <f>'2024-25 Salary &amp; Benefits'!I$6</f>
        <v>0.17510000000000001</v>
      </c>
      <c r="T804" s="9">
        <f t="shared" si="146"/>
        <v>0</v>
      </c>
      <c r="U804" s="9">
        <f t="shared" si="147"/>
        <v>0</v>
      </c>
      <c r="V804" s="9">
        <f t="shared" si="148"/>
        <v>0</v>
      </c>
      <c r="W804" s="9">
        <f t="shared" si="149"/>
        <v>0</v>
      </c>
      <c r="X804" s="22">
        <f t="shared" si="150"/>
        <v>0</v>
      </c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</row>
    <row r="805" spans="1:159" s="21" customFormat="1">
      <c r="A805" s="78" t="s">
        <v>2333</v>
      </c>
      <c r="B805" s="90" t="s">
        <v>838</v>
      </c>
      <c r="C805" s="91">
        <v>5201</v>
      </c>
      <c r="D805" s="90" t="s">
        <v>861</v>
      </c>
      <c r="E805" s="110" t="str">
        <f>VLOOKUP($C805,'2023-24 School Level AAFTE'!$C$4:$L$2380,9,FALSE)</f>
        <v>No</v>
      </c>
      <c r="F805" s="98">
        <f>VLOOKUP($C805,'2023-24 School Level AAFTE'!$C$4:$J$2380,8,FALSE)</f>
        <v>584.74</v>
      </c>
      <c r="G805" s="100">
        <f>IFERROR(IF(E805= "yes",VLOOKUP(C805,Summary!$B:$I,5,0),0),0)</f>
        <v>0</v>
      </c>
      <c r="H805" s="99">
        <f t="shared" si="141"/>
        <v>0</v>
      </c>
      <c r="I805" s="157">
        <f>VLOOKUP($A805,'2024-25 Salary &amp; Benefits'!$A:$I,3,FALSE)</f>
        <v>1.18</v>
      </c>
      <c r="J805" s="157">
        <f>VLOOKUP($A805,'2024-25 Salary &amp; Benefits'!$A:$I,4,FALSE)</f>
        <v>1.18</v>
      </c>
      <c r="K805" s="144">
        <f t="shared" si="142"/>
        <v>0</v>
      </c>
      <c r="L805" s="143">
        <f t="shared" si="143"/>
        <v>0</v>
      </c>
      <c r="M805" s="145">
        <f>'2024-25 Salary &amp; Benefits'!$E$6</f>
        <v>72728</v>
      </c>
      <c r="N805" s="145">
        <f>'2024-25 Salary &amp; Benefits'!$F$6</f>
        <v>78209</v>
      </c>
      <c r="O805" s="9">
        <f t="shared" si="144"/>
        <v>0</v>
      </c>
      <c r="P805" s="9">
        <f t="shared" si="145"/>
        <v>0</v>
      </c>
      <c r="Q805" s="9">
        <f>'2024-25 Salary &amp; Benefits'!G$6</f>
        <v>14418.72</v>
      </c>
      <c r="R805" s="146">
        <f>'2024-25 Salary &amp; Benefits'!H$6</f>
        <v>0.18149999999999999</v>
      </c>
      <c r="S805" s="146">
        <f>'2024-25 Salary &amp; Benefits'!I$6</f>
        <v>0.17510000000000001</v>
      </c>
      <c r="T805" s="9">
        <f t="shared" si="146"/>
        <v>0</v>
      </c>
      <c r="U805" s="9">
        <f t="shared" si="147"/>
        <v>0</v>
      </c>
      <c r="V805" s="9">
        <f t="shared" si="148"/>
        <v>0</v>
      </c>
      <c r="W805" s="9">
        <f t="shared" si="149"/>
        <v>0</v>
      </c>
      <c r="X805" s="22">
        <f t="shared" si="150"/>
        <v>0</v>
      </c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</row>
    <row r="806" spans="1:159" s="21" customFormat="1">
      <c r="A806" s="78" t="s">
        <v>2333</v>
      </c>
      <c r="B806" s="90" t="s">
        <v>838</v>
      </c>
      <c r="C806" s="91">
        <v>4376</v>
      </c>
      <c r="D806" s="90" t="s">
        <v>854</v>
      </c>
      <c r="E806" s="110" t="str">
        <f>VLOOKUP($C806,'2023-24 School Level AAFTE'!$C$4:$L$2380,9,FALSE)</f>
        <v>No</v>
      </c>
      <c r="F806" s="98">
        <f>VLOOKUP($C806,'2023-24 School Level AAFTE'!$C$4:$J$2380,8,FALSE)</f>
        <v>509.64</v>
      </c>
      <c r="G806" s="100">
        <f>IFERROR(IF(E806= "yes",VLOOKUP(C806,Summary!$B:$I,5,0),0),0)</f>
        <v>0</v>
      </c>
      <c r="H806" s="99">
        <f t="shared" si="141"/>
        <v>0</v>
      </c>
      <c r="I806" s="157">
        <f>VLOOKUP($A806,'2024-25 Salary &amp; Benefits'!$A:$I,3,FALSE)</f>
        <v>1.18</v>
      </c>
      <c r="J806" s="157">
        <f>VLOOKUP($A806,'2024-25 Salary &amp; Benefits'!$A:$I,4,FALSE)</f>
        <v>1.18</v>
      </c>
      <c r="K806" s="144">
        <f t="shared" si="142"/>
        <v>0</v>
      </c>
      <c r="L806" s="143">
        <f t="shared" si="143"/>
        <v>0</v>
      </c>
      <c r="M806" s="145">
        <f>'2024-25 Salary &amp; Benefits'!$E$6</f>
        <v>72728</v>
      </c>
      <c r="N806" s="145">
        <f>'2024-25 Salary &amp; Benefits'!$F$6</f>
        <v>78209</v>
      </c>
      <c r="O806" s="9">
        <f t="shared" si="144"/>
        <v>0</v>
      </c>
      <c r="P806" s="9">
        <f t="shared" si="145"/>
        <v>0</v>
      </c>
      <c r="Q806" s="9">
        <f>'2024-25 Salary &amp; Benefits'!G$6</f>
        <v>14418.72</v>
      </c>
      <c r="R806" s="146">
        <f>'2024-25 Salary &amp; Benefits'!H$6</f>
        <v>0.18149999999999999</v>
      </c>
      <c r="S806" s="146">
        <f>'2024-25 Salary &amp; Benefits'!I$6</f>
        <v>0.17510000000000001</v>
      </c>
      <c r="T806" s="9">
        <f t="shared" si="146"/>
        <v>0</v>
      </c>
      <c r="U806" s="9">
        <f t="shared" si="147"/>
        <v>0</v>
      </c>
      <c r="V806" s="9">
        <f t="shared" si="148"/>
        <v>0</v>
      </c>
      <c r="W806" s="9">
        <f t="shared" si="149"/>
        <v>0</v>
      </c>
      <c r="X806" s="22">
        <f t="shared" si="150"/>
        <v>0</v>
      </c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</row>
    <row r="807" spans="1:159" s="21" customFormat="1">
      <c r="A807" s="78" t="s">
        <v>2333</v>
      </c>
      <c r="B807" s="90" t="s">
        <v>838</v>
      </c>
      <c r="C807" s="91">
        <v>4493</v>
      </c>
      <c r="D807" s="90" t="s">
        <v>251</v>
      </c>
      <c r="E807" s="110" t="str">
        <f>VLOOKUP($C807,'2023-24 School Level AAFTE'!$C$4:$L$2380,9,FALSE)</f>
        <v>No</v>
      </c>
      <c r="F807" s="98">
        <f>VLOOKUP($C807,'2023-24 School Level AAFTE'!$C$4:$J$2380,8,FALSE)</f>
        <v>478.2</v>
      </c>
      <c r="G807" s="100">
        <f>IFERROR(IF(E807= "yes",VLOOKUP(C807,Summary!$B:$I,5,0),0),0)</f>
        <v>0</v>
      </c>
      <c r="H807" s="99">
        <f t="shared" si="141"/>
        <v>0</v>
      </c>
      <c r="I807" s="157">
        <f>VLOOKUP($A807,'2024-25 Salary &amp; Benefits'!$A:$I,3,FALSE)</f>
        <v>1.18</v>
      </c>
      <c r="J807" s="157">
        <f>VLOOKUP($A807,'2024-25 Salary &amp; Benefits'!$A:$I,4,FALSE)</f>
        <v>1.18</v>
      </c>
      <c r="K807" s="144">
        <f t="shared" si="142"/>
        <v>0</v>
      </c>
      <c r="L807" s="143">
        <f t="shared" si="143"/>
        <v>0</v>
      </c>
      <c r="M807" s="145">
        <f>'2024-25 Salary &amp; Benefits'!$E$6</f>
        <v>72728</v>
      </c>
      <c r="N807" s="145">
        <f>'2024-25 Salary &amp; Benefits'!$F$6</f>
        <v>78209</v>
      </c>
      <c r="O807" s="9">
        <f t="shared" si="144"/>
        <v>0</v>
      </c>
      <c r="P807" s="9">
        <f t="shared" si="145"/>
        <v>0</v>
      </c>
      <c r="Q807" s="9">
        <f>'2024-25 Salary &amp; Benefits'!G$6</f>
        <v>14418.72</v>
      </c>
      <c r="R807" s="146">
        <f>'2024-25 Salary &amp; Benefits'!H$6</f>
        <v>0.18149999999999999</v>
      </c>
      <c r="S807" s="146">
        <f>'2024-25 Salary &amp; Benefits'!I$6</f>
        <v>0.17510000000000001</v>
      </c>
      <c r="T807" s="9">
        <f t="shared" si="146"/>
        <v>0</v>
      </c>
      <c r="U807" s="9">
        <f t="shared" si="147"/>
        <v>0</v>
      </c>
      <c r="V807" s="9">
        <f t="shared" si="148"/>
        <v>0</v>
      </c>
      <c r="W807" s="9">
        <f t="shared" si="149"/>
        <v>0</v>
      </c>
      <c r="X807" s="22">
        <f t="shared" si="150"/>
        <v>0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</row>
    <row r="808" spans="1:159" s="21" customFormat="1">
      <c r="A808" s="78" t="s">
        <v>2333</v>
      </c>
      <c r="B808" s="90" t="s">
        <v>838</v>
      </c>
      <c r="C808" s="91">
        <v>5437</v>
      </c>
      <c r="D808" s="90" t="s">
        <v>862</v>
      </c>
      <c r="E808" s="110" t="str">
        <f>VLOOKUP($C808,'2023-24 School Level AAFTE'!$C$4:$L$2380,9,FALSE)</f>
        <v>No</v>
      </c>
      <c r="F808" s="98">
        <f>VLOOKUP($C808,'2023-24 School Level AAFTE'!$C$4:$J$2380,8,FALSE)</f>
        <v>200.07000000000002</v>
      </c>
      <c r="G808" s="100">
        <f>IFERROR(IF(E808= "yes",VLOOKUP(C808,Summary!$B:$I,5,0),0),0)</f>
        <v>0</v>
      </c>
      <c r="H808" s="99">
        <f t="shared" si="141"/>
        <v>0</v>
      </c>
      <c r="I808" s="157">
        <f>VLOOKUP($A808,'2024-25 Salary &amp; Benefits'!$A:$I,3,FALSE)</f>
        <v>1.18</v>
      </c>
      <c r="J808" s="157">
        <f>VLOOKUP($A808,'2024-25 Salary &amp; Benefits'!$A:$I,4,FALSE)</f>
        <v>1.18</v>
      </c>
      <c r="K808" s="144">
        <f t="shared" si="142"/>
        <v>0</v>
      </c>
      <c r="L808" s="143">
        <f t="shared" si="143"/>
        <v>0</v>
      </c>
      <c r="M808" s="145">
        <f>'2024-25 Salary &amp; Benefits'!$E$6</f>
        <v>72728</v>
      </c>
      <c r="N808" s="145">
        <f>'2024-25 Salary &amp; Benefits'!$F$6</f>
        <v>78209</v>
      </c>
      <c r="O808" s="9">
        <f t="shared" si="144"/>
        <v>0</v>
      </c>
      <c r="P808" s="9">
        <f t="shared" si="145"/>
        <v>0</v>
      </c>
      <c r="Q808" s="9">
        <f>'2024-25 Salary &amp; Benefits'!G$6</f>
        <v>14418.72</v>
      </c>
      <c r="R808" s="146">
        <f>'2024-25 Salary &amp; Benefits'!H$6</f>
        <v>0.18149999999999999</v>
      </c>
      <c r="S808" s="146">
        <f>'2024-25 Salary &amp; Benefits'!I$6</f>
        <v>0.17510000000000001</v>
      </c>
      <c r="T808" s="9">
        <f t="shared" si="146"/>
        <v>0</v>
      </c>
      <c r="U808" s="9">
        <f t="shared" si="147"/>
        <v>0</v>
      </c>
      <c r="V808" s="9">
        <f t="shared" si="148"/>
        <v>0</v>
      </c>
      <c r="W808" s="9">
        <f t="shared" si="149"/>
        <v>0</v>
      </c>
      <c r="X808" s="22">
        <f t="shared" si="150"/>
        <v>0</v>
      </c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</row>
    <row r="809" spans="1:159" s="21" customFormat="1">
      <c r="A809" s="78" t="s">
        <v>2333</v>
      </c>
      <c r="B809" s="90" t="s">
        <v>838</v>
      </c>
      <c r="C809" s="91">
        <v>5056</v>
      </c>
      <c r="D809" s="90" t="s">
        <v>859</v>
      </c>
      <c r="E809" s="110" t="str">
        <f>VLOOKUP($C809,'2023-24 School Level AAFTE'!$C$4:$L$2380,9,FALSE)</f>
        <v>No</v>
      </c>
      <c r="F809" s="98">
        <f>VLOOKUP($C809,'2023-24 School Level AAFTE'!$C$4:$J$2380,8,FALSE)</f>
        <v>548.29</v>
      </c>
      <c r="G809" s="100">
        <f>IFERROR(IF(E809= "yes",VLOOKUP(C809,Summary!$B:$I,5,0),0),0)</f>
        <v>0</v>
      </c>
      <c r="H809" s="99">
        <f t="shared" si="141"/>
        <v>0</v>
      </c>
      <c r="I809" s="157">
        <f>VLOOKUP($A809,'2024-25 Salary &amp; Benefits'!$A:$I,3,FALSE)</f>
        <v>1.18</v>
      </c>
      <c r="J809" s="157">
        <f>VLOOKUP($A809,'2024-25 Salary &amp; Benefits'!$A:$I,4,FALSE)</f>
        <v>1.18</v>
      </c>
      <c r="K809" s="144">
        <f t="shared" si="142"/>
        <v>0</v>
      </c>
      <c r="L809" s="143">
        <f t="shared" si="143"/>
        <v>0</v>
      </c>
      <c r="M809" s="145">
        <f>'2024-25 Salary &amp; Benefits'!$E$6</f>
        <v>72728</v>
      </c>
      <c r="N809" s="145">
        <f>'2024-25 Salary &amp; Benefits'!$F$6</f>
        <v>78209</v>
      </c>
      <c r="O809" s="9">
        <f t="shared" si="144"/>
        <v>0</v>
      </c>
      <c r="P809" s="9">
        <f t="shared" si="145"/>
        <v>0</v>
      </c>
      <c r="Q809" s="9">
        <f>'2024-25 Salary &amp; Benefits'!G$6</f>
        <v>14418.72</v>
      </c>
      <c r="R809" s="146">
        <f>'2024-25 Salary &amp; Benefits'!H$6</f>
        <v>0.18149999999999999</v>
      </c>
      <c r="S809" s="146">
        <f>'2024-25 Salary &amp; Benefits'!I$6</f>
        <v>0.17510000000000001</v>
      </c>
      <c r="T809" s="9">
        <f t="shared" si="146"/>
        <v>0</v>
      </c>
      <c r="U809" s="9">
        <f t="shared" si="147"/>
        <v>0</v>
      </c>
      <c r="V809" s="9">
        <f t="shared" si="148"/>
        <v>0</v>
      </c>
      <c r="W809" s="9">
        <f t="shared" si="149"/>
        <v>0</v>
      </c>
      <c r="X809" s="22">
        <f t="shared" si="150"/>
        <v>0</v>
      </c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</row>
    <row r="810" spans="1:159" s="21" customFormat="1">
      <c r="A810" s="78" t="s">
        <v>2333</v>
      </c>
      <c r="B810" s="90" t="s">
        <v>838</v>
      </c>
      <c r="C810" s="91">
        <v>3385</v>
      </c>
      <c r="D810" s="90" t="s">
        <v>843</v>
      </c>
      <c r="E810" s="110" t="str">
        <f>VLOOKUP($C810,'2023-24 School Level AAFTE'!$C$4:$L$2380,9,FALSE)</f>
        <v>No</v>
      </c>
      <c r="F810" s="98">
        <f>VLOOKUP($C810,'2023-24 School Level AAFTE'!$C$4:$J$2380,8,FALSE)</f>
        <v>2433.15</v>
      </c>
      <c r="G810" s="100">
        <f>IFERROR(IF(E810= "yes",VLOOKUP(C810,Summary!$B:$I,5,0),0),0)</f>
        <v>0</v>
      </c>
      <c r="H810" s="99">
        <f t="shared" si="141"/>
        <v>0</v>
      </c>
      <c r="I810" s="157">
        <f>VLOOKUP($A810,'2024-25 Salary &amp; Benefits'!$A:$I,3,FALSE)</f>
        <v>1.18</v>
      </c>
      <c r="J810" s="157">
        <f>VLOOKUP($A810,'2024-25 Salary &amp; Benefits'!$A:$I,4,FALSE)</f>
        <v>1.18</v>
      </c>
      <c r="K810" s="144">
        <f t="shared" si="142"/>
        <v>0</v>
      </c>
      <c r="L810" s="143">
        <f t="shared" si="143"/>
        <v>0</v>
      </c>
      <c r="M810" s="145">
        <f>'2024-25 Salary &amp; Benefits'!$E$6</f>
        <v>72728</v>
      </c>
      <c r="N810" s="145">
        <f>'2024-25 Salary &amp; Benefits'!$F$6</f>
        <v>78209</v>
      </c>
      <c r="O810" s="9">
        <f t="shared" si="144"/>
        <v>0</v>
      </c>
      <c r="P810" s="9">
        <f t="shared" si="145"/>
        <v>0</v>
      </c>
      <c r="Q810" s="9">
        <f>'2024-25 Salary &amp; Benefits'!G$6</f>
        <v>14418.72</v>
      </c>
      <c r="R810" s="146">
        <f>'2024-25 Salary &amp; Benefits'!H$6</f>
        <v>0.18149999999999999</v>
      </c>
      <c r="S810" s="146">
        <f>'2024-25 Salary &amp; Benefits'!I$6</f>
        <v>0.17510000000000001</v>
      </c>
      <c r="T810" s="9">
        <f t="shared" si="146"/>
        <v>0</v>
      </c>
      <c r="U810" s="9">
        <f t="shared" si="147"/>
        <v>0</v>
      </c>
      <c r="V810" s="9">
        <f t="shared" si="148"/>
        <v>0</v>
      </c>
      <c r="W810" s="9">
        <f t="shared" si="149"/>
        <v>0</v>
      </c>
      <c r="X810" s="22">
        <f t="shared" si="150"/>
        <v>0</v>
      </c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</row>
    <row r="811" spans="1:159" s="21" customFormat="1">
      <c r="A811" s="78" t="s">
        <v>2333</v>
      </c>
      <c r="B811" s="90" t="s">
        <v>838</v>
      </c>
      <c r="C811" s="92">
        <v>3038</v>
      </c>
      <c r="D811" s="104" t="s">
        <v>841</v>
      </c>
      <c r="E811" s="110" t="str">
        <f>VLOOKUP($C811,'2023-24 School Level AAFTE'!$C$4:$L$2380,9,FALSE)</f>
        <v>No</v>
      </c>
      <c r="F811" s="98">
        <f>VLOOKUP($C811,'2023-24 School Level AAFTE'!$C$4:$J$2380,8,FALSE)</f>
        <v>775.95</v>
      </c>
      <c r="G811" s="100">
        <f>IFERROR(IF(E811= "yes",VLOOKUP(C811,Summary!$B:$I,5,0),0),0)</f>
        <v>0</v>
      </c>
      <c r="H811" s="99">
        <f t="shared" si="141"/>
        <v>0</v>
      </c>
      <c r="I811" s="157">
        <f>VLOOKUP($A811,'2024-25 Salary &amp; Benefits'!$A:$I,3,FALSE)</f>
        <v>1.18</v>
      </c>
      <c r="J811" s="157">
        <f>VLOOKUP($A811,'2024-25 Salary &amp; Benefits'!$A:$I,4,FALSE)</f>
        <v>1.18</v>
      </c>
      <c r="K811" s="144">
        <f t="shared" si="142"/>
        <v>0</v>
      </c>
      <c r="L811" s="143">
        <f t="shared" si="143"/>
        <v>0</v>
      </c>
      <c r="M811" s="145">
        <f>'2024-25 Salary &amp; Benefits'!$E$6</f>
        <v>72728</v>
      </c>
      <c r="N811" s="145">
        <f>'2024-25 Salary &amp; Benefits'!$F$6</f>
        <v>78209</v>
      </c>
      <c r="O811" s="9">
        <f t="shared" si="144"/>
        <v>0</v>
      </c>
      <c r="P811" s="9">
        <f t="shared" si="145"/>
        <v>0</v>
      </c>
      <c r="Q811" s="9">
        <f>'2024-25 Salary &amp; Benefits'!G$6</f>
        <v>14418.72</v>
      </c>
      <c r="R811" s="146">
        <f>'2024-25 Salary &amp; Benefits'!H$6</f>
        <v>0.18149999999999999</v>
      </c>
      <c r="S811" s="146">
        <f>'2024-25 Salary &amp; Benefits'!I$6</f>
        <v>0.17510000000000001</v>
      </c>
      <c r="T811" s="9">
        <f t="shared" si="146"/>
        <v>0</v>
      </c>
      <c r="U811" s="9">
        <f t="shared" si="147"/>
        <v>0</v>
      </c>
      <c r="V811" s="9">
        <f t="shared" si="148"/>
        <v>0</v>
      </c>
      <c r="W811" s="9">
        <f t="shared" si="149"/>
        <v>0</v>
      </c>
      <c r="X811" s="22">
        <f t="shared" si="150"/>
        <v>0</v>
      </c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</row>
    <row r="812" spans="1:159" s="21" customFormat="1">
      <c r="A812" s="78" t="s">
        <v>2333</v>
      </c>
      <c r="B812" s="90" t="s">
        <v>838</v>
      </c>
      <c r="C812" s="91">
        <v>1624</v>
      </c>
      <c r="D812" s="90" t="s">
        <v>839</v>
      </c>
      <c r="E812" s="110" t="str">
        <f>VLOOKUP($C812,'2023-24 School Level AAFTE'!$C$4:$L$2380,9,FALSE)</f>
        <v>No</v>
      </c>
      <c r="F812" s="98">
        <f>VLOOKUP($C812,'2023-24 School Level AAFTE'!$C$4:$J$2380,8,FALSE)</f>
        <v>43.58</v>
      </c>
      <c r="G812" s="100">
        <f>IFERROR(IF(E812= "yes",VLOOKUP(C812,Summary!$B:$I,5,0),0),0)</f>
        <v>0</v>
      </c>
      <c r="H812" s="99">
        <f t="shared" si="141"/>
        <v>0</v>
      </c>
      <c r="I812" s="157">
        <f>VLOOKUP($A812,'2024-25 Salary &amp; Benefits'!$A:$I,3,FALSE)</f>
        <v>1.18</v>
      </c>
      <c r="J812" s="157">
        <f>VLOOKUP($A812,'2024-25 Salary &amp; Benefits'!$A:$I,4,FALSE)</f>
        <v>1.18</v>
      </c>
      <c r="K812" s="144">
        <f t="shared" si="142"/>
        <v>0</v>
      </c>
      <c r="L812" s="143">
        <f t="shared" si="143"/>
        <v>0</v>
      </c>
      <c r="M812" s="145">
        <f>'2024-25 Salary &amp; Benefits'!$E$6</f>
        <v>72728</v>
      </c>
      <c r="N812" s="145">
        <f>'2024-25 Salary &amp; Benefits'!$F$6</f>
        <v>78209</v>
      </c>
      <c r="O812" s="9">
        <f t="shared" si="144"/>
        <v>0</v>
      </c>
      <c r="P812" s="9">
        <f t="shared" si="145"/>
        <v>0</v>
      </c>
      <c r="Q812" s="9">
        <f>'2024-25 Salary &amp; Benefits'!G$6</f>
        <v>14418.72</v>
      </c>
      <c r="R812" s="146">
        <f>'2024-25 Salary &amp; Benefits'!H$6</f>
        <v>0.18149999999999999</v>
      </c>
      <c r="S812" s="146">
        <f>'2024-25 Salary &amp; Benefits'!I$6</f>
        <v>0.17510000000000001</v>
      </c>
      <c r="T812" s="9">
        <f t="shared" si="146"/>
        <v>0</v>
      </c>
      <c r="U812" s="9">
        <f t="shared" si="147"/>
        <v>0</v>
      </c>
      <c r="V812" s="9">
        <f t="shared" si="148"/>
        <v>0</v>
      </c>
      <c r="W812" s="9">
        <f t="shared" si="149"/>
        <v>0</v>
      </c>
      <c r="X812" s="22">
        <f t="shared" si="150"/>
        <v>0</v>
      </c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</row>
    <row r="813" spans="1:159" s="21" customFormat="1">
      <c r="A813" s="78" t="s">
        <v>2333</v>
      </c>
      <c r="B813" s="90" t="s">
        <v>838</v>
      </c>
      <c r="C813" s="91">
        <v>3673</v>
      </c>
      <c r="D813" s="90" t="s">
        <v>848</v>
      </c>
      <c r="E813" s="110" t="str">
        <f>VLOOKUP($C813,'2023-24 School Level AAFTE'!$C$4:$L$2380,9,FALSE)</f>
        <v>No</v>
      </c>
      <c r="F813" s="98">
        <f>VLOOKUP($C813,'2023-24 School Level AAFTE'!$C$4:$J$2380,8,FALSE)</f>
        <v>614.58000000000004</v>
      </c>
      <c r="G813" s="100">
        <f>IFERROR(IF(E813= "yes",VLOOKUP(C813,Summary!$B:$I,5,0),0),0)</f>
        <v>0</v>
      </c>
      <c r="H813" s="99">
        <f t="shared" si="141"/>
        <v>0</v>
      </c>
      <c r="I813" s="157">
        <f>VLOOKUP($A813,'2024-25 Salary &amp; Benefits'!$A:$I,3,FALSE)</f>
        <v>1.18</v>
      </c>
      <c r="J813" s="157">
        <f>VLOOKUP($A813,'2024-25 Salary &amp; Benefits'!$A:$I,4,FALSE)</f>
        <v>1.18</v>
      </c>
      <c r="K813" s="144">
        <f t="shared" si="142"/>
        <v>0</v>
      </c>
      <c r="L813" s="143">
        <f t="shared" si="143"/>
        <v>0</v>
      </c>
      <c r="M813" s="145">
        <f>'2024-25 Salary &amp; Benefits'!$E$6</f>
        <v>72728</v>
      </c>
      <c r="N813" s="145">
        <f>'2024-25 Salary &amp; Benefits'!$F$6</f>
        <v>78209</v>
      </c>
      <c r="O813" s="9">
        <f t="shared" si="144"/>
        <v>0</v>
      </c>
      <c r="P813" s="9">
        <f t="shared" si="145"/>
        <v>0</v>
      </c>
      <c r="Q813" s="9">
        <f>'2024-25 Salary &amp; Benefits'!G$6</f>
        <v>14418.72</v>
      </c>
      <c r="R813" s="146">
        <f>'2024-25 Salary &amp; Benefits'!H$6</f>
        <v>0.18149999999999999</v>
      </c>
      <c r="S813" s="146">
        <f>'2024-25 Salary &amp; Benefits'!I$6</f>
        <v>0.17510000000000001</v>
      </c>
      <c r="T813" s="9">
        <f t="shared" si="146"/>
        <v>0</v>
      </c>
      <c r="U813" s="9">
        <f t="shared" si="147"/>
        <v>0</v>
      </c>
      <c r="V813" s="9">
        <f t="shared" si="148"/>
        <v>0</v>
      </c>
      <c r="W813" s="9">
        <f t="shared" si="149"/>
        <v>0</v>
      </c>
      <c r="X813" s="22">
        <f t="shared" si="150"/>
        <v>0</v>
      </c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</row>
    <row r="814" spans="1:159" s="21" customFormat="1">
      <c r="A814" s="78" t="s">
        <v>2333</v>
      </c>
      <c r="B814" s="90" t="s">
        <v>838</v>
      </c>
      <c r="C814" s="91">
        <v>3962</v>
      </c>
      <c r="D814" s="90" t="s">
        <v>851</v>
      </c>
      <c r="E814" s="110" t="str">
        <f>VLOOKUP($C814,'2023-24 School Level AAFTE'!$C$4:$L$2380,9,FALSE)</f>
        <v>No</v>
      </c>
      <c r="F814" s="98">
        <f>VLOOKUP($C814,'2023-24 School Level AAFTE'!$C$4:$J$2380,8,FALSE)</f>
        <v>1516.9199999999998</v>
      </c>
      <c r="G814" s="100">
        <f>IFERROR(IF(E814= "yes",VLOOKUP(C814,Summary!$B:$I,5,0),0),0)</f>
        <v>0</v>
      </c>
      <c r="H814" s="99">
        <f t="shared" si="141"/>
        <v>0</v>
      </c>
      <c r="I814" s="157">
        <f>VLOOKUP($A814,'2024-25 Salary &amp; Benefits'!$A:$I,3,FALSE)</f>
        <v>1.18</v>
      </c>
      <c r="J814" s="157">
        <f>VLOOKUP($A814,'2024-25 Salary &amp; Benefits'!$A:$I,4,FALSE)</f>
        <v>1.18</v>
      </c>
      <c r="K814" s="144">
        <f t="shared" si="142"/>
        <v>0</v>
      </c>
      <c r="L814" s="143">
        <f t="shared" si="143"/>
        <v>0</v>
      </c>
      <c r="M814" s="145">
        <f>'2024-25 Salary &amp; Benefits'!$E$6</f>
        <v>72728</v>
      </c>
      <c r="N814" s="145">
        <f>'2024-25 Salary &amp; Benefits'!$F$6</f>
        <v>78209</v>
      </c>
      <c r="O814" s="9">
        <f t="shared" si="144"/>
        <v>0</v>
      </c>
      <c r="P814" s="9">
        <f t="shared" si="145"/>
        <v>0</v>
      </c>
      <c r="Q814" s="9">
        <f>'2024-25 Salary &amp; Benefits'!G$6</f>
        <v>14418.72</v>
      </c>
      <c r="R814" s="146">
        <f>'2024-25 Salary &amp; Benefits'!H$6</f>
        <v>0.18149999999999999</v>
      </c>
      <c r="S814" s="146">
        <f>'2024-25 Salary &amp; Benefits'!I$6</f>
        <v>0.17510000000000001</v>
      </c>
      <c r="T814" s="9">
        <f t="shared" si="146"/>
        <v>0</v>
      </c>
      <c r="U814" s="9">
        <f t="shared" si="147"/>
        <v>0</v>
      </c>
      <c r="V814" s="9">
        <f t="shared" si="148"/>
        <v>0</v>
      </c>
      <c r="W814" s="9">
        <f t="shared" si="149"/>
        <v>0</v>
      </c>
      <c r="X814" s="22">
        <f t="shared" si="150"/>
        <v>0</v>
      </c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</row>
    <row r="815" spans="1:159" s="21" customFormat="1">
      <c r="A815" s="78" t="s">
        <v>2333</v>
      </c>
      <c r="B815" s="90" t="s">
        <v>838</v>
      </c>
      <c r="C815" s="91">
        <v>3637</v>
      </c>
      <c r="D815" s="90" t="s">
        <v>847</v>
      </c>
      <c r="E815" s="110" t="str">
        <f>VLOOKUP($C815,'2023-24 School Level AAFTE'!$C$4:$L$2380,9,FALSE)</f>
        <v>No</v>
      </c>
      <c r="F815" s="98">
        <f>VLOOKUP($C815,'2023-24 School Level AAFTE'!$C$4:$J$2380,8,FALSE)</f>
        <v>450.52</v>
      </c>
      <c r="G815" s="100">
        <f>IFERROR(IF(E815= "yes",VLOOKUP(C815,Summary!$B:$I,5,0),0),0)</f>
        <v>0</v>
      </c>
      <c r="H815" s="99">
        <f t="shared" si="141"/>
        <v>0</v>
      </c>
      <c r="I815" s="157">
        <f>VLOOKUP($A815,'2024-25 Salary &amp; Benefits'!$A:$I,3,FALSE)</f>
        <v>1.18</v>
      </c>
      <c r="J815" s="157">
        <f>VLOOKUP($A815,'2024-25 Salary &amp; Benefits'!$A:$I,4,FALSE)</f>
        <v>1.18</v>
      </c>
      <c r="K815" s="144">
        <f t="shared" si="142"/>
        <v>0</v>
      </c>
      <c r="L815" s="143">
        <f t="shared" si="143"/>
        <v>0</v>
      </c>
      <c r="M815" s="145">
        <f>'2024-25 Salary &amp; Benefits'!$E$6</f>
        <v>72728</v>
      </c>
      <c r="N815" s="145">
        <f>'2024-25 Salary &amp; Benefits'!$F$6</f>
        <v>78209</v>
      </c>
      <c r="O815" s="9">
        <f t="shared" si="144"/>
        <v>0</v>
      </c>
      <c r="P815" s="9">
        <f t="shared" si="145"/>
        <v>0</v>
      </c>
      <c r="Q815" s="9">
        <f>'2024-25 Salary &amp; Benefits'!G$6</f>
        <v>14418.72</v>
      </c>
      <c r="R815" s="146">
        <f>'2024-25 Salary &amp; Benefits'!H$6</f>
        <v>0.18149999999999999</v>
      </c>
      <c r="S815" s="146">
        <f>'2024-25 Salary &amp; Benefits'!I$6</f>
        <v>0.17510000000000001</v>
      </c>
      <c r="T815" s="9">
        <f t="shared" si="146"/>
        <v>0</v>
      </c>
      <c r="U815" s="9">
        <f t="shared" si="147"/>
        <v>0</v>
      </c>
      <c r="V815" s="9">
        <f t="shared" si="148"/>
        <v>0</v>
      </c>
      <c r="W815" s="9">
        <f t="shared" si="149"/>
        <v>0</v>
      </c>
      <c r="X815" s="22">
        <f t="shared" si="150"/>
        <v>0</v>
      </c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</row>
    <row r="816" spans="1:159" s="21" customFormat="1">
      <c r="A816" s="78" t="s">
        <v>2333</v>
      </c>
      <c r="B816" s="90" t="s">
        <v>838</v>
      </c>
      <c r="C816" s="91">
        <v>3636</v>
      </c>
      <c r="D816" s="90" t="s">
        <v>846</v>
      </c>
      <c r="E816" s="110" t="str">
        <f>VLOOKUP($C816,'2023-24 School Level AAFTE'!$C$4:$L$2380,9,FALSE)</f>
        <v>No</v>
      </c>
      <c r="F816" s="98">
        <f>VLOOKUP($C816,'2023-24 School Level AAFTE'!$C$4:$J$2380,8,FALSE)</f>
        <v>830.16</v>
      </c>
      <c r="G816" s="100">
        <f>IFERROR(IF(E816= "yes",VLOOKUP(C816,Summary!$B:$I,5,0),0),0)</f>
        <v>0</v>
      </c>
      <c r="H816" s="99">
        <f t="shared" si="141"/>
        <v>0</v>
      </c>
      <c r="I816" s="157">
        <f>VLOOKUP($A816,'2024-25 Salary &amp; Benefits'!$A:$I,3,FALSE)</f>
        <v>1.18</v>
      </c>
      <c r="J816" s="157">
        <f>VLOOKUP($A816,'2024-25 Salary &amp; Benefits'!$A:$I,4,FALSE)</f>
        <v>1.18</v>
      </c>
      <c r="K816" s="144">
        <f t="shared" si="142"/>
        <v>0</v>
      </c>
      <c r="L816" s="143">
        <f t="shared" si="143"/>
        <v>0</v>
      </c>
      <c r="M816" s="145">
        <f>'2024-25 Salary &amp; Benefits'!$E$6</f>
        <v>72728</v>
      </c>
      <c r="N816" s="145">
        <f>'2024-25 Salary &amp; Benefits'!$F$6</f>
        <v>78209</v>
      </c>
      <c r="O816" s="9">
        <f t="shared" si="144"/>
        <v>0</v>
      </c>
      <c r="P816" s="9">
        <f t="shared" si="145"/>
        <v>0</v>
      </c>
      <c r="Q816" s="9">
        <f>'2024-25 Salary &amp; Benefits'!G$6</f>
        <v>14418.72</v>
      </c>
      <c r="R816" s="146">
        <f>'2024-25 Salary &amp; Benefits'!H$6</f>
        <v>0.18149999999999999</v>
      </c>
      <c r="S816" s="146">
        <f>'2024-25 Salary &amp; Benefits'!I$6</f>
        <v>0.17510000000000001</v>
      </c>
      <c r="T816" s="9">
        <f t="shared" si="146"/>
        <v>0</v>
      </c>
      <c r="U816" s="9">
        <f t="shared" si="147"/>
        <v>0</v>
      </c>
      <c r="V816" s="9">
        <f t="shared" si="148"/>
        <v>0</v>
      </c>
      <c r="W816" s="9">
        <f t="shared" si="149"/>
        <v>0</v>
      </c>
      <c r="X816" s="22">
        <f t="shared" si="150"/>
        <v>0</v>
      </c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</row>
    <row r="817" spans="1:159" s="21" customFormat="1">
      <c r="A817" s="78" t="s">
        <v>2333</v>
      </c>
      <c r="B817" s="90" t="s">
        <v>838</v>
      </c>
      <c r="C817" s="91">
        <v>4592</v>
      </c>
      <c r="D817" s="90" t="s">
        <v>858</v>
      </c>
      <c r="E817" s="110" t="str">
        <f>VLOOKUP($C817,'2023-24 School Level AAFTE'!$C$4:$L$2380,9,FALSE)</f>
        <v>No</v>
      </c>
      <c r="F817" s="98">
        <f>VLOOKUP($C817,'2023-24 School Level AAFTE'!$C$4:$J$2380,8,FALSE)</f>
        <v>462.57</v>
      </c>
      <c r="G817" s="100">
        <f>IFERROR(IF(E817= "yes",VLOOKUP(C817,Summary!$B:$I,5,0),0),0)</f>
        <v>0</v>
      </c>
      <c r="H817" s="99">
        <f t="shared" si="141"/>
        <v>0</v>
      </c>
      <c r="I817" s="157">
        <f>VLOOKUP($A817,'2024-25 Salary &amp; Benefits'!$A:$I,3,FALSE)</f>
        <v>1.18</v>
      </c>
      <c r="J817" s="157">
        <f>VLOOKUP($A817,'2024-25 Salary &amp; Benefits'!$A:$I,4,FALSE)</f>
        <v>1.18</v>
      </c>
      <c r="K817" s="144">
        <f t="shared" si="142"/>
        <v>0</v>
      </c>
      <c r="L817" s="143">
        <f t="shared" si="143"/>
        <v>0</v>
      </c>
      <c r="M817" s="145">
        <f>'2024-25 Salary &amp; Benefits'!$E$6</f>
        <v>72728</v>
      </c>
      <c r="N817" s="145">
        <f>'2024-25 Salary &amp; Benefits'!$F$6</f>
        <v>78209</v>
      </c>
      <c r="O817" s="9">
        <f t="shared" si="144"/>
        <v>0</v>
      </c>
      <c r="P817" s="9">
        <f t="shared" si="145"/>
        <v>0</v>
      </c>
      <c r="Q817" s="9">
        <f>'2024-25 Salary &amp; Benefits'!G$6</f>
        <v>14418.72</v>
      </c>
      <c r="R817" s="146">
        <f>'2024-25 Salary &amp; Benefits'!H$6</f>
        <v>0.18149999999999999</v>
      </c>
      <c r="S817" s="146">
        <f>'2024-25 Salary &amp; Benefits'!I$6</f>
        <v>0.17510000000000001</v>
      </c>
      <c r="T817" s="9">
        <f t="shared" si="146"/>
        <v>0</v>
      </c>
      <c r="U817" s="9">
        <f t="shared" si="147"/>
        <v>0</v>
      </c>
      <c r="V817" s="9">
        <f t="shared" si="148"/>
        <v>0</v>
      </c>
      <c r="W817" s="9">
        <f t="shared" si="149"/>
        <v>0</v>
      </c>
      <c r="X817" s="22">
        <f t="shared" si="150"/>
        <v>0</v>
      </c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</row>
    <row r="818" spans="1:159" s="21" customFormat="1">
      <c r="A818" s="78" t="s">
        <v>2333</v>
      </c>
      <c r="B818" s="90" t="s">
        <v>838</v>
      </c>
      <c r="C818" s="91">
        <v>5200</v>
      </c>
      <c r="D818" s="90" t="s">
        <v>860</v>
      </c>
      <c r="E818" s="110" t="str">
        <f>VLOOKUP($C818,'2023-24 School Level AAFTE'!$C$4:$L$2380,9,FALSE)</f>
        <v>No</v>
      </c>
      <c r="F818" s="98">
        <f>VLOOKUP($C818,'2023-24 School Level AAFTE'!$C$4:$J$2380,8,FALSE)</f>
        <v>646.12</v>
      </c>
      <c r="G818" s="100">
        <f>IFERROR(IF(E818= "yes",VLOOKUP(C818,Summary!$B:$I,5,0),0),0)</f>
        <v>0</v>
      </c>
      <c r="H818" s="99">
        <f t="shared" si="141"/>
        <v>0</v>
      </c>
      <c r="I818" s="157">
        <f>VLOOKUP($A818,'2024-25 Salary &amp; Benefits'!$A:$I,3,FALSE)</f>
        <v>1.18</v>
      </c>
      <c r="J818" s="157">
        <f>VLOOKUP($A818,'2024-25 Salary &amp; Benefits'!$A:$I,4,FALSE)</f>
        <v>1.18</v>
      </c>
      <c r="K818" s="144">
        <f t="shared" si="142"/>
        <v>0</v>
      </c>
      <c r="L818" s="143">
        <f t="shared" si="143"/>
        <v>0</v>
      </c>
      <c r="M818" s="145">
        <f>'2024-25 Salary &amp; Benefits'!$E$6</f>
        <v>72728</v>
      </c>
      <c r="N818" s="145">
        <f>'2024-25 Salary &amp; Benefits'!$F$6</f>
        <v>78209</v>
      </c>
      <c r="O818" s="9">
        <f t="shared" si="144"/>
        <v>0</v>
      </c>
      <c r="P818" s="9">
        <f t="shared" si="145"/>
        <v>0</v>
      </c>
      <c r="Q818" s="9">
        <f>'2024-25 Salary &amp; Benefits'!G$6</f>
        <v>14418.72</v>
      </c>
      <c r="R818" s="146">
        <f>'2024-25 Salary &amp; Benefits'!H$6</f>
        <v>0.18149999999999999</v>
      </c>
      <c r="S818" s="146">
        <f>'2024-25 Salary &amp; Benefits'!I$6</f>
        <v>0.17510000000000001</v>
      </c>
      <c r="T818" s="9">
        <f t="shared" si="146"/>
        <v>0</v>
      </c>
      <c r="U818" s="9">
        <f t="shared" si="147"/>
        <v>0</v>
      </c>
      <c r="V818" s="9">
        <f t="shared" si="148"/>
        <v>0</v>
      </c>
      <c r="W818" s="9">
        <f t="shared" si="149"/>
        <v>0</v>
      </c>
      <c r="X818" s="22">
        <f t="shared" si="150"/>
        <v>0</v>
      </c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</row>
    <row r="819" spans="1:159" s="21" customFormat="1">
      <c r="A819" s="78" t="s">
        <v>2333</v>
      </c>
      <c r="B819" s="90" t="s">
        <v>838</v>
      </c>
      <c r="C819" s="91">
        <v>3879</v>
      </c>
      <c r="D819" s="90" t="s">
        <v>850</v>
      </c>
      <c r="E819" s="110" t="str">
        <f>VLOOKUP($C819,'2023-24 School Level AAFTE'!$C$4:$L$2380,9,FALSE)</f>
        <v>No</v>
      </c>
      <c r="F819" s="98">
        <f>VLOOKUP($C819,'2023-24 School Level AAFTE'!$C$4:$J$2380,8,FALSE)</f>
        <v>943.27</v>
      </c>
      <c r="G819" s="100">
        <f>IFERROR(IF(E819= "yes",VLOOKUP(C819,Summary!$B:$I,5,0),0),0)</f>
        <v>0</v>
      </c>
      <c r="H819" s="99">
        <f t="shared" si="141"/>
        <v>0</v>
      </c>
      <c r="I819" s="157">
        <f>VLOOKUP($A819,'2024-25 Salary &amp; Benefits'!$A:$I,3,FALSE)</f>
        <v>1.18</v>
      </c>
      <c r="J819" s="157">
        <f>VLOOKUP($A819,'2024-25 Salary &amp; Benefits'!$A:$I,4,FALSE)</f>
        <v>1.18</v>
      </c>
      <c r="K819" s="144">
        <f t="shared" si="142"/>
        <v>0</v>
      </c>
      <c r="L819" s="143">
        <f t="shared" si="143"/>
        <v>0</v>
      </c>
      <c r="M819" s="145">
        <f>'2024-25 Salary &amp; Benefits'!$E$6</f>
        <v>72728</v>
      </c>
      <c r="N819" s="145">
        <f>'2024-25 Salary &amp; Benefits'!$F$6</f>
        <v>78209</v>
      </c>
      <c r="O819" s="9">
        <f t="shared" si="144"/>
        <v>0</v>
      </c>
      <c r="P819" s="9">
        <f t="shared" si="145"/>
        <v>0</v>
      </c>
      <c r="Q819" s="9">
        <f>'2024-25 Salary &amp; Benefits'!G$6</f>
        <v>14418.72</v>
      </c>
      <c r="R819" s="146">
        <f>'2024-25 Salary &amp; Benefits'!H$6</f>
        <v>0.18149999999999999</v>
      </c>
      <c r="S819" s="146">
        <f>'2024-25 Salary &amp; Benefits'!I$6</f>
        <v>0.17510000000000001</v>
      </c>
      <c r="T819" s="9">
        <f t="shared" si="146"/>
        <v>0</v>
      </c>
      <c r="U819" s="9">
        <f t="shared" si="147"/>
        <v>0</v>
      </c>
      <c r="V819" s="9">
        <f t="shared" si="148"/>
        <v>0</v>
      </c>
      <c r="W819" s="9">
        <f t="shared" si="149"/>
        <v>0</v>
      </c>
      <c r="X819" s="22">
        <f t="shared" si="150"/>
        <v>0</v>
      </c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</row>
    <row r="820" spans="1:159" s="21" customFormat="1">
      <c r="A820" s="78" t="s">
        <v>2333</v>
      </c>
      <c r="B820" s="90" t="s">
        <v>838</v>
      </c>
      <c r="C820" s="91">
        <v>4495</v>
      </c>
      <c r="D820" s="90" t="s">
        <v>856</v>
      </c>
      <c r="E820" s="110" t="str">
        <f>VLOOKUP($C820,'2023-24 School Level AAFTE'!$C$4:$L$2380,9,FALSE)</f>
        <v>No</v>
      </c>
      <c r="F820" s="98">
        <f>VLOOKUP($C820,'2023-24 School Level AAFTE'!$C$4:$J$2380,8,FALSE)</f>
        <v>2202.87</v>
      </c>
      <c r="G820" s="100">
        <f>IFERROR(IF(E820= "yes",VLOOKUP(C820,Summary!$B:$I,5,0),0),0)</f>
        <v>0</v>
      </c>
      <c r="H820" s="99">
        <f t="shared" si="141"/>
        <v>0</v>
      </c>
      <c r="I820" s="157">
        <f>VLOOKUP($A820,'2024-25 Salary &amp; Benefits'!$A:$I,3,FALSE)</f>
        <v>1.18</v>
      </c>
      <c r="J820" s="157">
        <f>VLOOKUP($A820,'2024-25 Salary &amp; Benefits'!$A:$I,4,FALSE)</f>
        <v>1.18</v>
      </c>
      <c r="K820" s="144">
        <f t="shared" si="142"/>
        <v>0</v>
      </c>
      <c r="L820" s="143">
        <f t="shared" si="143"/>
        <v>0</v>
      </c>
      <c r="M820" s="145">
        <f>'2024-25 Salary &amp; Benefits'!$E$6</f>
        <v>72728</v>
      </c>
      <c r="N820" s="145">
        <f>'2024-25 Salary &amp; Benefits'!$F$6</f>
        <v>78209</v>
      </c>
      <c r="O820" s="9">
        <f t="shared" si="144"/>
        <v>0</v>
      </c>
      <c r="P820" s="9">
        <f t="shared" si="145"/>
        <v>0</v>
      </c>
      <c r="Q820" s="9">
        <f>'2024-25 Salary &amp; Benefits'!G$6</f>
        <v>14418.72</v>
      </c>
      <c r="R820" s="146">
        <f>'2024-25 Salary &amp; Benefits'!H$6</f>
        <v>0.18149999999999999</v>
      </c>
      <c r="S820" s="146">
        <f>'2024-25 Salary &amp; Benefits'!I$6</f>
        <v>0.17510000000000001</v>
      </c>
      <c r="T820" s="9">
        <f t="shared" si="146"/>
        <v>0</v>
      </c>
      <c r="U820" s="9">
        <f t="shared" si="147"/>
        <v>0</v>
      </c>
      <c r="V820" s="9">
        <f t="shared" si="148"/>
        <v>0</v>
      </c>
      <c r="W820" s="9">
        <f t="shared" si="149"/>
        <v>0</v>
      </c>
      <c r="X820" s="22">
        <f t="shared" si="150"/>
        <v>0</v>
      </c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</row>
    <row r="821" spans="1:159" s="21" customFormat="1">
      <c r="A821" s="78" t="s">
        <v>2333</v>
      </c>
      <c r="B821" s="90" t="s">
        <v>838</v>
      </c>
      <c r="C821" s="91">
        <v>3386</v>
      </c>
      <c r="D821" s="90" t="s">
        <v>844</v>
      </c>
      <c r="E821" s="110" t="str">
        <f>VLOOKUP($C821,'2023-24 School Level AAFTE'!$C$4:$L$2380,9,FALSE)</f>
        <v>No</v>
      </c>
      <c r="F821" s="98">
        <f>VLOOKUP($C821,'2023-24 School Level AAFTE'!$C$4:$J$2380,8,FALSE)</f>
        <v>566.86</v>
      </c>
      <c r="G821" s="100">
        <f>IFERROR(IF(E821= "yes",VLOOKUP(C821,Summary!$B:$I,5,0),0),0)</f>
        <v>0</v>
      </c>
      <c r="H821" s="99">
        <f t="shared" si="141"/>
        <v>0</v>
      </c>
      <c r="I821" s="157">
        <f>VLOOKUP($A821,'2024-25 Salary &amp; Benefits'!$A:$I,3,FALSE)</f>
        <v>1.18</v>
      </c>
      <c r="J821" s="157">
        <f>VLOOKUP($A821,'2024-25 Salary &amp; Benefits'!$A:$I,4,FALSE)</f>
        <v>1.18</v>
      </c>
      <c r="K821" s="144">
        <f t="shared" si="142"/>
        <v>0</v>
      </c>
      <c r="L821" s="143">
        <f t="shared" si="143"/>
        <v>0</v>
      </c>
      <c r="M821" s="145">
        <f>'2024-25 Salary &amp; Benefits'!$E$6</f>
        <v>72728</v>
      </c>
      <c r="N821" s="145">
        <f>'2024-25 Salary &amp; Benefits'!$F$6</f>
        <v>78209</v>
      </c>
      <c r="O821" s="9">
        <f t="shared" si="144"/>
        <v>0</v>
      </c>
      <c r="P821" s="9">
        <f t="shared" si="145"/>
        <v>0</v>
      </c>
      <c r="Q821" s="9">
        <f>'2024-25 Salary &amp; Benefits'!G$6</f>
        <v>14418.72</v>
      </c>
      <c r="R821" s="146">
        <f>'2024-25 Salary &amp; Benefits'!H$6</f>
        <v>0.18149999999999999</v>
      </c>
      <c r="S821" s="146">
        <f>'2024-25 Salary &amp; Benefits'!I$6</f>
        <v>0.17510000000000001</v>
      </c>
      <c r="T821" s="9">
        <f t="shared" si="146"/>
        <v>0</v>
      </c>
      <c r="U821" s="9">
        <f t="shared" si="147"/>
        <v>0</v>
      </c>
      <c r="V821" s="9">
        <f t="shared" si="148"/>
        <v>0</v>
      </c>
      <c r="W821" s="9">
        <f t="shared" si="149"/>
        <v>0</v>
      </c>
      <c r="X821" s="22">
        <f t="shared" si="150"/>
        <v>0</v>
      </c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</row>
    <row r="822" spans="1:159" s="21" customFormat="1">
      <c r="A822" s="78" t="s">
        <v>2333</v>
      </c>
      <c r="B822" s="90" t="s">
        <v>838</v>
      </c>
      <c r="C822" s="91">
        <v>3228</v>
      </c>
      <c r="D822" s="90" t="s">
        <v>842</v>
      </c>
      <c r="E822" s="110" t="str">
        <f>VLOOKUP($C822,'2023-24 School Level AAFTE'!$C$4:$L$2380,9,FALSE)</f>
        <v>No</v>
      </c>
      <c r="F822" s="98">
        <f>VLOOKUP($C822,'2023-24 School Level AAFTE'!$C$4:$J$2380,8,FALSE)</f>
        <v>526.1</v>
      </c>
      <c r="G822" s="100">
        <f>IFERROR(IF(E822= "yes",VLOOKUP(C822,Summary!$B:$I,5,0),0),0)</f>
        <v>0</v>
      </c>
      <c r="H822" s="99">
        <f t="shared" si="141"/>
        <v>0</v>
      </c>
      <c r="I822" s="157">
        <f>VLOOKUP($A822,'2024-25 Salary &amp; Benefits'!$A:$I,3,FALSE)</f>
        <v>1.18</v>
      </c>
      <c r="J822" s="157">
        <f>VLOOKUP($A822,'2024-25 Salary &amp; Benefits'!$A:$I,4,FALSE)</f>
        <v>1.18</v>
      </c>
      <c r="K822" s="144">
        <f t="shared" si="142"/>
        <v>0</v>
      </c>
      <c r="L822" s="143">
        <f t="shared" si="143"/>
        <v>0</v>
      </c>
      <c r="M822" s="145">
        <f>'2024-25 Salary &amp; Benefits'!$E$6</f>
        <v>72728</v>
      </c>
      <c r="N822" s="145">
        <f>'2024-25 Salary &amp; Benefits'!$F$6</f>
        <v>78209</v>
      </c>
      <c r="O822" s="9">
        <f t="shared" si="144"/>
        <v>0</v>
      </c>
      <c r="P822" s="9">
        <f t="shared" si="145"/>
        <v>0</v>
      </c>
      <c r="Q822" s="9">
        <f>'2024-25 Salary &amp; Benefits'!G$6</f>
        <v>14418.72</v>
      </c>
      <c r="R822" s="146">
        <f>'2024-25 Salary &amp; Benefits'!H$6</f>
        <v>0.18149999999999999</v>
      </c>
      <c r="S822" s="146">
        <f>'2024-25 Salary &amp; Benefits'!I$6</f>
        <v>0.17510000000000001</v>
      </c>
      <c r="T822" s="9">
        <f t="shared" si="146"/>
        <v>0</v>
      </c>
      <c r="U822" s="9">
        <f t="shared" si="147"/>
        <v>0</v>
      </c>
      <c r="V822" s="9">
        <f t="shared" si="148"/>
        <v>0</v>
      </c>
      <c r="W822" s="9">
        <f t="shared" si="149"/>
        <v>0</v>
      </c>
      <c r="X822" s="22">
        <f t="shared" si="150"/>
        <v>0</v>
      </c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</row>
    <row r="823" spans="1:159" s="21" customFormat="1">
      <c r="A823" s="78" t="s">
        <v>2286</v>
      </c>
      <c r="B823" s="90" t="s">
        <v>400</v>
      </c>
      <c r="C823" s="91">
        <v>3214</v>
      </c>
      <c r="D823" s="90" t="s">
        <v>401</v>
      </c>
      <c r="E823" s="110" t="str">
        <f>VLOOKUP($C823,'2023-24 School Level AAFTE'!$C$4:$L$2380,9,FALSE)</f>
        <v>Yes</v>
      </c>
      <c r="F823" s="98">
        <f>VLOOKUP($C823,'2023-24 School Level AAFTE'!$C$4:$J$2380,8,FALSE)</f>
        <v>47.46</v>
      </c>
      <c r="G823" s="100">
        <f>IFERROR(IF(E823= "yes",VLOOKUP(C823,Summary!$B:$I,5,0),0),0)</f>
        <v>0</v>
      </c>
      <c r="H823" s="99">
        <f t="shared" si="141"/>
        <v>47.46</v>
      </c>
      <c r="I823" s="157">
        <f>VLOOKUP($A823,'2024-25 Salary &amp; Benefits'!$A:$I,3,FALSE)</f>
        <v>1.01</v>
      </c>
      <c r="J823" s="157">
        <f>VLOOKUP($A823,'2024-25 Salary &amp; Benefits'!$A:$I,4,FALSE)</f>
        <v>1.01</v>
      </c>
      <c r="K823" s="144">
        <f t="shared" si="142"/>
        <v>47.46</v>
      </c>
      <c r="L823" s="143">
        <f t="shared" si="143"/>
        <v>0.13900000000000001</v>
      </c>
      <c r="M823" s="145">
        <f>'2024-25 Salary &amp; Benefits'!$E$6</f>
        <v>72728</v>
      </c>
      <c r="N823" s="145">
        <f>'2024-25 Salary &amp; Benefits'!$F$6</f>
        <v>78209</v>
      </c>
      <c r="O823" s="9">
        <f t="shared" si="144"/>
        <v>10210.280000000001</v>
      </c>
      <c r="P823" s="9">
        <f t="shared" si="145"/>
        <v>769.47999999999956</v>
      </c>
      <c r="Q823" s="9">
        <f>'2024-25 Salary &amp; Benefits'!G$6</f>
        <v>14418.72</v>
      </c>
      <c r="R823" s="146">
        <f>'2024-25 Salary &amp; Benefits'!H$6</f>
        <v>0.18149999999999999</v>
      </c>
      <c r="S823" s="146">
        <f>'2024-25 Salary &amp; Benefits'!I$6</f>
        <v>0.17510000000000001</v>
      </c>
      <c r="T823" s="9">
        <f t="shared" si="146"/>
        <v>3992.1</v>
      </c>
      <c r="U823" s="9">
        <f t="shared" si="147"/>
        <v>183</v>
      </c>
      <c r="V823" s="9">
        <f t="shared" si="148"/>
        <v>32.04</v>
      </c>
      <c r="W823" s="9">
        <f t="shared" si="149"/>
        <v>215.04</v>
      </c>
      <c r="X823" s="22">
        <f t="shared" si="150"/>
        <v>15186.900000000001</v>
      </c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</row>
    <row r="824" spans="1:159" s="21" customFormat="1">
      <c r="A824" s="78" t="s">
        <v>2269</v>
      </c>
      <c r="B824" s="90" t="s">
        <v>315</v>
      </c>
      <c r="C824" s="91">
        <v>2915</v>
      </c>
      <c r="D824" s="90" t="s">
        <v>316</v>
      </c>
      <c r="E824" s="110" t="str">
        <f>VLOOKUP($C824,'2023-24 School Level AAFTE'!$C$4:$L$2380,9,FALSE)</f>
        <v>No</v>
      </c>
      <c r="F824" s="98">
        <f>VLOOKUP($C824,'2023-24 School Level AAFTE'!$C$4:$J$2380,8,FALSE)</f>
        <v>539.94000000000005</v>
      </c>
      <c r="G824" s="100">
        <f>IFERROR(IF(E824= "yes",VLOOKUP(C824,Summary!$B:$I,5,0),0),0)</f>
        <v>0</v>
      </c>
      <c r="H824" s="99">
        <f t="shared" si="141"/>
        <v>0</v>
      </c>
      <c r="I824" s="157">
        <f>VLOOKUP($A824,'2024-25 Salary &amp; Benefits'!$A:$I,3,FALSE)</f>
        <v>1</v>
      </c>
      <c r="J824" s="157">
        <f>VLOOKUP($A824,'2024-25 Salary &amp; Benefits'!$A:$I,4,FALSE)</f>
        <v>1</v>
      </c>
      <c r="K824" s="144">
        <f t="shared" si="142"/>
        <v>0</v>
      </c>
      <c r="L824" s="143">
        <f t="shared" si="143"/>
        <v>0</v>
      </c>
      <c r="M824" s="145">
        <f>'2024-25 Salary &amp; Benefits'!$E$6</f>
        <v>72728</v>
      </c>
      <c r="N824" s="145">
        <f>'2024-25 Salary &amp; Benefits'!$F$6</f>
        <v>78209</v>
      </c>
      <c r="O824" s="9">
        <f t="shared" si="144"/>
        <v>0</v>
      </c>
      <c r="P824" s="9">
        <f t="shared" si="145"/>
        <v>0</v>
      </c>
      <c r="Q824" s="9">
        <f>'2024-25 Salary &amp; Benefits'!G$6</f>
        <v>14418.72</v>
      </c>
      <c r="R824" s="146">
        <f>'2024-25 Salary &amp; Benefits'!H$6</f>
        <v>0.18149999999999999</v>
      </c>
      <c r="S824" s="146">
        <f>'2024-25 Salary &amp; Benefits'!I$6</f>
        <v>0.17510000000000001</v>
      </c>
      <c r="T824" s="9">
        <f t="shared" si="146"/>
        <v>0</v>
      </c>
      <c r="U824" s="9">
        <f t="shared" si="147"/>
        <v>0</v>
      </c>
      <c r="V824" s="9">
        <f t="shared" si="148"/>
        <v>0</v>
      </c>
      <c r="W824" s="9">
        <f t="shared" si="149"/>
        <v>0</v>
      </c>
      <c r="X824" s="22">
        <f t="shared" si="150"/>
        <v>0</v>
      </c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</row>
    <row r="825" spans="1:159" s="21" customFormat="1">
      <c r="A825" s="78" t="s">
        <v>2269</v>
      </c>
      <c r="B825" s="90" t="s">
        <v>315</v>
      </c>
      <c r="C825" s="89">
        <v>5545</v>
      </c>
      <c r="D825" s="88" t="s">
        <v>2977</v>
      </c>
      <c r="E825" s="110" t="str">
        <f>VLOOKUP($C825,'2023-24 School Level AAFTE'!$C$4:$L$2380,9,FALSE)</f>
        <v>No</v>
      </c>
      <c r="F825" s="98">
        <f>VLOOKUP($C825,'2023-24 School Level AAFTE'!$C$4:$J$2380,8,FALSE)</f>
        <v>358.25</v>
      </c>
      <c r="G825" s="100">
        <f>IFERROR(IF(E825= "yes",VLOOKUP(C825,Summary!$B:$I,5,0),0),0)</f>
        <v>0</v>
      </c>
      <c r="H825" s="99">
        <f t="shared" si="141"/>
        <v>0</v>
      </c>
      <c r="I825" s="157">
        <f>VLOOKUP($A825,'2024-25 Salary &amp; Benefits'!$A:$I,3,FALSE)</f>
        <v>1</v>
      </c>
      <c r="J825" s="157">
        <f>VLOOKUP($A825,'2024-25 Salary &amp; Benefits'!$A:$I,4,FALSE)</f>
        <v>1</v>
      </c>
      <c r="K825" s="144">
        <f t="shared" si="142"/>
        <v>0</v>
      </c>
      <c r="L825" s="143">
        <f t="shared" si="143"/>
        <v>0</v>
      </c>
      <c r="M825" s="145">
        <f>'2024-25 Salary &amp; Benefits'!$E$6</f>
        <v>72728</v>
      </c>
      <c r="N825" s="145">
        <f>'2024-25 Salary &amp; Benefits'!$F$6</f>
        <v>78209</v>
      </c>
      <c r="O825" s="9">
        <f t="shared" si="144"/>
        <v>0</v>
      </c>
      <c r="P825" s="9">
        <f t="shared" si="145"/>
        <v>0</v>
      </c>
      <c r="Q825" s="9">
        <f>'2024-25 Salary &amp; Benefits'!G$6</f>
        <v>14418.72</v>
      </c>
      <c r="R825" s="146">
        <f>'2024-25 Salary &amp; Benefits'!H$6</f>
        <v>0.18149999999999999</v>
      </c>
      <c r="S825" s="146">
        <f>'2024-25 Salary &amp; Benefits'!I$6</f>
        <v>0.17510000000000001</v>
      </c>
      <c r="T825" s="9">
        <f t="shared" si="146"/>
        <v>0</v>
      </c>
      <c r="U825" s="9">
        <f t="shared" si="147"/>
        <v>0</v>
      </c>
      <c r="V825" s="9">
        <f t="shared" si="148"/>
        <v>0</v>
      </c>
      <c r="W825" s="9">
        <f t="shared" si="149"/>
        <v>0</v>
      </c>
      <c r="X825" s="22">
        <f t="shared" si="150"/>
        <v>0</v>
      </c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</row>
    <row r="826" spans="1:159" s="21" customFormat="1">
      <c r="A826" s="78" t="s">
        <v>2269</v>
      </c>
      <c r="B826" s="90" t="s">
        <v>315</v>
      </c>
      <c r="C826" s="91">
        <v>2561</v>
      </c>
      <c r="D826" s="90" t="s">
        <v>2759</v>
      </c>
      <c r="E826" s="110" t="str">
        <f>VLOOKUP($C826,'2023-24 School Level AAFTE'!$C$4:$L$2380,9,FALSE)</f>
        <v>No</v>
      </c>
      <c r="F826" s="98">
        <f>VLOOKUP($C826,'2023-24 School Level AAFTE'!$C$4:$J$2380,8,FALSE)</f>
        <v>239.59</v>
      </c>
      <c r="G826" s="100">
        <f>IFERROR(IF(E826= "yes",VLOOKUP(C826,Summary!$B:$I,5,0),0),0)</f>
        <v>0</v>
      </c>
      <c r="H826" s="99">
        <f t="shared" si="141"/>
        <v>0</v>
      </c>
      <c r="I826" s="157">
        <f>VLOOKUP($A826,'2024-25 Salary &amp; Benefits'!$A:$I,3,FALSE)</f>
        <v>1</v>
      </c>
      <c r="J826" s="157">
        <f>VLOOKUP($A826,'2024-25 Salary &amp; Benefits'!$A:$I,4,FALSE)</f>
        <v>1</v>
      </c>
      <c r="K826" s="144">
        <f t="shared" si="142"/>
        <v>0</v>
      </c>
      <c r="L826" s="143">
        <f t="shared" si="143"/>
        <v>0</v>
      </c>
      <c r="M826" s="145">
        <f>'2024-25 Salary &amp; Benefits'!$E$6</f>
        <v>72728</v>
      </c>
      <c r="N826" s="145">
        <f>'2024-25 Salary &amp; Benefits'!$F$6</f>
        <v>78209</v>
      </c>
      <c r="O826" s="9">
        <f t="shared" si="144"/>
        <v>0</v>
      </c>
      <c r="P826" s="9">
        <f t="shared" si="145"/>
        <v>0</v>
      </c>
      <c r="Q826" s="9">
        <f>'2024-25 Salary &amp; Benefits'!G$6</f>
        <v>14418.72</v>
      </c>
      <c r="R826" s="146">
        <f>'2024-25 Salary &amp; Benefits'!H$6</f>
        <v>0.18149999999999999</v>
      </c>
      <c r="S826" s="146">
        <f>'2024-25 Salary &amp; Benefits'!I$6</f>
        <v>0.17510000000000001</v>
      </c>
      <c r="T826" s="9">
        <f t="shared" si="146"/>
        <v>0</v>
      </c>
      <c r="U826" s="9">
        <f t="shared" si="147"/>
        <v>0</v>
      </c>
      <c r="V826" s="9">
        <f t="shared" si="148"/>
        <v>0</v>
      </c>
      <c r="W826" s="9">
        <f t="shared" si="149"/>
        <v>0</v>
      </c>
      <c r="X826" s="22">
        <f t="shared" si="150"/>
        <v>0</v>
      </c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</row>
    <row r="827" spans="1:159" s="21" customFormat="1">
      <c r="A827" s="78" t="s">
        <v>2278</v>
      </c>
      <c r="B827" s="90" t="s">
        <v>355</v>
      </c>
      <c r="C827" s="91">
        <v>2602</v>
      </c>
      <c r="D827" s="90" t="s">
        <v>356</v>
      </c>
      <c r="E827" s="110" t="str">
        <f>VLOOKUP($C827,'2023-24 School Level AAFTE'!$C$4:$L$2380,9,FALSE)</f>
        <v>Yes</v>
      </c>
      <c r="F827" s="98">
        <f>VLOOKUP($C827,'2023-24 School Level AAFTE'!$C$4:$J$2380,8,FALSE)</f>
        <v>43.71</v>
      </c>
      <c r="G827" s="100">
        <f>IFERROR(IF(E827= "yes",VLOOKUP(C827,Summary!$B:$I,5,0),0),0)</f>
        <v>0</v>
      </c>
      <c r="H827" s="99">
        <f t="shared" si="141"/>
        <v>43.71</v>
      </c>
      <c r="I827" s="157">
        <f>VLOOKUP($A827,'2024-25 Salary &amp; Benefits'!$A:$I,3,FALSE)</f>
        <v>1</v>
      </c>
      <c r="J827" s="157">
        <f>VLOOKUP($A827,'2024-25 Salary &amp; Benefits'!$A:$I,4,FALSE)</f>
        <v>1</v>
      </c>
      <c r="K827" s="144">
        <f t="shared" si="142"/>
        <v>43.71</v>
      </c>
      <c r="L827" s="143">
        <f t="shared" si="143"/>
        <v>0.128</v>
      </c>
      <c r="M827" s="145">
        <f>'2024-25 Salary &amp; Benefits'!$E$6</f>
        <v>72728</v>
      </c>
      <c r="N827" s="145">
        <f>'2024-25 Salary &amp; Benefits'!$F$6</f>
        <v>78209</v>
      </c>
      <c r="O827" s="9">
        <f t="shared" si="144"/>
        <v>9309.18</v>
      </c>
      <c r="P827" s="9">
        <f t="shared" si="145"/>
        <v>701.56999999999971</v>
      </c>
      <c r="Q827" s="9">
        <f>'2024-25 Salary &amp; Benefits'!G$6</f>
        <v>14418.72</v>
      </c>
      <c r="R827" s="146">
        <f>'2024-25 Salary &amp; Benefits'!H$6</f>
        <v>0.18149999999999999</v>
      </c>
      <c r="S827" s="146">
        <f>'2024-25 Salary &amp; Benefits'!I$6</f>
        <v>0.17510000000000001</v>
      </c>
      <c r="T827" s="9">
        <f t="shared" si="146"/>
        <v>3658.06</v>
      </c>
      <c r="U827" s="9">
        <f t="shared" si="147"/>
        <v>166.85</v>
      </c>
      <c r="V827" s="9">
        <f t="shared" si="148"/>
        <v>29.22</v>
      </c>
      <c r="W827" s="9">
        <f t="shared" si="149"/>
        <v>196.07</v>
      </c>
      <c r="X827" s="22">
        <f t="shared" si="150"/>
        <v>13864.88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</row>
    <row r="828" spans="1:159" s="21" customFormat="1">
      <c r="A828" t="s">
        <v>2271</v>
      </c>
      <c r="B828" s="90" t="s">
        <v>323</v>
      </c>
      <c r="C828" s="3">
        <v>5076</v>
      </c>
      <c r="D828" t="s">
        <v>135</v>
      </c>
      <c r="E828" s="110" t="str">
        <f>VLOOKUP($C828,'2023-24 School Level AAFTE'!$C$4:$L$2380,9,FALSE)</f>
        <v>No</v>
      </c>
      <c r="F828" s="98">
        <f>VLOOKUP($C828,'2023-24 School Level AAFTE'!$C$4:$J$2380,8,FALSE)</f>
        <v>0</v>
      </c>
      <c r="G828" s="100">
        <f>IFERROR(IF(E828= "yes",VLOOKUP(C828,Summary!$B:$I,5,0),0),0)</f>
        <v>0</v>
      </c>
      <c r="H828" s="99">
        <f t="shared" si="141"/>
        <v>0</v>
      </c>
      <c r="I828" s="157">
        <f>VLOOKUP($A828,'2024-25 Salary &amp; Benefits'!$A:$I,3,FALSE)</f>
        <v>1</v>
      </c>
      <c r="J828" s="157">
        <f>VLOOKUP($A828,'2024-25 Salary &amp; Benefits'!$A:$I,4,FALSE)</f>
        <v>1</v>
      </c>
      <c r="K828" s="144">
        <f t="shared" si="142"/>
        <v>0</v>
      </c>
      <c r="L828" s="143">
        <f t="shared" si="143"/>
        <v>0</v>
      </c>
      <c r="M828" s="145">
        <f>'2024-25 Salary &amp; Benefits'!$E$6</f>
        <v>72728</v>
      </c>
      <c r="N828" s="145">
        <f>'2024-25 Salary &amp; Benefits'!$F$6</f>
        <v>78209</v>
      </c>
      <c r="O828" s="9">
        <f t="shared" si="144"/>
        <v>0</v>
      </c>
      <c r="P828" s="9">
        <f t="shared" si="145"/>
        <v>0</v>
      </c>
      <c r="Q828" s="9">
        <f>'2024-25 Salary &amp; Benefits'!G$6</f>
        <v>14418.72</v>
      </c>
      <c r="R828" s="146">
        <f>'2024-25 Salary &amp; Benefits'!H$6</f>
        <v>0.18149999999999999</v>
      </c>
      <c r="S828" s="146">
        <f>'2024-25 Salary &amp; Benefits'!I$6</f>
        <v>0.17510000000000001</v>
      </c>
      <c r="T828" s="9">
        <f t="shared" si="146"/>
        <v>0</v>
      </c>
      <c r="U828" s="9">
        <f t="shared" si="147"/>
        <v>0</v>
      </c>
      <c r="V828" s="9">
        <f t="shared" si="148"/>
        <v>0</v>
      </c>
      <c r="W828" s="9">
        <f t="shared" si="149"/>
        <v>0</v>
      </c>
      <c r="X828" s="22">
        <f t="shared" si="150"/>
        <v>0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</row>
    <row r="829" spans="1:159" s="21" customFormat="1">
      <c r="A829" s="78" t="s">
        <v>2271</v>
      </c>
      <c r="B829" s="90" t="s">
        <v>323</v>
      </c>
      <c r="C829" s="91">
        <v>3323</v>
      </c>
      <c r="D829" s="90" t="s">
        <v>332</v>
      </c>
      <c r="E829" s="110" t="str">
        <f>VLOOKUP($C829,'2023-24 School Level AAFTE'!$C$4:$L$2380,9,FALSE)</f>
        <v>Yes</v>
      </c>
      <c r="F829" s="98">
        <f>VLOOKUP($C829,'2023-24 School Level AAFTE'!$C$4:$J$2380,8,FALSE)</f>
        <v>339</v>
      </c>
      <c r="G829" s="100">
        <f>IFERROR(IF(E829= "yes",VLOOKUP(C829,Summary!$B:$I,5,0),0),0)</f>
        <v>0</v>
      </c>
      <c r="H829" s="99">
        <f t="shared" si="141"/>
        <v>339</v>
      </c>
      <c r="I829" s="157">
        <f>VLOOKUP($A829,'2024-25 Salary &amp; Benefits'!$A:$I,3,FALSE)</f>
        <v>1</v>
      </c>
      <c r="J829" s="157">
        <f>VLOOKUP($A829,'2024-25 Salary &amp; Benefits'!$A:$I,4,FALSE)</f>
        <v>1</v>
      </c>
      <c r="K829" s="144">
        <f t="shared" si="142"/>
        <v>339</v>
      </c>
      <c r="L829" s="143">
        <f t="shared" si="143"/>
        <v>0.99399999999999999</v>
      </c>
      <c r="M829" s="145">
        <f>'2024-25 Salary &amp; Benefits'!$E$6</f>
        <v>72728</v>
      </c>
      <c r="N829" s="145">
        <f>'2024-25 Salary &amp; Benefits'!$F$6</f>
        <v>78209</v>
      </c>
      <c r="O829" s="9">
        <f t="shared" si="144"/>
        <v>72291.63</v>
      </c>
      <c r="P829" s="9">
        <f t="shared" si="145"/>
        <v>5448.1199999999953</v>
      </c>
      <c r="Q829" s="9">
        <f>'2024-25 Salary &amp; Benefits'!G$6</f>
        <v>14418.72</v>
      </c>
      <c r="R829" s="146">
        <f>'2024-25 Salary &amp; Benefits'!H$6</f>
        <v>0.18149999999999999</v>
      </c>
      <c r="S829" s="146">
        <f>'2024-25 Salary &amp; Benefits'!I$6</f>
        <v>0.17510000000000001</v>
      </c>
      <c r="T829" s="9">
        <f t="shared" si="146"/>
        <v>28407.1</v>
      </c>
      <c r="U829" s="9">
        <f t="shared" si="147"/>
        <v>1295.6600000000001</v>
      </c>
      <c r="V829" s="9">
        <f t="shared" si="148"/>
        <v>226.87</v>
      </c>
      <c r="W829" s="9">
        <f t="shared" si="149"/>
        <v>1522.5300000000002</v>
      </c>
      <c r="X829" s="22">
        <f t="shared" si="150"/>
        <v>107669.38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</row>
    <row r="830" spans="1:159" s="21" customFormat="1">
      <c r="A830" s="78" t="s">
        <v>2271</v>
      </c>
      <c r="B830" s="90" t="s">
        <v>323</v>
      </c>
      <c r="C830" s="91">
        <v>3082</v>
      </c>
      <c r="D830" s="90" t="s">
        <v>330</v>
      </c>
      <c r="E830" s="110" t="str">
        <f>VLOOKUP($C830,'2023-24 School Level AAFTE'!$C$4:$L$2380,9,FALSE)</f>
        <v>Yes</v>
      </c>
      <c r="F830" s="98">
        <f>VLOOKUP($C830,'2023-24 School Level AAFTE'!$C$4:$J$2380,8,FALSE)</f>
        <v>427.23</v>
      </c>
      <c r="G830" s="100">
        <f>IFERROR(IF(E830= "yes",VLOOKUP(C830,Summary!$B:$I,5,0),0),0)</f>
        <v>0</v>
      </c>
      <c r="H830" s="99">
        <f t="shared" si="141"/>
        <v>427.23</v>
      </c>
      <c r="I830" s="157">
        <f>VLOOKUP($A830,'2024-25 Salary &amp; Benefits'!$A:$I,3,FALSE)</f>
        <v>1</v>
      </c>
      <c r="J830" s="157">
        <f>VLOOKUP($A830,'2024-25 Salary &amp; Benefits'!$A:$I,4,FALSE)</f>
        <v>1</v>
      </c>
      <c r="K830" s="144">
        <f t="shared" si="142"/>
        <v>427.23</v>
      </c>
      <c r="L830" s="143">
        <f t="shared" si="143"/>
        <v>1.2529999999999999</v>
      </c>
      <c r="M830" s="145">
        <f>'2024-25 Salary &amp; Benefits'!$E$6</f>
        <v>72728</v>
      </c>
      <c r="N830" s="145">
        <f>'2024-25 Salary &amp; Benefits'!$F$6</f>
        <v>78209</v>
      </c>
      <c r="O830" s="9">
        <f t="shared" si="144"/>
        <v>91128.18</v>
      </c>
      <c r="P830" s="9">
        <f t="shared" si="145"/>
        <v>6867.7000000000116</v>
      </c>
      <c r="Q830" s="9">
        <f>'2024-25 Salary &amp; Benefits'!G$6</f>
        <v>14418.72</v>
      </c>
      <c r="R830" s="146">
        <f>'2024-25 Salary &amp; Benefits'!H$6</f>
        <v>0.18149999999999999</v>
      </c>
      <c r="S830" s="146">
        <f>'2024-25 Salary &amp; Benefits'!I$6</f>
        <v>0.17510000000000001</v>
      </c>
      <c r="T830" s="9">
        <f t="shared" si="146"/>
        <v>35808.959999999999</v>
      </c>
      <c r="U830" s="9">
        <f t="shared" si="147"/>
        <v>1633.26</v>
      </c>
      <c r="V830" s="9">
        <f t="shared" si="148"/>
        <v>285.98</v>
      </c>
      <c r="W830" s="9">
        <f t="shared" si="149"/>
        <v>1919.24</v>
      </c>
      <c r="X830" s="22">
        <f t="shared" si="150"/>
        <v>135724.07999999999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</row>
    <row r="831" spans="1:159" s="21" customFormat="1">
      <c r="A831" s="78" t="s">
        <v>2271</v>
      </c>
      <c r="B831" s="90" t="s">
        <v>323</v>
      </c>
      <c r="C831" s="91">
        <v>2913</v>
      </c>
      <c r="D831" s="90" t="s">
        <v>328</v>
      </c>
      <c r="E831" s="110" t="str">
        <f>VLOOKUP($C831,'2023-24 School Level AAFTE'!$C$4:$L$2380,9,FALSE)</f>
        <v>No</v>
      </c>
      <c r="F831" s="98">
        <f>VLOOKUP($C831,'2023-24 School Level AAFTE'!$C$4:$J$2380,8,FALSE)</f>
        <v>112.71000000000001</v>
      </c>
      <c r="G831" s="100">
        <f>IFERROR(IF(E831= "yes",VLOOKUP(C831,Summary!$B:$I,5,0),0),0)</f>
        <v>0</v>
      </c>
      <c r="H831" s="99">
        <f t="shared" si="141"/>
        <v>0</v>
      </c>
      <c r="I831" s="157">
        <f>VLOOKUP($A831,'2024-25 Salary &amp; Benefits'!$A:$I,3,FALSE)</f>
        <v>1</v>
      </c>
      <c r="J831" s="157">
        <f>VLOOKUP($A831,'2024-25 Salary &amp; Benefits'!$A:$I,4,FALSE)</f>
        <v>1</v>
      </c>
      <c r="K831" s="144">
        <f t="shared" si="142"/>
        <v>0</v>
      </c>
      <c r="L831" s="143">
        <f t="shared" si="143"/>
        <v>0</v>
      </c>
      <c r="M831" s="145">
        <f>'2024-25 Salary &amp; Benefits'!$E$6</f>
        <v>72728</v>
      </c>
      <c r="N831" s="145">
        <f>'2024-25 Salary &amp; Benefits'!$F$6</f>
        <v>78209</v>
      </c>
      <c r="O831" s="9">
        <f t="shared" si="144"/>
        <v>0</v>
      </c>
      <c r="P831" s="9">
        <f t="shared" si="145"/>
        <v>0</v>
      </c>
      <c r="Q831" s="9">
        <f>'2024-25 Salary &amp; Benefits'!G$6</f>
        <v>14418.72</v>
      </c>
      <c r="R831" s="146">
        <f>'2024-25 Salary &amp; Benefits'!H$6</f>
        <v>0.18149999999999999</v>
      </c>
      <c r="S831" s="146">
        <f>'2024-25 Salary &amp; Benefits'!I$6</f>
        <v>0.17510000000000001</v>
      </c>
      <c r="T831" s="9">
        <f t="shared" si="146"/>
        <v>0</v>
      </c>
      <c r="U831" s="9">
        <f t="shared" si="147"/>
        <v>0</v>
      </c>
      <c r="V831" s="9">
        <f t="shared" si="148"/>
        <v>0</v>
      </c>
      <c r="W831" s="9">
        <f t="shared" si="149"/>
        <v>0</v>
      </c>
      <c r="X831" s="22">
        <f t="shared" si="150"/>
        <v>0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</row>
    <row r="832" spans="1:159" s="21" customFormat="1">
      <c r="A832" s="78" t="s">
        <v>2271</v>
      </c>
      <c r="B832" s="90" t="s">
        <v>323</v>
      </c>
      <c r="C832" s="91">
        <v>3322</v>
      </c>
      <c r="D832" s="90" t="s">
        <v>331</v>
      </c>
      <c r="E832" s="110" t="str">
        <f>VLOOKUP($C832,'2023-24 School Level AAFTE'!$C$4:$L$2380,9,FALSE)</f>
        <v>Yes</v>
      </c>
      <c r="F832" s="98">
        <f>VLOOKUP($C832,'2023-24 School Level AAFTE'!$C$4:$J$2380,8,FALSE)</f>
        <v>517.07000000000005</v>
      </c>
      <c r="G832" s="100">
        <f>IFERROR(IF(E832= "yes",VLOOKUP(C832,Summary!$B:$I,5,0),0),0)</f>
        <v>0</v>
      </c>
      <c r="H832" s="99">
        <f t="shared" si="141"/>
        <v>517.07000000000005</v>
      </c>
      <c r="I832" s="157">
        <f>VLOOKUP($A832,'2024-25 Salary &amp; Benefits'!$A:$I,3,FALSE)</f>
        <v>1</v>
      </c>
      <c r="J832" s="157">
        <f>VLOOKUP($A832,'2024-25 Salary &amp; Benefits'!$A:$I,4,FALSE)</f>
        <v>1</v>
      </c>
      <c r="K832" s="144">
        <f t="shared" si="142"/>
        <v>517.07000000000005</v>
      </c>
      <c r="L832" s="143">
        <f t="shared" si="143"/>
        <v>1.5169999999999999</v>
      </c>
      <c r="M832" s="145">
        <f>'2024-25 Salary &amp; Benefits'!$E$6</f>
        <v>72728</v>
      </c>
      <c r="N832" s="145">
        <f>'2024-25 Salary &amp; Benefits'!$F$6</f>
        <v>78209</v>
      </c>
      <c r="O832" s="9">
        <f t="shared" si="144"/>
        <v>110328.38</v>
      </c>
      <c r="P832" s="9">
        <f t="shared" si="145"/>
        <v>8314.6699999999983</v>
      </c>
      <c r="Q832" s="9">
        <f>'2024-25 Salary &amp; Benefits'!G$6</f>
        <v>14418.72</v>
      </c>
      <c r="R832" s="146">
        <f>'2024-25 Salary &amp; Benefits'!H$6</f>
        <v>0.18149999999999999</v>
      </c>
      <c r="S832" s="146">
        <f>'2024-25 Salary &amp; Benefits'!I$6</f>
        <v>0.17510000000000001</v>
      </c>
      <c r="T832" s="9">
        <f t="shared" si="146"/>
        <v>43353.7</v>
      </c>
      <c r="U832" s="9">
        <f t="shared" si="147"/>
        <v>1977.38</v>
      </c>
      <c r="V832" s="9">
        <f t="shared" si="148"/>
        <v>346.24</v>
      </c>
      <c r="W832" s="9">
        <f t="shared" si="149"/>
        <v>2323.62</v>
      </c>
      <c r="X832" s="22">
        <f t="shared" si="150"/>
        <v>164320.37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</row>
    <row r="833" spans="1:159" s="21" customFormat="1">
      <c r="A833" s="78" t="s">
        <v>2271</v>
      </c>
      <c r="B833" s="90" t="s">
        <v>323</v>
      </c>
      <c r="C833" s="91">
        <v>2916</v>
      </c>
      <c r="D833" s="90" t="s">
        <v>329</v>
      </c>
      <c r="E833" s="110" t="str">
        <f>VLOOKUP($C833,'2023-24 School Level AAFTE'!$C$4:$L$2380,9,FALSE)</f>
        <v>Yes</v>
      </c>
      <c r="F833" s="98">
        <f>VLOOKUP($C833,'2023-24 School Level AAFTE'!$C$4:$J$2380,8,FALSE)</f>
        <v>562.79999999999995</v>
      </c>
      <c r="G833" s="100">
        <f>IFERROR(IF(E833= "yes",VLOOKUP(C833,Summary!$B:$I,5,0),0),0)</f>
        <v>0</v>
      </c>
      <c r="H833" s="99">
        <f t="shared" si="141"/>
        <v>562.79999999999995</v>
      </c>
      <c r="I833" s="157">
        <f>VLOOKUP($A833,'2024-25 Salary &amp; Benefits'!$A:$I,3,FALSE)</f>
        <v>1</v>
      </c>
      <c r="J833" s="157">
        <f>VLOOKUP($A833,'2024-25 Salary &amp; Benefits'!$A:$I,4,FALSE)</f>
        <v>1</v>
      </c>
      <c r="K833" s="144">
        <f t="shared" si="142"/>
        <v>562.79999999999995</v>
      </c>
      <c r="L833" s="143">
        <f t="shared" si="143"/>
        <v>1.651</v>
      </c>
      <c r="M833" s="145">
        <f>'2024-25 Salary &amp; Benefits'!$E$6</f>
        <v>72728</v>
      </c>
      <c r="N833" s="145">
        <f>'2024-25 Salary &amp; Benefits'!$F$6</f>
        <v>78209</v>
      </c>
      <c r="O833" s="9">
        <f t="shared" si="144"/>
        <v>120073.93</v>
      </c>
      <c r="P833" s="9">
        <f t="shared" si="145"/>
        <v>9049.1300000000047</v>
      </c>
      <c r="Q833" s="9">
        <f>'2024-25 Salary &amp; Benefits'!G$6</f>
        <v>14418.72</v>
      </c>
      <c r="R833" s="146">
        <f>'2024-25 Salary &amp; Benefits'!H$6</f>
        <v>0.18149999999999999</v>
      </c>
      <c r="S833" s="146">
        <f>'2024-25 Salary &amp; Benefits'!I$6</f>
        <v>0.17510000000000001</v>
      </c>
      <c r="T833" s="9">
        <f t="shared" si="146"/>
        <v>47183.23</v>
      </c>
      <c r="U833" s="9">
        <f t="shared" si="147"/>
        <v>2152.0500000000002</v>
      </c>
      <c r="V833" s="9">
        <f t="shared" si="148"/>
        <v>376.82</v>
      </c>
      <c r="W833" s="9">
        <f t="shared" si="149"/>
        <v>2528.8700000000003</v>
      </c>
      <c r="X833" s="22">
        <f t="shared" si="150"/>
        <v>178835.16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</row>
    <row r="834" spans="1:159" s="21" customFormat="1">
      <c r="A834" s="78" t="s">
        <v>2271</v>
      </c>
      <c r="B834" s="90" t="s">
        <v>323</v>
      </c>
      <c r="C834" s="91">
        <v>5547</v>
      </c>
      <c r="D834" s="90" t="s">
        <v>2978</v>
      </c>
      <c r="E834" s="110" t="str">
        <f>VLOOKUP($C834,'2023-24 School Level AAFTE'!$C$4:$L$2380,9,FALSE)</f>
        <v>Yes</v>
      </c>
      <c r="F834" s="98">
        <f>VLOOKUP($C834,'2023-24 School Level AAFTE'!$C$4:$J$2380,8,FALSE)</f>
        <v>31.62</v>
      </c>
      <c r="G834" s="100">
        <f>IFERROR(IF(E834= "yes",VLOOKUP(C834,Summary!$B:$I,5,0),0),0)</f>
        <v>0</v>
      </c>
      <c r="H834" s="99">
        <f t="shared" si="141"/>
        <v>31.62</v>
      </c>
      <c r="I834" s="157">
        <f>VLOOKUP($A834,'2024-25 Salary &amp; Benefits'!$A:$I,3,FALSE)</f>
        <v>1</v>
      </c>
      <c r="J834" s="157">
        <f>VLOOKUP($A834,'2024-25 Salary &amp; Benefits'!$A:$I,4,FALSE)</f>
        <v>1</v>
      </c>
      <c r="K834" s="144">
        <f t="shared" si="142"/>
        <v>31.62</v>
      </c>
      <c r="L834" s="143">
        <f t="shared" si="143"/>
        <v>9.2999999999999999E-2</v>
      </c>
      <c r="M834" s="145">
        <f>'2024-25 Salary &amp; Benefits'!$E$6</f>
        <v>72728</v>
      </c>
      <c r="N834" s="145">
        <f>'2024-25 Salary &amp; Benefits'!$F$6</f>
        <v>78209</v>
      </c>
      <c r="O834" s="9">
        <f t="shared" si="144"/>
        <v>6763.7</v>
      </c>
      <c r="P834" s="9">
        <f t="shared" si="145"/>
        <v>509.73999999999978</v>
      </c>
      <c r="Q834" s="9">
        <f>'2024-25 Salary &amp; Benefits'!G$6</f>
        <v>14418.72</v>
      </c>
      <c r="R834" s="146">
        <f>'2024-25 Salary &amp; Benefits'!H$6</f>
        <v>0.18149999999999999</v>
      </c>
      <c r="S834" s="146">
        <f>'2024-25 Salary &amp; Benefits'!I$6</f>
        <v>0.17510000000000001</v>
      </c>
      <c r="T834" s="9">
        <f t="shared" si="146"/>
        <v>2657.81</v>
      </c>
      <c r="U834" s="9">
        <f t="shared" si="147"/>
        <v>121.22</v>
      </c>
      <c r="V834" s="9">
        <f t="shared" si="148"/>
        <v>21.23</v>
      </c>
      <c r="W834" s="9">
        <f t="shared" si="149"/>
        <v>142.44999999999999</v>
      </c>
      <c r="X834" s="22">
        <f t="shared" si="150"/>
        <v>10073.700000000001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</row>
    <row r="835" spans="1:159" s="21" customFormat="1">
      <c r="A835" s="78" t="s">
        <v>2271</v>
      </c>
      <c r="B835" s="90" t="s">
        <v>323</v>
      </c>
      <c r="C835" s="91">
        <v>2266</v>
      </c>
      <c r="D835" s="90" t="s">
        <v>325</v>
      </c>
      <c r="E835" s="110" t="str">
        <f>VLOOKUP($C835,'2023-24 School Level AAFTE'!$C$4:$L$2380,9,FALSE)</f>
        <v>Yes</v>
      </c>
      <c r="F835" s="98">
        <f>VLOOKUP($C835,'2023-24 School Level AAFTE'!$C$4:$J$2380,8,FALSE)</f>
        <v>1409.73</v>
      </c>
      <c r="G835" s="100">
        <f>IFERROR(IF(E835= "yes",VLOOKUP(C835,Summary!$B:$I,5,0),0),0)</f>
        <v>0</v>
      </c>
      <c r="H835" s="99">
        <f t="shared" si="141"/>
        <v>1409.73</v>
      </c>
      <c r="I835" s="157">
        <f>VLOOKUP($A835,'2024-25 Salary &amp; Benefits'!$A:$I,3,FALSE)</f>
        <v>1</v>
      </c>
      <c r="J835" s="157">
        <f>VLOOKUP($A835,'2024-25 Salary &amp; Benefits'!$A:$I,4,FALSE)</f>
        <v>1</v>
      </c>
      <c r="K835" s="144">
        <f t="shared" si="142"/>
        <v>1409.73</v>
      </c>
      <c r="L835" s="143">
        <f t="shared" si="143"/>
        <v>4.1349999999999998</v>
      </c>
      <c r="M835" s="145">
        <f>'2024-25 Salary &amp; Benefits'!$E$6</f>
        <v>72728</v>
      </c>
      <c r="N835" s="145">
        <f>'2024-25 Salary &amp; Benefits'!$F$6</f>
        <v>78209</v>
      </c>
      <c r="O835" s="9">
        <f t="shared" si="144"/>
        <v>300730.28000000003</v>
      </c>
      <c r="P835" s="9">
        <f t="shared" si="145"/>
        <v>22663.939999999944</v>
      </c>
      <c r="Q835" s="9">
        <f>'2024-25 Salary &amp; Benefits'!G$6</f>
        <v>14418.72</v>
      </c>
      <c r="R835" s="146">
        <f>'2024-25 Salary &amp; Benefits'!H$6</f>
        <v>0.18149999999999999</v>
      </c>
      <c r="S835" s="146">
        <f>'2024-25 Salary &amp; Benefits'!I$6</f>
        <v>0.17510000000000001</v>
      </c>
      <c r="T835" s="9">
        <f t="shared" si="146"/>
        <v>118172.41</v>
      </c>
      <c r="U835" s="9">
        <f t="shared" si="147"/>
        <v>5389.9</v>
      </c>
      <c r="V835" s="9">
        <f t="shared" si="148"/>
        <v>943.77</v>
      </c>
      <c r="W835" s="9">
        <f t="shared" si="149"/>
        <v>6333.67</v>
      </c>
      <c r="X835" s="22">
        <f t="shared" si="150"/>
        <v>447900.3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</row>
    <row r="836" spans="1:159" s="21" customFormat="1">
      <c r="A836" s="78" t="s">
        <v>2271</v>
      </c>
      <c r="B836" s="90" t="s">
        <v>323</v>
      </c>
      <c r="C836" s="91">
        <v>5194</v>
      </c>
      <c r="D836" s="90" t="s">
        <v>333</v>
      </c>
      <c r="E836" s="110" t="str">
        <f>VLOOKUP($C836,'2023-24 School Level AAFTE'!$C$4:$L$2380,9,FALSE)</f>
        <v>Yes</v>
      </c>
      <c r="F836" s="98">
        <f>VLOOKUP($C836,'2023-24 School Level AAFTE'!$C$4:$J$2380,8,FALSE)</f>
        <v>252.13</v>
      </c>
      <c r="G836" s="100">
        <f>IFERROR(IF(E836= "yes",VLOOKUP(C836,Summary!$B:$I,5,0),0),0)</f>
        <v>0</v>
      </c>
      <c r="H836" s="99">
        <f t="shared" si="141"/>
        <v>252.13</v>
      </c>
      <c r="I836" s="157">
        <f>VLOOKUP($A836,'2024-25 Salary &amp; Benefits'!$A:$I,3,FALSE)</f>
        <v>1</v>
      </c>
      <c r="J836" s="157">
        <f>VLOOKUP($A836,'2024-25 Salary &amp; Benefits'!$A:$I,4,FALSE)</f>
        <v>1</v>
      </c>
      <c r="K836" s="144">
        <f t="shared" si="142"/>
        <v>252.13</v>
      </c>
      <c r="L836" s="143">
        <f t="shared" si="143"/>
        <v>0.74</v>
      </c>
      <c r="M836" s="145">
        <f>'2024-25 Salary &amp; Benefits'!$E$6</f>
        <v>72728</v>
      </c>
      <c r="N836" s="145">
        <f>'2024-25 Salary &amp; Benefits'!$F$6</f>
        <v>78209</v>
      </c>
      <c r="O836" s="9">
        <f t="shared" si="144"/>
        <v>53818.720000000001</v>
      </c>
      <c r="P836" s="9">
        <f t="shared" si="145"/>
        <v>4055.9400000000023</v>
      </c>
      <c r="Q836" s="9">
        <f>'2024-25 Salary &amp; Benefits'!G$6</f>
        <v>14418.72</v>
      </c>
      <c r="R836" s="146">
        <f>'2024-25 Salary &amp; Benefits'!H$6</f>
        <v>0.18149999999999999</v>
      </c>
      <c r="S836" s="146">
        <f>'2024-25 Salary &amp; Benefits'!I$6</f>
        <v>0.17510000000000001</v>
      </c>
      <c r="T836" s="9">
        <f t="shared" si="146"/>
        <v>21148.15</v>
      </c>
      <c r="U836" s="9">
        <f t="shared" si="147"/>
        <v>964.58</v>
      </c>
      <c r="V836" s="9">
        <f t="shared" si="148"/>
        <v>168.9</v>
      </c>
      <c r="W836" s="9">
        <f t="shared" si="149"/>
        <v>1133.48</v>
      </c>
      <c r="X836" s="22">
        <f t="shared" si="150"/>
        <v>80156.289999999994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</row>
    <row r="837" spans="1:159" s="21" customFormat="1">
      <c r="A837" s="78" t="s">
        <v>2271</v>
      </c>
      <c r="B837" s="90" t="s">
        <v>323</v>
      </c>
      <c r="C837" s="91">
        <v>5675</v>
      </c>
      <c r="D837" s="90" t="s">
        <v>3173</v>
      </c>
      <c r="E837" s="110" t="str">
        <f>VLOOKUP($C837,'2023-24 School Level AAFTE'!$C$4:$L$2380,9,FALSE)</f>
        <v>Yes</v>
      </c>
      <c r="F837" s="98">
        <f>VLOOKUP($C837,'2023-24 School Level AAFTE'!$C$4:$J$2380,8,FALSE)</f>
        <v>836.43000000000006</v>
      </c>
      <c r="G837" s="100">
        <f>IFERROR(IF(E837= "yes",VLOOKUP(C837,Summary!$B:$I,5,0),0),0)</f>
        <v>0</v>
      </c>
      <c r="H837" s="99">
        <f t="shared" si="141"/>
        <v>836.43000000000006</v>
      </c>
      <c r="I837" s="157">
        <f>VLOOKUP($A837,'2024-25 Salary &amp; Benefits'!$A:$I,3,FALSE)</f>
        <v>1</v>
      </c>
      <c r="J837" s="157">
        <f>VLOOKUP($A837,'2024-25 Salary &amp; Benefits'!$A:$I,4,FALSE)</f>
        <v>1</v>
      </c>
      <c r="K837" s="144">
        <f t="shared" si="142"/>
        <v>836.43000000000006</v>
      </c>
      <c r="L837" s="143">
        <f t="shared" si="143"/>
        <v>2.4540000000000002</v>
      </c>
      <c r="M837" s="145">
        <f>'2024-25 Salary &amp; Benefits'!$E$6</f>
        <v>72728</v>
      </c>
      <c r="N837" s="145">
        <f>'2024-25 Salary &amp; Benefits'!$F$6</f>
        <v>78209</v>
      </c>
      <c r="O837" s="9">
        <f t="shared" si="144"/>
        <v>178474.51</v>
      </c>
      <c r="P837" s="9">
        <f t="shared" si="145"/>
        <v>13450.380000000005</v>
      </c>
      <c r="Q837" s="9">
        <f>'2024-25 Salary &amp; Benefits'!G$6</f>
        <v>14418.72</v>
      </c>
      <c r="R837" s="146">
        <f>'2024-25 Salary &amp; Benefits'!H$6</f>
        <v>0.18149999999999999</v>
      </c>
      <c r="S837" s="146">
        <f>'2024-25 Salary &amp; Benefits'!I$6</f>
        <v>0.17510000000000001</v>
      </c>
      <c r="T837" s="9">
        <f t="shared" si="146"/>
        <v>70131.820000000007</v>
      </c>
      <c r="U837" s="9">
        <f t="shared" si="147"/>
        <v>3198.75</v>
      </c>
      <c r="V837" s="9">
        <f t="shared" si="148"/>
        <v>560.1</v>
      </c>
      <c r="W837" s="9">
        <f t="shared" si="149"/>
        <v>3758.85</v>
      </c>
      <c r="X837" s="22">
        <f t="shared" si="150"/>
        <v>265815.56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</row>
    <row r="838" spans="1:159" s="21" customFormat="1">
      <c r="A838" s="78" t="s">
        <v>2271</v>
      </c>
      <c r="B838" s="90" t="s">
        <v>323</v>
      </c>
      <c r="C838" s="91">
        <v>1934</v>
      </c>
      <c r="D838" s="90" t="s">
        <v>324</v>
      </c>
      <c r="E838" s="110" t="str">
        <f>VLOOKUP($C838,'2023-24 School Level AAFTE'!$C$4:$L$2380,9,FALSE)</f>
        <v>Yes</v>
      </c>
      <c r="F838" s="98">
        <f>VLOOKUP($C838,'2023-24 School Level AAFTE'!$C$4:$J$2380,8,FALSE)</f>
        <v>9</v>
      </c>
      <c r="G838" s="100">
        <f>IFERROR(IF(E838= "yes",VLOOKUP(C838,Summary!$B:$I,5,0),0),0)</f>
        <v>0</v>
      </c>
      <c r="H838" s="99">
        <f t="shared" si="141"/>
        <v>9</v>
      </c>
      <c r="I838" s="157">
        <f>VLOOKUP($A838,'2024-25 Salary &amp; Benefits'!$A:$I,3,FALSE)</f>
        <v>1</v>
      </c>
      <c r="J838" s="157">
        <f>VLOOKUP($A838,'2024-25 Salary &amp; Benefits'!$A:$I,4,FALSE)</f>
        <v>1</v>
      </c>
      <c r="K838" s="144">
        <f t="shared" si="142"/>
        <v>9</v>
      </c>
      <c r="L838" s="143">
        <f t="shared" si="143"/>
        <v>2.5999999999999999E-2</v>
      </c>
      <c r="M838" s="145">
        <f>'2024-25 Salary &amp; Benefits'!$E$6</f>
        <v>72728</v>
      </c>
      <c r="N838" s="145">
        <f>'2024-25 Salary &amp; Benefits'!$F$6</f>
        <v>78209</v>
      </c>
      <c r="O838" s="9">
        <f t="shared" si="144"/>
        <v>1890.93</v>
      </c>
      <c r="P838" s="9">
        <f t="shared" si="145"/>
        <v>142.5</v>
      </c>
      <c r="Q838" s="9">
        <f>'2024-25 Salary &amp; Benefits'!G$6</f>
        <v>14418.72</v>
      </c>
      <c r="R838" s="146">
        <f>'2024-25 Salary &amp; Benefits'!H$6</f>
        <v>0.18149999999999999</v>
      </c>
      <c r="S838" s="146">
        <f>'2024-25 Salary &amp; Benefits'!I$6</f>
        <v>0.17510000000000001</v>
      </c>
      <c r="T838" s="9">
        <f t="shared" si="146"/>
        <v>743.04</v>
      </c>
      <c r="U838" s="9">
        <f t="shared" si="147"/>
        <v>33.89</v>
      </c>
      <c r="V838" s="9">
        <f t="shared" si="148"/>
        <v>5.93</v>
      </c>
      <c r="W838" s="9">
        <f t="shared" si="149"/>
        <v>39.82</v>
      </c>
      <c r="X838" s="22">
        <f t="shared" si="150"/>
        <v>2816.2900000000004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</row>
    <row r="839" spans="1:159" s="21" customFormat="1">
      <c r="A839" s="78" t="s">
        <v>2271</v>
      </c>
      <c r="B839" s="90" t="s">
        <v>323</v>
      </c>
      <c r="C839" s="91">
        <v>2596</v>
      </c>
      <c r="D839" s="90" t="s">
        <v>326</v>
      </c>
      <c r="E839" s="110" t="str">
        <f>VLOOKUP($C839,'2023-24 School Level AAFTE'!$C$4:$L$2380,9,FALSE)</f>
        <v>No</v>
      </c>
      <c r="F839" s="98">
        <f>VLOOKUP($C839,'2023-24 School Level AAFTE'!$C$4:$J$2380,8,FALSE)</f>
        <v>167.71</v>
      </c>
      <c r="G839" s="100">
        <f>IFERROR(IF(E839= "yes",VLOOKUP(C839,Summary!$B:$I,5,0),0),0)</f>
        <v>0</v>
      </c>
      <c r="H839" s="99">
        <f t="shared" si="141"/>
        <v>0</v>
      </c>
      <c r="I839" s="157">
        <f>VLOOKUP($A839,'2024-25 Salary &amp; Benefits'!$A:$I,3,FALSE)</f>
        <v>1</v>
      </c>
      <c r="J839" s="157">
        <f>VLOOKUP($A839,'2024-25 Salary &amp; Benefits'!$A:$I,4,FALSE)</f>
        <v>1</v>
      </c>
      <c r="K839" s="144">
        <f t="shared" si="142"/>
        <v>0</v>
      </c>
      <c r="L839" s="143">
        <f t="shared" si="143"/>
        <v>0</v>
      </c>
      <c r="M839" s="145">
        <f>'2024-25 Salary &amp; Benefits'!$E$6</f>
        <v>72728</v>
      </c>
      <c r="N839" s="145">
        <f>'2024-25 Salary &amp; Benefits'!$F$6</f>
        <v>78209</v>
      </c>
      <c r="O839" s="9">
        <f t="shared" si="144"/>
        <v>0</v>
      </c>
      <c r="P839" s="9">
        <f t="shared" si="145"/>
        <v>0</v>
      </c>
      <c r="Q839" s="9">
        <f>'2024-25 Salary &amp; Benefits'!G$6</f>
        <v>14418.72</v>
      </c>
      <c r="R839" s="146">
        <f>'2024-25 Salary &amp; Benefits'!H$6</f>
        <v>0.18149999999999999</v>
      </c>
      <c r="S839" s="146">
        <f>'2024-25 Salary &amp; Benefits'!I$6</f>
        <v>0.17510000000000001</v>
      </c>
      <c r="T839" s="9">
        <f t="shared" si="146"/>
        <v>0</v>
      </c>
      <c r="U839" s="9">
        <f t="shared" si="147"/>
        <v>0</v>
      </c>
      <c r="V839" s="9">
        <f t="shared" si="148"/>
        <v>0</v>
      </c>
      <c r="W839" s="9">
        <f t="shared" si="149"/>
        <v>0</v>
      </c>
      <c r="X839" s="22">
        <f t="shared" si="150"/>
        <v>0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</row>
    <row r="840" spans="1:159" s="21" customFormat="1">
      <c r="A840" s="78" t="s">
        <v>2271</v>
      </c>
      <c r="B840" s="90" t="s">
        <v>323</v>
      </c>
      <c r="C840" s="91">
        <v>2624</v>
      </c>
      <c r="D840" s="90" t="s">
        <v>327</v>
      </c>
      <c r="E840" s="110" t="str">
        <f>VLOOKUP($C840,'2023-24 School Level AAFTE'!$C$4:$L$2380,9,FALSE)</f>
        <v>Yes</v>
      </c>
      <c r="F840" s="98">
        <f>VLOOKUP($C840,'2023-24 School Level AAFTE'!$C$4:$J$2380,8,FALSE)</f>
        <v>331.34000000000003</v>
      </c>
      <c r="G840" s="100">
        <f>IFERROR(IF(E840= "yes",VLOOKUP(C840,Summary!$B:$I,5,0),0),0)</f>
        <v>0</v>
      </c>
      <c r="H840" s="99">
        <f t="shared" ref="H840:H903" si="151">IF(E840= "yes", F840,0)</f>
        <v>331.34000000000003</v>
      </c>
      <c r="I840" s="157">
        <f>VLOOKUP($A840,'2024-25 Salary &amp; Benefits'!$A:$I,3,FALSE)</f>
        <v>1</v>
      </c>
      <c r="J840" s="157">
        <f>VLOOKUP($A840,'2024-25 Salary &amp; Benefits'!$A:$I,4,FALSE)</f>
        <v>1</v>
      </c>
      <c r="K840" s="144">
        <f t="shared" ref="K840:K903" si="152">IF(G840&gt;0,G840,H840)</f>
        <v>331.34000000000003</v>
      </c>
      <c r="L840" s="143">
        <f t="shared" ref="L840:L903" si="153">ROUND((($K840*1.1*36)/15)/900,3)</f>
        <v>0.97199999999999998</v>
      </c>
      <c r="M840" s="145">
        <f>'2024-25 Salary &amp; Benefits'!$E$6</f>
        <v>72728</v>
      </c>
      <c r="N840" s="145">
        <f>'2024-25 Salary &amp; Benefits'!$F$6</f>
        <v>78209</v>
      </c>
      <c r="O840" s="9">
        <f t="shared" ref="O840:O903" si="154">ROUND($I840*$M840*$L840,2)</f>
        <v>70691.62</v>
      </c>
      <c r="P840" s="9">
        <f t="shared" ref="P840:P903" si="155">ROUND($J840*$N840*$L840,2)-O840</f>
        <v>5327.5299999999988</v>
      </c>
      <c r="Q840" s="9">
        <f>'2024-25 Salary &amp; Benefits'!G$6</f>
        <v>14418.72</v>
      </c>
      <c r="R840" s="146">
        <f>'2024-25 Salary &amp; Benefits'!H$6</f>
        <v>0.18149999999999999</v>
      </c>
      <c r="S840" s="146">
        <f>'2024-25 Salary &amp; Benefits'!I$6</f>
        <v>0.17510000000000001</v>
      </c>
      <c r="T840" s="9">
        <f t="shared" ref="T840:T903" si="156">ROUND(O840*R840+P840*S840+L840*Q840,2)</f>
        <v>27778.38</v>
      </c>
      <c r="U840" s="9">
        <f t="shared" ref="U840:U903" si="157">ROUND((($N840*$J840*$L840)/180)*3,2)</f>
        <v>1266.99</v>
      </c>
      <c r="V840" s="9">
        <f t="shared" ref="V840:V903" si="158">ROUND(U840*S840,2)</f>
        <v>221.85</v>
      </c>
      <c r="W840" s="9">
        <f t="shared" ref="W840:W903" si="159">SUM(U840:V840)</f>
        <v>1488.84</v>
      </c>
      <c r="X840" s="22">
        <f t="shared" ref="X840:X903" si="160">SUM(T840,O840:P840,W840)</f>
        <v>105286.37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</row>
    <row r="841" spans="1:159" s="21" customFormat="1">
      <c r="A841" s="78" t="s">
        <v>2236</v>
      </c>
      <c r="B841" s="90" t="s">
        <v>33</v>
      </c>
      <c r="C841" s="91">
        <v>4418</v>
      </c>
      <c r="D841" s="90" t="s">
        <v>52</v>
      </c>
      <c r="E841" s="110" t="str">
        <f>VLOOKUP($C841,'2023-24 School Level AAFTE'!$C$4:$L$2380,9,FALSE)</f>
        <v>Yes</v>
      </c>
      <c r="F841" s="98">
        <f>VLOOKUP($C841,'2023-24 School Level AAFTE'!$C$4:$J$2380,8,FALSE)</f>
        <v>642.86</v>
      </c>
      <c r="G841" s="100">
        <f>IFERROR(IF(E841= "yes",VLOOKUP(C841,Summary!$B:$I,5,0),0),0)</f>
        <v>0</v>
      </c>
      <c r="H841" s="99">
        <f t="shared" si="151"/>
        <v>642.86</v>
      </c>
      <c r="I841" s="157">
        <f>VLOOKUP($A841,'2024-25 Salary &amp; Benefits'!$A:$I,3,FALSE)</f>
        <v>1</v>
      </c>
      <c r="J841" s="157">
        <f>VLOOKUP($A841,'2024-25 Salary &amp; Benefits'!$A:$I,4,FALSE)</f>
        <v>1</v>
      </c>
      <c r="K841" s="144">
        <f t="shared" si="152"/>
        <v>642.86</v>
      </c>
      <c r="L841" s="143">
        <f t="shared" si="153"/>
        <v>1.8859999999999999</v>
      </c>
      <c r="M841" s="145">
        <f>'2024-25 Salary &amp; Benefits'!$E$6</f>
        <v>72728</v>
      </c>
      <c r="N841" s="145">
        <f>'2024-25 Salary &amp; Benefits'!$F$6</f>
        <v>78209</v>
      </c>
      <c r="O841" s="9">
        <f t="shared" si="154"/>
        <v>137165.01</v>
      </c>
      <c r="P841" s="9">
        <f t="shared" si="155"/>
        <v>10337.160000000003</v>
      </c>
      <c r="Q841" s="9">
        <f>'2024-25 Salary &amp; Benefits'!G$6</f>
        <v>14418.72</v>
      </c>
      <c r="R841" s="146">
        <f>'2024-25 Salary &amp; Benefits'!H$6</f>
        <v>0.18149999999999999</v>
      </c>
      <c r="S841" s="146">
        <f>'2024-25 Salary &amp; Benefits'!I$6</f>
        <v>0.17510000000000001</v>
      </c>
      <c r="T841" s="9">
        <f t="shared" si="156"/>
        <v>53899.19</v>
      </c>
      <c r="U841" s="9">
        <f t="shared" si="157"/>
        <v>2458.37</v>
      </c>
      <c r="V841" s="9">
        <f t="shared" si="158"/>
        <v>430.46</v>
      </c>
      <c r="W841" s="9">
        <f t="shared" si="159"/>
        <v>2888.83</v>
      </c>
      <c r="X841" s="22">
        <f t="shared" si="160"/>
        <v>204290.19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</row>
    <row r="842" spans="1:159" s="21" customFormat="1">
      <c r="A842" s="78" t="s">
        <v>2236</v>
      </c>
      <c r="B842" s="90" t="s">
        <v>33</v>
      </c>
      <c r="C842" s="91">
        <v>5520</v>
      </c>
      <c r="D842" s="90" t="s">
        <v>2968</v>
      </c>
      <c r="E842" s="110" t="str">
        <f>VLOOKUP($C842,'2023-24 School Level AAFTE'!$C$4:$L$2380,9,FALSE)</f>
        <v>No</v>
      </c>
      <c r="F842" s="98">
        <f>VLOOKUP($C842,'2023-24 School Level AAFTE'!$C$4:$J$2380,8,FALSE)</f>
        <v>753.76</v>
      </c>
      <c r="G842" s="100">
        <f>IFERROR(IF(E842= "yes",VLOOKUP(C842,Summary!$B:$I,5,0),0),0)</f>
        <v>0</v>
      </c>
      <c r="H842" s="99">
        <f t="shared" si="151"/>
        <v>0</v>
      </c>
      <c r="I842" s="157">
        <f>VLOOKUP($A842,'2024-25 Salary &amp; Benefits'!$A:$I,3,FALSE)</f>
        <v>1</v>
      </c>
      <c r="J842" s="157">
        <f>VLOOKUP($A842,'2024-25 Salary &amp; Benefits'!$A:$I,4,FALSE)</f>
        <v>1</v>
      </c>
      <c r="K842" s="144">
        <f t="shared" si="152"/>
        <v>0</v>
      </c>
      <c r="L842" s="143">
        <f t="shared" si="153"/>
        <v>0</v>
      </c>
      <c r="M842" s="145">
        <f>'2024-25 Salary &amp; Benefits'!$E$6</f>
        <v>72728</v>
      </c>
      <c r="N842" s="145">
        <f>'2024-25 Salary &amp; Benefits'!$F$6</f>
        <v>78209</v>
      </c>
      <c r="O842" s="9">
        <f t="shared" si="154"/>
        <v>0</v>
      </c>
      <c r="P842" s="9">
        <f t="shared" si="155"/>
        <v>0</v>
      </c>
      <c r="Q842" s="9">
        <f>'2024-25 Salary &amp; Benefits'!G$6</f>
        <v>14418.72</v>
      </c>
      <c r="R842" s="146">
        <f>'2024-25 Salary &amp; Benefits'!H$6</f>
        <v>0.18149999999999999</v>
      </c>
      <c r="S842" s="146">
        <f>'2024-25 Salary &amp; Benefits'!I$6</f>
        <v>0.17510000000000001</v>
      </c>
      <c r="T842" s="9">
        <f t="shared" si="156"/>
        <v>0</v>
      </c>
      <c r="U842" s="9">
        <f t="shared" si="157"/>
        <v>0</v>
      </c>
      <c r="V842" s="9">
        <f t="shared" si="158"/>
        <v>0</v>
      </c>
      <c r="W842" s="9">
        <f t="shared" si="159"/>
        <v>0</v>
      </c>
      <c r="X842" s="22">
        <f t="shared" si="160"/>
        <v>0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</row>
    <row r="843" spans="1:159" s="21" customFormat="1">
      <c r="A843" s="78" t="s">
        <v>2236</v>
      </c>
      <c r="B843" s="90" t="s">
        <v>33</v>
      </c>
      <c r="C843" s="91">
        <v>4072</v>
      </c>
      <c r="D843" s="90" t="s">
        <v>47</v>
      </c>
      <c r="E843" s="110" t="str">
        <f>VLOOKUP($C843,'2023-24 School Level AAFTE'!$C$4:$L$2380,9,FALSE)</f>
        <v>Yes</v>
      </c>
      <c r="F843" s="98">
        <f>VLOOKUP($C843,'2023-24 School Level AAFTE'!$C$4:$J$2380,8,FALSE)</f>
        <v>367.02</v>
      </c>
      <c r="G843" s="100">
        <f>IFERROR(IF(E843= "yes",VLOOKUP(C843,Summary!$B:$I,5,0),0),0)</f>
        <v>0</v>
      </c>
      <c r="H843" s="99">
        <f t="shared" si="151"/>
        <v>367.02</v>
      </c>
      <c r="I843" s="157">
        <f>VLOOKUP($A843,'2024-25 Salary &amp; Benefits'!$A:$I,3,FALSE)</f>
        <v>1</v>
      </c>
      <c r="J843" s="157">
        <f>VLOOKUP($A843,'2024-25 Salary &amp; Benefits'!$A:$I,4,FALSE)</f>
        <v>1</v>
      </c>
      <c r="K843" s="144">
        <f t="shared" si="152"/>
        <v>367.02</v>
      </c>
      <c r="L843" s="143">
        <f t="shared" si="153"/>
        <v>1.077</v>
      </c>
      <c r="M843" s="145">
        <f>'2024-25 Salary &amp; Benefits'!$E$6</f>
        <v>72728</v>
      </c>
      <c r="N843" s="145">
        <f>'2024-25 Salary &amp; Benefits'!$F$6</f>
        <v>78209</v>
      </c>
      <c r="O843" s="9">
        <f t="shared" si="154"/>
        <v>78328.06</v>
      </c>
      <c r="P843" s="9">
        <f t="shared" si="155"/>
        <v>5903.0299999999988</v>
      </c>
      <c r="Q843" s="9">
        <f>'2024-25 Salary &amp; Benefits'!G$6</f>
        <v>14418.72</v>
      </c>
      <c r="R843" s="146">
        <f>'2024-25 Salary &amp; Benefits'!H$6</f>
        <v>0.18149999999999999</v>
      </c>
      <c r="S843" s="146">
        <f>'2024-25 Salary &amp; Benefits'!I$6</f>
        <v>0.17510000000000001</v>
      </c>
      <c r="T843" s="9">
        <f t="shared" si="156"/>
        <v>30779.119999999999</v>
      </c>
      <c r="U843" s="9">
        <f t="shared" si="157"/>
        <v>1403.85</v>
      </c>
      <c r="V843" s="9">
        <f t="shared" si="158"/>
        <v>245.81</v>
      </c>
      <c r="W843" s="9">
        <f t="shared" si="159"/>
        <v>1649.6599999999999</v>
      </c>
      <c r="X843" s="22">
        <f t="shared" si="160"/>
        <v>116659.87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</row>
    <row r="844" spans="1:159" s="21" customFormat="1">
      <c r="A844" s="78" t="s">
        <v>2236</v>
      </c>
      <c r="B844" s="90" t="s">
        <v>33</v>
      </c>
      <c r="C844" s="91">
        <v>4202</v>
      </c>
      <c r="D844" s="90" t="s">
        <v>51</v>
      </c>
      <c r="E844" s="110" t="str">
        <f>VLOOKUP($C844,'2023-24 School Level AAFTE'!$C$4:$L$2380,9,FALSE)</f>
        <v>Yes</v>
      </c>
      <c r="F844" s="98">
        <f>VLOOKUP($C844,'2023-24 School Level AAFTE'!$C$4:$J$2380,8,FALSE)</f>
        <v>533.73</v>
      </c>
      <c r="G844" s="100">
        <f>IFERROR(IF(E844= "yes",VLOOKUP(C844,Summary!$B:$I,5,0),0),0)</f>
        <v>0</v>
      </c>
      <c r="H844" s="99">
        <f t="shared" si="151"/>
        <v>533.73</v>
      </c>
      <c r="I844" s="157">
        <f>VLOOKUP($A844,'2024-25 Salary &amp; Benefits'!$A:$I,3,FALSE)</f>
        <v>1</v>
      </c>
      <c r="J844" s="157">
        <f>VLOOKUP($A844,'2024-25 Salary &amp; Benefits'!$A:$I,4,FALSE)</f>
        <v>1</v>
      </c>
      <c r="K844" s="144">
        <f t="shared" si="152"/>
        <v>533.73</v>
      </c>
      <c r="L844" s="143">
        <f t="shared" si="153"/>
        <v>1.5660000000000001</v>
      </c>
      <c r="M844" s="145">
        <f>'2024-25 Salary &amp; Benefits'!$E$6</f>
        <v>72728</v>
      </c>
      <c r="N844" s="145">
        <f>'2024-25 Salary &amp; Benefits'!$F$6</f>
        <v>78209</v>
      </c>
      <c r="O844" s="9">
        <f t="shared" si="154"/>
        <v>113892.05</v>
      </c>
      <c r="P844" s="9">
        <f t="shared" si="155"/>
        <v>8583.2399999999907</v>
      </c>
      <c r="Q844" s="9">
        <f>'2024-25 Salary &amp; Benefits'!G$6</f>
        <v>14418.72</v>
      </c>
      <c r="R844" s="146">
        <f>'2024-25 Salary &amp; Benefits'!H$6</f>
        <v>0.18149999999999999</v>
      </c>
      <c r="S844" s="146">
        <f>'2024-25 Salary &amp; Benefits'!I$6</f>
        <v>0.17510000000000001</v>
      </c>
      <c r="T844" s="9">
        <f t="shared" si="156"/>
        <v>44754.05</v>
      </c>
      <c r="U844" s="9">
        <f t="shared" si="157"/>
        <v>2041.25</v>
      </c>
      <c r="V844" s="9">
        <f t="shared" si="158"/>
        <v>357.42</v>
      </c>
      <c r="W844" s="9">
        <f t="shared" si="159"/>
        <v>2398.67</v>
      </c>
      <c r="X844" s="22">
        <f t="shared" si="160"/>
        <v>169628.01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</row>
    <row r="845" spans="1:159" s="21" customFormat="1">
      <c r="A845" s="78" t="s">
        <v>2236</v>
      </c>
      <c r="B845" s="90" t="s">
        <v>33</v>
      </c>
      <c r="C845" s="91">
        <v>5439</v>
      </c>
      <c r="D845" s="90" t="s">
        <v>59</v>
      </c>
      <c r="E845" s="110" t="str">
        <f>VLOOKUP($C845,'2023-24 School Level AAFTE'!$C$4:$L$2380,9,FALSE)</f>
        <v>Yes</v>
      </c>
      <c r="F845" s="98">
        <f>VLOOKUP($C845,'2023-24 School Level AAFTE'!$C$4:$J$2380,8,FALSE)</f>
        <v>914.87</v>
      </c>
      <c r="G845" s="100">
        <f>IFERROR(IF(E845= "yes",VLOOKUP(C845,Summary!$B:$I,5,0),0),0)</f>
        <v>0</v>
      </c>
      <c r="H845" s="99">
        <f t="shared" si="151"/>
        <v>914.87</v>
      </c>
      <c r="I845" s="157">
        <f>VLOOKUP($A845,'2024-25 Salary &amp; Benefits'!$A:$I,3,FALSE)</f>
        <v>1</v>
      </c>
      <c r="J845" s="157">
        <f>VLOOKUP($A845,'2024-25 Salary &amp; Benefits'!$A:$I,4,FALSE)</f>
        <v>1</v>
      </c>
      <c r="K845" s="144">
        <f t="shared" si="152"/>
        <v>914.87</v>
      </c>
      <c r="L845" s="143">
        <f t="shared" si="153"/>
        <v>2.6840000000000002</v>
      </c>
      <c r="M845" s="145">
        <f>'2024-25 Salary &amp; Benefits'!$E$6</f>
        <v>72728</v>
      </c>
      <c r="N845" s="145">
        <f>'2024-25 Salary &amp; Benefits'!$F$6</f>
        <v>78209</v>
      </c>
      <c r="O845" s="9">
        <f t="shared" si="154"/>
        <v>195201.95</v>
      </c>
      <c r="P845" s="9">
        <f t="shared" si="155"/>
        <v>14711.00999999998</v>
      </c>
      <c r="Q845" s="9">
        <f>'2024-25 Salary &amp; Benefits'!G$6</f>
        <v>14418.72</v>
      </c>
      <c r="R845" s="146">
        <f>'2024-25 Salary &amp; Benefits'!H$6</f>
        <v>0.18149999999999999</v>
      </c>
      <c r="S845" s="146">
        <f>'2024-25 Salary &amp; Benefits'!I$6</f>
        <v>0.17510000000000001</v>
      </c>
      <c r="T845" s="9">
        <f t="shared" si="156"/>
        <v>76704.899999999994</v>
      </c>
      <c r="U845" s="9">
        <f t="shared" si="157"/>
        <v>3498.55</v>
      </c>
      <c r="V845" s="9">
        <f t="shared" si="158"/>
        <v>612.6</v>
      </c>
      <c r="W845" s="9">
        <f t="shared" si="159"/>
        <v>4111.1500000000005</v>
      </c>
      <c r="X845" s="22">
        <f t="shared" si="160"/>
        <v>290729.01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</row>
    <row r="846" spans="1:159" s="21" customFormat="1">
      <c r="A846" s="78" t="s">
        <v>2236</v>
      </c>
      <c r="B846" s="90" t="s">
        <v>33</v>
      </c>
      <c r="C846" s="91">
        <v>5220</v>
      </c>
      <c r="D846" s="90" t="s">
        <v>57</v>
      </c>
      <c r="E846" s="110" t="str">
        <f>VLOOKUP($C846,'2023-24 School Level AAFTE'!$C$4:$L$2380,9,FALSE)</f>
        <v>No</v>
      </c>
      <c r="F846" s="98">
        <f>VLOOKUP($C846,'2023-24 School Level AAFTE'!$C$4:$J$2380,8,FALSE)</f>
        <v>448.35</v>
      </c>
      <c r="G846" s="100">
        <f>IFERROR(IF(E846= "yes",VLOOKUP(C846,Summary!$B:$I,5,0),0),0)</f>
        <v>0</v>
      </c>
      <c r="H846" s="99">
        <f t="shared" si="151"/>
        <v>0</v>
      </c>
      <c r="I846" s="157">
        <f>VLOOKUP($A846,'2024-25 Salary &amp; Benefits'!$A:$I,3,FALSE)</f>
        <v>1</v>
      </c>
      <c r="J846" s="157">
        <f>VLOOKUP($A846,'2024-25 Salary &amp; Benefits'!$A:$I,4,FALSE)</f>
        <v>1</v>
      </c>
      <c r="K846" s="144">
        <f t="shared" si="152"/>
        <v>0</v>
      </c>
      <c r="L846" s="143">
        <f t="shared" si="153"/>
        <v>0</v>
      </c>
      <c r="M846" s="145">
        <f>'2024-25 Salary &amp; Benefits'!$E$6</f>
        <v>72728</v>
      </c>
      <c r="N846" s="145">
        <f>'2024-25 Salary &amp; Benefits'!$F$6</f>
        <v>78209</v>
      </c>
      <c r="O846" s="9">
        <f t="shared" si="154"/>
        <v>0</v>
      </c>
      <c r="P846" s="9">
        <f t="shared" si="155"/>
        <v>0</v>
      </c>
      <c r="Q846" s="9">
        <f>'2024-25 Salary &amp; Benefits'!G$6</f>
        <v>14418.72</v>
      </c>
      <c r="R846" s="146">
        <f>'2024-25 Salary &amp; Benefits'!H$6</f>
        <v>0.18149999999999999</v>
      </c>
      <c r="S846" s="146">
        <f>'2024-25 Salary &amp; Benefits'!I$6</f>
        <v>0.17510000000000001</v>
      </c>
      <c r="T846" s="9">
        <f t="shared" si="156"/>
        <v>0</v>
      </c>
      <c r="U846" s="9">
        <f t="shared" si="157"/>
        <v>0</v>
      </c>
      <c r="V846" s="9">
        <f t="shared" si="158"/>
        <v>0</v>
      </c>
      <c r="W846" s="9">
        <f t="shared" si="159"/>
        <v>0</v>
      </c>
      <c r="X846" s="22">
        <f t="shared" si="160"/>
        <v>0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</row>
    <row r="847" spans="1:159" s="21" customFormat="1">
      <c r="A847" s="78" t="s">
        <v>2236</v>
      </c>
      <c r="B847" s="90" t="s">
        <v>33</v>
      </c>
      <c r="C847" s="91">
        <v>4028</v>
      </c>
      <c r="D847" s="90" t="s">
        <v>46</v>
      </c>
      <c r="E847" s="110" t="str">
        <f>VLOOKUP($C847,'2023-24 School Level AAFTE'!$C$4:$L$2380,9,FALSE)</f>
        <v>No</v>
      </c>
      <c r="F847" s="98">
        <f>VLOOKUP($C847,'2023-24 School Level AAFTE'!$C$4:$J$2380,8,FALSE)</f>
        <v>890.21</v>
      </c>
      <c r="G847" s="100">
        <f>IFERROR(IF(E847= "yes",VLOOKUP(C847,Summary!$B:$I,5,0),0),0)</f>
        <v>0</v>
      </c>
      <c r="H847" s="99">
        <f t="shared" si="151"/>
        <v>0</v>
      </c>
      <c r="I847" s="157">
        <f>VLOOKUP($A847,'2024-25 Salary &amp; Benefits'!$A:$I,3,FALSE)</f>
        <v>1</v>
      </c>
      <c r="J847" s="157">
        <f>VLOOKUP($A847,'2024-25 Salary &amp; Benefits'!$A:$I,4,FALSE)</f>
        <v>1</v>
      </c>
      <c r="K847" s="144">
        <f t="shared" si="152"/>
        <v>0</v>
      </c>
      <c r="L847" s="143">
        <f t="shared" si="153"/>
        <v>0</v>
      </c>
      <c r="M847" s="145">
        <f>'2024-25 Salary &amp; Benefits'!$E$6</f>
        <v>72728</v>
      </c>
      <c r="N847" s="145">
        <f>'2024-25 Salary &amp; Benefits'!$F$6</f>
        <v>78209</v>
      </c>
      <c r="O847" s="9">
        <f t="shared" si="154"/>
        <v>0</v>
      </c>
      <c r="P847" s="9">
        <f t="shared" si="155"/>
        <v>0</v>
      </c>
      <c r="Q847" s="9">
        <f>'2024-25 Salary &amp; Benefits'!G$6</f>
        <v>14418.72</v>
      </c>
      <c r="R847" s="146">
        <f>'2024-25 Salary &amp; Benefits'!H$6</f>
        <v>0.18149999999999999</v>
      </c>
      <c r="S847" s="146">
        <f>'2024-25 Salary &amp; Benefits'!I$6</f>
        <v>0.17510000000000001</v>
      </c>
      <c r="T847" s="9">
        <f t="shared" si="156"/>
        <v>0</v>
      </c>
      <c r="U847" s="9">
        <f t="shared" si="157"/>
        <v>0</v>
      </c>
      <c r="V847" s="9">
        <f t="shared" si="158"/>
        <v>0</v>
      </c>
      <c r="W847" s="9">
        <f t="shared" si="159"/>
        <v>0</v>
      </c>
      <c r="X847" s="22">
        <f t="shared" si="160"/>
        <v>0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</row>
    <row r="848" spans="1:159" s="21" customFormat="1">
      <c r="A848" s="78" t="s">
        <v>2236</v>
      </c>
      <c r="B848" s="90" t="s">
        <v>33</v>
      </c>
      <c r="C848" s="91">
        <v>2824</v>
      </c>
      <c r="D848" s="90" t="s">
        <v>36</v>
      </c>
      <c r="E848" s="110" t="str">
        <f>VLOOKUP($C848,'2023-24 School Level AAFTE'!$C$4:$L$2380,9,FALSE)</f>
        <v>Yes</v>
      </c>
      <c r="F848" s="98">
        <f>VLOOKUP($C848,'2023-24 School Level AAFTE'!$C$4:$J$2380,8,FALSE)</f>
        <v>480.31</v>
      </c>
      <c r="G848" s="100">
        <f>IFERROR(IF(E848= "yes",VLOOKUP(C848,Summary!$B:$I,5,0),0),0)</f>
        <v>0</v>
      </c>
      <c r="H848" s="99">
        <f t="shared" si="151"/>
        <v>480.31</v>
      </c>
      <c r="I848" s="157">
        <f>VLOOKUP($A848,'2024-25 Salary &amp; Benefits'!$A:$I,3,FALSE)</f>
        <v>1</v>
      </c>
      <c r="J848" s="157">
        <f>VLOOKUP($A848,'2024-25 Salary &amp; Benefits'!$A:$I,4,FALSE)</f>
        <v>1</v>
      </c>
      <c r="K848" s="144">
        <f t="shared" si="152"/>
        <v>480.31</v>
      </c>
      <c r="L848" s="143">
        <f t="shared" si="153"/>
        <v>1.409</v>
      </c>
      <c r="M848" s="145">
        <f>'2024-25 Salary &amp; Benefits'!$E$6</f>
        <v>72728</v>
      </c>
      <c r="N848" s="145">
        <f>'2024-25 Salary &amp; Benefits'!$F$6</f>
        <v>78209</v>
      </c>
      <c r="O848" s="9">
        <f t="shared" si="154"/>
        <v>102473.75</v>
      </c>
      <c r="P848" s="9">
        <f t="shared" si="155"/>
        <v>7722.7299999999959</v>
      </c>
      <c r="Q848" s="9">
        <f>'2024-25 Salary &amp; Benefits'!G$6</f>
        <v>14418.72</v>
      </c>
      <c r="R848" s="146">
        <f>'2024-25 Salary &amp; Benefits'!H$6</f>
        <v>0.18149999999999999</v>
      </c>
      <c r="S848" s="146">
        <f>'2024-25 Salary &amp; Benefits'!I$6</f>
        <v>0.17510000000000001</v>
      </c>
      <c r="T848" s="9">
        <f t="shared" si="156"/>
        <v>40267.21</v>
      </c>
      <c r="U848" s="9">
        <f t="shared" si="157"/>
        <v>1836.61</v>
      </c>
      <c r="V848" s="9">
        <f t="shared" si="158"/>
        <v>321.58999999999997</v>
      </c>
      <c r="W848" s="9">
        <f t="shared" si="159"/>
        <v>2158.1999999999998</v>
      </c>
      <c r="X848" s="22">
        <f t="shared" si="160"/>
        <v>152621.89000000001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</row>
    <row r="849" spans="1:159" s="21" customFormat="1">
      <c r="A849" s="78" t="s">
        <v>2236</v>
      </c>
      <c r="B849" s="90" t="s">
        <v>33</v>
      </c>
      <c r="C849" s="91">
        <v>3315</v>
      </c>
      <c r="D849" s="90" t="s">
        <v>42</v>
      </c>
      <c r="E849" s="110" t="str">
        <f>VLOOKUP($C849,'2023-24 School Level AAFTE'!$C$4:$L$2380,9,FALSE)</f>
        <v>Yes</v>
      </c>
      <c r="F849" s="98">
        <f>VLOOKUP($C849,'2023-24 School Level AAFTE'!$C$4:$J$2380,8,FALSE)</f>
        <v>343.43</v>
      </c>
      <c r="G849" s="100">
        <f>IFERROR(IF(E849= "yes",VLOOKUP(C849,Summary!$B:$I,5,0),0),0)</f>
        <v>0</v>
      </c>
      <c r="H849" s="99">
        <f t="shared" si="151"/>
        <v>343.43</v>
      </c>
      <c r="I849" s="157">
        <f>VLOOKUP($A849,'2024-25 Salary &amp; Benefits'!$A:$I,3,FALSE)</f>
        <v>1</v>
      </c>
      <c r="J849" s="157">
        <f>VLOOKUP($A849,'2024-25 Salary &amp; Benefits'!$A:$I,4,FALSE)</f>
        <v>1</v>
      </c>
      <c r="K849" s="144">
        <f t="shared" si="152"/>
        <v>343.43</v>
      </c>
      <c r="L849" s="143">
        <f t="shared" si="153"/>
        <v>1.0069999999999999</v>
      </c>
      <c r="M849" s="145">
        <f>'2024-25 Salary &amp; Benefits'!$E$6</f>
        <v>72728</v>
      </c>
      <c r="N849" s="145">
        <f>'2024-25 Salary &amp; Benefits'!$F$6</f>
        <v>78209</v>
      </c>
      <c r="O849" s="9">
        <f t="shared" si="154"/>
        <v>73237.100000000006</v>
      </c>
      <c r="P849" s="9">
        <f t="shared" si="155"/>
        <v>5519.3600000000006</v>
      </c>
      <c r="Q849" s="9">
        <f>'2024-25 Salary &amp; Benefits'!G$6</f>
        <v>14418.72</v>
      </c>
      <c r="R849" s="146">
        <f>'2024-25 Salary &amp; Benefits'!H$6</f>
        <v>0.18149999999999999</v>
      </c>
      <c r="S849" s="146">
        <f>'2024-25 Salary &amp; Benefits'!I$6</f>
        <v>0.17510000000000001</v>
      </c>
      <c r="T849" s="9">
        <f t="shared" si="156"/>
        <v>28778.62</v>
      </c>
      <c r="U849" s="9">
        <f t="shared" si="157"/>
        <v>1312.61</v>
      </c>
      <c r="V849" s="9">
        <f t="shared" si="158"/>
        <v>229.84</v>
      </c>
      <c r="W849" s="9">
        <f t="shared" si="159"/>
        <v>1542.4499999999998</v>
      </c>
      <c r="X849" s="22">
        <f t="shared" si="160"/>
        <v>109077.53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</row>
    <row r="850" spans="1:159" s="21" customFormat="1">
      <c r="A850" s="78" t="s">
        <v>2236</v>
      </c>
      <c r="B850" s="90" t="s">
        <v>33</v>
      </c>
      <c r="C850" s="91">
        <v>5727</v>
      </c>
      <c r="D850" s="90" t="s">
        <v>3174</v>
      </c>
      <c r="E850" s="110" t="str">
        <f>VLOOKUP($C850,'2023-24 School Level AAFTE'!$C$4:$L$2380,9,FALSE)</f>
        <v>Yes</v>
      </c>
      <c r="F850" s="98">
        <f>VLOOKUP($C850,'2023-24 School Level AAFTE'!$C$4:$J$2380,8,FALSE)</f>
        <v>133.54</v>
      </c>
      <c r="G850" s="100">
        <f>IFERROR(IF(E850= "yes",VLOOKUP(C850,Summary!$B:$I,5,0),0),0)</f>
        <v>0</v>
      </c>
      <c r="H850" s="99">
        <f t="shared" si="151"/>
        <v>133.54</v>
      </c>
      <c r="I850" s="157">
        <f>VLOOKUP($A850,'2024-25 Salary &amp; Benefits'!$A:$I,3,FALSE)</f>
        <v>1</v>
      </c>
      <c r="J850" s="157">
        <f>VLOOKUP($A850,'2024-25 Salary &amp; Benefits'!$A:$I,4,FALSE)</f>
        <v>1</v>
      </c>
      <c r="K850" s="144">
        <f t="shared" si="152"/>
        <v>133.54</v>
      </c>
      <c r="L850" s="143">
        <f t="shared" si="153"/>
        <v>0.39200000000000002</v>
      </c>
      <c r="M850" s="145">
        <f>'2024-25 Salary &amp; Benefits'!$E$6</f>
        <v>72728</v>
      </c>
      <c r="N850" s="145">
        <f>'2024-25 Salary &amp; Benefits'!$F$6</f>
        <v>78209</v>
      </c>
      <c r="O850" s="9">
        <f t="shared" si="154"/>
        <v>28509.38</v>
      </c>
      <c r="P850" s="9">
        <f t="shared" si="155"/>
        <v>2148.5499999999993</v>
      </c>
      <c r="Q850" s="9">
        <f>'2024-25 Salary &amp; Benefits'!G$6</f>
        <v>14418.72</v>
      </c>
      <c r="R850" s="146">
        <f>'2024-25 Salary &amp; Benefits'!H$6</f>
        <v>0.18149999999999999</v>
      </c>
      <c r="S850" s="146">
        <f>'2024-25 Salary &amp; Benefits'!I$6</f>
        <v>0.17510000000000001</v>
      </c>
      <c r="T850" s="9">
        <f t="shared" si="156"/>
        <v>11202.8</v>
      </c>
      <c r="U850" s="9">
        <f t="shared" si="157"/>
        <v>510.97</v>
      </c>
      <c r="V850" s="9">
        <f t="shared" si="158"/>
        <v>89.47</v>
      </c>
      <c r="W850" s="9">
        <f t="shared" si="159"/>
        <v>600.44000000000005</v>
      </c>
      <c r="X850" s="22">
        <f t="shared" si="160"/>
        <v>42461.17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</row>
    <row r="851" spans="1:159" s="21" customFormat="1">
      <c r="A851" s="78" t="s">
        <v>2236</v>
      </c>
      <c r="B851" s="90" t="s">
        <v>33</v>
      </c>
      <c r="C851" s="91">
        <v>5521</v>
      </c>
      <c r="D851" s="90" t="s">
        <v>2969</v>
      </c>
      <c r="E851" s="110" t="str">
        <f>VLOOKUP($C851,'2023-24 School Level AAFTE'!$C$4:$L$2380,9,FALSE)</f>
        <v>Yes</v>
      </c>
      <c r="F851" s="98">
        <f>VLOOKUP($C851,'2023-24 School Level AAFTE'!$C$4:$J$2380,8,FALSE)</f>
        <v>604.42999999999995</v>
      </c>
      <c r="G851" s="100">
        <f>IFERROR(IF(E851= "yes",VLOOKUP(C851,Summary!$B:$I,5,0),0),0)</f>
        <v>0</v>
      </c>
      <c r="H851" s="99">
        <f t="shared" si="151"/>
        <v>604.42999999999995</v>
      </c>
      <c r="I851" s="157">
        <f>VLOOKUP($A851,'2024-25 Salary &amp; Benefits'!$A:$I,3,FALSE)</f>
        <v>1</v>
      </c>
      <c r="J851" s="157">
        <f>VLOOKUP($A851,'2024-25 Salary &amp; Benefits'!$A:$I,4,FALSE)</f>
        <v>1</v>
      </c>
      <c r="K851" s="144">
        <f t="shared" si="152"/>
        <v>604.42999999999995</v>
      </c>
      <c r="L851" s="143">
        <f t="shared" si="153"/>
        <v>1.7729999999999999</v>
      </c>
      <c r="M851" s="145">
        <f>'2024-25 Salary &amp; Benefits'!$E$6</f>
        <v>72728</v>
      </c>
      <c r="N851" s="145">
        <f>'2024-25 Salary &amp; Benefits'!$F$6</f>
        <v>78209</v>
      </c>
      <c r="O851" s="9">
        <f t="shared" si="154"/>
        <v>128946.74</v>
      </c>
      <c r="P851" s="9">
        <f t="shared" si="155"/>
        <v>9717.8199999999924</v>
      </c>
      <c r="Q851" s="9">
        <f>'2024-25 Salary &amp; Benefits'!G$6</f>
        <v>14418.72</v>
      </c>
      <c r="R851" s="146">
        <f>'2024-25 Salary &amp; Benefits'!H$6</f>
        <v>0.18149999999999999</v>
      </c>
      <c r="S851" s="146">
        <f>'2024-25 Salary &amp; Benefits'!I$6</f>
        <v>0.17510000000000001</v>
      </c>
      <c r="T851" s="9">
        <f t="shared" si="156"/>
        <v>50669.81</v>
      </c>
      <c r="U851" s="9">
        <f t="shared" si="157"/>
        <v>2311.08</v>
      </c>
      <c r="V851" s="9">
        <f t="shared" si="158"/>
        <v>404.67</v>
      </c>
      <c r="W851" s="9">
        <f t="shared" si="159"/>
        <v>2715.75</v>
      </c>
      <c r="X851" s="22">
        <f t="shared" si="160"/>
        <v>192050.12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</row>
    <row r="852" spans="1:159" s="21" customFormat="1">
      <c r="A852" s="78" t="s">
        <v>2236</v>
      </c>
      <c r="B852" s="90" t="s">
        <v>33</v>
      </c>
      <c r="C852" s="91">
        <v>3077</v>
      </c>
      <c r="D852" s="90" t="s">
        <v>39</v>
      </c>
      <c r="E852" s="110" t="str">
        <f>VLOOKUP($C852,'2023-24 School Level AAFTE'!$C$4:$L$2380,9,FALSE)</f>
        <v>Yes</v>
      </c>
      <c r="F852" s="98">
        <f>VLOOKUP($C852,'2023-24 School Level AAFTE'!$C$4:$J$2380,8,FALSE)</f>
        <v>454.47</v>
      </c>
      <c r="G852" s="100">
        <f>IFERROR(IF(E852= "yes",VLOOKUP(C852,Summary!$B:$I,5,0),0),0)</f>
        <v>0</v>
      </c>
      <c r="H852" s="99">
        <f t="shared" si="151"/>
        <v>454.47</v>
      </c>
      <c r="I852" s="157">
        <f>VLOOKUP($A852,'2024-25 Salary &amp; Benefits'!$A:$I,3,FALSE)</f>
        <v>1</v>
      </c>
      <c r="J852" s="157">
        <f>VLOOKUP($A852,'2024-25 Salary &amp; Benefits'!$A:$I,4,FALSE)</f>
        <v>1</v>
      </c>
      <c r="K852" s="144">
        <f t="shared" si="152"/>
        <v>454.47</v>
      </c>
      <c r="L852" s="143">
        <f t="shared" si="153"/>
        <v>1.333</v>
      </c>
      <c r="M852" s="145">
        <f>'2024-25 Salary &amp; Benefits'!$E$6</f>
        <v>72728</v>
      </c>
      <c r="N852" s="145">
        <f>'2024-25 Salary &amp; Benefits'!$F$6</f>
        <v>78209</v>
      </c>
      <c r="O852" s="9">
        <f t="shared" si="154"/>
        <v>96946.42</v>
      </c>
      <c r="P852" s="9">
        <f t="shared" si="155"/>
        <v>7306.1800000000076</v>
      </c>
      <c r="Q852" s="9">
        <f>'2024-25 Salary &amp; Benefits'!G$6</f>
        <v>14418.72</v>
      </c>
      <c r="R852" s="146">
        <f>'2024-25 Salary &amp; Benefits'!H$6</f>
        <v>0.18149999999999999</v>
      </c>
      <c r="S852" s="146">
        <f>'2024-25 Salary &amp; Benefits'!I$6</f>
        <v>0.17510000000000001</v>
      </c>
      <c r="T852" s="9">
        <f t="shared" si="156"/>
        <v>38095.24</v>
      </c>
      <c r="U852" s="9">
        <f t="shared" si="157"/>
        <v>1737.54</v>
      </c>
      <c r="V852" s="9">
        <f t="shared" si="158"/>
        <v>304.24</v>
      </c>
      <c r="W852" s="9">
        <f t="shared" si="159"/>
        <v>2041.78</v>
      </c>
      <c r="X852" s="22">
        <f t="shared" si="160"/>
        <v>144389.62000000002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</row>
    <row r="853" spans="1:159" s="21" customFormat="1">
      <c r="A853" s="78" t="s">
        <v>2236</v>
      </c>
      <c r="B853" s="90" t="s">
        <v>33</v>
      </c>
      <c r="C853" s="91">
        <v>3267</v>
      </c>
      <c r="D853" s="90" t="s">
        <v>41</v>
      </c>
      <c r="E853" s="110" t="str">
        <f>VLOOKUP($C853,'2023-24 School Level AAFTE'!$C$4:$L$2380,9,FALSE)</f>
        <v>Yes</v>
      </c>
      <c r="F853" s="98">
        <f>VLOOKUP($C853,'2023-24 School Level AAFTE'!$C$4:$J$2380,8,FALSE)</f>
        <v>715.29</v>
      </c>
      <c r="G853" s="100">
        <f>IFERROR(IF(E853= "yes",VLOOKUP(C853,Summary!$B:$I,5,0),0),0)</f>
        <v>0</v>
      </c>
      <c r="H853" s="99">
        <f t="shared" si="151"/>
        <v>715.29</v>
      </c>
      <c r="I853" s="157">
        <f>VLOOKUP($A853,'2024-25 Salary &amp; Benefits'!$A:$I,3,FALSE)</f>
        <v>1</v>
      </c>
      <c r="J853" s="157">
        <f>VLOOKUP($A853,'2024-25 Salary &amp; Benefits'!$A:$I,4,FALSE)</f>
        <v>1</v>
      </c>
      <c r="K853" s="144">
        <f t="shared" si="152"/>
        <v>715.29</v>
      </c>
      <c r="L853" s="143">
        <f t="shared" si="153"/>
        <v>2.0979999999999999</v>
      </c>
      <c r="M853" s="145">
        <f>'2024-25 Salary &amp; Benefits'!$E$6</f>
        <v>72728</v>
      </c>
      <c r="N853" s="145">
        <f>'2024-25 Salary &amp; Benefits'!$F$6</f>
        <v>78209</v>
      </c>
      <c r="O853" s="9">
        <f t="shared" si="154"/>
        <v>152583.34</v>
      </c>
      <c r="P853" s="9">
        <f t="shared" si="155"/>
        <v>11499.140000000014</v>
      </c>
      <c r="Q853" s="9">
        <f>'2024-25 Salary &amp; Benefits'!G$6</f>
        <v>14418.72</v>
      </c>
      <c r="R853" s="146">
        <f>'2024-25 Salary &amp; Benefits'!H$6</f>
        <v>0.18149999999999999</v>
      </c>
      <c r="S853" s="146">
        <f>'2024-25 Salary &amp; Benefits'!I$6</f>
        <v>0.17510000000000001</v>
      </c>
      <c r="T853" s="9">
        <f t="shared" si="156"/>
        <v>59957.85</v>
      </c>
      <c r="U853" s="9">
        <f t="shared" si="157"/>
        <v>2734.71</v>
      </c>
      <c r="V853" s="9">
        <f t="shared" si="158"/>
        <v>478.85</v>
      </c>
      <c r="W853" s="9">
        <f t="shared" si="159"/>
        <v>3213.56</v>
      </c>
      <c r="X853" s="22">
        <f t="shared" si="160"/>
        <v>227253.89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</row>
    <row r="854" spans="1:159" s="21" customFormat="1">
      <c r="A854" s="78" t="s">
        <v>2236</v>
      </c>
      <c r="B854" s="90" t="s">
        <v>33</v>
      </c>
      <c r="C854" s="91">
        <v>4429</v>
      </c>
      <c r="D854" s="90" t="s">
        <v>53</v>
      </c>
      <c r="E854" s="110" t="str">
        <f>VLOOKUP($C854,'2023-24 School Level AAFTE'!$C$4:$L$2380,9,FALSE)</f>
        <v>Yes</v>
      </c>
      <c r="F854" s="98">
        <f>VLOOKUP($C854,'2023-24 School Level AAFTE'!$C$4:$J$2380,8,FALSE)</f>
        <v>856.86</v>
      </c>
      <c r="G854" s="100">
        <f>IFERROR(IF(E854= "yes",VLOOKUP(C854,Summary!$B:$I,5,0),0),0)</f>
        <v>0</v>
      </c>
      <c r="H854" s="99">
        <f t="shared" si="151"/>
        <v>856.86</v>
      </c>
      <c r="I854" s="157">
        <f>VLOOKUP($A854,'2024-25 Salary &amp; Benefits'!$A:$I,3,FALSE)</f>
        <v>1</v>
      </c>
      <c r="J854" s="157">
        <f>VLOOKUP($A854,'2024-25 Salary &amp; Benefits'!$A:$I,4,FALSE)</f>
        <v>1</v>
      </c>
      <c r="K854" s="144">
        <f t="shared" si="152"/>
        <v>856.86</v>
      </c>
      <c r="L854" s="143">
        <f t="shared" si="153"/>
        <v>2.5129999999999999</v>
      </c>
      <c r="M854" s="145">
        <f>'2024-25 Salary &amp; Benefits'!$E$6</f>
        <v>72728</v>
      </c>
      <c r="N854" s="145">
        <f>'2024-25 Salary &amp; Benefits'!$F$6</f>
        <v>78209</v>
      </c>
      <c r="O854" s="9">
        <f t="shared" si="154"/>
        <v>182765.46</v>
      </c>
      <c r="P854" s="9">
        <f t="shared" si="155"/>
        <v>13773.760000000009</v>
      </c>
      <c r="Q854" s="9">
        <f>'2024-25 Salary &amp; Benefits'!G$6</f>
        <v>14418.72</v>
      </c>
      <c r="R854" s="146">
        <f>'2024-25 Salary &amp; Benefits'!H$6</f>
        <v>0.18149999999999999</v>
      </c>
      <c r="S854" s="146">
        <f>'2024-25 Salary &amp; Benefits'!I$6</f>
        <v>0.17510000000000001</v>
      </c>
      <c r="T854" s="9">
        <f t="shared" si="156"/>
        <v>71817.960000000006</v>
      </c>
      <c r="U854" s="9">
        <f t="shared" si="157"/>
        <v>3275.65</v>
      </c>
      <c r="V854" s="9">
        <f t="shared" si="158"/>
        <v>573.57000000000005</v>
      </c>
      <c r="W854" s="9">
        <f t="shared" si="159"/>
        <v>3849.2200000000003</v>
      </c>
      <c r="X854" s="22">
        <f t="shared" si="160"/>
        <v>272206.39999999997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</row>
    <row r="855" spans="1:159" s="21" customFormat="1">
      <c r="A855" s="78" t="s">
        <v>2236</v>
      </c>
      <c r="B855" s="90" t="s">
        <v>33</v>
      </c>
      <c r="C855" s="91">
        <v>3731</v>
      </c>
      <c r="D855" s="90" t="s">
        <v>45</v>
      </c>
      <c r="E855" s="110" t="str">
        <f>VLOOKUP($C855,'2023-24 School Level AAFTE'!$C$4:$L$2380,9,FALSE)</f>
        <v>No</v>
      </c>
      <c r="F855" s="98">
        <f>VLOOKUP($C855,'2023-24 School Level AAFTE'!$C$4:$J$2380,8,FALSE)</f>
        <v>1846.48</v>
      </c>
      <c r="G855" s="100">
        <f>IFERROR(IF(E855= "yes",VLOOKUP(C855,Summary!$B:$I,5,0),0),0)</f>
        <v>0</v>
      </c>
      <c r="H855" s="99">
        <f t="shared" si="151"/>
        <v>0</v>
      </c>
      <c r="I855" s="157">
        <f>VLOOKUP($A855,'2024-25 Salary &amp; Benefits'!$A:$I,3,FALSE)</f>
        <v>1</v>
      </c>
      <c r="J855" s="157">
        <f>VLOOKUP($A855,'2024-25 Salary &amp; Benefits'!$A:$I,4,FALSE)</f>
        <v>1</v>
      </c>
      <c r="K855" s="144">
        <f t="shared" si="152"/>
        <v>0</v>
      </c>
      <c r="L855" s="143">
        <f t="shared" si="153"/>
        <v>0</v>
      </c>
      <c r="M855" s="145">
        <f>'2024-25 Salary &amp; Benefits'!$E$6</f>
        <v>72728</v>
      </c>
      <c r="N855" s="145">
        <f>'2024-25 Salary &amp; Benefits'!$F$6</f>
        <v>78209</v>
      </c>
      <c r="O855" s="9">
        <f t="shared" si="154"/>
        <v>0</v>
      </c>
      <c r="P855" s="9">
        <f t="shared" si="155"/>
        <v>0</v>
      </c>
      <c r="Q855" s="9">
        <f>'2024-25 Salary &amp; Benefits'!G$6</f>
        <v>14418.72</v>
      </c>
      <c r="R855" s="146">
        <f>'2024-25 Salary &amp; Benefits'!H$6</f>
        <v>0.18149999999999999</v>
      </c>
      <c r="S855" s="146">
        <f>'2024-25 Salary &amp; Benefits'!I$6</f>
        <v>0.17510000000000001</v>
      </c>
      <c r="T855" s="9">
        <f t="shared" si="156"/>
        <v>0</v>
      </c>
      <c r="U855" s="9">
        <f t="shared" si="157"/>
        <v>0</v>
      </c>
      <c r="V855" s="9">
        <f t="shared" si="158"/>
        <v>0</v>
      </c>
      <c r="W855" s="9">
        <f t="shared" si="159"/>
        <v>0</v>
      </c>
      <c r="X855" s="22">
        <f t="shared" si="160"/>
        <v>0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</row>
    <row r="856" spans="1:159" s="21" customFormat="1">
      <c r="A856" s="78" t="s">
        <v>2236</v>
      </c>
      <c r="B856" s="90" t="s">
        <v>33</v>
      </c>
      <c r="C856" s="91">
        <v>2826</v>
      </c>
      <c r="D856" s="90" t="s">
        <v>38</v>
      </c>
      <c r="E856" s="110" t="str">
        <f>VLOOKUP($C856,'2023-24 School Level AAFTE'!$C$4:$L$2380,9,FALSE)</f>
        <v>Yes</v>
      </c>
      <c r="F856" s="98">
        <f>VLOOKUP($C856,'2023-24 School Level AAFTE'!$C$4:$J$2380,8,FALSE)</f>
        <v>1862.14</v>
      </c>
      <c r="G856" s="100">
        <f>IFERROR(IF(E856= "yes",VLOOKUP(C856,Summary!$B:$I,5,0),0),0)</f>
        <v>0</v>
      </c>
      <c r="H856" s="99">
        <f t="shared" si="151"/>
        <v>1862.14</v>
      </c>
      <c r="I856" s="157">
        <f>VLOOKUP($A856,'2024-25 Salary &amp; Benefits'!$A:$I,3,FALSE)</f>
        <v>1</v>
      </c>
      <c r="J856" s="157">
        <f>VLOOKUP($A856,'2024-25 Salary &amp; Benefits'!$A:$I,4,FALSE)</f>
        <v>1</v>
      </c>
      <c r="K856" s="144">
        <f t="shared" si="152"/>
        <v>1862.14</v>
      </c>
      <c r="L856" s="143">
        <f t="shared" si="153"/>
        <v>5.4619999999999997</v>
      </c>
      <c r="M856" s="145">
        <f>'2024-25 Salary &amp; Benefits'!$E$6</f>
        <v>72728</v>
      </c>
      <c r="N856" s="145">
        <f>'2024-25 Salary &amp; Benefits'!$F$6</f>
        <v>78209</v>
      </c>
      <c r="O856" s="9">
        <f t="shared" si="154"/>
        <v>397240.34</v>
      </c>
      <c r="P856" s="9">
        <f t="shared" si="155"/>
        <v>29937.219999999972</v>
      </c>
      <c r="Q856" s="9">
        <f>'2024-25 Salary &amp; Benefits'!G$6</f>
        <v>14418.72</v>
      </c>
      <c r="R856" s="146">
        <f>'2024-25 Salary &amp; Benefits'!H$6</f>
        <v>0.18149999999999999</v>
      </c>
      <c r="S856" s="146">
        <f>'2024-25 Salary &amp; Benefits'!I$6</f>
        <v>0.17510000000000001</v>
      </c>
      <c r="T856" s="9">
        <f t="shared" si="156"/>
        <v>156096.18</v>
      </c>
      <c r="U856" s="9">
        <f t="shared" si="157"/>
        <v>7119.63</v>
      </c>
      <c r="V856" s="9">
        <f t="shared" si="158"/>
        <v>1246.6500000000001</v>
      </c>
      <c r="W856" s="9">
        <f t="shared" si="159"/>
        <v>8366.2800000000007</v>
      </c>
      <c r="X856" s="22">
        <f t="shared" si="160"/>
        <v>591640.02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</row>
    <row r="857" spans="1:159" s="21" customFormat="1">
      <c r="A857" s="78" t="s">
        <v>2236</v>
      </c>
      <c r="B857" s="90" t="s">
        <v>33</v>
      </c>
      <c r="C857" s="91">
        <v>1884</v>
      </c>
      <c r="D857" s="90" t="s">
        <v>34</v>
      </c>
      <c r="E857" s="110" t="str">
        <f>VLOOKUP($C857,'2023-24 School Level AAFTE'!$C$4:$L$2380,9,FALSE)</f>
        <v>Yes</v>
      </c>
      <c r="F857" s="98">
        <f>VLOOKUP($C857,'2023-24 School Level AAFTE'!$C$4:$J$2380,8,FALSE)</f>
        <v>240.6</v>
      </c>
      <c r="G857" s="100">
        <f>IFERROR(IF(E857= "yes",VLOOKUP(C857,Summary!$B:$I,5,0),0),0)</f>
        <v>0</v>
      </c>
      <c r="H857" s="99">
        <f t="shared" si="151"/>
        <v>240.6</v>
      </c>
      <c r="I857" s="157">
        <f>VLOOKUP($A857,'2024-25 Salary &amp; Benefits'!$A:$I,3,FALSE)</f>
        <v>1</v>
      </c>
      <c r="J857" s="157">
        <f>VLOOKUP($A857,'2024-25 Salary &amp; Benefits'!$A:$I,4,FALSE)</f>
        <v>1</v>
      </c>
      <c r="K857" s="144">
        <f t="shared" si="152"/>
        <v>240.6</v>
      </c>
      <c r="L857" s="143">
        <f t="shared" si="153"/>
        <v>0.70599999999999996</v>
      </c>
      <c r="M857" s="145">
        <f>'2024-25 Salary &amp; Benefits'!$E$6</f>
        <v>72728</v>
      </c>
      <c r="N857" s="145">
        <f>'2024-25 Salary &amp; Benefits'!$F$6</f>
        <v>78209</v>
      </c>
      <c r="O857" s="9">
        <f t="shared" si="154"/>
        <v>51345.97</v>
      </c>
      <c r="P857" s="9">
        <f t="shared" si="155"/>
        <v>3869.5800000000017</v>
      </c>
      <c r="Q857" s="9">
        <f>'2024-25 Salary &amp; Benefits'!G$6</f>
        <v>14418.72</v>
      </c>
      <c r="R857" s="146">
        <f>'2024-25 Salary &amp; Benefits'!H$6</f>
        <v>0.18149999999999999</v>
      </c>
      <c r="S857" s="146">
        <f>'2024-25 Salary &amp; Benefits'!I$6</f>
        <v>0.17510000000000001</v>
      </c>
      <c r="T857" s="9">
        <f t="shared" si="156"/>
        <v>20176.47</v>
      </c>
      <c r="U857" s="9">
        <f t="shared" si="157"/>
        <v>920.26</v>
      </c>
      <c r="V857" s="9">
        <f t="shared" si="158"/>
        <v>161.13999999999999</v>
      </c>
      <c r="W857" s="9">
        <f t="shared" si="159"/>
        <v>1081.4000000000001</v>
      </c>
      <c r="X857" s="22">
        <f t="shared" si="160"/>
        <v>76473.42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</row>
    <row r="858" spans="1:159" s="21" customFormat="1">
      <c r="A858" s="78" t="s">
        <v>2236</v>
      </c>
      <c r="B858" s="90" t="s">
        <v>33</v>
      </c>
      <c r="C858" s="91">
        <v>4181</v>
      </c>
      <c r="D858" s="90" t="s">
        <v>50</v>
      </c>
      <c r="E858" s="110" t="str">
        <f>VLOOKUP($C858,'2023-24 School Level AAFTE'!$C$4:$L$2380,9,FALSE)</f>
        <v>Yes</v>
      </c>
      <c r="F858" s="98">
        <f>VLOOKUP($C858,'2023-24 School Level AAFTE'!$C$4:$J$2380,8,FALSE)</f>
        <v>407.62</v>
      </c>
      <c r="G858" s="100">
        <f>IFERROR(IF(E858= "yes",VLOOKUP(C858,Summary!$B:$I,5,0),0),0)</f>
        <v>0</v>
      </c>
      <c r="H858" s="99">
        <f t="shared" si="151"/>
        <v>407.62</v>
      </c>
      <c r="I858" s="157">
        <f>VLOOKUP($A858,'2024-25 Salary &amp; Benefits'!$A:$I,3,FALSE)</f>
        <v>1</v>
      </c>
      <c r="J858" s="157">
        <f>VLOOKUP($A858,'2024-25 Salary &amp; Benefits'!$A:$I,4,FALSE)</f>
        <v>1</v>
      </c>
      <c r="K858" s="144">
        <f t="shared" si="152"/>
        <v>407.62</v>
      </c>
      <c r="L858" s="143">
        <f t="shared" si="153"/>
        <v>1.196</v>
      </c>
      <c r="M858" s="145">
        <f>'2024-25 Salary &amp; Benefits'!$E$6</f>
        <v>72728</v>
      </c>
      <c r="N858" s="145">
        <f>'2024-25 Salary &amp; Benefits'!$F$6</f>
        <v>78209</v>
      </c>
      <c r="O858" s="9">
        <f t="shared" si="154"/>
        <v>86982.69</v>
      </c>
      <c r="P858" s="9">
        <f t="shared" si="155"/>
        <v>6555.2700000000041</v>
      </c>
      <c r="Q858" s="9">
        <f>'2024-25 Salary &amp; Benefits'!G$6</f>
        <v>14418.72</v>
      </c>
      <c r="R858" s="146">
        <f>'2024-25 Salary &amp; Benefits'!H$6</f>
        <v>0.18149999999999999</v>
      </c>
      <c r="S858" s="146">
        <f>'2024-25 Salary &amp; Benefits'!I$6</f>
        <v>0.17510000000000001</v>
      </c>
      <c r="T858" s="9">
        <f t="shared" si="156"/>
        <v>34179.980000000003</v>
      </c>
      <c r="U858" s="9">
        <f t="shared" si="157"/>
        <v>1558.97</v>
      </c>
      <c r="V858" s="9">
        <f t="shared" si="158"/>
        <v>272.98</v>
      </c>
      <c r="W858" s="9">
        <f t="shared" si="159"/>
        <v>1831.95</v>
      </c>
      <c r="X858" s="22">
        <f t="shared" si="160"/>
        <v>129549.89000000001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</row>
    <row r="859" spans="1:159" s="21" customFormat="1">
      <c r="A859" s="78" t="s">
        <v>2236</v>
      </c>
      <c r="B859" s="90" t="s">
        <v>33</v>
      </c>
      <c r="C859" s="91">
        <v>1941</v>
      </c>
      <c r="D859" s="90" t="s">
        <v>35</v>
      </c>
      <c r="E859" s="110" t="str">
        <f>VLOOKUP($C859,'2023-24 School Level AAFTE'!$C$4:$L$2380,9,FALSE)</f>
        <v>No</v>
      </c>
      <c r="F859" s="98">
        <f>VLOOKUP($C859,'2023-24 School Level AAFTE'!$C$4:$J$2380,8,FALSE)</f>
        <v>452.65999999999997</v>
      </c>
      <c r="G859" s="100">
        <f>IFERROR(IF(E859= "yes",VLOOKUP(C859,Summary!$B:$I,5,0),0),0)</f>
        <v>0</v>
      </c>
      <c r="H859" s="99">
        <f t="shared" si="151"/>
        <v>0</v>
      </c>
      <c r="I859" s="157">
        <f>VLOOKUP($A859,'2024-25 Salary &amp; Benefits'!$A:$I,3,FALSE)</f>
        <v>1</v>
      </c>
      <c r="J859" s="157">
        <f>VLOOKUP($A859,'2024-25 Salary &amp; Benefits'!$A:$I,4,FALSE)</f>
        <v>1</v>
      </c>
      <c r="K859" s="144">
        <f t="shared" si="152"/>
        <v>0</v>
      </c>
      <c r="L859" s="143">
        <f t="shared" si="153"/>
        <v>0</v>
      </c>
      <c r="M859" s="145">
        <f>'2024-25 Salary &amp; Benefits'!$E$6</f>
        <v>72728</v>
      </c>
      <c r="N859" s="145">
        <f>'2024-25 Salary &amp; Benefits'!$F$6</f>
        <v>78209</v>
      </c>
      <c r="O859" s="9">
        <f t="shared" si="154"/>
        <v>0</v>
      </c>
      <c r="P859" s="9">
        <f t="shared" si="155"/>
        <v>0</v>
      </c>
      <c r="Q859" s="9">
        <f>'2024-25 Salary &amp; Benefits'!G$6</f>
        <v>14418.72</v>
      </c>
      <c r="R859" s="146">
        <f>'2024-25 Salary &amp; Benefits'!H$6</f>
        <v>0.18149999999999999</v>
      </c>
      <c r="S859" s="146">
        <f>'2024-25 Salary &amp; Benefits'!I$6</f>
        <v>0.17510000000000001</v>
      </c>
      <c r="T859" s="9">
        <f t="shared" si="156"/>
        <v>0</v>
      </c>
      <c r="U859" s="9">
        <f t="shared" si="157"/>
        <v>0</v>
      </c>
      <c r="V859" s="9">
        <f t="shared" si="158"/>
        <v>0</v>
      </c>
      <c r="W859" s="9">
        <f t="shared" si="159"/>
        <v>0</v>
      </c>
      <c r="X859" s="22">
        <f t="shared" si="160"/>
        <v>0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</row>
    <row r="860" spans="1:159" s="21" customFormat="1">
      <c r="A860" s="78" t="s">
        <v>2236</v>
      </c>
      <c r="B860" s="90" t="s">
        <v>33</v>
      </c>
      <c r="C860" s="91">
        <v>3472</v>
      </c>
      <c r="D860" s="90" t="s">
        <v>44</v>
      </c>
      <c r="E860" s="110" t="str">
        <f>VLOOKUP($C860,'2023-24 School Level AAFTE'!$C$4:$L$2380,9,FALSE)</f>
        <v>Yes</v>
      </c>
      <c r="F860" s="98">
        <f>VLOOKUP($C860,'2023-24 School Level AAFTE'!$C$4:$J$2380,8,FALSE)</f>
        <v>694.09</v>
      </c>
      <c r="G860" s="100">
        <f>IFERROR(IF(E860= "yes",VLOOKUP(C860,Summary!$B:$I,5,0),0),0)</f>
        <v>0</v>
      </c>
      <c r="H860" s="99">
        <f t="shared" si="151"/>
        <v>694.09</v>
      </c>
      <c r="I860" s="157">
        <f>VLOOKUP($A860,'2024-25 Salary &amp; Benefits'!$A:$I,3,FALSE)</f>
        <v>1</v>
      </c>
      <c r="J860" s="157">
        <f>VLOOKUP($A860,'2024-25 Salary &amp; Benefits'!$A:$I,4,FALSE)</f>
        <v>1</v>
      </c>
      <c r="K860" s="144">
        <f t="shared" si="152"/>
        <v>694.09</v>
      </c>
      <c r="L860" s="143">
        <f t="shared" si="153"/>
        <v>2.036</v>
      </c>
      <c r="M860" s="145">
        <f>'2024-25 Salary &amp; Benefits'!$E$6</f>
        <v>72728</v>
      </c>
      <c r="N860" s="145">
        <f>'2024-25 Salary &amp; Benefits'!$F$6</f>
        <v>78209</v>
      </c>
      <c r="O860" s="9">
        <f t="shared" si="154"/>
        <v>148074.21</v>
      </c>
      <c r="P860" s="9">
        <f t="shared" si="155"/>
        <v>11159.309999999998</v>
      </c>
      <c r="Q860" s="9">
        <f>'2024-25 Salary &amp; Benefits'!G$6</f>
        <v>14418.72</v>
      </c>
      <c r="R860" s="146">
        <f>'2024-25 Salary &amp; Benefits'!H$6</f>
        <v>0.18149999999999999</v>
      </c>
      <c r="S860" s="146">
        <f>'2024-25 Salary &amp; Benefits'!I$6</f>
        <v>0.17510000000000001</v>
      </c>
      <c r="T860" s="9">
        <f t="shared" si="156"/>
        <v>58185.98</v>
      </c>
      <c r="U860" s="9">
        <f t="shared" si="157"/>
        <v>2653.89</v>
      </c>
      <c r="V860" s="9">
        <f t="shared" si="158"/>
        <v>464.7</v>
      </c>
      <c r="W860" s="9">
        <f t="shared" si="159"/>
        <v>3118.5899999999997</v>
      </c>
      <c r="X860" s="22">
        <f t="shared" si="160"/>
        <v>220538.09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</row>
    <row r="861" spans="1:159" s="21" customFormat="1">
      <c r="A861" s="78" t="s">
        <v>2236</v>
      </c>
      <c r="B861" s="90" t="s">
        <v>33</v>
      </c>
      <c r="C861" s="91">
        <v>5106</v>
      </c>
      <c r="D861" s="81" t="s">
        <v>56</v>
      </c>
      <c r="E861" s="110" t="str">
        <f>VLOOKUP($C861,'2023-24 School Level AAFTE'!$C$4:$L$2380,9,FALSE)</f>
        <v>Yes</v>
      </c>
      <c r="F861" s="98">
        <f>VLOOKUP($C861,'2023-24 School Level AAFTE'!$C$4:$J$2380,8,FALSE)</f>
        <v>55.75</v>
      </c>
      <c r="G861" s="100">
        <f>IFERROR(IF(E861= "yes",VLOOKUP(C861,Summary!$B:$I,5,0),0),0)</f>
        <v>0</v>
      </c>
      <c r="H861" s="99">
        <f t="shared" si="151"/>
        <v>55.75</v>
      </c>
      <c r="I861" s="157">
        <f>VLOOKUP($A861,'2024-25 Salary &amp; Benefits'!$A:$I,3,FALSE)</f>
        <v>1</v>
      </c>
      <c r="J861" s="157">
        <f>VLOOKUP($A861,'2024-25 Salary &amp; Benefits'!$A:$I,4,FALSE)</f>
        <v>1</v>
      </c>
      <c r="K861" s="144">
        <f t="shared" si="152"/>
        <v>55.75</v>
      </c>
      <c r="L861" s="143">
        <f t="shared" si="153"/>
        <v>0.16400000000000001</v>
      </c>
      <c r="M861" s="145">
        <f>'2024-25 Salary &amp; Benefits'!$E$6</f>
        <v>72728</v>
      </c>
      <c r="N861" s="145">
        <f>'2024-25 Salary &amp; Benefits'!$F$6</f>
        <v>78209</v>
      </c>
      <c r="O861" s="9">
        <f t="shared" si="154"/>
        <v>11927.39</v>
      </c>
      <c r="P861" s="9">
        <f t="shared" si="155"/>
        <v>898.89000000000124</v>
      </c>
      <c r="Q861" s="9">
        <f>'2024-25 Salary &amp; Benefits'!G$6</f>
        <v>14418.72</v>
      </c>
      <c r="R861" s="146">
        <f>'2024-25 Salary &amp; Benefits'!H$6</f>
        <v>0.18149999999999999</v>
      </c>
      <c r="S861" s="146">
        <f>'2024-25 Salary &amp; Benefits'!I$6</f>
        <v>0.17510000000000001</v>
      </c>
      <c r="T861" s="9">
        <f t="shared" si="156"/>
        <v>4686.8900000000003</v>
      </c>
      <c r="U861" s="9">
        <f t="shared" si="157"/>
        <v>213.77</v>
      </c>
      <c r="V861" s="9">
        <f t="shared" si="158"/>
        <v>37.43</v>
      </c>
      <c r="W861" s="9">
        <f t="shared" si="159"/>
        <v>251.20000000000002</v>
      </c>
      <c r="X861" s="22">
        <f t="shared" si="160"/>
        <v>17764.37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</row>
    <row r="862" spans="1:159" s="21" customFormat="1">
      <c r="A862" s="78" t="s">
        <v>2236</v>
      </c>
      <c r="B862" s="90" t="s">
        <v>33</v>
      </c>
      <c r="C862" s="91">
        <v>4446</v>
      </c>
      <c r="D862" s="90" t="s">
        <v>54</v>
      </c>
      <c r="E862" s="110" t="str">
        <f>VLOOKUP($C862,'2023-24 School Level AAFTE'!$C$4:$L$2380,9,FALSE)</f>
        <v>No</v>
      </c>
      <c r="F862" s="98">
        <f>VLOOKUP($C862,'2023-24 School Level AAFTE'!$C$4:$J$2380,8,FALSE)</f>
        <v>323.39999999999998</v>
      </c>
      <c r="G862" s="100">
        <f>IFERROR(IF(E862= "yes",VLOOKUP(C862,Summary!$B:$I,5,0),0),0)</f>
        <v>0</v>
      </c>
      <c r="H862" s="99">
        <f t="shared" si="151"/>
        <v>0</v>
      </c>
      <c r="I862" s="157">
        <f>VLOOKUP($A862,'2024-25 Salary &amp; Benefits'!$A:$I,3,FALSE)</f>
        <v>1</v>
      </c>
      <c r="J862" s="157">
        <f>VLOOKUP($A862,'2024-25 Salary &amp; Benefits'!$A:$I,4,FALSE)</f>
        <v>1</v>
      </c>
      <c r="K862" s="144">
        <f t="shared" si="152"/>
        <v>0</v>
      </c>
      <c r="L862" s="143">
        <f t="shared" si="153"/>
        <v>0</v>
      </c>
      <c r="M862" s="145">
        <f>'2024-25 Salary &amp; Benefits'!$E$6</f>
        <v>72728</v>
      </c>
      <c r="N862" s="145">
        <f>'2024-25 Salary &amp; Benefits'!$F$6</f>
        <v>78209</v>
      </c>
      <c r="O862" s="9">
        <f t="shared" si="154"/>
        <v>0</v>
      </c>
      <c r="P862" s="9">
        <f t="shared" si="155"/>
        <v>0</v>
      </c>
      <c r="Q862" s="9">
        <f>'2024-25 Salary &amp; Benefits'!G$6</f>
        <v>14418.72</v>
      </c>
      <c r="R862" s="146">
        <f>'2024-25 Salary &amp; Benefits'!H$6</f>
        <v>0.18149999999999999</v>
      </c>
      <c r="S862" s="146">
        <f>'2024-25 Salary &amp; Benefits'!I$6</f>
        <v>0.17510000000000001</v>
      </c>
      <c r="T862" s="9">
        <f t="shared" si="156"/>
        <v>0</v>
      </c>
      <c r="U862" s="9">
        <f t="shared" si="157"/>
        <v>0</v>
      </c>
      <c r="V862" s="9">
        <f t="shared" si="158"/>
        <v>0</v>
      </c>
      <c r="W862" s="9">
        <f t="shared" si="159"/>
        <v>0</v>
      </c>
      <c r="X862" s="22">
        <f t="shared" si="160"/>
        <v>0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</row>
    <row r="863" spans="1:159" s="21" customFormat="1">
      <c r="A863" s="78" t="s">
        <v>2236</v>
      </c>
      <c r="B863" s="90" t="s">
        <v>33</v>
      </c>
      <c r="C863" s="91">
        <v>5438</v>
      </c>
      <c r="D863" s="90" t="s">
        <v>58</v>
      </c>
      <c r="E863" s="110" t="str">
        <f>VLOOKUP($C863,'2023-24 School Level AAFTE'!$C$4:$L$2380,9,FALSE)</f>
        <v>No</v>
      </c>
      <c r="F863" s="98">
        <f>VLOOKUP($C863,'2023-24 School Level AAFTE'!$C$4:$J$2380,8,FALSE)</f>
        <v>653.1</v>
      </c>
      <c r="G863" s="100">
        <f>IFERROR(IF(E863= "yes",VLOOKUP(C863,Summary!$B:$I,5,0),0),0)</f>
        <v>0</v>
      </c>
      <c r="H863" s="99">
        <f t="shared" si="151"/>
        <v>0</v>
      </c>
      <c r="I863" s="157">
        <f>VLOOKUP($A863,'2024-25 Salary &amp; Benefits'!$A:$I,3,FALSE)</f>
        <v>1</v>
      </c>
      <c r="J863" s="157">
        <f>VLOOKUP($A863,'2024-25 Salary &amp; Benefits'!$A:$I,4,FALSE)</f>
        <v>1</v>
      </c>
      <c r="K863" s="144">
        <f t="shared" si="152"/>
        <v>0</v>
      </c>
      <c r="L863" s="143">
        <f t="shared" si="153"/>
        <v>0</v>
      </c>
      <c r="M863" s="145">
        <f>'2024-25 Salary &amp; Benefits'!$E$6</f>
        <v>72728</v>
      </c>
      <c r="N863" s="145">
        <f>'2024-25 Salary &amp; Benefits'!$F$6</f>
        <v>78209</v>
      </c>
      <c r="O863" s="9">
        <f t="shared" si="154"/>
        <v>0</v>
      </c>
      <c r="P863" s="9">
        <f t="shared" si="155"/>
        <v>0</v>
      </c>
      <c r="Q863" s="9">
        <f>'2024-25 Salary &amp; Benefits'!G$6</f>
        <v>14418.72</v>
      </c>
      <c r="R863" s="146">
        <f>'2024-25 Salary &amp; Benefits'!H$6</f>
        <v>0.18149999999999999</v>
      </c>
      <c r="S863" s="146">
        <f>'2024-25 Salary &amp; Benefits'!I$6</f>
        <v>0.17510000000000001</v>
      </c>
      <c r="T863" s="9">
        <f t="shared" si="156"/>
        <v>0</v>
      </c>
      <c r="U863" s="9">
        <f t="shared" si="157"/>
        <v>0</v>
      </c>
      <c r="V863" s="9">
        <f t="shared" si="158"/>
        <v>0</v>
      </c>
      <c r="W863" s="9">
        <f t="shared" si="159"/>
        <v>0</v>
      </c>
      <c r="X863" s="22">
        <f t="shared" si="160"/>
        <v>0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</row>
    <row r="864" spans="1:159" s="21" customFormat="1">
      <c r="A864" s="78" t="s">
        <v>2236</v>
      </c>
      <c r="B864" s="90" t="s">
        <v>33</v>
      </c>
      <c r="C864" s="91">
        <v>4073</v>
      </c>
      <c r="D864" s="90" t="s">
        <v>48</v>
      </c>
      <c r="E864" s="110" t="str">
        <f>VLOOKUP($C864,'2023-24 School Level AAFTE'!$C$4:$L$2380,9,FALSE)</f>
        <v>Yes</v>
      </c>
      <c r="F864" s="98">
        <f>VLOOKUP($C864,'2023-24 School Level AAFTE'!$C$4:$J$2380,8,FALSE)</f>
        <v>423.01</v>
      </c>
      <c r="G864" s="100">
        <f>IFERROR(IF(E864= "yes",VLOOKUP(C864,Summary!$B:$I,5,0),0),0)</f>
        <v>0</v>
      </c>
      <c r="H864" s="99">
        <f t="shared" si="151"/>
        <v>423.01</v>
      </c>
      <c r="I864" s="157">
        <f>VLOOKUP($A864,'2024-25 Salary &amp; Benefits'!$A:$I,3,FALSE)</f>
        <v>1</v>
      </c>
      <c r="J864" s="157">
        <f>VLOOKUP($A864,'2024-25 Salary &amp; Benefits'!$A:$I,4,FALSE)</f>
        <v>1</v>
      </c>
      <c r="K864" s="144">
        <f t="shared" si="152"/>
        <v>423.01</v>
      </c>
      <c r="L864" s="143">
        <f t="shared" si="153"/>
        <v>1.2410000000000001</v>
      </c>
      <c r="M864" s="145">
        <f>'2024-25 Salary &amp; Benefits'!$E$6</f>
        <v>72728</v>
      </c>
      <c r="N864" s="145">
        <f>'2024-25 Salary &amp; Benefits'!$F$6</f>
        <v>78209</v>
      </c>
      <c r="O864" s="9">
        <f t="shared" si="154"/>
        <v>90255.45</v>
      </c>
      <c r="P864" s="9">
        <f t="shared" si="155"/>
        <v>6801.9199999999983</v>
      </c>
      <c r="Q864" s="9">
        <f>'2024-25 Salary &amp; Benefits'!G$6</f>
        <v>14418.72</v>
      </c>
      <c r="R864" s="146">
        <f>'2024-25 Salary &amp; Benefits'!H$6</f>
        <v>0.18149999999999999</v>
      </c>
      <c r="S864" s="146">
        <f>'2024-25 Salary &amp; Benefits'!I$6</f>
        <v>0.17510000000000001</v>
      </c>
      <c r="T864" s="9">
        <f t="shared" si="156"/>
        <v>35466.01</v>
      </c>
      <c r="U864" s="9">
        <f t="shared" si="157"/>
        <v>1617.62</v>
      </c>
      <c r="V864" s="9">
        <f t="shared" si="158"/>
        <v>283.25</v>
      </c>
      <c r="W864" s="9">
        <f t="shared" si="159"/>
        <v>1900.87</v>
      </c>
      <c r="X864" s="22">
        <f t="shared" si="160"/>
        <v>134424.25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</row>
    <row r="865" spans="1:159" s="21" customFormat="1">
      <c r="A865" s="78" t="s">
        <v>2236</v>
      </c>
      <c r="B865" s="90" t="s">
        <v>33</v>
      </c>
      <c r="C865" s="91">
        <v>4484</v>
      </c>
      <c r="D865" s="90" t="s">
        <v>55</v>
      </c>
      <c r="E865" s="110" t="str">
        <f>VLOOKUP($C865,'2023-24 School Level AAFTE'!$C$4:$L$2380,9,FALSE)</f>
        <v>Yes</v>
      </c>
      <c r="F865" s="98">
        <f>VLOOKUP($C865,'2023-24 School Level AAFTE'!$C$4:$J$2380,8,FALSE)</f>
        <v>1593.59</v>
      </c>
      <c r="G865" s="100">
        <f>IFERROR(IF(E865= "yes",VLOOKUP(C865,Summary!$B:$I,5,0),0),0)</f>
        <v>0</v>
      </c>
      <c r="H865" s="99">
        <f t="shared" si="151"/>
        <v>1593.59</v>
      </c>
      <c r="I865" s="157">
        <f>VLOOKUP($A865,'2024-25 Salary &amp; Benefits'!$A:$I,3,FALSE)</f>
        <v>1</v>
      </c>
      <c r="J865" s="157">
        <f>VLOOKUP($A865,'2024-25 Salary &amp; Benefits'!$A:$I,4,FALSE)</f>
        <v>1</v>
      </c>
      <c r="K865" s="144">
        <f t="shared" si="152"/>
        <v>1593.59</v>
      </c>
      <c r="L865" s="143">
        <f t="shared" si="153"/>
        <v>4.6749999999999998</v>
      </c>
      <c r="M865" s="145">
        <f>'2024-25 Salary &amp; Benefits'!$E$6</f>
        <v>72728</v>
      </c>
      <c r="N865" s="145">
        <f>'2024-25 Salary &amp; Benefits'!$F$6</f>
        <v>78209</v>
      </c>
      <c r="O865" s="9">
        <f t="shared" si="154"/>
        <v>340003.4</v>
      </c>
      <c r="P865" s="9">
        <f t="shared" si="155"/>
        <v>25623.679999999993</v>
      </c>
      <c r="Q865" s="9">
        <f>'2024-25 Salary &amp; Benefits'!G$6</f>
        <v>14418.72</v>
      </c>
      <c r="R865" s="146">
        <f>'2024-25 Salary &amp; Benefits'!H$6</f>
        <v>0.18149999999999999</v>
      </c>
      <c r="S865" s="146">
        <f>'2024-25 Salary &amp; Benefits'!I$6</f>
        <v>0.17510000000000001</v>
      </c>
      <c r="T865" s="9">
        <f t="shared" si="156"/>
        <v>133604.84</v>
      </c>
      <c r="U865" s="9">
        <f t="shared" si="157"/>
        <v>6093.78</v>
      </c>
      <c r="V865" s="9">
        <f t="shared" si="158"/>
        <v>1067.02</v>
      </c>
      <c r="W865" s="9">
        <f t="shared" si="159"/>
        <v>7160.7999999999993</v>
      </c>
      <c r="X865" s="22">
        <f t="shared" si="160"/>
        <v>506392.72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</row>
    <row r="866" spans="1:159" s="21" customFormat="1">
      <c r="A866" s="78" t="s">
        <v>2236</v>
      </c>
      <c r="B866" s="90" t="s">
        <v>33</v>
      </c>
      <c r="C866" s="91">
        <v>4136</v>
      </c>
      <c r="D866" s="90" t="s">
        <v>49</v>
      </c>
      <c r="E866" s="110" t="str">
        <f>VLOOKUP($C866,'2023-24 School Level AAFTE'!$C$4:$L$2380,9,FALSE)</f>
        <v>Yes</v>
      </c>
      <c r="F866" s="98">
        <f>VLOOKUP($C866,'2023-24 School Level AAFTE'!$C$4:$J$2380,8,FALSE)</f>
        <v>362.79</v>
      </c>
      <c r="G866" s="100">
        <f>IFERROR(IF(E866= "yes",VLOOKUP(C866,Summary!$B:$I,5,0),0),0)</f>
        <v>0</v>
      </c>
      <c r="H866" s="99">
        <f t="shared" si="151"/>
        <v>362.79</v>
      </c>
      <c r="I866" s="157">
        <f>VLOOKUP($A866,'2024-25 Salary &amp; Benefits'!$A:$I,3,FALSE)</f>
        <v>1</v>
      </c>
      <c r="J866" s="157">
        <f>VLOOKUP($A866,'2024-25 Salary &amp; Benefits'!$A:$I,4,FALSE)</f>
        <v>1</v>
      </c>
      <c r="K866" s="144">
        <f t="shared" si="152"/>
        <v>362.79</v>
      </c>
      <c r="L866" s="143">
        <f t="shared" si="153"/>
        <v>1.0640000000000001</v>
      </c>
      <c r="M866" s="145">
        <f>'2024-25 Salary &amp; Benefits'!$E$6</f>
        <v>72728</v>
      </c>
      <c r="N866" s="145">
        <f>'2024-25 Salary &amp; Benefits'!$F$6</f>
        <v>78209</v>
      </c>
      <c r="O866" s="9">
        <f t="shared" si="154"/>
        <v>77382.59</v>
      </c>
      <c r="P866" s="9">
        <f t="shared" si="155"/>
        <v>5831.7900000000081</v>
      </c>
      <c r="Q866" s="9">
        <f>'2024-25 Salary &amp; Benefits'!G$6</f>
        <v>14418.72</v>
      </c>
      <c r="R866" s="146">
        <f>'2024-25 Salary &amp; Benefits'!H$6</f>
        <v>0.18149999999999999</v>
      </c>
      <c r="S866" s="146">
        <f>'2024-25 Salary &amp; Benefits'!I$6</f>
        <v>0.17510000000000001</v>
      </c>
      <c r="T866" s="9">
        <f t="shared" si="156"/>
        <v>30407.599999999999</v>
      </c>
      <c r="U866" s="9">
        <f t="shared" si="157"/>
        <v>1386.91</v>
      </c>
      <c r="V866" s="9">
        <f t="shared" si="158"/>
        <v>242.85</v>
      </c>
      <c r="W866" s="9">
        <f t="shared" si="159"/>
        <v>1629.76</v>
      </c>
      <c r="X866" s="22">
        <f t="shared" si="160"/>
        <v>115251.74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</row>
    <row r="867" spans="1:159" s="21" customFormat="1">
      <c r="A867" s="78" t="s">
        <v>2236</v>
      </c>
      <c r="B867" s="90" t="s">
        <v>33</v>
      </c>
      <c r="C867" s="91">
        <v>4118</v>
      </c>
      <c r="D867" s="90" t="s">
        <v>2763</v>
      </c>
      <c r="E867" s="110" t="str">
        <f>VLOOKUP($C867,'2023-24 School Level AAFTE'!$C$4:$L$2380,9,FALSE)</f>
        <v>No</v>
      </c>
      <c r="F867" s="98">
        <f>VLOOKUP($C867,'2023-24 School Level AAFTE'!$C$4:$J$2380,8,FALSE)</f>
        <v>522.99</v>
      </c>
      <c r="G867" s="100">
        <f>IFERROR(IF(E867= "yes",VLOOKUP(C867,Summary!$B:$I,5,0),0),0)</f>
        <v>0</v>
      </c>
      <c r="H867" s="99">
        <f t="shared" si="151"/>
        <v>0</v>
      </c>
      <c r="I867" s="157">
        <f>VLOOKUP($A867,'2024-25 Salary &amp; Benefits'!$A:$I,3,FALSE)</f>
        <v>1</v>
      </c>
      <c r="J867" s="157">
        <f>VLOOKUP($A867,'2024-25 Salary &amp; Benefits'!$A:$I,4,FALSE)</f>
        <v>1</v>
      </c>
      <c r="K867" s="144">
        <f t="shared" si="152"/>
        <v>0</v>
      </c>
      <c r="L867" s="143">
        <f t="shared" si="153"/>
        <v>0</v>
      </c>
      <c r="M867" s="145">
        <f>'2024-25 Salary &amp; Benefits'!$E$6</f>
        <v>72728</v>
      </c>
      <c r="N867" s="145">
        <f>'2024-25 Salary &amp; Benefits'!$F$6</f>
        <v>78209</v>
      </c>
      <c r="O867" s="9">
        <f t="shared" si="154"/>
        <v>0</v>
      </c>
      <c r="P867" s="9">
        <f t="shared" si="155"/>
        <v>0</v>
      </c>
      <c r="Q867" s="9">
        <f>'2024-25 Salary &amp; Benefits'!G$6</f>
        <v>14418.72</v>
      </c>
      <c r="R867" s="146">
        <f>'2024-25 Salary &amp; Benefits'!H$6</f>
        <v>0.18149999999999999</v>
      </c>
      <c r="S867" s="146">
        <f>'2024-25 Salary &amp; Benefits'!I$6</f>
        <v>0.17510000000000001</v>
      </c>
      <c r="T867" s="9">
        <f t="shared" si="156"/>
        <v>0</v>
      </c>
      <c r="U867" s="9">
        <f t="shared" si="157"/>
        <v>0</v>
      </c>
      <c r="V867" s="9">
        <f t="shared" si="158"/>
        <v>0</v>
      </c>
      <c r="W867" s="9">
        <f t="shared" si="159"/>
        <v>0</v>
      </c>
      <c r="X867" s="22">
        <f t="shared" si="160"/>
        <v>0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</row>
    <row r="868" spans="1:159" s="21" customFormat="1">
      <c r="A868" s="78" t="s">
        <v>2236</v>
      </c>
      <c r="B868" s="90" t="s">
        <v>33</v>
      </c>
      <c r="C868" s="91">
        <v>3369</v>
      </c>
      <c r="D868" s="90" t="s">
        <v>43</v>
      </c>
      <c r="E868" s="110" t="str">
        <f>VLOOKUP($C868,'2023-24 School Level AAFTE'!$C$4:$L$2380,9,FALSE)</f>
        <v>Yes</v>
      </c>
      <c r="F868" s="98">
        <f>VLOOKUP($C868,'2023-24 School Level AAFTE'!$C$4:$J$2380,8,FALSE)</f>
        <v>334.18</v>
      </c>
      <c r="G868" s="100">
        <f>IFERROR(IF(E868= "yes",VLOOKUP(C868,Summary!$B:$I,5,0),0),0)</f>
        <v>0</v>
      </c>
      <c r="H868" s="99">
        <f t="shared" si="151"/>
        <v>334.18</v>
      </c>
      <c r="I868" s="157">
        <f>VLOOKUP($A868,'2024-25 Salary &amp; Benefits'!$A:$I,3,FALSE)</f>
        <v>1</v>
      </c>
      <c r="J868" s="157">
        <f>VLOOKUP($A868,'2024-25 Salary &amp; Benefits'!$A:$I,4,FALSE)</f>
        <v>1</v>
      </c>
      <c r="K868" s="144">
        <f t="shared" si="152"/>
        <v>334.18</v>
      </c>
      <c r="L868" s="143">
        <f t="shared" si="153"/>
        <v>0.98</v>
      </c>
      <c r="M868" s="145">
        <f>'2024-25 Salary &amp; Benefits'!$E$6</f>
        <v>72728</v>
      </c>
      <c r="N868" s="145">
        <f>'2024-25 Salary &amp; Benefits'!$F$6</f>
        <v>78209</v>
      </c>
      <c r="O868" s="9">
        <f t="shared" si="154"/>
        <v>71273.440000000002</v>
      </c>
      <c r="P868" s="9">
        <f t="shared" si="155"/>
        <v>5371.3800000000047</v>
      </c>
      <c r="Q868" s="9">
        <f>'2024-25 Salary &amp; Benefits'!G$6</f>
        <v>14418.72</v>
      </c>
      <c r="R868" s="146">
        <f>'2024-25 Salary &amp; Benefits'!H$6</f>
        <v>0.18149999999999999</v>
      </c>
      <c r="S868" s="146">
        <f>'2024-25 Salary &amp; Benefits'!I$6</f>
        <v>0.17510000000000001</v>
      </c>
      <c r="T868" s="9">
        <f t="shared" si="156"/>
        <v>28007</v>
      </c>
      <c r="U868" s="9">
        <f t="shared" si="157"/>
        <v>1277.4100000000001</v>
      </c>
      <c r="V868" s="9">
        <f t="shared" si="158"/>
        <v>223.67</v>
      </c>
      <c r="W868" s="9">
        <f t="shared" si="159"/>
        <v>1501.0800000000002</v>
      </c>
      <c r="X868" s="22">
        <f t="shared" si="160"/>
        <v>106152.90000000001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</row>
    <row r="869" spans="1:159" s="21" customFormat="1">
      <c r="A869" s="78" t="s">
        <v>2236</v>
      </c>
      <c r="B869" s="90" t="s">
        <v>33</v>
      </c>
      <c r="C869" s="91">
        <v>3144</v>
      </c>
      <c r="D869" s="90" t="s">
        <v>40</v>
      </c>
      <c r="E869" s="110" t="str">
        <f>VLOOKUP($C869,'2023-24 School Level AAFTE'!$C$4:$L$2380,9,FALSE)</f>
        <v>Yes</v>
      </c>
      <c r="F869" s="98">
        <f>VLOOKUP($C869,'2023-24 School Level AAFTE'!$C$4:$J$2380,8,FALSE)</f>
        <v>402.14</v>
      </c>
      <c r="G869" s="100">
        <f>IFERROR(IF(E869= "yes",VLOOKUP(C869,Summary!$B:$I,5,0),0),0)</f>
        <v>0</v>
      </c>
      <c r="H869" s="99">
        <f t="shared" si="151"/>
        <v>402.14</v>
      </c>
      <c r="I869" s="157">
        <f>VLOOKUP($A869,'2024-25 Salary &amp; Benefits'!$A:$I,3,FALSE)</f>
        <v>1</v>
      </c>
      <c r="J869" s="157">
        <f>VLOOKUP($A869,'2024-25 Salary &amp; Benefits'!$A:$I,4,FALSE)</f>
        <v>1</v>
      </c>
      <c r="K869" s="144">
        <f t="shared" si="152"/>
        <v>402.14</v>
      </c>
      <c r="L869" s="143">
        <f t="shared" si="153"/>
        <v>1.18</v>
      </c>
      <c r="M869" s="145">
        <f>'2024-25 Salary &amp; Benefits'!$E$6</f>
        <v>72728</v>
      </c>
      <c r="N869" s="145">
        <f>'2024-25 Salary &amp; Benefits'!$F$6</f>
        <v>78209</v>
      </c>
      <c r="O869" s="9">
        <f t="shared" si="154"/>
        <v>85819.04</v>
      </c>
      <c r="P869" s="9">
        <f t="shared" si="155"/>
        <v>6467.5800000000017</v>
      </c>
      <c r="Q869" s="9">
        <f>'2024-25 Salary &amp; Benefits'!G$6</f>
        <v>14418.72</v>
      </c>
      <c r="R869" s="146">
        <f>'2024-25 Salary &amp; Benefits'!H$6</f>
        <v>0.18149999999999999</v>
      </c>
      <c r="S869" s="146">
        <f>'2024-25 Salary &amp; Benefits'!I$6</f>
        <v>0.17510000000000001</v>
      </c>
      <c r="T869" s="9">
        <f t="shared" si="156"/>
        <v>33722.720000000001</v>
      </c>
      <c r="U869" s="9">
        <f t="shared" si="157"/>
        <v>1538.11</v>
      </c>
      <c r="V869" s="9">
        <f t="shared" si="158"/>
        <v>269.32</v>
      </c>
      <c r="W869" s="9">
        <f t="shared" si="159"/>
        <v>1807.4299999999998</v>
      </c>
      <c r="X869" s="22">
        <f t="shared" si="160"/>
        <v>127816.76999999999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</row>
    <row r="870" spans="1:159" s="21" customFormat="1">
      <c r="A870" s="78" t="s">
        <v>2236</v>
      </c>
      <c r="B870" s="90" t="s">
        <v>33</v>
      </c>
      <c r="C870" s="91">
        <v>2825</v>
      </c>
      <c r="D870" s="90" t="s">
        <v>37</v>
      </c>
      <c r="E870" s="110" t="str">
        <f>VLOOKUP($C870,'2023-24 School Level AAFTE'!$C$4:$L$2380,9,FALSE)</f>
        <v>Yes</v>
      </c>
      <c r="F870" s="98">
        <f>VLOOKUP($C870,'2023-24 School Level AAFTE'!$C$4:$J$2380,8,FALSE)</f>
        <v>440.86</v>
      </c>
      <c r="G870" s="100">
        <f>IFERROR(IF(E870= "yes",VLOOKUP(C870,Summary!$B:$I,5,0),0),0)</f>
        <v>0</v>
      </c>
      <c r="H870" s="99">
        <f t="shared" si="151"/>
        <v>440.86</v>
      </c>
      <c r="I870" s="157">
        <f>VLOOKUP($A870,'2024-25 Salary &amp; Benefits'!$A:$I,3,FALSE)</f>
        <v>1</v>
      </c>
      <c r="J870" s="157">
        <f>VLOOKUP($A870,'2024-25 Salary &amp; Benefits'!$A:$I,4,FALSE)</f>
        <v>1</v>
      </c>
      <c r="K870" s="144">
        <f t="shared" si="152"/>
        <v>440.86</v>
      </c>
      <c r="L870" s="143">
        <f t="shared" si="153"/>
        <v>1.2929999999999999</v>
      </c>
      <c r="M870" s="145">
        <f>'2024-25 Salary &amp; Benefits'!$E$6</f>
        <v>72728</v>
      </c>
      <c r="N870" s="145">
        <f>'2024-25 Salary &amp; Benefits'!$F$6</f>
        <v>78209</v>
      </c>
      <c r="O870" s="9">
        <f t="shared" si="154"/>
        <v>94037.3</v>
      </c>
      <c r="P870" s="9">
        <f t="shared" si="155"/>
        <v>7086.9400000000023</v>
      </c>
      <c r="Q870" s="9">
        <f>'2024-25 Salary &amp; Benefits'!G$6</f>
        <v>14418.72</v>
      </c>
      <c r="R870" s="146">
        <f>'2024-25 Salary &amp; Benefits'!H$6</f>
        <v>0.18149999999999999</v>
      </c>
      <c r="S870" s="146">
        <f>'2024-25 Salary &amp; Benefits'!I$6</f>
        <v>0.17510000000000001</v>
      </c>
      <c r="T870" s="9">
        <f t="shared" si="156"/>
        <v>36952.1</v>
      </c>
      <c r="U870" s="9">
        <f t="shared" si="157"/>
        <v>1685.4</v>
      </c>
      <c r="V870" s="9">
        <f t="shared" si="158"/>
        <v>295.11</v>
      </c>
      <c r="W870" s="9">
        <f t="shared" si="159"/>
        <v>1980.5100000000002</v>
      </c>
      <c r="X870" s="22">
        <f t="shared" si="160"/>
        <v>140056.85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</row>
    <row r="871" spans="1:159" s="21" customFormat="1">
      <c r="A871" t="s">
        <v>2336</v>
      </c>
      <c r="B871" s="90" t="s">
        <v>930</v>
      </c>
      <c r="C871" s="3">
        <v>5738</v>
      </c>
      <c r="D871" t="s">
        <v>3266</v>
      </c>
      <c r="E871" s="110" t="str">
        <f>VLOOKUP($C871,'2023-24 School Level AAFTE'!$C$4:$L$2380,9,FALSE)</f>
        <v>Yes</v>
      </c>
      <c r="F871" s="98">
        <f>VLOOKUP($C871,'2023-24 School Level AAFTE'!$C$4:$J$2380,8,FALSE)</f>
        <v>790.28</v>
      </c>
      <c r="G871" s="100">
        <f>IFERROR(IF(E871= "yes",VLOOKUP(C871,Summary!$B:$I,5,0),0),0)</f>
        <v>0</v>
      </c>
      <c r="H871" s="99">
        <f t="shared" si="151"/>
        <v>790.28</v>
      </c>
      <c r="I871" s="157">
        <f>VLOOKUP($A871,'2024-25 Salary &amp; Benefits'!$A:$I,3,FALSE)</f>
        <v>1.18</v>
      </c>
      <c r="J871" s="157">
        <f>VLOOKUP($A871,'2024-25 Salary &amp; Benefits'!$A:$I,4,FALSE)</f>
        <v>1.18</v>
      </c>
      <c r="K871" s="144">
        <f t="shared" si="152"/>
        <v>790.28</v>
      </c>
      <c r="L871" s="143">
        <f t="shared" si="153"/>
        <v>2.3180000000000001</v>
      </c>
      <c r="M871" s="145">
        <f>'2024-25 Salary &amp; Benefits'!$E$6</f>
        <v>72728</v>
      </c>
      <c r="N871" s="145">
        <f>'2024-25 Salary &amp; Benefits'!$F$6</f>
        <v>78209</v>
      </c>
      <c r="O871" s="9">
        <f t="shared" si="154"/>
        <v>198928.53</v>
      </c>
      <c r="P871" s="9">
        <f t="shared" si="155"/>
        <v>14991.860000000015</v>
      </c>
      <c r="Q871" s="9">
        <f>'2024-25 Salary &amp; Benefits'!G$6</f>
        <v>14418.72</v>
      </c>
      <c r="R871" s="146">
        <f>'2024-25 Salary &amp; Benefits'!H$6</f>
        <v>0.18149999999999999</v>
      </c>
      <c r="S871" s="146">
        <f>'2024-25 Salary &amp; Benefits'!I$6</f>
        <v>0.17510000000000001</v>
      </c>
      <c r="T871" s="9">
        <f t="shared" si="156"/>
        <v>72153.2</v>
      </c>
      <c r="U871" s="9">
        <f t="shared" si="157"/>
        <v>3565.34</v>
      </c>
      <c r="V871" s="9">
        <f t="shared" si="158"/>
        <v>624.29</v>
      </c>
      <c r="W871" s="9">
        <f t="shared" si="159"/>
        <v>4189.63</v>
      </c>
      <c r="X871" s="22">
        <f t="shared" si="160"/>
        <v>290263.21999999997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</row>
    <row r="872" spans="1:159" s="21" customFormat="1">
      <c r="A872" s="78" t="s">
        <v>2336</v>
      </c>
      <c r="B872" s="90" t="s">
        <v>930</v>
      </c>
      <c r="C872" s="91">
        <v>4353</v>
      </c>
      <c r="D872" s="90" t="s">
        <v>954</v>
      </c>
      <c r="E872" s="110" t="str">
        <f>VLOOKUP($C872,'2023-24 School Level AAFTE'!$C$4:$L$2380,9,FALSE)</f>
        <v>No</v>
      </c>
      <c r="F872" s="98">
        <f>VLOOKUP($C872,'2023-24 School Level AAFTE'!$C$4:$J$2380,8,FALSE)</f>
        <v>320.57</v>
      </c>
      <c r="G872" s="100">
        <f>IFERROR(IF(E872= "yes",VLOOKUP(C872,Summary!$B:$I,5,0),0),0)</f>
        <v>0</v>
      </c>
      <c r="H872" s="99">
        <f t="shared" si="151"/>
        <v>0</v>
      </c>
      <c r="I872" s="157">
        <f>VLOOKUP($A872,'2024-25 Salary &amp; Benefits'!$A:$I,3,FALSE)</f>
        <v>1.18</v>
      </c>
      <c r="J872" s="157">
        <f>VLOOKUP($A872,'2024-25 Salary &amp; Benefits'!$A:$I,4,FALSE)</f>
        <v>1.18</v>
      </c>
      <c r="K872" s="144">
        <f t="shared" si="152"/>
        <v>0</v>
      </c>
      <c r="L872" s="143">
        <f t="shared" si="153"/>
        <v>0</v>
      </c>
      <c r="M872" s="145">
        <f>'2024-25 Salary &amp; Benefits'!$E$6</f>
        <v>72728</v>
      </c>
      <c r="N872" s="145">
        <f>'2024-25 Salary &amp; Benefits'!$F$6</f>
        <v>78209</v>
      </c>
      <c r="O872" s="9">
        <f t="shared" si="154"/>
        <v>0</v>
      </c>
      <c r="P872" s="9">
        <f t="shared" si="155"/>
        <v>0</v>
      </c>
      <c r="Q872" s="9">
        <f>'2024-25 Salary &amp; Benefits'!G$6</f>
        <v>14418.72</v>
      </c>
      <c r="R872" s="146">
        <f>'2024-25 Salary &amp; Benefits'!H$6</f>
        <v>0.18149999999999999</v>
      </c>
      <c r="S872" s="146">
        <f>'2024-25 Salary &amp; Benefits'!I$6</f>
        <v>0.17510000000000001</v>
      </c>
      <c r="T872" s="9">
        <f t="shared" si="156"/>
        <v>0</v>
      </c>
      <c r="U872" s="9">
        <f t="shared" si="157"/>
        <v>0</v>
      </c>
      <c r="V872" s="9">
        <f t="shared" si="158"/>
        <v>0</v>
      </c>
      <c r="W872" s="9">
        <f t="shared" si="159"/>
        <v>0</v>
      </c>
      <c r="X872" s="22">
        <f t="shared" si="160"/>
        <v>0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</row>
    <row r="873" spans="1:159" s="21" customFormat="1">
      <c r="A873" s="78" t="s">
        <v>2336</v>
      </c>
      <c r="B873" s="90" t="s">
        <v>930</v>
      </c>
      <c r="C873" s="91">
        <v>4440</v>
      </c>
      <c r="D873" s="90" t="s">
        <v>958</v>
      </c>
      <c r="E873" s="110" t="str">
        <f>VLOOKUP($C873,'2023-24 School Level AAFTE'!$C$4:$L$2380,9,FALSE)</f>
        <v>Yes</v>
      </c>
      <c r="F873" s="98">
        <f>VLOOKUP($C873,'2023-24 School Level AAFTE'!$C$4:$J$2380,8,FALSE)</f>
        <v>916.7</v>
      </c>
      <c r="G873" s="100">
        <f>IFERROR(IF(E873= "yes",VLOOKUP(C873,Summary!$B:$I,5,0),0),0)</f>
        <v>0</v>
      </c>
      <c r="H873" s="99">
        <f t="shared" si="151"/>
        <v>916.7</v>
      </c>
      <c r="I873" s="157">
        <f>VLOOKUP($A873,'2024-25 Salary &amp; Benefits'!$A:$I,3,FALSE)</f>
        <v>1.18</v>
      </c>
      <c r="J873" s="157">
        <f>VLOOKUP($A873,'2024-25 Salary &amp; Benefits'!$A:$I,4,FALSE)</f>
        <v>1.18</v>
      </c>
      <c r="K873" s="144">
        <f t="shared" si="152"/>
        <v>916.7</v>
      </c>
      <c r="L873" s="143">
        <f t="shared" si="153"/>
        <v>2.6890000000000001</v>
      </c>
      <c r="M873" s="145">
        <f>'2024-25 Salary &amp; Benefits'!$E$6</f>
        <v>72728</v>
      </c>
      <c r="N873" s="145">
        <f>'2024-25 Salary &amp; Benefits'!$F$6</f>
        <v>78209</v>
      </c>
      <c r="O873" s="9">
        <f t="shared" si="154"/>
        <v>230767.4</v>
      </c>
      <c r="P873" s="9">
        <f t="shared" si="155"/>
        <v>17391.320000000007</v>
      </c>
      <c r="Q873" s="9">
        <f>'2024-25 Salary &amp; Benefits'!G$6</f>
        <v>14418.72</v>
      </c>
      <c r="R873" s="146">
        <f>'2024-25 Salary &amp; Benefits'!H$6</f>
        <v>0.18149999999999999</v>
      </c>
      <c r="S873" s="146">
        <f>'2024-25 Salary &amp; Benefits'!I$6</f>
        <v>0.17510000000000001</v>
      </c>
      <c r="T873" s="9">
        <f t="shared" si="156"/>
        <v>83701.440000000002</v>
      </c>
      <c r="U873" s="9">
        <f t="shared" si="157"/>
        <v>4135.9799999999996</v>
      </c>
      <c r="V873" s="9">
        <f t="shared" si="158"/>
        <v>724.21</v>
      </c>
      <c r="W873" s="9">
        <f t="shared" si="159"/>
        <v>4860.1899999999996</v>
      </c>
      <c r="X873" s="22">
        <f t="shared" si="160"/>
        <v>336720.35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</row>
    <row r="874" spans="1:159" s="21" customFormat="1">
      <c r="A874" s="78" t="s">
        <v>2336</v>
      </c>
      <c r="B874" s="90" t="s">
        <v>930</v>
      </c>
      <c r="C874" s="91">
        <v>3676</v>
      </c>
      <c r="D874" s="90" t="s">
        <v>941</v>
      </c>
      <c r="E874" s="110" t="str">
        <f>VLOOKUP($C874,'2023-24 School Level AAFTE'!$C$4:$L$2380,9,FALSE)</f>
        <v>No</v>
      </c>
      <c r="F874" s="98">
        <f>VLOOKUP($C874,'2023-24 School Level AAFTE'!$C$4:$J$2380,8,FALSE)</f>
        <v>282</v>
      </c>
      <c r="G874" s="100">
        <f>IFERROR(IF(E874= "yes",VLOOKUP(C874,Summary!$B:$I,5,0),0),0)</f>
        <v>0</v>
      </c>
      <c r="H874" s="99">
        <f t="shared" si="151"/>
        <v>0</v>
      </c>
      <c r="I874" s="157">
        <f>VLOOKUP($A874,'2024-25 Salary &amp; Benefits'!$A:$I,3,FALSE)</f>
        <v>1.18</v>
      </c>
      <c r="J874" s="157">
        <f>VLOOKUP($A874,'2024-25 Salary &amp; Benefits'!$A:$I,4,FALSE)</f>
        <v>1.18</v>
      </c>
      <c r="K874" s="144">
        <f t="shared" si="152"/>
        <v>0</v>
      </c>
      <c r="L874" s="143">
        <f t="shared" si="153"/>
        <v>0</v>
      </c>
      <c r="M874" s="145">
        <f>'2024-25 Salary &amp; Benefits'!$E$6</f>
        <v>72728</v>
      </c>
      <c r="N874" s="145">
        <f>'2024-25 Salary &amp; Benefits'!$F$6</f>
        <v>78209</v>
      </c>
      <c r="O874" s="9">
        <f t="shared" si="154"/>
        <v>0</v>
      </c>
      <c r="P874" s="9">
        <f t="shared" si="155"/>
        <v>0</v>
      </c>
      <c r="Q874" s="9">
        <f>'2024-25 Salary &amp; Benefits'!G$6</f>
        <v>14418.72</v>
      </c>
      <c r="R874" s="146">
        <f>'2024-25 Salary &amp; Benefits'!H$6</f>
        <v>0.18149999999999999</v>
      </c>
      <c r="S874" s="146">
        <f>'2024-25 Salary &amp; Benefits'!I$6</f>
        <v>0.17510000000000001</v>
      </c>
      <c r="T874" s="9">
        <f t="shared" si="156"/>
        <v>0</v>
      </c>
      <c r="U874" s="9">
        <f t="shared" si="157"/>
        <v>0</v>
      </c>
      <c r="V874" s="9">
        <f t="shared" si="158"/>
        <v>0</v>
      </c>
      <c r="W874" s="9">
        <f t="shared" si="159"/>
        <v>0</v>
      </c>
      <c r="X874" s="22">
        <f t="shared" si="160"/>
        <v>0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</row>
    <row r="875" spans="1:159" s="21" customFormat="1">
      <c r="A875" s="78" t="s">
        <v>2336</v>
      </c>
      <c r="B875" s="90" t="s">
        <v>930</v>
      </c>
      <c r="C875" s="91">
        <v>3388</v>
      </c>
      <c r="D875" s="90" t="s">
        <v>935</v>
      </c>
      <c r="E875" s="110" t="str">
        <f>VLOOKUP($C875,'2023-24 School Level AAFTE'!$C$4:$L$2380,9,FALSE)</f>
        <v>Yes</v>
      </c>
      <c r="F875" s="98">
        <f>VLOOKUP($C875,'2023-24 School Level AAFTE'!$C$4:$J$2380,8,FALSE)</f>
        <v>441.63</v>
      </c>
      <c r="G875" s="100">
        <f>IFERROR(IF(E875= "yes",VLOOKUP(C875,Summary!$B:$I,5,0),0),0)</f>
        <v>0</v>
      </c>
      <c r="H875" s="99">
        <f t="shared" si="151"/>
        <v>441.63</v>
      </c>
      <c r="I875" s="157">
        <f>VLOOKUP($A875,'2024-25 Salary &amp; Benefits'!$A:$I,3,FALSE)</f>
        <v>1.18</v>
      </c>
      <c r="J875" s="157">
        <f>VLOOKUP($A875,'2024-25 Salary &amp; Benefits'!$A:$I,4,FALSE)</f>
        <v>1.18</v>
      </c>
      <c r="K875" s="144">
        <f t="shared" si="152"/>
        <v>441.63</v>
      </c>
      <c r="L875" s="143">
        <f t="shared" si="153"/>
        <v>1.2949999999999999</v>
      </c>
      <c r="M875" s="145">
        <f>'2024-25 Salary &amp; Benefits'!$E$6</f>
        <v>72728</v>
      </c>
      <c r="N875" s="145">
        <f>'2024-25 Salary &amp; Benefits'!$F$6</f>
        <v>78209</v>
      </c>
      <c r="O875" s="9">
        <f t="shared" si="154"/>
        <v>111135.66</v>
      </c>
      <c r="P875" s="9">
        <f t="shared" si="155"/>
        <v>8375.5099999999948</v>
      </c>
      <c r="Q875" s="9">
        <f>'2024-25 Salary &amp; Benefits'!G$6</f>
        <v>14418.72</v>
      </c>
      <c r="R875" s="146">
        <f>'2024-25 Salary &amp; Benefits'!H$6</f>
        <v>0.18149999999999999</v>
      </c>
      <c r="S875" s="146">
        <f>'2024-25 Salary &amp; Benefits'!I$6</f>
        <v>0.17510000000000001</v>
      </c>
      <c r="T875" s="9">
        <f t="shared" si="156"/>
        <v>40309.919999999998</v>
      </c>
      <c r="U875" s="9">
        <f t="shared" si="157"/>
        <v>1991.85</v>
      </c>
      <c r="V875" s="9">
        <f t="shared" si="158"/>
        <v>348.77</v>
      </c>
      <c r="W875" s="9">
        <f t="shared" si="159"/>
        <v>2340.62</v>
      </c>
      <c r="X875" s="22">
        <f t="shared" si="160"/>
        <v>162161.71000000002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</row>
    <row r="876" spans="1:159" s="21" customFormat="1">
      <c r="A876" s="78" t="s">
        <v>2336</v>
      </c>
      <c r="B876" s="90" t="s">
        <v>930</v>
      </c>
      <c r="C876" s="91">
        <v>4126</v>
      </c>
      <c r="D876" s="90" t="s">
        <v>947</v>
      </c>
      <c r="E876" s="110" t="str">
        <f>VLOOKUP($C876,'2023-24 School Level AAFTE'!$C$4:$L$2380,9,FALSE)</f>
        <v>No</v>
      </c>
      <c r="F876" s="98">
        <f>VLOOKUP($C876,'2023-24 School Level AAFTE'!$C$4:$J$2380,8,FALSE)</f>
        <v>391.99</v>
      </c>
      <c r="G876" s="100">
        <f>IFERROR(IF(E876= "yes",VLOOKUP(C876,Summary!$B:$I,5,0),0),0)</f>
        <v>0</v>
      </c>
      <c r="H876" s="99">
        <f t="shared" si="151"/>
        <v>0</v>
      </c>
      <c r="I876" s="157">
        <f>VLOOKUP($A876,'2024-25 Salary &amp; Benefits'!$A:$I,3,FALSE)</f>
        <v>1.18</v>
      </c>
      <c r="J876" s="157">
        <f>VLOOKUP($A876,'2024-25 Salary &amp; Benefits'!$A:$I,4,FALSE)</f>
        <v>1.18</v>
      </c>
      <c r="K876" s="144">
        <f t="shared" si="152"/>
        <v>0</v>
      </c>
      <c r="L876" s="143">
        <f t="shared" si="153"/>
        <v>0</v>
      </c>
      <c r="M876" s="145">
        <f>'2024-25 Salary &amp; Benefits'!$E$6</f>
        <v>72728</v>
      </c>
      <c r="N876" s="145">
        <f>'2024-25 Salary &amp; Benefits'!$F$6</f>
        <v>78209</v>
      </c>
      <c r="O876" s="9">
        <f t="shared" si="154"/>
        <v>0</v>
      </c>
      <c r="P876" s="9">
        <f t="shared" si="155"/>
        <v>0</v>
      </c>
      <c r="Q876" s="9">
        <f>'2024-25 Salary &amp; Benefits'!G$6</f>
        <v>14418.72</v>
      </c>
      <c r="R876" s="146">
        <f>'2024-25 Salary &amp; Benefits'!H$6</f>
        <v>0.18149999999999999</v>
      </c>
      <c r="S876" s="146">
        <f>'2024-25 Salary &amp; Benefits'!I$6</f>
        <v>0.17510000000000001</v>
      </c>
      <c r="T876" s="9">
        <f t="shared" si="156"/>
        <v>0</v>
      </c>
      <c r="U876" s="9">
        <f t="shared" si="157"/>
        <v>0</v>
      </c>
      <c r="V876" s="9">
        <f t="shared" si="158"/>
        <v>0</v>
      </c>
      <c r="W876" s="9">
        <f t="shared" si="159"/>
        <v>0</v>
      </c>
      <c r="X876" s="22">
        <f t="shared" si="160"/>
        <v>0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</row>
    <row r="877" spans="1:159" s="21" customFormat="1">
      <c r="A877" s="78" t="s">
        <v>2336</v>
      </c>
      <c r="B877" s="90" t="s">
        <v>930</v>
      </c>
      <c r="C877" s="91">
        <v>2851</v>
      </c>
      <c r="D877" s="90" t="s">
        <v>933</v>
      </c>
      <c r="E877" s="110" t="str">
        <f>VLOOKUP($C877,'2023-24 School Level AAFTE'!$C$4:$L$2380,9,FALSE)</f>
        <v>Yes</v>
      </c>
      <c r="F877" s="98">
        <f>VLOOKUP($C877,'2023-24 School Level AAFTE'!$C$4:$J$2380,8,FALSE)</f>
        <v>371.51</v>
      </c>
      <c r="G877" s="100">
        <f>IFERROR(IF(E877= "yes",VLOOKUP(C877,Summary!$B:$I,5,0),0),0)</f>
        <v>0</v>
      </c>
      <c r="H877" s="99">
        <f t="shared" si="151"/>
        <v>371.51</v>
      </c>
      <c r="I877" s="157">
        <f>VLOOKUP($A877,'2024-25 Salary &amp; Benefits'!$A:$I,3,FALSE)</f>
        <v>1.18</v>
      </c>
      <c r="J877" s="157">
        <f>VLOOKUP($A877,'2024-25 Salary &amp; Benefits'!$A:$I,4,FALSE)</f>
        <v>1.18</v>
      </c>
      <c r="K877" s="144">
        <f t="shared" si="152"/>
        <v>371.51</v>
      </c>
      <c r="L877" s="143">
        <f t="shared" si="153"/>
        <v>1.0900000000000001</v>
      </c>
      <c r="M877" s="145">
        <f>'2024-25 Salary &amp; Benefits'!$E$6</f>
        <v>72728</v>
      </c>
      <c r="N877" s="145">
        <f>'2024-25 Salary &amp; Benefits'!$F$6</f>
        <v>78209</v>
      </c>
      <c r="O877" s="9">
        <f t="shared" si="154"/>
        <v>93542.75</v>
      </c>
      <c r="P877" s="9">
        <f t="shared" si="155"/>
        <v>7049.6699999999983</v>
      </c>
      <c r="Q877" s="9">
        <f>'2024-25 Salary &amp; Benefits'!G$6</f>
        <v>14418.72</v>
      </c>
      <c r="R877" s="146">
        <f>'2024-25 Salary &amp; Benefits'!H$6</f>
        <v>0.18149999999999999</v>
      </c>
      <c r="S877" s="146">
        <f>'2024-25 Salary &amp; Benefits'!I$6</f>
        <v>0.17510000000000001</v>
      </c>
      <c r="T877" s="9">
        <f t="shared" si="156"/>
        <v>33928.81</v>
      </c>
      <c r="U877" s="9">
        <f t="shared" si="157"/>
        <v>1676.54</v>
      </c>
      <c r="V877" s="9">
        <f t="shared" si="158"/>
        <v>293.56</v>
      </c>
      <c r="W877" s="9">
        <f t="shared" si="159"/>
        <v>1970.1</v>
      </c>
      <c r="X877" s="22">
        <f t="shared" si="160"/>
        <v>136491.32999999999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</row>
    <row r="878" spans="1:159" s="21" customFormat="1">
      <c r="A878" s="78" t="s">
        <v>2336</v>
      </c>
      <c r="B878" s="90" t="s">
        <v>930</v>
      </c>
      <c r="C878" s="91">
        <v>4545</v>
      </c>
      <c r="D878" s="90" t="s">
        <v>965</v>
      </c>
      <c r="E878" s="110" t="str">
        <f>VLOOKUP($C878,'2023-24 School Level AAFTE'!$C$4:$L$2380,9,FALSE)</f>
        <v>Yes</v>
      </c>
      <c r="F878" s="98">
        <f>VLOOKUP($C878,'2023-24 School Level AAFTE'!$C$4:$J$2380,8,FALSE)</f>
        <v>319.57</v>
      </c>
      <c r="G878" s="100">
        <f>IFERROR(IF(E878= "yes",VLOOKUP(C878,Summary!$B:$I,5,0),0),0)</f>
        <v>0</v>
      </c>
      <c r="H878" s="99">
        <f t="shared" si="151"/>
        <v>319.57</v>
      </c>
      <c r="I878" s="157">
        <f>VLOOKUP($A878,'2024-25 Salary &amp; Benefits'!$A:$I,3,FALSE)</f>
        <v>1.18</v>
      </c>
      <c r="J878" s="157">
        <f>VLOOKUP($A878,'2024-25 Salary &amp; Benefits'!$A:$I,4,FALSE)</f>
        <v>1.18</v>
      </c>
      <c r="K878" s="144">
        <f t="shared" si="152"/>
        <v>319.57</v>
      </c>
      <c r="L878" s="143">
        <f t="shared" si="153"/>
        <v>0.93700000000000006</v>
      </c>
      <c r="M878" s="145">
        <f>'2024-25 Salary &amp; Benefits'!$E$6</f>
        <v>72728</v>
      </c>
      <c r="N878" s="145">
        <f>'2024-25 Salary &amp; Benefits'!$F$6</f>
        <v>78209</v>
      </c>
      <c r="O878" s="9">
        <f t="shared" si="154"/>
        <v>80412.44</v>
      </c>
      <c r="P878" s="9">
        <f t="shared" si="155"/>
        <v>6060.1199999999953</v>
      </c>
      <c r="Q878" s="9">
        <f>'2024-25 Salary &amp; Benefits'!G$6</f>
        <v>14418.72</v>
      </c>
      <c r="R878" s="146">
        <f>'2024-25 Salary &amp; Benefits'!H$6</f>
        <v>0.18149999999999999</v>
      </c>
      <c r="S878" s="146">
        <f>'2024-25 Salary &amp; Benefits'!I$6</f>
        <v>0.17510000000000001</v>
      </c>
      <c r="T878" s="9">
        <f t="shared" si="156"/>
        <v>29166.33</v>
      </c>
      <c r="U878" s="9">
        <f t="shared" si="157"/>
        <v>1441.21</v>
      </c>
      <c r="V878" s="9">
        <f t="shared" si="158"/>
        <v>252.36</v>
      </c>
      <c r="W878" s="9">
        <f t="shared" si="159"/>
        <v>1693.5700000000002</v>
      </c>
      <c r="X878" s="22">
        <f t="shared" si="160"/>
        <v>117332.46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</row>
    <row r="879" spans="1:159" s="21" customFormat="1">
      <c r="A879" s="78" t="s">
        <v>2336</v>
      </c>
      <c r="B879" s="90" t="s">
        <v>930</v>
      </c>
      <c r="C879" s="91">
        <v>3678</v>
      </c>
      <c r="D879" s="90" t="s">
        <v>943</v>
      </c>
      <c r="E879" s="110" t="str">
        <f>VLOOKUP($C879,'2023-24 School Level AAFTE'!$C$4:$L$2380,9,FALSE)</f>
        <v>No</v>
      </c>
      <c r="F879" s="98">
        <f>VLOOKUP($C879,'2023-24 School Level AAFTE'!$C$4:$J$2380,8,FALSE)</f>
        <v>322.64999999999998</v>
      </c>
      <c r="G879" s="100">
        <f>IFERROR(IF(E879= "yes",VLOOKUP(C879,Summary!$B:$I,5,0),0),0)</f>
        <v>0</v>
      </c>
      <c r="H879" s="99">
        <f t="shared" si="151"/>
        <v>0</v>
      </c>
      <c r="I879" s="157">
        <f>VLOOKUP($A879,'2024-25 Salary &amp; Benefits'!$A:$I,3,FALSE)</f>
        <v>1.18</v>
      </c>
      <c r="J879" s="157">
        <f>VLOOKUP($A879,'2024-25 Salary &amp; Benefits'!$A:$I,4,FALSE)</f>
        <v>1.18</v>
      </c>
      <c r="K879" s="144">
        <f t="shared" si="152"/>
        <v>0</v>
      </c>
      <c r="L879" s="143">
        <f t="shared" si="153"/>
        <v>0</v>
      </c>
      <c r="M879" s="145">
        <f>'2024-25 Salary &amp; Benefits'!$E$6</f>
        <v>72728</v>
      </c>
      <c r="N879" s="145">
        <f>'2024-25 Salary &amp; Benefits'!$F$6</f>
        <v>78209</v>
      </c>
      <c r="O879" s="9">
        <f t="shared" si="154"/>
        <v>0</v>
      </c>
      <c r="P879" s="9">
        <f t="shared" si="155"/>
        <v>0</v>
      </c>
      <c r="Q879" s="9">
        <f>'2024-25 Salary &amp; Benefits'!G$6</f>
        <v>14418.72</v>
      </c>
      <c r="R879" s="146">
        <f>'2024-25 Salary &amp; Benefits'!H$6</f>
        <v>0.18149999999999999</v>
      </c>
      <c r="S879" s="146">
        <f>'2024-25 Salary &amp; Benefits'!I$6</f>
        <v>0.17510000000000001</v>
      </c>
      <c r="T879" s="9">
        <f t="shared" si="156"/>
        <v>0</v>
      </c>
      <c r="U879" s="9">
        <f t="shared" si="157"/>
        <v>0</v>
      </c>
      <c r="V879" s="9">
        <f t="shared" si="158"/>
        <v>0</v>
      </c>
      <c r="W879" s="9">
        <f t="shared" si="159"/>
        <v>0</v>
      </c>
      <c r="X879" s="22">
        <f t="shared" si="160"/>
        <v>0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</row>
    <row r="880" spans="1:159" s="21" customFormat="1">
      <c r="A880" s="78" t="s">
        <v>2336</v>
      </c>
      <c r="B880" s="90" t="s">
        <v>930</v>
      </c>
      <c r="C880" s="91">
        <v>4413</v>
      </c>
      <c r="D880" s="90" t="s">
        <v>956</v>
      </c>
      <c r="E880" s="110" t="str">
        <f>VLOOKUP($C880,'2023-24 School Level AAFTE'!$C$4:$L$2380,9,FALSE)</f>
        <v>Yes</v>
      </c>
      <c r="F880" s="98">
        <f>VLOOKUP($C880,'2023-24 School Level AAFTE'!$C$4:$J$2380,8,FALSE)</f>
        <v>323</v>
      </c>
      <c r="G880" s="100">
        <f>IFERROR(IF(E880= "yes",VLOOKUP(C880,Summary!$B:$I,5,0),0),0)</f>
        <v>0</v>
      </c>
      <c r="H880" s="99">
        <f t="shared" si="151"/>
        <v>323</v>
      </c>
      <c r="I880" s="157">
        <f>VLOOKUP($A880,'2024-25 Salary &amp; Benefits'!$A:$I,3,FALSE)</f>
        <v>1.18</v>
      </c>
      <c r="J880" s="157">
        <f>VLOOKUP($A880,'2024-25 Salary &amp; Benefits'!$A:$I,4,FALSE)</f>
        <v>1.18</v>
      </c>
      <c r="K880" s="144">
        <f t="shared" si="152"/>
        <v>323</v>
      </c>
      <c r="L880" s="143">
        <f t="shared" si="153"/>
        <v>0.94699999999999995</v>
      </c>
      <c r="M880" s="145">
        <f>'2024-25 Salary &amp; Benefits'!$E$6</f>
        <v>72728</v>
      </c>
      <c r="N880" s="145">
        <f>'2024-25 Salary &amp; Benefits'!$F$6</f>
        <v>78209</v>
      </c>
      <c r="O880" s="9">
        <f t="shared" si="154"/>
        <v>81270.63</v>
      </c>
      <c r="P880" s="9">
        <f t="shared" si="155"/>
        <v>6124.7999999999884</v>
      </c>
      <c r="Q880" s="9">
        <f>'2024-25 Salary &amp; Benefits'!G$6</f>
        <v>14418.72</v>
      </c>
      <c r="R880" s="146">
        <f>'2024-25 Salary &amp; Benefits'!H$6</f>
        <v>0.18149999999999999</v>
      </c>
      <c r="S880" s="146">
        <f>'2024-25 Salary &amp; Benefits'!I$6</f>
        <v>0.17510000000000001</v>
      </c>
      <c r="T880" s="9">
        <f t="shared" si="156"/>
        <v>29477.599999999999</v>
      </c>
      <c r="U880" s="9">
        <f t="shared" si="157"/>
        <v>1456.59</v>
      </c>
      <c r="V880" s="9">
        <f t="shared" si="158"/>
        <v>255.05</v>
      </c>
      <c r="W880" s="9">
        <f t="shared" si="159"/>
        <v>1711.6399999999999</v>
      </c>
      <c r="X880" s="22">
        <f t="shared" si="160"/>
        <v>118584.67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</row>
    <row r="881" spans="1:159" s="21" customFormat="1">
      <c r="A881" s="78" t="s">
        <v>2336</v>
      </c>
      <c r="B881" s="90" t="s">
        <v>930</v>
      </c>
      <c r="C881" s="91">
        <v>4489</v>
      </c>
      <c r="D881" s="90" t="s">
        <v>962</v>
      </c>
      <c r="E881" s="110" t="str">
        <f>VLOOKUP($C881,'2023-24 School Level AAFTE'!$C$4:$L$2380,9,FALSE)</f>
        <v>Yes</v>
      </c>
      <c r="F881" s="98">
        <f>VLOOKUP($C881,'2023-24 School Level AAFTE'!$C$4:$J$2380,8,FALSE)</f>
        <v>320.74</v>
      </c>
      <c r="G881" s="100">
        <f>IFERROR(IF(E881= "yes",VLOOKUP(C881,Summary!$B:$I,5,0),0),0)</f>
        <v>0</v>
      </c>
      <c r="H881" s="99">
        <f t="shared" si="151"/>
        <v>320.74</v>
      </c>
      <c r="I881" s="157">
        <f>VLOOKUP($A881,'2024-25 Salary &amp; Benefits'!$A:$I,3,FALSE)</f>
        <v>1.18</v>
      </c>
      <c r="J881" s="157">
        <f>VLOOKUP($A881,'2024-25 Salary &amp; Benefits'!$A:$I,4,FALSE)</f>
        <v>1.18</v>
      </c>
      <c r="K881" s="144">
        <f t="shared" si="152"/>
        <v>320.74</v>
      </c>
      <c r="L881" s="143">
        <f t="shared" si="153"/>
        <v>0.94099999999999995</v>
      </c>
      <c r="M881" s="145">
        <f>'2024-25 Salary &amp; Benefits'!$E$6</f>
        <v>72728</v>
      </c>
      <c r="N881" s="145">
        <f>'2024-25 Salary &amp; Benefits'!$F$6</f>
        <v>78209</v>
      </c>
      <c r="O881" s="9">
        <f t="shared" si="154"/>
        <v>80755.72</v>
      </c>
      <c r="P881" s="9">
        <f t="shared" si="155"/>
        <v>6085.9900000000052</v>
      </c>
      <c r="Q881" s="9">
        <f>'2024-25 Salary &amp; Benefits'!G$6</f>
        <v>14418.72</v>
      </c>
      <c r="R881" s="146">
        <f>'2024-25 Salary &amp; Benefits'!H$6</f>
        <v>0.18149999999999999</v>
      </c>
      <c r="S881" s="146">
        <f>'2024-25 Salary &amp; Benefits'!I$6</f>
        <v>0.17510000000000001</v>
      </c>
      <c r="T881" s="9">
        <f t="shared" si="156"/>
        <v>29290.84</v>
      </c>
      <c r="U881" s="9">
        <f t="shared" si="157"/>
        <v>1447.36</v>
      </c>
      <c r="V881" s="9">
        <f t="shared" si="158"/>
        <v>253.43</v>
      </c>
      <c r="W881" s="9">
        <f t="shared" si="159"/>
        <v>1700.79</v>
      </c>
      <c r="X881" s="22">
        <f t="shared" si="160"/>
        <v>117833.34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</row>
    <row r="882" spans="1:159" s="21" customFormat="1">
      <c r="A882" s="78" t="s">
        <v>2336</v>
      </c>
      <c r="B882" s="90" t="s">
        <v>930</v>
      </c>
      <c r="C882" s="91">
        <v>3708</v>
      </c>
      <c r="D882" s="90" t="s">
        <v>945</v>
      </c>
      <c r="E882" s="110" t="str">
        <f>VLOOKUP($C882,'2023-24 School Level AAFTE'!$C$4:$L$2380,9,FALSE)</f>
        <v>No</v>
      </c>
      <c r="F882" s="98">
        <f>VLOOKUP($C882,'2023-24 School Level AAFTE'!$C$4:$J$2380,8,FALSE)</f>
        <v>355.47</v>
      </c>
      <c r="G882" s="100">
        <f>IFERROR(IF(E882= "yes",VLOOKUP(C882,Summary!$B:$I,5,0),0),0)</f>
        <v>0</v>
      </c>
      <c r="H882" s="99">
        <f t="shared" si="151"/>
        <v>0</v>
      </c>
      <c r="I882" s="157">
        <f>VLOOKUP($A882,'2024-25 Salary &amp; Benefits'!$A:$I,3,FALSE)</f>
        <v>1.18</v>
      </c>
      <c r="J882" s="157">
        <f>VLOOKUP($A882,'2024-25 Salary &amp; Benefits'!$A:$I,4,FALSE)</f>
        <v>1.18</v>
      </c>
      <c r="K882" s="144">
        <f t="shared" si="152"/>
        <v>0</v>
      </c>
      <c r="L882" s="143">
        <f t="shared" si="153"/>
        <v>0</v>
      </c>
      <c r="M882" s="145">
        <f>'2024-25 Salary &amp; Benefits'!$E$6</f>
        <v>72728</v>
      </c>
      <c r="N882" s="145">
        <f>'2024-25 Salary &amp; Benefits'!$F$6</f>
        <v>78209</v>
      </c>
      <c r="O882" s="9">
        <f t="shared" si="154"/>
        <v>0</v>
      </c>
      <c r="P882" s="9">
        <f t="shared" si="155"/>
        <v>0</v>
      </c>
      <c r="Q882" s="9">
        <f>'2024-25 Salary &amp; Benefits'!G$6</f>
        <v>14418.72</v>
      </c>
      <c r="R882" s="146">
        <f>'2024-25 Salary &amp; Benefits'!H$6</f>
        <v>0.18149999999999999</v>
      </c>
      <c r="S882" s="146">
        <f>'2024-25 Salary &amp; Benefits'!I$6</f>
        <v>0.17510000000000001</v>
      </c>
      <c r="T882" s="9">
        <f t="shared" si="156"/>
        <v>0</v>
      </c>
      <c r="U882" s="9">
        <f t="shared" si="157"/>
        <v>0</v>
      </c>
      <c r="V882" s="9">
        <f t="shared" si="158"/>
        <v>0</v>
      </c>
      <c r="W882" s="9">
        <f t="shared" si="159"/>
        <v>0</v>
      </c>
      <c r="X882" s="22">
        <f t="shared" si="160"/>
        <v>0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</row>
    <row r="883" spans="1:159" s="21" customFormat="1">
      <c r="A883" s="78" t="s">
        <v>2336</v>
      </c>
      <c r="B883" s="90" t="s">
        <v>930</v>
      </c>
      <c r="C883" s="91">
        <v>4345</v>
      </c>
      <c r="D883" s="90" t="s">
        <v>953</v>
      </c>
      <c r="E883" s="110" t="str">
        <f>VLOOKUP($C883,'2023-24 School Level AAFTE'!$C$4:$L$2380,9,FALSE)</f>
        <v>Yes</v>
      </c>
      <c r="F883" s="98">
        <f>VLOOKUP($C883,'2023-24 School Level AAFTE'!$C$4:$J$2380,8,FALSE)</f>
        <v>384.51</v>
      </c>
      <c r="G883" s="100">
        <f>IFERROR(IF(E883= "yes",VLOOKUP(C883,Summary!$B:$I,5,0),0),0)</f>
        <v>0</v>
      </c>
      <c r="H883" s="99">
        <f t="shared" si="151"/>
        <v>384.51</v>
      </c>
      <c r="I883" s="157">
        <f>VLOOKUP($A883,'2024-25 Salary &amp; Benefits'!$A:$I,3,FALSE)</f>
        <v>1.18</v>
      </c>
      <c r="J883" s="157">
        <f>VLOOKUP($A883,'2024-25 Salary &amp; Benefits'!$A:$I,4,FALSE)</f>
        <v>1.18</v>
      </c>
      <c r="K883" s="144">
        <f t="shared" si="152"/>
        <v>384.51</v>
      </c>
      <c r="L883" s="143">
        <f t="shared" si="153"/>
        <v>1.1279999999999999</v>
      </c>
      <c r="M883" s="145">
        <f>'2024-25 Salary &amp; Benefits'!$E$6</f>
        <v>72728</v>
      </c>
      <c r="N883" s="145">
        <f>'2024-25 Salary &amp; Benefits'!$F$6</f>
        <v>78209</v>
      </c>
      <c r="O883" s="9">
        <f t="shared" si="154"/>
        <v>96803.88</v>
      </c>
      <c r="P883" s="9">
        <f t="shared" si="155"/>
        <v>7295.429999999993</v>
      </c>
      <c r="Q883" s="9">
        <f>'2024-25 Salary &amp; Benefits'!G$6</f>
        <v>14418.72</v>
      </c>
      <c r="R883" s="146">
        <f>'2024-25 Salary &amp; Benefits'!H$6</f>
        <v>0.18149999999999999</v>
      </c>
      <c r="S883" s="146">
        <f>'2024-25 Salary &amp; Benefits'!I$6</f>
        <v>0.17510000000000001</v>
      </c>
      <c r="T883" s="9">
        <f t="shared" si="156"/>
        <v>35111.65</v>
      </c>
      <c r="U883" s="9">
        <f t="shared" si="157"/>
        <v>1734.99</v>
      </c>
      <c r="V883" s="9">
        <f t="shared" si="158"/>
        <v>303.8</v>
      </c>
      <c r="W883" s="9">
        <f t="shared" si="159"/>
        <v>2038.79</v>
      </c>
      <c r="X883" s="22">
        <f t="shared" si="160"/>
        <v>141249.75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</row>
    <row r="884" spans="1:159" s="21" customFormat="1">
      <c r="A884" s="78" t="s">
        <v>2336</v>
      </c>
      <c r="B884" s="90" t="s">
        <v>930</v>
      </c>
      <c r="C884" s="91">
        <v>5275</v>
      </c>
      <c r="D884" s="90" t="s">
        <v>968</v>
      </c>
      <c r="E884" s="110" t="str">
        <f>VLOOKUP($C884,'2023-24 School Level AAFTE'!$C$4:$L$2380,9,FALSE)</f>
        <v>Yes</v>
      </c>
      <c r="F884" s="98">
        <f>VLOOKUP($C884,'2023-24 School Level AAFTE'!$C$4:$J$2380,8,FALSE)</f>
        <v>413.06</v>
      </c>
      <c r="G884" s="100">
        <f>IFERROR(IF(E884= "yes",VLOOKUP(C884,Summary!$B:$I,5,0),0),0)</f>
        <v>0</v>
      </c>
      <c r="H884" s="99">
        <f t="shared" si="151"/>
        <v>413.06</v>
      </c>
      <c r="I884" s="157">
        <f>VLOOKUP($A884,'2024-25 Salary &amp; Benefits'!$A:$I,3,FALSE)</f>
        <v>1.18</v>
      </c>
      <c r="J884" s="157">
        <f>VLOOKUP($A884,'2024-25 Salary &amp; Benefits'!$A:$I,4,FALSE)</f>
        <v>1.18</v>
      </c>
      <c r="K884" s="144">
        <f t="shared" si="152"/>
        <v>413.06</v>
      </c>
      <c r="L884" s="143">
        <f t="shared" si="153"/>
        <v>1.212</v>
      </c>
      <c r="M884" s="145">
        <f>'2024-25 Salary &amp; Benefits'!$E$6</f>
        <v>72728</v>
      </c>
      <c r="N884" s="145">
        <f>'2024-25 Salary &amp; Benefits'!$F$6</f>
        <v>78209</v>
      </c>
      <c r="O884" s="9">
        <f t="shared" si="154"/>
        <v>104012.68</v>
      </c>
      <c r="P884" s="9">
        <f t="shared" si="155"/>
        <v>7838.7000000000116</v>
      </c>
      <c r="Q884" s="9">
        <f>'2024-25 Salary &amp; Benefits'!G$6</f>
        <v>14418.72</v>
      </c>
      <c r="R884" s="146">
        <f>'2024-25 Salary &amp; Benefits'!H$6</f>
        <v>0.18149999999999999</v>
      </c>
      <c r="S884" s="146">
        <f>'2024-25 Salary &amp; Benefits'!I$6</f>
        <v>0.17510000000000001</v>
      </c>
      <c r="T884" s="9">
        <f t="shared" si="156"/>
        <v>37726.35</v>
      </c>
      <c r="U884" s="9">
        <f t="shared" si="157"/>
        <v>1864.19</v>
      </c>
      <c r="V884" s="9">
        <f t="shared" si="158"/>
        <v>326.42</v>
      </c>
      <c r="W884" s="9">
        <f t="shared" si="159"/>
        <v>2190.61</v>
      </c>
      <c r="X884" s="22">
        <f t="shared" si="160"/>
        <v>151768.34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</row>
    <row r="885" spans="1:159" s="21" customFormat="1">
      <c r="A885" s="78" t="s">
        <v>2336</v>
      </c>
      <c r="B885" s="90" t="s">
        <v>930</v>
      </c>
      <c r="C885" s="91">
        <v>4301</v>
      </c>
      <c r="D885" s="90" t="s">
        <v>952</v>
      </c>
      <c r="E885" s="110" t="str">
        <f>VLOOKUP($C885,'2023-24 School Level AAFTE'!$C$4:$L$2380,9,FALSE)</f>
        <v>No</v>
      </c>
      <c r="F885" s="98">
        <f>VLOOKUP($C885,'2023-24 School Level AAFTE'!$C$4:$J$2380,8,FALSE)</f>
        <v>328.34</v>
      </c>
      <c r="G885" s="100">
        <f>IFERROR(IF(E885= "yes",VLOOKUP(C885,Summary!$B:$I,5,0),0),0)</f>
        <v>0</v>
      </c>
      <c r="H885" s="99">
        <f t="shared" si="151"/>
        <v>0</v>
      </c>
      <c r="I885" s="157">
        <f>VLOOKUP($A885,'2024-25 Salary &amp; Benefits'!$A:$I,3,FALSE)</f>
        <v>1.18</v>
      </c>
      <c r="J885" s="157">
        <f>VLOOKUP($A885,'2024-25 Salary &amp; Benefits'!$A:$I,4,FALSE)</f>
        <v>1.18</v>
      </c>
      <c r="K885" s="144">
        <f t="shared" si="152"/>
        <v>0</v>
      </c>
      <c r="L885" s="143">
        <f t="shared" si="153"/>
        <v>0</v>
      </c>
      <c r="M885" s="145">
        <f>'2024-25 Salary &amp; Benefits'!$E$6</f>
        <v>72728</v>
      </c>
      <c r="N885" s="145">
        <f>'2024-25 Salary &amp; Benefits'!$F$6</f>
        <v>78209</v>
      </c>
      <c r="O885" s="9">
        <f t="shared" si="154"/>
        <v>0</v>
      </c>
      <c r="P885" s="9">
        <f t="shared" si="155"/>
        <v>0</v>
      </c>
      <c r="Q885" s="9">
        <f>'2024-25 Salary &amp; Benefits'!G$6</f>
        <v>14418.72</v>
      </c>
      <c r="R885" s="146">
        <f>'2024-25 Salary &amp; Benefits'!H$6</f>
        <v>0.18149999999999999</v>
      </c>
      <c r="S885" s="146">
        <f>'2024-25 Salary &amp; Benefits'!I$6</f>
        <v>0.17510000000000001</v>
      </c>
      <c r="T885" s="9">
        <f t="shared" si="156"/>
        <v>0</v>
      </c>
      <c r="U885" s="9">
        <f t="shared" si="157"/>
        <v>0</v>
      </c>
      <c r="V885" s="9">
        <f t="shared" si="158"/>
        <v>0</v>
      </c>
      <c r="W885" s="9">
        <f t="shared" si="159"/>
        <v>0</v>
      </c>
      <c r="X885" s="22">
        <f t="shared" si="160"/>
        <v>0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</row>
    <row r="886" spans="1:159" s="21" customFormat="1">
      <c r="A886" s="78" t="s">
        <v>2336</v>
      </c>
      <c r="B886" s="90" t="s">
        <v>930</v>
      </c>
      <c r="C886" s="91">
        <v>4520</v>
      </c>
      <c r="D886" s="90" t="s">
        <v>964</v>
      </c>
      <c r="E886" s="110" t="str">
        <f>VLOOKUP($C886,'2023-24 School Level AAFTE'!$C$4:$L$2380,9,FALSE)</f>
        <v>Yes</v>
      </c>
      <c r="F886" s="98">
        <f>VLOOKUP($C886,'2023-24 School Level AAFTE'!$C$4:$J$2380,8,FALSE)</f>
        <v>413.57</v>
      </c>
      <c r="G886" s="100">
        <f>IFERROR(IF(E886= "yes",VLOOKUP(C886,Summary!$B:$I,5,0),0),0)</f>
        <v>0</v>
      </c>
      <c r="H886" s="99">
        <f t="shared" si="151"/>
        <v>413.57</v>
      </c>
      <c r="I886" s="157">
        <f>VLOOKUP($A886,'2024-25 Salary &amp; Benefits'!$A:$I,3,FALSE)</f>
        <v>1.18</v>
      </c>
      <c r="J886" s="157">
        <f>VLOOKUP($A886,'2024-25 Salary &amp; Benefits'!$A:$I,4,FALSE)</f>
        <v>1.18</v>
      </c>
      <c r="K886" s="144">
        <f t="shared" si="152"/>
        <v>413.57</v>
      </c>
      <c r="L886" s="143">
        <f t="shared" si="153"/>
        <v>1.2130000000000001</v>
      </c>
      <c r="M886" s="145">
        <f>'2024-25 Salary &amp; Benefits'!$E$6</f>
        <v>72728</v>
      </c>
      <c r="N886" s="145">
        <f>'2024-25 Salary &amp; Benefits'!$F$6</f>
        <v>78209</v>
      </c>
      <c r="O886" s="9">
        <f t="shared" si="154"/>
        <v>104098.5</v>
      </c>
      <c r="P886" s="9">
        <f t="shared" si="155"/>
        <v>7845.1699999999983</v>
      </c>
      <c r="Q886" s="9">
        <f>'2024-25 Salary &amp; Benefits'!G$6</f>
        <v>14418.72</v>
      </c>
      <c r="R886" s="146">
        <f>'2024-25 Salary &amp; Benefits'!H$6</f>
        <v>0.18149999999999999</v>
      </c>
      <c r="S886" s="146">
        <f>'2024-25 Salary &amp; Benefits'!I$6</f>
        <v>0.17510000000000001</v>
      </c>
      <c r="T886" s="9">
        <f t="shared" si="156"/>
        <v>37757.47</v>
      </c>
      <c r="U886" s="9">
        <f t="shared" si="157"/>
        <v>1865.73</v>
      </c>
      <c r="V886" s="9">
        <f t="shared" si="158"/>
        <v>326.69</v>
      </c>
      <c r="W886" s="9">
        <f t="shared" si="159"/>
        <v>2192.42</v>
      </c>
      <c r="X886" s="22">
        <f t="shared" si="160"/>
        <v>151893.56000000003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</row>
    <row r="887" spans="1:159" s="21" customFormat="1">
      <c r="A887" s="78" t="s">
        <v>2336</v>
      </c>
      <c r="B887" s="90" t="s">
        <v>930</v>
      </c>
      <c r="C887" s="91">
        <v>5676</v>
      </c>
      <c r="D887" s="90" t="s">
        <v>3175</v>
      </c>
      <c r="E887" s="110" t="str">
        <f>VLOOKUP($C887,'2023-24 School Level AAFTE'!$C$4:$L$2380,9,FALSE)</f>
        <v>No</v>
      </c>
      <c r="F887" s="98">
        <f>VLOOKUP($C887,'2023-24 School Level AAFTE'!$C$4:$J$2380,8,FALSE)</f>
        <v>334.78000000000003</v>
      </c>
      <c r="G887" s="100">
        <f>IFERROR(IF(E887= "yes",VLOOKUP(C887,Summary!$B:$I,5,0),0),0)</f>
        <v>0</v>
      </c>
      <c r="H887" s="99">
        <f t="shared" si="151"/>
        <v>0</v>
      </c>
      <c r="I887" s="157">
        <f>VLOOKUP($A887,'2024-25 Salary &amp; Benefits'!$A:$I,3,FALSE)</f>
        <v>1.18</v>
      </c>
      <c r="J887" s="157">
        <f>VLOOKUP($A887,'2024-25 Salary &amp; Benefits'!$A:$I,4,FALSE)</f>
        <v>1.18</v>
      </c>
      <c r="K887" s="144">
        <f t="shared" si="152"/>
        <v>0</v>
      </c>
      <c r="L887" s="143">
        <f t="shared" si="153"/>
        <v>0</v>
      </c>
      <c r="M887" s="145">
        <f>'2024-25 Salary &amp; Benefits'!$E$6</f>
        <v>72728</v>
      </c>
      <c r="N887" s="145">
        <f>'2024-25 Salary &amp; Benefits'!$F$6</f>
        <v>78209</v>
      </c>
      <c r="O887" s="9">
        <f t="shared" si="154"/>
        <v>0</v>
      </c>
      <c r="P887" s="9">
        <f t="shared" si="155"/>
        <v>0</v>
      </c>
      <c r="Q887" s="9">
        <f>'2024-25 Salary &amp; Benefits'!G$6</f>
        <v>14418.72</v>
      </c>
      <c r="R887" s="146">
        <f>'2024-25 Salary &amp; Benefits'!H$6</f>
        <v>0.18149999999999999</v>
      </c>
      <c r="S887" s="146">
        <f>'2024-25 Salary &amp; Benefits'!I$6</f>
        <v>0.17510000000000001</v>
      </c>
      <c r="T887" s="9">
        <f t="shared" si="156"/>
        <v>0</v>
      </c>
      <c r="U887" s="9">
        <f t="shared" si="157"/>
        <v>0</v>
      </c>
      <c r="V887" s="9">
        <f t="shared" si="158"/>
        <v>0</v>
      </c>
      <c r="W887" s="9">
        <f t="shared" si="159"/>
        <v>0</v>
      </c>
      <c r="X887" s="22">
        <f t="shared" si="160"/>
        <v>0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</row>
    <row r="888" spans="1:159" s="21" customFormat="1">
      <c r="A888" s="78" t="s">
        <v>2336</v>
      </c>
      <c r="B888" s="90" t="s">
        <v>930</v>
      </c>
      <c r="C888" s="91">
        <v>5729</v>
      </c>
      <c r="D888" s="90" t="s">
        <v>3176</v>
      </c>
      <c r="E888" s="110" t="str">
        <f>VLOOKUP($C888,'2023-24 School Level AAFTE'!$C$4:$L$2380,9,FALSE)</f>
        <v>Yes</v>
      </c>
      <c r="F888" s="98">
        <f>VLOOKUP($C888,'2023-24 School Level AAFTE'!$C$4:$J$2380,8,FALSE)</f>
        <v>153.72999999999999</v>
      </c>
      <c r="G888" s="100">
        <f>IFERROR(IF(E888= "yes",VLOOKUP(C888,Summary!$B:$I,5,0),0),0)</f>
        <v>0</v>
      </c>
      <c r="H888" s="99">
        <f t="shared" si="151"/>
        <v>153.72999999999999</v>
      </c>
      <c r="I888" s="157">
        <f>VLOOKUP($A888,'2024-25 Salary &amp; Benefits'!$A:$I,3,FALSE)</f>
        <v>1.18</v>
      </c>
      <c r="J888" s="157">
        <f>VLOOKUP($A888,'2024-25 Salary &amp; Benefits'!$A:$I,4,FALSE)</f>
        <v>1.18</v>
      </c>
      <c r="K888" s="144">
        <f t="shared" si="152"/>
        <v>153.72999999999999</v>
      </c>
      <c r="L888" s="143">
        <f t="shared" si="153"/>
        <v>0.45100000000000001</v>
      </c>
      <c r="M888" s="145">
        <f>'2024-25 Salary &amp; Benefits'!$E$6</f>
        <v>72728</v>
      </c>
      <c r="N888" s="145">
        <f>'2024-25 Salary &amp; Benefits'!$F$6</f>
        <v>78209</v>
      </c>
      <c r="O888" s="9">
        <f t="shared" si="154"/>
        <v>38704.39</v>
      </c>
      <c r="P888" s="9">
        <f t="shared" si="155"/>
        <v>2916.8799999999974</v>
      </c>
      <c r="Q888" s="9">
        <f>'2024-25 Salary &amp; Benefits'!G$6</f>
        <v>14418.72</v>
      </c>
      <c r="R888" s="146">
        <f>'2024-25 Salary &amp; Benefits'!H$6</f>
        <v>0.18149999999999999</v>
      </c>
      <c r="S888" s="146">
        <f>'2024-25 Salary &amp; Benefits'!I$6</f>
        <v>0.17510000000000001</v>
      </c>
      <c r="T888" s="9">
        <f t="shared" si="156"/>
        <v>14038.44</v>
      </c>
      <c r="U888" s="9">
        <f t="shared" si="157"/>
        <v>693.69</v>
      </c>
      <c r="V888" s="9">
        <f t="shared" si="158"/>
        <v>121.47</v>
      </c>
      <c r="W888" s="9">
        <f t="shared" si="159"/>
        <v>815.16000000000008</v>
      </c>
      <c r="X888" s="22">
        <f t="shared" si="160"/>
        <v>56474.87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</row>
    <row r="889" spans="1:159" s="21" customFormat="1">
      <c r="A889" s="78" t="s">
        <v>2336</v>
      </c>
      <c r="B889" s="90" t="s">
        <v>930</v>
      </c>
      <c r="C889" s="91">
        <v>4492</v>
      </c>
      <c r="D889" s="90" t="s">
        <v>963</v>
      </c>
      <c r="E889" s="110" t="str">
        <f>VLOOKUP($C889,'2023-24 School Level AAFTE'!$C$4:$L$2380,9,FALSE)</f>
        <v>No</v>
      </c>
      <c r="F889" s="98">
        <f>VLOOKUP($C889,'2023-24 School Level AAFTE'!$C$4:$J$2380,8,FALSE)</f>
        <v>1517.26</v>
      </c>
      <c r="G889" s="100">
        <f>IFERROR(IF(E889= "yes",VLOOKUP(C889,Summary!$B:$I,5,0),0),0)</f>
        <v>0</v>
      </c>
      <c r="H889" s="99">
        <f t="shared" si="151"/>
        <v>0</v>
      </c>
      <c r="I889" s="157">
        <f>VLOOKUP($A889,'2024-25 Salary &amp; Benefits'!$A:$I,3,FALSE)</f>
        <v>1.18</v>
      </c>
      <c r="J889" s="157">
        <f>VLOOKUP($A889,'2024-25 Salary &amp; Benefits'!$A:$I,4,FALSE)</f>
        <v>1.18</v>
      </c>
      <c r="K889" s="144">
        <f t="shared" si="152"/>
        <v>0</v>
      </c>
      <c r="L889" s="143">
        <f t="shared" si="153"/>
        <v>0</v>
      </c>
      <c r="M889" s="145">
        <f>'2024-25 Salary &amp; Benefits'!$E$6</f>
        <v>72728</v>
      </c>
      <c r="N889" s="145">
        <f>'2024-25 Salary &amp; Benefits'!$F$6</f>
        <v>78209</v>
      </c>
      <c r="O889" s="9">
        <f t="shared" si="154"/>
        <v>0</v>
      </c>
      <c r="P889" s="9">
        <f t="shared" si="155"/>
        <v>0</v>
      </c>
      <c r="Q889" s="9">
        <f>'2024-25 Salary &amp; Benefits'!G$6</f>
        <v>14418.72</v>
      </c>
      <c r="R889" s="146">
        <f>'2024-25 Salary &amp; Benefits'!H$6</f>
        <v>0.18149999999999999</v>
      </c>
      <c r="S889" s="146">
        <f>'2024-25 Salary &amp; Benefits'!I$6</f>
        <v>0.17510000000000001</v>
      </c>
      <c r="T889" s="9">
        <f t="shared" si="156"/>
        <v>0</v>
      </c>
      <c r="U889" s="9">
        <f t="shared" si="157"/>
        <v>0</v>
      </c>
      <c r="V889" s="9">
        <f t="shared" si="158"/>
        <v>0</v>
      </c>
      <c r="W889" s="9">
        <f t="shared" si="159"/>
        <v>0</v>
      </c>
      <c r="X889" s="22">
        <f t="shared" si="160"/>
        <v>0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</row>
    <row r="890" spans="1:159" s="21" customFormat="1">
      <c r="A890" s="78" t="s">
        <v>2336</v>
      </c>
      <c r="B890" s="90" t="s">
        <v>930</v>
      </c>
      <c r="C890" s="91">
        <v>2797</v>
      </c>
      <c r="D890" s="90" t="s">
        <v>932</v>
      </c>
      <c r="E890" s="110" t="str">
        <f>VLOOKUP($C890,'2023-24 School Level AAFTE'!$C$4:$L$2380,9,FALSE)</f>
        <v>Yes</v>
      </c>
      <c r="F890" s="98">
        <f>VLOOKUP($C890,'2023-24 School Level AAFTE'!$C$4:$J$2380,8,FALSE)</f>
        <v>1716.15</v>
      </c>
      <c r="G890" s="100">
        <f>IFERROR(IF(E890= "yes",VLOOKUP(C890,Summary!$B:$I,5,0),0),0)</f>
        <v>0</v>
      </c>
      <c r="H890" s="99">
        <f t="shared" si="151"/>
        <v>1716.15</v>
      </c>
      <c r="I890" s="157">
        <f>VLOOKUP($A890,'2024-25 Salary &amp; Benefits'!$A:$I,3,FALSE)</f>
        <v>1.18</v>
      </c>
      <c r="J890" s="157">
        <f>VLOOKUP($A890,'2024-25 Salary &amp; Benefits'!$A:$I,4,FALSE)</f>
        <v>1.18</v>
      </c>
      <c r="K890" s="144">
        <f t="shared" si="152"/>
        <v>1716.15</v>
      </c>
      <c r="L890" s="143">
        <f t="shared" si="153"/>
        <v>5.0339999999999998</v>
      </c>
      <c r="M890" s="145">
        <f>'2024-25 Salary &amp; Benefits'!$E$6</f>
        <v>72728</v>
      </c>
      <c r="N890" s="145">
        <f>'2024-25 Salary &amp; Benefits'!$F$6</f>
        <v>78209</v>
      </c>
      <c r="O890" s="9">
        <f t="shared" si="154"/>
        <v>432013.05</v>
      </c>
      <c r="P890" s="9">
        <f t="shared" si="155"/>
        <v>32557.799999999988</v>
      </c>
      <c r="Q890" s="9">
        <f>'2024-25 Salary &amp; Benefits'!G$6</f>
        <v>14418.72</v>
      </c>
      <c r="R890" s="146">
        <f>'2024-25 Salary &amp; Benefits'!H$6</f>
        <v>0.18149999999999999</v>
      </c>
      <c r="S890" s="146">
        <f>'2024-25 Salary &amp; Benefits'!I$6</f>
        <v>0.17510000000000001</v>
      </c>
      <c r="T890" s="9">
        <f t="shared" si="156"/>
        <v>156695.07999999999</v>
      </c>
      <c r="U890" s="9">
        <f t="shared" si="157"/>
        <v>7742.85</v>
      </c>
      <c r="V890" s="9">
        <f t="shared" si="158"/>
        <v>1355.77</v>
      </c>
      <c r="W890" s="9">
        <f t="shared" si="159"/>
        <v>9098.6200000000008</v>
      </c>
      <c r="X890" s="22">
        <f t="shared" si="160"/>
        <v>630364.54999999993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</row>
    <row r="891" spans="1:159" s="21" customFormat="1">
      <c r="A891" s="78" t="s">
        <v>2336</v>
      </c>
      <c r="B891" s="90" t="s">
        <v>930</v>
      </c>
      <c r="C891" s="91">
        <v>3640</v>
      </c>
      <c r="D891" s="90" t="s">
        <v>940</v>
      </c>
      <c r="E891" s="110" t="str">
        <f>VLOOKUP($C891,'2023-24 School Level AAFTE'!$C$4:$L$2380,9,FALSE)</f>
        <v>No</v>
      </c>
      <c r="F891" s="98">
        <f>VLOOKUP($C891,'2023-24 School Level AAFTE'!$C$4:$J$2380,8,FALSE)</f>
        <v>2163.66</v>
      </c>
      <c r="G891" s="100">
        <f>IFERROR(IF(E891= "yes",VLOOKUP(C891,Summary!$B:$I,5,0),0),0)</f>
        <v>0</v>
      </c>
      <c r="H891" s="99">
        <f t="shared" si="151"/>
        <v>0</v>
      </c>
      <c r="I891" s="157">
        <f>VLOOKUP($A891,'2024-25 Salary &amp; Benefits'!$A:$I,3,FALSE)</f>
        <v>1.18</v>
      </c>
      <c r="J891" s="157">
        <f>VLOOKUP($A891,'2024-25 Salary &amp; Benefits'!$A:$I,4,FALSE)</f>
        <v>1.18</v>
      </c>
      <c r="K891" s="144">
        <f t="shared" si="152"/>
        <v>0</v>
      </c>
      <c r="L891" s="143">
        <f t="shared" si="153"/>
        <v>0</v>
      </c>
      <c r="M891" s="145">
        <f>'2024-25 Salary &amp; Benefits'!$E$6</f>
        <v>72728</v>
      </c>
      <c r="N891" s="145">
        <f>'2024-25 Salary &amp; Benefits'!$F$6</f>
        <v>78209</v>
      </c>
      <c r="O891" s="9">
        <f t="shared" si="154"/>
        <v>0</v>
      </c>
      <c r="P891" s="9">
        <f t="shared" si="155"/>
        <v>0</v>
      </c>
      <c r="Q891" s="9">
        <f>'2024-25 Salary &amp; Benefits'!G$6</f>
        <v>14418.72</v>
      </c>
      <c r="R891" s="146">
        <f>'2024-25 Salary &amp; Benefits'!H$6</f>
        <v>0.18149999999999999</v>
      </c>
      <c r="S891" s="146">
        <f>'2024-25 Salary &amp; Benefits'!I$6</f>
        <v>0.17510000000000001</v>
      </c>
      <c r="T891" s="9">
        <f t="shared" si="156"/>
        <v>0</v>
      </c>
      <c r="U891" s="9">
        <f t="shared" si="157"/>
        <v>0</v>
      </c>
      <c r="V891" s="9">
        <f t="shared" si="158"/>
        <v>0</v>
      </c>
      <c r="W891" s="9">
        <f t="shared" si="159"/>
        <v>0</v>
      </c>
      <c r="X891" s="22">
        <f t="shared" si="160"/>
        <v>0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</row>
    <row r="892" spans="1:159" s="21" customFormat="1">
      <c r="A892" s="78" t="s">
        <v>2336</v>
      </c>
      <c r="B892" s="90" t="s">
        <v>930</v>
      </c>
      <c r="C892" s="91">
        <v>4128</v>
      </c>
      <c r="D892" s="90" t="s">
        <v>949</v>
      </c>
      <c r="E892" s="110" t="str">
        <f>VLOOKUP($C892,'2023-24 School Level AAFTE'!$C$4:$L$2380,9,FALSE)</f>
        <v>No</v>
      </c>
      <c r="F892" s="98">
        <f>VLOOKUP($C892,'2023-24 School Level AAFTE'!$C$4:$J$2380,8,FALSE)</f>
        <v>1957.62</v>
      </c>
      <c r="G892" s="100">
        <f>IFERROR(IF(E892= "yes",VLOOKUP(C892,Summary!$B:$I,5,0),0),0)</f>
        <v>0</v>
      </c>
      <c r="H892" s="99">
        <f t="shared" si="151"/>
        <v>0</v>
      </c>
      <c r="I892" s="157">
        <f>VLOOKUP($A892,'2024-25 Salary &amp; Benefits'!$A:$I,3,FALSE)</f>
        <v>1.18</v>
      </c>
      <c r="J892" s="157">
        <f>VLOOKUP($A892,'2024-25 Salary &amp; Benefits'!$A:$I,4,FALSE)</f>
        <v>1.18</v>
      </c>
      <c r="K892" s="144">
        <f t="shared" si="152"/>
        <v>0</v>
      </c>
      <c r="L892" s="143">
        <f t="shared" si="153"/>
        <v>0</v>
      </c>
      <c r="M892" s="145">
        <f>'2024-25 Salary &amp; Benefits'!$E$6</f>
        <v>72728</v>
      </c>
      <c r="N892" s="145">
        <f>'2024-25 Salary &amp; Benefits'!$F$6</f>
        <v>78209</v>
      </c>
      <c r="O892" s="9">
        <f t="shared" si="154"/>
        <v>0</v>
      </c>
      <c r="P892" s="9">
        <f t="shared" si="155"/>
        <v>0</v>
      </c>
      <c r="Q892" s="9">
        <f>'2024-25 Salary &amp; Benefits'!G$6</f>
        <v>14418.72</v>
      </c>
      <c r="R892" s="146">
        <f>'2024-25 Salary &amp; Benefits'!H$6</f>
        <v>0.18149999999999999</v>
      </c>
      <c r="S892" s="146">
        <f>'2024-25 Salary &amp; Benefits'!I$6</f>
        <v>0.17510000000000001</v>
      </c>
      <c r="T892" s="9">
        <f t="shared" si="156"/>
        <v>0</v>
      </c>
      <c r="U892" s="9">
        <f t="shared" si="157"/>
        <v>0</v>
      </c>
      <c r="V892" s="9">
        <f t="shared" si="158"/>
        <v>0</v>
      </c>
      <c r="W892" s="9">
        <f t="shared" si="159"/>
        <v>0</v>
      </c>
      <c r="X892" s="22">
        <f t="shared" si="160"/>
        <v>0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</row>
    <row r="893" spans="1:159" s="21" customFormat="1">
      <c r="A893" s="78" t="s">
        <v>2336</v>
      </c>
      <c r="B893" s="90" t="s">
        <v>930</v>
      </c>
      <c r="C893" s="91">
        <v>3550</v>
      </c>
      <c r="D893" s="90" t="s">
        <v>938</v>
      </c>
      <c r="E893" s="110" t="str">
        <f>VLOOKUP($C893,'2023-24 School Level AAFTE'!$C$4:$L$2380,9,FALSE)</f>
        <v>No</v>
      </c>
      <c r="F893" s="98">
        <f>VLOOKUP($C893,'2023-24 School Level AAFTE'!$C$4:$J$2380,8,FALSE)</f>
        <v>423.89</v>
      </c>
      <c r="G893" s="100">
        <f>IFERROR(IF(E893= "yes",VLOOKUP(C893,Summary!$B:$I,5,0),0),0)</f>
        <v>0</v>
      </c>
      <c r="H893" s="99">
        <f t="shared" si="151"/>
        <v>0</v>
      </c>
      <c r="I893" s="157">
        <f>VLOOKUP($A893,'2024-25 Salary &amp; Benefits'!$A:$I,3,FALSE)</f>
        <v>1.18</v>
      </c>
      <c r="J893" s="157">
        <f>VLOOKUP($A893,'2024-25 Salary &amp; Benefits'!$A:$I,4,FALSE)</f>
        <v>1.18</v>
      </c>
      <c r="K893" s="144">
        <f t="shared" si="152"/>
        <v>0</v>
      </c>
      <c r="L893" s="143">
        <f t="shared" si="153"/>
        <v>0</v>
      </c>
      <c r="M893" s="145">
        <f>'2024-25 Salary &amp; Benefits'!$E$6</f>
        <v>72728</v>
      </c>
      <c r="N893" s="145">
        <f>'2024-25 Salary &amp; Benefits'!$F$6</f>
        <v>78209</v>
      </c>
      <c r="O893" s="9">
        <f t="shared" si="154"/>
        <v>0</v>
      </c>
      <c r="P893" s="9">
        <f t="shared" si="155"/>
        <v>0</v>
      </c>
      <c r="Q893" s="9">
        <f>'2024-25 Salary &amp; Benefits'!G$6</f>
        <v>14418.72</v>
      </c>
      <c r="R893" s="146">
        <f>'2024-25 Salary &amp; Benefits'!H$6</f>
        <v>0.18149999999999999</v>
      </c>
      <c r="S893" s="146">
        <f>'2024-25 Salary &amp; Benefits'!I$6</f>
        <v>0.17510000000000001</v>
      </c>
      <c r="T893" s="9">
        <f t="shared" si="156"/>
        <v>0</v>
      </c>
      <c r="U893" s="9">
        <f t="shared" si="157"/>
        <v>0</v>
      </c>
      <c r="V893" s="9">
        <f t="shared" si="158"/>
        <v>0</v>
      </c>
      <c r="W893" s="9">
        <f t="shared" si="159"/>
        <v>0</v>
      </c>
      <c r="X893" s="22">
        <f t="shared" si="160"/>
        <v>0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</row>
    <row r="894" spans="1:159" s="21" customFormat="1">
      <c r="A894" s="78" t="s">
        <v>2336</v>
      </c>
      <c r="B894" s="90" t="s">
        <v>930</v>
      </c>
      <c r="C894" s="91">
        <v>4294</v>
      </c>
      <c r="D894" s="90" t="s">
        <v>951</v>
      </c>
      <c r="E894" s="110" t="str">
        <f>VLOOKUP($C894,'2023-24 School Level AAFTE'!$C$4:$L$2380,9,FALSE)</f>
        <v>Yes</v>
      </c>
      <c r="F894" s="98">
        <f>VLOOKUP($C894,'2023-24 School Level AAFTE'!$C$4:$J$2380,8,FALSE)</f>
        <v>453</v>
      </c>
      <c r="G894" s="100">
        <f>IFERROR(IF(E894= "yes",VLOOKUP(C894,Summary!$B:$I,5,0),0),0)</f>
        <v>0</v>
      </c>
      <c r="H894" s="99">
        <f t="shared" si="151"/>
        <v>453</v>
      </c>
      <c r="I894" s="157">
        <f>VLOOKUP($A894,'2024-25 Salary &amp; Benefits'!$A:$I,3,FALSE)</f>
        <v>1.18</v>
      </c>
      <c r="J894" s="157">
        <f>VLOOKUP($A894,'2024-25 Salary &amp; Benefits'!$A:$I,4,FALSE)</f>
        <v>1.18</v>
      </c>
      <c r="K894" s="144">
        <f t="shared" si="152"/>
        <v>453</v>
      </c>
      <c r="L894" s="143">
        <f t="shared" si="153"/>
        <v>1.329</v>
      </c>
      <c r="M894" s="145">
        <f>'2024-25 Salary &amp; Benefits'!$E$6</f>
        <v>72728</v>
      </c>
      <c r="N894" s="145">
        <f>'2024-25 Salary &amp; Benefits'!$F$6</f>
        <v>78209</v>
      </c>
      <c r="O894" s="9">
        <f t="shared" si="154"/>
        <v>114053.5</v>
      </c>
      <c r="P894" s="9">
        <f t="shared" si="155"/>
        <v>8595.4199999999983</v>
      </c>
      <c r="Q894" s="9">
        <f>'2024-25 Salary &amp; Benefits'!G$6</f>
        <v>14418.72</v>
      </c>
      <c r="R894" s="146">
        <f>'2024-25 Salary &amp; Benefits'!H$6</f>
        <v>0.18149999999999999</v>
      </c>
      <c r="S894" s="146">
        <f>'2024-25 Salary &amp; Benefits'!I$6</f>
        <v>0.17510000000000001</v>
      </c>
      <c r="T894" s="9">
        <f t="shared" si="156"/>
        <v>41368.25</v>
      </c>
      <c r="U894" s="9">
        <f t="shared" si="157"/>
        <v>2044.15</v>
      </c>
      <c r="V894" s="9">
        <f t="shared" si="158"/>
        <v>357.93</v>
      </c>
      <c r="W894" s="9">
        <f t="shared" si="159"/>
        <v>2402.08</v>
      </c>
      <c r="X894" s="22">
        <f t="shared" si="160"/>
        <v>166419.24999999997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</row>
    <row r="895" spans="1:159" s="21" customFormat="1">
      <c r="A895" s="75" t="s">
        <v>2336</v>
      </c>
      <c r="B895" s="90" t="s">
        <v>930</v>
      </c>
      <c r="C895" s="91">
        <v>4127</v>
      </c>
      <c r="D895" s="90" t="s">
        <v>948</v>
      </c>
      <c r="E895" s="110" t="str">
        <f>VLOOKUP($C895,'2023-24 School Level AAFTE'!$C$4:$L$2380,9,FALSE)</f>
        <v>No</v>
      </c>
      <c r="F895" s="98">
        <f>VLOOKUP($C895,'2023-24 School Level AAFTE'!$C$4:$J$2380,8,FALSE)</f>
        <v>776.13</v>
      </c>
      <c r="G895" s="100">
        <f>IFERROR(IF(E895= "yes",VLOOKUP(C895,Summary!$B:$I,5,0),0),0)</f>
        <v>0</v>
      </c>
      <c r="H895" s="99">
        <f t="shared" si="151"/>
        <v>0</v>
      </c>
      <c r="I895" s="157">
        <f>VLOOKUP($A895,'2024-25 Salary &amp; Benefits'!$A:$I,3,FALSE)</f>
        <v>1.18</v>
      </c>
      <c r="J895" s="157">
        <f>VLOOKUP($A895,'2024-25 Salary &amp; Benefits'!$A:$I,4,FALSE)</f>
        <v>1.18</v>
      </c>
      <c r="K895" s="144">
        <f t="shared" si="152"/>
        <v>0</v>
      </c>
      <c r="L895" s="143">
        <f t="shared" si="153"/>
        <v>0</v>
      </c>
      <c r="M895" s="145">
        <f>'2024-25 Salary &amp; Benefits'!$E$6</f>
        <v>72728</v>
      </c>
      <c r="N895" s="145">
        <f>'2024-25 Salary &amp; Benefits'!$F$6</f>
        <v>78209</v>
      </c>
      <c r="O895" s="9">
        <f t="shared" si="154"/>
        <v>0</v>
      </c>
      <c r="P895" s="9">
        <f t="shared" si="155"/>
        <v>0</v>
      </c>
      <c r="Q895" s="9">
        <f>'2024-25 Salary &amp; Benefits'!G$6</f>
        <v>14418.72</v>
      </c>
      <c r="R895" s="146">
        <f>'2024-25 Salary &amp; Benefits'!H$6</f>
        <v>0.18149999999999999</v>
      </c>
      <c r="S895" s="146">
        <f>'2024-25 Salary &amp; Benefits'!I$6</f>
        <v>0.17510000000000001</v>
      </c>
      <c r="T895" s="9">
        <f t="shared" si="156"/>
        <v>0</v>
      </c>
      <c r="U895" s="9">
        <f t="shared" si="157"/>
        <v>0</v>
      </c>
      <c r="V895" s="9">
        <f t="shared" si="158"/>
        <v>0</v>
      </c>
      <c r="W895" s="9">
        <f t="shared" si="159"/>
        <v>0</v>
      </c>
      <c r="X895" s="22">
        <f t="shared" si="160"/>
        <v>0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</row>
    <row r="896" spans="1:159" s="21" customFormat="1">
      <c r="A896" s="78" t="s">
        <v>2336</v>
      </c>
      <c r="B896" s="90" t="s">
        <v>930</v>
      </c>
      <c r="C896" s="91">
        <v>4465</v>
      </c>
      <c r="D896" s="90" t="s">
        <v>959</v>
      </c>
      <c r="E896" s="110" t="str">
        <f>VLOOKUP($C896,'2023-24 School Level AAFTE'!$C$4:$L$2380,9,FALSE)</f>
        <v>Yes</v>
      </c>
      <c r="F896" s="98">
        <f>VLOOKUP($C896,'2023-24 School Level AAFTE'!$C$4:$J$2380,8,FALSE)</f>
        <v>383.91</v>
      </c>
      <c r="G896" s="100">
        <f>IFERROR(IF(E896= "yes",VLOOKUP(C896,Summary!$B:$I,5,0),0),0)</f>
        <v>0</v>
      </c>
      <c r="H896" s="99">
        <f t="shared" si="151"/>
        <v>383.91</v>
      </c>
      <c r="I896" s="157">
        <f>VLOOKUP($A896,'2024-25 Salary &amp; Benefits'!$A:$I,3,FALSE)</f>
        <v>1.18</v>
      </c>
      <c r="J896" s="157">
        <f>VLOOKUP($A896,'2024-25 Salary &amp; Benefits'!$A:$I,4,FALSE)</f>
        <v>1.18</v>
      </c>
      <c r="K896" s="144">
        <f t="shared" si="152"/>
        <v>383.91</v>
      </c>
      <c r="L896" s="143">
        <f t="shared" si="153"/>
        <v>1.1259999999999999</v>
      </c>
      <c r="M896" s="145">
        <f>'2024-25 Salary &amp; Benefits'!$E$6</f>
        <v>72728</v>
      </c>
      <c r="N896" s="145">
        <f>'2024-25 Salary &amp; Benefits'!$F$6</f>
        <v>78209</v>
      </c>
      <c r="O896" s="9">
        <f t="shared" si="154"/>
        <v>96632.24</v>
      </c>
      <c r="P896" s="9">
        <f t="shared" si="155"/>
        <v>7282.4899999999907</v>
      </c>
      <c r="Q896" s="9">
        <f>'2024-25 Salary &amp; Benefits'!G$6</f>
        <v>14418.72</v>
      </c>
      <c r="R896" s="146">
        <f>'2024-25 Salary &amp; Benefits'!H$6</f>
        <v>0.18149999999999999</v>
      </c>
      <c r="S896" s="146">
        <f>'2024-25 Salary &amp; Benefits'!I$6</f>
        <v>0.17510000000000001</v>
      </c>
      <c r="T896" s="9">
        <f t="shared" si="156"/>
        <v>35049.39</v>
      </c>
      <c r="U896" s="9">
        <f t="shared" si="157"/>
        <v>1731.91</v>
      </c>
      <c r="V896" s="9">
        <f t="shared" si="158"/>
        <v>303.26</v>
      </c>
      <c r="W896" s="9">
        <f t="shared" si="159"/>
        <v>2035.17</v>
      </c>
      <c r="X896" s="22">
        <f t="shared" si="160"/>
        <v>140999.29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</row>
    <row r="897" spans="1:159" s="21" customFormat="1">
      <c r="A897" s="78" t="s">
        <v>2336</v>
      </c>
      <c r="B897" s="90" t="s">
        <v>930</v>
      </c>
      <c r="C897" s="91">
        <v>3764</v>
      </c>
      <c r="D897" s="90" t="s">
        <v>946</v>
      </c>
      <c r="E897" s="110" t="str">
        <f>VLOOKUP($C897,'2023-24 School Level AAFTE'!$C$4:$L$2380,9,FALSE)</f>
        <v>Yes</v>
      </c>
      <c r="F897" s="98">
        <f>VLOOKUP($C897,'2023-24 School Level AAFTE'!$C$4:$J$2380,8,FALSE)</f>
        <v>776.89</v>
      </c>
      <c r="G897" s="100">
        <f>IFERROR(IF(E897= "yes",VLOOKUP(C897,Summary!$B:$I,5,0),0),0)</f>
        <v>0</v>
      </c>
      <c r="H897" s="99">
        <f t="shared" si="151"/>
        <v>776.89</v>
      </c>
      <c r="I897" s="157">
        <f>VLOOKUP($A897,'2024-25 Salary &amp; Benefits'!$A:$I,3,FALSE)</f>
        <v>1.18</v>
      </c>
      <c r="J897" s="157">
        <f>VLOOKUP($A897,'2024-25 Salary &amp; Benefits'!$A:$I,4,FALSE)</f>
        <v>1.18</v>
      </c>
      <c r="K897" s="144">
        <f t="shared" si="152"/>
        <v>776.89</v>
      </c>
      <c r="L897" s="143">
        <f t="shared" si="153"/>
        <v>2.2789999999999999</v>
      </c>
      <c r="M897" s="145">
        <f>'2024-25 Salary &amp; Benefits'!$E$6</f>
        <v>72728</v>
      </c>
      <c r="N897" s="145">
        <f>'2024-25 Salary &amp; Benefits'!$F$6</f>
        <v>78209</v>
      </c>
      <c r="O897" s="9">
        <f t="shared" si="154"/>
        <v>195581.59</v>
      </c>
      <c r="P897" s="9">
        <f t="shared" si="155"/>
        <v>14739.619999999995</v>
      </c>
      <c r="Q897" s="9">
        <f>'2024-25 Salary &amp; Benefits'!G$6</f>
        <v>14418.72</v>
      </c>
      <c r="R897" s="146">
        <f>'2024-25 Salary &amp; Benefits'!H$6</f>
        <v>0.18149999999999999</v>
      </c>
      <c r="S897" s="146">
        <f>'2024-25 Salary &amp; Benefits'!I$6</f>
        <v>0.17510000000000001</v>
      </c>
      <c r="T897" s="9">
        <f t="shared" si="156"/>
        <v>70939.23</v>
      </c>
      <c r="U897" s="9">
        <f t="shared" si="157"/>
        <v>3505.35</v>
      </c>
      <c r="V897" s="9">
        <f t="shared" si="158"/>
        <v>613.79</v>
      </c>
      <c r="W897" s="9">
        <f t="shared" si="159"/>
        <v>4119.1399999999994</v>
      </c>
      <c r="X897" s="22">
        <f t="shared" si="160"/>
        <v>285379.58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</row>
    <row r="898" spans="1:159" s="21" customFormat="1">
      <c r="A898" s="78" t="s">
        <v>2336</v>
      </c>
      <c r="B898" s="90" t="s">
        <v>930</v>
      </c>
      <c r="C898" s="91">
        <v>2565</v>
      </c>
      <c r="D898" s="90" t="s">
        <v>931</v>
      </c>
      <c r="E898" s="110" t="str">
        <f>VLOOKUP($C898,'2023-24 School Level AAFTE'!$C$4:$L$2380,9,FALSE)</f>
        <v>No</v>
      </c>
      <c r="F898" s="98">
        <f>VLOOKUP($C898,'2023-24 School Level AAFTE'!$C$4:$J$2380,8,FALSE)</f>
        <v>388.63</v>
      </c>
      <c r="G898" s="100">
        <f>IFERROR(IF(E898= "yes",VLOOKUP(C898,Summary!$B:$I,5,0),0),0)</f>
        <v>0</v>
      </c>
      <c r="H898" s="99">
        <f t="shared" si="151"/>
        <v>0</v>
      </c>
      <c r="I898" s="157">
        <f>VLOOKUP($A898,'2024-25 Salary &amp; Benefits'!$A:$I,3,FALSE)</f>
        <v>1.18</v>
      </c>
      <c r="J898" s="157">
        <f>VLOOKUP($A898,'2024-25 Salary &amp; Benefits'!$A:$I,4,FALSE)</f>
        <v>1.18</v>
      </c>
      <c r="K898" s="144">
        <f t="shared" si="152"/>
        <v>0</v>
      </c>
      <c r="L898" s="143">
        <f t="shared" si="153"/>
        <v>0</v>
      </c>
      <c r="M898" s="145">
        <f>'2024-25 Salary &amp; Benefits'!$E$6</f>
        <v>72728</v>
      </c>
      <c r="N898" s="145">
        <f>'2024-25 Salary &amp; Benefits'!$F$6</f>
        <v>78209</v>
      </c>
      <c r="O898" s="9">
        <f t="shared" si="154"/>
        <v>0</v>
      </c>
      <c r="P898" s="9">
        <f t="shared" si="155"/>
        <v>0</v>
      </c>
      <c r="Q898" s="9">
        <f>'2024-25 Salary &amp; Benefits'!G$6</f>
        <v>14418.72</v>
      </c>
      <c r="R898" s="146">
        <f>'2024-25 Salary &amp; Benefits'!H$6</f>
        <v>0.18149999999999999</v>
      </c>
      <c r="S898" s="146">
        <f>'2024-25 Salary &amp; Benefits'!I$6</f>
        <v>0.17510000000000001</v>
      </c>
      <c r="T898" s="9">
        <f t="shared" si="156"/>
        <v>0</v>
      </c>
      <c r="U898" s="9">
        <f t="shared" si="157"/>
        <v>0</v>
      </c>
      <c r="V898" s="9">
        <f t="shared" si="158"/>
        <v>0</v>
      </c>
      <c r="W898" s="9">
        <f t="shared" si="159"/>
        <v>0</v>
      </c>
      <c r="X898" s="22">
        <f t="shared" si="160"/>
        <v>0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</row>
    <row r="899" spans="1:159" s="21" customFormat="1">
      <c r="A899" s="78" t="s">
        <v>2336</v>
      </c>
      <c r="B899" s="90" t="s">
        <v>930</v>
      </c>
      <c r="C899" s="91">
        <v>3233</v>
      </c>
      <c r="D899" s="90" t="s">
        <v>934</v>
      </c>
      <c r="E899" s="110" t="str">
        <f>VLOOKUP($C899,'2023-24 School Level AAFTE'!$C$4:$L$2380,9,FALSE)</f>
        <v>Yes</v>
      </c>
      <c r="F899" s="98">
        <f>VLOOKUP($C899,'2023-24 School Level AAFTE'!$C$4:$J$2380,8,FALSE)</f>
        <v>656.94</v>
      </c>
      <c r="G899" s="100">
        <f>IFERROR(IF(E899= "yes",VLOOKUP(C899,Summary!$B:$I,5,0),0),0)</f>
        <v>0</v>
      </c>
      <c r="H899" s="99">
        <f t="shared" si="151"/>
        <v>656.94</v>
      </c>
      <c r="I899" s="157">
        <f>VLOOKUP($A899,'2024-25 Salary &amp; Benefits'!$A:$I,3,FALSE)</f>
        <v>1.18</v>
      </c>
      <c r="J899" s="157">
        <f>VLOOKUP($A899,'2024-25 Salary &amp; Benefits'!$A:$I,4,FALSE)</f>
        <v>1.18</v>
      </c>
      <c r="K899" s="144">
        <f t="shared" si="152"/>
        <v>656.94</v>
      </c>
      <c r="L899" s="143">
        <f t="shared" si="153"/>
        <v>1.927</v>
      </c>
      <c r="M899" s="145">
        <f>'2024-25 Salary &amp; Benefits'!$E$6</f>
        <v>72728</v>
      </c>
      <c r="N899" s="145">
        <f>'2024-25 Salary &amp; Benefits'!$F$6</f>
        <v>78209</v>
      </c>
      <c r="O899" s="9">
        <f t="shared" si="154"/>
        <v>165373.29</v>
      </c>
      <c r="P899" s="9">
        <f t="shared" si="155"/>
        <v>12463.029999999999</v>
      </c>
      <c r="Q899" s="9">
        <f>'2024-25 Salary &amp; Benefits'!G$6</f>
        <v>14418.72</v>
      </c>
      <c r="R899" s="146">
        <f>'2024-25 Salary &amp; Benefits'!H$6</f>
        <v>0.18149999999999999</v>
      </c>
      <c r="S899" s="146">
        <f>'2024-25 Salary &amp; Benefits'!I$6</f>
        <v>0.17510000000000001</v>
      </c>
      <c r="T899" s="9">
        <f t="shared" si="156"/>
        <v>59982.400000000001</v>
      </c>
      <c r="U899" s="9">
        <f t="shared" si="157"/>
        <v>2963.94</v>
      </c>
      <c r="V899" s="9">
        <f t="shared" si="158"/>
        <v>518.99</v>
      </c>
      <c r="W899" s="9">
        <f t="shared" si="159"/>
        <v>3482.9300000000003</v>
      </c>
      <c r="X899" s="22">
        <f t="shared" si="160"/>
        <v>241301.65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</row>
    <row r="900" spans="1:159" s="21" customFormat="1">
      <c r="A900" s="78" t="s">
        <v>2336</v>
      </c>
      <c r="B900" s="90" t="s">
        <v>930</v>
      </c>
      <c r="C900" s="91">
        <v>5016</v>
      </c>
      <c r="D900" s="90" t="s">
        <v>967</v>
      </c>
      <c r="E900" s="110" t="str">
        <f>VLOOKUP($C900,'2023-24 School Level AAFTE'!$C$4:$L$2380,9,FALSE)</f>
        <v>Yes</v>
      </c>
      <c r="F900" s="98">
        <f>VLOOKUP($C900,'2023-24 School Level AAFTE'!$C$4:$J$2380,8,FALSE)</f>
        <v>835.99</v>
      </c>
      <c r="G900" s="100">
        <f>IFERROR(IF(E900= "yes",VLOOKUP(C900,Summary!$B:$I,5,0),0),0)</f>
        <v>0</v>
      </c>
      <c r="H900" s="99">
        <f t="shared" si="151"/>
        <v>835.99</v>
      </c>
      <c r="I900" s="157">
        <f>VLOOKUP($A900,'2024-25 Salary &amp; Benefits'!$A:$I,3,FALSE)</f>
        <v>1.18</v>
      </c>
      <c r="J900" s="157">
        <f>VLOOKUP($A900,'2024-25 Salary &amp; Benefits'!$A:$I,4,FALSE)</f>
        <v>1.18</v>
      </c>
      <c r="K900" s="144">
        <f t="shared" si="152"/>
        <v>835.99</v>
      </c>
      <c r="L900" s="143">
        <f t="shared" si="153"/>
        <v>2.452</v>
      </c>
      <c r="M900" s="145">
        <f>'2024-25 Salary &amp; Benefits'!$E$6</f>
        <v>72728</v>
      </c>
      <c r="N900" s="145">
        <f>'2024-25 Salary &amp; Benefits'!$F$6</f>
        <v>78209</v>
      </c>
      <c r="O900" s="9">
        <f t="shared" si="154"/>
        <v>210428.29</v>
      </c>
      <c r="P900" s="9">
        <f t="shared" si="155"/>
        <v>15858.5</v>
      </c>
      <c r="Q900" s="9">
        <f>'2024-25 Salary &amp; Benefits'!G$6</f>
        <v>14418.72</v>
      </c>
      <c r="R900" s="146">
        <f>'2024-25 Salary &amp; Benefits'!H$6</f>
        <v>0.18149999999999999</v>
      </c>
      <c r="S900" s="146">
        <f>'2024-25 Salary &amp; Benefits'!I$6</f>
        <v>0.17510000000000001</v>
      </c>
      <c r="T900" s="9">
        <f t="shared" si="156"/>
        <v>76324.259999999995</v>
      </c>
      <c r="U900" s="9">
        <f t="shared" si="157"/>
        <v>3771.45</v>
      </c>
      <c r="V900" s="9">
        <f t="shared" si="158"/>
        <v>660.38</v>
      </c>
      <c r="W900" s="9">
        <f t="shared" si="159"/>
        <v>4431.83</v>
      </c>
      <c r="X900" s="22">
        <f t="shared" si="160"/>
        <v>307042.88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</row>
    <row r="901" spans="1:159" s="21" customFormat="1">
      <c r="A901" s="78" t="s">
        <v>2336</v>
      </c>
      <c r="B901" s="90" t="s">
        <v>930</v>
      </c>
      <c r="C901" s="91">
        <v>4581</v>
      </c>
      <c r="D901" s="90" t="s">
        <v>966</v>
      </c>
      <c r="E901" s="110" t="str">
        <f>VLOOKUP($C901,'2023-24 School Level AAFTE'!$C$4:$L$2380,9,FALSE)</f>
        <v>Yes</v>
      </c>
      <c r="F901" s="98">
        <f>VLOOKUP($C901,'2023-24 School Level AAFTE'!$C$4:$J$2380,8,FALSE)</f>
        <v>468.14</v>
      </c>
      <c r="G901" s="100">
        <f>IFERROR(IF(E901= "yes",VLOOKUP(C901,Summary!$B:$I,5,0),0),0)</f>
        <v>0</v>
      </c>
      <c r="H901" s="99">
        <f t="shared" si="151"/>
        <v>468.14</v>
      </c>
      <c r="I901" s="157">
        <f>VLOOKUP($A901,'2024-25 Salary &amp; Benefits'!$A:$I,3,FALSE)</f>
        <v>1.18</v>
      </c>
      <c r="J901" s="157">
        <f>VLOOKUP($A901,'2024-25 Salary &amp; Benefits'!$A:$I,4,FALSE)</f>
        <v>1.18</v>
      </c>
      <c r="K901" s="144">
        <f t="shared" si="152"/>
        <v>468.14</v>
      </c>
      <c r="L901" s="143">
        <f t="shared" si="153"/>
        <v>1.373</v>
      </c>
      <c r="M901" s="145">
        <f>'2024-25 Salary &amp; Benefits'!$E$6</f>
        <v>72728</v>
      </c>
      <c r="N901" s="145">
        <f>'2024-25 Salary &amp; Benefits'!$F$6</f>
        <v>78209</v>
      </c>
      <c r="O901" s="9">
        <f t="shared" si="154"/>
        <v>117829.54</v>
      </c>
      <c r="P901" s="9">
        <f t="shared" si="155"/>
        <v>8879.9900000000052</v>
      </c>
      <c r="Q901" s="9">
        <f>'2024-25 Salary &amp; Benefits'!G$6</f>
        <v>14418.72</v>
      </c>
      <c r="R901" s="146">
        <f>'2024-25 Salary &amp; Benefits'!H$6</f>
        <v>0.18149999999999999</v>
      </c>
      <c r="S901" s="146">
        <f>'2024-25 Salary &amp; Benefits'!I$6</f>
        <v>0.17510000000000001</v>
      </c>
      <c r="T901" s="9">
        <f t="shared" si="156"/>
        <v>42737.85</v>
      </c>
      <c r="U901" s="9">
        <f t="shared" si="157"/>
        <v>2111.83</v>
      </c>
      <c r="V901" s="9">
        <f t="shared" si="158"/>
        <v>369.78</v>
      </c>
      <c r="W901" s="9">
        <f t="shared" si="159"/>
        <v>2481.6099999999997</v>
      </c>
      <c r="X901" s="22">
        <f t="shared" si="160"/>
        <v>171928.99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</row>
    <row r="902" spans="1:159" s="21" customFormat="1">
      <c r="A902" s="78" t="s">
        <v>2336</v>
      </c>
      <c r="B902" s="90" t="s">
        <v>930</v>
      </c>
      <c r="C902" s="91">
        <v>4356</v>
      </c>
      <c r="D902" s="90" t="s">
        <v>955</v>
      </c>
      <c r="E902" s="110" t="str">
        <f>VLOOKUP($C902,'2023-24 School Level AAFTE'!$C$4:$L$2380,9,FALSE)</f>
        <v>Yes</v>
      </c>
      <c r="F902" s="98">
        <f>VLOOKUP($C902,'2023-24 School Level AAFTE'!$C$4:$J$2380,8,FALSE)</f>
        <v>478.46</v>
      </c>
      <c r="G902" s="100">
        <f>IFERROR(IF(E902= "yes",VLOOKUP(C902,Summary!$B:$I,5,0),0),0)</f>
        <v>0</v>
      </c>
      <c r="H902" s="99">
        <f t="shared" si="151"/>
        <v>478.46</v>
      </c>
      <c r="I902" s="157">
        <f>VLOOKUP($A902,'2024-25 Salary &amp; Benefits'!$A:$I,3,FALSE)</f>
        <v>1.18</v>
      </c>
      <c r="J902" s="157">
        <f>VLOOKUP($A902,'2024-25 Salary &amp; Benefits'!$A:$I,4,FALSE)</f>
        <v>1.18</v>
      </c>
      <c r="K902" s="144">
        <f t="shared" si="152"/>
        <v>478.46</v>
      </c>
      <c r="L902" s="143">
        <f t="shared" si="153"/>
        <v>1.403</v>
      </c>
      <c r="M902" s="145">
        <f>'2024-25 Salary &amp; Benefits'!$E$6</f>
        <v>72728</v>
      </c>
      <c r="N902" s="145">
        <f>'2024-25 Salary &amp; Benefits'!$F$6</f>
        <v>78209</v>
      </c>
      <c r="O902" s="9">
        <f t="shared" si="154"/>
        <v>120404.11</v>
      </c>
      <c r="P902" s="9">
        <f t="shared" si="155"/>
        <v>9074.0200000000041</v>
      </c>
      <c r="Q902" s="9">
        <f>'2024-25 Salary &amp; Benefits'!G$6</f>
        <v>14418.72</v>
      </c>
      <c r="R902" s="146">
        <f>'2024-25 Salary &amp; Benefits'!H$6</f>
        <v>0.18149999999999999</v>
      </c>
      <c r="S902" s="146">
        <f>'2024-25 Salary &amp; Benefits'!I$6</f>
        <v>0.17510000000000001</v>
      </c>
      <c r="T902" s="9">
        <f t="shared" si="156"/>
        <v>43671.67</v>
      </c>
      <c r="U902" s="9">
        <f t="shared" si="157"/>
        <v>2157.9699999999998</v>
      </c>
      <c r="V902" s="9">
        <f t="shared" si="158"/>
        <v>377.86</v>
      </c>
      <c r="W902" s="9">
        <f t="shared" si="159"/>
        <v>2535.83</v>
      </c>
      <c r="X902" s="22">
        <f t="shared" si="160"/>
        <v>175685.62999999998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</row>
    <row r="903" spans="1:159" s="21" customFormat="1">
      <c r="A903" s="78" t="s">
        <v>2336</v>
      </c>
      <c r="B903" s="90" t="s">
        <v>930</v>
      </c>
      <c r="C903" s="91">
        <v>4485</v>
      </c>
      <c r="D903" s="90" t="s">
        <v>961</v>
      </c>
      <c r="E903" s="110" t="str">
        <f>VLOOKUP($C903,'2023-24 School Level AAFTE'!$C$4:$L$2380,9,FALSE)</f>
        <v>No</v>
      </c>
      <c r="F903" s="98">
        <f>VLOOKUP($C903,'2023-24 School Level AAFTE'!$C$4:$J$2380,8,FALSE)</f>
        <v>889.68</v>
      </c>
      <c r="G903" s="100">
        <f>IFERROR(IF(E903= "yes",VLOOKUP(C903,Summary!$B:$I,5,0),0),0)</f>
        <v>0</v>
      </c>
      <c r="H903" s="99">
        <f t="shared" si="151"/>
        <v>0</v>
      </c>
      <c r="I903" s="157">
        <f>VLOOKUP($A903,'2024-25 Salary &amp; Benefits'!$A:$I,3,FALSE)</f>
        <v>1.18</v>
      </c>
      <c r="J903" s="157">
        <f>VLOOKUP($A903,'2024-25 Salary &amp; Benefits'!$A:$I,4,FALSE)</f>
        <v>1.18</v>
      </c>
      <c r="K903" s="144">
        <f t="shared" si="152"/>
        <v>0</v>
      </c>
      <c r="L903" s="143">
        <f t="shared" si="153"/>
        <v>0</v>
      </c>
      <c r="M903" s="145">
        <f>'2024-25 Salary &amp; Benefits'!$E$6</f>
        <v>72728</v>
      </c>
      <c r="N903" s="145">
        <f>'2024-25 Salary &amp; Benefits'!$F$6</f>
        <v>78209</v>
      </c>
      <c r="O903" s="9">
        <f t="shared" si="154"/>
        <v>0</v>
      </c>
      <c r="P903" s="9">
        <f t="shared" si="155"/>
        <v>0</v>
      </c>
      <c r="Q903" s="9">
        <f>'2024-25 Salary &amp; Benefits'!G$6</f>
        <v>14418.72</v>
      </c>
      <c r="R903" s="146">
        <f>'2024-25 Salary &amp; Benefits'!H$6</f>
        <v>0.18149999999999999</v>
      </c>
      <c r="S903" s="146">
        <f>'2024-25 Salary &amp; Benefits'!I$6</f>
        <v>0.17510000000000001</v>
      </c>
      <c r="T903" s="9">
        <f t="shared" si="156"/>
        <v>0</v>
      </c>
      <c r="U903" s="9">
        <f t="shared" si="157"/>
        <v>0</v>
      </c>
      <c r="V903" s="9">
        <f t="shared" si="158"/>
        <v>0</v>
      </c>
      <c r="W903" s="9">
        <f t="shared" si="159"/>
        <v>0</v>
      </c>
      <c r="X903" s="22">
        <f t="shared" si="160"/>
        <v>0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</row>
    <row r="904" spans="1:159" s="21" customFormat="1">
      <c r="A904" s="78" t="s">
        <v>2336</v>
      </c>
      <c r="B904" s="90" t="s">
        <v>930</v>
      </c>
      <c r="C904" s="91">
        <v>5178</v>
      </c>
      <c r="D904" s="90" t="s">
        <v>652</v>
      </c>
      <c r="E904" s="110" t="str">
        <f>VLOOKUP($C904,'2023-24 School Level AAFTE'!$C$4:$L$2380,9,FALSE)</f>
        <v>Yes</v>
      </c>
      <c r="F904" s="98">
        <f>VLOOKUP($C904,'2023-24 School Level AAFTE'!$C$4:$J$2380,8,FALSE)</f>
        <v>434.57</v>
      </c>
      <c r="G904" s="100">
        <f>IFERROR(IF(E904= "yes",VLOOKUP(C904,Summary!$B:$I,5,0),0),0)</f>
        <v>0</v>
      </c>
      <c r="H904" s="99">
        <f t="shared" ref="H904:H965" si="161">IF(E904= "yes", F904,0)</f>
        <v>434.57</v>
      </c>
      <c r="I904" s="157">
        <f>VLOOKUP($A904,'2024-25 Salary &amp; Benefits'!$A:$I,3,FALSE)</f>
        <v>1.18</v>
      </c>
      <c r="J904" s="157">
        <f>VLOOKUP($A904,'2024-25 Salary &amp; Benefits'!$A:$I,4,FALSE)</f>
        <v>1.18</v>
      </c>
      <c r="K904" s="144">
        <f t="shared" ref="K904:K965" si="162">IF(G904&gt;0,G904,H904)</f>
        <v>434.57</v>
      </c>
      <c r="L904" s="143">
        <f t="shared" ref="L904:L965" si="163">ROUND((($K904*1.1*36)/15)/900,3)</f>
        <v>1.2749999999999999</v>
      </c>
      <c r="M904" s="145">
        <f>'2024-25 Salary &amp; Benefits'!$E$6</f>
        <v>72728</v>
      </c>
      <c r="N904" s="145">
        <f>'2024-25 Salary &amp; Benefits'!$F$6</f>
        <v>78209</v>
      </c>
      <c r="O904" s="9">
        <f t="shared" ref="O904:O965" si="164">ROUND($I904*$M904*$L904,2)</f>
        <v>109419.28</v>
      </c>
      <c r="P904" s="9">
        <f t="shared" ref="P904:P965" si="165">ROUND($J904*$N904*$L904,2)-O904</f>
        <v>8246.1600000000035</v>
      </c>
      <c r="Q904" s="9">
        <f>'2024-25 Salary &amp; Benefits'!G$6</f>
        <v>14418.72</v>
      </c>
      <c r="R904" s="146">
        <f>'2024-25 Salary &amp; Benefits'!H$6</f>
        <v>0.18149999999999999</v>
      </c>
      <c r="S904" s="146">
        <f>'2024-25 Salary &amp; Benefits'!I$6</f>
        <v>0.17510000000000001</v>
      </c>
      <c r="T904" s="9">
        <f t="shared" ref="T904:T965" si="166">ROUND(O904*R904+P904*S904+L904*Q904,2)</f>
        <v>39687.370000000003</v>
      </c>
      <c r="U904" s="9">
        <f t="shared" ref="U904:U965" si="167">ROUND((($N904*$J904*$L904)/180)*3,2)</f>
        <v>1961.09</v>
      </c>
      <c r="V904" s="9">
        <f t="shared" ref="V904:V965" si="168">ROUND(U904*S904,2)</f>
        <v>343.39</v>
      </c>
      <c r="W904" s="9">
        <f t="shared" ref="W904:W965" si="169">SUM(U904:V904)</f>
        <v>2304.48</v>
      </c>
      <c r="X904" s="22">
        <f t="shared" ref="X904:X965" si="170">SUM(T904,O904:P904,W904)</f>
        <v>159657.29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</row>
    <row r="905" spans="1:159" s="21" customFormat="1">
      <c r="A905" s="78" t="s">
        <v>2336</v>
      </c>
      <c r="B905" s="90" t="s">
        <v>930</v>
      </c>
      <c r="C905" s="91">
        <v>3491</v>
      </c>
      <c r="D905" s="90" t="s">
        <v>937</v>
      </c>
      <c r="E905" s="110" t="str">
        <f>VLOOKUP($C905,'2023-24 School Level AAFTE'!$C$4:$L$2380,9,FALSE)</f>
        <v>Yes</v>
      </c>
      <c r="F905" s="98">
        <f>VLOOKUP($C905,'2023-24 School Level AAFTE'!$C$4:$J$2380,8,FALSE)</f>
        <v>461.95</v>
      </c>
      <c r="G905" s="100">
        <f>IFERROR(IF(E905= "yes",VLOOKUP(C905,Summary!$B:$I,5,0),0),0)</f>
        <v>0</v>
      </c>
      <c r="H905" s="99">
        <f t="shared" si="161"/>
        <v>461.95</v>
      </c>
      <c r="I905" s="157">
        <f>VLOOKUP($A905,'2024-25 Salary &amp; Benefits'!$A:$I,3,FALSE)</f>
        <v>1.18</v>
      </c>
      <c r="J905" s="157">
        <f>VLOOKUP($A905,'2024-25 Salary &amp; Benefits'!$A:$I,4,FALSE)</f>
        <v>1.18</v>
      </c>
      <c r="K905" s="144">
        <f t="shared" si="162"/>
        <v>461.95</v>
      </c>
      <c r="L905" s="143">
        <f t="shared" si="163"/>
        <v>1.355</v>
      </c>
      <c r="M905" s="145">
        <f>'2024-25 Salary &amp; Benefits'!$E$6</f>
        <v>72728</v>
      </c>
      <c r="N905" s="145">
        <f>'2024-25 Salary &amp; Benefits'!$F$6</f>
        <v>78209</v>
      </c>
      <c r="O905" s="9">
        <f t="shared" si="164"/>
        <v>116284.8</v>
      </c>
      <c r="P905" s="9">
        <f t="shared" si="165"/>
        <v>8763.5699999999924</v>
      </c>
      <c r="Q905" s="9">
        <f>'2024-25 Salary &amp; Benefits'!G$6</f>
        <v>14418.72</v>
      </c>
      <c r="R905" s="146">
        <f>'2024-25 Salary &amp; Benefits'!H$6</f>
        <v>0.18149999999999999</v>
      </c>
      <c r="S905" s="146">
        <f>'2024-25 Salary &amp; Benefits'!I$6</f>
        <v>0.17510000000000001</v>
      </c>
      <c r="T905" s="9">
        <f t="shared" si="166"/>
        <v>42177.56</v>
      </c>
      <c r="U905" s="9">
        <f t="shared" si="167"/>
        <v>2084.14</v>
      </c>
      <c r="V905" s="9">
        <f t="shared" si="168"/>
        <v>364.93</v>
      </c>
      <c r="W905" s="9">
        <f t="shared" si="169"/>
        <v>2449.0699999999997</v>
      </c>
      <c r="X905" s="22">
        <f t="shared" si="170"/>
        <v>169675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</row>
    <row r="906" spans="1:159" s="21" customFormat="1">
      <c r="A906" s="78" t="s">
        <v>2336</v>
      </c>
      <c r="B906" s="90" t="s">
        <v>930</v>
      </c>
      <c r="C906" s="91">
        <v>3593</v>
      </c>
      <c r="D906" s="90" t="s">
        <v>939</v>
      </c>
      <c r="E906" s="110" t="str">
        <f>VLOOKUP($C906,'2023-24 School Level AAFTE'!$C$4:$L$2380,9,FALSE)</f>
        <v>Yes</v>
      </c>
      <c r="F906" s="98">
        <f>VLOOKUP($C906,'2023-24 School Level AAFTE'!$C$4:$J$2380,8,FALSE)</f>
        <v>333.14</v>
      </c>
      <c r="G906" s="100">
        <f>IFERROR(IF(E906= "yes",VLOOKUP(C906,Summary!$B:$I,5,0),0),0)</f>
        <v>0</v>
      </c>
      <c r="H906" s="99">
        <f t="shared" si="161"/>
        <v>333.14</v>
      </c>
      <c r="I906" s="157">
        <f>VLOOKUP($A906,'2024-25 Salary &amp; Benefits'!$A:$I,3,FALSE)</f>
        <v>1.18</v>
      </c>
      <c r="J906" s="157">
        <f>VLOOKUP($A906,'2024-25 Salary &amp; Benefits'!$A:$I,4,FALSE)</f>
        <v>1.18</v>
      </c>
      <c r="K906" s="144">
        <f t="shared" si="162"/>
        <v>333.14</v>
      </c>
      <c r="L906" s="143">
        <f t="shared" si="163"/>
        <v>0.97699999999999998</v>
      </c>
      <c r="M906" s="145">
        <f>'2024-25 Salary &amp; Benefits'!$E$6</f>
        <v>72728</v>
      </c>
      <c r="N906" s="145">
        <f>'2024-25 Salary &amp; Benefits'!$F$6</f>
        <v>78209</v>
      </c>
      <c r="O906" s="9">
        <f t="shared" si="164"/>
        <v>83845.2</v>
      </c>
      <c r="P906" s="9">
        <f t="shared" si="165"/>
        <v>6318.8300000000017</v>
      </c>
      <c r="Q906" s="9">
        <f>'2024-25 Salary &amp; Benefits'!G$6</f>
        <v>14418.72</v>
      </c>
      <c r="R906" s="146">
        <f>'2024-25 Salary &amp; Benefits'!H$6</f>
        <v>0.18149999999999999</v>
      </c>
      <c r="S906" s="146">
        <f>'2024-25 Salary &amp; Benefits'!I$6</f>
        <v>0.17510000000000001</v>
      </c>
      <c r="T906" s="9">
        <f t="shared" si="166"/>
        <v>30411.42</v>
      </c>
      <c r="U906" s="9">
        <f t="shared" si="167"/>
        <v>1502.73</v>
      </c>
      <c r="V906" s="9">
        <f t="shared" si="168"/>
        <v>263.13</v>
      </c>
      <c r="W906" s="9">
        <f t="shared" si="169"/>
        <v>1765.8600000000001</v>
      </c>
      <c r="X906" s="22">
        <f t="shared" si="170"/>
        <v>122341.31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</row>
    <row r="907" spans="1:159" s="21" customFormat="1">
      <c r="A907" s="78" t="s">
        <v>2336</v>
      </c>
      <c r="B907" s="90" t="s">
        <v>930</v>
      </c>
      <c r="C907" s="91">
        <v>4293</v>
      </c>
      <c r="D907" s="90" t="s">
        <v>950</v>
      </c>
      <c r="E907" s="110" t="str">
        <f>VLOOKUP($C907,'2023-24 School Level AAFTE'!$C$4:$L$2380,9,FALSE)</f>
        <v>No</v>
      </c>
      <c r="F907" s="98">
        <f>VLOOKUP($C907,'2023-24 School Level AAFTE'!$C$4:$J$2380,8,FALSE)</f>
        <v>423.68</v>
      </c>
      <c r="G907" s="100">
        <f>IFERROR(IF(E907= "yes",VLOOKUP(C907,Summary!$B:$I,5,0),0),0)</f>
        <v>0</v>
      </c>
      <c r="H907" s="99">
        <f t="shared" si="161"/>
        <v>0</v>
      </c>
      <c r="I907" s="157">
        <f>VLOOKUP($A907,'2024-25 Salary &amp; Benefits'!$A:$I,3,FALSE)</f>
        <v>1.18</v>
      </c>
      <c r="J907" s="157">
        <f>VLOOKUP($A907,'2024-25 Salary &amp; Benefits'!$A:$I,4,FALSE)</f>
        <v>1.18</v>
      </c>
      <c r="K907" s="144">
        <f t="shared" si="162"/>
        <v>0</v>
      </c>
      <c r="L907" s="143">
        <f t="shared" si="163"/>
        <v>0</v>
      </c>
      <c r="M907" s="145">
        <f>'2024-25 Salary &amp; Benefits'!$E$6</f>
        <v>72728</v>
      </c>
      <c r="N907" s="145">
        <f>'2024-25 Salary &amp; Benefits'!$F$6</f>
        <v>78209</v>
      </c>
      <c r="O907" s="9">
        <f t="shared" si="164"/>
        <v>0</v>
      </c>
      <c r="P907" s="9">
        <f t="shared" si="165"/>
        <v>0</v>
      </c>
      <c r="Q907" s="9">
        <f>'2024-25 Salary &amp; Benefits'!G$6</f>
        <v>14418.72</v>
      </c>
      <c r="R907" s="146">
        <f>'2024-25 Salary &amp; Benefits'!H$6</f>
        <v>0.18149999999999999</v>
      </c>
      <c r="S907" s="146">
        <f>'2024-25 Salary &amp; Benefits'!I$6</f>
        <v>0.17510000000000001</v>
      </c>
      <c r="T907" s="9">
        <f t="shared" si="166"/>
        <v>0</v>
      </c>
      <c r="U907" s="9">
        <f t="shared" si="167"/>
        <v>0</v>
      </c>
      <c r="V907" s="9">
        <f t="shared" si="168"/>
        <v>0</v>
      </c>
      <c r="W907" s="9">
        <f t="shared" si="169"/>
        <v>0</v>
      </c>
      <c r="X907" s="22">
        <f t="shared" si="170"/>
        <v>0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</row>
    <row r="908" spans="1:159" s="21" customFormat="1">
      <c r="A908" s="78" t="s">
        <v>2336</v>
      </c>
      <c r="B908" s="90" t="s">
        <v>930</v>
      </c>
      <c r="C908" s="91">
        <v>5677</v>
      </c>
      <c r="D908" s="90" t="s">
        <v>3177</v>
      </c>
      <c r="E908" s="110" t="str">
        <f>VLOOKUP($C908,'2023-24 School Level AAFTE'!$C$4:$L$2380,9,FALSE)</f>
        <v>Yes</v>
      </c>
      <c r="F908" s="98">
        <f>VLOOKUP($C908,'2023-24 School Level AAFTE'!$C$4:$J$2380,8,FALSE)</f>
        <v>624.57000000000005</v>
      </c>
      <c r="G908" s="100">
        <f>IFERROR(IF(E908= "yes",VLOOKUP(C908,Summary!$B:$I,5,0),0),0)</f>
        <v>0</v>
      </c>
      <c r="H908" s="99">
        <f t="shared" si="161"/>
        <v>624.57000000000005</v>
      </c>
      <c r="I908" s="157">
        <f>VLOOKUP($A908,'2024-25 Salary &amp; Benefits'!$A:$I,3,FALSE)</f>
        <v>1.18</v>
      </c>
      <c r="J908" s="157">
        <f>VLOOKUP($A908,'2024-25 Salary &amp; Benefits'!$A:$I,4,FALSE)</f>
        <v>1.18</v>
      </c>
      <c r="K908" s="144">
        <f t="shared" si="162"/>
        <v>624.57000000000005</v>
      </c>
      <c r="L908" s="143">
        <f t="shared" si="163"/>
        <v>1.8320000000000001</v>
      </c>
      <c r="M908" s="145">
        <f>'2024-25 Salary &amp; Benefits'!$E$6</f>
        <v>72728</v>
      </c>
      <c r="N908" s="145">
        <f>'2024-25 Salary &amp; Benefits'!$F$6</f>
        <v>78209</v>
      </c>
      <c r="O908" s="9">
        <f t="shared" si="164"/>
        <v>157220.48000000001</v>
      </c>
      <c r="P908" s="9">
        <f t="shared" si="165"/>
        <v>11848.609999999986</v>
      </c>
      <c r="Q908" s="9">
        <f>'2024-25 Salary &amp; Benefits'!G$6</f>
        <v>14418.72</v>
      </c>
      <c r="R908" s="146">
        <f>'2024-25 Salary &amp; Benefits'!H$6</f>
        <v>0.18149999999999999</v>
      </c>
      <c r="S908" s="146">
        <f>'2024-25 Salary &amp; Benefits'!I$6</f>
        <v>0.17510000000000001</v>
      </c>
      <c r="T908" s="9">
        <f t="shared" si="166"/>
        <v>57025.3</v>
      </c>
      <c r="U908" s="9">
        <f t="shared" si="167"/>
        <v>2817.82</v>
      </c>
      <c r="V908" s="9">
        <f t="shared" si="168"/>
        <v>493.4</v>
      </c>
      <c r="W908" s="9">
        <f t="shared" si="169"/>
        <v>3311.2200000000003</v>
      </c>
      <c r="X908" s="22">
        <f t="shared" si="170"/>
        <v>229405.61000000002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</row>
    <row r="909" spans="1:159" s="21" customFormat="1">
      <c r="A909" s="78" t="s">
        <v>2336</v>
      </c>
      <c r="B909" s="90" t="s">
        <v>930</v>
      </c>
      <c r="C909" s="91">
        <v>4466</v>
      </c>
      <c r="D909" s="90" t="s">
        <v>960</v>
      </c>
      <c r="E909" s="110" t="str">
        <f>VLOOKUP($C909,'2023-24 School Level AAFTE'!$C$4:$L$2380,9,FALSE)</f>
        <v>No</v>
      </c>
      <c r="F909" s="98">
        <f>VLOOKUP($C909,'2023-24 School Level AAFTE'!$C$4:$J$2380,8,FALSE)</f>
        <v>330.76</v>
      </c>
      <c r="G909" s="100">
        <f>IFERROR(IF(E909= "yes",VLOOKUP(C909,Summary!$B:$I,5,0),0),0)</f>
        <v>0</v>
      </c>
      <c r="H909" s="99">
        <f t="shared" si="161"/>
        <v>0</v>
      </c>
      <c r="I909" s="157">
        <f>VLOOKUP($A909,'2024-25 Salary &amp; Benefits'!$A:$I,3,FALSE)</f>
        <v>1.18</v>
      </c>
      <c r="J909" s="157">
        <f>VLOOKUP($A909,'2024-25 Salary &amp; Benefits'!$A:$I,4,FALSE)</f>
        <v>1.18</v>
      </c>
      <c r="K909" s="144">
        <f t="shared" si="162"/>
        <v>0</v>
      </c>
      <c r="L909" s="143">
        <f t="shared" si="163"/>
        <v>0</v>
      </c>
      <c r="M909" s="145">
        <f>'2024-25 Salary &amp; Benefits'!$E$6</f>
        <v>72728</v>
      </c>
      <c r="N909" s="145">
        <f>'2024-25 Salary &amp; Benefits'!$F$6</f>
        <v>78209</v>
      </c>
      <c r="O909" s="9">
        <f t="shared" si="164"/>
        <v>0</v>
      </c>
      <c r="P909" s="9">
        <f t="shared" si="165"/>
        <v>0</v>
      </c>
      <c r="Q909" s="9">
        <f>'2024-25 Salary &amp; Benefits'!G$6</f>
        <v>14418.72</v>
      </c>
      <c r="R909" s="146">
        <f>'2024-25 Salary &amp; Benefits'!H$6</f>
        <v>0.18149999999999999</v>
      </c>
      <c r="S909" s="146">
        <f>'2024-25 Salary &amp; Benefits'!I$6</f>
        <v>0.17510000000000001</v>
      </c>
      <c r="T909" s="9">
        <f t="shared" si="166"/>
        <v>0</v>
      </c>
      <c r="U909" s="9">
        <f t="shared" si="167"/>
        <v>0</v>
      </c>
      <c r="V909" s="9">
        <f t="shared" si="168"/>
        <v>0</v>
      </c>
      <c r="W909" s="9">
        <f t="shared" si="169"/>
        <v>0</v>
      </c>
      <c r="X909" s="22">
        <f t="shared" si="170"/>
        <v>0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</row>
    <row r="910" spans="1:159" s="21" customFormat="1">
      <c r="A910" s="78" t="s">
        <v>2336</v>
      </c>
      <c r="B910" s="90" t="s">
        <v>930</v>
      </c>
      <c r="C910" s="91">
        <v>3389</v>
      </c>
      <c r="D910" s="90" t="s">
        <v>936</v>
      </c>
      <c r="E910" s="110" t="str">
        <f>VLOOKUP($C910,'2023-24 School Level AAFTE'!$C$4:$L$2380,9,FALSE)</f>
        <v>Yes</v>
      </c>
      <c r="F910" s="98">
        <f>VLOOKUP($C910,'2023-24 School Level AAFTE'!$C$4:$J$2380,8,FALSE)</f>
        <v>504</v>
      </c>
      <c r="G910" s="100">
        <f>IFERROR(IF(E910= "yes",VLOOKUP(C910,Summary!$B:$I,5,0),0),0)</f>
        <v>0</v>
      </c>
      <c r="H910" s="99">
        <f t="shared" si="161"/>
        <v>504</v>
      </c>
      <c r="I910" s="157">
        <f>VLOOKUP($A910,'2024-25 Salary &amp; Benefits'!$A:$I,3,FALSE)</f>
        <v>1.18</v>
      </c>
      <c r="J910" s="157">
        <f>VLOOKUP($A910,'2024-25 Salary &amp; Benefits'!$A:$I,4,FALSE)</f>
        <v>1.18</v>
      </c>
      <c r="K910" s="144">
        <f t="shared" si="162"/>
        <v>504</v>
      </c>
      <c r="L910" s="143">
        <f t="shared" si="163"/>
        <v>1.478</v>
      </c>
      <c r="M910" s="145">
        <f>'2024-25 Salary &amp; Benefits'!$E$6</f>
        <v>72728</v>
      </c>
      <c r="N910" s="145">
        <f>'2024-25 Salary &amp; Benefits'!$F$6</f>
        <v>78209</v>
      </c>
      <c r="O910" s="9">
        <f t="shared" si="164"/>
        <v>126840.54</v>
      </c>
      <c r="P910" s="9">
        <f t="shared" si="165"/>
        <v>9559.0800000000017</v>
      </c>
      <c r="Q910" s="9">
        <f>'2024-25 Salary &amp; Benefits'!G$6</f>
        <v>14418.72</v>
      </c>
      <c r="R910" s="146">
        <f>'2024-25 Salary &amp; Benefits'!H$6</f>
        <v>0.18149999999999999</v>
      </c>
      <c r="S910" s="146">
        <f>'2024-25 Salary &amp; Benefits'!I$6</f>
        <v>0.17510000000000001</v>
      </c>
      <c r="T910" s="9">
        <f t="shared" si="166"/>
        <v>46006.22</v>
      </c>
      <c r="U910" s="9">
        <f t="shared" si="167"/>
        <v>2273.33</v>
      </c>
      <c r="V910" s="9">
        <f t="shared" si="168"/>
        <v>398.06</v>
      </c>
      <c r="W910" s="9">
        <f t="shared" si="169"/>
        <v>2671.39</v>
      </c>
      <c r="X910" s="22">
        <f t="shared" si="170"/>
        <v>185077.23000000004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</row>
    <row r="911" spans="1:159" s="21" customFormat="1">
      <c r="A911" s="78" t="s">
        <v>2336</v>
      </c>
      <c r="B911" s="90" t="s">
        <v>930</v>
      </c>
      <c r="C911" s="91">
        <v>3707</v>
      </c>
      <c r="D911" s="90" t="s">
        <v>944</v>
      </c>
      <c r="E911" s="110" t="str">
        <f>VLOOKUP($C911,'2023-24 School Level AAFTE'!$C$4:$L$2380,9,FALSE)</f>
        <v>No</v>
      </c>
      <c r="F911" s="98">
        <f>VLOOKUP($C911,'2023-24 School Level AAFTE'!$C$4:$J$2380,8,FALSE)</f>
        <v>250.29</v>
      </c>
      <c r="G911" s="100">
        <f>IFERROR(IF(E911= "yes",VLOOKUP(C911,Summary!$B:$I,5,0),0),0)</f>
        <v>0</v>
      </c>
      <c r="H911" s="99">
        <f t="shared" si="161"/>
        <v>0</v>
      </c>
      <c r="I911" s="157">
        <f>VLOOKUP($A911,'2024-25 Salary &amp; Benefits'!$A:$I,3,FALSE)</f>
        <v>1.18</v>
      </c>
      <c r="J911" s="157">
        <f>VLOOKUP($A911,'2024-25 Salary &amp; Benefits'!$A:$I,4,FALSE)</f>
        <v>1.18</v>
      </c>
      <c r="K911" s="144">
        <f t="shared" si="162"/>
        <v>0</v>
      </c>
      <c r="L911" s="143">
        <f t="shared" si="163"/>
        <v>0</v>
      </c>
      <c r="M911" s="145">
        <f>'2024-25 Salary &amp; Benefits'!$E$6</f>
        <v>72728</v>
      </c>
      <c r="N911" s="145">
        <f>'2024-25 Salary &amp; Benefits'!$F$6</f>
        <v>78209</v>
      </c>
      <c r="O911" s="9">
        <f t="shared" si="164"/>
        <v>0</v>
      </c>
      <c r="P911" s="9">
        <f t="shared" si="165"/>
        <v>0</v>
      </c>
      <c r="Q911" s="9">
        <f>'2024-25 Salary &amp; Benefits'!G$6</f>
        <v>14418.72</v>
      </c>
      <c r="R911" s="146">
        <f>'2024-25 Salary &amp; Benefits'!H$6</f>
        <v>0.18149999999999999</v>
      </c>
      <c r="S911" s="146">
        <f>'2024-25 Salary &amp; Benefits'!I$6</f>
        <v>0.17510000000000001</v>
      </c>
      <c r="T911" s="9">
        <f t="shared" si="166"/>
        <v>0</v>
      </c>
      <c r="U911" s="9">
        <f t="shared" si="167"/>
        <v>0</v>
      </c>
      <c r="V911" s="9">
        <f t="shared" si="168"/>
        <v>0</v>
      </c>
      <c r="W911" s="9">
        <f t="shared" si="169"/>
        <v>0</v>
      </c>
      <c r="X911" s="22">
        <f t="shared" si="170"/>
        <v>0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</row>
    <row r="912" spans="1:159" s="21" customFormat="1">
      <c r="A912" s="78" t="s">
        <v>2336</v>
      </c>
      <c r="B912" s="90" t="s">
        <v>930</v>
      </c>
      <c r="C912" s="91">
        <v>3677</v>
      </c>
      <c r="D912" s="90" t="s">
        <v>942</v>
      </c>
      <c r="E912" s="110" t="str">
        <f>VLOOKUP($C912,'2023-24 School Level AAFTE'!$C$4:$L$2380,9,FALSE)</f>
        <v>Yes</v>
      </c>
      <c r="F912" s="98">
        <f>VLOOKUP($C912,'2023-24 School Level AAFTE'!$C$4:$J$2380,8,FALSE)</f>
        <v>336.21</v>
      </c>
      <c r="G912" s="100">
        <f>IFERROR(IF(E912= "yes",VLOOKUP(C912,Summary!$B:$I,5,0),0),0)</f>
        <v>0</v>
      </c>
      <c r="H912" s="99">
        <f t="shared" si="161"/>
        <v>336.21</v>
      </c>
      <c r="I912" s="157">
        <f>VLOOKUP($A912,'2024-25 Salary &amp; Benefits'!$A:$I,3,FALSE)</f>
        <v>1.18</v>
      </c>
      <c r="J912" s="157">
        <f>VLOOKUP($A912,'2024-25 Salary &amp; Benefits'!$A:$I,4,FALSE)</f>
        <v>1.18</v>
      </c>
      <c r="K912" s="144">
        <f t="shared" si="162"/>
        <v>336.21</v>
      </c>
      <c r="L912" s="143">
        <f t="shared" si="163"/>
        <v>0.98599999999999999</v>
      </c>
      <c r="M912" s="145">
        <f>'2024-25 Salary &amp; Benefits'!$E$6</f>
        <v>72728</v>
      </c>
      <c r="N912" s="145">
        <f>'2024-25 Salary &amp; Benefits'!$F$6</f>
        <v>78209</v>
      </c>
      <c r="O912" s="9">
        <f t="shared" si="164"/>
        <v>84617.57</v>
      </c>
      <c r="P912" s="9">
        <f t="shared" si="165"/>
        <v>6377.0399999999936</v>
      </c>
      <c r="Q912" s="9">
        <f>'2024-25 Salary &amp; Benefits'!G$6</f>
        <v>14418.72</v>
      </c>
      <c r="R912" s="146">
        <f>'2024-25 Salary &amp; Benefits'!H$6</f>
        <v>0.18149999999999999</v>
      </c>
      <c r="S912" s="146">
        <f>'2024-25 Salary &amp; Benefits'!I$6</f>
        <v>0.17510000000000001</v>
      </c>
      <c r="T912" s="9">
        <f t="shared" si="166"/>
        <v>30691.57</v>
      </c>
      <c r="U912" s="9">
        <f t="shared" si="167"/>
        <v>1516.58</v>
      </c>
      <c r="V912" s="9">
        <f t="shared" si="168"/>
        <v>265.55</v>
      </c>
      <c r="W912" s="9">
        <f t="shared" si="169"/>
        <v>1782.1299999999999</v>
      </c>
      <c r="X912" s="22">
        <f t="shared" si="170"/>
        <v>123468.31000000001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</row>
    <row r="913" spans="1:159" s="21" customFormat="1">
      <c r="A913" s="78" t="s">
        <v>2336</v>
      </c>
      <c r="B913" s="90" t="s">
        <v>930</v>
      </c>
      <c r="C913" s="91">
        <v>4420</v>
      </c>
      <c r="D913" s="90" t="s">
        <v>957</v>
      </c>
      <c r="E913" s="110" t="str">
        <f>VLOOKUP($C913,'2023-24 School Level AAFTE'!$C$4:$L$2380,9,FALSE)</f>
        <v>No</v>
      </c>
      <c r="F913" s="98">
        <f>VLOOKUP($C913,'2023-24 School Level AAFTE'!$C$4:$J$2380,8,FALSE)</f>
        <v>495.57</v>
      </c>
      <c r="G913" s="100">
        <f>IFERROR(IF(E913= "yes",VLOOKUP(C913,Summary!$B:$I,5,0),0),0)</f>
        <v>0</v>
      </c>
      <c r="H913" s="99">
        <f t="shared" si="161"/>
        <v>0</v>
      </c>
      <c r="I913" s="157">
        <f>VLOOKUP($A913,'2024-25 Salary &amp; Benefits'!$A:$I,3,FALSE)</f>
        <v>1.18</v>
      </c>
      <c r="J913" s="157">
        <f>VLOOKUP($A913,'2024-25 Salary &amp; Benefits'!$A:$I,4,FALSE)</f>
        <v>1.18</v>
      </c>
      <c r="K913" s="144">
        <f t="shared" si="162"/>
        <v>0</v>
      </c>
      <c r="L913" s="143">
        <f t="shared" si="163"/>
        <v>0</v>
      </c>
      <c r="M913" s="145">
        <f>'2024-25 Salary &amp; Benefits'!$E$6</f>
        <v>72728</v>
      </c>
      <c r="N913" s="145">
        <f>'2024-25 Salary &amp; Benefits'!$F$6</f>
        <v>78209</v>
      </c>
      <c r="O913" s="9">
        <f t="shared" si="164"/>
        <v>0</v>
      </c>
      <c r="P913" s="9">
        <f t="shared" si="165"/>
        <v>0</v>
      </c>
      <c r="Q913" s="9">
        <f>'2024-25 Salary &amp; Benefits'!G$6</f>
        <v>14418.72</v>
      </c>
      <c r="R913" s="146">
        <f>'2024-25 Salary &amp; Benefits'!H$6</f>
        <v>0.18149999999999999</v>
      </c>
      <c r="S913" s="146">
        <f>'2024-25 Salary &amp; Benefits'!I$6</f>
        <v>0.17510000000000001</v>
      </c>
      <c r="T913" s="9">
        <f t="shared" si="166"/>
        <v>0</v>
      </c>
      <c r="U913" s="9">
        <f t="shared" si="167"/>
        <v>0</v>
      </c>
      <c r="V913" s="9">
        <f t="shared" si="168"/>
        <v>0</v>
      </c>
      <c r="W913" s="9">
        <f t="shared" si="169"/>
        <v>0</v>
      </c>
      <c r="X913" s="22">
        <f t="shared" si="170"/>
        <v>0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</row>
    <row r="914" spans="1:159" s="21" customFormat="1">
      <c r="A914" s="78" t="s">
        <v>2336</v>
      </c>
      <c r="B914" s="90" t="s">
        <v>930</v>
      </c>
      <c r="C914" s="91">
        <v>5440</v>
      </c>
      <c r="D914" s="90" t="s">
        <v>969</v>
      </c>
      <c r="E914" s="110" t="str">
        <f>VLOOKUP($C914,'2023-24 School Level AAFTE'!$C$4:$L$2380,9,FALSE)</f>
        <v>Yes</v>
      </c>
      <c r="F914" s="98">
        <f>VLOOKUP($C914,'2023-24 School Level AAFTE'!$C$4:$J$2380,8,FALSE)</f>
        <v>77.86</v>
      </c>
      <c r="G914" s="100">
        <f>IFERROR(IF(E914= "yes",VLOOKUP(C914,Summary!$B:$I,5,0),0),0)</f>
        <v>0</v>
      </c>
      <c r="H914" s="99">
        <f t="shared" si="161"/>
        <v>77.86</v>
      </c>
      <c r="I914" s="157">
        <f>VLOOKUP($A914,'2024-25 Salary &amp; Benefits'!$A:$I,3,FALSE)</f>
        <v>1.18</v>
      </c>
      <c r="J914" s="157">
        <f>VLOOKUP($A914,'2024-25 Salary &amp; Benefits'!$A:$I,4,FALSE)</f>
        <v>1.18</v>
      </c>
      <c r="K914" s="144">
        <f t="shared" si="162"/>
        <v>77.86</v>
      </c>
      <c r="L914" s="143">
        <f t="shared" si="163"/>
        <v>0.22800000000000001</v>
      </c>
      <c r="M914" s="145">
        <f>'2024-25 Salary &amp; Benefits'!$E$6</f>
        <v>72728</v>
      </c>
      <c r="N914" s="145">
        <f>'2024-25 Salary &amp; Benefits'!$F$6</f>
        <v>78209</v>
      </c>
      <c r="O914" s="9">
        <f t="shared" si="164"/>
        <v>19566.740000000002</v>
      </c>
      <c r="P914" s="9">
        <f t="shared" si="165"/>
        <v>1474.6099999999969</v>
      </c>
      <c r="Q914" s="9">
        <f>'2024-25 Salary &amp; Benefits'!G$6</f>
        <v>14418.72</v>
      </c>
      <c r="R914" s="146">
        <f>'2024-25 Salary &amp; Benefits'!H$6</f>
        <v>0.18149999999999999</v>
      </c>
      <c r="S914" s="146">
        <f>'2024-25 Salary &amp; Benefits'!I$6</f>
        <v>0.17510000000000001</v>
      </c>
      <c r="T914" s="9">
        <f t="shared" si="166"/>
        <v>7097.04</v>
      </c>
      <c r="U914" s="9">
        <f t="shared" si="167"/>
        <v>350.69</v>
      </c>
      <c r="V914" s="9">
        <f t="shared" si="168"/>
        <v>61.41</v>
      </c>
      <c r="W914" s="9">
        <f t="shared" si="169"/>
        <v>412.1</v>
      </c>
      <c r="X914" s="22">
        <f t="shared" si="170"/>
        <v>28550.489999999998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</row>
    <row r="915" spans="1:159" s="23" customFormat="1">
      <c r="A915" s="78" t="s">
        <v>2480</v>
      </c>
      <c r="B915" s="90" t="s">
        <v>1933</v>
      </c>
      <c r="C915" s="91">
        <v>5180</v>
      </c>
      <c r="D915" s="90" t="s">
        <v>1937</v>
      </c>
      <c r="E915" s="110" t="str">
        <f>VLOOKUP($C915,'2023-24 School Level AAFTE'!$C$4:$L$2380,9,FALSE)</f>
        <v>No</v>
      </c>
      <c r="F915" s="98">
        <f>VLOOKUP($C915,'2023-24 School Level AAFTE'!$C$4:$J$2380,8,FALSE)</f>
        <v>359.94</v>
      </c>
      <c r="G915" s="100">
        <f>IFERROR(IF(E915= "yes",VLOOKUP(C915,Summary!$B:$I,5,0),0),0)</f>
        <v>0</v>
      </c>
      <c r="H915" s="99">
        <f t="shared" si="161"/>
        <v>0</v>
      </c>
      <c r="I915" s="157">
        <f>VLOOKUP($A915,'2024-25 Salary &amp; Benefits'!$A:$I,3,FALSE)</f>
        <v>1.01</v>
      </c>
      <c r="J915" s="157">
        <f>VLOOKUP($A915,'2024-25 Salary &amp; Benefits'!$A:$I,4,FALSE)</f>
        <v>1.01</v>
      </c>
      <c r="K915" s="144">
        <f t="shared" si="162"/>
        <v>0</v>
      </c>
      <c r="L915" s="143">
        <f t="shared" si="163"/>
        <v>0</v>
      </c>
      <c r="M915" s="145">
        <f>'2024-25 Salary &amp; Benefits'!$E$6</f>
        <v>72728</v>
      </c>
      <c r="N915" s="145">
        <f>'2024-25 Salary &amp; Benefits'!$F$6</f>
        <v>78209</v>
      </c>
      <c r="O915" s="9">
        <f t="shared" si="164"/>
        <v>0</v>
      </c>
      <c r="P915" s="9">
        <f t="shared" si="165"/>
        <v>0</v>
      </c>
      <c r="Q915" s="9">
        <f>'2024-25 Salary &amp; Benefits'!G$6</f>
        <v>14418.72</v>
      </c>
      <c r="R915" s="146">
        <f>'2024-25 Salary &amp; Benefits'!H$6</f>
        <v>0.18149999999999999</v>
      </c>
      <c r="S915" s="146">
        <f>'2024-25 Salary &amp; Benefits'!I$6</f>
        <v>0.17510000000000001</v>
      </c>
      <c r="T915" s="9">
        <f t="shared" si="166"/>
        <v>0</v>
      </c>
      <c r="U915" s="9">
        <f t="shared" si="167"/>
        <v>0</v>
      </c>
      <c r="V915" s="9">
        <f t="shared" si="168"/>
        <v>0</v>
      </c>
      <c r="W915" s="9">
        <f t="shared" si="169"/>
        <v>0</v>
      </c>
      <c r="X915" s="22">
        <f t="shared" si="170"/>
        <v>0</v>
      </c>
      <c r="Y915" s="148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  <c r="CH915" s="148"/>
      <c r="CI915" s="148"/>
      <c r="CJ915" s="148"/>
      <c r="CK915" s="148"/>
      <c r="CL915" s="148"/>
      <c r="CM915" s="148"/>
      <c r="CN915" s="148"/>
      <c r="CO915" s="148"/>
      <c r="CP915" s="148"/>
      <c r="CQ915" s="148"/>
      <c r="CR915" s="148"/>
      <c r="CS915" s="148"/>
      <c r="CT915" s="148"/>
      <c r="CU915" s="148"/>
      <c r="CV915" s="148"/>
      <c r="CW915" s="148"/>
      <c r="CX915" s="148"/>
      <c r="CY915" s="148"/>
      <c r="CZ915" s="148"/>
      <c r="DA915" s="148"/>
      <c r="DB915" s="148"/>
      <c r="DC915" s="148"/>
      <c r="DD915" s="148"/>
      <c r="DE915" s="148"/>
      <c r="DF915" s="148"/>
      <c r="DG915" s="148"/>
      <c r="DH915" s="148"/>
      <c r="DI915" s="148"/>
      <c r="DJ915" s="148"/>
      <c r="DK915" s="148"/>
      <c r="DL915" s="148"/>
      <c r="DM915" s="148"/>
      <c r="DN915" s="148"/>
      <c r="DO915" s="148"/>
      <c r="DP915" s="148"/>
      <c r="DQ915" s="148"/>
      <c r="DR915" s="148"/>
      <c r="DS915" s="148"/>
      <c r="DT915" s="148"/>
      <c r="DU915" s="148"/>
      <c r="DV915" s="148"/>
      <c r="DW915" s="148"/>
      <c r="DX915" s="148"/>
      <c r="DY915" s="148"/>
      <c r="DZ915" s="148"/>
      <c r="EA915" s="148"/>
      <c r="EB915" s="148"/>
      <c r="EC915" s="148"/>
      <c r="ED915" s="148"/>
      <c r="EE915" s="148"/>
      <c r="EF915" s="148"/>
      <c r="EG915" s="148"/>
      <c r="EH915" s="148"/>
      <c r="EI915" s="148"/>
      <c r="EJ915" s="148"/>
      <c r="EK915" s="148"/>
      <c r="EL915" s="148"/>
      <c r="EM915" s="148"/>
      <c r="EN915" s="148"/>
      <c r="EO915" s="148"/>
      <c r="EP915" s="148"/>
      <c r="EQ915" s="148"/>
      <c r="ER915" s="148"/>
      <c r="ES915" s="148"/>
      <c r="ET915" s="148"/>
      <c r="EU915" s="148"/>
      <c r="EV915" s="148"/>
      <c r="EW915" s="148"/>
      <c r="EX915" s="148"/>
      <c r="EY915" s="148"/>
      <c r="EZ915" s="148"/>
      <c r="FA915" s="148"/>
      <c r="FB915" s="148"/>
      <c r="FC915" s="148"/>
    </row>
    <row r="916" spans="1:159" s="21" customFormat="1">
      <c r="A916" s="78" t="s">
        <v>2480</v>
      </c>
      <c r="B916" s="90" t="s">
        <v>1933</v>
      </c>
      <c r="C916" s="91">
        <v>2385</v>
      </c>
      <c r="D916" s="90" t="s">
        <v>1934</v>
      </c>
      <c r="E916" s="110" t="str">
        <f>VLOOKUP($C916,'2023-24 School Level AAFTE'!$C$4:$L$2380,9,FALSE)</f>
        <v>Yes</v>
      </c>
      <c r="F916" s="98">
        <f>VLOOKUP($C916,'2023-24 School Level AAFTE'!$C$4:$J$2380,8,FALSE)</f>
        <v>290.65000000000003</v>
      </c>
      <c r="G916" s="100">
        <f>IFERROR(IF(E916= "yes",VLOOKUP(C916,Summary!$B:$I,5,0),0),0)</f>
        <v>0</v>
      </c>
      <c r="H916" s="99">
        <f t="shared" si="161"/>
        <v>290.65000000000003</v>
      </c>
      <c r="I916" s="157">
        <f>VLOOKUP($A916,'2024-25 Salary &amp; Benefits'!$A:$I,3,FALSE)</f>
        <v>1.01</v>
      </c>
      <c r="J916" s="157">
        <f>VLOOKUP($A916,'2024-25 Salary &amp; Benefits'!$A:$I,4,FALSE)</f>
        <v>1.01</v>
      </c>
      <c r="K916" s="144">
        <f t="shared" si="162"/>
        <v>290.65000000000003</v>
      </c>
      <c r="L916" s="143">
        <f t="shared" si="163"/>
        <v>0.85299999999999998</v>
      </c>
      <c r="M916" s="145">
        <f>'2024-25 Salary &amp; Benefits'!$E$6</f>
        <v>72728</v>
      </c>
      <c r="N916" s="145">
        <f>'2024-25 Salary &amp; Benefits'!$F$6</f>
        <v>78209</v>
      </c>
      <c r="O916" s="9">
        <f t="shared" si="164"/>
        <v>62657.35</v>
      </c>
      <c r="P916" s="9">
        <f t="shared" si="165"/>
        <v>4722.0499999999956</v>
      </c>
      <c r="Q916" s="9">
        <f>'2024-25 Salary &amp; Benefits'!G$6</f>
        <v>14418.72</v>
      </c>
      <c r="R916" s="146">
        <f>'2024-25 Salary &amp; Benefits'!H$6</f>
        <v>0.18149999999999999</v>
      </c>
      <c r="S916" s="146">
        <f>'2024-25 Salary &amp; Benefits'!I$6</f>
        <v>0.17510000000000001</v>
      </c>
      <c r="T916" s="9">
        <f t="shared" si="166"/>
        <v>24498.31</v>
      </c>
      <c r="U916" s="9">
        <f t="shared" si="167"/>
        <v>1122.99</v>
      </c>
      <c r="V916" s="9">
        <f t="shared" si="168"/>
        <v>196.64</v>
      </c>
      <c r="W916" s="9">
        <f t="shared" si="169"/>
        <v>1319.63</v>
      </c>
      <c r="X916" s="22">
        <f t="shared" si="170"/>
        <v>93197.34</v>
      </c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</row>
    <row r="917" spans="1:159" s="21" customFormat="1">
      <c r="A917" s="78" t="s">
        <v>2480</v>
      </c>
      <c r="B917" s="90" t="s">
        <v>1933</v>
      </c>
      <c r="C917" s="91">
        <v>4206</v>
      </c>
      <c r="D917" s="90" t="s">
        <v>1936</v>
      </c>
      <c r="E917" s="110" t="str">
        <f>VLOOKUP($C917,'2023-24 School Level AAFTE'!$C$4:$L$2380,9,FALSE)</f>
        <v>Yes</v>
      </c>
      <c r="F917" s="98">
        <f>VLOOKUP($C917,'2023-24 School Level AAFTE'!$C$4:$J$2380,8,FALSE)</f>
        <v>242.53</v>
      </c>
      <c r="G917" s="100">
        <f>IFERROR(IF(E917= "yes",VLOOKUP(C917,Summary!$B:$I,5,0),0),0)</f>
        <v>0</v>
      </c>
      <c r="H917" s="99">
        <f t="shared" si="161"/>
        <v>242.53</v>
      </c>
      <c r="I917" s="157">
        <f>VLOOKUP($A917,'2024-25 Salary &amp; Benefits'!$A:$I,3,FALSE)</f>
        <v>1.01</v>
      </c>
      <c r="J917" s="157">
        <f>VLOOKUP($A917,'2024-25 Salary &amp; Benefits'!$A:$I,4,FALSE)</f>
        <v>1.01</v>
      </c>
      <c r="K917" s="144">
        <f t="shared" si="162"/>
        <v>242.53</v>
      </c>
      <c r="L917" s="143">
        <f t="shared" si="163"/>
        <v>0.71099999999999997</v>
      </c>
      <c r="M917" s="145">
        <f>'2024-25 Salary &amp; Benefits'!$E$6</f>
        <v>72728</v>
      </c>
      <c r="N917" s="145">
        <f>'2024-25 Salary &amp; Benefits'!$F$6</f>
        <v>78209</v>
      </c>
      <c r="O917" s="9">
        <f t="shared" si="164"/>
        <v>52226.7</v>
      </c>
      <c r="P917" s="9">
        <f t="shared" si="165"/>
        <v>3935.9600000000064</v>
      </c>
      <c r="Q917" s="9">
        <f>'2024-25 Salary &amp; Benefits'!G$6</f>
        <v>14418.72</v>
      </c>
      <c r="R917" s="146">
        <f>'2024-25 Salary &amp; Benefits'!H$6</f>
        <v>0.18149999999999999</v>
      </c>
      <c r="S917" s="146">
        <f>'2024-25 Salary &amp; Benefits'!I$6</f>
        <v>0.17510000000000001</v>
      </c>
      <c r="T917" s="9">
        <f t="shared" si="166"/>
        <v>20420.04</v>
      </c>
      <c r="U917" s="9">
        <f t="shared" si="167"/>
        <v>936.04</v>
      </c>
      <c r="V917" s="9">
        <f t="shared" si="168"/>
        <v>163.9</v>
      </c>
      <c r="W917" s="9">
        <f t="shared" si="169"/>
        <v>1099.94</v>
      </c>
      <c r="X917" s="22">
        <f t="shared" si="170"/>
        <v>77682.64</v>
      </c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</row>
    <row r="918" spans="1:159" s="21" customFormat="1">
      <c r="A918" s="78" t="s">
        <v>2480</v>
      </c>
      <c r="B918" s="90" t="s">
        <v>1933</v>
      </c>
      <c r="C918" s="91">
        <v>3198</v>
      </c>
      <c r="D918" s="90" t="s">
        <v>1935</v>
      </c>
      <c r="E918" s="110" t="str">
        <f>VLOOKUP($C918,'2023-24 School Level AAFTE'!$C$4:$L$2380,9,FALSE)</f>
        <v>Yes</v>
      </c>
      <c r="F918" s="98">
        <f>VLOOKUP($C918,'2023-24 School Level AAFTE'!$C$4:$J$2380,8,FALSE)</f>
        <v>209.32</v>
      </c>
      <c r="G918" s="100">
        <f>IFERROR(IF(E918= "yes",VLOOKUP(C918,Summary!$B:$I,5,0),0),0)</f>
        <v>0</v>
      </c>
      <c r="H918" s="99">
        <f t="shared" si="161"/>
        <v>209.32</v>
      </c>
      <c r="I918" s="157">
        <f>VLOOKUP($A918,'2024-25 Salary &amp; Benefits'!$A:$I,3,FALSE)</f>
        <v>1.01</v>
      </c>
      <c r="J918" s="157">
        <f>VLOOKUP($A918,'2024-25 Salary &amp; Benefits'!$A:$I,4,FALSE)</f>
        <v>1.01</v>
      </c>
      <c r="K918" s="144">
        <f t="shared" si="162"/>
        <v>209.32</v>
      </c>
      <c r="L918" s="143">
        <f t="shared" si="163"/>
        <v>0.61399999999999999</v>
      </c>
      <c r="M918" s="145">
        <f>'2024-25 Salary &amp; Benefits'!$E$6</f>
        <v>72728</v>
      </c>
      <c r="N918" s="145">
        <f>'2024-25 Salary &amp; Benefits'!$F$6</f>
        <v>78209</v>
      </c>
      <c r="O918" s="9">
        <f t="shared" si="164"/>
        <v>45101.54</v>
      </c>
      <c r="P918" s="9">
        <f t="shared" si="165"/>
        <v>3398.989999999998</v>
      </c>
      <c r="Q918" s="9">
        <f>'2024-25 Salary &amp; Benefits'!G$6</f>
        <v>14418.72</v>
      </c>
      <c r="R918" s="146">
        <f>'2024-25 Salary &amp; Benefits'!H$6</f>
        <v>0.18149999999999999</v>
      </c>
      <c r="S918" s="146">
        <f>'2024-25 Salary &amp; Benefits'!I$6</f>
        <v>0.17510000000000001</v>
      </c>
      <c r="T918" s="9">
        <f t="shared" si="166"/>
        <v>17634.189999999999</v>
      </c>
      <c r="U918" s="9">
        <f t="shared" si="167"/>
        <v>808.34</v>
      </c>
      <c r="V918" s="9">
        <f t="shared" si="168"/>
        <v>141.54</v>
      </c>
      <c r="W918" s="9">
        <f t="shared" si="169"/>
        <v>949.88</v>
      </c>
      <c r="X918" s="22">
        <f t="shared" si="170"/>
        <v>67084.600000000006</v>
      </c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</row>
    <row r="919" spans="1:159" s="21" customFormat="1">
      <c r="A919" s="78" t="s">
        <v>2238</v>
      </c>
      <c r="B919" s="90" t="s">
        <v>62</v>
      </c>
      <c r="C919" s="91">
        <v>5719</v>
      </c>
      <c r="D919" s="90" t="s">
        <v>3178</v>
      </c>
      <c r="E919" s="110" t="str">
        <f>VLOOKUP($C919,'2023-24 School Level AAFTE'!$C$4:$L$2380,9,FALSE)</f>
        <v>Yes</v>
      </c>
      <c r="F919" s="98">
        <f>VLOOKUP($C919,'2023-24 School Level AAFTE'!$C$4:$J$2380,8,FALSE)</f>
        <v>613</v>
      </c>
      <c r="G919" s="100">
        <f>IFERROR(IF(E919= "yes",VLOOKUP(C919,Summary!$B:$I,5,0),0),0)</f>
        <v>0</v>
      </c>
      <c r="H919" s="99">
        <f t="shared" si="161"/>
        <v>613</v>
      </c>
      <c r="I919" s="157">
        <f>VLOOKUP($A919,'2024-25 Salary &amp; Benefits'!$A:$I,3,FALSE)</f>
        <v>1</v>
      </c>
      <c r="J919" s="157">
        <f>VLOOKUP($A919,'2024-25 Salary &amp; Benefits'!$A:$I,4,FALSE)</f>
        <v>1.04</v>
      </c>
      <c r="K919" s="144">
        <f t="shared" si="162"/>
        <v>613</v>
      </c>
      <c r="L919" s="143">
        <f t="shared" si="163"/>
        <v>1.798</v>
      </c>
      <c r="M919" s="145">
        <f>'2024-25 Salary &amp; Benefits'!$E$6</f>
        <v>72728</v>
      </c>
      <c r="N919" s="145">
        <f>'2024-25 Salary &amp; Benefits'!$F$6</f>
        <v>78209</v>
      </c>
      <c r="O919" s="9">
        <f t="shared" si="164"/>
        <v>130764.94</v>
      </c>
      <c r="P919" s="9">
        <f t="shared" si="165"/>
        <v>15479.630000000005</v>
      </c>
      <c r="Q919" s="9">
        <f>'2024-25 Salary &amp; Benefits'!G$6</f>
        <v>14418.72</v>
      </c>
      <c r="R919" s="146">
        <f>'2024-25 Salary &amp; Benefits'!H$6</f>
        <v>0.18149999999999999</v>
      </c>
      <c r="S919" s="146">
        <f>'2024-25 Salary &amp; Benefits'!I$6</f>
        <v>0.17510000000000001</v>
      </c>
      <c r="T919" s="9">
        <f t="shared" si="166"/>
        <v>52369.18</v>
      </c>
      <c r="U919" s="9">
        <f t="shared" si="167"/>
        <v>2437.41</v>
      </c>
      <c r="V919" s="9">
        <f t="shared" si="168"/>
        <v>426.79</v>
      </c>
      <c r="W919" s="9">
        <f t="shared" si="169"/>
        <v>2864.2</v>
      </c>
      <c r="X919" s="22">
        <f t="shared" si="170"/>
        <v>201477.95</v>
      </c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</row>
    <row r="920" spans="1:159" s="21" customFormat="1">
      <c r="A920" s="78" t="s">
        <v>2238</v>
      </c>
      <c r="B920" s="90" t="s">
        <v>62</v>
      </c>
      <c r="C920" s="91">
        <v>2904</v>
      </c>
      <c r="D920" s="90" t="s">
        <v>63</v>
      </c>
      <c r="E920" s="110" t="str">
        <f>VLOOKUP($C920,'2023-24 School Level AAFTE'!$C$4:$L$2380,9,FALSE)</f>
        <v>Yes</v>
      </c>
      <c r="F920" s="98">
        <f>VLOOKUP($C920,'2023-24 School Level AAFTE'!$C$4:$J$2380,8,FALSE)</f>
        <v>423.66999999999996</v>
      </c>
      <c r="G920" s="100">
        <f>IFERROR(IF(E920= "yes",VLOOKUP(C920,Summary!$B:$I,5,0),0),0)</f>
        <v>0</v>
      </c>
      <c r="H920" s="99">
        <f t="shared" si="161"/>
        <v>423.66999999999996</v>
      </c>
      <c r="I920" s="157">
        <f>VLOOKUP($A920,'2024-25 Salary &amp; Benefits'!$A:$I,3,FALSE)</f>
        <v>1</v>
      </c>
      <c r="J920" s="157">
        <f>VLOOKUP($A920,'2024-25 Salary &amp; Benefits'!$A:$I,4,FALSE)</f>
        <v>1.04</v>
      </c>
      <c r="K920" s="144">
        <f t="shared" si="162"/>
        <v>423.66999999999996</v>
      </c>
      <c r="L920" s="143">
        <f t="shared" si="163"/>
        <v>1.2430000000000001</v>
      </c>
      <c r="M920" s="145">
        <f>'2024-25 Salary &amp; Benefits'!$E$6</f>
        <v>72728</v>
      </c>
      <c r="N920" s="145">
        <f>'2024-25 Salary &amp; Benefits'!$F$6</f>
        <v>78209</v>
      </c>
      <c r="O920" s="9">
        <f t="shared" si="164"/>
        <v>90400.9</v>
      </c>
      <c r="P920" s="9">
        <f t="shared" si="165"/>
        <v>10701.440000000002</v>
      </c>
      <c r="Q920" s="9">
        <f>'2024-25 Salary &amp; Benefits'!G$6</f>
        <v>14418.72</v>
      </c>
      <c r="R920" s="146">
        <f>'2024-25 Salary &amp; Benefits'!H$6</f>
        <v>0.18149999999999999</v>
      </c>
      <c r="S920" s="146">
        <f>'2024-25 Salary &amp; Benefits'!I$6</f>
        <v>0.17510000000000001</v>
      </c>
      <c r="T920" s="9">
        <f t="shared" si="166"/>
        <v>36204.050000000003</v>
      </c>
      <c r="U920" s="9">
        <f t="shared" si="167"/>
        <v>1685.04</v>
      </c>
      <c r="V920" s="9">
        <f t="shared" si="168"/>
        <v>295.05</v>
      </c>
      <c r="W920" s="9">
        <f t="shared" si="169"/>
        <v>1980.09</v>
      </c>
      <c r="X920" s="22">
        <f t="shared" si="170"/>
        <v>139286.48000000001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</row>
    <row r="921" spans="1:159" s="21" customFormat="1">
      <c r="A921" s="78" t="s">
        <v>2238</v>
      </c>
      <c r="B921" s="90" t="s">
        <v>62</v>
      </c>
      <c r="C921" s="91">
        <v>3961</v>
      </c>
      <c r="D921" s="90" t="s">
        <v>64</v>
      </c>
      <c r="E921" s="110" t="str">
        <f>VLOOKUP($C921,'2023-24 School Level AAFTE'!$C$4:$L$2380,9,FALSE)</f>
        <v>Yes</v>
      </c>
      <c r="F921" s="98">
        <f>VLOOKUP($C921,'2023-24 School Level AAFTE'!$C$4:$J$2380,8,FALSE)</f>
        <v>322.25</v>
      </c>
      <c r="G921" s="100">
        <f>IFERROR(IF(E921= "yes",VLOOKUP(C921,Summary!$B:$I,5,0),0),0)</f>
        <v>0</v>
      </c>
      <c r="H921" s="99">
        <f t="shared" si="161"/>
        <v>322.25</v>
      </c>
      <c r="I921" s="157">
        <f>VLOOKUP($A921,'2024-25 Salary &amp; Benefits'!$A:$I,3,FALSE)</f>
        <v>1</v>
      </c>
      <c r="J921" s="157">
        <f>VLOOKUP($A921,'2024-25 Salary &amp; Benefits'!$A:$I,4,FALSE)</f>
        <v>1.04</v>
      </c>
      <c r="K921" s="144">
        <f t="shared" si="162"/>
        <v>322.25</v>
      </c>
      <c r="L921" s="143">
        <f t="shared" si="163"/>
        <v>0.94499999999999995</v>
      </c>
      <c r="M921" s="145">
        <f>'2024-25 Salary &amp; Benefits'!$E$6</f>
        <v>72728</v>
      </c>
      <c r="N921" s="145">
        <f>'2024-25 Salary &amp; Benefits'!$F$6</f>
        <v>78209</v>
      </c>
      <c r="O921" s="9">
        <f t="shared" si="164"/>
        <v>68727.960000000006</v>
      </c>
      <c r="P921" s="9">
        <f t="shared" si="165"/>
        <v>8135.8499999999913</v>
      </c>
      <c r="Q921" s="9">
        <f>'2024-25 Salary &amp; Benefits'!G$6</f>
        <v>14418.72</v>
      </c>
      <c r="R921" s="146">
        <f>'2024-25 Salary &amp; Benefits'!H$6</f>
        <v>0.18149999999999999</v>
      </c>
      <c r="S921" s="146">
        <f>'2024-25 Salary &amp; Benefits'!I$6</f>
        <v>0.17510000000000001</v>
      </c>
      <c r="T921" s="9">
        <f t="shared" si="166"/>
        <v>27524.400000000001</v>
      </c>
      <c r="U921" s="9">
        <f t="shared" si="167"/>
        <v>1281.06</v>
      </c>
      <c r="V921" s="9">
        <f t="shared" si="168"/>
        <v>224.31</v>
      </c>
      <c r="W921" s="9">
        <f t="shared" si="169"/>
        <v>1505.37</v>
      </c>
      <c r="X921" s="22">
        <f t="shared" si="170"/>
        <v>105893.58</v>
      </c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</row>
    <row r="922" spans="1:159" s="21" customFormat="1">
      <c r="A922" s="78" t="s">
        <v>2351</v>
      </c>
      <c r="B922" s="90" t="s">
        <v>1083</v>
      </c>
      <c r="C922" s="91">
        <v>2569</v>
      </c>
      <c r="D922" s="90" t="s">
        <v>1084</v>
      </c>
      <c r="E922" s="110" t="str">
        <f>VLOOKUP($C922,'2023-24 School Level AAFTE'!$C$4:$L$2380,9,FALSE)</f>
        <v>No</v>
      </c>
      <c r="F922" s="98">
        <f>VLOOKUP($C922,'2023-24 School Level AAFTE'!$C$4:$J$2380,8,FALSE)</f>
        <v>253.13</v>
      </c>
      <c r="G922" s="100">
        <f>IFERROR(IF(E922= "yes",VLOOKUP(C922,Summary!$B:$I,5,0),0),0)</f>
        <v>0</v>
      </c>
      <c r="H922" s="99">
        <f t="shared" si="161"/>
        <v>0</v>
      </c>
      <c r="I922" s="157">
        <f>VLOOKUP($A922,'2024-25 Salary &amp; Benefits'!$A:$I,3,FALSE)</f>
        <v>1</v>
      </c>
      <c r="J922" s="157">
        <f>VLOOKUP($A922,'2024-25 Salary &amp; Benefits'!$A:$I,4,FALSE)</f>
        <v>1</v>
      </c>
      <c r="K922" s="144">
        <f t="shared" si="162"/>
        <v>0</v>
      </c>
      <c r="L922" s="143">
        <f t="shared" si="163"/>
        <v>0</v>
      </c>
      <c r="M922" s="145">
        <f>'2024-25 Salary &amp; Benefits'!$E$6</f>
        <v>72728</v>
      </c>
      <c r="N922" s="145">
        <f>'2024-25 Salary &amp; Benefits'!$F$6</f>
        <v>78209</v>
      </c>
      <c r="O922" s="9">
        <f t="shared" si="164"/>
        <v>0</v>
      </c>
      <c r="P922" s="9">
        <f t="shared" si="165"/>
        <v>0</v>
      </c>
      <c r="Q922" s="9">
        <f>'2024-25 Salary &amp; Benefits'!G$6</f>
        <v>14418.72</v>
      </c>
      <c r="R922" s="146">
        <f>'2024-25 Salary &amp; Benefits'!H$6</f>
        <v>0.18149999999999999</v>
      </c>
      <c r="S922" s="146">
        <f>'2024-25 Salary &amp; Benefits'!I$6</f>
        <v>0.17510000000000001</v>
      </c>
      <c r="T922" s="9">
        <f t="shared" si="166"/>
        <v>0</v>
      </c>
      <c r="U922" s="9">
        <f t="shared" si="167"/>
        <v>0</v>
      </c>
      <c r="V922" s="9">
        <f t="shared" si="168"/>
        <v>0</v>
      </c>
      <c r="W922" s="9">
        <f t="shared" si="169"/>
        <v>0</v>
      </c>
      <c r="X922" s="22">
        <f t="shared" si="170"/>
        <v>0</v>
      </c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</row>
    <row r="923" spans="1:159" s="21" customFormat="1">
      <c r="A923" s="78" t="s">
        <v>2351</v>
      </c>
      <c r="B923" s="90" t="s">
        <v>1083</v>
      </c>
      <c r="C923" s="91">
        <v>2766</v>
      </c>
      <c r="D923" s="90" t="s">
        <v>1085</v>
      </c>
      <c r="E923" s="110" t="str">
        <f>VLOOKUP($C923,'2023-24 School Level AAFTE'!$C$4:$L$2380,9,FALSE)</f>
        <v>Yes</v>
      </c>
      <c r="F923" s="98">
        <f>VLOOKUP($C923,'2023-24 School Level AAFTE'!$C$4:$J$2380,8,FALSE)</f>
        <v>316.42</v>
      </c>
      <c r="G923" s="100">
        <f>IFERROR(IF(E923= "yes",VLOOKUP(C923,Summary!$B:$I,5,0),0),0)</f>
        <v>0</v>
      </c>
      <c r="H923" s="99">
        <f t="shared" si="161"/>
        <v>316.42</v>
      </c>
      <c r="I923" s="157">
        <f>VLOOKUP($A923,'2024-25 Salary &amp; Benefits'!$A:$I,3,FALSE)</f>
        <v>1</v>
      </c>
      <c r="J923" s="157">
        <f>VLOOKUP($A923,'2024-25 Salary &amp; Benefits'!$A:$I,4,FALSE)</f>
        <v>1</v>
      </c>
      <c r="K923" s="144">
        <f t="shared" si="162"/>
        <v>316.42</v>
      </c>
      <c r="L923" s="143">
        <f t="shared" si="163"/>
        <v>0.92800000000000005</v>
      </c>
      <c r="M923" s="145">
        <f>'2024-25 Salary &amp; Benefits'!$E$6</f>
        <v>72728</v>
      </c>
      <c r="N923" s="145">
        <f>'2024-25 Salary &amp; Benefits'!$F$6</f>
        <v>78209</v>
      </c>
      <c r="O923" s="9">
        <f t="shared" si="164"/>
        <v>67491.58</v>
      </c>
      <c r="P923" s="9">
        <f t="shared" si="165"/>
        <v>5086.3699999999953</v>
      </c>
      <c r="Q923" s="9">
        <f>'2024-25 Salary &amp; Benefits'!G$6</f>
        <v>14418.72</v>
      </c>
      <c r="R923" s="146">
        <f>'2024-25 Salary &amp; Benefits'!H$6</f>
        <v>0.18149999999999999</v>
      </c>
      <c r="S923" s="146">
        <f>'2024-25 Salary &amp; Benefits'!I$6</f>
        <v>0.17510000000000001</v>
      </c>
      <c r="T923" s="9">
        <f t="shared" si="166"/>
        <v>26520.92</v>
      </c>
      <c r="U923" s="9">
        <f t="shared" si="167"/>
        <v>1209.6300000000001</v>
      </c>
      <c r="V923" s="9">
        <f t="shared" si="168"/>
        <v>211.81</v>
      </c>
      <c r="W923" s="9">
        <f t="shared" si="169"/>
        <v>1421.44</v>
      </c>
      <c r="X923" s="22">
        <f t="shared" si="170"/>
        <v>100520.31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</row>
    <row r="924" spans="1:159" s="21" customFormat="1">
      <c r="A924" s="78" t="s">
        <v>2358</v>
      </c>
      <c r="B924" s="90" t="s">
        <v>1103</v>
      </c>
      <c r="C924" s="91">
        <v>3494</v>
      </c>
      <c r="D924" s="90" t="s">
        <v>1104</v>
      </c>
      <c r="E924" s="110" t="str">
        <f>VLOOKUP($C924,'2023-24 School Level AAFTE'!$C$4:$L$2380,9,FALSE)</f>
        <v>No</v>
      </c>
      <c r="F924" s="98">
        <f>VLOOKUP($C924,'2023-24 School Level AAFTE'!$C$4:$J$2380,8,FALSE)</f>
        <v>85.45</v>
      </c>
      <c r="G924" s="100">
        <f>IFERROR(IF(E924= "yes",VLOOKUP(C924,Summary!$B:$I,5,0),0),0)</f>
        <v>0</v>
      </c>
      <c r="H924" s="99">
        <f t="shared" si="161"/>
        <v>0</v>
      </c>
      <c r="I924" s="157">
        <f>VLOOKUP($A924,'2024-25 Salary &amp; Benefits'!$A:$I,3,FALSE)</f>
        <v>1</v>
      </c>
      <c r="J924" s="157">
        <f>VLOOKUP($A924,'2024-25 Salary &amp; Benefits'!$A:$I,4,FALSE)</f>
        <v>1.04</v>
      </c>
      <c r="K924" s="144">
        <f t="shared" si="162"/>
        <v>0</v>
      </c>
      <c r="L924" s="143">
        <f t="shared" si="163"/>
        <v>0</v>
      </c>
      <c r="M924" s="145">
        <f>'2024-25 Salary &amp; Benefits'!$E$6</f>
        <v>72728</v>
      </c>
      <c r="N924" s="145">
        <f>'2024-25 Salary &amp; Benefits'!$F$6</f>
        <v>78209</v>
      </c>
      <c r="O924" s="9">
        <f t="shared" si="164"/>
        <v>0</v>
      </c>
      <c r="P924" s="9">
        <f t="shared" si="165"/>
        <v>0</v>
      </c>
      <c r="Q924" s="9">
        <f>'2024-25 Salary &amp; Benefits'!G$6</f>
        <v>14418.72</v>
      </c>
      <c r="R924" s="146">
        <f>'2024-25 Salary &amp; Benefits'!H$6</f>
        <v>0.18149999999999999</v>
      </c>
      <c r="S924" s="146">
        <f>'2024-25 Salary &amp; Benefits'!I$6</f>
        <v>0.17510000000000001</v>
      </c>
      <c r="T924" s="9">
        <f t="shared" si="166"/>
        <v>0</v>
      </c>
      <c r="U924" s="9">
        <f t="shared" si="167"/>
        <v>0</v>
      </c>
      <c r="V924" s="9">
        <f t="shared" si="168"/>
        <v>0</v>
      </c>
      <c r="W924" s="9">
        <f t="shared" si="169"/>
        <v>0</v>
      </c>
      <c r="X924" s="22">
        <f t="shared" si="170"/>
        <v>0</v>
      </c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</row>
    <row r="925" spans="1:159" s="21" customFormat="1">
      <c r="A925" s="78" t="s">
        <v>2257</v>
      </c>
      <c r="B925" s="90" t="s">
        <v>204</v>
      </c>
      <c r="C925" s="91">
        <v>2558</v>
      </c>
      <c r="D925" s="90" t="s">
        <v>205</v>
      </c>
      <c r="E925" s="110" t="str">
        <f>VLOOKUP($C925,'2023-24 School Level AAFTE'!$C$4:$L$2380,9,FALSE)</f>
        <v>No</v>
      </c>
      <c r="F925" s="98">
        <f>VLOOKUP($C925,'2023-24 School Level AAFTE'!$C$4:$J$2380,8,FALSE)</f>
        <v>818.71</v>
      </c>
      <c r="G925" s="100">
        <f>IFERROR(IF(E925= "yes",VLOOKUP(C925,Summary!$B:$I,5,0),0),0)</f>
        <v>0</v>
      </c>
      <c r="H925" s="99">
        <f t="shared" si="161"/>
        <v>0</v>
      </c>
      <c r="I925" s="157">
        <f>VLOOKUP($A925,'2024-25 Salary &amp; Benefits'!$A:$I,3,FALSE)</f>
        <v>1.06</v>
      </c>
      <c r="J925" s="157">
        <f>VLOOKUP($A925,'2024-25 Salary &amp; Benefits'!$A:$I,4,FALSE)</f>
        <v>1.1000000000000001</v>
      </c>
      <c r="K925" s="144">
        <f t="shared" si="162"/>
        <v>0</v>
      </c>
      <c r="L925" s="143">
        <f t="shared" si="163"/>
        <v>0</v>
      </c>
      <c r="M925" s="145">
        <f>'2024-25 Salary &amp; Benefits'!$E$6</f>
        <v>72728</v>
      </c>
      <c r="N925" s="145">
        <f>'2024-25 Salary &amp; Benefits'!$F$6</f>
        <v>78209</v>
      </c>
      <c r="O925" s="9">
        <f t="shared" si="164"/>
        <v>0</v>
      </c>
      <c r="P925" s="9">
        <f t="shared" si="165"/>
        <v>0</v>
      </c>
      <c r="Q925" s="9">
        <f>'2024-25 Salary &amp; Benefits'!G$6</f>
        <v>14418.72</v>
      </c>
      <c r="R925" s="146">
        <f>'2024-25 Salary &amp; Benefits'!H$6</f>
        <v>0.18149999999999999</v>
      </c>
      <c r="S925" s="146">
        <f>'2024-25 Salary &amp; Benefits'!I$6</f>
        <v>0.17510000000000001</v>
      </c>
      <c r="T925" s="9">
        <f t="shared" si="166"/>
        <v>0</v>
      </c>
      <c r="U925" s="9">
        <f t="shared" si="167"/>
        <v>0</v>
      </c>
      <c r="V925" s="9">
        <f t="shared" si="168"/>
        <v>0</v>
      </c>
      <c r="W925" s="9">
        <f t="shared" si="169"/>
        <v>0</v>
      </c>
      <c r="X925" s="22">
        <f t="shared" si="170"/>
        <v>0</v>
      </c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</row>
    <row r="926" spans="1:159" s="21" customFormat="1">
      <c r="A926" s="78" t="s">
        <v>2257</v>
      </c>
      <c r="B926" s="90" t="s">
        <v>204</v>
      </c>
      <c r="C926" s="91">
        <v>4431</v>
      </c>
      <c r="D926" s="90" t="s">
        <v>207</v>
      </c>
      <c r="E926" s="110" t="str">
        <f>VLOOKUP($C926,'2023-24 School Level AAFTE'!$C$4:$L$2380,9,FALSE)</f>
        <v>No</v>
      </c>
      <c r="F926" s="98">
        <f>VLOOKUP($C926,'2023-24 School Level AAFTE'!$C$4:$J$2380,8,FALSE)</f>
        <v>526.27</v>
      </c>
      <c r="G926" s="100">
        <f>IFERROR(IF(E926= "yes",VLOOKUP(C926,Summary!$B:$I,5,0),0),0)</f>
        <v>0</v>
      </c>
      <c r="H926" s="99">
        <f t="shared" si="161"/>
        <v>0</v>
      </c>
      <c r="I926" s="157">
        <f>VLOOKUP($A926,'2024-25 Salary &amp; Benefits'!$A:$I,3,FALSE)</f>
        <v>1.06</v>
      </c>
      <c r="J926" s="157">
        <f>VLOOKUP($A926,'2024-25 Salary &amp; Benefits'!$A:$I,4,FALSE)</f>
        <v>1.1000000000000001</v>
      </c>
      <c r="K926" s="144">
        <f t="shared" si="162"/>
        <v>0</v>
      </c>
      <c r="L926" s="143">
        <f t="shared" si="163"/>
        <v>0</v>
      </c>
      <c r="M926" s="145">
        <f>'2024-25 Salary &amp; Benefits'!$E$6</f>
        <v>72728</v>
      </c>
      <c r="N926" s="145">
        <f>'2024-25 Salary &amp; Benefits'!$F$6</f>
        <v>78209</v>
      </c>
      <c r="O926" s="9">
        <f t="shared" si="164"/>
        <v>0</v>
      </c>
      <c r="P926" s="9">
        <f t="shared" si="165"/>
        <v>0</v>
      </c>
      <c r="Q926" s="9">
        <f>'2024-25 Salary &amp; Benefits'!G$6</f>
        <v>14418.72</v>
      </c>
      <c r="R926" s="146">
        <f>'2024-25 Salary &amp; Benefits'!H$6</f>
        <v>0.18149999999999999</v>
      </c>
      <c r="S926" s="146">
        <f>'2024-25 Salary &amp; Benefits'!I$6</f>
        <v>0.17510000000000001</v>
      </c>
      <c r="T926" s="9">
        <f t="shared" si="166"/>
        <v>0</v>
      </c>
      <c r="U926" s="9">
        <f t="shared" si="167"/>
        <v>0</v>
      </c>
      <c r="V926" s="9">
        <f t="shared" si="168"/>
        <v>0</v>
      </c>
      <c r="W926" s="9">
        <f t="shared" si="169"/>
        <v>0</v>
      </c>
      <c r="X926" s="22">
        <f t="shared" si="170"/>
        <v>0</v>
      </c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</row>
    <row r="927" spans="1:159" s="21" customFormat="1">
      <c r="A927" s="78" t="s">
        <v>2257</v>
      </c>
      <c r="B927" s="90" t="s">
        <v>204</v>
      </c>
      <c r="C927" s="91">
        <v>5326</v>
      </c>
      <c r="D927" s="90" t="s">
        <v>208</v>
      </c>
      <c r="E927" s="110" t="str">
        <f>VLOOKUP($C927,'2023-24 School Level AAFTE'!$C$4:$L$2380,9,FALSE)</f>
        <v>No</v>
      </c>
      <c r="F927" s="98">
        <f>VLOOKUP($C927,'2023-24 School Level AAFTE'!$C$4:$J$2380,8,FALSE)</f>
        <v>36.06</v>
      </c>
      <c r="G927" s="100">
        <f>IFERROR(IF(E927= "yes",VLOOKUP(C927,Summary!$B:$I,5,0),0),0)</f>
        <v>0</v>
      </c>
      <c r="H927" s="99">
        <f t="shared" si="161"/>
        <v>0</v>
      </c>
      <c r="I927" s="157">
        <f>VLOOKUP($A927,'2024-25 Salary &amp; Benefits'!$A:$I,3,FALSE)</f>
        <v>1.06</v>
      </c>
      <c r="J927" s="157">
        <f>VLOOKUP($A927,'2024-25 Salary &amp; Benefits'!$A:$I,4,FALSE)</f>
        <v>1.1000000000000001</v>
      </c>
      <c r="K927" s="144">
        <f t="shared" si="162"/>
        <v>0</v>
      </c>
      <c r="L927" s="143">
        <f t="shared" si="163"/>
        <v>0</v>
      </c>
      <c r="M927" s="145">
        <f>'2024-25 Salary &amp; Benefits'!$E$6</f>
        <v>72728</v>
      </c>
      <c r="N927" s="145">
        <f>'2024-25 Salary &amp; Benefits'!$F$6</f>
        <v>78209</v>
      </c>
      <c r="O927" s="9">
        <f t="shared" si="164"/>
        <v>0</v>
      </c>
      <c r="P927" s="9">
        <f t="shared" si="165"/>
        <v>0</v>
      </c>
      <c r="Q927" s="9">
        <f>'2024-25 Salary &amp; Benefits'!G$6</f>
        <v>14418.72</v>
      </c>
      <c r="R927" s="146">
        <f>'2024-25 Salary &amp; Benefits'!H$6</f>
        <v>0.18149999999999999</v>
      </c>
      <c r="S927" s="146">
        <f>'2024-25 Salary &amp; Benefits'!I$6</f>
        <v>0.17510000000000001</v>
      </c>
      <c r="T927" s="9">
        <f t="shared" si="166"/>
        <v>0</v>
      </c>
      <c r="U927" s="9">
        <f t="shared" si="167"/>
        <v>0</v>
      </c>
      <c r="V927" s="9">
        <f t="shared" si="168"/>
        <v>0</v>
      </c>
      <c r="W927" s="9">
        <f t="shared" si="169"/>
        <v>0</v>
      </c>
      <c r="X927" s="22">
        <f t="shared" si="170"/>
        <v>0</v>
      </c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</row>
    <row r="928" spans="1:159" s="21" customFormat="1">
      <c r="A928" s="78" t="s">
        <v>2257</v>
      </c>
      <c r="B928" s="90" t="s">
        <v>204</v>
      </c>
      <c r="C928" s="91">
        <v>3371</v>
      </c>
      <c r="D928" s="90" t="s">
        <v>206</v>
      </c>
      <c r="E928" s="110" t="str">
        <f>VLOOKUP($C928,'2023-24 School Level AAFTE'!$C$4:$L$2380,9,FALSE)</f>
        <v>No</v>
      </c>
      <c r="F928" s="98">
        <f>VLOOKUP($C928,'2023-24 School Level AAFTE'!$C$4:$J$2380,8,FALSE)</f>
        <v>415.55</v>
      </c>
      <c r="G928" s="100">
        <f>IFERROR(IF(E928= "yes",VLOOKUP(C928,Summary!$B:$I,5,0),0),0)</f>
        <v>0</v>
      </c>
      <c r="H928" s="99">
        <f t="shared" si="161"/>
        <v>0</v>
      </c>
      <c r="I928" s="157">
        <f>VLOOKUP($A928,'2024-25 Salary &amp; Benefits'!$A:$I,3,FALSE)</f>
        <v>1.06</v>
      </c>
      <c r="J928" s="157">
        <f>VLOOKUP($A928,'2024-25 Salary &amp; Benefits'!$A:$I,4,FALSE)</f>
        <v>1.1000000000000001</v>
      </c>
      <c r="K928" s="144">
        <f t="shared" si="162"/>
        <v>0</v>
      </c>
      <c r="L928" s="143">
        <f t="shared" si="163"/>
        <v>0</v>
      </c>
      <c r="M928" s="145">
        <f>'2024-25 Salary &amp; Benefits'!$E$6</f>
        <v>72728</v>
      </c>
      <c r="N928" s="145">
        <f>'2024-25 Salary &amp; Benefits'!$F$6</f>
        <v>78209</v>
      </c>
      <c r="O928" s="9">
        <f t="shared" si="164"/>
        <v>0</v>
      </c>
      <c r="P928" s="9">
        <f t="shared" si="165"/>
        <v>0</v>
      </c>
      <c r="Q928" s="9">
        <f>'2024-25 Salary &amp; Benefits'!G$6</f>
        <v>14418.72</v>
      </c>
      <c r="R928" s="146">
        <f>'2024-25 Salary &amp; Benefits'!H$6</f>
        <v>0.18149999999999999</v>
      </c>
      <c r="S928" s="146">
        <f>'2024-25 Salary &amp; Benefits'!I$6</f>
        <v>0.17510000000000001</v>
      </c>
      <c r="T928" s="9">
        <f t="shared" si="166"/>
        <v>0</v>
      </c>
      <c r="U928" s="9">
        <f t="shared" si="167"/>
        <v>0</v>
      </c>
      <c r="V928" s="9">
        <f t="shared" si="168"/>
        <v>0</v>
      </c>
      <c r="W928" s="9">
        <f t="shared" si="169"/>
        <v>0</v>
      </c>
      <c r="X928" s="22">
        <f t="shared" si="170"/>
        <v>0</v>
      </c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</row>
    <row r="929" spans="1:159" s="21" customFormat="1">
      <c r="A929" s="78" t="s">
        <v>2432</v>
      </c>
      <c r="B929" s="90" t="s">
        <v>1550</v>
      </c>
      <c r="C929" s="91">
        <v>2522</v>
      </c>
      <c r="D929" s="90" t="s">
        <v>1552</v>
      </c>
      <c r="E929" s="110" t="str">
        <f>VLOOKUP($C929,'2023-24 School Level AAFTE'!$C$4:$L$2380,9,FALSE)</f>
        <v>Yes</v>
      </c>
      <c r="F929" s="98">
        <f>VLOOKUP($C929,'2023-24 School Level AAFTE'!$C$4:$J$2380,8,FALSE)</f>
        <v>207.43</v>
      </c>
      <c r="G929" s="100">
        <f>IFERROR(IF(E929= "yes",VLOOKUP(C929,Summary!$B:$I,5,0),0),0)</f>
        <v>0</v>
      </c>
      <c r="H929" s="99">
        <f t="shared" si="161"/>
        <v>207.43</v>
      </c>
      <c r="I929" s="157">
        <f>VLOOKUP($A929,'2024-25 Salary &amp; Benefits'!$A:$I,3,FALSE)</f>
        <v>1.1299999999999999</v>
      </c>
      <c r="J929" s="157">
        <f>VLOOKUP($A929,'2024-25 Salary &amp; Benefits'!$A:$I,4,FALSE)</f>
        <v>1.1299999999999999</v>
      </c>
      <c r="K929" s="144">
        <f t="shared" si="162"/>
        <v>207.43</v>
      </c>
      <c r="L929" s="143">
        <f t="shared" si="163"/>
        <v>0.60799999999999998</v>
      </c>
      <c r="M929" s="145">
        <f>'2024-25 Salary &amp; Benefits'!$E$6</f>
        <v>72728</v>
      </c>
      <c r="N929" s="145">
        <f>'2024-25 Salary &amp; Benefits'!$F$6</f>
        <v>78209</v>
      </c>
      <c r="O929" s="9">
        <f t="shared" si="164"/>
        <v>49967.05</v>
      </c>
      <c r="P929" s="9">
        <f t="shared" si="165"/>
        <v>3765.6599999999962</v>
      </c>
      <c r="Q929" s="9">
        <f>'2024-25 Salary &amp; Benefits'!G$6</f>
        <v>14418.72</v>
      </c>
      <c r="R929" s="146">
        <f>'2024-25 Salary &amp; Benefits'!H$6</f>
        <v>0.18149999999999999</v>
      </c>
      <c r="S929" s="146">
        <f>'2024-25 Salary &amp; Benefits'!I$6</f>
        <v>0.17510000000000001</v>
      </c>
      <c r="T929" s="9">
        <f t="shared" si="166"/>
        <v>18494.97</v>
      </c>
      <c r="U929" s="9">
        <f t="shared" si="167"/>
        <v>895.55</v>
      </c>
      <c r="V929" s="9">
        <f t="shared" si="168"/>
        <v>156.81</v>
      </c>
      <c r="W929" s="9">
        <f t="shared" si="169"/>
        <v>1052.3599999999999</v>
      </c>
      <c r="X929" s="22">
        <f t="shared" si="170"/>
        <v>73280.039999999994</v>
      </c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</row>
    <row r="930" spans="1:159" s="21" customFormat="1">
      <c r="A930" s="78" t="s">
        <v>2432</v>
      </c>
      <c r="B930" s="90" t="s">
        <v>1550</v>
      </c>
      <c r="C930" s="91">
        <v>2276</v>
      </c>
      <c r="D930" s="90" t="s">
        <v>1551</v>
      </c>
      <c r="E930" s="110" t="str">
        <f>VLOOKUP($C930,'2023-24 School Level AAFTE'!$C$4:$L$2380,9,FALSE)</f>
        <v>Yes</v>
      </c>
      <c r="F930" s="98">
        <f>VLOOKUP($C930,'2023-24 School Level AAFTE'!$C$4:$J$2380,8,FALSE)</f>
        <v>169.17</v>
      </c>
      <c r="G930" s="100">
        <f>IFERROR(IF(E930= "yes",VLOOKUP(C930,Summary!$B:$I,5,0),0),0)</f>
        <v>0</v>
      </c>
      <c r="H930" s="99">
        <f t="shared" si="161"/>
        <v>169.17</v>
      </c>
      <c r="I930" s="157">
        <f>VLOOKUP($A930,'2024-25 Salary &amp; Benefits'!$A:$I,3,FALSE)</f>
        <v>1.1299999999999999</v>
      </c>
      <c r="J930" s="157">
        <f>VLOOKUP($A930,'2024-25 Salary &amp; Benefits'!$A:$I,4,FALSE)</f>
        <v>1.1299999999999999</v>
      </c>
      <c r="K930" s="144">
        <f t="shared" si="162"/>
        <v>169.17</v>
      </c>
      <c r="L930" s="143">
        <f t="shared" si="163"/>
        <v>0.496</v>
      </c>
      <c r="M930" s="145">
        <f>'2024-25 Salary &amp; Benefits'!$E$6</f>
        <v>72728</v>
      </c>
      <c r="N930" s="145">
        <f>'2024-25 Salary &amp; Benefits'!$F$6</f>
        <v>78209</v>
      </c>
      <c r="O930" s="9">
        <f t="shared" si="164"/>
        <v>40762.589999999997</v>
      </c>
      <c r="P930" s="9">
        <f t="shared" si="165"/>
        <v>3071.9900000000052</v>
      </c>
      <c r="Q930" s="9">
        <f>'2024-25 Salary &amp; Benefits'!G$6</f>
        <v>14418.72</v>
      </c>
      <c r="R930" s="146">
        <f>'2024-25 Salary &amp; Benefits'!H$6</f>
        <v>0.18149999999999999</v>
      </c>
      <c r="S930" s="146">
        <f>'2024-25 Salary &amp; Benefits'!I$6</f>
        <v>0.17510000000000001</v>
      </c>
      <c r="T930" s="9">
        <f t="shared" si="166"/>
        <v>15088</v>
      </c>
      <c r="U930" s="9">
        <f t="shared" si="167"/>
        <v>730.58</v>
      </c>
      <c r="V930" s="9">
        <f t="shared" si="168"/>
        <v>127.92</v>
      </c>
      <c r="W930" s="9">
        <f t="shared" si="169"/>
        <v>858.5</v>
      </c>
      <c r="X930" s="22">
        <f t="shared" si="170"/>
        <v>59781.08</v>
      </c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</row>
    <row r="931" spans="1:159" s="21" customFormat="1">
      <c r="A931" s="78" t="s">
        <v>2432</v>
      </c>
      <c r="B931" s="90" t="s">
        <v>1550</v>
      </c>
      <c r="C931" s="91">
        <v>3900</v>
      </c>
      <c r="D931" s="90" t="s">
        <v>1553</v>
      </c>
      <c r="E931" s="110" t="str">
        <f>VLOOKUP($C931,'2023-24 School Level AAFTE'!$C$4:$L$2380,9,FALSE)</f>
        <v>Yes</v>
      </c>
      <c r="F931" s="98">
        <f>VLOOKUP($C931,'2023-24 School Level AAFTE'!$C$4:$J$2380,8,FALSE)</f>
        <v>128.57</v>
      </c>
      <c r="G931" s="100">
        <f>IFERROR(IF(E931= "yes",VLOOKUP(C931,Summary!$B:$I,5,0),0),0)</f>
        <v>0</v>
      </c>
      <c r="H931" s="99">
        <f t="shared" si="161"/>
        <v>128.57</v>
      </c>
      <c r="I931" s="157">
        <f>VLOOKUP($A931,'2024-25 Salary &amp; Benefits'!$A:$I,3,FALSE)</f>
        <v>1.1299999999999999</v>
      </c>
      <c r="J931" s="157">
        <f>VLOOKUP($A931,'2024-25 Salary &amp; Benefits'!$A:$I,4,FALSE)</f>
        <v>1.1299999999999999</v>
      </c>
      <c r="K931" s="144">
        <f t="shared" si="162"/>
        <v>128.57</v>
      </c>
      <c r="L931" s="143">
        <f t="shared" si="163"/>
        <v>0.377</v>
      </c>
      <c r="M931" s="145">
        <f>'2024-25 Salary &amp; Benefits'!$E$6</f>
        <v>72728</v>
      </c>
      <c r="N931" s="145">
        <f>'2024-25 Salary &amp; Benefits'!$F$6</f>
        <v>78209</v>
      </c>
      <c r="O931" s="9">
        <f t="shared" si="164"/>
        <v>30982.86</v>
      </c>
      <c r="P931" s="9">
        <f t="shared" si="165"/>
        <v>2334.9599999999991</v>
      </c>
      <c r="Q931" s="9">
        <f>'2024-25 Salary &amp; Benefits'!G$6</f>
        <v>14418.72</v>
      </c>
      <c r="R931" s="146">
        <f>'2024-25 Salary &amp; Benefits'!H$6</f>
        <v>0.18149999999999999</v>
      </c>
      <c r="S931" s="146">
        <f>'2024-25 Salary &amp; Benefits'!I$6</f>
        <v>0.17510000000000001</v>
      </c>
      <c r="T931" s="9">
        <f t="shared" si="166"/>
        <v>11468.1</v>
      </c>
      <c r="U931" s="9">
        <f t="shared" si="167"/>
        <v>555.29999999999995</v>
      </c>
      <c r="V931" s="9">
        <f t="shared" si="168"/>
        <v>97.23</v>
      </c>
      <c r="W931" s="9">
        <f t="shared" si="169"/>
        <v>652.53</v>
      </c>
      <c r="X931" s="22">
        <f t="shared" si="170"/>
        <v>45438.45</v>
      </c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</row>
    <row r="932" spans="1:159" s="21" customFormat="1">
      <c r="A932" s="78" t="s">
        <v>2505</v>
      </c>
      <c r="B932" s="90" t="s">
        <v>2103</v>
      </c>
      <c r="C932" s="91">
        <v>2087</v>
      </c>
      <c r="D932" s="90" t="s">
        <v>2104</v>
      </c>
      <c r="E932" s="110" t="str">
        <f>VLOOKUP($C932,'2023-24 School Level AAFTE'!$C$4:$L$2380,9,FALSE)</f>
        <v>Yes</v>
      </c>
      <c r="F932" s="98">
        <f>VLOOKUP($C932,'2023-24 School Level AAFTE'!$C$4:$J$2380,8,FALSE)</f>
        <v>33.35</v>
      </c>
      <c r="G932" s="100">
        <f>IFERROR(IF(E932= "yes",VLOOKUP(C932,Summary!$B:$I,5,0),0),0)</f>
        <v>0</v>
      </c>
      <c r="H932" s="99">
        <f t="shared" si="161"/>
        <v>33.35</v>
      </c>
      <c r="I932" s="157">
        <f>VLOOKUP($A932,'2024-25 Salary &amp; Benefits'!$A:$I,3,FALSE)</f>
        <v>1.01</v>
      </c>
      <c r="J932" s="157">
        <f>VLOOKUP($A932,'2024-25 Salary &amp; Benefits'!$A:$I,4,FALSE)</f>
        <v>1.01</v>
      </c>
      <c r="K932" s="144">
        <f t="shared" si="162"/>
        <v>33.35</v>
      </c>
      <c r="L932" s="143">
        <f t="shared" si="163"/>
        <v>9.8000000000000004E-2</v>
      </c>
      <c r="M932" s="145">
        <f>'2024-25 Salary &amp; Benefits'!$E$6</f>
        <v>72728</v>
      </c>
      <c r="N932" s="145">
        <f>'2024-25 Salary &amp; Benefits'!$F$6</f>
        <v>78209</v>
      </c>
      <c r="O932" s="9">
        <f t="shared" si="164"/>
        <v>7198.62</v>
      </c>
      <c r="P932" s="9">
        <f t="shared" si="165"/>
        <v>542.51000000000022</v>
      </c>
      <c r="Q932" s="9">
        <f>'2024-25 Salary &amp; Benefits'!G$6</f>
        <v>14418.72</v>
      </c>
      <c r="R932" s="146">
        <f>'2024-25 Salary &amp; Benefits'!H$6</f>
        <v>0.18149999999999999</v>
      </c>
      <c r="S932" s="146">
        <f>'2024-25 Salary &amp; Benefits'!I$6</f>
        <v>0.17510000000000001</v>
      </c>
      <c r="T932" s="9">
        <f t="shared" si="166"/>
        <v>2814.58</v>
      </c>
      <c r="U932" s="9">
        <f t="shared" si="167"/>
        <v>129.02000000000001</v>
      </c>
      <c r="V932" s="9">
        <f t="shared" si="168"/>
        <v>22.59</v>
      </c>
      <c r="W932" s="9">
        <f t="shared" si="169"/>
        <v>151.61000000000001</v>
      </c>
      <c r="X932" s="22">
        <f t="shared" si="170"/>
        <v>10707.320000000002</v>
      </c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</row>
    <row r="933" spans="1:159" s="21" customFormat="1">
      <c r="A933" s="78" t="s">
        <v>2505</v>
      </c>
      <c r="B933" s="90" t="s">
        <v>2103</v>
      </c>
      <c r="C933" s="91">
        <v>2088</v>
      </c>
      <c r="D933" s="90" t="s">
        <v>2105</v>
      </c>
      <c r="E933" s="110" t="str">
        <f>VLOOKUP($C933,'2023-24 School Level AAFTE'!$C$4:$L$2380,9,FALSE)</f>
        <v>No</v>
      </c>
      <c r="F933" s="98">
        <f>VLOOKUP($C933,'2023-24 School Level AAFTE'!$C$4:$J$2380,8,FALSE)</f>
        <v>41.86</v>
      </c>
      <c r="G933" s="100">
        <f>IFERROR(IF(E933= "yes",VLOOKUP(C933,Summary!$B:$I,5,0),0),0)</f>
        <v>0</v>
      </c>
      <c r="H933" s="99">
        <f t="shared" si="161"/>
        <v>0</v>
      </c>
      <c r="I933" s="157">
        <f>VLOOKUP($A933,'2024-25 Salary &amp; Benefits'!$A:$I,3,FALSE)</f>
        <v>1.01</v>
      </c>
      <c r="J933" s="157">
        <f>VLOOKUP($A933,'2024-25 Salary &amp; Benefits'!$A:$I,4,FALSE)</f>
        <v>1.01</v>
      </c>
      <c r="K933" s="144">
        <f t="shared" si="162"/>
        <v>0</v>
      </c>
      <c r="L933" s="143">
        <f t="shared" si="163"/>
        <v>0</v>
      </c>
      <c r="M933" s="145">
        <f>'2024-25 Salary &amp; Benefits'!$E$6</f>
        <v>72728</v>
      </c>
      <c r="N933" s="145">
        <f>'2024-25 Salary &amp; Benefits'!$F$6</f>
        <v>78209</v>
      </c>
      <c r="O933" s="9">
        <f t="shared" si="164"/>
        <v>0</v>
      </c>
      <c r="P933" s="9">
        <f t="shared" si="165"/>
        <v>0</v>
      </c>
      <c r="Q933" s="9">
        <f>'2024-25 Salary &amp; Benefits'!G$6</f>
        <v>14418.72</v>
      </c>
      <c r="R933" s="146">
        <f>'2024-25 Salary &amp; Benefits'!H$6</f>
        <v>0.18149999999999999</v>
      </c>
      <c r="S933" s="146">
        <f>'2024-25 Salary &amp; Benefits'!I$6</f>
        <v>0.17510000000000001</v>
      </c>
      <c r="T933" s="9">
        <f t="shared" si="166"/>
        <v>0</v>
      </c>
      <c r="U933" s="9">
        <f t="shared" si="167"/>
        <v>0</v>
      </c>
      <c r="V933" s="9">
        <f t="shared" si="168"/>
        <v>0</v>
      </c>
      <c r="W933" s="9">
        <f t="shared" si="169"/>
        <v>0</v>
      </c>
      <c r="X933" s="22">
        <f t="shared" si="170"/>
        <v>0</v>
      </c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</row>
    <row r="934" spans="1:159" s="21" customFormat="1">
      <c r="A934" s="78" t="s">
        <v>2245</v>
      </c>
      <c r="B934" s="90" t="s">
        <v>103</v>
      </c>
      <c r="C934" s="89">
        <v>4260</v>
      </c>
      <c r="D934" s="79" t="s">
        <v>108</v>
      </c>
      <c r="E934" s="110" t="str">
        <f>VLOOKUP($C934,'2023-24 School Level AAFTE'!$C$4:$L$2380,9,FALSE)</f>
        <v>Yes</v>
      </c>
      <c r="F934" s="98">
        <f>VLOOKUP($C934,'2023-24 School Level AAFTE'!$C$4:$J$2380,8,FALSE)</f>
        <v>452.96</v>
      </c>
      <c r="G934" s="100">
        <f>IFERROR(IF(E934= "yes",VLOOKUP(C934,Summary!$B:$I,5,0),0),0)</f>
        <v>0</v>
      </c>
      <c r="H934" s="99">
        <f t="shared" si="161"/>
        <v>452.96</v>
      </c>
      <c r="I934" s="157">
        <f>VLOOKUP($A934,'2024-25 Salary &amp; Benefits'!$A:$I,3,FALSE)</f>
        <v>1</v>
      </c>
      <c r="J934" s="157">
        <f>VLOOKUP($A934,'2024-25 Salary &amp; Benefits'!$A:$I,4,FALSE)</f>
        <v>1</v>
      </c>
      <c r="K934" s="144">
        <f t="shared" si="162"/>
        <v>452.96</v>
      </c>
      <c r="L934" s="143">
        <f t="shared" si="163"/>
        <v>1.329</v>
      </c>
      <c r="M934" s="145">
        <f>'2024-25 Salary &amp; Benefits'!$E$6</f>
        <v>72728</v>
      </c>
      <c r="N934" s="145">
        <f>'2024-25 Salary &amp; Benefits'!$F$6</f>
        <v>78209</v>
      </c>
      <c r="O934" s="9">
        <f t="shared" si="164"/>
        <v>96655.51</v>
      </c>
      <c r="P934" s="9">
        <f t="shared" si="165"/>
        <v>7284.25</v>
      </c>
      <c r="Q934" s="9">
        <f>'2024-25 Salary &amp; Benefits'!G$6</f>
        <v>14418.72</v>
      </c>
      <c r="R934" s="146">
        <f>'2024-25 Salary &amp; Benefits'!H$6</f>
        <v>0.18149999999999999</v>
      </c>
      <c r="S934" s="146">
        <f>'2024-25 Salary &amp; Benefits'!I$6</f>
        <v>0.17510000000000001</v>
      </c>
      <c r="T934" s="9">
        <f t="shared" si="166"/>
        <v>37980.93</v>
      </c>
      <c r="U934" s="9">
        <f t="shared" si="167"/>
        <v>1732.33</v>
      </c>
      <c r="V934" s="9">
        <f t="shared" si="168"/>
        <v>303.33</v>
      </c>
      <c r="W934" s="9">
        <f t="shared" si="169"/>
        <v>2035.6599999999999</v>
      </c>
      <c r="X934" s="22">
        <f t="shared" si="170"/>
        <v>143956.35</v>
      </c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</row>
    <row r="935" spans="1:159" s="21" customFormat="1">
      <c r="A935" s="78" t="s">
        <v>2245</v>
      </c>
      <c r="B935" s="90" t="s">
        <v>103</v>
      </c>
      <c r="C935" s="91">
        <v>2317</v>
      </c>
      <c r="D935" s="90" t="s">
        <v>105</v>
      </c>
      <c r="E935" s="110" t="str">
        <f>VLOOKUP($C935,'2023-24 School Level AAFTE'!$C$4:$L$2380,9,FALSE)</f>
        <v>Yes</v>
      </c>
      <c r="F935" s="98">
        <f>VLOOKUP($C935,'2023-24 School Level AAFTE'!$C$4:$J$2380,8,FALSE)</f>
        <v>300.20999999999998</v>
      </c>
      <c r="G935" s="100">
        <f>IFERROR(IF(E935= "yes",VLOOKUP(C935,Summary!$B:$I,5,0),0),0)</f>
        <v>0</v>
      </c>
      <c r="H935" s="99">
        <f t="shared" si="161"/>
        <v>300.20999999999998</v>
      </c>
      <c r="I935" s="157">
        <f>VLOOKUP($A935,'2024-25 Salary &amp; Benefits'!$A:$I,3,FALSE)</f>
        <v>1</v>
      </c>
      <c r="J935" s="157">
        <f>VLOOKUP($A935,'2024-25 Salary &amp; Benefits'!$A:$I,4,FALSE)</f>
        <v>1</v>
      </c>
      <c r="K935" s="144">
        <f t="shared" si="162"/>
        <v>300.20999999999998</v>
      </c>
      <c r="L935" s="143">
        <f t="shared" si="163"/>
        <v>0.88100000000000001</v>
      </c>
      <c r="M935" s="145">
        <f>'2024-25 Salary &amp; Benefits'!$E$6</f>
        <v>72728</v>
      </c>
      <c r="N935" s="145">
        <f>'2024-25 Salary &amp; Benefits'!$F$6</f>
        <v>78209</v>
      </c>
      <c r="O935" s="9">
        <f t="shared" si="164"/>
        <v>64073.37</v>
      </c>
      <c r="P935" s="9">
        <f t="shared" si="165"/>
        <v>4828.760000000002</v>
      </c>
      <c r="Q935" s="9">
        <f>'2024-25 Salary &amp; Benefits'!G$6</f>
        <v>14418.72</v>
      </c>
      <c r="R935" s="146">
        <f>'2024-25 Salary &amp; Benefits'!H$6</f>
        <v>0.18149999999999999</v>
      </c>
      <c r="S935" s="146">
        <f>'2024-25 Salary &amp; Benefits'!I$6</f>
        <v>0.17510000000000001</v>
      </c>
      <c r="T935" s="9">
        <f t="shared" si="166"/>
        <v>25177.72</v>
      </c>
      <c r="U935" s="9">
        <f t="shared" si="167"/>
        <v>1148.3699999999999</v>
      </c>
      <c r="V935" s="9">
        <f t="shared" si="168"/>
        <v>201.08</v>
      </c>
      <c r="W935" s="9">
        <f t="shared" si="169"/>
        <v>1349.4499999999998</v>
      </c>
      <c r="X935" s="22">
        <f t="shared" si="170"/>
        <v>95429.3</v>
      </c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</row>
    <row r="936" spans="1:159" s="21" customFormat="1">
      <c r="A936" s="78" t="s">
        <v>2245</v>
      </c>
      <c r="B936" s="90" t="s">
        <v>103</v>
      </c>
      <c r="C936" s="91">
        <v>1940</v>
      </c>
      <c r="D936" s="90" t="s">
        <v>104</v>
      </c>
      <c r="E936" s="110" t="str">
        <f>VLOOKUP($C936,'2023-24 School Level AAFTE'!$C$4:$L$2380,9,FALSE)</f>
        <v>Yes</v>
      </c>
      <c r="F936" s="98">
        <f>VLOOKUP($C936,'2023-24 School Level AAFTE'!$C$4:$J$2380,8,FALSE)</f>
        <v>35.36</v>
      </c>
      <c r="G936" s="100">
        <f>IFERROR(IF(E936= "yes",VLOOKUP(C936,Summary!$B:$I,5,0),0),0)</f>
        <v>0</v>
      </c>
      <c r="H936" s="99">
        <f t="shared" si="161"/>
        <v>35.36</v>
      </c>
      <c r="I936" s="157">
        <f>VLOOKUP($A936,'2024-25 Salary &amp; Benefits'!$A:$I,3,FALSE)</f>
        <v>1</v>
      </c>
      <c r="J936" s="157">
        <f>VLOOKUP($A936,'2024-25 Salary &amp; Benefits'!$A:$I,4,FALSE)</f>
        <v>1</v>
      </c>
      <c r="K936" s="144">
        <f t="shared" si="162"/>
        <v>35.36</v>
      </c>
      <c r="L936" s="143">
        <f t="shared" si="163"/>
        <v>0.104</v>
      </c>
      <c r="M936" s="145">
        <f>'2024-25 Salary &amp; Benefits'!$E$6</f>
        <v>72728</v>
      </c>
      <c r="N936" s="145">
        <f>'2024-25 Salary &amp; Benefits'!$F$6</f>
        <v>78209</v>
      </c>
      <c r="O936" s="9">
        <f t="shared" si="164"/>
        <v>7563.71</v>
      </c>
      <c r="P936" s="9">
        <f t="shared" si="165"/>
        <v>570.02999999999975</v>
      </c>
      <c r="Q936" s="9">
        <f>'2024-25 Salary &amp; Benefits'!G$6</f>
        <v>14418.72</v>
      </c>
      <c r="R936" s="146">
        <f>'2024-25 Salary &amp; Benefits'!H$6</f>
        <v>0.18149999999999999</v>
      </c>
      <c r="S936" s="146">
        <f>'2024-25 Salary &amp; Benefits'!I$6</f>
        <v>0.17510000000000001</v>
      </c>
      <c r="T936" s="9">
        <f t="shared" si="166"/>
        <v>2972.17</v>
      </c>
      <c r="U936" s="9">
        <f t="shared" si="167"/>
        <v>135.56</v>
      </c>
      <c r="V936" s="9">
        <f t="shared" si="168"/>
        <v>23.74</v>
      </c>
      <c r="W936" s="9">
        <f t="shared" si="169"/>
        <v>159.30000000000001</v>
      </c>
      <c r="X936" s="22">
        <f t="shared" si="170"/>
        <v>11265.21</v>
      </c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</row>
    <row r="937" spans="1:159" s="21" customFormat="1">
      <c r="A937" s="78" t="s">
        <v>2245</v>
      </c>
      <c r="B937" s="90" t="s">
        <v>103</v>
      </c>
      <c r="C937" s="91">
        <v>3861</v>
      </c>
      <c r="D937" s="90" t="s">
        <v>107</v>
      </c>
      <c r="E937" s="110" t="str">
        <f>VLOOKUP($C937,'2023-24 School Level AAFTE'!$C$4:$L$2380,9,FALSE)</f>
        <v>No</v>
      </c>
      <c r="F937" s="98">
        <f>VLOOKUP($C937,'2023-24 School Level AAFTE'!$C$4:$J$2380,8,FALSE)</f>
        <v>6</v>
      </c>
      <c r="G937" s="100">
        <f>IFERROR(IF(E937= "yes",VLOOKUP(C937,Summary!$B:$I,5,0),0),0)</f>
        <v>0</v>
      </c>
      <c r="H937" s="99">
        <f t="shared" si="161"/>
        <v>0</v>
      </c>
      <c r="I937" s="157">
        <f>VLOOKUP($A937,'2024-25 Salary &amp; Benefits'!$A:$I,3,FALSE)</f>
        <v>1</v>
      </c>
      <c r="J937" s="157">
        <f>VLOOKUP($A937,'2024-25 Salary &amp; Benefits'!$A:$I,4,FALSE)</f>
        <v>1</v>
      </c>
      <c r="K937" s="144">
        <f t="shared" si="162"/>
        <v>0</v>
      </c>
      <c r="L937" s="143">
        <f t="shared" si="163"/>
        <v>0</v>
      </c>
      <c r="M937" s="145">
        <f>'2024-25 Salary &amp; Benefits'!$E$6</f>
        <v>72728</v>
      </c>
      <c r="N937" s="145">
        <f>'2024-25 Salary &amp; Benefits'!$F$6</f>
        <v>78209</v>
      </c>
      <c r="O937" s="9">
        <f t="shared" si="164"/>
        <v>0</v>
      </c>
      <c r="P937" s="9">
        <f t="shared" si="165"/>
        <v>0</v>
      </c>
      <c r="Q937" s="9">
        <f>'2024-25 Salary &amp; Benefits'!G$6</f>
        <v>14418.72</v>
      </c>
      <c r="R937" s="146">
        <f>'2024-25 Salary &amp; Benefits'!H$6</f>
        <v>0.18149999999999999</v>
      </c>
      <c r="S937" s="146">
        <f>'2024-25 Salary &amp; Benefits'!I$6</f>
        <v>0.17510000000000001</v>
      </c>
      <c r="T937" s="9">
        <f t="shared" si="166"/>
        <v>0</v>
      </c>
      <c r="U937" s="9">
        <f t="shared" si="167"/>
        <v>0</v>
      </c>
      <c r="V937" s="9">
        <f t="shared" si="168"/>
        <v>0</v>
      </c>
      <c r="W937" s="9">
        <f t="shared" si="169"/>
        <v>0</v>
      </c>
      <c r="X937" s="22">
        <f t="shared" si="170"/>
        <v>0</v>
      </c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</row>
    <row r="938" spans="1:159" s="21" customFormat="1">
      <c r="A938" s="78" t="s">
        <v>2245</v>
      </c>
      <c r="B938" s="90" t="s">
        <v>103</v>
      </c>
      <c r="C938" s="91">
        <v>2689</v>
      </c>
      <c r="D938" s="90" t="s">
        <v>106</v>
      </c>
      <c r="E938" s="110" t="str">
        <f>VLOOKUP($C938,'2023-24 School Level AAFTE'!$C$4:$L$2380,9,FALSE)</f>
        <v>Yes</v>
      </c>
      <c r="F938" s="98">
        <f>VLOOKUP($C938,'2023-24 School Level AAFTE'!$C$4:$J$2380,8,FALSE)</f>
        <v>474.05</v>
      </c>
      <c r="G938" s="100">
        <f>IFERROR(IF(E938= "yes",VLOOKUP(C938,Summary!$B:$I,5,0),0),0)</f>
        <v>0</v>
      </c>
      <c r="H938" s="99">
        <f t="shared" si="161"/>
        <v>474.05</v>
      </c>
      <c r="I938" s="157">
        <f>VLOOKUP($A938,'2024-25 Salary &amp; Benefits'!$A:$I,3,FALSE)</f>
        <v>1</v>
      </c>
      <c r="J938" s="157">
        <f>VLOOKUP($A938,'2024-25 Salary &amp; Benefits'!$A:$I,4,FALSE)</f>
        <v>1</v>
      </c>
      <c r="K938" s="144">
        <f t="shared" si="162"/>
        <v>474.05</v>
      </c>
      <c r="L938" s="143">
        <f t="shared" si="163"/>
        <v>1.391</v>
      </c>
      <c r="M938" s="145">
        <f>'2024-25 Salary &amp; Benefits'!$E$6</f>
        <v>72728</v>
      </c>
      <c r="N938" s="145">
        <f>'2024-25 Salary &amp; Benefits'!$F$6</f>
        <v>78209</v>
      </c>
      <c r="O938" s="9">
        <f t="shared" si="164"/>
        <v>101164.65</v>
      </c>
      <c r="P938" s="9">
        <f t="shared" si="165"/>
        <v>7624.070000000007</v>
      </c>
      <c r="Q938" s="9">
        <f>'2024-25 Salary &amp; Benefits'!G$6</f>
        <v>14418.72</v>
      </c>
      <c r="R938" s="146">
        <f>'2024-25 Salary &amp; Benefits'!H$6</f>
        <v>0.18149999999999999</v>
      </c>
      <c r="S938" s="146">
        <f>'2024-25 Salary &amp; Benefits'!I$6</f>
        <v>0.17510000000000001</v>
      </c>
      <c r="T938" s="9">
        <f t="shared" si="166"/>
        <v>39752.800000000003</v>
      </c>
      <c r="U938" s="9">
        <f t="shared" si="167"/>
        <v>1813.15</v>
      </c>
      <c r="V938" s="9">
        <f t="shared" si="168"/>
        <v>317.48</v>
      </c>
      <c r="W938" s="9">
        <f t="shared" si="169"/>
        <v>2130.63</v>
      </c>
      <c r="X938" s="22">
        <f t="shared" si="170"/>
        <v>150672.15000000002</v>
      </c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</row>
    <row r="939" spans="1:159" s="21" customFormat="1">
      <c r="A939" s="78" t="s">
        <v>2305</v>
      </c>
      <c r="B939" s="90" t="s">
        <v>497</v>
      </c>
      <c r="C939" s="91">
        <v>2921</v>
      </c>
      <c r="D939" s="90" t="s">
        <v>2868</v>
      </c>
      <c r="E939" s="110" t="str">
        <f>VLOOKUP($C939,'2023-24 School Level AAFTE'!$C$4:$L$2380,9,FALSE)</f>
        <v>Yes</v>
      </c>
      <c r="F939" s="98">
        <f>VLOOKUP($C939,'2023-24 School Level AAFTE'!$C$4:$J$2380,8,FALSE)</f>
        <v>207.13</v>
      </c>
      <c r="G939" s="100">
        <f>IFERROR(IF(E939= "yes",VLOOKUP(C939,Summary!$B:$I,5,0),0),0)</f>
        <v>0</v>
      </c>
      <c r="H939" s="99">
        <f t="shared" si="161"/>
        <v>207.13</v>
      </c>
      <c r="I939" s="157">
        <f>VLOOKUP($A939,'2024-25 Salary &amp; Benefits'!$A:$I,3,FALSE)</f>
        <v>1</v>
      </c>
      <c r="J939" s="157">
        <f>VLOOKUP($A939,'2024-25 Salary &amp; Benefits'!$A:$I,4,FALSE)</f>
        <v>1</v>
      </c>
      <c r="K939" s="144">
        <f t="shared" si="162"/>
        <v>207.13</v>
      </c>
      <c r="L939" s="143">
        <f t="shared" si="163"/>
        <v>0.60799999999999998</v>
      </c>
      <c r="M939" s="145">
        <f>'2024-25 Salary &amp; Benefits'!$E$6</f>
        <v>72728</v>
      </c>
      <c r="N939" s="145">
        <f>'2024-25 Salary &amp; Benefits'!$F$6</f>
        <v>78209</v>
      </c>
      <c r="O939" s="9">
        <f t="shared" si="164"/>
        <v>44218.62</v>
      </c>
      <c r="P939" s="9">
        <f t="shared" si="165"/>
        <v>3332.4499999999971</v>
      </c>
      <c r="Q939" s="9">
        <f>'2024-25 Salary &amp; Benefits'!G$6</f>
        <v>14418.72</v>
      </c>
      <c r="R939" s="146">
        <f>'2024-25 Salary &amp; Benefits'!H$6</f>
        <v>0.18149999999999999</v>
      </c>
      <c r="S939" s="146">
        <f>'2024-25 Salary &amp; Benefits'!I$6</f>
        <v>0.17510000000000001</v>
      </c>
      <c r="T939" s="9">
        <f t="shared" si="166"/>
        <v>17375.77</v>
      </c>
      <c r="U939" s="9">
        <f t="shared" si="167"/>
        <v>792.52</v>
      </c>
      <c r="V939" s="9">
        <f t="shared" si="168"/>
        <v>138.77000000000001</v>
      </c>
      <c r="W939" s="9">
        <f t="shared" si="169"/>
        <v>931.29</v>
      </c>
      <c r="X939" s="22">
        <f t="shared" si="170"/>
        <v>65858.12999999999</v>
      </c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</row>
    <row r="940" spans="1:159" s="21" customFormat="1">
      <c r="A940" t="s">
        <v>2440</v>
      </c>
      <c r="B940" s="90" t="s">
        <v>1598</v>
      </c>
      <c r="C940" s="3">
        <v>5742</v>
      </c>
      <c r="D940" t="s">
        <v>3267</v>
      </c>
      <c r="E940" s="110" t="str">
        <f>VLOOKUP($C940,'2023-24 School Level AAFTE'!$C$4:$L$2380,9,FALSE)</f>
        <v>No</v>
      </c>
      <c r="F940" s="98">
        <f>VLOOKUP($C940,'2023-24 School Level AAFTE'!$C$4:$J$2380,8,FALSE)</f>
        <v>27.840000000000003</v>
      </c>
      <c r="G940" s="100">
        <f>IFERROR(IF(E940= "yes",VLOOKUP(C940,Summary!$B:$I,5,0),0),0)</f>
        <v>0</v>
      </c>
      <c r="H940" s="99">
        <f t="shared" si="161"/>
        <v>0</v>
      </c>
      <c r="I940" s="157">
        <f>VLOOKUP($A940,'2024-25 Salary &amp; Benefits'!$A:$I,3,FALSE)</f>
        <v>1.18</v>
      </c>
      <c r="J940" s="157">
        <f>VLOOKUP($A940,'2024-25 Salary &amp; Benefits'!$A:$I,4,FALSE)</f>
        <v>1.18</v>
      </c>
      <c r="K940" s="144">
        <f t="shared" si="162"/>
        <v>0</v>
      </c>
      <c r="L940" s="143">
        <f t="shared" si="163"/>
        <v>0</v>
      </c>
      <c r="M940" s="145">
        <f>'2024-25 Salary &amp; Benefits'!$E$6</f>
        <v>72728</v>
      </c>
      <c r="N940" s="145">
        <f>'2024-25 Salary &amp; Benefits'!$F$6</f>
        <v>78209</v>
      </c>
      <c r="O940" s="9">
        <f t="shared" si="164"/>
        <v>0</v>
      </c>
      <c r="P940" s="9">
        <f t="shared" si="165"/>
        <v>0</v>
      </c>
      <c r="Q940" s="9">
        <f>'2024-25 Salary &amp; Benefits'!G$6</f>
        <v>14418.72</v>
      </c>
      <c r="R940" s="146">
        <f>'2024-25 Salary &amp; Benefits'!H$6</f>
        <v>0.18149999999999999</v>
      </c>
      <c r="S940" s="146">
        <f>'2024-25 Salary &amp; Benefits'!I$6</f>
        <v>0.17510000000000001</v>
      </c>
      <c r="T940" s="9">
        <f t="shared" si="166"/>
        <v>0</v>
      </c>
      <c r="U940" s="9">
        <f t="shared" si="167"/>
        <v>0</v>
      </c>
      <c r="V940" s="9">
        <f t="shared" si="168"/>
        <v>0</v>
      </c>
      <c r="W940" s="9">
        <f t="shared" si="169"/>
        <v>0</v>
      </c>
      <c r="X940" s="22">
        <f t="shared" si="170"/>
        <v>0</v>
      </c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</row>
    <row r="941" spans="1:159" s="21" customFormat="1">
      <c r="A941" s="75" t="s">
        <v>2440</v>
      </c>
      <c r="B941" s="90" t="s">
        <v>1598</v>
      </c>
      <c r="C941" s="91">
        <v>5099</v>
      </c>
      <c r="D941" s="90" t="s">
        <v>1606</v>
      </c>
      <c r="E941" s="110" t="str">
        <f>VLOOKUP($C941,'2023-24 School Level AAFTE'!$C$4:$L$2380,9,FALSE)</f>
        <v>No</v>
      </c>
      <c r="F941" s="98">
        <f>VLOOKUP($C941,'2023-24 School Level AAFTE'!$C$4:$J$2380,8,FALSE)</f>
        <v>1438.69</v>
      </c>
      <c r="G941" s="100">
        <f>IFERROR(IF(E941= "yes",VLOOKUP(C941,Summary!$B:$I,5,0),0),0)</f>
        <v>0</v>
      </c>
      <c r="H941" s="99">
        <f t="shared" si="161"/>
        <v>0</v>
      </c>
      <c r="I941" s="157">
        <f>VLOOKUP($A941,'2024-25 Salary &amp; Benefits'!$A:$I,3,FALSE)</f>
        <v>1.18</v>
      </c>
      <c r="J941" s="157">
        <f>VLOOKUP($A941,'2024-25 Salary &amp; Benefits'!$A:$I,4,FALSE)</f>
        <v>1.18</v>
      </c>
      <c r="K941" s="144">
        <f t="shared" si="162"/>
        <v>0</v>
      </c>
      <c r="L941" s="143">
        <f t="shared" si="163"/>
        <v>0</v>
      </c>
      <c r="M941" s="145">
        <f>'2024-25 Salary &amp; Benefits'!$E$6</f>
        <v>72728</v>
      </c>
      <c r="N941" s="145">
        <f>'2024-25 Salary &amp; Benefits'!$F$6</f>
        <v>78209</v>
      </c>
      <c r="O941" s="9">
        <f t="shared" si="164"/>
        <v>0</v>
      </c>
      <c r="P941" s="9">
        <f t="shared" si="165"/>
        <v>0</v>
      </c>
      <c r="Q941" s="9">
        <f>'2024-25 Salary &amp; Benefits'!G$6</f>
        <v>14418.72</v>
      </c>
      <c r="R941" s="146">
        <f>'2024-25 Salary &amp; Benefits'!H$6</f>
        <v>0.18149999999999999</v>
      </c>
      <c r="S941" s="146">
        <f>'2024-25 Salary &amp; Benefits'!I$6</f>
        <v>0.17510000000000001</v>
      </c>
      <c r="T941" s="9">
        <f t="shared" si="166"/>
        <v>0</v>
      </c>
      <c r="U941" s="9">
        <f t="shared" si="167"/>
        <v>0</v>
      </c>
      <c r="V941" s="9">
        <f t="shared" si="168"/>
        <v>0</v>
      </c>
      <c r="W941" s="9">
        <f t="shared" si="169"/>
        <v>0</v>
      </c>
      <c r="X941" s="22">
        <f t="shared" si="170"/>
        <v>0</v>
      </c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</row>
    <row r="942" spans="1:159" s="21" customFormat="1">
      <c r="A942" s="78" t="s">
        <v>2440</v>
      </c>
      <c r="B942" s="90" t="s">
        <v>1598</v>
      </c>
      <c r="C942" s="91">
        <v>4391</v>
      </c>
      <c r="D942" s="90" t="s">
        <v>1101</v>
      </c>
      <c r="E942" s="110" t="str">
        <f>VLOOKUP($C942,'2023-24 School Level AAFTE'!$C$4:$L$2380,9,FALSE)</f>
        <v>No</v>
      </c>
      <c r="F942" s="98">
        <f>VLOOKUP($C942,'2023-24 School Level AAFTE'!$C$4:$J$2380,8,FALSE)</f>
        <v>648.14</v>
      </c>
      <c r="G942" s="100">
        <f>IFERROR(IF(E942= "yes",VLOOKUP(C942,Summary!$B:$I,5,0),0),0)</f>
        <v>0</v>
      </c>
      <c r="H942" s="99">
        <f t="shared" si="161"/>
        <v>0</v>
      </c>
      <c r="I942" s="157">
        <f>VLOOKUP($A942,'2024-25 Salary &amp; Benefits'!$A:$I,3,FALSE)</f>
        <v>1.18</v>
      </c>
      <c r="J942" s="157">
        <f>VLOOKUP($A942,'2024-25 Salary &amp; Benefits'!$A:$I,4,FALSE)</f>
        <v>1.18</v>
      </c>
      <c r="K942" s="144">
        <f t="shared" si="162"/>
        <v>0</v>
      </c>
      <c r="L942" s="143">
        <f t="shared" si="163"/>
        <v>0</v>
      </c>
      <c r="M942" s="145">
        <f>'2024-25 Salary &amp; Benefits'!$E$6</f>
        <v>72728</v>
      </c>
      <c r="N942" s="145">
        <f>'2024-25 Salary &amp; Benefits'!$F$6</f>
        <v>78209</v>
      </c>
      <c r="O942" s="9">
        <f t="shared" si="164"/>
        <v>0</v>
      </c>
      <c r="P942" s="9">
        <f t="shared" si="165"/>
        <v>0</v>
      </c>
      <c r="Q942" s="9">
        <f>'2024-25 Salary &amp; Benefits'!G$6</f>
        <v>14418.72</v>
      </c>
      <c r="R942" s="146">
        <f>'2024-25 Salary &amp; Benefits'!H$6</f>
        <v>0.18149999999999999</v>
      </c>
      <c r="S942" s="146">
        <f>'2024-25 Salary &amp; Benefits'!I$6</f>
        <v>0.17510000000000001</v>
      </c>
      <c r="T942" s="9">
        <f t="shared" si="166"/>
        <v>0</v>
      </c>
      <c r="U942" s="9">
        <f t="shared" si="167"/>
        <v>0</v>
      </c>
      <c r="V942" s="9">
        <f t="shared" si="168"/>
        <v>0</v>
      </c>
      <c r="W942" s="9">
        <f t="shared" si="169"/>
        <v>0</v>
      </c>
      <c r="X942" s="22">
        <f t="shared" si="170"/>
        <v>0</v>
      </c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</row>
    <row r="943" spans="1:159" s="21" customFormat="1">
      <c r="A943" s="78" t="s">
        <v>2440</v>
      </c>
      <c r="B943" s="90" t="s">
        <v>1598</v>
      </c>
      <c r="C943" s="91">
        <v>4534</v>
      </c>
      <c r="D943" s="90" t="s">
        <v>26</v>
      </c>
      <c r="E943" s="110" t="str">
        <f>VLOOKUP($C943,'2023-24 School Level AAFTE'!$C$4:$L$2380,9,FALSE)</f>
        <v>No</v>
      </c>
      <c r="F943" s="98">
        <f>VLOOKUP($C943,'2023-24 School Level AAFTE'!$C$4:$J$2380,8,FALSE)</f>
        <v>562.17999999999995</v>
      </c>
      <c r="G943" s="100">
        <f>IFERROR(IF(E943= "yes",VLOOKUP(C943,Summary!$B:$I,5,0),0),0)</f>
        <v>0</v>
      </c>
      <c r="H943" s="99">
        <f t="shared" si="161"/>
        <v>0</v>
      </c>
      <c r="I943" s="157">
        <f>VLOOKUP($A943,'2024-25 Salary &amp; Benefits'!$A:$I,3,FALSE)</f>
        <v>1.18</v>
      </c>
      <c r="J943" s="157">
        <f>VLOOKUP($A943,'2024-25 Salary &amp; Benefits'!$A:$I,4,FALSE)</f>
        <v>1.18</v>
      </c>
      <c r="K943" s="144">
        <f t="shared" si="162"/>
        <v>0</v>
      </c>
      <c r="L943" s="143">
        <f t="shared" si="163"/>
        <v>0</v>
      </c>
      <c r="M943" s="145">
        <f>'2024-25 Salary &amp; Benefits'!$E$6</f>
        <v>72728</v>
      </c>
      <c r="N943" s="145">
        <f>'2024-25 Salary &amp; Benefits'!$F$6</f>
        <v>78209</v>
      </c>
      <c r="O943" s="9">
        <f t="shared" si="164"/>
        <v>0</v>
      </c>
      <c r="P943" s="9">
        <f t="shared" si="165"/>
        <v>0</v>
      </c>
      <c r="Q943" s="9">
        <f>'2024-25 Salary &amp; Benefits'!G$6</f>
        <v>14418.72</v>
      </c>
      <c r="R943" s="146">
        <f>'2024-25 Salary &amp; Benefits'!H$6</f>
        <v>0.18149999999999999</v>
      </c>
      <c r="S943" s="146">
        <f>'2024-25 Salary &amp; Benefits'!I$6</f>
        <v>0.17510000000000001</v>
      </c>
      <c r="T943" s="9">
        <f t="shared" si="166"/>
        <v>0</v>
      </c>
      <c r="U943" s="9">
        <f t="shared" si="167"/>
        <v>0</v>
      </c>
      <c r="V943" s="9">
        <f t="shared" si="168"/>
        <v>0</v>
      </c>
      <c r="W943" s="9">
        <f t="shared" si="169"/>
        <v>0</v>
      </c>
      <c r="X943" s="22">
        <f t="shared" si="170"/>
        <v>0</v>
      </c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</row>
    <row r="944" spans="1:159" s="21" customFormat="1">
      <c r="A944" s="78" t="s">
        <v>2440</v>
      </c>
      <c r="B944" s="90" t="s">
        <v>1598</v>
      </c>
      <c r="C944" s="91">
        <v>2885</v>
      </c>
      <c r="D944" s="90" t="s">
        <v>1602</v>
      </c>
      <c r="E944" s="110" t="str">
        <f>VLOOKUP($C944,'2023-24 School Level AAFTE'!$C$4:$L$2380,9,FALSE)</f>
        <v>No</v>
      </c>
      <c r="F944" s="98">
        <f>VLOOKUP($C944,'2023-24 School Level AAFTE'!$C$4:$J$2380,8,FALSE)</f>
        <v>776.64</v>
      </c>
      <c r="G944" s="100">
        <f>IFERROR(IF(E944= "yes",VLOOKUP(C944,Summary!$B:$I,5,0),0),0)</f>
        <v>0</v>
      </c>
      <c r="H944" s="99">
        <f t="shared" si="161"/>
        <v>0</v>
      </c>
      <c r="I944" s="157">
        <f>VLOOKUP($A944,'2024-25 Salary &amp; Benefits'!$A:$I,3,FALSE)</f>
        <v>1.18</v>
      </c>
      <c r="J944" s="157">
        <f>VLOOKUP($A944,'2024-25 Salary &amp; Benefits'!$A:$I,4,FALSE)</f>
        <v>1.18</v>
      </c>
      <c r="K944" s="144">
        <f t="shared" si="162"/>
        <v>0</v>
      </c>
      <c r="L944" s="143">
        <f t="shared" si="163"/>
        <v>0</v>
      </c>
      <c r="M944" s="145">
        <f>'2024-25 Salary &amp; Benefits'!$E$6</f>
        <v>72728</v>
      </c>
      <c r="N944" s="145">
        <f>'2024-25 Salary &amp; Benefits'!$F$6</f>
        <v>78209</v>
      </c>
      <c r="O944" s="9">
        <f t="shared" si="164"/>
        <v>0</v>
      </c>
      <c r="P944" s="9">
        <f t="shared" si="165"/>
        <v>0</v>
      </c>
      <c r="Q944" s="9">
        <f>'2024-25 Salary &amp; Benefits'!G$6</f>
        <v>14418.72</v>
      </c>
      <c r="R944" s="146">
        <f>'2024-25 Salary &amp; Benefits'!H$6</f>
        <v>0.18149999999999999</v>
      </c>
      <c r="S944" s="146">
        <f>'2024-25 Salary &amp; Benefits'!I$6</f>
        <v>0.17510000000000001</v>
      </c>
      <c r="T944" s="9">
        <f t="shared" si="166"/>
        <v>0</v>
      </c>
      <c r="U944" s="9">
        <f t="shared" si="167"/>
        <v>0</v>
      </c>
      <c r="V944" s="9">
        <f t="shared" si="168"/>
        <v>0</v>
      </c>
      <c r="W944" s="9">
        <f t="shared" si="169"/>
        <v>0</v>
      </c>
      <c r="X944" s="22">
        <f t="shared" si="170"/>
        <v>0</v>
      </c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</row>
    <row r="945" spans="1:159" s="21" customFormat="1">
      <c r="A945" s="78" t="s">
        <v>2440</v>
      </c>
      <c r="B945" s="90" t="s">
        <v>1598</v>
      </c>
      <c r="C945" s="91">
        <v>1753</v>
      </c>
      <c r="D945" s="90" t="s">
        <v>1599</v>
      </c>
      <c r="E945" s="110" t="str">
        <f>VLOOKUP($C945,'2023-24 School Level AAFTE'!$C$4:$L$2380,9,FALSE)</f>
        <v>No</v>
      </c>
      <c r="F945" s="98">
        <f>VLOOKUP($C945,'2023-24 School Level AAFTE'!$C$4:$J$2380,8,FALSE)</f>
        <v>26.85</v>
      </c>
      <c r="G945" s="100">
        <f>IFERROR(IF(E945= "yes",VLOOKUP(C945,Summary!$B:$I,5,0),0),0)</f>
        <v>0</v>
      </c>
      <c r="H945" s="99">
        <f t="shared" si="161"/>
        <v>0</v>
      </c>
      <c r="I945" s="157">
        <f>VLOOKUP($A945,'2024-25 Salary &amp; Benefits'!$A:$I,3,FALSE)</f>
        <v>1.18</v>
      </c>
      <c r="J945" s="157">
        <f>VLOOKUP($A945,'2024-25 Salary &amp; Benefits'!$A:$I,4,FALSE)</f>
        <v>1.18</v>
      </c>
      <c r="K945" s="144">
        <f t="shared" si="162"/>
        <v>0</v>
      </c>
      <c r="L945" s="143">
        <f t="shared" si="163"/>
        <v>0</v>
      </c>
      <c r="M945" s="145">
        <f>'2024-25 Salary &amp; Benefits'!$E$6</f>
        <v>72728</v>
      </c>
      <c r="N945" s="145">
        <f>'2024-25 Salary &amp; Benefits'!$F$6</f>
        <v>78209</v>
      </c>
      <c r="O945" s="9">
        <f t="shared" si="164"/>
        <v>0</v>
      </c>
      <c r="P945" s="9">
        <f t="shared" si="165"/>
        <v>0</v>
      </c>
      <c r="Q945" s="9">
        <f>'2024-25 Salary &amp; Benefits'!G$6</f>
        <v>14418.72</v>
      </c>
      <c r="R945" s="146">
        <f>'2024-25 Salary &amp; Benefits'!H$6</f>
        <v>0.18149999999999999</v>
      </c>
      <c r="S945" s="146">
        <f>'2024-25 Salary &amp; Benefits'!I$6</f>
        <v>0.17510000000000001</v>
      </c>
      <c r="T945" s="9">
        <f t="shared" si="166"/>
        <v>0</v>
      </c>
      <c r="U945" s="9">
        <f t="shared" si="167"/>
        <v>0</v>
      </c>
      <c r="V945" s="9">
        <f t="shared" si="168"/>
        <v>0</v>
      </c>
      <c r="W945" s="9">
        <f t="shared" si="169"/>
        <v>0</v>
      </c>
      <c r="X945" s="22">
        <f t="shared" si="170"/>
        <v>0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</row>
    <row r="946" spans="1:159" s="21" customFormat="1">
      <c r="A946" s="78" t="s">
        <v>2440</v>
      </c>
      <c r="B946" s="90" t="s">
        <v>1598</v>
      </c>
      <c r="C946" s="91">
        <v>3408</v>
      </c>
      <c r="D946" s="90" t="s">
        <v>1603</v>
      </c>
      <c r="E946" s="110" t="str">
        <f>VLOOKUP($C946,'2023-24 School Level AAFTE'!$C$4:$L$2380,9,FALSE)</f>
        <v>No</v>
      </c>
      <c r="F946" s="98">
        <f>VLOOKUP($C946,'2023-24 School Level AAFTE'!$C$4:$J$2380,8,FALSE)</f>
        <v>702.8</v>
      </c>
      <c r="G946" s="100">
        <f>IFERROR(IF(E946= "yes",VLOOKUP(C946,Summary!$B:$I,5,0),0),0)</f>
        <v>0</v>
      </c>
      <c r="H946" s="99">
        <f t="shared" si="161"/>
        <v>0</v>
      </c>
      <c r="I946" s="157">
        <f>VLOOKUP($A946,'2024-25 Salary &amp; Benefits'!$A:$I,3,FALSE)</f>
        <v>1.18</v>
      </c>
      <c r="J946" s="157">
        <f>VLOOKUP($A946,'2024-25 Salary &amp; Benefits'!$A:$I,4,FALSE)</f>
        <v>1.18</v>
      </c>
      <c r="K946" s="144">
        <f t="shared" si="162"/>
        <v>0</v>
      </c>
      <c r="L946" s="143">
        <f t="shared" si="163"/>
        <v>0</v>
      </c>
      <c r="M946" s="145">
        <f>'2024-25 Salary &amp; Benefits'!$E$6</f>
        <v>72728</v>
      </c>
      <c r="N946" s="145">
        <f>'2024-25 Salary &amp; Benefits'!$F$6</f>
        <v>78209</v>
      </c>
      <c r="O946" s="9">
        <f t="shared" si="164"/>
        <v>0</v>
      </c>
      <c r="P946" s="9">
        <f t="shared" si="165"/>
        <v>0</v>
      </c>
      <c r="Q946" s="9">
        <f>'2024-25 Salary &amp; Benefits'!G$6</f>
        <v>14418.72</v>
      </c>
      <c r="R946" s="146">
        <f>'2024-25 Salary &amp; Benefits'!H$6</f>
        <v>0.18149999999999999</v>
      </c>
      <c r="S946" s="146">
        <f>'2024-25 Salary &amp; Benefits'!I$6</f>
        <v>0.17510000000000001</v>
      </c>
      <c r="T946" s="9">
        <f t="shared" si="166"/>
        <v>0</v>
      </c>
      <c r="U946" s="9">
        <f t="shared" si="167"/>
        <v>0</v>
      </c>
      <c r="V946" s="9">
        <f t="shared" si="168"/>
        <v>0</v>
      </c>
      <c r="W946" s="9">
        <f t="shared" si="169"/>
        <v>0</v>
      </c>
      <c r="X946" s="22">
        <f t="shared" si="170"/>
        <v>0</v>
      </c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</row>
    <row r="947" spans="1:159" s="21" customFormat="1">
      <c r="A947" s="78" t="s">
        <v>2440</v>
      </c>
      <c r="B947" s="90" t="s">
        <v>1598</v>
      </c>
      <c r="C947" s="91">
        <v>2426</v>
      </c>
      <c r="D947" s="90" t="s">
        <v>1600</v>
      </c>
      <c r="E947" s="110" t="str">
        <f>VLOOKUP($C947,'2023-24 School Level AAFTE'!$C$4:$L$2380,9,FALSE)</f>
        <v>No</v>
      </c>
      <c r="F947" s="98">
        <f>VLOOKUP($C947,'2023-24 School Level AAFTE'!$C$4:$J$2380,8,FALSE)</f>
        <v>2074.6600000000003</v>
      </c>
      <c r="G947" s="100">
        <f>IFERROR(IF(E947= "yes",VLOOKUP(C947,Summary!$B:$I,5,0),0),0)</f>
        <v>0</v>
      </c>
      <c r="H947" s="99">
        <f t="shared" si="161"/>
        <v>0</v>
      </c>
      <c r="I947" s="157">
        <f>VLOOKUP($A947,'2024-25 Salary &amp; Benefits'!$A:$I,3,FALSE)</f>
        <v>1.18</v>
      </c>
      <c r="J947" s="157">
        <f>VLOOKUP($A947,'2024-25 Salary &amp; Benefits'!$A:$I,4,FALSE)</f>
        <v>1.18</v>
      </c>
      <c r="K947" s="144">
        <f t="shared" si="162"/>
        <v>0</v>
      </c>
      <c r="L947" s="143">
        <f t="shared" si="163"/>
        <v>0</v>
      </c>
      <c r="M947" s="145">
        <f>'2024-25 Salary &amp; Benefits'!$E$6</f>
        <v>72728</v>
      </c>
      <c r="N947" s="145">
        <f>'2024-25 Salary &amp; Benefits'!$F$6</f>
        <v>78209</v>
      </c>
      <c r="O947" s="9">
        <f t="shared" si="164"/>
        <v>0</v>
      </c>
      <c r="P947" s="9">
        <f t="shared" si="165"/>
        <v>0</v>
      </c>
      <c r="Q947" s="9">
        <f>'2024-25 Salary &amp; Benefits'!G$6</f>
        <v>14418.72</v>
      </c>
      <c r="R947" s="146">
        <f>'2024-25 Salary &amp; Benefits'!H$6</f>
        <v>0.18149999999999999</v>
      </c>
      <c r="S947" s="146">
        <f>'2024-25 Salary &amp; Benefits'!I$6</f>
        <v>0.17510000000000001</v>
      </c>
      <c r="T947" s="9">
        <f t="shared" si="166"/>
        <v>0</v>
      </c>
      <c r="U947" s="9">
        <f t="shared" si="167"/>
        <v>0</v>
      </c>
      <c r="V947" s="9">
        <f t="shared" si="168"/>
        <v>0</v>
      </c>
      <c r="W947" s="9">
        <f t="shared" si="169"/>
        <v>0</v>
      </c>
      <c r="X947" s="22">
        <f t="shared" si="170"/>
        <v>0</v>
      </c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</row>
    <row r="948" spans="1:159" s="21" customFormat="1">
      <c r="A948" s="78" t="s">
        <v>2440</v>
      </c>
      <c r="B948" s="90" t="s">
        <v>1598</v>
      </c>
      <c r="C948" s="91">
        <v>2884</v>
      </c>
      <c r="D948" s="90" t="s">
        <v>1601</v>
      </c>
      <c r="E948" s="110" t="str">
        <f>VLOOKUP($C948,'2023-24 School Level AAFTE'!$C$4:$L$2380,9,FALSE)</f>
        <v>No</v>
      </c>
      <c r="F948" s="98">
        <f>VLOOKUP($C948,'2023-24 School Level AAFTE'!$C$4:$J$2380,8,FALSE)</f>
        <v>527.5</v>
      </c>
      <c r="G948" s="100">
        <f>IFERROR(IF(E948= "yes",VLOOKUP(C948,Summary!$B:$I,5,0),0),0)</f>
        <v>0</v>
      </c>
      <c r="H948" s="99">
        <f t="shared" si="161"/>
        <v>0</v>
      </c>
      <c r="I948" s="157">
        <f>VLOOKUP($A948,'2024-25 Salary &amp; Benefits'!$A:$I,3,FALSE)</f>
        <v>1.18</v>
      </c>
      <c r="J948" s="157">
        <f>VLOOKUP($A948,'2024-25 Salary &amp; Benefits'!$A:$I,4,FALSE)</f>
        <v>1.18</v>
      </c>
      <c r="K948" s="144">
        <f t="shared" si="162"/>
        <v>0</v>
      </c>
      <c r="L948" s="143">
        <f t="shared" si="163"/>
        <v>0</v>
      </c>
      <c r="M948" s="145">
        <f>'2024-25 Salary &amp; Benefits'!$E$6</f>
        <v>72728</v>
      </c>
      <c r="N948" s="145">
        <f>'2024-25 Salary &amp; Benefits'!$F$6</f>
        <v>78209</v>
      </c>
      <c r="O948" s="9">
        <f t="shared" si="164"/>
        <v>0</v>
      </c>
      <c r="P948" s="9">
        <f t="shared" si="165"/>
        <v>0</v>
      </c>
      <c r="Q948" s="9">
        <f>'2024-25 Salary &amp; Benefits'!G$6</f>
        <v>14418.72</v>
      </c>
      <c r="R948" s="146">
        <f>'2024-25 Salary &amp; Benefits'!H$6</f>
        <v>0.18149999999999999</v>
      </c>
      <c r="S948" s="146">
        <f>'2024-25 Salary &amp; Benefits'!I$6</f>
        <v>0.17510000000000001</v>
      </c>
      <c r="T948" s="9">
        <f t="shared" si="166"/>
        <v>0</v>
      </c>
      <c r="U948" s="9">
        <f t="shared" si="167"/>
        <v>0</v>
      </c>
      <c r="V948" s="9">
        <f t="shared" si="168"/>
        <v>0</v>
      </c>
      <c r="W948" s="9">
        <f t="shared" si="169"/>
        <v>0</v>
      </c>
      <c r="X948" s="22">
        <f t="shared" si="170"/>
        <v>0</v>
      </c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</row>
    <row r="949" spans="1:159" s="21" customFormat="1">
      <c r="A949" s="78" t="s">
        <v>2440</v>
      </c>
      <c r="B949" s="90" t="s">
        <v>1598</v>
      </c>
      <c r="C949" s="91">
        <v>4139</v>
      </c>
      <c r="D949" s="90" t="s">
        <v>1604</v>
      </c>
      <c r="E949" s="110" t="str">
        <f>VLOOKUP($C949,'2023-24 School Level AAFTE'!$C$4:$L$2380,9,FALSE)</f>
        <v>No</v>
      </c>
      <c r="F949" s="98">
        <f>VLOOKUP($C949,'2023-24 School Level AAFTE'!$C$4:$J$2380,8,FALSE)</f>
        <v>809.63</v>
      </c>
      <c r="G949" s="100">
        <f>IFERROR(IF(E949= "yes",VLOOKUP(C949,Summary!$B:$I,5,0),0),0)</f>
        <v>0</v>
      </c>
      <c r="H949" s="99">
        <f t="shared" si="161"/>
        <v>0</v>
      </c>
      <c r="I949" s="157">
        <f>VLOOKUP($A949,'2024-25 Salary &amp; Benefits'!$A:$I,3,FALSE)</f>
        <v>1.18</v>
      </c>
      <c r="J949" s="157">
        <f>VLOOKUP($A949,'2024-25 Salary &amp; Benefits'!$A:$I,4,FALSE)</f>
        <v>1.18</v>
      </c>
      <c r="K949" s="144">
        <f t="shared" si="162"/>
        <v>0</v>
      </c>
      <c r="L949" s="143">
        <f t="shared" si="163"/>
        <v>0</v>
      </c>
      <c r="M949" s="145">
        <f>'2024-25 Salary &amp; Benefits'!$E$6</f>
        <v>72728</v>
      </c>
      <c r="N949" s="145">
        <f>'2024-25 Salary &amp; Benefits'!$F$6</f>
        <v>78209</v>
      </c>
      <c r="O949" s="9">
        <f t="shared" si="164"/>
        <v>0</v>
      </c>
      <c r="P949" s="9">
        <f t="shared" si="165"/>
        <v>0</v>
      </c>
      <c r="Q949" s="9">
        <f>'2024-25 Salary &amp; Benefits'!G$6</f>
        <v>14418.72</v>
      </c>
      <c r="R949" s="146">
        <f>'2024-25 Salary &amp; Benefits'!H$6</f>
        <v>0.18149999999999999</v>
      </c>
      <c r="S949" s="146">
        <f>'2024-25 Salary &amp; Benefits'!I$6</f>
        <v>0.17510000000000001</v>
      </c>
      <c r="T949" s="9">
        <f t="shared" si="166"/>
        <v>0</v>
      </c>
      <c r="U949" s="9">
        <f t="shared" si="167"/>
        <v>0</v>
      </c>
      <c r="V949" s="9">
        <f t="shared" si="168"/>
        <v>0</v>
      </c>
      <c r="W949" s="9">
        <f t="shared" si="169"/>
        <v>0</v>
      </c>
      <c r="X949" s="22">
        <f t="shared" si="170"/>
        <v>0</v>
      </c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</row>
    <row r="950" spans="1:159" s="21" customFormat="1">
      <c r="A950" s="78" t="s">
        <v>2440</v>
      </c>
      <c r="B950" s="90" t="s">
        <v>1598</v>
      </c>
      <c r="C950" s="91">
        <v>4392</v>
      </c>
      <c r="D950" s="90" t="s">
        <v>1605</v>
      </c>
      <c r="E950" s="110" t="str">
        <f>VLOOKUP($C950,'2023-24 School Level AAFTE'!$C$4:$L$2380,9,FALSE)</f>
        <v>No</v>
      </c>
      <c r="F950" s="98">
        <f>VLOOKUP($C950,'2023-24 School Level AAFTE'!$C$4:$J$2380,8,FALSE)</f>
        <v>557.71</v>
      </c>
      <c r="G950" s="100">
        <f>IFERROR(IF(E950= "yes",VLOOKUP(C950,Summary!$B:$I,5,0),0),0)</f>
        <v>0</v>
      </c>
      <c r="H950" s="99">
        <f t="shared" si="161"/>
        <v>0</v>
      </c>
      <c r="I950" s="157">
        <f>VLOOKUP($A950,'2024-25 Salary &amp; Benefits'!$A:$I,3,FALSE)</f>
        <v>1.18</v>
      </c>
      <c r="J950" s="157">
        <f>VLOOKUP($A950,'2024-25 Salary &amp; Benefits'!$A:$I,4,FALSE)</f>
        <v>1.18</v>
      </c>
      <c r="K950" s="144">
        <f t="shared" si="162"/>
        <v>0</v>
      </c>
      <c r="L950" s="143">
        <f t="shared" si="163"/>
        <v>0</v>
      </c>
      <c r="M950" s="145">
        <f>'2024-25 Salary &amp; Benefits'!$E$6</f>
        <v>72728</v>
      </c>
      <c r="N950" s="145">
        <f>'2024-25 Salary &amp; Benefits'!$F$6</f>
        <v>78209</v>
      </c>
      <c r="O950" s="9">
        <f t="shared" si="164"/>
        <v>0</v>
      </c>
      <c r="P950" s="9">
        <f t="shared" si="165"/>
        <v>0</v>
      </c>
      <c r="Q950" s="9">
        <f>'2024-25 Salary &amp; Benefits'!G$6</f>
        <v>14418.72</v>
      </c>
      <c r="R950" s="146">
        <f>'2024-25 Salary &amp; Benefits'!H$6</f>
        <v>0.18149999999999999</v>
      </c>
      <c r="S950" s="146">
        <f>'2024-25 Salary &amp; Benefits'!I$6</f>
        <v>0.17510000000000001</v>
      </c>
      <c r="T950" s="9">
        <f t="shared" si="166"/>
        <v>0</v>
      </c>
      <c r="U950" s="9">
        <f t="shared" si="167"/>
        <v>0</v>
      </c>
      <c r="V950" s="9">
        <f t="shared" si="168"/>
        <v>0</v>
      </c>
      <c r="W950" s="9">
        <f t="shared" si="169"/>
        <v>0</v>
      </c>
      <c r="X950" s="22">
        <f t="shared" si="170"/>
        <v>0</v>
      </c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</row>
    <row r="951" spans="1:159" s="21" customFormat="1">
      <c r="A951" s="78" t="s">
        <v>2440</v>
      </c>
      <c r="B951" s="90" t="s">
        <v>1598</v>
      </c>
      <c r="C951" s="91">
        <v>5477</v>
      </c>
      <c r="D951" s="90" t="s">
        <v>2979</v>
      </c>
      <c r="E951" s="110" t="str">
        <f>VLOOKUP($C951,'2023-24 School Level AAFTE'!$C$4:$L$2380,9,FALSE)</f>
        <v>No</v>
      </c>
      <c r="F951" s="98">
        <f>VLOOKUP($C951,'2023-24 School Level AAFTE'!$C$4:$J$2380,8,FALSE)</f>
        <v>624.51</v>
      </c>
      <c r="G951" s="100">
        <f>IFERROR(IF(E951= "yes",VLOOKUP(C951,Summary!$B:$I,5,0),0),0)</f>
        <v>0</v>
      </c>
      <c r="H951" s="99">
        <f t="shared" si="161"/>
        <v>0</v>
      </c>
      <c r="I951" s="157">
        <f>VLOOKUP($A951,'2024-25 Salary &amp; Benefits'!$A:$I,3,FALSE)</f>
        <v>1.18</v>
      </c>
      <c r="J951" s="157">
        <f>VLOOKUP($A951,'2024-25 Salary &amp; Benefits'!$A:$I,4,FALSE)</f>
        <v>1.18</v>
      </c>
      <c r="K951" s="144">
        <f t="shared" si="162"/>
        <v>0</v>
      </c>
      <c r="L951" s="143">
        <f t="shared" si="163"/>
        <v>0</v>
      </c>
      <c r="M951" s="145">
        <f>'2024-25 Salary &amp; Benefits'!$E$6</f>
        <v>72728</v>
      </c>
      <c r="N951" s="145">
        <f>'2024-25 Salary &amp; Benefits'!$F$6</f>
        <v>78209</v>
      </c>
      <c r="O951" s="9">
        <f t="shared" si="164"/>
        <v>0</v>
      </c>
      <c r="P951" s="9">
        <f t="shared" si="165"/>
        <v>0</v>
      </c>
      <c r="Q951" s="9">
        <f>'2024-25 Salary &amp; Benefits'!G$6</f>
        <v>14418.72</v>
      </c>
      <c r="R951" s="146">
        <f>'2024-25 Salary &amp; Benefits'!H$6</f>
        <v>0.18149999999999999</v>
      </c>
      <c r="S951" s="146">
        <f>'2024-25 Salary &amp; Benefits'!I$6</f>
        <v>0.17510000000000001</v>
      </c>
      <c r="T951" s="9">
        <f t="shared" si="166"/>
        <v>0</v>
      </c>
      <c r="U951" s="9">
        <f t="shared" si="167"/>
        <v>0</v>
      </c>
      <c r="V951" s="9">
        <f t="shared" si="168"/>
        <v>0</v>
      </c>
      <c r="W951" s="9">
        <f t="shared" si="169"/>
        <v>0</v>
      </c>
      <c r="X951" s="22">
        <f t="shared" si="170"/>
        <v>0</v>
      </c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</row>
    <row r="952" spans="1:159" s="21" customFormat="1">
      <c r="A952" s="78" t="s">
        <v>2440</v>
      </c>
      <c r="B952" s="90" t="s">
        <v>1598</v>
      </c>
      <c r="C952" s="91">
        <v>3753</v>
      </c>
      <c r="D952" s="90" t="s">
        <v>657</v>
      </c>
      <c r="E952" s="110" t="str">
        <f>VLOOKUP($C952,'2023-24 School Level AAFTE'!$C$4:$L$2380,9,FALSE)</f>
        <v>No</v>
      </c>
      <c r="F952" s="98">
        <f>VLOOKUP($C952,'2023-24 School Level AAFTE'!$C$4:$J$2380,8,FALSE)</f>
        <v>661.72</v>
      </c>
      <c r="G952" s="100">
        <f>IFERROR(IF(E952= "yes",VLOOKUP(C952,Summary!$B:$I,5,0),0),0)</f>
        <v>0</v>
      </c>
      <c r="H952" s="99">
        <f t="shared" si="161"/>
        <v>0</v>
      </c>
      <c r="I952" s="157">
        <f>VLOOKUP($A952,'2024-25 Salary &amp; Benefits'!$A:$I,3,FALSE)</f>
        <v>1.18</v>
      </c>
      <c r="J952" s="157">
        <f>VLOOKUP($A952,'2024-25 Salary &amp; Benefits'!$A:$I,4,FALSE)</f>
        <v>1.18</v>
      </c>
      <c r="K952" s="144">
        <f t="shared" si="162"/>
        <v>0</v>
      </c>
      <c r="L952" s="143">
        <f t="shared" si="163"/>
        <v>0</v>
      </c>
      <c r="M952" s="145">
        <f>'2024-25 Salary &amp; Benefits'!$E$6</f>
        <v>72728</v>
      </c>
      <c r="N952" s="145">
        <f>'2024-25 Salary &amp; Benefits'!$F$6</f>
        <v>78209</v>
      </c>
      <c r="O952" s="9">
        <f t="shared" si="164"/>
        <v>0</v>
      </c>
      <c r="P952" s="9">
        <f t="shared" si="165"/>
        <v>0</v>
      </c>
      <c r="Q952" s="9">
        <f>'2024-25 Salary &amp; Benefits'!G$6</f>
        <v>14418.72</v>
      </c>
      <c r="R952" s="146">
        <f>'2024-25 Salary &amp; Benefits'!H$6</f>
        <v>0.18149999999999999</v>
      </c>
      <c r="S952" s="146">
        <f>'2024-25 Salary &amp; Benefits'!I$6</f>
        <v>0.17510000000000001</v>
      </c>
      <c r="T952" s="9">
        <f t="shared" si="166"/>
        <v>0</v>
      </c>
      <c r="U952" s="9">
        <f t="shared" si="167"/>
        <v>0</v>
      </c>
      <c r="V952" s="9">
        <f t="shared" si="168"/>
        <v>0</v>
      </c>
      <c r="W952" s="9">
        <f t="shared" si="169"/>
        <v>0</v>
      </c>
      <c r="X952" s="22">
        <f t="shared" si="170"/>
        <v>0</v>
      </c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</row>
    <row r="953" spans="1:159" s="21" customFormat="1">
      <c r="A953" s="78" t="s">
        <v>2335</v>
      </c>
      <c r="B953" s="90" t="s">
        <v>880</v>
      </c>
      <c r="C953" s="91">
        <v>4256</v>
      </c>
      <c r="D953" s="90" t="s">
        <v>918</v>
      </c>
      <c r="E953" s="110" t="str">
        <f>VLOOKUP($C953,'2023-24 School Level AAFTE'!$C$4:$L$2380,9,FALSE)</f>
        <v>No</v>
      </c>
      <c r="F953" s="98">
        <f>VLOOKUP($C953,'2023-24 School Level AAFTE'!$C$4:$J$2380,8,FALSE)</f>
        <v>626.61</v>
      </c>
      <c r="G953" s="100">
        <f>IFERROR(IF(E953= "yes",VLOOKUP(C953,Summary!$B:$I,5,0),0),0)</f>
        <v>0</v>
      </c>
      <c r="H953" s="99">
        <f t="shared" si="161"/>
        <v>0</v>
      </c>
      <c r="I953" s="157">
        <f>VLOOKUP($A953,'2024-25 Salary &amp; Benefits'!$A:$I,3,FALSE)</f>
        <v>1.18</v>
      </c>
      <c r="J953" s="157">
        <f>VLOOKUP($A953,'2024-25 Salary &amp; Benefits'!$A:$I,4,FALSE)</f>
        <v>1.18</v>
      </c>
      <c r="K953" s="144">
        <f t="shared" si="162"/>
        <v>0</v>
      </c>
      <c r="L953" s="143">
        <f t="shared" si="163"/>
        <v>0</v>
      </c>
      <c r="M953" s="145">
        <f>'2024-25 Salary &amp; Benefits'!$E$6</f>
        <v>72728</v>
      </c>
      <c r="N953" s="145">
        <f>'2024-25 Salary &amp; Benefits'!$F$6</f>
        <v>78209</v>
      </c>
      <c r="O953" s="9">
        <f t="shared" si="164"/>
        <v>0</v>
      </c>
      <c r="P953" s="9">
        <f t="shared" si="165"/>
        <v>0</v>
      </c>
      <c r="Q953" s="9">
        <f>'2024-25 Salary &amp; Benefits'!G$6</f>
        <v>14418.72</v>
      </c>
      <c r="R953" s="146">
        <f>'2024-25 Salary &amp; Benefits'!H$6</f>
        <v>0.18149999999999999</v>
      </c>
      <c r="S953" s="146">
        <f>'2024-25 Salary &amp; Benefits'!I$6</f>
        <v>0.17510000000000001</v>
      </c>
      <c r="T953" s="9">
        <f t="shared" si="166"/>
        <v>0</v>
      </c>
      <c r="U953" s="9">
        <f t="shared" si="167"/>
        <v>0</v>
      </c>
      <c r="V953" s="9">
        <f t="shared" si="168"/>
        <v>0</v>
      </c>
      <c r="W953" s="9">
        <f t="shared" si="169"/>
        <v>0</v>
      </c>
      <c r="X953" s="22">
        <f t="shared" si="170"/>
        <v>0</v>
      </c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</row>
    <row r="954" spans="1:159" s="21" customFormat="1">
      <c r="A954" s="78" t="s">
        <v>2335</v>
      </c>
      <c r="B954" s="90" t="s">
        <v>880</v>
      </c>
      <c r="C954" s="91">
        <v>3548</v>
      </c>
      <c r="D954" s="90" t="s">
        <v>899</v>
      </c>
      <c r="E954" s="110" t="str">
        <f>VLOOKUP($C954,'2023-24 School Level AAFTE'!$C$4:$L$2380,9,FALSE)</f>
        <v>No</v>
      </c>
      <c r="F954" s="98">
        <f>VLOOKUP($C954,'2023-24 School Level AAFTE'!$C$4:$J$2380,8,FALSE)</f>
        <v>452.18</v>
      </c>
      <c r="G954" s="100">
        <f>IFERROR(IF(E954= "yes",VLOOKUP(C954,Summary!$B:$I,5,0),0),0)</f>
        <v>0</v>
      </c>
      <c r="H954" s="99">
        <f t="shared" si="161"/>
        <v>0</v>
      </c>
      <c r="I954" s="157">
        <f>VLOOKUP($A954,'2024-25 Salary &amp; Benefits'!$A:$I,3,FALSE)</f>
        <v>1.18</v>
      </c>
      <c r="J954" s="157">
        <f>VLOOKUP($A954,'2024-25 Salary &amp; Benefits'!$A:$I,4,FALSE)</f>
        <v>1.18</v>
      </c>
      <c r="K954" s="144">
        <f t="shared" si="162"/>
        <v>0</v>
      </c>
      <c r="L954" s="143">
        <f t="shared" si="163"/>
        <v>0</v>
      </c>
      <c r="M954" s="145">
        <f>'2024-25 Salary &amp; Benefits'!$E$6</f>
        <v>72728</v>
      </c>
      <c r="N954" s="145">
        <f>'2024-25 Salary &amp; Benefits'!$F$6</f>
        <v>78209</v>
      </c>
      <c r="O954" s="9">
        <f t="shared" si="164"/>
        <v>0</v>
      </c>
      <c r="P954" s="9">
        <f t="shared" si="165"/>
        <v>0</v>
      </c>
      <c r="Q954" s="9">
        <f>'2024-25 Salary &amp; Benefits'!G$6</f>
        <v>14418.72</v>
      </c>
      <c r="R954" s="146">
        <f>'2024-25 Salary &amp; Benefits'!H$6</f>
        <v>0.18149999999999999</v>
      </c>
      <c r="S954" s="146">
        <f>'2024-25 Salary &amp; Benefits'!I$6</f>
        <v>0.17510000000000001</v>
      </c>
      <c r="T954" s="9">
        <f t="shared" si="166"/>
        <v>0</v>
      </c>
      <c r="U954" s="9">
        <f t="shared" si="167"/>
        <v>0</v>
      </c>
      <c r="V954" s="9">
        <f t="shared" si="168"/>
        <v>0</v>
      </c>
      <c r="W954" s="9">
        <f t="shared" si="169"/>
        <v>0</v>
      </c>
      <c r="X954" s="22">
        <f t="shared" si="170"/>
        <v>0</v>
      </c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</row>
    <row r="955" spans="1:159" s="21" customFormat="1">
      <c r="A955" s="78" t="s">
        <v>2335</v>
      </c>
      <c r="B955" s="90" t="s">
        <v>880</v>
      </c>
      <c r="C955" s="91">
        <v>3592</v>
      </c>
      <c r="D955" s="90" t="s">
        <v>901</v>
      </c>
      <c r="E955" s="110" t="str">
        <f>VLOOKUP($C955,'2023-24 School Level AAFTE'!$C$4:$L$2380,9,FALSE)</f>
        <v>No</v>
      </c>
      <c r="F955" s="98">
        <f>VLOOKUP($C955,'2023-24 School Level AAFTE'!$C$4:$J$2380,8,FALSE)</f>
        <v>430.14</v>
      </c>
      <c r="G955" s="100">
        <f>IFERROR(IF(E955= "yes",VLOOKUP(C955,Summary!$B:$I,5,0),0),0)</f>
        <v>0</v>
      </c>
      <c r="H955" s="99">
        <f t="shared" si="161"/>
        <v>0</v>
      </c>
      <c r="I955" s="157">
        <f>VLOOKUP($A955,'2024-25 Salary &amp; Benefits'!$A:$I,3,FALSE)</f>
        <v>1.18</v>
      </c>
      <c r="J955" s="157">
        <f>VLOOKUP($A955,'2024-25 Salary &amp; Benefits'!$A:$I,4,FALSE)</f>
        <v>1.18</v>
      </c>
      <c r="K955" s="144">
        <f t="shared" si="162"/>
        <v>0</v>
      </c>
      <c r="L955" s="143">
        <f t="shared" si="163"/>
        <v>0</v>
      </c>
      <c r="M955" s="145">
        <f>'2024-25 Salary &amp; Benefits'!$E$6</f>
        <v>72728</v>
      </c>
      <c r="N955" s="145">
        <f>'2024-25 Salary &amp; Benefits'!$F$6</f>
        <v>78209</v>
      </c>
      <c r="O955" s="9">
        <f t="shared" si="164"/>
        <v>0</v>
      </c>
      <c r="P955" s="9">
        <f t="shared" si="165"/>
        <v>0</v>
      </c>
      <c r="Q955" s="9">
        <f>'2024-25 Salary &amp; Benefits'!G$6</f>
        <v>14418.72</v>
      </c>
      <c r="R955" s="146">
        <f>'2024-25 Salary &amp; Benefits'!H$6</f>
        <v>0.18149999999999999</v>
      </c>
      <c r="S955" s="146">
        <f>'2024-25 Salary &amp; Benefits'!I$6</f>
        <v>0.17510000000000001</v>
      </c>
      <c r="T955" s="9">
        <f t="shared" si="166"/>
        <v>0</v>
      </c>
      <c r="U955" s="9">
        <f t="shared" si="167"/>
        <v>0</v>
      </c>
      <c r="V955" s="9">
        <f t="shared" si="168"/>
        <v>0</v>
      </c>
      <c r="W955" s="9">
        <f t="shared" si="169"/>
        <v>0</v>
      </c>
      <c r="X955" s="22">
        <f t="shared" si="170"/>
        <v>0</v>
      </c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</row>
    <row r="956" spans="1:159" s="21" customFormat="1">
      <c r="A956" s="78" t="s">
        <v>2335</v>
      </c>
      <c r="B956" s="90" t="s">
        <v>880</v>
      </c>
      <c r="C956" s="91">
        <v>4532</v>
      </c>
      <c r="D956" s="90" t="s">
        <v>925</v>
      </c>
      <c r="E956" s="110" t="str">
        <f>VLOOKUP($C956,'2023-24 School Level AAFTE'!$C$4:$L$2380,9,FALSE)</f>
        <v>No</v>
      </c>
      <c r="F956" s="98">
        <f>VLOOKUP($C956,'2023-24 School Level AAFTE'!$C$4:$J$2380,8,FALSE)</f>
        <v>512.67999999999995</v>
      </c>
      <c r="G956" s="100">
        <f>IFERROR(IF(E956= "yes",VLOOKUP(C956,Summary!$B:$I,5,0),0),0)</f>
        <v>0</v>
      </c>
      <c r="H956" s="99">
        <f t="shared" si="161"/>
        <v>0</v>
      </c>
      <c r="I956" s="157">
        <f>VLOOKUP($A956,'2024-25 Salary &amp; Benefits'!$A:$I,3,FALSE)</f>
        <v>1.18</v>
      </c>
      <c r="J956" s="157">
        <f>VLOOKUP($A956,'2024-25 Salary &amp; Benefits'!$A:$I,4,FALSE)</f>
        <v>1.18</v>
      </c>
      <c r="K956" s="144">
        <f t="shared" si="162"/>
        <v>0</v>
      </c>
      <c r="L956" s="143">
        <f t="shared" si="163"/>
        <v>0</v>
      </c>
      <c r="M956" s="145">
        <f>'2024-25 Salary &amp; Benefits'!$E$6</f>
        <v>72728</v>
      </c>
      <c r="N956" s="145">
        <f>'2024-25 Salary &amp; Benefits'!$F$6</f>
        <v>78209</v>
      </c>
      <c r="O956" s="9">
        <f t="shared" si="164"/>
        <v>0</v>
      </c>
      <c r="P956" s="9">
        <f t="shared" si="165"/>
        <v>0</v>
      </c>
      <c r="Q956" s="9">
        <f>'2024-25 Salary &amp; Benefits'!G$6</f>
        <v>14418.72</v>
      </c>
      <c r="R956" s="146">
        <f>'2024-25 Salary &amp; Benefits'!H$6</f>
        <v>0.18149999999999999</v>
      </c>
      <c r="S956" s="146">
        <f>'2024-25 Salary &amp; Benefits'!I$6</f>
        <v>0.17510000000000001</v>
      </c>
      <c r="T956" s="9">
        <f t="shared" si="166"/>
        <v>0</v>
      </c>
      <c r="U956" s="9">
        <f t="shared" si="167"/>
        <v>0</v>
      </c>
      <c r="V956" s="9">
        <f t="shared" si="168"/>
        <v>0</v>
      </c>
      <c r="W956" s="9">
        <f t="shared" si="169"/>
        <v>0</v>
      </c>
      <c r="X956" s="22">
        <f t="shared" si="170"/>
        <v>0</v>
      </c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</row>
    <row r="957" spans="1:159" s="21" customFormat="1">
      <c r="A957" s="78" t="s">
        <v>2335</v>
      </c>
      <c r="B957" s="90" t="s">
        <v>880</v>
      </c>
      <c r="C957" s="91">
        <v>5139</v>
      </c>
      <c r="D957" s="90" t="s">
        <v>928</v>
      </c>
      <c r="E957" s="110" t="str">
        <f>VLOOKUP($C957,'2023-24 School Level AAFTE'!$C$4:$L$2380,9,FALSE)</f>
        <v>No</v>
      </c>
      <c r="F957" s="98">
        <f>VLOOKUP($C957,'2023-24 School Level AAFTE'!$C$4:$J$2380,8,FALSE)</f>
        <v>472.52</v>
      </c>
      <c r="G957" s="100">
        <f>IFERROR(IF(E957= "yes",VLOOKUP(C957,Summary!$B:$I,5,0),0),0)</f>
        <v>0</v>
      </c>
      <c r="H957" s="99">
        <f t="shared" si="161"/>
        <v>0</v>
      </c>
      <c r="I957" s="157">
        <f>VLOOKUP($A957,'2024-25 Salary &amp; Benefits'!$A:$I,3,FALSE)</f>
        <v>1.18</v>
      </c>
      <c r="J957" s="157">
        <f>VLOOKUP($A957,'2024-25 Salary &amp; Benefits'!$A:$I,4,FALSE)</f>
        <v>1.18</v>
      </c>
      <c r="K957" s="144">
        <f t="shared" si="162"/>
        <v>0</v>
      </c>
      <c r="L957" s="143">
        <f t="shared" si="163"/>
        <v>0</v>
      </c>
      <c r="M957" s="145">
        <f>'2024-25 Salary &amp; Benefits'!$E$6</f>
        <v>72728</v>
      </c>
      <c r="N957" s="145">
        <f>'2024-25 Salary &amp; Benefits'!$F$6</f>
        <v>78209</v>
      </c>
      <c r="O957" s="9">
        <f t="shared" si="164"/>
        <v>0</v>
      </c>
      <c r="P957" s="9">
        <f t="shared" si="165"/>
        <v>0</v>
      </c>
      <c r="Q957" s="9">
        <f>'2024-25 Salary &amp; Benefits'!G$6</f>
        <v>14418.72</v>
      </c>
      <c r="R957" s="146">
        <f>'2024-25 Salary &amp; Benefits'!H$6</f>
        <v>0.18149999999999999</v>
      </c>
      <c r="S957" s="146">
        <f>'2024-25 Salary &amp; Benefits'!I$6</f>
        <v>0.17510000000000001</v>
      </c>
      <c r="T957" s="9">
        <f t="shared" si="166"/>
        <v>0</v>
      </c>
      <c r="U957" s="9">
        <f t="shared" si="167"/>
        <v>0</v>
      </c>
      <c r="V957" s="9">
        <f t="shared" si="168"/>
        <v>0</v>
      </c>
      <c r="W957" s="9">
        <f t="shared" si="169"/>
        <v>0</v>
      </c>
      <c r="X957" s="22">
        <f t="shared" si="170"/>
        <v>0</v>
      </c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</row>
    <row r="958" spans="1:159" s="21" customFormat="1">
      <c r="A958" s="78" t="s">
        <v>2335</v>
      </c>
      <c r="B958" s="90" t="s">
        <v>880</v>
      </c>
      <c r="C958" s="91">
        <v>5511</v>
      </c>
      <c r="D958" s="90" t="s">
        <v>2980</v>
      </c>
      <c r="E958" s="110" t="str">
        <f>VLOOKUP($C958,'2023-24 School Level AAFTE'!$C$4:$L$2380,9,FALSE)</f>
        <v>No</v>
      </c>
      <c r="F958" s="98">
        <f>VLOOKUP($C958,'2023-24 School Level AAFTE'!$C$4:$J$2380,8,FALSE)</f>
        <v>500.43</v>
      </c>
      <c r="G958" s="100">
        <f>IFERROR(IF(E958= "yes",VLOOKUP(C958,Summary!$B:$I,5,0),0),0)</f>
        <v>0</v>
      </c>
      <c r="H958" s="99">
        <f t="shared" si="161"/>
        <v>0</v>
      </c>
      <c r="I958" s="157">
        <f>VLOOKUP($A958,'2024-25 Salary &amp; Benefits'!$A:$I,3,FALSE)</f>
        <v>1.18</v>
      </c>
      <c r="J958" s="157">
        <f>VLOOKUP($A958,'2024-25 Salary &amp; Benefits'!$A:$I,4,FALSE)</f>
        <v>1.18</v>
      </c>
      <c r="K958" s="144">
        <f t="shared" si="162"/>
        <v>0</v>
      </c>
      <c r="L958" s="143">
        <f t="shared" si="163"/>
        <v>0</v>
      </c>
      <c r="M958" s="145">
        <f>'2024-25 Salary &amp; Benefits'!$E$6</f>
        <v>72728</v>
      </c>
      <c r="N958" s="145">
        <f>'2024-25 Salary &amp; Benefits'!$F$6</f>
        <v>78209</v>
      </c>
      <c r="O958" s="9">
        <f t="shared" si="164"/>
        <v>0</v>
      </c>
      <c r="P958" s="9">
        <f t="shared" si="165"/>
        <v>0</v>
      </c>
      <c r="Q958" s="9">
        <f>'2024-25 Salary &amp; Benefits'!G$6</f>
        <v>14418.72</v>
      </c>
      <c r="R958" s="146">
        <f>'2024-25 Salary &amp; Benefits'!H$6</f>
        <v>0.18149999999999999</v>
      </c>
      <c r="S958" s="146">
        <f>'2024-25 Salary &amp; Benefits'!I$6</f>
        <v>0.17510000000000001</v>
      </c>
      <c r="T958" s="9">
        <f t="shared" si="166"/>
        <v>0</v>
      </c>
      <c r="U958" s="9">
        <f t="shared" si="167"/>
        <v>0</v>
      </c>
      <c r="V958" s="9">
        <f t="shared" si="168"/>
        <v>0</v>
      </c>
      <c r="W958" s="9">
        <f t="shared" si="169"/>
        <v>0</v>
      </c>
      <c r="X958" s="22">
        <f t="shared" si="170"/>
        <v>0</v>
      </c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</row>
    <row r="959" spans="1:159" s="21" customFormat="1">
      <c r="A959" s="78" t="s">
        <v>2335</v>
      </c>
      <c r="B959" s="90" t="s">
        <v>880</v>
      </c>
      <c r="C959" s="91">
        <v>3856</v>
      </c>
      <c r="D959" s="90" t="s">
        <v>910</v>
      </c>
      <c r="E959" s="110" t="str">
        <f>VLOOKUP($C959,'2023-24 School Level AAFTE'!$C$4:$L$2380,9,FALSE)</f>
        <v>No</v>
      </c>
      <c r="F959" s="98">
        <f>VLOOKUP($C959,'2023-24 School Level AAFTE'!$C$4:$J$2380,8,FALSE)</f>
        <v>69</v>
      </c>
      <c r="G959" s="100">
        <f>IFERROR(IF(E959= "yes",VLOOKUP(C959,Summary!$B:$I,5,0),0),0)</f>
        <v>0</v>
      </c>
      <c r="H959" s="99">
        <f t="shared" si="161"/>
        <v>0</v>
      </c>
      <c r="I959" s="157">
        <f>VLOOKUP($A959,'2024-25 Salary &amp; Benefits'!$A:$I,3,FALSE)</f>
        <v>1.18</v>
      </c>
      <c r="J959" s="157">
        <f>VLOOKUP($A959,'2024-25 Salary &amp; Benefits'!$A:$I,4,FALSE)</f>
        <v>1.18</v>
      </c>
      <c r="K959" s="144">
        <f t="shared" si="162"/>
        <v>0</v>
      </c>
      <c r="L959" s="143">
        <f t="shared" si="163"/>
        <v>0</v>
      </c>
      <c r="M959" s="145">
        <f>'2024-25 Salary &amp; Benefits'!$E$6</f>
        <v>72728</v>
      </c>
      <c r="N959" s="145">
        <f>'2024-25 Salary &amp; Benefits'!$F$6</f>
        <v>78209</v>
      </c>
      <c r="O959" s="9">
        <f t="shared" si="164"/>
        <v>0</v>
      </c>
      <c r="P959" s="9">
        <f t="shared" si="165"/>
        <v>0</v>
      </c>
      <c r="Q959" s="9">
        <f>'2024-25 Salary &amp; Benefits'!G$6</f>
        <v>14418.72</v>
      </c>
      <c r="R959" s="146">
        <f>'2024-25 Salary &amp; Benefits'!H$6</f>
        <v>0.18149999999999999</v>
      </c>
      <c r="S959" s="146">
        <f>'2024-25 Salary &amp; Benefits'!I$6</f>
        <v>0.17510000000000001</v>
      </c>
      <c r="T959" s="9">
        <f t="shared" si="166"/>
        <v>0</v>
      </c>
      <c r="U959" s="9">
        <f t="shared" si="167"/>
        <v>0</v>
      </c>
      <c r="V959" s="9">
        <f t="shared" si="168"/>
        <v>0</v>
      </c>
      <c r="W959" s="9">
        <f t="shared" si="169"/>
        <v>0</v>
      </c>
      <c r="X959" s="22">
        <f t="shared" si="170"/>
        <v>0</v>
      </c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</row>
    <row r="960" spans="1:159" s="21" customFormat="1">
      <c r="A960" s="78" t="s">
        <v>2335</v>
      </c>
      <c r="B960" s="90" t="s">
        <v>880</v>
      </c>
      <c r="C960" s="91">
        <v>1649</v>
      </c>
      <c r="D960" s="90" t="s">
        <v>881</v>
      </c>
      <c r="E960" s="110" t="str">
        <f>VLOOKUP($C960,'2023-24 School Level AAFTE'!$C$4:$L$2380,9,FALSE)</f>
        <v>No</v>
      </c>
      <c r="F960" s="98">
        <f>VLOOKUP($C960,'2023-24 School Level AAFTE'!$C$4:$J$2380,8,FALSE)</f>
        <v>35.130000000000003</v>
      </c>
      <c r="G960" s="100">
        <f>IFERROR(IF(E960= "yes",VLOOKUP(C960,Summary!$B:$I,5,0),0),0)</f>
        <v>0</v>
      </c>
      <c r="H960" s="99">
        <f t="shared" si="161"/>
        <v>0</v>
      </c>
      <c r="I960" s="157">
        <f>VLOOKUP($A960,'2024-25 Salary &amp; Benefits'!$A:$I,3,FALSE)</f>
        <v>1.18</v>
      </c>
      <c r="J960" s="157">
        <f>VLOOKUP($A960,'2024-25 Salary &amp; Benefits'!$A:$I,4,FALSE)</f>
        <v>1.18</v>
      </c>
      <c r="K960" s="144">
        <f t="shared" si="162"/>
        <v>0</v>
      </c>
      <c r="L960" s="143">
        <f t="shared" si="163"/>
        <v>0</v>
      </c>
      <c r="M960" s="145">
        <f>'2024-25 Salary &amp; Benefits'!$E$6</f>
        <v>72728</v>
      </c>
      <c r="N960" s="145">
        <f>'2024-25 Salary &amp; Benefits'!$F$6</f>
        <v>78209</v>
      </c>
      <c r="O960" s="9">
        <f t="shared" si="164"/>
        <v>0</v>
      </c>
      <c r="P960" s="9">
        <f t="shared" si="165"/>
        <v>0</v>
      </c>
      <c r="Q960" s="9">
        <f>'2024-25 Salary &amp; Benefits'!G$6</f>
        <v>14418.72</v>
      </c>
      <c r="R960" s="146">
        <f>'2024-25 Salary &amp; Benefits'!H$6</f>
        <v>0.18149999999999999</v>
      </c>
      <c r="S960" s="146">
        <f>'2024-25 Salary &amp; Benefits'!I$6</f>
        <v>0.17510000000000001</v>
      </c>
      <c r="T960" s="9">
        <f t="shared" si="166"/>
        <v>0</v>
      </c>
      <c r="U960" s="9">
        <f t="shared" si="167"/>
        <v>0</v>
      </c>
      <c r="V960" s="9">
        <f t="shared" si="168"/>
        <v>0</v>
      </c>
      <c r="W960" s="9">
        <f t="shared" si="169"/>
        <v>0</v>
      </c>
      <c r="X960" s="22">
        <f t="shared" si="170"/>
        <v>0</v>
      </c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</row>
    <row r="961" spans="1:159" s="21" customFormat="1">
      <c r="A961" s="78" t="s">
        <v>2335</v>
      </c>
      <c r="B961" s="90" t="s">
        <v>880</v>
      </c>
      <c r="C961" s="89">
        <v>4018</v>
      </c>
      <c r="D961" s="79" t="s">
        <v>913</v>
      </c>
      <c r="E961" s="110" t="str">
        <f>VLOOKUP($C961,'2023-24 School Level AAFTE'!$C$4:$L$2380,9,FALSE)</f>
        <v>No</v>
      </c>
      <c r="F961" s="98">
        <f>VLOOKUP($C961,'2023-24 School Level AAFTE'!$C$4:$J$2380,8,FALSE)</f>
        <v>312.79000000000002</v>
      </c>
      <c r="G961" s="100">
        <f>IFERROR(IF(E961= "yes",VLOOKUP(C961,Summary!$B:$I,5,0),0),0)</f>
        <v>0</v>
      </c>
      <c r="H961" s="99">
        <f t="shared" si="161"/>
        <v>0</v>
      </c>
      <c r="I961" s="157">
        <f>VLOOKUP($A961,'2024-25 Salary &amp; Benefits'!$A:$I,3,FALSE)</f>
        <v>1.18</v>
      </c>
      <c r="J961" s="157">
        <f>VLOOKUP($A961,'2024-25 Salary &amp; Benefits'!$A:$I,4,FALSE)</f>
        <v>1.18</v>
      </c>
      <c r="K961" s="144">
        <f t="shared" si="162"/>
        <v>0</v>
      </c>
      <c r="L961" s="143">
        <f t="shared" si="163"/>
        <v>0</v>
      </c>
      <c r="M961" s="145">
        <f>'2024-25 Salary &amp; Benefits'!$E$6</f>
        <v>72728</v>
      </c>
      <c r="N961" s="145">
        <f>'2024-25 Salary &amp; Benefits'!$F$6</f>
        <v>78209</v>
      </c>
      <c r="O961" s="9">
        <f t="shared" si="164"/>
        <v>0</v>
      </c>
      <c r="P961" s="9">
        <f t="shared" si="165"/>
        <v>0</v>
      </c>
      <c r="Q961" s="9">
        <f>'2024-25 Salary &amp; Benefits'!G$6</f>
        <v>14418.72</v>
      </c>
      <c r="R961" s="146">
        <f>'2024-25 Salary &amp; Benefits'!H$6</f>
        <v>0.18149999999999999</v>
      </c>
      <c r="S961" s="146">
        <f>'2024-25 Salary &amp; Benefits'!I$6</f>
        <v>0.17510000000000001</v>
      </c>
      <c r="T961" s="9">
        <f t="shared" si="166"/>
        <v>0</v>
      </c>
      <c r="U961" s="9">
        <f t="shared" si="167"/>
        <v>0</v>
      </c>
      <c r="V961" s="9">
        <f t="shared" si="168"/>
        <v>0</v>
      </c>
      <c r="W961" s="9">
        <f t="shared" si="169"/>
        <v>0</v>
      </c>
      <c r="X961" s="22">
        <f t="shared" si="170"/>
        <v>0</v>
      </c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</row>
    <row r="962" spans="1:159" s="21" customFormat="1">
      <c r="A962" s="78" t="s">
        <v>2335</v>
      </c>
      <c r="B962" s="90" t="s">
        <v>880</v>
      </c>
      <c r="C962" s="91">
        <v>1658</v>
      </c>
      <c r="D962" s="90" t="s">
        <v>882</v>
      </c>
      <c r="E962" s="110" t="str">
        <f>VLOOKUP($C962,'2023-24 School Level AAFTE'!$C$4:$L$2380,9,FALSE)</f>
        <v>No</v>
      </c>
      <c r="F962" s="98">
        <f>VLOOKUP($C962,'2023-24 School Level AAFTE'!$C$4:$J$2380,8,FALSE)</f>
        <v>70.290000000000006</v>
      </c>
      <c r="G962" s="100">
        <f>IFERROR(IF(E962= "yes",VLOOKUP(C962,Summary!$B:$I,5,0),0),0)</f>
        <v>0</v>
      </c>
      <c r="H962" s="99">
        <f t="shared" si="161"/>
        <v>0</v>
      </c>
      <c r="I962" s="157">
        <f>VLOOKUP($A962,'2024-25 Salary &amp; Benefits'!$A:$I,3,FALSE)</f>
        <v>1.18</v>
      </c>
      <c r="J962" s="157">
        <f>VLOOKUP($A962,'2024-25 Salary &amp; Benefits'!$A:$I,4,FALSE)</f>
        <v>1.18</v>
      </c>
      <c r="K962" s="144">
        <f t="shared" si="162"/>
        <v>0</v>
      </c>
      <c r="L962" s="143">
        <f t="shared" si="163"/>
        <v>0</v>
      </c>
      <c r="M962" s="145">
        <f>'2024-25 Salary &amp; Benefits'!$E$6</f>
        <v>72728</v>
      </c>
      <c r="N962" s="145">
        <f>'2024-25 Salary &amp; Benefits'!$F$6</f>
        <v>78209</v>
      </c>
      <c r="O962" s="9">
        <f t="shared" si="164"/>
        <v>0</v>
      </c>
      <c r="P962" s="9">
        <f t="shared" si="165"/>
        <v>0</v>
      </c>
      <c r="Q962" s="9">
        <f>'2024-25 Salary &amp; Benefits'!G$6</f>
        <v>14418.72</v>
      </c>
      <c r="R962" s="146">
        <f>'2024-25 Salary &amp; Benefits'!H$6</f>
        <v>0.18149999999999999</v>
      </c>
      <c r="S962" s="146">
        <f>'2024-25 Salary &amp; Benefits'!I$6</f>
        <v>0.17510000000000001</v>
      </c>
      <c r="T962" s="9">
        <f t="shared" si="166"/>
        <v>0</v>
      </c>
      <c r="U962" s="9">
        <f t="shared" si="167"/>
        <v>0</v>
      </c>
      <c r="V962" s="9">
        <f t="shared" si="168"/>
        <v>0</v>
      </c>
      <c r="W962" s="9">
        <f t="shared" si="169"/>
        <v>0</v>
      </c>
      <c r="X962" s="22">
        <f t="shared" si="170"/>
        <v>0</v>
      </c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</row>
    <row r="963" spans="1:159" s="21" customFormat="1">
      <c r="A963" s="78" t="s">
        <v>2335</v>
      </c>
      <c r="B963" s="90" t="s">
        <v>880</v>
      </c>
      <c r="C963" s="91">
        <v>4439</v>
      </c>
      <c r="D963" s="90" t="s">
        <v>924</v>
      </c>
      <c r="E963" s="110" t="str">
        <f>VLOOKUP($C963,'2023-24 School Level AAFTE'!$C$4:$L$2380,9,FALSE)</f>
        <v>No</v>
      </c>
      <c r="F963" s="98">
        <f>VLOOKUP($C963,'2023-24 School Level AAFTE'!$C$4:$J$2380,8,FALSE)</f>
        <v>2333.09</v>
      </c>
      <c r="G963" s="100">
        <f>IFERROR(IF(E963= "yes",VLOOKUP(C963,Summary!$B:$I,5,0),0),0)</f>
        <v>0</v>
      </c>
      <c r="H963" s="99">
        <f t="shared" si="161"/>
        <v>0</v>
      </c>
      <c r="I963" s="157">
        <f>VLOOKUP($A963,'2024-25 Salary &amp; Benefits'!$A:$I,3,FALSE)</f>
        <v>1.18</v>
      </c>
      <c r="J963" s="157">
        <f>VLOOKUP($A963,'2024-25 Salary &amp; Benefits'!$A:$I,4,FALSE)</f>
        <v>1.18</v>
      </c>
      <c r="K963" s="144">
        <f t="shared" si="162"/>
        <v>0</v>
      </c>
      <c r="L963" s="143">
        <f t="shared" si="163"/>
        <v>0</v>
      </c>
      <c r="M963" s="145">
        <f>'2024-25 Salary &amp; Benefits'!$E$6</f>
        <v>72728</v>
      </c>
      <c r="N963" s="145">
        <f>'2024-25 Salary &amp; Benefits'!$F$6</f>
        <v>78209</v>
      </c>
      <c r="O963" s="9">
        <f t="shared" si="164"/>
        <v>0</v>
      </c>
      <c r="P963" s="9">
        <f t="shared" si="165"/>
        <v>0</v>
      </c>
      <c r="Q963" s="9">
        <f>'2024-25 Salary &amp; Benefits'!G$6</f>
        <v>14418.72</v>
      </c>
      <c r="R963" s="146">
        <f>'2024-25 Salary &amp; Benefits'!H$6</f>
        <v>0.18149999999999999</v>
      </c>
      <c r="S963" s="146">
        <f>'2024-25 Salary &amp; Benefits'!I$6</f>
        <v>0.17510000000000001</v>
      </c>
      <c r="T963" s="9">
        <f t="shared" si="166"/>
        <v>0</v>
      </c>
      <c r="U963" s="9">
        <f t="shared" si="167"/>
        <v>0</v>
      </c>
      <c r="V963" s="9">
        <f t="shared" si="168"/>
        <v>0</v>
      </c>
      <c r="W963" s="9">
        <f t="shared" si="169"/>
        <v>0</v>
      </c>
      <c r="X963" s="22">
        <f t="shared" si="170"/>
        <v>0</v>
      </c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</row>
    <row r="964" spans="1:159" s="21" customFormat="1">
      <c r="A964" s="78" t="s">
        <v>2335</v>
      </c>
      <c r="B964" s="90" t="s">
        <v>880</v>
      </c>
      <c r="C964" s="91">
        <v>4424</v>
      </c>
      <c r="D964" s="90" t="s">
        <v>923</v>
      </c>
      <c r="E964" s="110" t="str">
        <f>VLOOKUP($C964,'2023-24 School Level AAFTE'!$C$4:$L$2380,9,FALSE)</f>
        <v>No</v>
      </c>
      <c r="F964" s="98">
        <f>VLOOKUP($C964,'2023-24 School Level AAFTE'!$C$4:$J$2380,8,FALSE)</f>
        <v>484.2</v>
      </c>
      <c r="G964" s="100">
        <f>IFERROR(IF(E964= "yes",VLOOKUP(C964,Summary!$B:$I,5,0),0),0)</f>
        <v>0</v>
      </c>
      <c r="H964" s="99">
        <f t="shared" si="161"/>
        <v>0</v>
      </c>
      <c r="I964" s="157">
        <f>VLOOKUP($A964,'2024-25 Salary &amp; Benefits'!$A:$I,3,FALSE)</f>
        <v>1.18</v>
      </c>
      <c r="J964" s="157">
        <f>VLOOKUP($A964,'2024-25 Salary &amp; Benefits'!$A:$I,4,FALSE)</f>
        <v>1.18</v>
      </c>
      <c r="K964" s="144">
        <f t="shared" si="162"/>
        <v>0</v>
      </c>
      <c r="L964" s="143">
        <f t="shared" si="163"/>
        <v>0</v>
      </c>
      <c r="M964" s="145">
        <f>'2024-25 Salary &amp; Benefits'!$E$6</f>
        <v>72728</v>
      </c>
      <c r="N964" s="145">
        <f>'2024-25 Salary &amp; Benefits'!$F$6</f>
        <v>78209</v>
      </c>
      <c r="O964" s="9">
        <f t="shared" si="164"/>
        <v>0</v>
      </c>
      <c r="P964" s="9">
        <f t="shared" si="165"/>
        <v>0</v>
      </c>
      <c r="Q964" s="9">
        <f>'2024-25 Salary &amp; Benefits'!G$6</f>
        <v>14418.72</v>
      </c>
      <c r="R964" s="146">
        <f>'2024-25 Salary &amp; Benefits'!H$6</f>
        <v>0.18149999999999999</v>
      </c>
      <c r="S964" s="146">
        <f>'2024-25 Salary &amp; Benefits'!I$6</f>
        <v>0.17510000000000001</v>
      </c>
      <c r="T964" s="9">
        <f t="shared" si="166"/>
        <v>0</v>
      </c>
      <c r="U964" s="9">
        <f t="shared" si="167"/>
        <v>0</v>
      </c>
      <c r="V964" s="9">
        <f t="shared" si="168"/>
        <v>0</v>
      </c>
      <c r="W964" s="9">
        <f t="shared" si="169"/>
        <v>0</v>
      </c>
      <c r="X964" s="22">
        <f t="shared" si="170"/>
        <v>0</v>
      </c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</row>
    <row r="965" spans="1:159" s="21" customFormat="1">
      <c r="A965" s="78" t="s">
        <v>2335</v>
      </c>
      <c r="B965" s="90" t="s">
        <v>880</v>
      </c>
      <c r="C965" s="91">
        <v>5512</v>
      </c>
      <c r="D965" s="90" t="s">
        <v>2981</v>
      </c>
      <c r="E965" s="110" t="str">
        <f>VLOOKUP($C965,'2023-24 School Level AAFTE'!$C$4:$L$2380,9,FALSE)</f>
        <v>No</v>
      </c>
      <c r="F965" s="98">
        <f>VLOOKUP($C965,'2023-24 School Level AAFTE'!$C$4:$J$2380,8,FALSE)</f>
        <v>446.91</v>
      </c>
      <c r="G965" s="100">
        <f>IFERROR(IF(E965= "yes",VLOOKUP(C965,Summary!$B:$I,5,0),0),0)</f>
        <v>0</v>
      </c>
      <c r="H965" s="99">
        <f t="shared" si="161"/>
        <v>0</v>
      </c>
      <c r="I965" s="157">
        <f>VLOOKUP($A965,'2024-25 Salary &amp; Benefits'!$A:$I,3,FALSE)</f>
        <v>1.18</v>
      </c>
      <c r="J965" s="157">
        <f>VLOOKUP($A965,'2024-25 Salary &amp; Benefits'!$A:$I,4,FALSE)</f>
        <v>1.18</v>
      </c>
      <c r="K965" s="144">
        <f t="shared" si="162"/>
        <v>0</v>
      </c>
      <c r="L965" s="143">
        <f t="shared" si="163"/>
        <v>0</v>
      </c>
      <c r="M965" s="145">
        <f>'2024-25 Salary &amp; Benefits'!$E$6</f>
        <v>72728</v>
      </c>
      <c r="N965" s="145">
        <f>'2024-25 Salary &amp; Benefits'!$F$6</f>
        <v>78209</v>
      </c>
      <c r="O965" s="9">
        <f t="shared" si="164"/>
        <v>0</v>
      </c>
      <c r="P965" s="9">
        <f t="shared" si="165"/>
        <v>0</v>
      </c>
      <c r="Q965" s="9">
        <f>'2024-25 Salary &amp; Benefits'!G$6</f>
        <v>14418.72</v>
      </c>
      <c r="R965" s="146">
        <f>'2024-25 Salary &amp; Benefits'!H$6</f>
        <v>0.18149999999999999</v>
      </c>
      <c r="S965" s="146">
        <f>'2024-25 Salary &amp; Benefits'!I$6</f>
        <v>0.17510000000000001</v>
      </c>
      <c r="T965" s="9">
        <f t="shared" si="166"/>
        <v>0</v>
      </c>
      <c r="U965" s="9">
        <f t="shared" si="167"/>
        <v>0</v>
      </c>
      <c r="V965" s="9">
        <f t="shared" si="168"/>
        <v>0</v>
      </c>
      <c r="W965" s="9">
        <f t="shared" si="169"/>
        <v>0</v>
      </c>
      <c r="X965" s="22">
        <f t="shared" si="170"/>
        <v>0</v>
      </c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</row>
    <row r="966" spans="1:159" s="21" customFormat="1">
      <c r="A966" s="78" t="s">
        <v>2335</v>
      </c>
      <c r="B966" s="90" t="s">
        <v>880</v>
      </c>
      <c r="C966" s="91">
        <v>3855</v>
      </c>
      <c r="D966" s="90" t="s">
        <v>909</v>
      </c>
      <c r="E966" s="110" t="str">
        <f>VLOOKUP($C966,'2023-24 School Level AAFTE'!$C$4:$L$2380,9,FALSE)</f>
        <v>No</v>
      </c>
      <c r="F966" s="98">
        <f>VLOOKUP($C966,'2023-24 School Level AAFTE'!$C$4:$J$2380,8,FALSE)</f>
        <v>68.45</v>
      </c>
      <c r="G966" s="100">
        <f>IFERROR(IF(E966= "yes",VLOOKUP(C966,Summary!$B:$I,5,0),0),0)</f>
        <v>0</v>
      </c>
      <c r="H966" s="99">
        <f t="shared" ref="H966:H1029" si="171">IF(E966= "yes", F966,0)</f>
        <v>0</v>
      </c>
      <c r="I966" s="157">
        <f>VLOOKUP($A966,'2024-25 Salary &amp; Benefits'!$A:$I,3,FALSE)</f>
        <v>1.18</v>
      </c>
      <c r="J966" s="157">
        <f>VLOOKUP($A966,'2024-25 Salary &amp; Benefits'!$A:$I,4,FALSE)</f>
        <v>1.18</v>
      </c>
      <c r="K966" s="144">
        <f t="shared" ref="K966:K1029" si="172">IF(G966&gt;0,G966,H966)</f>
        <v>0</v>
      </c>
      <c r="L966" s="143">
        <f t="shared" ref="L966:L1029" si="173">ROUND((($K966*1.1*36)/15)/900,3)</f>
        <v>0</v>
      </c>
      <c r="M966" s="145">
        <f>'2024-25 Salary &amp; Benefits'!$E$6</f>
        <v>72728</v>
      </c>
      <c r="N966" s="145">
        <f>'2024-25 Salary &amp; Benefits'!$F$6</f>
        <v>78209</v>
      </c>
      <c r="O966" s="9">
        <f t="shared" ref="O966:O1029" si="174">ROUND($I966*$M966*$L966,2)</f>
        <v>0</v>
      </c>
      <c r="P966" s="9">
        <f t="shared" ref="P966:P1029" si="175">ROUND($J966*$N966*$L966,2)-O966</f>
        <v>0</v>
      </c>
      <c r="Q966" s="9">
        <f>'2024-25 Salary &amp; Benefits'!G$6</f>
        <v>14418.72</v>
      </c>
      <c r="R966" s="146">
        <f>'2024-25 Salary &amp; Benefits'!H$6</f>
        <v>0.18149999999999999</v>
      </c>
      <c r="S966" s="146">
        <f>'2024-25 Salary &amp; Benefits'!I$6</f>
        <v>0.17510000000000001</v>
      </c>
      <c r="T966" s="9">
        <f t="shared" ref="T966:T1029" si="176">ROUND(O966*R966+P966*S966+L966*Q966,2)</f>
        <v>0</v>
      </c>
      <c r="U966" s="9">
        <f t="shared" ref="U966:U1029" si="177">ROUND((($N966*$J966*$L966)/180)*3,2)</f>
        <v>0</v>
      </c>
      <c r="V966" s="9">
        <f t="shared" ref="V966:V1029" si="178">ROUND(U966*S966,2)</f>
        <v>0</v>
      </c>
      <c r="W966" s="9">
        <f t="shared" ref="W966:W1029" si="179">SUM(U966:V966)</f>
        <v>0</v>
      </c>
      <c r="X966" s="22">
        <f t="shared" ref="X966:X1029" si="180">SUM(T966,O966:P966,W966)</f>
        <v>0</v>
      </c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</row>
    <row r="967" spans="1:159" s="21" customFormat="1">
      <c r="A967" s="78" t="s">
        <v>2335</v>
      </c>
      <c r="B967" s="90" t="s">
        <v>880</v>
      </c>
      <c r="C967" s="91">
        <v>1688</v>
      </c>
      <c r="D967" s="90" t="s">
        <v>884</v>
      </c>
      <c r="E967" s="110" t="str">
        <f>VLOOKUP($C967,'2023-24 School Level AAFTE'!$C$4:$L$2380,9,FALSE)</f>
        <v>No</v>
      </c>
      <c r="F967" s="98">
        <f>VLOOKUP($C967,'2023-24 School Level AAFTE'!$C$4:$J$2380,8,FALSE)</f>
        <v>71.509999999999991</v>
      </c>
      <c r="G967" s="100">
        <f>IFERROR(IF(E967= "yes",VLOOKUP(C967,Summary!$B:$I,5,0),0),0)</f>
        <v>0</v>
      </c>
      <c r="H967" s="99">
        <f t="shared" si="171"/>
        <v>0</v>
      </c>
      <c r="I967" s="157">
        <f>VLOOKUP($A967,'2024-25 Salary &amp; Benefits'!$A:$I,3,FALSE)</f>
        <v>1.18</v>
      </c>
      <c r="J967" s="157">
        <f>VLOOKUP($A967,'2024-25 Salary &amp; Benefits'!$A:$I,4,FALSE)</f>
        <v>1.18</v>
      </c>
      <c r="K967" s="144">
        <f t="shared" si="172"/>
        <v>0</v>
      </c>
      <c r="L967" s="143">
        <f t="shared" si="173"/>
        <v>0</v>
      </c>
      <c r="M967" s="145">
        <f>'2024-25 Salary &amp; Benefits'!$E$6</f>
        <v>72728</v>
      </c>
      <c r="N967" s="145">
        <f>'2024-25 Salary &amp; Benefits'!$F$6</f>
        <v>78209</v>
      </c>
      <c r="O967" s="9">
        <f t="shared" si="174"/>
        <v>0</v>
      </c>
      <c r="P967" s="9">
        <f t="shared" si="175"/>
        <v>0</v>
      </c>
      <c r="Q967" s="9">
        <f>'2024-25 Salary &amp; Benefits'!G$6</f>
        <v>14418.72</v>
      </c>
      <c r="R967" s="146">
        <f>'2024-25 Salary &amp; Benefits'!H$6</f>
        <v>0.18149999999999999</v>
      </c>
      <c r="S967" s="146">
        <f>'2024-25 Salary &amp; Benefits'!I$6</f>
        <v>0.17510000000000001</v>
      </c>
      <c r="T967" s="9">
        <f t="shared" si="176"/>
        <v>0</v>
      </c>
      <c r="U967" s="9">
        <f t="shared" si="177"/>
        <v>0</v>
      </c>
      <c r="V967" s="9">
        <f t="shared" si="178"/>
        <v>0</v>
      </c>
      <c r="W967" s="9">
        <f t="shared" si="179"/>
        <v>0</v>
      </c>
      <c r="X967" s="22">
        <f t="shared" si="180"/>
        <v>0</v>
      </c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</row>
    <row r="968" spans="1:159" s="21" customFormat="1">
      <c r="A968" s="78" t="s">
        <v>2335</v>
      </c>
      <c r="B968" s="90" t="s">
        <v>880</v>
      </c>
      <c r="C968" s="91">
        <v>1800</v>
      </c>
      <c r="D968" s="90" t="s">
        <v>886</v>
      </c>
      <c r="E968" s="110" t="str">
        <f>VLOOKUP($C968,'2023-24 School Level AAFTE'!$C$4:$L$2380,9,FALSE)</f>
        <v>No</v>
      </c>
      <c r="F968" s="98">
        <f>VLOOKUP($C968,'2023-24 School Level AAFTE'!$C$4:$J$2380,8,FALSE)</f>
        <v>142</v>
      </c>
      <c r="G968" s="100">
        <f>IFERROR(IF(E968= "yes",VLOOKUP(C968,Summary!$B:$I,5,0),0),0)</f>
        <v>0</v>
      </c>
      <c r="H968" s="99">
        <f t="shared" si="171"/>
        <v>0</v>
      </c>
      <c r="I968" s="157">
        <f>VLOOKUP($A968,'2024-25 Salary &amp; Benefits'!$A:$I,3,FALSE)</f>
        <v>1.18</v>
      </c>
      <c r="J968" s="157">
        <f>VLOOKUP($A968,'2024-25 Salary &amp; Benefits'!$A:$I,4,FALSE)</f>
        <v>1.18</v>
      </c>
      <c r="K968" s="144">
        <f t="shared" si="172"/>
        <v>0</v>
      </c>
      <c r="L968" s="143">
        <f t="shared" si="173"/>
        <v>0</v>
      </c>
      <c r="M968" s="145">
        <f>'2024-25 Salary &amp; Benefits'!$E$6</f>
        <v>72728</v>
      </c>
      <c r="N968" s="145">
        <f>'2024-25 Salary &amp; Benefits'!$F$6</f>
        <v>78209</v>
      </c>
      <c r="O968" s="9">
        <f t="shared" si="174"/>
        <v>0</v>
      </c>
      <c r="P968" s="9">
        <f t="shared" si="175"/>
        <v>0</v>
      </c>
      <c r="Q968" s="9">
        <f>'2024-25 Salary &amp; Benefits'!G$6</f>
        <v>14418.72</v>
      </c>
      <c r="R968" s="146">
        <f>'2024-25 Salary &amp; Benefits'!H$6</f>
        <v>0.18149999999999999</v>
      </c>
      <c r="S968" s="146">
        <f>'2024-25 Salary &amp; Benefits'!I$6</f>
        <v>0.17510000000000001</v>
      </c>
      <c r="T968" s="9">
        <f t="shared" si="176"/>
        <v>0</v>
      </c>
      <c r="U968" s="9">
        <f t="shared" si="177"/>
        <v>0</v>
      </c>
      <c r="V968" s="9">
        <f t="shared" si="178"/>
        <v>0</v>
      </c>
      <c r="W968" s="9">
        <f t="shared" si="179"/>
        <v>0</v>
      </c>
      <c r="X968" s="22">
        <f t="shared" si="180"/>
        <v>0</v>
      </c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</row>
    <row r="969" spans="1:159" s="21" customFormat="1">
      <c r="A969" s="78" t="s">
        <v>2335</v>
      </c>
      <c r="B969" s="90" t="s">
        <v>880</v>
      </c>
      <c r="C969" s="91">
        <v>4148</v>
      </c>
      <c r="D969" s="90" t="s">
        <v>916</v>
      </c>
      <c r="E969" s="110" t="str">
        <f>VLOOKUP($C969,'2023-24 School Level AAFTE'!$C$4:$L$2380,9,FALSE)</f>
        <v>No</v>
      </c>
      <c r="F969" s="98">
        <f>VLOOKUP($C969,'2023-24 School Level AAFTE'!$C$4:$J$2380,8,FALSE)</f>
        <v>804.57</v>
      </c>
      <c r="G969" s="100">
        <f>IFERROR(IF(E969= "yes",VLOOKUP(C969,Summary!$B:$I,5,0),0),0)</f>
        <v>0</v>
      </c>
      <c r="H969" s="99">
        <f t="shared" si="171"/>
        <v>0</v>
      </c>
      <c r="I969" s="157">
        <f>VLOOKUP($A969,'2024-25 Salary &amp; Benefits'!$A:$I,3,FALSE)</f>
        <v>1.18</v>
      </c>
      <c r="J969" s="157">
        <f>VLOOKUP($A969,'2024-25 Salary &amp; Benefits'!$A:$I,4,FALSE)</f>
        <v>1.18</v>
      </c>
      <c r="K969" s="144">
        <f t="shared" si="172"/>
        <v>0</v>
      </c>
      <c r="L969" s="143">
        <f t="shared" si="173"/>
        <v>0</v>
      </c>
      <c r="M969" s="145">
        <f>'2024-25 Salary &amp; Benefits'!$E$6</f>
        <v>72728</v>
      </c>
      <c r="N969" s="145">
        <f>'2024-25 Salary &amp; Benefits'!$F$6</f>
        <v>78209</v>
      </c>
      <c r="O969" s="9">
        <f t="shared" si="174"/>
        <v>0</v>
      </c>
      <c r="P969" s="9">
        <f t="shared" si="175"/>
        <v>0</v>
      </c>
      <c r="Q969" s="9">
        <f>'2024-25 Salary &amp; Benefits'!G$6</f>
        <v>14418.72</v>
      </c>
      <c r="R969" s="146">
        <f>'2024-25 Salary &amp; Benefits'!H$6</f>
        <v>0.18149999999999999</v>
      </c>
      <c r="S969" s="146">
        <f>'2024-25 Salary &amp; Benefits'!I$6</f>
        <v>0.17510000000000001</v>
      </c>
      <c r="T969" s="9">
        <f t="shared" si="176"/>
        <v>0</v>
      </c>
      <c r="U969" s="9">
        <f t="shared" si="177"/>
        <v>0</v>
      </c>
      <c r="V969" s="9">
        <f t="shared" si="178"/>
        <v>0</v>
      </c>
      <c r="W969" s="9">
        <f t="shared" si="179"/>
        <v>0</v>
      </c>
      <c r="X969" s="22">
        <f t="shared" si="180"/>
        <v>0</v>
      </c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</row>
    <row r="970" spans="1:159" s="21" customFormat="1">
      <c r="A970" s="78" t="s">
        <v>2335</v>
      </c>
      <c r="B970" s="90" t="s">
        <v>880</v>
      </c>
      <c r="C970" s="91">
        <v>1687</v>
      </c>
      <c r="D970" s="90" t="s">
        <v>883</v>
      </c>
      <c r="E970" s="110" t="str">
        <f>VLOOKUP($C970,'2023-24 School Level AAFTE'!$C$4:$L$2380,9,FALSE)</f>
        <v>No</v>
      </c>
      <c r="F970" s="98">
        <f>VLOOKUP($C970,'2023-24 School Level AAFTE'!$C$4:$J$2380,8,FALSE)</f>
        <v>71.569999999999993</v>
      </c>
      <c r="G970" s="100">
        <f>IFERROR(IF(E970= "yes",VLOOKUP(C970,Summary!$B:$I,5,0),0),0)</f>
        <v>0</v>
      </c>
      <c r="H970" s="99">
        <f t="shared" si="171"/>
        <v>0</v>
      </c>
      <c r="I970" s="157">
        <f>VLOOKUP($A970,'2024-25 Salary &amp; Benefits'!$A:$I,3,FALSE)</f>
        <v>1.18</v>
      </c>
      <c r="J970" s="157">
        <f>VLOOKUP($A970,'2024-25 Salary &amp; Benefits'!$A:$I,4,FALSE)</f>
        <v>1.18</v>
      </c>
      <c r="K970" s="144">
        <f t="shared" si="172"/>
        <v>0</v>
      </c>
      <c r="L970" s="143">
        <f t="shared" si="173"/>
        <v>0</v>
      </c>
      <c r="M970" s="145">
        <f>'2024-25 Salary &amp; Benefits'!$E$6</f>
        <v>72728</v>
      </c>
      <c r="N970" s="145">
        <f>'2024-25 Salary &amp; Benefits'!$F$6</f>
        <v>78209</v>
      </c>
      <c r="O970" s="9">
        <f t="shared" si="174"/>
        <v>0</v>
      </c>
      <c r="P970" s="9">
        <f t="shared" si="175"/>
        <v>0</v>
      </c>
      <c r="Q970" s="9">
        <f>'2024-25 Salary &amp; Benefits'!G$6</f>
        <v>14418.72</v>
      </c>
      <c r="R970" s="146">
        <f>'2024-25 Salary &amp; Benefits'!H$6</f>
        <v>0.18149999999999999</v>
      </c>
      <c r="S970" s="146">
        <f>'2024-25 Salary &amp; Benefits'!I$6</f>
        <v>0.17510000000000001</v>
      </c>
      <c r="T970" s="9">
        <f t="shared" si="176"/>
        <v>0</v>
      </c>
      <c r="U970" s="9">
        <f t="shared" si="177"/>
        <v>0</v>
      </c>
      <c r="V970" s="9">
        <f t="shared" si="178"/>
        <v>0</v>
      </c>
      <c r="W970" s="9">
        <f t="shared" si="179"/>
        <v>0</v>
      </c>
      <c r="X970" s="22">
        <f t="shared" si="180"/>
        <v>0</v>
      </c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</row>
    <row r="971" spans="1:159" s="21" customFormat="1">
      <c r="A971" s="78" t="s">
        <v>2335</v>
      </c>
      <c r="B971" s="90" t="s">
        <v>880</v>
      </c>
      <c r="C971" s="91">
        <v>3590</v>
      </c>
      <c r="D971" s="81" t="s">
        <v>900</v>
      </c>
      <c r="E971" s="110" t="str">
        <f>VLOOKUP($C971,'2023-24 School Level AAFTE'!$C$4:$L$2380,9,FALSE)</f>
        <v>No</v>
      </c>
      <c r="F971" s="98">
        <f>VLOOKUP($C971,'2023-24 School Level AAFTE'!$C$4:$J$2380,8,FALSE)</f>
        <v>668.68</v>
      </c>
      <c r="G971" s="100">
        <f>IFERROR(IF(E971= "yes",VLOOKUP(C971,Summary!$B:$I,5,0),0),0)</f>
        <v>0</v>
      </c>
      <c r="H971" s="99">
        <f t="shared" si="171"/>
        <v>0</v>
      </c>
      <c r="I971" s="157">
        <f>VLOOKUP($A971,'2024-25 Salary &amp; Benefits'!$A:$I,3,FALSE)</f>
        <v>1.18</v>
      </c>
      <c r="J971" s="157">
        <f>VLOOKUP($A971,'2024-25 Salary &amp; Benefits'!$A:$I,4,FALSE)</f>
        <v>1.18</v>
      </c>
      <c r="K971" s="144">
        <f t="shared" si="172"/>
        <v>0</v>
      </c>
      <c r="L971" s="143">
        <f t="shared" si="173"/>
        <v>0</v>
      </c>
      <c r="M971" s="145">
        <f>'2024-25 Salary &amp; Benefits'!$E$6</f>
        <v>72728</v>
      </c>
      <c r="N971" s="145">
        <f>'2024-25 Salary &amp; Benefits'!$F$6</f>
        <v>78209</v>
      </c>
      <c r="O971" s="9">
        <f t="shared" si="174"/>
        <v>0</v>
      </c>
      <c r="P971" s="9">
        <f t="shared" si="175"/>
        <v>0</v>
      </c>
      <c r="Q971" s="9">
        <f>'2024-25 Salary &amp; Benefits'!G$6</f>
        <v>14418.72</v>
      </c>
      <c r="R971" s="146">
        <f>'2024-25 Salary &amp; Benefits'!H$6</f>
        <v>0.18149999999999999</v>
      </c>
      <c r="S971" s="146">
        <f>'2024-25 Salary &amp; Benefits'!I$6</f>
        <v>0.17510000000000001</v>
      </c>
      <c r="T971" s="9">
        <f t="shared" si="176"/>
        <v>0</v>
      </c>
      <c r="U971" s="9">
        <f t="shared" si="177"/>
        <v>0</v>
      </c>
      <c r="V971" s="9">
        <f t="shared" si="178"/>
        <v>0</v>
      </c>
      <c r="W971" s="9">
        <f t="shared" si="179"/>
        <v>0</v>
      </c>
      <c r="X971" s="22">
        <f t="shared" si="180"/>
        <v>0</v>
      </c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</row>
    <row r="972" spans="1:159" s="21" customFormat="1">
      <c r="A972" s="78" t="s">
        <v>2335</v>
      </c>
      <c r="B972" s="90" t="s">
        <v>880</v>
      </c>
      <c r="C972" s="91">
        <v>3591</v>
      </c>
      <c r="D972" s="90" t="s">
        <v>137</v>
      </c>
      <c r="E972" s="110" t="str">
        <f>VLOOKUP($C972,'2023-24 School Level AAFTE'!$C$4:$L$2380,9,FALSE)</f>
        <v>No</v>
      </c>
      <c r="F972" s="98">
        <f>VLOOKUP($C972,'2023-24 School Level AAFTE'!$C$4:$J$2380,8,FALSE)</f>
        <v>455.86</v>
      </c>
      <c r="G972" s="100">
        <f>IFERROR(IF(E972= "yes",VLOOKUP(C972,Summary!$B:$I,5,0),0),0)</f>
        <v>0</v>
      </c>
      <c r="H972" s="99">
        <f t="shared" si="171"/>
        <v>0</v>
      </c>
      <c r="I972" s="157">
        <f>VLOOKUP($A972,'2024-25 Salary &amp; Benefits'!$A:$I,3,FALSE)</f>
        <v>1.18</v>
      </c>
      <c r="J972" s="157">
        <f>VLOOKUP($A972,'2024-25 Salary &amp; Benefits'!$A:$I,4,FALSE)</f>
        <v>1.18</v>
      </c>
      <c r="K972" s="144">
        <f t="shared" si="172"/>
        <v>0</v>
      </c>
      <c r="L972" s="143">
        <f t="shared" si="173"/>
        <v>0</v>
      </c>
      <c r="M972" s="145">
        <f>'2024-25 Salary &amp; Benefits'!$E$6</f>
        <v>72728</v>
      </c>
      <c r="N972" s="145">
        <f>'2024-25 Salary &amp; Benefits'!$F$6</f>
        <v>78209</v>
      </c>
      <c r="O972" s="9">
        <f t="shared" si="174"/>
        <v>0</v>
      </c>
      <c r="P972" s="9">
        <f t="shared" si="175"/>
        <v>0</v>
      </c>
      <c r="Q972" s="9">
        <f>'2024-25 Salary &amp; Benefits'!G$6</f>
        <v>14418.72</v>
      </c>
      <c r="R972" s="146">
        <f>'2024-25 Salary &amp; Benefits'!H$6</f>
        <v>0.18149999999999999</v>
      </c>
      <c r="S972" s="146">
        <f>'2024-25 Salary &amp; Benefits'!I$6</f>
        <v>0.17510000000000001</v>
      </c>
      <c r="T972" s="9">
        <f t="shared" si="176"/>
        <v>0</v>
      </c>
      <c r="U972" s="9">
        <f t="shared" si="177"/>
        <v>0</v>
      </c>
      <c r="V972" s="9">
        <f t="shared" si="178"/>
        <v>0</v>
      </c>
      <c r="W972" s="9">
        <f t="shared" si="179"/>
        <v>0</v>
      </c>
      <c r="X972" s="22">
        <f t="shared" si="180"/>
        <v>0</v>
      </c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</row>
    <row r="973" spans="1:159" s="21" customFormat="1">
      <c r="A973" s="78" t="s">
        <v>2335</v>
      </c>
      <c r="B973" s="90" t="s">
        <v>880</v>
      </c>
      <c r="C973" s="91">
        <v>3675</v>
      </c>
      <c r="D973" s="90" t="s">
        <v>902</v>
      </c>
      <c r="E973" s="110" t="str">
        <f>VLOOKUP($C973,'2023-24 School Level AAFTE'!$C$4:$L$2380,9,FALSE)</f>
        <v>No</v>
      </c>
      <c r="F973" s="98">
        <f>VLOOKUP($C973,'2023-24 School Level AAFTE'!$C$4:$J$2380,8,FALSE)</f>
        <v>421.72</v>
      </c>
      <c r="G973" s="100">
        <f>IFERROR(IF(E973= "yes",VLOOKUP(C973,Summary!$B:$I,5,0),0),0)</f>
        <v>0</v>
      </c>
      <c r="H973" s="99">
        <f t="shared" si="171"/>
        <v>0</v>
      </c>
      <c r="I973" s="157">
        <f>VLOOKUP($A973,'2024-25 Salary &amp; Benefits'!$A:$I,3,FALSE)</f>
        <v>1.18</v>
      </c>
      <c r="J973" s="157">
        <f>VLOOKUP($A973,'2024-25 Salary &amp; Benefits'!$A:$I,4,FALSE)</f>
        <v>1.18</v>
      </c>
      <c r="K973" s="144">
        <f t="shared" si="172"/>
        <v>0</v>
      </c>
      <c r="L973" s="143">
        <f t="shared" si="173"/>
        <v>0</v>
      </c>
      <c r="M973" s="145">
        <f>'2024-25 Salary &amp; Benefits'!$E$6</f>
        <v>72728</v>
      </c>
      <c r="N973" s="145">
        <f>'2024-25 Salary &amp; Benefits'!$F$6</f>
        <v>78209</v>
      </c>
      <c r="O973" s="9">
        <f t="shared" si="174"/>
        <v>0</v>
      </c>
      <c r="P973" s="9">
        <f t="shared" si="175"/>
        <v>0</v>
      </c>
      <c r="Q973" s="9">
        <f>'2024-25 Salary &amp; Benefits'!G$6</f>
        <v>14418.72</v>
      </c>
      <c r="R973" s="146">
        <f>'2024-25 Salary &amp; Benefits'!H$6</f>
        <v>0.18149999999999999</v>
      </c>
      <c r="S973" s="146">
        <f>'2024-25 Salary &amp; Benefits'!I$6</f>
        <v>0.17510000000000001</v>
      </c>
      <c r="T973" s="9">
        <f t="shared" si="176"/>
        <v>0</v>
      </c>
      <c r="U973" s="9">
        <f t="shared" si="177"/>
        <v>0</v>
      </c>
      <c r="V973" s="9">
        <f t="shared" si="178"/>
        <v>0</v>
      </c>
      <c r="W973" s="9">
        <f t="shared" si="179"/>
        <v>0</v>
      </c>
      <c r="X973" s="22">
        <f t="shared" si="180"/>
        <v>0</v>
      </c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</row>
    <row r="974" spans="1:159" s="21" customFormat="1">
      <c r="A974" s="78" t="s">
        <v>2335</v>
      </c>
      <c r="B974" s="90" t="s">
        <v>880</v>
      </c>
      <c r="C974" s="91">
        <v>4386</v>
      </c>
      <c r="D974" s="90" t="s">
        <v>922</v>
      </c>
      <c r="E974" s="110" t="str">
        <f>VLOOKUP($C974,'2023-24 School Level AAFTE'!$C$4:$L$2380,9,FALSE)</f>
        <v>No</v>
      </c>
      <c r="F974" s="98">
        <f>VLOOKUP($C974,'2023-24 School Level AAFTE'!$C$4:$J$2380,8,FALSE)</f>
        <v>1215.8699999999999</v>
      </c>
      <c r="G974" s="100">
        <f>IFERROR(IF(E974= "yes",VLOOKUP(C974,Summary!$B:$I,5,0),0),0)</f>
        <v>0</v>
      </c>
      <c r="H974" s="99">
        <f t="shared" si="171"/>
        <v>0</v>
      </c>
      <c r="I974" s="157">
        <f>VLOOKUP($A974,'2024-25 Salary &amp; Benefits'!$A:$I,3,FALSE)</f>
        <v>1.18</v>
      </c>
      <c r="J974" s="157">
        <f>VLOOKUP($A974,'2024-25 Salary &amp; Benefits'!$A:$I,4,FALSE)</f>
        <v>1.18</v>
      </c>
      <c r="K974" s="144">
        <f t="shared" si="172"/>
        <v>0</v>
      </c>
      <c r="L974" s="143">
        <f t="shared" si="173"/>
        <v>0</v>
      </c>
      <c r="M974" s="145">
        <f>'2024-25 Salary &amp; Benefits'!$E$6</f>
        <v>72728</v>
      </c>
      <c r="N974" s="145">
        <f>'2024-25 Salary &amp; Benefits'!$F$6</f>
        <v>78209</v>
      </c>
      <c r="O974" s="9">
        <f t="shared" si="174"/>
        <v>0</v>
      </c>
      <c r="P974" s="9">
        <f t="shared" si="175"/>
        <v>0</v>
      </c>
      <c r="Q974" s="9">
        <f>'2024-25 Salary &amp; Benefits'!G$6</f>
        <v>14418.72</v>
      </c>
      <c r="R974" s="146">
        <f>'2024-25 Salary &amp; Benefits'!H$6</f>
        <v>0.18149999999999999</v>
      </c>
      <c r="S974" s="146">
        <f>'2024-25 Salary &amp; Benefits'!I$6</f>
        <v>0.17510000000000001</v>
      </c>
      <c r="T974" s="9">
        <f t="shared" si="176"/>
        <v>0</v>
      </c>
      <c r="U974" s="9">
        <f t="shared" si="177"/>
        <v>0</v>
      </c>
      <c r="V974" s="9">
        <f t="shared" si="178"/>
        <v>0</v>
      </c>
      <c r="W974" s="9">
        <f t="shared" si="179"/>
        <v>0</v>
      </c>
      <c r="X974" s="22">
        <f t="shared" si="180"/>
        <v>0</v>
      </c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</row>
    <row r="975" spans="1:159" s="21" customFormat="1">
      <c r="A975" s="78" t="s">
        <v>2335</v>
      </c>
      <c r="B975" s="90" t="s">
        <v>880</v>
      </c>
      <c r="C975" s="91">
        <v>1706</v>
      </c>
      <c r="D975" s="90" t="s">
        <v>885</v>
      </c>
      <c r="E975" s="110" t="str">
        <f>VLOOKUP($C975,'2023-24 School Level AAFTE'!$C$4:$L$2380,9,FALSE)</f>
        <v>No</v>
      </c>
      <c r="F975" s="98">
        <f>VLOOKUP($C975,'2023-24 School Level AAFTE'!$C$4:$J$2380,8,FALSE)</f>
        <v>406.1</v>
      </c>
      <c r="G975" s="100">
        <f>IFERROR(IF(E975= "yes",VLOOKUP(C975,Summary!$B:$I,5,0),0),0)</f>
        <v>0</v>
      </c>
      <c r="H975" s="99">
        <f t="shared" si="171"/>
        <v>0</v>
      </c>
      <c r="I975" s="157">
        <f>VLOOKUP($A975,'2024-25 Salary &amp; Benefits'!$A:$I,3,FALSE)</f>
        <v>1.18</v>
      </c>
      <c r="J975" s="157">
        <f>VLOOKUP($A975,'2024-25 Salary &amp; Benefits'!$A:$I,4,FALSE)</f>
        <v>1.18</v>
      </c>
      <c r="K975" s="144">
        <f t="shared" si="172"/>
        <v>0</v>
      </c>
      <c r="L975" s="143">
        <f t="shared" si="173"/>
        <v>0</v>
      </c>
      <c r="M975" s="145">
        <f>'2024-25 Salary &amp; Benefits'!$E$6</f>
        <v>72728</v>
      </c>
      <c r="N975" s="145">
        <f>'2024-25 Salary &amp; Benefits'!$F$6</f>
        <v>78209</v>
      </c>
      <c r="O975" s="9">
        <f t="shared" si="174"/>
        <v>0</v>
      </c>
      <c r="P975" s="9">
        <f t="shared" si="175"/>
        <v>0</v>
      </c>
      <c r="Q975" s="9">
        <f>'2024-25 Salary &amp; Benefits'!G$6</f>
        <v>14418.72</v>
      </c>
      <c r="R975" s="146">
        <f>'2024-25 Salary &amp; Benefits'!H$6</f>
        <v>0.18149999999999999</v>
      </c>
      <c r="S975" s="146">
        <f>'2024-25 Salary &amp; Benefits'!I$6</f>
        <v>0.17510000000000001</v>
      </c>
      <c r="T975" s="9">
        <f t="shared" si="176"/>
        <v>0</v>
      </c>
      <c r="U975" s="9">
        <f t="shared" si="177"/>
        <v>0</v>
      </c>
      <c r="V975" s="9">
        <f t="shared" si="178"/>
        <v>0</v>
      </c>
      <c r="W975" s="9">
        <f t="shared" si="179"/>
        <v>0</v>
      </c>
      <c r="X975" s="22">
        <f t="shared" si="180"/>
        <v>0</v>
      </c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</row>
    <row r="976" spans="1:159" s="21" customFormat="1">
      <c r="A976" s="78" t="s">
        <v>2335</v>
      </c>
      <c r="B976" s="90" t="s">
        <v>880</v>
      </c>
      <c r="C976" s="91">
        <v>2796</v>
      </c>
      <c r="D976" s="90" t="s">
        <v>891</v>
      </c>
      <c r="E976" s="110" t="str">
        <f>VLOOKUP($C976,'2023-24 School Level AAFTE'!$C$4:$L$2380,9,FALSE)</f>
        <v>No</v>
      </c>
      <c r="F976" s="98">
        <f>VLOOKUP($C976,'2023-24 School Level AAFTE'!$C$4:$J$2380,8,FALSE)</f>
        <v>314.73</v>
      </c>
      <c r="G976" s="100">
        <f>IFERROR(IF(E976= "yes",VLOOKUP(C976,Summary!$B:$I,5,0),0),0)</f>
        <v>0</v>
      </c>
      <c r="H976" s="99">
        <f t="shared" si="171"/>
        <v>0</v>
      </c>
      <c r="I976" s="157">
        <f>VLOOKUP($A976,'2024-25 Salary &amp; Benefits'!$A:$I,3,FALSE)</f>
        <v>1.18</v>
      </c>
      <c r="J976" s="157">
        <f>VLOOKUP($A976,'2024-25 Salary &amp; Benefits'!$A:$I,4,FALSE)</f>
        <v>1.18</v>
      </c>
      <c r="K976" s="144">
        <f t="shared" si="172"/>
        <v>0</v>
      </c>
      <c r="L976" s="143">
        <f t="shared" si="173"/>
        <v>0</v>
      </c>
      <c r="M976" s="145">
        <f>'2024-25 Salary &amp; Benefits'!$E$6</f>
        <v>72728</v>
      </c>
      <c r="N976" s="145">
        <f>'2024-25 Salary &amp; Benefits'!$F$6</f>
        <v>78209</v>
      </c>
      <c r="O976" s="9">
        <f t="shared" si="174"/>
        <v>0</v>
      </c>
      <c r="P976" s="9">
        <f t="shared" si="175"/>
        <v>0</v>
      </c>
      <c r="Q976" s="9">
        <f>'2024-25 Salary &amp; Benefits'!G$6</f>
        <v>14418.72</v>
      </c>
      <c r="R976" s="146">
        <f>'2024-25 Salary &amp; Benefits'!H$6</f>
        <v>0.18149999999999999</v>
      </c>
      <c r="S976" s="146">
        <f>'2024-25 Salary &amp; Benefits'!I$6</f>
        <v>0.17510000000000001</v>
      </c>
      <c r="T976" s="9">
        <f t="shared" si="176"/>
        <v>0</v>
      </c>
      <c r="U976" s="9">
        <f t="shared" si="177"/>
        <v>0</v>
      </c>
      <c r="V976" s="9">
        <f t="shared" si="178"/>
        <v>0</v>
      </c>
      <c r="W976" s="9">
        <f t="shared" si="179"/>
        <v>0</v>
      </c>
      <c r="X976" s="22">
        <f t="shared" si="180"/>
        <v>0</v>
      </c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</row>
    <row r="977" spans="1:159" s="21" customFormat="1">
      <c r="A977" s="78" t="s">
        <v>2335</v>
      </c>
      <c r="B977" s="90" t="s">
        <v>880</v>
      </c>
      <c r="C977" s="91">
        <v>3771</v>
      </c>
      <c r="D977" s="90" t="s">
        <v>908</v>
      </c>
      <c r="E977" s="110" t="str">
        <f>VLOOKUP($C977,'2023-24 School Level AAFTE'!$C$4:$L$2380,9,FALSE)</f>
        <v>No</v>
      </c>
      <c r="F977" s="98">
        <f>VLOOKUP($C977,'2023-24 School Level AAFTE'!$C$4:$J$2380,8,FALSE)</f>
        <v>1659.63</v>
      </c>
      <c r="G977" s="100">
        <f>IFERROR(IF(E977= "yes",VLOOKUP(C977,Summary!$B:$I,5,0),0),0)</f>
        <v>0</v>
      </c>
      <c r="H977" s="99">
        <f t="shared" si="171"/>
        <v>0</v>
      </c>
      <c r="I977" s="157">
        <f>VLOOKUP($A977,'2024-25 Salary &amp; Benefits'!$A:$I,3,FALSE)</f>
        <v>1.18</v>
      </c>
      <c r="J977" s="157">
        <f>VLOOKUP($A977,'2024-25 Salary &amp; Benefits'!$A:$I,4,FALSE)</f>
        <v>1.18</v>
      </c>
      <c r="K977" s="144">
        <f t="shared" si="172"/>
        <v>0</v>
      </c>
      <c r="L977" s="143">
        <f t="shared" si="173"/>
        <v>0</v>
      </c>
      <c r="M977" s="145">
        <f>'2024-25 Salary &amp; Benefits'!$E$6</f>
        <v>72728</v>
      </c>
      <c r="N977" s="145">
        <f>'2024-25 Salary &amp; Benefits'!$F$6</f>
        <v>78209</v>
      </c>
      <c r="O977" s="9">
        <f t="shared" si="174"/>
        <v>0</v>
      </c>
      <c r="P977" s="9">
        <f t="shared" si="175"/>
        <v>0</v>
      </c>
      <c r="Q977" s="9">
        <f>'2024-25 Salary &amp; Benefits'!G$6</f>
        <v>14418.72</v>
      </c>
      <c r="R977" s="146">
        <f>'2024-25 Salary &amp; Benefits'!H$6</f>
        <v>0.18149999999999999</v>
      </c>
      <c r="S977" s="146">
        <f>'2024-25 Salary &amp; Benefits'!I$6</f>
        <v>0.17510000000000001</v>
      </c>
      <c r="T977" s="9">
        <f t="shared" si="176"/>
        <v>0</v>
      </c>
      <c r="U977" s="9">
        <f t="shared" si="177"/>
        <v>0</v>
      </c>
      <c r="V977" s="9">
        <f t="shared" si="178"/>
        <v>0</v>
      </c>
      <c r="W977" s="9">
        <f t="shared" si="179"/>
        <v>0</v>
      </c>
      <c r="X977" s="22">
        <f t="shared" si="180"/>
        <v>0</v>
      </c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</row>
    <row r="978" spans="1:159" s="21" customFormat="1">
      <c r="A978" s="78" t="s">
        <v>2335</v>
      </c>
      <c r="B978" s="90" t="s">
        <v>880</v>
      </c>
      <c r="C978" s="91">
        <v>3922</v>
      </c>
      <c r="D978" s="90" t="s">
        <v>911</v>
      </c>
      <c r="E978" s="110" t="str">
        <f>VLOOKUP($C978,'2023-24 School Level AAFTE'!$C$4:$L$2380,9,FALSE)</f>
        <v>No</v>
      </c>
      <c r="F978" s="98">
        <f>VLOOKUP($C978,'2023-24 School Level AAFTE'!$C$4:$J$2380,8,FALSE)</f>
        <v>596.92999999999995</v>
      </c>
      <c r="G978" s="100">
        <f>IFERROR(IF(E978= "yes",VLOOKUP(C978,Summary!$B:$I,5,0),0),0)</f>
        <v>0</v>
      </c>
      <c r="H978" s="99">
        <f t="shared" si="171"/>
        <v>0</v>
      </c>
      <c r="I978" s="157">
        <f>VLOOKUP($A978,'2024-25 Salary &amp; Benefits'!$A:$I,3,FALSE)</f>
        <v>1.18</v>
      </c>
      <c r="J978" s="157">
        <f>VLOOKUP($A978,'2024-25 Salary &amp; Benefits'!$A:$I,4,FALSE)</f>
        <v>1.18</v>
      </c>
      <c r="K978" s="144">
        <f t="shared" si="172"/>
        <v>0</v>
      </c>
      <c r="L978" s="143">
        <f t="shared" si="173"/>
        <v>0</v>
      </c>
      <c r="M978" s="145">
        <f>'2024-25 Salary &amp; Benefits'!$E$6</f>
        <v>72728</v>
      </c>
      <c r="N978" s="145">
        <f>'2024-25 Salary &amp; Benefits'!$F$6</f>
        <v>78209</v>
      </c>
      <c r="O978" s="9">
        <f t="shared" si="174"/>
        <v>0</v>
      </c>
      <c r="P978" s="9">
        <f t="shared" si="175"/>
        <v>0</v>
      </c>
      <c r="Q978" s="9">
        <f>'2024-25 Salary &amp; Benefits'!G$6</f>
        <v>14418.72</v>
      </c>
      <c r="R978" s="146">
        <f>'2024-25 Salary &amp; Benefits'!H$6</f>
        <v>0.18149999999999999</v>
      </c>
      <c r="S978" s="146">
        <f>'2024-25 Salary &amp; Benefits'!I$6</f>
        <v>0.17510000000000001</v>
      </c>
      <c r="T978" s="9">
        <f t="shared" si="176"/>
        <v>0</v>
      </c>
      <c r="U978" s="9">
        <f t="shared" si="177"/>
        <v>0</v>
      </c>
      <c r="V978" s="9">
        <f t="shared" si="178"/>
        <v>0</v>
      </c>
      <c r="W978" s="9">
        <f t="shared" si="179"/>
        <v>0</v>
      </c>
      <c r="X978" s="22">
        <f t="shared" si="180"/>
        <v>0</v>
      </c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</row>
    <row r="979" spans="1:159" s="21" customFormat="1">
      <c r="A979" s="78" t="s">
        <v>2335</v>
      </c>
      <c r="B979" s="90" t="s">
        <v>880</v>
      </c>
      <c r="C979" s="91">
        <v>3704</v>
      </c>
      <c r="D979" s="90" t="s">
        <v>904</v>
      </c>
      <c r="E979" s="110" t="str">
        <f>VLOOKUP($C979,'2023-24 School Level AAFTE'!$C$4:$L$2380,9,FALSE)</f>
        <v>No</v>
      </c>
      <c r="F979" s="98">
        <f>VLOOKUP($C979,'2023-24 School Level AAFTE'!$C$4:$J$2380,8,FALSE)</f>
        <v>310.16000000000003</v>
      </c>
      <c r="G979" s="100">
        <f>IFERROR(IF(E979= "yes",VLOOKUP(C979,Summary!$B:$I,5,0),0),0)</f>
        <v>0</v>
      </c>
      <c r="H979" s="99">
        <f t="shared" si="171"/>
        <v>0</v>
      </c>
      <c r="I979" s="157">
        <f>VLOOKUP($A979,'2024-25 Salary &amp; Benefits'!$A:$I,3,FALSE)</f>
        <v>1.18</v>
      </c>
      <c r="J979" s="157">
        <f>VLOOKUP($A979,'2024-25 Salary &amp; Benefits'!$A:$I,4,FALSE)</f>
        <v>1.18</v>
      </c>
      <c r="K979" s="144">
        <f t="shared" si="172"/>
        <v>0</v>
      </c>
      <c r="L979" s="143">
        <f t="shared" si="173"/>
        <v>0</v>
      </c>
      <c r="M979" s="145">
        <f>'2024-25 Salary &amp; Benefits'!$E$6</f>
        <v>72728</v>
      </c>
      <c r="N979" s="145">
        <f>'2024-25 Salary &amp; Benefits'!$F$6</f>
        <v>78209</v>
      </c>
      <c r="O979" s="9">
        <f t="shared" si="174"/>
        <v>0</v>
      </c>
      <c r="P979" s="9">
        <f t="shared" si="175"/>
        <v>0</v>
      </c>
      <c r="Q979" s="9">
        <f>'2024-25 Salary &amp; Benefits'!G$6</f>
        <v>14418.72</v>
      </c>
      <c r="R979" s="146">
        <f>'2024-25 Salary &amp; Benefits'!H$6</f>
        <v>0.18149999999999999</v>
      </c>
      <c r="S979" s="146">
        <f>'2024-25 Salary &amp; Benefits'!I$6</f>
        <v>0.17510000000000001</v>
      </c>
      <c r="T979" s="9">
        <f t="shared" si="176"/>
        <v>0</v>
      </c>
      <c r="U979" s="9">
        <f t="shared" si="177"/>
        <v>0</v>
      </c>
      <c r="V979" s="9">
        <f t="shared" si="178"/>
        <v>0</v>
      </c>
      <c r="W979" s="9">
        <f t="shared" si="179"/>
        <v>0</v>
      </c>
      <c r="X979" s="22">
        <f t="shared" si="180"/>
        <v>0</v>
      </c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</row>
    <row r="980" spans="1:159" s="21" customFormat="1">
      <c r="A980" s="78" t="s">
        <v>2335</v>
      </c>
      <c r="B980" s="90" t="s">
        <v>880</v>
      </c>
      <c r="C980" s="91">
        <v>3941</v>
      </c>
      <c r="D980" s="90" t="s">
        <v>912</v>
      </c>
      <c r="E980" s="110" t="str">
        <f>VLOOKUP($C980,'2023-24 School Level AAFTE'!$C$4:$L$2380,9,FALSE)</f>
        <v>No</v>
      </c>
      <c r="F980" s="98">
        <f>VLOOKUP($C980,'2023-24 School Level AAFTE'!$C$4:$J$2380,8,FALSE)</f>
        <v>592.57000000000005</v>
      </c>
      <c r="G980" s="100">
        <f>IFERROR(IF(E980= "yes",VLOOKUP(C980,Summary!$B:$I,5,0),0),0)</f>
        <v>0</v>
      </c>
      <c r="H980" s="99">
        <f t="shared" si="171"/>
        <v>0</v>
      </c>
      <c r="I980" s="157">
        <f>VLOOKUP($A980,'2024-25 Salary &amp; Benefits'!$A:$I,3,FALSE)</f>
        <v>1.18</v>
      </c>
      <c r="J980" s="157">
        <f>VLOOKUP($A980,'2024-25 Salary &amp; Benefits'!$A:$I,4,FALSE)</f>
        <v>1.18</v>
      </c>
      <c r="K980" s="144">
        <f t="shared" si="172"/>
        <v>0</v>
      </c>
      <c r="L980" s="143">
        <f t="shared" si="173"/>
        <v>0</v>
      </c>
      <c r="M980" s="145">
        <f>'2024-25 Salary &amp; Benefits'!$E$6</f>
        <v>72728</v>
      </c>
      <c r="N980" s="145">
        <f>'2024-25 Salary &amp; Benefits'!$F$6</f>
        <v>78209</v>
      </c>
      <c r="O980" s="9">
        <f t="shared" si="174"/>
        <v>0</v>
      </c>
      <c r="P980" s="9">
        <f t="shared" si="175"/>
        <v>0</v>
      </c>
      <c r="Q980" s="9">
        <f>'2024-25 Salary &amp; Benefits'!G$6</f>
        <v>14418.72</v>
      </c>
      <c r="R980" s="146">
        <f>'2024-25 Salary &amp; Benefits'!H$6</f>
        <v>0.18149999999999999</v>
      </c>
      <c r="S980" s="146">
        <f>'2024-25 Salary &amp; Benefits'!I$6</f>
        <v>0.17510000000000001</v>
      </c>
      <c r="T980" s="9">
        <f t="shared" si="176"/>
        <v>0</v>
      </c>
      <c r="U980" s="9">
        <f t="shared" si="177"/>
        <v>0</v>
      </c>
      <c r="V980" s="9">
        <f t="shared" si="178"/>
        <v>0</v>
      </c>
      <c r="W980" s="9">
        <f t="shared" si="179"/>
        <v>0</v>
      </c>
      <c r="X980" s="22">
        <f t="shared" si="180"/>
        <v>0</v>
      </c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</row>
    <row r="981" spans="1:159" s="21" customFormat="1">
      <c r="A981" s="78" t="s">
        <v>2335</v>
      </c>
      <c r="B981" s="90" t="s">
        <v>880</v>
      </c>
      <c r="C981" s="91">
        <v>2308</v>
      </c>
      <c r="D981" s="90" t="s">
        <v>889</v>
      </c>
      <c r="E981" s="110" t="str">
        <f>VLOOKUP($C981,'2023-24 School Level AAFTE'!$C$4:$L$2380,9,FALSE)</f>
        <v>No</v>
      </c>
      <c r="F981" s="98">
        <f>VLOOKUP($C981,'2023-24 School Level AAFTE'!$C$4:$J$2380,8,FALSE)</f>
        <v>663.37</v>
      </c>
      <c r="G981" s="100">
        <f>IFERROR(IF(E981= "yes",VLOOKUP(C981,Summary!$B:$I,5,0),0),0)</f>
        <v>0</v>
      </c>
      <c r="H981" s="99">
        <f t="shared" si="171"/>
        <v>0</v>
      </c>
      <c r="I981" s="157">
        <f>VLOOKUP($A981,'2024-25 Salary &amp; Benefits'!$A:$I,3,FALSE)</f>
        <v>1.18</v>
      </c>
      <c r="J981" s="157">
        <f>VLOOKUP($A981,'2024-25 Salary &amp; Benefits'!$A:$I,4,FALSE)</f>
        <v>1.18</v>
      </c>
      <c r="K981" s="144">
        <f t="shared" si="172"/>
        <v>0</v>
      </c>
      <c r="L981" s="143">
        <f t="shared" si="173"/>
        <v>0</v>
      </c>
      <c r="M981" s="145">
        <f>'2024-25 Salary &amp; Benefits'!$E$6</f>
        <v>72728</v>
      </c>
      <c r="N981" s="145">
        <f>'2024-25 Salary &amp; Benefits'!$F$6</f>
        <v>78209</v>
      </c>
      <c r="O981" s="9">
        <f t="shared" si="174"/>
        <v>0</v>
      </c>
      <c r="P981" s="9">
        <f t="shared" si="175"/>
        <v>0</v>
      </c>
      <c r="Q981" s="9">
        <f>'2024-25 Salary &amp; Benefits'!G$6</f>
        <v>14418.72</v>
      </c>
      <c r="R981" s="146">
        <f>'2024-25 Salary &amp; Benefits'!H$6</f>
        <v>0.18149999999999999</v>
      </c>
      <c r="S981" s="146">
        <f>'2024-25 Salary &amp; Benefits'!I$6</f>
        <v>0.17510000000000001</v>
      </c>
      <c r="T981" s="9">
        <f t="shared" si="176"/>
        <v>0</v>
      </c>
      <c r="U981" s="9">
        <f t="shared" si="177"/>
        <v>0</v>
      </c>
      <c r="V981" s="9">
        <f t="shared" si="178"/>
        <v>0</v>
      </c>
      <c r="W981" s="9">
        <f t="shared" si="179"/>
        <v>0</v>
      </c>
      <c r="X981" s="22">
        <f t="shared" si="180"/>
        <v>0</v>
      </c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</row>
    <row r="982" spans="1:159" s="21" customFormat="1">
      <c r="A982" s="78" t="s">
        <v>2335</v>
      </c>
      <c r="B982" s="90" t="s">
        <v>880</v>
      </c>
      <c r="C982" s="91">
        <v>2739</v>
      </c>
      <c r="D982" s="90" t="s">
        <v>890</v>
      </c>
      <c r="E982" s="110" t="str">
        <f>VLOOKUP($C982,'2023-24 School Level AAFTE'!$C$4:$L$2380,9,FALSE)</f>
        <v>No</v>
      </c>
      <c r="F982" s="98">
        <f>VLOOKUP($C982,'2023-24 School Level AAFTE'!$C$4:$J$2380,8,FALSE)</f>
        <v>1978.31</v>
      </c>
      <c r="G982" s="100">
        <f>IFERROR(IF(E982= "yes",VLOOKUP(C982,Summary!$B:$I,5,0),0),0)</f>
        <v>0</v>
      </c>
      <c r="H982" s="99">
        <f t="shared" si="171"/>
        <v>0</v>
      </c>
      <c r="I982" s="157">
        <f>VLOOKUP($A982,'2024-25 Salary &amp; Benefits'!$A:$I,3,FALSE)</f>
        <v>1.18</v>
      </c>
      <c r="J982" s="157">
        <f>VLOOKUP($A982,'2024-25 Salary &amp; Benefits'!$A:$I,4,FALSE)</f>
        <v>1.18</v>
      </c>
      <c r="K982" s="144">
        <f t="shared" si="172"/>
        <v>0</v>
      </c>
      <c r="L982" s="143">
        <f t="shared" si="173"/>
        <v>0</v>
      </c>
      <c r="M982" s="145">
        <f>'2024-25 Salary &amp; Benefits'!$E$6</f>
        <v>72728</v>
      </c>
      <c r="N982" s="145">
        <f>'2024-25 Salary &amp; Benefits'!$F$6</f>
        <v>78209</v>
      </c>
      <c r="O982" s="9">
        <f t="shared" si="174"/>
        <v>0</v>
      </c>
      <c r="P982" s="9">
        <f t="shared" si="175"/>
        <v>0</v>
      </c>
      <c r="Q982" s="9">
        <f>'2024-25 Salary &amp; Benefits'!G$6</f>
        <v>14418.72</v>
      </c>
      <c r="R982" s="146">
        <f>'2024-25 Salary &amp; Benefits'!H$6</f>
        <v>0.18149999999999999</v>
      </c>
      <c r="S982" s="146">
        <f>'2024-25 Salary &amp; Benefits'!I$6</f>
        <v>0.17510000000000001</v>
      </c>
      <c r="T982" s="9">
        <f t="shared" si="176"/>
        <v>0</v>
      </c>
      <c r="U982" s="9">
        <f t="shared" si="177"/>
        <v>0</v>
      </c>
      <c r="V982" s="9">
        <f t="shared" si="178"/>
        <v>0</v>
      </c>
      <c r="W982" s="9">
        <f t="shared" si="179"/>
        <v>0</v>
      </c>
      <c r="X982" s="22">
        <f t="shared" si="180"/>
        <v>0</v>
      </c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</row>
    <row r="983" spans="1:159" s="21" customFormat="1">
      <c r="A983" s="78" t="s">
        <v>2335</v>
      </c>
      <c r="B983" s="90" t="s">
        <v>880</v>
      </c>
      <c r="C983" s="91">
        <v>3041</v>
      </c>
      <c r="D983" s="90" t="s">
        <v>893</v>
      </c>
      <c r="E983" s="110" t="str">
        <f>VLOOKUP($C983,'2023-24 School Level AAFTE'!$C$4:$L$2380,9,FALSE)</f>
        <v>No</v>
      </c>
      <c r="F983" s="98">
        <f>VLOOKUP($C983,'2023-24 School Level AAFTE'!$C$4:$J$2380,8,FALSE)</f>
        <v>531.14</v>
      </c>
      <c r="G983" s="100">
        <f>IFERROR(IF(E983= "yes",VLOOKUP(C983,Summary!$B:$I,5,0),0),0)</f>
        <v>0</v>
      </c>
      <c r="H983" s="99">
        <f t="shared" si="171"/>
        <v>0</v>
      </c>
      <c r="I983" s="157">
        <f>VLOOKUP($A983,'2024-25 Salary &amp; Benefits'!$A:$I,3,FALSE)</f>
        <v>1.18</v>
      </c>
      <c r="J983" s="157">
        <f>VLOOKUP($A983,'2024-25 Salary &amp; Benefits'!$A:$I,4,FALSE)</f>
        <v>1.18</v>
      </c>
      <c r="K983" s="144">
        <f t="shared" si="172"/>
        <v>0</v>
      </c>
      <c r="L983" s="143">
        <f t="shared" si="173"/>
        <v>0</v>
      </c>
      <c r="M983" s="145">
        <f>'2024-25 Salary &amp; Benefits'!$E$6</f>
        <v>72728</v>
      </c>
      <c r="N983" s="145">
        <f>'2024-25 Salary &amp; Benefits'!$F$6</f>
        <v>78209</v>
      </c>
      <c r="O983" s="9">
        <f t="shared" si="174"/>
        <v>0</v>
      </c>
      <c r="P983" s="9">
        <f t="shared" si="175"/>
        <v>0</v>
      </c>
      <c r="Q983" s="9">
        <f>'2024-25 Salary &amp; Benefits'!G$6</f>
        <v>14418.72</v>
      </c>
      <c r="R983" s="146">
        <f>'2024-25 Salary &amp; Benefits'!H$6</f>
        <v>0.18149999999999999</v>
      </c>
      <c r="S983" s="146">
        <f>'2024-25 Salary &amp; Benefits'!I$6</f>
        <v>0.17510000000000001</v>
      </c>
      <c r="T983" s="9">
        <f t="shared" si="176"/>
        <v>0</v>
      </c>
      <c r="U983" s="9">
        <f t="shared" si="177"/>
        <v>0</v>
      </c>
      <c r="V983" s="9">
        <f t="shared" si="178"/>
        <v>0</v>
      </c>
      <c r="W983" s="9">
        <f t="shared" si="179"/>
        <v>0</v>
      </c>
      <c r="X983" s="22">
        <f t="shared" si="180"/>
        <v>0</v>
      </c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</row>
    <row r="984" spans="1:159" s="21" customFormat="1">
      <c r="A984" s="78" t="s">
        <v>2335</v>
      </c>
      <c r="B984" s="90" t="s">
        <v>880</v>
      </c>
      <c r="C984" s="91">
        <v>3529</v>
      </c>
      <c r="D984" s="90" t="s">
        <v>898</v>
      </c>
      <c r="E984" s="110" t="str">
        <f>VLOOKUP($C984,'2023-24 School Level AAFTE'!$C$4:$L$2380,9,FALSE)</f>
        <v>No</v>
      </c>
      <c r="F984" s="98">
        <f>VLOOKUP($C984,'2023-24 School Level AAFTE'!$C$4:$J$2380,8,FALSE)</f>
        <v>339.54</v>
      </c>
      <c r="G984" s="100">
        <f>IFERROR(IF(E984= "yes",VLOOKUP(C984,Summary!$B:$I,5,0),0),0)</f>
        <v>0</v>
      </c>
      <c r="H984" s="99">
        <f t="shared" si="171"/>
        <v>0</v>
      </c>
      <c r="I984" s="157">
        <f>VLOOKUP($A984,'2024-25 Salary &amp; Benefits'!$A:$I,3,FALSE)</f>
        <v>1.18</v>
      </c>
      <c r="J984" s="157">
        <f>VLOOKUP($A984,'2024-25 Salary &amp; Benefits'!$A:$I,4,FALSE)</f>
        <v>1.18</v>
      </c>
      <c r="K984" s="144">
        <f t="shared" si="172"/>
        <v>0</v>
      </c>
      <c r="L984" s="143">
        <f t="shared" si="173"/>
        <v>0</v>
      </c>
      <c r="M984" s="145">
        <f>'2024-25 Salary &amp; Benefits'!$E$6</f>
        <v>72728</v>
      </c>
      <c r="N984" s="145">
        <f>'2024-25 Salary &amp; Benefits'!$F$6</f>
        <v>78209</v>
      </c>
      <c r="O984" s="9">
        <f t="shared" si="174"/>
        <v>0</v>
      </c>
      <c r="P984" s="9">
        <f t="shared" si="175"/>
        <v>0</v>
      </c>
      <c r="Q984" s="9">
        <f>'2024-25 Salary &amp; Benefits'!G$6</f>
        <v>14418.72</v>
      </c>
      <c r="R984" s="146">
        <f>'2024-25 Salary &amp; Benefits'!H$6</f>
        <v>0.18149999999999999</v>
      </c>
      <c r="S984" s="146">
        <f>'2024-25 Salary &amp; Benefits'!I$6</f>
        <v>0.17510000000000001</v>
      </c>
      <c r="T984" s="9">
        <f t="shared" si="176"/>
        <v>0</v>
      </c>
      <c r="U984" s="9">
        <f t="shared" si="177"/>
        <v>0</v>
      </c>
      <c r="V984" s="9">
        <f t="shared" si="178"/>
        <v>0</v>
      </c>
      <c r="W984" s="9">
        <f t="shared" si="179"/>
        <v>0</v>
      </c>
      <c r="X984" s="22">
        <f t="shared" si="180"/>
        <v>0</v>
      </c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</row>
    <row r="985" spans="1:159" s="21" customFormat="1">
      <c r="A985" s="78" t="s">
        <v>2335</v>
      </c>
      <c r="B985" s="90" t="s">
        <v>880</v>
      </c>
      <c r="C985" s="91">
        <v>4354</v>
      </c>
      <c r="D985" s="90" t="s">
        <v>921</v>
      </c>
      <c r="E985" s="110" t="str">
        <f>VLOOKUP($C985,'2023-24 School Level AAFTE'!$C$4:$L$2380,9,FALSE)</f>
        <v>No</v>
      </c>
      <c r="F985" s="98">
        <f>VLOOKUP($C985,'2023-24 School Level AAFTE'!$C$4:$J$2380,8,FALSE)</f>
        <v>482.27</v>
      </c>
      <c r="G985" s="100">
        <f>IFERROR(IF(E985= "yes",VLOOKUP(C985,Summary!$B:$I,5,0),0),0)</f>
        <v>0</v>
      </c>
      <c r="H985" s="99">
        <f t="shared" si="171"/>
        <v>0</v>
      </c>
      <c r="I985" s="157">
        <f>VLOOKUP($A985,'2024-25 Salary &amp; Benefits'!$A:$I,3,FALSE)</f>
        <v>1.18</v>
      </c>
      <c r="J985" s="157">
        <f>VLOOKUP($A985,'2024-25 Salary &amp; Benefits'!$A:$I,4,FALSE)</f>
        <v>1.18</v>
      </c>
      <c r="K985" s="144">
        <f t="shared" si="172"/>
        <v>0</v>
      </c>
      <c r="L985" s="143">
        <f t="shared" si="173"/>
        <v>0</v>
      </c>
      <c r="M985" s="145">
        <f>'2024-25 Salary &amp; Benefits'!$E$6</f>
        <v>72728</v>
      </c>
      <c r="N985" s="145">
        <f>'2024-25 Salary &amp; Benefits'!$F$6</f>
        <v>78209</v>
      </c>
      <c r="O985" s="9">
        <f t="shared" si="174"/>
        <v>0</v>
      </c>
      <c r="P985" s="9">
        <f t="shared" si="175"/>
        <v>0</v>
      </c>
      <c r="Q985" s="9">
        <f>'2024-25 Salary &amp; Benefits'!G$6</f>
        <v>14418.72</v>
      </c>
      <c r="R985" s="146">
        <f>'2024-25 Salary &amp; Benefits'!H$6</f>
        <v>0.18149999999999999</v>
      </c>
      <c r="S985" s="146">
        <f>'2024-25 Salary &amp; Benefits'!I$6</f>
        <v>0.17510000000000001</v>
      </c>
      <c r="T985" s="9">
        <f t="shared" si="176"/>
        <v>0</v>
      </c>
      <c r="U985" s="9">
        <f t="shared" si="177"/>
        <v>0</v>
      </c>
      <c r="V985" s="9">
        <f t="shared" si="178"/>
        <v>0</v>
      </c>
      <c r="W985" s="9">
        <f t="shared" si="179"/>
        <v>0</v>
      </c>
      <c r="X985" s="22">
        <f t="shared" si="180"/>
        <v>0</v>
      </c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</row>
    <row r="986" spans="1:159" s="21" customFormat="1">
      <c r="A986" s="78" t="s">
        <v>2335</v>
      </c>
      <c r="B986" s="90" t="s">
        <v>880</v>
      </c>
      <c r="C986" s="91">
        <v>4096</v>
      </c>
      <c r="D986" s="90" t="s">
        <v>914</v>
      </c>
      <c r="E986" s="110" t="str">
        <f>VLOOKUP($C986,'2023-24 School Level AAFTE'!$C$4:$L$2380,9,FALSE)</f>
        <v>No</v>
      </c>
      <c r="F986" s="98">
        <f>VLOOKUP($C986,'2023-24 School Level AAFTE'!$C$4:$J$2380,8,FALSE)</f>
        <v>604.87</v>
      </c>
      <c r="G986" s="100">
        <f>IFERROR(IF(E986= "yes",VLOOKUP(C986,Summary!$B:$I,5,0),0),0)</f>
        <v>0</v>
      </c>
      <c r="H986" s="99">
        <f t="shared" si="171"/>
        <v>0</v>
      </c>
      <c r="I986" s="157">
        <f>VLOOKUP($A986,'2024-25 Salary &amp; Benefits'!$A:$I,3,FALSE)</f>
        <v>1.18</v>
      </c>
      <c r="J986" s="157">
        <f>VLOOKUP($A986,'2024-25 Salary &amp; Benefits'!$A:$I,4,FALSE)</f>
        <v>1.18</v>
      </c>
      <c r="K986" s="144">
        <f t="shared" si="172"/>
        <v>0</v>
      </c>
      <c r="L986" s="143">
        <f t="shared" si="173"/>
        <v>0</v>
      </c>
      <c r="M986" s="145">
        <f>'2024-25 Salary &amp; Benefits'!$E$6</f>
        <v>72728</v>
      </c>
      <c r="N986" s="145">
        <f>'2024-25 Salary &amp; Benefits'!$F$6</f>
        <v>78209</v>
      </c>
      <c r="O986" s="9">
        <f t="shared" si="174"/>
        <v>0</v>
      </c>
      <c r="P986" s="9">
        <f t="shared" si="175"/>
        <v>0</v>
      </c>
      <c r="Q986" s="9">
        <f>'2024-25 Salary &amp; Benefits'!G$6</f>
        <v>14418.72</v>
      </c>
      <c r="R986" s="146">
        <f>'2024-25 Salary &amp; Benefits'!H$6</f>
        <v>0.18149999999999999</v>
      </c>
      <c r="S986" s="146">
        <f>'2024-25 Salary &amp; Benefits'!I$6</f>
        <v>0.17510000000000001</v>
      </c>
      <c r="T986" s="9">
        <f t="shared" si="176"/>
        <v>0</v>
      </c>
      <c r="U986" s="9">
        <f t="shared" si="177"/>
        <v>0</v>
      </c>
      <c r="V986" s="9">
        <f t="shared" si="178"/>
        <v>0</v>
      </c>
      <c r="W986" s="9">
        <f t="shared" si="179"/>
        <v>0</v>
      </c>
      <c r="X986" s="22">
        <f t="shared" si="180"/>
        <v>0</v>
      </c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</row>
    <row r="987" spans="1:159" s="21" customFormat="1">
      <c r="A987" s="78" t="s">
        <v>2335</v>
      </c>
      <c r="B987" s="90" t="s">
        <v>880</v>
      </c>
      <c r="C987" s="91">
        <v>3748</v>
      </c>
      <c r="D987" s="90" t="s">
        <v>907</v>
      </c>
      <c r="E987" s="110" t="str">
        <f>VLOOKUP($C987,'2023-24 School Level AAFTE'!$C$4:$L$2380,9,FALSE)</f>
        <v>No</v>
      </c>
      <c r="F987" s="98">
        <f>VLOOKUP($C987,'2023-24 School Level AAFTE'!$C$4:$J$2380,8,FALSE)</f>
        <v>357.18</v>
      </c>
      <c r="G987" s="100">
        <f>IFERROR(IF(E987= "yes",VLOOKUP(C987,Summary!$B:$I,5,0),0),0)</f>
        <v>0</v>
      </c>
      <c r="H987" s="99">
        <f t="shared" si="171"/>
        <v>0</v>
      </c>
      <c r="I987" s="157">
        <f>VLOOKUP($A987,'2024-25 Salary &amp; Benefits'!$A:$I,3,FALSE)</f>
        <v>1.18</v>
      </c>
      <c r="J987" s="157">
        <f>VLOOKUP($A987,'2024-25 Salary &amp; Benefits'!$A:$I,4,FALSE)</f>
        <v>1.18</v>
      </c>
      <c r="K987" s="144">
        <f t="shared" si="172"/>
        <v>0</v>
      </c>
      <c r="L987" s="143">
        <f t="shared" si="173"/>
        <v>0</v>
      </c>
      <c r="M987" s="145">
        <f>'2024-25 Salary &amp; Benefits'!$E$6</f>
        <v>72728</v>
      </c>
      <c r="N987" s="145">
        <f>'2024-25 Salary &amp; Benefits'!$F$6</f>
        <v>78209</v>
      </c>
      <c r="O987" s="9">
        <f t="shared" si="174"/>
        <v>0</v>
      </c>
      <c r="P987" s="9">
        <f t="shared" si="175"/>
        <v>0</v>
      </c>
      <c r="Q987" s="9">
        <f>'2024-25 Salary &amp; Benefits'!G$6</f>
        <v>14418.72</v>
      </c>
      <c r="R987" s="146">
        <f>'2024-25 Salary &amp; Benefits'!H$6</f>
        <v>0.18149999999999999</v>
      </c>
      <c r="S987" s="146">
        <f>'2024-25 Salary &amp; Benefits'!I$6</f>
        <v>0.17510000000000001</v>
      </c>
      <c r="T987" s="9">
        <f t="shared" si="176"/>
        <v>0</v>
      </c>
      <c r="U987" s="9">
        <f t="shared" si="177"/>
        <v>0</v>
      </c>
      <c r="V987" s="9">
        <f t="shared" si="178"/>
        <v>0</v>
      </c>
      <c r="W987" s="9">
        <f t="shared" si="179"/>
        <v>0</v>
      </c>
      <c r="X987" s="22">
        <f t="shared" si="180"/>
        <v>0</v>
      </c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</row>
    <row r="988" spans="1:159" s="21" customFormat="1">
      <c r="A988" s="78" t="s">
        <v>2335</v>
      </c>
      <c r="B988" s="90" t="s">
        <v>880</v>
      </c>
      <c r="C988" s="91">
        <v>4167</v>
      </c>
      <c r="D988" s="90" t="s">
        <v>917</v>
      </c>
      <c r="E988" s="110" t="str">
        <f>VLOOKUP($C988,'2023-24 School Level AAFTE'!$C$4:$L$2380,9,FALSE)</f>
        <v>No</v>
      </c>
      <c r="F988" s="98">
        <f>VLOOKUP($C988,'2023-24 School Level AAFTE'!$C$4:$J$2380,8,FALSE)</f>
        <v>90.71</v>
      </c>
      <c r="G988" s="100">
        <f>IFERROR(IF(E988= "yes",VLOOKUP(C988,Summary!$B:$I,5,0),0),0)</f>
        <v>0</v>
      </c>
      <c r="H988" s="99">
        <f t="shared" si="171"/>
        <v>0</v>
      </c>
      <c r="I988" s="157">
        <f>VLOOKUP($A988,'2024-25 Salary &amp; Benefits'!$A:$I,3,FALSE)</f>
        <v>1.18</v>
      </c>
      <c r="J988" s="157">
        <f>VLOOKUP($A988,'2024-25 Salary &amp; Benefits'!$A:$I,4,FALSE)</f>
        <v>1.18</v>
      </c>
      <c r="K988" s="144">
        <f t="shared" si="172"/>
        <v>0</v>
      </c>
      <c r="L988" s="143">
        <f t="shared" si="173"/>
        <v>0</v>
      </c>
      <c r="M988" s="145">
        <f>'2024-25 Salary &amp; Benefits'!$E$6</f>
        <v>72728</v>
      </c>
      <c r="N988" s="145">
        <f>'2024-25 Salary &amp; Benefits'!$F$6</f>
        <v>78209</v>
      </c>
      <c r="O988" s="9">
        <f t="shared" si="174"/>
        <v>0</v>
      </c>
      <c r="P988" s="9">
        <f t="shared" si="175"/>
        <v>0</v>
      </c>
      <c r="Q988" s="9">
        <f>'2024-25 Salary &amp; Benefits'!G$6</f>
        <v>14418.72</v>
      </c>
      <c r="R988" s="146">
        <f>'2024-25 Salary &amp; Benefits'!H$6</f>
        <v>0.18149999999999999</v>
      </c>
      <c r="S988" s="146">
        <f>'2024-25 Salary &amp; Benefits'!I$6</f>
        <v>0.17510000000000001</v>
      </c>
      <c r="T988" s="9">
        <f t="shared" si="176"/>
        <v>0</v>
      </c>
      <c r="U988" s="9">
        <f t="shared" si="177"/>
        <v>0</v>
      </c>
      <c r="V988" s="9">
        <f t="shared" si="178"/>
        <v>0</v>
      </c>
      <c r="W988" s="9">
        <f t="shared" si="179"/>
        <v>0</v>
      </c>
      <c r="X988" s="22">
        <f t="shared" si="180"/>
        <v>0</v>
      </c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</row>
    <row r="989" spans="1:159" s="21" customFormat="1">
      <c r="A989" s="78" t="s">
        <v>2335</v>
      </c>
      <c r="B989" s="90" t="s">
        <v>880</v>
      </c>
      <c r="C989" s="91">
        <v>2289</v>
      </c>
      <c r="D989" s="90" t="s">
        <v>888</v>
      </c>
      <c r="E989" s="110" t="str">
        <f>VLOOKUP($C989,'2023-24 School Level AAFTE'!$C$4:$L$2380,9,FALSE)</f>
        <v>No</v>
      </c>
      <c r="F989" s="98">
        <f>VLOOKUP($C989,'2023-24 School Level AAFTE'!$C$4:$J$2380,8,FALSE)</f>
        <v>559.66999999999996</v>
      </c>
      <c r="G989" s="100">
        <f>IFERROR(IF(E989= "yes",VLOOKUP(C989,Summary!$B:$I,5,0),0),0)</f>
        <v>0</v>
      </c>
      <c r="H989" s="99">
        <f t="shared" si="171"/>
        <v>0</v>
      </c>
      <c r="I989" s="157">
        <f>VLOOKUP($A989,'2024-25 Salary &amp; Benefits'!$A:$I,3,FALSE)</f>
        <v>1.18</v>
      </c>
      <c r="J989" s="157">
        <f>VLOOKUP($A989,'2024-25 Salary &amp; Benefits'!$A:$I,4,FALSE)</f>
        <v>1.18</v>
      </c>
      <c r="K989" s="144">
        <f t="shared" si="172"/>
        <v>0</v>
      </c>
      <c r="L989" s="143">
        <f t="shared" si="173"/>
        <v>0</v>
      </c>
      <c r="M989" s="145">
        <f>'2024-25 Salary &amp; Benefits'!$E$6</f>
        <v>72728</v>
      </c>
      <c r="N989" s="145">
        <f>'2024-25 Salary &amp; Benefits'!$F$6</f>
        <v>78209</v>
      </c>
      <c r="O989" s="9">
        <f t="shared" si="174"/>
        <v>0</v>
      </c>
      <c r="P989" s="9">
        <f t="shared" si="175"/>
        <v>0</v>
      </c>
      <c r="Q989" s="9">
        <f>'2024-25 Salary &amp; Benefits'!G$6</f>
        <v>14418.72</v>
      </c>
      <c r="R989" s="146">
        <f>'2024-25 Salary &amp; Benefits'!H$6</f>
        <v>0.18149999999999999</v>
      </c>
      <c r="S989" s="146">
        <f>'2024-25 Salary &amp; Benefits'!I$6</f>
        <v>0.17510000000000001</v>
      </c>
      <c r="T989" s="9">
        <f t="shared" si="176"/>
        <v>0</v>
      </c>
      <c r="U989" s="9">
        <f t="shared" si="177"/>
        <v>0</v>
      </c>
      <c r="V989" s="9">
        <f t="shared" si="178"/>
        <v>0</v>
      </c>
      <c r="W989" s="9">
        <f t="shared" si="179"/>
        <v>0</v>
      </c>
      <c r="X989" s="22">
        <f t="shared" si="180"/>
        <v>0</v>
      </c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</row>
    <row r="990" spans="1:159" s="21" customFormat="1">
      <c r="A990" s="78" t="s">
        <v>2335</v>
      </c>
      <c r="B990" s="90" t="s">
        <v>880</v>
      </c>
      <c r="C990" s="91">
        <v>3528</v>
      </c>
      <c r="D990" s="90" t="s">
        <v>897</v>
      </c>
      <c r="E990" s="110" t="str">
        <f>VLOOKUP($C990,'2023-24 School Level AAFTE'!$C$4:$L$2380,9,FALSE)</f>
        <v>No</v>
      </c>
      <c r="F990" s="98">
        <f>VLOOKUP($C990,'2023-24 School Level AAFTE'!$C$4:$J$2380,8,FALSE)</f>
        <v>2222.73</v>
      </c>
      <c r="G990" s="100">
        <f>IFERROR(IF(E990= "yes",VLOOKUP(C990,Summary!$B:$I,5,0),0),0)</f>
        <v>0</v>
      </c>
      <c r="H990" s="99">
        <f t="shared" si="171"/>
        <v>0</v>
      </c>
      <c r="I990" s="157">
        <f>VLOOKUP($A990,'2024-25 Salary &amp; Benefits'!$A:$I,3,FALSE)</f>
        <v>1.18</v>
      </c>
      <c r="J990" s="157">
        <f>VLOOKUP($A990,'2024-25 Salary &amp; Benefits'!$A:$I,4,FALSE)</f>
        <v>1.18</v>
      </c>
      <c r="K990" s="144">
        <f t="shared" si="172"/>
        <v>0</v>
      </c>
      <c r="L990" s="143">
        <f t="shared" si="173"/>
        <v>0</v>
      </c>
      <c r="M990" s="145">
        <f>'2024-25 Salary &amp; Benefits'!$E$6</f>
        <v>72728</v>
      </c>
      <c r="N990" s="145">
        <f>'2024-25 Salary &amp; Benefits'!$F$6</f>
        <v>78209</v>
      </c>
      <c r="O990" s="9">
        <f t="shared" si="174"/>
        <v>0</v>
      </c>
      <c r="P990" s="9">
        <f t="shared" si="175"/>
        <v>0</v>
      </c>
      <c r="Q990" s="9">
        <f>'2024-25 Salary &amp; Benefits'!G$6</f>
        <v>14418.72</v>
      </c>
      <c r="R990" s="146">
        <f>'2024-25 Salary &amp; Benefits'!H$6</f>
        <v>0.18149999999999999</v>
      </c>
      <c r="S990" s="146">
        <f>'2024-25 Salary &amp; Benefits'!I$6</f>
        <v>0.17510000000000001</v>
      </c>
      <c r="T990" s="9">
        <f t="shared" si="176"/>
        <v>0</v>
      </c>
      <c r="U990" s="9">
        <f t="shared" si="177"/>
        <v>0</v>
      </c>
      <c r="V990" s="9">
        <f t="shared" si="178"/>
        <v>0</v>
      </c>
      <c r="W990" s="9">
        <f t="shared" si="179"/>
        <v>0</v>
      </c>
      <c r="X990" s="22">
        <f t="shared" si="180"/>
        <v>0</v>
      </c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</row>
    <row r="991" spans="1:159" s="21" customFormat="1">
      <c r="A991" s="78" t="s">
        <v>2335</v>
      </c>
      <c r="B991" s="90" t="s">
        <v>880</v>
      </c>
      <c r="C991" s="91">
        <v>3232</v>
      </c>
      <c r="D991" s="90" t="s">
        <v>894</v>
      </c>
      <c r="E991" s="110" t="str">
        <f>VLOOKUP($C991,'2023-24 School Level AAFTE'!$C$4:$L$2380,9,FALSE)</f>
        <v>No</v>
      </c>
      <c r="F991" s="98">
        <f>VLOOKUP($C991,'2023-24 School Level AAFTE'!$C$4:$J$2380,8,FALSE)</f>
        <v>1013.25</v>
      </c>
      <c r="G991" s="100">
        <f>IFERROR(IF(E991= "yes",VLOOKUP(C991,Summary!$B:$I,5,0),0),0)</f>
        <v>0</v>
      </c>
      <c r="H991" s="99">
        <f t="shared" si="171"/>
        <v>0</v>
      </c>
      <c r="I991" s="157">
        <f>VLOOKUP($A991,'2024-25 Salary &amp; Benefits'!$A:$I,3,FALSE)</f>
        <v>1.18</v>
      </c>
      <c r="J991" s="157">
        <f>VLOOKUP($A991,'2024-25 Salary &amp; Benefits'!$A:$I,4,FALSE)</f>
        <v>1.18</v>
      </c>
      <c r="K991" s="144">
        <f t="shared" si="172"/>
        <v>0</v>
      </c>
      <c r="L991" s="143">
        <f t="shared" si="173"/>
        <v>0</v>
      </c>
      <c r="M991" s="145">
        <f>'2024-25 Salary &amp; Benefits'!$E$6</f>
        <v>72728</v>
      </c>
      <c r="N991" s="145">
        <f>'2024-25 Salary &amp; Benefits'!$F$6</f>
        <v>78209</v>
      </c>
      <c r="O991" s="9">
        <f t="shared" si="174"/>
        <v>0</v>
      </c>
      <c r="P991" s="9">
        <f t="shared" si="175"/>
        <v>0</v>
      </c>
      <c r="Q991" s="9">
        <f>'2024-25 Salary &amp; Benefits'!G$6</f>
        <v>14418.72</v>
      </c>
      <c r="R991" s="146">
        <f>'2024-25 Salary &amp; Benefits'!H$6</f>
        <v>0.18149999999999999</v>
      </c>
      <c r="S991" s="146">
        <f>'2024-25 Salary &amp; Benefits'!I$6</f>
        <v>0.17510000000000001</v>
      </c>
      <c r="T991" s="9">
        <f t="shared" si="176"/>
        <v>0</v>
      </c>
      <c r="U991" s="9">
        <f t="shared" si="177"/>
        <v>0</v>
      </c>
      <c r="V991" s="9">
        <f t="shared" si="178"/>
        <v>0</v>
      </c>
      <c r="W991" s="9">
        <f t="shared" si="179"/>
        <v>0</v>
      </c>
      <c r="X991" s="22">
        <f t="shared" si="180"/>
        <v>0</v>
      </c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</row>
    <row r="992" spans="1:159" s="21" customFormat="1">
      <c r="A992" s="78" t="s">
        <v>2335</v>
      </c>
      <c r="B992" s="90" t="s">
        <v>880</v>
      </c>
      <c r="C992" s="91">
        <v>5057</v>
      </c>
      <c r="D992" s="90" t="s">
        <v>927</v>
      </c>
      <c r="E992" s="110" t="str">
        <f>VLOOKUP($C992,'2023-24 School Level AAFTE'!$C$4:$L$2380,9,FALSE)</f>
        <v>No</v>
      </c>
      <c r="F992" s="98">
        <f>VLOOKUP($C992,'2023-24 School Level AAFTE'!$C$4:$J$2380,8,FALSE)</f>
        <v>73.69</v>
      </c>
      <c r="G992" s="100">
        <f>IFERROR(IF(E992= "yes",VLOOKUP(C992,Summary!$B:$I,5,0),0),0)</f>
        <v>0</v>
      </c>
      <c r="H992" s="99">
        <f t="shared" si="171"/>
        <v>0</v>
      </c>
      <c r="I992" s="157">
        <f>VLOOKUP($A992,'2024-25 Salary &amp; Benefits'!$A:$I,3,FALSE)</f>
        <v>1.18</v>
      </c>
      <c r="J992" s="157">
        <f>VLOOKUP($A992,'2024-25 Salary &amp; Benefits'!$A:$I,4,FALSE)</f>
        <v>1.18</v>
      </c>
      <c r="K992" s="144">
        <f t="shared" si="172"/>
        <v>0</v>
      </c>
      <c r="L992" s="143">
        <f t="shared" si="173"/>
        <v>0</v>
      </c>
      <c r="M992" s="145">
        <f>'2024-25 Salary &amp; Benefits'!$E$6</f>
        <v>72728</v>
      </c>
      <c r="N992" s="145">
        <f>'2024-25 Salary &amp; Benefits'!$F$6</f>
        <v>78209</v>
      </c>
      <c r="O992" s="9">
        <f t="shared" si="174"/>
        <v>0</v>
      </c>
      <c r="P992" s="9">
        <f t="shared" si="175"/>
        <v>0</v>
      </c>
      <c r="Q992" s="9">
        <f>'2024-25 Salary &amp; Benefits'!G$6</f>
        <v>14418.72</v>
      </c>
      <c r="R992" s="146">
        <f>'2024-25 Salary &amp; Benefits'!H$6</f>
        <v>0.18149999999999999</v>
      </c>
      <c r="S992" s="146">
        <f>'2024-25 Salary &amp; Benefits'!I$6</f>
        <v>0.17510000000000001</v>
      </c>
      <c r="T992" s="9">
        <f t="shared" si="176"/>
        <v>0</v>
      </c>
      <c r="U992" s="9">
        <f t="shared" si="177"/>
        <v>0</v>
      </c>
      <c r="V992" s="9">
        <f t="shared" si="178"/>
        <v>0</v>
      </c>
      <c r="W992" s="9">
        <f t="shared" si="179"/>
        <v>0</v>
      </c>
      <c r="X992" s="22">
        <f t="shared" si="180"/>
        <v>0</v>
      </c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</row>
    <row r="993" spans="1:159" s="21" customFormat="1">
      <c r="A993" s="78" t="s">
        <v>2335</v>
      </c>
      <c r="B993" s="90" t="s">
        <v>880</v>
      </c>
      <c r="C993" s="91">
        <v>4147</v>
      </c>
      <c r="D993" s="90" t="s">
        <v>915</v>
      </c>
      <c r="E993" s="110" t="str">
        <f>VLOOKUP($C993,'2023-24 School Level AAFTE'!$C$4:$L$2380,9,FALSE)</f>
        <v>No</v>
      </c>
      <c r="F993" s="98">
        <f>VLOOKUP($C993,'2023-24 School Level AAFTE'!$C$4:$J$2380,8,FALSE)</f>
        <v>434.87</v>
      </c>
      <c r="G993" s="100">
        <f>IFERROR(IF(E993= "yes",VLOOKUP(C993,Summary!$B:$I,5,0),0),0)</f>
        <v>0</v>
      </c>
      <c r="H993" s="99">
        <f t="shared" si="171"/>
        <v>0</v>
      </c>
      <c r="I993" s="157">
        <f>VLOOKUP($A993,'2024-25 Salary &amp; Benefits'!$A:$I,3,FALSE)</f>
        <v>1.18</v>
      </c>
      <c r="J993" s="157">
        <f>VLOOKUP($A993,'2024-25 Salary &amp; Benefits'!$A:$I,4,FALSE)</f>
        <v>1.18</v>
      </c>
      <c r="K993" s="144">
        <f t="shared" si="172"/>
        <v>0</v>
      </c>
      <c r="L993" s="143">
        <f t="shared" si="173"/>
        <v>0</v>
      </c>
      <c r="M993" s="145">
        <f>'2024-25 Salary &amp; Benefits'!$E$6</f>
        <v>72728</v>
      </c>
      <c r="N993" s="145">
        <f>'2024-25 Salary &amp; Benefits'!$F$6</f>
        <v>78209</v>
      </c>
      <c r="O993" s="9">
        <f t="shared" si="174"/>
        <v>0</v>
      </c>
      <c r="P993" s="9">
        <f t="shared" si="175"/>
        <v>0</v>
      </c>
      <c r="Q993" s="9">
        <f>'2024-25 Salary &amp; Benefits'!G$6</f>
        <v>14418.72</v>
      </c>
      <c r="R993" s="146">
        <f>'2024-25 Salary &amp; Benefits'!H$6</f>
        <v>0.18149999999999999</v>
      </c>
      <c r="S993" s="146">
        <f>'2024-25 Salary &amp; Benefits'!I$6</f>
        <v>0.17510000000000001</v>
      </c>
      <c r="T993" s="9">
        <f t="shared" si="176"/>
        <v>0</v>
      </c>
      <c r="U993" s="9">
        <f t="shared" si="177"/>
        <v>0</v>
      </c>
      <c r="V993" s="9">
        <f t="shared" si="178"/>
        <v>0</v>
      </c>
      <c r="W993" s="9">
        <f t="shared" si="179"/>
        <v>0</v>
      </c>
      <c r="X993" s="22">
        <f t="shared" si="180"/>
        <v>0</v>
      </c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</row>
    <row r="994" spans="1:159" s="21" customFormat="1">
      <c r="A994" s="78" t="s">
        <v>2335</v>
      </c>
      <c r="B994" s="90" t="s">
        <v>880</v>
      </c>
      <c r="C994" s="89">
        <v>5053</v>
      </c>
      <c r="D994" s="79" t="s">
        <v>926</v>
      </c>
      <c r="E994" s="110" t="str">
        <f>VLOOKUP($C994,'2023-24 School Level AAFTE'!$C$4:$L$2380,9,FALSE)</f>
        <v>No</v>
      </c>
      <c r="F994" s="98">
        <f>VLOOKUP($C994,'2023-24 School Level AAFTE'!$C$4:$J$2380,8,FALSE)</f>
        <v>513.14</v>
      </c>
      <c r="G994" s="100">
        <f>IFERROR(IF(E994= "yes",VLOOKUP(C994,Summary!$B:$I,5,0),0),0)</f>
        <v>0</v>
      </c>
      <c r="H994" s="99">
        <f t="shared" si="171"/>
        <v>0</v>
      </c>
      <c r="I994" s="157">
        <f>VLOOKUP($A994,'2024-25 Salary &amp; Benefits'!$A:$I,3,FALSE)</f>
        <v>1.18</v>
      </c>
      <c r="J994" s="157">
        <f>VLOOKUP($A994,'2024-25 Salary &amp; Benefits'!$A:$I,4,FALSE)</f>
        <v>1.18</v>
      </c>
      <c r="K994" s="144">
        <f t="shared" si="172"/>
        <v>0</v>
      </c>
      <c r="L994" s="143">
        <f t="shared" si="173"/>
        <v>0</v>
      </c>
      <c r="M994" s="145">
        <f>'2024-25 Salary &amp; Benefits'!$E$6</f>
        <v>72728</v>
      </c>
      <c r="N994" s="145">
        <f>'2024-25 Salary &amp; Benefits'!$F$6</f>
        <v>78209</v>
      </c>
      <c r="O994" s="9">
        <f t="shared" si="174"/>
        <v>0</v>
      </c>
      <c r="P994" s="9">
        <f t="shared" si="175"/>
        <v>0</v>
      </c>
      <c r="Q994" s="9">
        <f>'2024-25 Salary &amp; Benefits'!G$6</f>
        <v>14418.72</v>
      </c>
      <c r="R994" s="146">
        <f>'2024-25 Salary &amp; Benefits'!H$6</f>
        <v>0.18149999999999999</v>
      </c>
      <c r="S994" s="146">
        <f>'2024-25 Salary &amp; Benefits'!I$6</f>
        <v>0.17510000000000001</v>
      </c>
      <c r="T994" s="9">
        <f t="shared" si="176"/>
        <v>0</v>
      </c>
      <c r="U994" s="9">
        <f t="shared" si="177"/>
        <v>0</v>
      </c>
      <c r="V994" s="9">
        <f t="shared" si="178"/>
        <v>0</v>
      </c>
      <c r="W994" s="9">
        <f t="shared" si="179"/>
        <v>0</v>
      </c>
      <c r="X994" s="22">
        <f t="shared" si="180"/>
        <v>0</v>
      </c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</row>
    <row r="995" spans="1:159" s="21" customFormat="1">
      <c r="A995" s="78" t="s">
        <v>2335</v>
      </c>
      <c r="B995" s="90" t="s">
        <v>880</v>
      </c>
      <c r="C995" s="91">
        <v>2992</v>
      </c>
      <c r="D995" s="90" t="s">
        <v>892</v>
      </c>
      <c r="E995" s="110" t="str">
        <f>VLOOKUP($C995,'2023-24 School Level AAFTE'!$C$4:$L$2380,9,FALSE)</f>
        <v>No</v>
      </c>
      <c r="F995" s="98">
        <f>VLOOKUP($C995,'2023-24 School Level AAFTE'!$C$4:$J$2380,8,FALSE)</f>
        <v>557.35</v>
      </c>
      <c r="G995" s="100">
        <f>IFERROR(IF(E995= "yes",VLOOKUP(C995,Summary!$B:$I,5,0),0),0)</f>
        <v>0</v>
      </c>
      <c r="H995" s="99">
        <f t="shared" si="171"/>
        <v>0</v>
      </c>
      <c r="I995" s="157">
        <f>VLOOKUP($A995,'2024-25 Salary &amp; Benefits'!$A:$I,3,FALSE)</f>
        <v>1.18</v>
      </c>
      <c r="J995" s="157">
        <f>VLOOKUP($A995,'2024-25 Salary &amp; Benefits'!$A:$I,4,FALSE)</f>
        <v>1.18</v>
      </c>
      <c r="K995" s="144">
        <f t="shared" si="172"/>
        <v>0</v>
      </c>
      <c r="L995" s="143">
        <f t="shared" si="173"/>
        <v>0</v>
      </c>
      <c r="M995" s="145">
        <f>'2024-25 Salary &amp; Benefits'!$E$6</f>
        <v>72728</v>
      </c>
      <c r="N995" s="145">
        <f>'2024-25 Salary &amp; Benefits'!$F$6</f>
        <v>78209</v>
      </c>
      <c r="O995" s="9">
        <f t="shared" si="174"/>
        <v>0</v>
      </c>
      <c r="P995" s="9">
        <f t="shared" si="175"/>
        <v>0</v>
      </c>
      <c r="Q995" s="9">
        <f>'2024-25 Salary &amp; Benefits'!G$6</f>
        <v>14418.72</v>
      </c>
      <c r="R995" s="146">
        <f>'2024-25 Salary &amp; Benefits'!H$6</f>
        <v>0.18149999999999999</v>
      </c>
      <c r="S995" s="146">
        <f>'2024-25 Salary &amp; Benefits'!I$6</f>
        <v>0.17510000000000001</v>
      </c>
      <c r="T995" s="9">
        <f t="shared" si="176"/>
        <v>0</v>
      </c>
      <c r="U995" s="9">
        <f t="shared" si="177"/>
        <v>0</v>
      </c>
      <c r="V995" s="9">
        <f t="shared" si="178"/>
        <v>0</v>
      </c>
      <c r="W995" s="9">
        <f t="shared" si="179"/>
        <v>0</v>
      </c>
      <c r="X995" s="22">
        <f t="shared" si="180"/>
        <v>0</v>
      </c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</row>
    <row r="996" spans="1:159" s="21" customFormat="1">
      <c r="A996" s="78" t="s">
        <v>2335</v>
      </c>
      <c r="B996" s="90" t="s">
        <v>880</v>
      </c>
      <c r="C996" s="91">
        <v>3706</v>
      </c>
      <c r="D996" s="90" t="s">
        <v>905</v>
      </c>
      <c r="E996" s="110" t="str">
        <f>VLOOKUP($C996,'2023-24 School Level AAFTE'!$C$4:$L$2380,9,FALSE)</f>
        <v>No</v>
      </c>
      <c r="F996" s="98">
        <f>VLOOKUP($C996,'2023-24 School Level AAFTE'!$C$4:$J$2380,8,FALSE)</f>
        <v>886.33</v>
      </c>
      <c r="G996" s="100">
        <f>IFERROR(IF(E996= "yes",VLOOKUP(C996,Summary!$B:$I,5,0),0),0)</f>
        <v>0</v>
      </c>
      <c r="H996" s="99">
        <f t="shared" si="171"/>
        <v>0</v>
      </c>
      <c r="I996" s="157">
        <f>VLOOKUP($A996,'2024-25 Salary &amp; Benefits'!$A:$I,3,FALSE)</f>
        <v>1.18</v>
      </c>
      <c r="J996" s="157">
        <f>VLOOKUP($A996,'2024-25 Salary &amp; Benefits'!$A:$I,4,FALSE)</f>
        <v>1.18</v>
      </c>
      <c r="K996" s="144">
        <f t="shared" si="172"/>
        <v>0</v>
      </c>
      <c r="L996" s="143">
        <f t="shared" si="173"/>
        <v>0</v>
      </c>
      <c r="M996" s="145">
        <f>'2024-25 Salary &amp; Benefits'!$E$6</f>
        <v>72728</v>
      </c>
      <c r="N996" s="145">
        <f>'2024-25 Salary &amp; Benefits'!$F$6</f>
        <v>78209</v>
      </c>
      <c r="O996" s="9">
        <f t="shared" si="174"/>
        <v>0</v>
      </c>
      <c r="P996" s="9">
        <f t="shared" si="175"/>
        <v>0</v>
      </c>
      <c r="Q996" s="9">
        <f>'2024-25 Salary &amp; Benefits'!G$6</f>
        <v>14418.72</v>
      </c>
      <c r="R996" s="146">
        <f>'2024-25 Salary &amp; Benefits'!H$6</f>
        <v>0.18149999999999999</v>
      </c>
      <c r="S996" s="146">
        <f>'2024-25 Salary &amp; Benefits'!I$6</f>
        <v>0.17510000000000001</v>
      </c>
      <c r="T996" s="9">
        <f t="shared" si="176"/>
        <v>0</v>
      </c>
      <c r="U996" s="9">
        <f t="shared" si="177"/>
        <v>0</v>
      </c>
      <c r="V996" s="9">
        <f t="shared" si="178"/>
        <v>0</v>
      </c>
      <c r="W996" s="9">
        <f t="shared" si="179"/>
        <v>0</v>
      </c>
      <c r="X996" s="22">
        <f t="shared" si="180"/>
        <v>0</v>
      </c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</row>
    <row r="997" spans="1:159" s="21" customFormat="1">
      <c r="A997" s="78" t="s">
        <v>2335</v>
      </c>
      <c r="B997" s="90" t="s">
        <v>880</v>
      </c>
      <c r="C997" s="91">
        <v>3703</v>
      </c>
      <c r="D997" s="90" t="s">
        <v>903</v>
      </c>
      <c r="E997" s="110" t="str">
        <f>VLOOKUP($C997,'2023-24 School Level AAFTE'!$C$4:$L$2380,9,FALSE)</f>
        <v>No</v>
      </c>
      <c r="F997" s="98">
        <f>VLOOKUP($C997,'2023-24 School Level AAFTE'!$C$4:$J$2380,8,FALSE)</f>
        <v>642.69000000000005</v>
      </c>
      <c r="G997" s="100">
        <f>IFERROR(IF(E997= "yes",VLOOKUP(C997,Summary!$B:$I,5,0),0),0)</f>
        <v>0</v>
      </c>
      <c r="H997" s="99">
        <f t="shared" si="171"/>
        <v>0</v>
      </c>
      <c r="I997" s="157">
        <f>VLOOKUP($A997,'2024-25 Salary &amp; Benefits'!$A:$I,3,FALSE)</f>
        <v>1.18</v>
      </c>
      <c r="J997" s="157">
        <f>VLOOKUP($A997,'2024-25 Salary &amp; Benefits'!$A:$I,4,FALSE)</f>
        <v>1.18</v>
      </c>
      <c r="K997" s="144">
        <f t="shared" si="172"/>
        <v>0</v>
      </c>
      <c r="L997" s="143">
        <f t="shared" si="173"/>
        <v>0</v>
      </c>
      <c r="M997" s="145">
        <f>'2024-25 Salary &amp; Benefits'!$E$6</f>
        <v>72728</v>
      </c>
      <c r="N997" s="145">
        <f>'2024-25 Salary &amp; Benefits'!$F$6</f>
        <v>78209</v>
      </c>
      <c r="O997" s="9">
        <f t="shared" si="174"/>
        <v>0</v>
      </c>
      <c r="P997" s="9">
        <f t="shared" si="175"/>
        <v>0</v>
      </c>
      <c r="Q997" s="9">
        <f>'2024-25 Salary &amp; Benefits'!G$6</f>
        <v>14418.72</v>
      </c>
      <c r="R997" s="146">
        <f>'2024-25 Salary &amp; Benefits'!H$6</f>
        <v>0.18149999999999999</v>
      </c>
      <c r="S997" s="146">
        <f>'2024-25 Salary &amp; Benefits'!I$6</f>
        <v>0.17510000000000001</v>
      </c>
      <c r="T997" s="9">
        <f t="shared" si="176"/>
        <v>0</v>
      </c>
      <c r="U997" s="9">
        <f t="shared" si="177"/>
        <v>0</v>
      </c>
      <c r="V997" s="9">
        <f t="shared" si="178"/>
        <v>0</v>
      </c>
      <c r="W997" s="9">
        <f t="shared" si="179"/>
        <v>0</v>
      </c>
      <c r="X997" s="22">
        <f t="shared" si="180"/>
        <v>0</v>
      </c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</row>
    <row r="998" spans="1:159" s="21" customFormat="1">
      <c r="A998" s="78" t="s">
        <v>2335</v>
      </c>
      <c r="B998" s="90" t="s">
        <v>880</v>
      </c>
      <c r="C998" s="91">
        <v>3747</v>
      </c>
      <c r="D998" s="90" t="s">
        <v>906</v>
      </c>
      <c r="E998" s="110" t="str">
        <f>VLOOKUP($C998,'2023-24 School Level AAFTE'!$C$4:$L$2380,9,FALSE)</f>
        <v>No</v>
      </c>
      <c r="F998" s="98">
        <f>VLOOKUP($C998,'2023-24 School Level AAFTE'!$C$4:$J$2380,8,FALSE)</f>
        <v>385.81</v>
      </c>
      <c r="G998" s="100">
        <f>IFERROR(IF(E998= "yes",VLOOKUP(C998,Summary!$B:$I,5,0),0),0)</f>
        <v>0</v>
      </c>
      <c r="H998" s="99">
        <f t="shared" si="171"/>
        <v>0</v>
      </c>
      <c r="I998" s="157">
        <f>VLOOKUP($A998,'2024-25 Salary &amp; Benefits'!$A:$I,3,FALSE)</f>
        <v>1.18</v>
      </c>
      <c r="J998" s="157">
        <f>VLOOKUP($A998,'2024-25 Salary &amp; Benefits'!$A:$I,4,FALSE)</f>
        <v>1.18</v>
      </c>
      <c r="K998" s="144">
        <f t="shared" si="172"/>
        <v>0</v>
      </c>
      <c r="L998" s="143">
        <f t="shared" si="173"/>
        <v>0</v>
      </c>
      <c r="M998" s="145">
        <f>'2024-25 Salary &amp; Benefits'!$E$6</f>
        <v>72728</v>
      </c>
      <c r="N998" s="145">
        <f>'2024-25 Salary &amp; Benefits'!$F$6</f>
        <v>78209</v>
      </c>
      <c r="O998" s="9">
        <f t="shared" si="174"/>
        <v>0</v>
      </c>
      <c r="P998" s="9">
        <f t="shared" si="175"/>
        <v>0</v>
      </c>
      <c r="Q998" s="9">
        <f>'2024-25 Salary &amp; Benefits'!G$6</f>
        <v>14418.72</v>
      </c>
      <c r="R998" s="146">
        <f>'2024-25 Salary &amp; Benefits'!H$6</f>
        <v>0.18149999999999999</v>
      </c>
      <c r="S998" s="146">
        <f>'2024-25 Salary &amp; Benefits'!I$6</f>
        <v>0.17510000000000001</v>
      </c>
      <c r="T998" s="9">
        <f t="shared" si="176"/>
        <v>0</v>
      </c>
      <c r="U998" s="9">
        <f t="shared" si="177"/>
        <v>0</v>
      </c>
      <c r="V998" s="9">
        <f t="shared" si="178"/>
        <v>0</v>
      </c>
      <c r="W998" s="9">
        <f t="shared" si="179"/>
        <v>0</v>
      </c>
      <c r="X998" s="22">
        <f t="shared" si="180"/>
        <v>0</v>
      </c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</row>
    <row r="999" spans="1:159" s="21" customFormat="1">
      <c r="A999" s="78" t="s">
        <v>2335</v>
      </c>
      <c r="B999" s="90" t="s">
        <v>880</v>
      </c>
      <c r="C999" s="91">
        <v>4302</v>
      </c>
      <c r="D999" s="90" t="s">
        <v>919</v>
      </c>
      <c r="E999" s="110" t="str">
        <f>VLOOKUP($C999,'2023-24 School Level AAFTE'!$C$4:$L$2380,9,FALSE)</f>
        <v>No</v>
      </c>
      <c r="F999" s="98">
        <f>VLOOKUP($C999,'2023-24 School Level AAFTE'!$C$4:$J$2380,8,FALSE)</f>
        <v>575.14</v>
      </c>
      <c r="G999" s="100">
        <f>IFERROR(IF(E999= "yes",VLOOKUP(C999,Summary!$B:$I,5,0),0),0)</f>
        <v>0</v>
      </c>
      <c r="H999" s="99">
        <f t="shared" si="171"/>
        <v>0</v>
      </c>
      <c r="I999" s="157">
        <f>VLOOKUP($A999,'2024-25 Salary &amp; Benefits'!$A:$I,3,FALSE)</f>
        <v>1.18</v>
      </c>
      <c r="J999" s="157">
        <f>VLOOKUP($A999,'2024-25 Salary &amp; Benefits'!$A:$I,4,FALSE)</f>
        <v>1.18</v>
      </c>
      <c r="K999" s="144">
        <f t="shared" si="172"/>
        <v>0</v>
      </c>
      <c r="L999" s="143">
        <f t="shared" si="173"/>
        <v>0</v>
      </c>
      <c r="M999" s="145">
        <f>'2024-25 Salary &amp; Benefits'!$E$6</f>
        <v>72728</v>
      </c>
      <c r="N999" s="145">
        <f>'2024-25 Salary &amp; Benefits'!$F$6</f>
        <v>78209</v>
      </c>
      <c r="O999" s="9">
        <f t="shared" si="174"/>
        <v>0</v>
      </c>
      <c r="P999" s="9">
        <f t="shared" si="175"/>
        <v>0</v>
      </c>
      <c r="Q999" s="9">
        <f>'2024-25 Salary &amp; Benefits'!G$6</f>
        <v>14418.72</v>
      </c>
      <c r="R999" s="146">
        <f>'2024-25 Salary &amp; Benefits'!H$6</f>
        <v>0.18149999999999999</v>
      </c>
      <c r="S999" s="146">
        <f>'2024-25 Salary &amp; Benefits'!I$6</f>
        <v>0.17510000000000001</v>
      </c>
      <c r="T999" s="9">
        <f t="shared" si="176"/>
        <v>0</v>
      </c>
      <c r="U999" s="9">
        <f t="shared" si="177"/>
        <v>0</v>
      </c>
      <c r="V999" s="9">
        <f t="shared" si="178"/>
        <v>0</v>
      </c>
      <c r="W999" s="9">
        <f t="shared" si="179"/>
        <v>0</v>
      </c>
      <c r="X999" s="22">
        <f t="shared" si="180"/>
        <v>0</v>
      </c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</row>
    <row r="1000" spans="1:159" s="21" customFormat="1">
      <c r="A1000" s="78" t="s">
        <v>2335</v>
      </c>
      <c r="B1000" s="90" t="s">
        <v>880</v>
      </c>
      <c r="C1000" s="91">
        <v>1975</v>
      </c>
      <c r="D1000" s="90" t="s">
        <v>887</v>
      </c>
      <c r="E1000" s="110" t="str">
        <f>VLOOKUP($C1000,'2023-24 School Level AAFTE'!$C$4:$L$2380,9,FALSE)</f>
        <v>No</v>
      </c>
      <c r="F1000" s="98">
        <f>VLOOKUP($C1000,'2023-24 School Level AAFTE'!$C$4:$J$2380,8,FALSE)</f>
        <v>89</v>
      </c>
      <c r="G1000" s="100">
        <f>IFERROR(IF(E1000= "yes",VLOOKUP(C1000,Summary!$B:$I,5,0),0),0)</f>
        <v>0</v>
      </c>
      <c r="H1000" s="99">
        <f t="shared" si="171"/>
        <v>0</v>
      </c>
      <c r="I1000" s="157">
        <f>VLOOKUP($A1000,'2024-25 Salary &amp; Benefits'!$A:$I,3,FALSE)</f>
        <v>1.18</v>
      </c>
      <c r="J1000" s="157">
        <f>VLOOKUP($A1000,'2024-25 Salary &amp; Benefits'!$A:$I,4,FALSE)</f>
        <v>1.18</v>
      </c>
      <c r="K1000" s="144">
        <f t="shared" si="172"/>
        <v>0</v>
      </c>
      <c r="L1000" s="143">
        <f t="shared" si="173"/>
        <v>0</v>
      </c>
      <c r="M1000" s="145">
        <f>'2024-25 Salary &amp; Benefits'!$E$6</f>
        <v>72728</v>
      </c>
      <c r="N1000" s="145">
        <f>'2024-25 Salary &amp; Benefits'!$F$6</f>
        <v>78209</v>
      </c>
      <c r="O1000" s="9">
        <f t="shared" si="174"/>
        <v>0</v>
      </c>
      <c r="P1000" s="9">
        <f t="shared" si="175"/>
        <v>0</v>
      </c>
      <c r="Q1000" s="9">
        <f>'2024-25 Salary &amp; Benefits'!G$6</f>
        <v>14418.72</v>
      </c>
      <c r="R1000" s="146">
        <f>'2024-25 Salary &amp; Benefits'!H$6</f>
        <v>0.18149999999999999</v>
      </c>
      <c r="S1000" s="146">
        <f>'2024-25 Salary &amp; Benefits'!I$6</f>
        <v>0.17510000000000001</v>
      </c>
      <c r="T1000" s="9">
        <f t="shared" si="176"/>
        <v>0</v>
      </c>
      <c r="U1000" s="9">
        <f t="shared" si="177"/>
        <v>0</v>
      </c>
      <c r="V1000" s="9">
        <f t="shared" si="178"/>
        <v>0</v>
      </c>
      <c r="W1000" s="9">
        <f t="shared" si="179"/>
        <v>0</v>
      </c>
      <c r="X1000" s="22">
        <f t="shared" si="180"/>
        <v>0</v>
      </c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</row>
    <row r="1001" spans="1:159" s="21" customFormat="1">
      <c r="A1001" s="78" t="s">
        <v>2335</v>
      </c>
      <c r="B1001" s="90" t="s">
        <v>880</v>
      </c>
      <c r="C1001" s="91">
        <v>5265</v>
      </c>
      <c r="D1001" s="90" t="s">
        <v>929</v>
      </c>
      <c r="E1001" s="110" t="str">
        <f>VLOOKUP($C1001,'2023-24 School Level AAFTE'!$C$4:$L$2380,9,FALSE)</f>
        <v>No</v>
      </c>
      <c r="F1001" s="98">
        <f>VLOOKUP($C1001,'2023-24 School Level AAFTE'!$C$4:$J$2380,8,FALSE)</f>
        <v>601.1400000000001</v>
      </c>
      <c r="G1001" s="100">
        <f>IFERROR(IF(E1001= "yes",VLOOKUP(C1001,Summary!$B:$I,5,0),0),0)</f>
        <v>0</v>
      </c>
      <c r="H1001" s="99">
        <f t="shared" si="171"/>
        <v>0</v>
      </c>
      <c r="I1001" s="157">
        <f>VLOOKUP($A1001,'2024-25 Salary &amp; Benefits'!$A:$I,3,FALSE)</f>
        <v>1.18</v>
      </c>
      <c r="J1001" s="157">
        <f>VLOOKUP($A1001,'2024-25 Salary &amp; Benefits'!$A:$I,4,FALSE)</f>
        <v>1.18</v>
      </c>
      <c r="K1001" s="144">
        <f t="shared" si="172"/>
        <v>0</v>
      </c>
      <c r="L1001" s="143">
        <f t="shared" si="173"/>
        <v>0</v>
      </c>
      <c r="M1001" s="145">
        <f>'2024-25 Salary &amp; Benefits'!$E$6</f>
        <v>72728</v>
      </c>
      <c r="N1001" s="145">
        <f>'2024-25 Salary &amp; Benefits'!$F$6</f>
        <v>78209</v>
      </c>
      <c r="O1001" s="9">
        <f t="shared" si="174"/>
        <v>0</v>
      </c>
      <c r="P1001" s="9">
        <f t="shared" si="175"/>
        <v>0</v>
      </c>
      <c r="Q1001" s="9">
        <f>'2024-25 Salary &amp; Benefits'!G$6</f>
        <v>14418.72</v>
      </c>
      <c r="R1001" s="146">
        <f>'2024-25 Salary &amp; Benefits'!H$6</f>
        <v>0.18149999999999999</v>
      </c>
      <c r="S1001" s="146">
        <f>'2024-25 Salary &amp; Benefits'!I$6</f>
        <v>0.17510000000000001</v>
      </c>
      <c r="T1001" s="9">
        <f t="shared" si="176"/>
        <v>0</v>
      </c>
      <c r="U1001" s="9">
        <f t="shared" si="177"/>
        <v>0</v>
      </c>
      <c r="V1001" s="9">
        <f t="shared" si="178"/>
        <v>0</v>
      </c>
      <c r="W1001" s="9">
        <f t="shared" si="179"/>
        <v>0</v>
      </c>
      <c r="X1001" s="22">
        <f t="shared" si="180"/>
        <v>0</v>
      </c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</row>
    <row r="1002" spans="1:159" s="21" customFormat="1">
      <c r="A1002" s="78" t="s">
        <v>2335</v>
      </c>
      <c r="B1002" s="90" t="s">
        <v>880</v>
      </c>
      <c r="C1002" s="91">
        <v>3490</v>
      </c>
      <c r="D1002" s="90" t="s">
        <v>896</v>
      </c>
      <c r="E1002" s="110" t="str">
        <f>VLOOKUP($C1002,'2023-24 School Level AAFTE'!$C$4:$L$2380,9,FALSE)</f>
        <v>No</v>
      </c>
      <c r="F1002" s="98">
        <f>VLOOKUP($C1002,'2023-24 School Level AAFTE'!$C$4:$J$2380,8,FALSE)</f>
        <v>421.01</v>
      </c>
      <c r="G1002" s="100">
        <f>IFERROR(IF(E1002= "yes",VLOOKUP(C1002,Summary!$B:$I,5,0),0),0)</f>
        <v>0</v>
      </c>
      <c r="H1002" s="99">
        <f t="shared" si="171"/>
        <v>0</v>
      </c>
      <c r="I1002" s="157">
        <f>VLOOKUP($A1002,'2024-25 Salary &amp; Benefits'!$A:$I,3,FALSE)</f>
        <v>1.18</v>
      </c>
      <c r="J1002" s="157">
        <f>VLOOKUP($A1002,'2024-25 Salary &amp; Benefits'!$A:$I,4,FALSE)</f>
        <v>1.18</v>
      </c>
      <c r="K1002" s="144">
        <f t="shared" si="172"/>
        <v>0</v>
      </c>
      <c r="L1002" s="143">
        <f t="shared" si="173"/>
        <v>0</v>
      </c>
      <c r="M1002" s="145">
        <f>'2024-25 Salary &amp; Benefits'!$E$6</f>
        <v>72728</v>
      </c>
      <c r="N1002" s="145">
        <f>'2024-25 Salary &amp; Benefits'!$F$6</f>
        <v>78209</v>
      </c>
      <c r="O1002" s="9">
        <f t="shared" si="174"/>
        <v>0</v>
      </c>
      <c r="P1002" s="9">
        <f t="shared" si="175"/>
        <v>0</v>
      </c>
      <c r="Q1002" s="9">
        <f>'2024-25 Salary &amp; Benefits'!G$6</f>
        <v>14418.72</v>
      </c>
      <c r="R1002" s="146">
        <f>'2024-25 Salary &amp; Benefits'!H$6</f>
        <v>0.18149999999999999</v>
      </c>
      <c r="S1002" s="146">
        <f>'2024-25 Salary &amp; Benefits'!I$6</f>
        <v>0.17510000000000001</v>
      </c>
      <c r="T1002" s="9">
        <f t="shared" si="176"/>
        <v>0</v>
      </c>
      <c r="U1002" s="9">
        <f t="shared" si="177"/>
        <v>0</v>
      </c>
      <c r="V1002" s="9">
        <f t="shared" si="178"/>
        <v>0</v>
      </c>
      <c r="W1002" s="9">
        <f t="shared" si="179"/>
        <v>0</v>
      </c>
      <c r="X1002" s="22">
        <f t="shared" si="180"/>
        <v>0</v>
      </c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</row>
    <row r="1003" spans="1:159" s="21" customFormat="1">
      <c r="A1003" s="78" t="s">
        <v>2335</v>
      </c>
      <c r="B1003" s="90" t="s">
        <v>880</v>
      </c>
      <c r="C1003" s="91">
        <v>5597</v>
      </c>
      <c r="D1003" s="90" t="s">
        <v>2999</v>
      </c>
      <c r="E1003" s="110" t="str">
        <f>VLOOKUP($C1003,'2023-24 School Level AAFTE'!$C$4:$L$2380,9,FALSE)</f>
        <v>No</v>
      </c>
      <c r="F1003" s="98">
        <f>VLOOKUP($C1003,'2023-24 School Level AAFTE'!$C$4:$J$2380,8,FALSE)</f>
        <v>741.9</v>
      </c>
      <c r="G1003" s="100">
        <f>IFERROR(IF(E1003= "yes",VLOOKUP(C1003,Summary!$B:$I,5,0),0),0)</f>
        <v>0</v>
      </c>
      <c r="H1003" s="99">
        <f t="shared" si="171"/>
        <v>0</v>
      </c>
      <c r="I1003" s="157">
        <f>VLOOKUP($A1003,'2024-25 Salary &amp; Benefits'!$A:$I,3,FALSE)</f>
        <v>1.18</v>
      </c>
      <c r="J1003" s="157">
        <f>VLOOKUP($A1003,'2024-25 Salary &amp; Benefits'!$A:$I,4,FALSE)</f>
        <v>1.18</v>
      </c>
      <c r="K1003" s="144">
        <f t="shared" si="172"/>
        <v>0</v>
      </c>
      <c r="L1003" s="143">
        <f t="shared" si="173"/>
        <v>0</v>
      </c>
      <c r="M1003" s="145">
        <f>'2024-25 Salary &amp; Benefits'!$E$6</f>
        <v>72728</v>
      </c>
      <c r="N1003" s="145">
        <f>'2024-25 Salary &amp; Benefits'!$F$6</f>
        <v>78209</v>
      </c>
      <c r="O1003" s="9">
        <f t="shared" si="174"/>
        <v>0</v>
      </c>
      <c r="P1003" s="9">
        <f t="shared" si="175"/>
        <v>0</v>
      </c>
      <c r="Q1003" s="9">
        <f>'2024-25 Salary &amp; Benefits'!G$6</f>
        <v>14418.72</v>
      </c>
      <c r="R1003" s="146">
        <f>'2024-25 Salary &amp; Benefits'!H$6</f>
        <v>0.18149999999999999</v>
      </c>
      <c r="S1003" s="146">
        <f>'2024-25 Salary &amp; Benefits'!I$6</f>
        <v>0.17510000000000001</v>
      </c>
      <c r="T1003" s="9">
        <f t="shared" si="176"/>
        <v>0</v>
      </c>
      <c r="U1003" s="9">
        <f t="shared" si="177"/>
        <v>0</v>
      </c>
      <c r="V1003" s="9">
        <f t="shared" si="178"/>
        <v>0</v>
      </c>
      <c r="W1003" s="9">
        <f t="shared" si="179"/>
        <v>0</v>
      </c>
      <c r="X1003" s="22">
        <f t="shared" si="180"/>
        <v>0</v>
      </c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</row>
    <row r="1004" spans="1:159" s="21" customFormat="1">
      <c r="A1004" s="78" t="s">
        <v>2335</v>
      </c>
      <c r="B1004" s="90" t="s">
        <v>880</v>
      </c>
      <c r="C1004" s="91">
        <v>3441</v>
      </c>
      <c r="D1004" s="90" t="s">
        <v>895</v>
      </c>
      <c r="E1004" s="110" t="str">
        <f>VLOOKUP($C1004,'2023-24 School Level AAFTE'!$C$4:$L$2380,9,FALSE)</f>
        <v>No</v>
      </c>
      <c r="F1004" s="98">
        <f>VLOOKUP($C1004,'2023-24 School Level AAFTE'!$C$4:$J$2380,8,FALSE)</f>
        <v>586.83000000000004</v>
      </c>
      <c r="G1004" s="100">
        <f>IFERROR(IF(E1004= "yes",VLOOKUP(C1004,Summary!$B:$I,5,0),0),0)</f>
        <v>0</v>
      </c>
      <c r="H1004" s="99">
        <f t="shared" si="171"/>
        <v>0</v>
      </c>
      <c r="I1004" s="157">
        <f>VLOOKUP($A1004,'2024-25 Salary &amp; Benefits'!$A:$I,3,FALSE)</f>
        <v>1.18</v>
      </c>
      <c r="J1004" s="157">
        <f>VLOOKUP($A1004,'2024-25 Salary &amp; Benefits'!$A:$I,4,FALSE)</f>
        <v>1.18</v>
      </c>
      <c r="K1004" s="144">
        <f t="shared" si="172"/>
        <v>0</v>
      </c>
      <c r="L1004" s="143">
        <f t="shared" si="173"/>
        <v>0</v>
      </c>
      <c r="M1004" s="145">
        <f>'2024-25 Salary &amp; Benefits'!$E$6</f>
        <v>72728</v>
      </c>
      <c r="N1004" s="145">
        <f>'2024-25 Salary &amp; Benefits'!$F$6</f>
        <v>78209</v>
      </c>
      <c r="O1004" s="9">
        <f t="shared" si="174"/>
        <v>0</v>
      </c>
      <c r="P1004" s="9">
        <f t="shared" si="175"/>
        <v>0</v>
      </c>
      <c r="Q1004" s="9">
        <f>'2024-25 Salary &amp; Benefits'!G$6</f>
        <v>14418.72</v>
      </c>
      <c r="R1004" s="146">
        <f>'2024-25 Salary &amp; Benefits'!H$6</f>
        <v>0.18149999999999999</v>
      </c>
      <c r="S1004" s="146">
        <f>'2024-25 Salary &amp; Benefits'!I$6</f>
        <v>0.17510000000000001</v>
      </c>
      <c r="T1004" s="9">
        <f t="shared" si="176"/>
        <v>0</v>
      </c>
      <c r="U1004" s="9">
        <f t="shared" si="177"/>
        <v>0</v>
      </c>
      <c r="V1004" s="9">
        <f t="shared" si="178"/>
        <v>0</v>
      </c>
      <c r="W1004" s="9">
        <f t="shared" si="179"/>
        <v>0</v>
      </c>
      <c r="X1004" s="22">
        <f t="shared" si="180"/>
        <v>0</v>
      </c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</row>
    <row r="1005" spans="1:159" s="21" customFormat="1">
      <c r="A1005" s="78" t="s">
        <v>2335</v>
      </c>
      <c r="B1005" s="90" t="s">
        <v>880</v>
      </c>
      <c r="C1005" s="91">
        <v>5958</v>
      </c>
      <c r="D1005" s="90" t="s">
        <v>2595</v>
      </c>
      <c r="E1005" s="110" t="str">
        <f>VLOOKUP($C1005,'2023-24 School Level AAFTE'!$C$4:$L$2380,9,FALSE)</f>
        <v>No</v>
      </c>
      <c r="F1005" s="98">
        <f>VLOOKUP($C1005,'2023-24 School Level AAFTE'!$C$4:$J$2380,8,FALSE)</f>
        <v>410.12</v>
      </c>
      <c r="G1005" s="100">
        <f>IFERROR(IF(E1005= "yes",VLOOKUP(C1005,Summary!$B:$I,5,0),0),0)</f>
        <v>0</v>
      </c>
      <c r="H1005" s="99">
        <f t="shared" si="171"/>
        <v>0</v>
      </c>
      <c r="I1005" s="157">
        <f>VLOOKUP($A1005,'2024-25 Salary &amp; Benefits'!$A:$I,3,FALSE)</f>
        <v>1.18</v>
      </c>
      <c r="J1005" s="157">
        <f>VLOOKUP($A1005,'2024-25 Salary &amp; Benefits'!$A:$I,4,FALSE)</f>
        <v>1.18</v>
      </c>
      <c r="K1005" s="144">
        <f t="shared" si="172"/>
        <v>0</v>
      </c>
      <c r="L1005" s="143">
        <f t="shared" si="173"/>
        <v>0</v>
      </c>
      <c r="M1005" s="145">
        <f>'2024-25 Salary &amp; Benefits'!$E$6</f>
        <v>72728</v>
      </c>
      <c r="N1005" s="145">
        <f>'2024-25 Salary &amp; Benefits'!$F$6</f>
        <v>78209</v>
      </c>
      <c r="O1005" s="9">
        <f t="shared" si="174"/>
        <v>0</v>
      </c>
      <c r="P1005" s="9">
        <f t="shared" si="175"/>
        <v>0</v>
      </c>
      <c r="Q1005" s="9">
        <f>'2024-25 Salary &amp; Benefits'!G$6</f>
        <v>14418.72</v>
      </c>
      <c r="R1005" s="146">
        <f>'2024-25 Salary &amp; Benefits'!H$6</f>
        <v>0.18149999999999999</v>
      </c>
      <c r="S1005" s="146">
        <f>'2024-25 Salary &amp; Benefits'!I$6</f>
        <v>0.17510000000000001</v>
      </c>
      <c r="T1005" s="9">
        <f t="shared" si="176"/>
        <v>0</v>
      </c>
      <c r="U1005" s="9">
        <f t="shared" si="177"/>
        <v>0</v>
      </c>
      <c r="V1005" s="9">
        <f t="shared" si="178"/>
        <v>0</v>
      </c>
      <c r="W1005" s="9">
        <f t="shared" si="179"/>
        <v>0</v>
      </c>
      <c r="X1005" s="22">
        <f t="shared" si="180"/>
        <v>0</v>
      </c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</row>
    <row r="1006" spans="1:159" s="21" customFormat="1">
      <c r="A1006" s="78" t="s">
        <v>2335</v>
      </c>
      <c r="B1006" s="90" t="s">
        <v>880</v>
      </c>
      <c r="C1006" s="91">
        <v>4336</v>
      </c>
      <c r="D1006" s="90" t="s">
        <v>920</v>
      </c>
      <c r="E1006" s="110" t="str">
        <f>VLOOKUP($C1006,'2023-24 School Level AAFTE'!$C$4:$L$2380,9,FALSE)</f>
        <v>No</v>
      </c>
      <c r="F1006" s="98">
        <f>VLOOKUP($C1006,'2023-24 School Level AAFTE'!$C$4:$J$2380,8,FALSE)</f>
        <v>287.57</v>
      </c>
      <c r="G1006" s="100">
        <f>IFERROR(IF(E1006= "yes",VLOOKUP(C1006,Summary!$B:$I,5,0),0),0)</f>
        <v>0</v>
      </c>
      <c r="H1006" s="99">
        <f t="shared" si="171"/>
        <v>0</v>
      </c>
      <c r="I1006" s="157">
        <f>VLOOKUP($A1006,'2024-25 Salary &amp; Benefits'!$A:$I,3,FALSE)</f>
        <v>1.18</v>
      </c>
      <c r="J1006" s="157">
        <f>VLOOKUP($A1006,'2024-25 Salary &amp; Benefits'!$A:$I,4,FALSE)</f>
        <v>1.18</v>
      </c>
      <c r="K1006" s="144">
        <f t="shared" si="172"/>
        <v>0</v>
      </c>
      <c r="L1006" s="143">
        <f t="shared" si="173"/>
        <v>0</v>
      </c>
      <c r="M1006" s="145">
        <f>'2024-25 Salary &amp; Benefits'!$E$6</f>
        <v>72728</v>
      </c>
      <c r="N1006" s="145">
        <f>'2024-25 Salary &amp; Benefits'!$F$6</f>
        <v>78209</v>
      </c>
      <c r="O1006" s="9">
        <f t="shared" si="174"/>
        <v>0</v>
      </c>
      <c r="P1006" s="9">
        <f t="shared" si="175"/>
        <v>0</v>
      </c>
      <c r="Q1006" s="9">
        <f>'2024-25 Salary &amp; Benefits'!G$6</f>
        <v>14418.72</v>
      </c>
      <c r="R1006" s="146">
        <f>'2024-25 Salary &amp; Benefits'!H$6</f>
        <v>0.18149999999999999</v>
      </c>
      <c r="S1006" s="146">
        <f>'2024-25 Salary &amp; Benefits'!I$6</f>
        <v>0.17510000000000001</v>
      </c>
      <c r="T1006" s="9">
        <f t="shared" si="176"/>
        <v>0</v>
      </c>
      <c r="U1006" s="9">
        <f t="shared" si="177"/>
        <v>0</v>
      </c>
      <c r="V1006" s="9">
        <f t="shared" si="178"/>
        <v>0</v>
      </c>
      <c r="W1006" s="9">
        <f t="shared" si="179"/>
        <v>0</v>
      </c>
      <c r="X1006" s="22">
        <f t="shared" si="180"/>
        <v>0</v>
      </c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</row>
    <row r="1007" spans="1:159" s="21" customFormat="1">
      <c r="A1007" s="78" t="s">
        <v>2448</v>
      </c>
      <c r="B1007" s="90" t="s">
        <v>1717</v>
      </c>
      <c r="C1007" s="91">
        <v>4576</v>
      </c>
      <c r="D1007" s="90" t="s">
        <v>1722</v>
      </c>
      <c r="E1007" s="110" t="str">
        <f>VLOOKUP($C1007,'2023-24 School Level AAFTE'!$C$4:$L$2380,9,FALSE)</f>
        <v>No</v>
      </c>
      <c r="F1007" s="98">
        <f>VLOOKUP($C1007,'2023-24 School Level AAFTE'!$C$4:$J$2380,8,FALSE)</f>
        <v>434.64</v>
      </c>
      <c r="G1007" s="100">
        <f>IFERROR(IF(E1007= "yes",VLOOKUP(C1007,Summary!$B:$I,5,0),0),0)</f>
        <v>0</v>
      </c>
      <c r="H1007" s="99">
        <f t="shared" si="171"/>
        <v>0</v>
      </c>
      <c r="I1007" s="157">
        <f>VLOOKUP($A1007,'2024-25 Salary &amp; Benefits'!$A:$I,3,FALSE)</f>
        <v>1.1200000000000001</v>
      </c>
      <c r="J1007" s="157">
        <f>VLOOKUP($A1007,'2024-25 Salary &amp; Benefits'!$A:$I,4,FALSE)</f>
        <v>1.1200000000000001</v>
      </c>
      <c r="K1007" s="144">
        <f t="shared" si="172"/>
        <v>0</v>
      </c>
      <c r="L1007" s="143">
        <f t="shared" si="173"/>
        <v>0</v>
      </c>
      <c r="M1007" s="145">
        <f>'2024-25 Salary &amp; Benefits'!$E$6</f>
        <v>72728</v>
      </c>
      <c r="N1007" s="145">
        <f>'2024-25 Salary &amp; Benefits'!$F$6</f>
        <v>78209</v>
      </c>
      <c r="O1007" s="9">
        <f t="shared" si="174"/>
        <v>0</v>
      </c>
      <c r="P1007" s="9">
        <f t="shared" si="175"/>
        <v>0</v>
      </c>
      <c r="Q1007" s="9">
        <f>'2024-25 Salary &amp; Benefits'!G$6</f>
        <v>14418.72</v>
      </c>
      <c r="R1007" s="146">
        <f>'2024-25 Salary &amp; Benefits'!H$6</f>
        <v>0.18149999999999999</v>
      </c>
      <c r="S1007" s="146">
        <f>'2024-25 Salary &amp; Benefits'!I$6</f>
        <v>0.17510000000000001</v>
      </c>
      <c r="T1007" s="9">
        <f t="shared" si="176"/>
        <v>0</v>
      </c>
      <c r="U1007" s="9">
        <f t="shared" si="177"/>
        <v>0</v>
      </c>
      <c r="V1007" s="9">
        <f t="shared" si="178"/>
        <v>0</v>
      </c>
      <c r="W1007" s="9">
        <f t="shared" si="179"/>
        <v>0</v>
      </c>
      <c r="X1007" s="22">
        <f t="shared" si="180"/>
        <v>0</v>
      </c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</row>
    <row r="1008" spans="1:159" s="21" customFormat="1">
      <c r="A1008" s="78" t="s">
        <v>2448</v>
      </c>
      <c r="B1008" s="90" t="s">
        <v>1717</v>
      </c>
      <c r="C1008" s="91">
        <v>4477</v>
      </c>
      <c r="D1008" s="90" t="s">
        <v>1721</v>
      </c>
      <c r="E1008" s="110" t="str">
        <f>VLOOKUP($C1008,'2023-24 School Level AAFTE'!$C$4:$L$2380,9,FALSE)</f>
        <v>No</v>
      </c>
      <c r="F1008" s="98">
        <f>VLOOKUP($C1008,'2023-24 School Level AAFTE'!$C$4:$J$2380,8,FALSE)</f>
        <v>324.64</v>
      </c>
      <c r="G1008" s="100">
        <f>IFERROR(IF(E1008= "yes",VLOOKUP(C1008,Summary!$B:$I,5,0),0),0)</f>
        <v>0</v>
      </c>
      <c r="H1008" s="99">
        <f t="shared" si="171"/>
        <v>0</v>
      </c>
      <c r="I1008" s="157">
        <f>VLOOKUP($A1008,'2024-25 Salary &amp; Benefits'!$A:$I,3,FALSE)</f>
        <v>1.1200000000000001</v>
      </c>
      <c r="J1008" s="157">
        <f>VLOOKUP($A1008,'2024-25 Salary &amp; Benefits'!$A:$I,4,FALSE)</f>
        <v>1.1200000000000001</v>
      </c>
      <c r="K1008" s="144">
        <f t="shared" si="172"/>
        <v>0</v>
      </c>
      <c r="L1008" s="143">
        <f t="shared" si="173"/>
        <v>0</v>
      </c>
      <c r="M1008" s="145">
        <f>'2024-25 Salary &amp; Benefits'!$E$6</f>
        <v>72728</v>
      </c>
      <c r="N1008" s="145">
        <f>'2024-25 Salary &amp; Benefits'!$F$6</f>
        <v>78209</v>
      </c>
      <c r="O1008" s="9">
        <f t="shared" si="174"/>
        <v>0</v>
      </c>
      <c r="P1008" s="9">
        <f t="shared" si="175"/>
        <v>0</v>
      </c>
      <c r="Q1008" s="9">
        <f>'2024-25 Salary &amp; Benefits'!G$6</f>
        <v>14418.72</v>
      </c>
      <c r="R1008" s="146">
        <f>'2024-25 Salary &amp; Benefits'!H$6</f>
        <v>0.18149999999999999</v>
      </c>
      <c r="S1008" s="146">
        <f>'2024-25 Salary &amp; Benefits'!I$6</f>
        <v>0.17510000000000001</v>
      </c>
      <c r="T1008" s="9">
        <f t="shared" si="176"/>
        <v>0</v>
      </c>
      <c r="U1008" s="9">
        <f t="shared" si="177"/>
        <v>0</v>
      </c>
      <c r="V1008" s="9">
        <f t="shared" si="178"/>
        <v>0</v>
      </c>
      <c r="W1008" s="9">
        <f t="shared" si="179"/>
        <v>0</v>
      </c>
      <c r="X1008" s="22">
        <f t="shared" si="180"/>
        <v>0</v>
      </c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</row>
    <row r="1009" spans="1:159" s="21" customFormat="1">
      <c r="A1009" s="78" t="s">
        <v>2448</v>
      </c>
      <c r="B1009" s="90" t="s">
        <v>1717</v>
      </c>
      <c r="C1009" s="91">
        <v>3255</v>
      </c>
      <c r="D1009" s="90" t="s">
        <v>1718</v>
      </c>
      <c r="E1009" s="110" t="str">
        <f>VLOOKUP($C1009,'2023-24 School Level AAFTE'!$C$4:$L$2380,9,FALSE)</f>
        <v>Yes</v>
      </c>
      <c r="F1009" s="98">
        <f>VLOOKUP($C1009,'2023-24 School Level AAFTE'!$C$4:$J$2380,8,FALSE)</f>
        <v>424.74</v>
      </c>
      <c r="G1009" s="100">
        <f>IFERROR(IF(E1009= "yes",VLOOKUP(C1009,Summary!$B:$I,5,0),0),0)</f>
        <v>0</v>
      </c>
      <c r="H1009" s="99">
        <f t="shared" si="171"/>
        <v>424.74</v>
      </c>
      <c r="I1009" s="157">
        <f>VLOOKUP($A1009,'2024-25 Salary &amp; Benefits'!$A:$I,3,FALSE)</f>
        <v>1.1200000000000001</v>
      </c>
      <c r="J1009" s="157">
        <f>VLOOKUP($A1009,'2024-25 Salary &amp; Benefits'!$A:$I,4,FALSE)</f>
        <v>1.1200000000000001</v>
      </c>
      <c r="K1009" s="144">
        <f t="shared" si="172"/>
        <v>424.74</v>
      </c>
      <c r="L1009" s="143">
        <f t="shared" si="173"/>
        <v>1.246</v>
      </c>
      <c r="M1009" s="145">
        <f>'2024-25 Salary &amp; Benefits'!$E$6</f>
        <v>72728</v>
      </c>
      <c r="N1009" s="145">
        <f>'2024-25 Salary &amp; Benefits'!$F$6</f>
        <v>78209</v>
      </c>
      <c r="O1009" s="9">
        <f t="shared" si="174"/>
        <v>101493.38</v>
      </c>
      <c r="P1009" s="9">
        <f t="shared" si="175"/>
        <v>7648.8399999999965</v>
      </c>
      <c r="Q1009" s="9">
        <f>'2024-25 Salary &amp; Benefits'!G$6</f>
        <v>14418.72</v>
      </c>
      <c r="R1009" s="146">
        <f>'2024-25 Salary &amp; Benefits'!H$6</f>
        <v>0.18149999999999999</v>
      </c>
      <c r="S1009" s="146">
        <f>'2024-25 Salary &amp; Benefits'!I$6</f>
        <v>0.17510000000000001</v>
      </c>
      <c r="T1009" s="9">
        <f t="shared" si="176"/>
        <v>37726.089999999997</v>
      </c>
      <c r="U1009" s="9">
        <f t="shared" si="177"/>
        <v>1819.04</v>
      </c>
      <c r="V1009" s="9">
        <f t="shared" si="178"/>
        <v>318.51</v>
      </c>
      <c r="W1009" s="9">
        <f t="shared" si="179"/>
        <v>2137.5500000000002</v>
      </c>
      <c r="X1009" s="22">
        <f t="shared" si="180"/>
        <v>149005.85999999999</v>
      </c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</row>
    <row r="1010" spans="1:159" s="21" customFormat="1">
      <c r="A1010" s="78" t="s">
        <v>2448</v>
      </c>
      <c r="B1010" s="90" t="s">
        <v>1717</v>
      </c>
      <c r="C1010" s="91">
        <v>4204</v>
      </c>
      <c r="D1010" s="90" t="s">
        <v>1720</v>
      </c>
      <c r="E1010" s="110" t="str">
        <f>VLOOKUP($C1010,'2023-24 School Level AAFTE'!$C$4:$L$2380,9,FALSE)</f>
        <v>No</v>
      </c>
      <c r="F1010" s="98">
        <f>VLOOKUP($C1010,'2023-24 School Level AAFTE'!$C$4:$J$2380,8,FALSE)</f>
        <v>779.77</v>
      </c>
      <c r="G1010" s="100">
        <f>IFERROR(IF(E1010= "yes",VLOOKUP(C1010,Summary!$B:$I,5,0),0),0)</f>
        <v>0</v>
      </c>
      <c r="H1010" s="99">
        <f t="shared" si="171"/>
        <v>0</v>
      </c>
      <c r="I1010" s="157">
        <f>VLOOKUP($A1010,'2024-25 Salary &amp; Benefits'!$A:$I,3,FALSE)</f>
        <v>1.1200000000000001</v>
      </c>
      <c r="J1010" s="157">
        <f>VLOOKUP($A1010,'2024-25 Salary &amp; Benefits'!$A:$I,4,FALSE)</f>
        <v>1.1200000000000001</v>
      </c>
      <c r="K1010" s="144">
        <f t="shared" si="172"/>
        <v>0</v>
      </c>
      <c r="L1010" s="143">
        <f t="shared" si="173"/>
        <v>0</v>
      </c>
      <c r="M1010" s="145">
        <f>'2024-25 Salary &amp; Benefits'!$E$6</f>
        <v>72728</v>
      </c>
      <c r="N1010" s="145">
        <f>'2024-25 Salary &amp; Benefits'!$F$6</f>
        <v>78209</v>
      </c>
      <c r="O1010" s="9">
        <f t="shared" si="174"/>
        <v>0</v>
      </c>
      <c r="P1010" s="9">
        <f t="shared" si="175"/>
        <v>0</v>
      </c>
      <c r="Q1010" s="9">
        <f>'2024-25 Salary &amp; Benefits'!G$6</f>
        <v>14418.72</v>
      </c>
      <c r="R1010" s="146">
        <f>'2024-25 Salary &amp; Benefits'!H$6</f>
        <v>0.18149999999999999</v>
      </c>
      <c r="S1010" s="146">
        <f>'2024-25 Salary &amp; Benefits'!I$6</f>
        <v>0.17510000000000001</v>
      </c>
      <c r="T1010" s="9">
        <f t="shared" si="176"/>
        <v>0</v>
      </c>
      <c r="U1010" s="9">
        <f t="shared" si="177"/>
        <v>0</v>
      </c>
      <c r="V1010" s="9">
        <f t="shared" si="178"/>
        <v>0</v>
      </c>
      <c r="W1010" s="9">
        <f t="shared" si="179"/>
        <v>0</v>
      </c>
      <c r="X1010" s="22">
        <f t="shared" si="180"/>
        <v>0</v>
      </c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</row>
    <row r="1011" spans="1:159" s="21" customFormat="1">
      <c r="A1011" s="78" t="s">
        <v>2448</v>
      </c>
      <c r="B1011" s="90" t="s">
        <v>1717</v>
      </c>
      <c r="C1011" s="89">
        <v>3893</v>
      </c>
      <c r="D1011" s="79" t="s">
        <v>1719</v>
      </c>
      <c r="E1011" s="110" t="str">
        <f>VLOOKUP($C1011,'2023-24 School Level AAFTE'!$C$4:$L$2380,9,FALSE)</f>
        <v>No</v>
      </c>
      <c r="F1011" s="98">
        <f>VLOOKUP($C1011,'2023-24 School Level AAFTE'!$C$4:$J$2380,8,FALSE)</f>
        <v>621.25</v>
      </c>
      <c r="G1011" s="100">
        <f>IFERROR(IF(E1011= "yes",VLOOKUP(C1011,Summary!$B:$I,5,0),0),0)</f>
        <v>0</v>
      </c>
      <c r="H1011" s="99">
        <f t="shared" si="171"/>
        <v>0</v>
      </c>
      <c r="I1011" s="157">
        <f>VLOOKUP($A1011,'2024-25 Salary &amp; Benefits'!$A:$I,3,FALSE)</f>
        <v>1.1200000000000001</v>
      </c>
      <c r="J1011" s="157">
        <f>VLOOKUP($A1011,'2024-25 Salary &amp; Benefits'!$A:$I,4,FALSE)</f>
        <v>1.1200000000000001</v>
      </c>
      <c r="K1011" s="144">
        <f t="shared" si="172"/>
        <v>0</v>
      </c>
      <c r="L1011" s="143">
        <f t="shared" si="173"/>
        <v>0</v>
      </c>
      <c r="M1011" s="145">
        <f>'2024-25 Salary &amp; Benefits'!$E$6</f>
        <v>72728</v>
      </c>
      <c r="N1011" s="145">
        <f>'2024-25 Salary &amp; Benefits'!$F$6</f>
        <v>78209</v>
      </c>
      <c r="O1011" s="9">
        <f t="shared" si="174"/>
        <v>0</v>
      </c>
      <c r="P1011" s="9">
        <f t="shared" si="175"/>
        <v>0</v>
      </c>
      <c r="Q1011" s="9">
        <f>'2024-25 Salary &amp; Benefits'!G$6</f>
        <v>14418.72</v>
      </c>
      <c r="R1011" s="146">
        <f>'2024-25 Salary &amp; Benefits'!H$6</f>
        <v>0.18149999999999999</v>
      </c>
      <c r="S1011" s="146">
        <f>'2024-25 Salary &amp; Benefits'!I$6</f>
        <v>0.17510000000000001</v>
      </c>
      <c r="T1011" s="9">
        <f t="shared" si="176"/>
        <v>0</v>
      </c>
      <c r="U1011" s="9">
        <f t="shared" si="177"/>
        <v>0</v>
      </c>
      <c r="V1011" s="9">
        <f t="shared" si="178"/>
        <v>0</v>
      </c>
      <c r="W1011" s="9">
        <f t="shared" si="179"/>
        <v>0</v>
      </c>
      <c r="X1011" s="22">
        <f t="shared" si="180"/>
        <v>0</v>
      </c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</row>
    <row r="1012" spans="1:159" s="21" customFormat="1">
      <c r="A1012" s="78" t="s">
        <v>2506</v>
      </c>
      <c r="B1012" s="90" t="s">
        <v>2106</v>
      </c>
      <c r="C1012" s="91">
        <v>3137</v>
      </c>
      <c r="D1012" s="90" t="s">
        <v>2107</v>
      </c>
      <c r="E1012" s="110" t="str">
        <f>VLOOKUP($C1012,'2023-24 School Level AAFTE'!$C$4:$L$2380,9,FALSE)</f>
        <v>Yes</v>
      </c>
      <c r="F1012" s="98">
        <f>VLOOKUP($C1012,'2023-24 School Level AAFTE'!$C$4:$J$2380,8,FALSE)</f>
        <v>24.71</v>
      </c>
      <c r="G1012" s="100">
        <f>IFERROR(IF(E1012= "yes",VLOOKUP(C1012,Summary!$B:$I,5,0),0),0)</f>
        <v>0</v>
      </c>
      <c r="H1012" s="99">
        <f t="shared" si="171"/>
        <v>24.71</v>
      </c>
      <c r="I1012" s="157">
        <f>VLOOKUP($A1012,'2024-25 Salary &amp; Benefits'!$A:$I,3,FALSE)</f>
        <v>1</v>
      </c>
      <c r="J1012" s="157">
        <f>VLOOKUP($A1012,'2024-25 Salary &amp; Benefits'!$A:$I,4,FALSE)</f>
        <v>1</v>
      </c>
      <c r="K1012" s="144">
        <f t="shared" si="172"/>
        <v>24.71</v>
      </c>
      <c r="L1012" s="143">
        <f t="shared" si="173"/>
        <v>7.1999999999999995E-2</v>
      </c>
      <c r="M1012" s="145">
        <f>'2024-25 Salary &amp; Benefits'!$E$6</f>
        <v>72728</v>
      </c>
      <c r="N1012" s="145">
        <f>'2024-25 Salary &amp; Benefits'!$F$6</f>
        <v>78209</v>
      </c>
      <c r="O1012" s="9">
        <f t="shared" si="174"/>
        <v>5236.42</v>
      </c>
      <c r="P1012" s="9">
        <f t="shared" si="175"/>
        <v>394.63000000000011</v>
      </c>
      <c r="Q1012" s="9">
        <f>'2024-25 Salary &amp; Benefits'!G$6</f>
        <v>14418.72</v>
      </c>
      <c r="R1012" s="146">
        <f>'2024-25 Salary &amp; Benefits'!H$6</f>
        <v>0.18149999999999999</v>
      </c>
      <c r="S1012" s="146">
        <f>'2024-25 Salary &amp; Benefits'!I$6</f>
        <v>0.17510000000000001</v>
      </c>
      <c r="T1012" s="9">
        <f t="shared" si="176"/>
        <v>2057.66</v>
      </c>
      <c r="U1012" s="9">
        <f t="shared" si="177"/>
        <v>93.85</v>
      </c>
      <c r="V1012" s="9">
        <f t="shared" si="178"/>
        <v>16.43</v>
      </c>
      <c r="W1012" s="9">
        <f t="shared" si="179"/>
        <v>110.28</v>
      </c>
      <c r="X1012" s="22">
        <f t="shared" si="180"/>
        <v>7798.99</v>
      </c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</row>
    <row r="1013" spans="1:159" s="21" customFormat="1">
      <c r="A1013" s="78" t="s">
        <v>2463</v>
      </c>
      <c r="B1013" s="90" t="s">
        <v>1870</v>
      </c>
      <c r="C1013" s="91">
        <v>3416</v>
      </c>
      <c r="D1013" s="90" t="s">
        <v>1871</v>
      </c>
      <c r="E1013" s="110" t="str">
        <f>VLOOKUP($C1013,'2023-24 School Level AAFTE'!$C$4:$L$2380,9,FALSE)</f>
        <v>No</v>
      </c>
      <c r="F1013" s="98">
        <f>VLOOKUP($C1013,'2023-24 School Level AAFTE'!$C$4:$J$2380,8,FALSE)</f>
        <v>175.89000000000001</v>
      </c>
      <c r="G1013" s="100">
        <f>IFERROR(IF(E1013= "yes",VLOOKUP(C1013,Summary!$B:$I,5,0),0),0)</f>
        <v>0</v>
      </c>
      <c r="H1013" s="99">
        <f t="shared" si="171"/>
        <v>0</v>
      </c>
      <c r="I1013" s="157">
        <f>VLOOKUP($A1013,'2024-25 Salary &amp; Benefits'!$A:$I,3,FALSE)</f>
        <v>1</v>
      </c>
      <c r="J1013" s="157">
        <f>VLOOKUP($A1013,'2024-25 Salary &amp; Benefits'!$A:$I,4,FALSE)</f>
        <v>1</v>
      </c>
      <c r="K1013" s="144">
        <f t="shared" si="172"/>
        <v>0</v>
      </c>
      <c r="L1013" s="143">
        <f t="shared" si="173"/>
        <v>0</v>
      </c>
      <c r="M1013" s="145">
        <f>'2024-25 Salary &amp; Benefits'!$E$6</f>
        <v>72728</v>
      </c>
      <c r="N1013" s="145">
        <f>'2024-25 Salary &amp; Benefits'!$F$6</f>
        <v>78209</v>
      </c>
      <c r="O1013" s="9">
        <f t="shared" si="174"/>
        <v>0</v>
      </c>
      <c r="P1013" s="9">
        <f t="shared" si="175"/>
        <v>0</v>
      </c>
      <c r="Q1013" s="9">
        <f>'2024-25 Salary &amp; Benefits'!G$6</f>
        <v>14418.72</v>
      </c>
      <c r="R1013" s="146">
        <f>'2024-25 Salary &amp; Benefits'!H$6</f>
        <v>0.18149999999999999</v>
      </c>
      <c r="S1013" s="146">
        <f>'2024-25 Salary &amp; Benefits'!I$6</f>
        <v>0.17510000000000001</v>
      </c>
      <c r="T1013" s="9">
        <f t="shared" si="176"/>
        <v>0</v>
      </c>
      <c r="U1013" s="9">
        <f t="shared" si="177"/>
        <v>0</v>
      </c>
      <c r="V1013" s="9">
        <f t="shared" si="178"/>
        <v>0</v>
      </c>
      <c r="W1013" s="9">
        <f t="shared" si="179"/>
        <v>0</v>
      </c>
      <c r="X1013" s="22">
        <f t="shared" si="180"/>
        <v>0</v>
      </c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</row>
    <row r="1014" spans="1:159" s="21" customFormat="1">
      <c r="A1014" s="78" t="s">
        <v>2463</v>
      </c>
      <c r="B1014" s="90" t="s">
        <v>1870</v>
      </c>
      <c r="C1014" s="91">
        <v>4226</v>
      </c>
      <c r="D1014" s="90" t="s">
        <v>1872</v>
      </c>
      <c r="E1014" s="110" t="str">
        <f>VLOOKUP($C1014,'2023-24 School Level AAFTE'!$C$4:$L$2380,9,FALSE)</f>
        <v>No</v>
      </c>
      <c r="F1014" s="98">
        <f>VLOOKUP($C1014,'2023-24 School Level AAFTE'!$C$4:$J$2380,8,FALSE)</f>
        <v>417.6</v>
      </c>
      <c r="G1014" s="100">
        <f>IFERROR(IF(E1014= "yes",VLOOKUP(C1014,Summary!$B:$I,5,0),0),0)</f>
        <v>0</v>
      </c>
      <c r="H1014" s="99">
        <f t="shared" si="171"/>
        <v>0</v>
      </c>
      <c r="I1014" s="157">
        <f>VLOOKUP($A1014,'2024-25 Salary &amp; Benefits'!$A:$I,3,FALSE)</f>
        <v>1</v>
      </c>
      <c r="J1014" s="157">
        <f>VLOOKUP($A1014,'2024-25 Salary &amp; Benefits'!$A:$I,4,FALSE)</f>
        <v>1</v>
      </c>
      <c r="K1014" s="144">
        <f t="shared" si="172"/>
        <v>0</v>
      </c>
      <c r="L1014" s="143">
        <f t="shared" si="173"/>
        <v>0</v>
      </c>
      <c r="M1014" s="145">
        <f>'2024-25 Salary &amp; Benefits'!$E$6</f>
        <v>72728</v>
      </c>
      <c r="N1014" s="145">
        <f>'2024-25 Salary &amp; Benefits'!$F$6</f>
        <v>78209</v>
      </c>
      <c r="O1014" s="9">
        <f t="shared" si="174"/>
        <v>0</v>
      </c>
      <c r="P1014" s="9">
        <f t="shared" si="175"/>
        <v>0</v>
      </c>
      <c r="Q1014" s="9">
        <f>'2024-25 Salary &amp; Benefits'!G$6</f>
        <v>14418.72</v>
      </c>
      <c r="R1014" s="146">
        <f>'2024-25 Salary &amp; Benefits'!H$6</f>
        <v>0.18149999999999999</v>
      </c>
      <c r="S1014" s="146">
        <f>'2024-25 Salary &amp; Benefits'!I$6</f>
        <v>0.17510000000000001</v>
      </c>
      <c r="T1014" s="9">
        <f t="shared" si="176"/>
        <v>0</v>
      </c>
      <c r="U1014" s="9">
        <f t="shared" si="177"/>
        <v>0</v>
      </c>
      <c r="V1014" s="9">
        <f t="shared" si="178"/>
        <v>0</v>
      </c>
      <c r="W1014" s="9">
        <f t="shared" si="179"/>
        <v>0</v>
      </c>
      <c r="X1014" s="22">
        <f t="shared" si="180"/>
        <v>0</v>
      </c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</row>
    <row r="1015" spans="1:159" s="21" customFormat="1">
      <c r="A1015" s="78" t="s">
        <v>2232</v>
      </c>
      <c r="B1015" s="90" t="s">
        <v>12</v>
      </c>
      <c r="C1015" s="91">
        <v>3421</v>
      </c>
      <c r="D1015" s="90" t="s">
        <v>14</v>
      </c>
      <c r="E1015" s="110" t="str">
        <f>VLOOKUP($C1015,'2023-24 School Level AAFTE'!$C$4:$L$2380,9,FALSE)</f>
        <v>Yes</v>
      </c>
      <c r="F1015" s="98">
        <f>VLOOKUP($C1015,'2023-24 School Level AAFTE'!$C$4:$J$2380,8,FALSE)</f>
        <v>90.279999999999987</v>
      </c>
      <c r="G1015" s="100">
        <f>IFERROR(IF(E1015= "yes",VLOOKUP(C1015,Summary!$B:$I,5,0),0),0)</f>
        <v>0</v>
      </c>
      <c r="H1015" s="99">
        <f t="shared" si="171"/>
        <v>90.279999999999987</v>
      </c>
      <c r="I1015" s="157">
        <f>VLOOKUP($A1015,'2024-25 Salary &amp; Benefits'!$A:$I,3,FALSE)</f>
        <v>1</v>
      </c>
      <c r="J1015" s="157">
        <f>VLOOKUP($A1015,'2024-25 Salary &amp; Benefits'!$A:$I,4,FALSE)</f>
        <v>1</v>
      </c>
      <c r="K1015" s="144">
        <f t="shared" si="172"/>
        <v>90.279999999999987</v>
      </c>
      <c r="L1015" s="143">
        <f t="shared" si="173"/>
        <v>0.26500000000000001</v>
      </c>
      <c r="M1015" s="145">
        <f>'2024-25 Salary &amp; Benefits'!$E$6</f>
        <v>72728</v>
      </c>
      <c r="N1015" s="145">
        <f>'2024-25 Salary &amp; Benefits'!$F$6</f>
        <v>78209</v>
      </c>
      <c r="O1015" s="9">
        <f t="shared" si="174"/>
        <v>19272.919999999998</v>
      </c>
      <c r="P1015" s="9">
        <f t="shared" si="175"/>
        <v>1452.4700000000012</v>
      </c>
      <c r="Q1015" s="9">
        <f>'2024-25 Salary &amp; Benefits'!G$6</f>
        <v>14418.72</v>
      </c>
      <c r="R1015" s="146">
        <f>'2024-25 Salary &amp; Benefits'!H$6</f>
        <v>0.18149999999999999</v>
      </c>
      <c r="S1015" s="146">
        <f>'2024-25 Salary &amp; Benefits'!I$6</f>
        <v>0.17510000000000001</v>
      </c>
      <c r="T1015" s="9">
        <f t="shared" si="176"/>
        <v>7573.32</v>
      </c>
      <c r="U1015" s="9">
        <f t="shared" si="177"/>
        <v>345.42</v>
      </c>
      <c r="V1015" s="9">
        <f t="shared" si="178"/>
        <v>60.48</v>
      </c>
      <c r="W1015" s="9">
        <f t="shared" si="179"/>
        <v>405.90000000000003</v>
      </c>
      <c r="X1015" s="22">
        <f t="shared" si="180"/>
        <v>28704.61</v>
      </c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</row>
    <row r="1016" spans="1:159" s="21" customFormat="1">
      <c r="A1016" s="78" t="s">
        <v>2232</v>
      </c>
      <c r="B1016" s="90" t="s">
        <v>12</v>
      </c>
      <c r="C1016" s="91">
        <v>2903</v>
      </c>
      <c r="D1016" s="90" t="s">
        <v>13</v>
      </c>
      <c r="E1016" s="110" t="str">
        <f>VLOOKUP($C1016,'2023-24 School Level AAFTE'!$C$4:$L$2380,9,FALSE)</f>
        <v>Yes</v>
      </c>
      <c r="F1016" s="98">
        <f>VLOOKUP($C1016,'2023-24 School Level AAFTE'!$C$4:$J$2380,8,FALSE)</f>
        <v>43.79</v>
      </c>
      <c r="G1016" s="100">
        <f>IFERROR(IF(E1016= "yes",VLOOKUP(C1016,Summary!$B:$I,5,0),0),0)</f>
        <v>0</v>
      </c>
      <c r="H1016" s="99">
        <f t="shared" si="171"/>
        <v>43.79</v>
      </c>
      <c r="I1016" s="157">
        <f>VLOOKUP($A1016,'2024-25 Salary &amp; Benefits'!$A:$I,3,FALSE)</f>
        <v>1</v>
      </c>
      <c r="J1016" s="157">
        <f>VLOOKUP($A1016,'2024-25 Salary &amp; Benefits'!$A:$I,4,FALSE)</f>
        <v>1</v>
      </c>
      <c r="K1016" s="144">
        <f t="shared" si="172"/>
        <v>43.79</v>
      </c>
      <c r="L1016" s="143">
        <f t="shared" si="173"/>
        <v>0.128</v>
      </c>
      <c r="M1016" s="145">
        <f>'2024-25 Salary &amp; Benefits'!$E$6</f>
        <v>72728</v>
      </c>
      <c r="N1016" s="145">
        <f>'2024-25 Salary &amp; Benefits'!$F$6</f>
        <v>78209</v>
      </c>
      <c r="O1016" s="9">
        <f t="shared" si="174"/>
        <v>9309.18</v>
      </c>
      <c r="P1016" s="9">
        <f t="shared" si="175"/>
        <v>701.56999999999971</v>
      </c>
      <c r="Q1016" s="9">
        <f>'2024-25 Salary &amp; Benefits'!G$6</f>
        <v>14418.72</v>
      </c>
      <c r="R1016" s="146">
        <f>'2024-25 Salary &amp; Benefits'!H$6</f>
        <v>0.18149999999999999</v>
      </c>
      <c r="S1016" s="146">
        <f>'2024-25 Salary &amp; Benefits'!I$6</f>
        <v>0.17510000000000001</v>
      </c>
      <c r="T1016" s="9">
        <f t="shared" si="176"/>
        <v>3658.06</v>
      </c>
      <c r="U1016" s="9">
        <f t="shared" si="177"/>
        <v>166.85</v>
      </c>
      <c r="V1016" s="9">
        <f t="shared" si="178"/>
        <v>29.22</v>
      </c>
      <c r="W1016" s="9">
        <f t="shared" si="179"/>
        <v>196.07</v>
      </c>
      <c r="X1016" s="22">
        <f t="shared" si="180"/>
        <v>13864.88</v>
      </c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</row>
    <row r="1017" spans="1:159" s="21" customFormat="1">
      <c r="A1017" s="78" t="s">
        <v>2232</v>
      </c>
      <c r="B1017" s="90" t="s">
        <v>12</v>
      </c>
      <c r="C1017" s="91">
        <v>5293</v>
      </c>
      <c r="D1017" s="90" t="s">
        <v>15</v>
      </c>
      <c r="E1017" s="110" t="str">
        <f>VLOOKUP($C1017,'2023-24 School Level AAFTE'!$C$4:$L$2380,9,FALSE)</f>
        <v>Yes</v>
      </c>
      <c r="F1017" s="98">
        <f>VLOOKUP($C1017,'2023-24 School Level AAFTE'!$C$4:$J$2380,8,FALSE)</f>
        <v>52.28</v>
      </c>
      <c r="G1017" s="100">
        <f>IFERROR(IF(E1017= "yes",VLOOKUP(C1017,Summary!$B:$I,5,0),0),0)</f>
        <v>0</v>
      </c>
      <c r="H1017" s="99">
        <f t="shared" si="171"/>
        <v>52.28</v>
      </c>
      <c r="I1017" s="157">
        <f>VLOOKUP($A1017,'2024-25 Salary &amp; Benefits'!$A:$I,3,FALSE)</f>
        <v>1</v>
      </c>
      <c r="J1017" s="157">
        <f>VLOOKUP($A1017,'2024-25 Salary &amp; Benefits'!$A:$I,4,FALSE)</f>
        <v>1</v>
      </c>
      <c r="K1017" s="144">
        <f t="shared" si="172"/>
        <v>52.28</v>
      </c>
      <c r="L1017" s="143">
        <f t="shared" si="173"/>
        <v>0.153</v>
      </c>
      <c r="M1017" s="145">
        <f>'2024-25 Salary &amp; Benefits'!$E$6</f>
        <v>72728</v>
      </c>
      <c r="N1017" s="145">
        <f>'2024-25 Salary &amp; Benefits'!$F$6</f>
        <v>78209</v>
      </c>
      <c r="O1017" s="9">
        <f t="shared" si="174"/>
        <v>11127.38</v>
      </c>
      <c r="P1017" s="9">
        <f t="shared" si="175"/>
        <v>838.60000000000036</v>
      </c>
      <c r="Q1017" s="9">
        <f>'2024-25 Salary &amp; Benefits'!G$6</f>
        <v>14418.72</v>
      </c>
      <c r="R1017" s="146">
        <f>'2024-25 Salary &amp; Benefits'!H$6</f>
        <v>0.18149999999999999</v>
      </c>
      <c r="S1017" s="146">
        <f>'2024-25 Salary &amp; Benefits'!I$6</f>
        <v>0.17510000000000001</v>
      </c>
      <c r="T1017" s="9">
        <f t="shared" si="176"/>
        <v>4372.5200000000004</v>
      </c>
      <c r="U1017" s="9">
        <f t="shared" si="177"/>
        <v>199.43</v>
      </c>
      <c r="V1017" s="9">
        <f t="shared" si="178"/>
        <v>34.92</v>
      </c>
      <c r="W1017" s="9">
        <f t="shared" si="179"/>
        <v>234.35000000000002</v>
      </c>
      <c r="X1017" s="22">
        <f t="shared" si="180"/>
        <v>16572.849999999999</v>
      </c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</row>
    <row r="1018" spans="1:159" s="21" customFormat="1">
      <c r="A1018" s="78" t="s">
        <v>2266</v>
      </c>
      <c r="B1018" s="90" t="s">
        <v>293</v>
      </c>
      <c r="C1018" s="91">
        <v>2665</v>
      </c>
      <c r="D1018" s="90" t="s">
        <v>3179</v>
      </c>
      <c r="E1018" s="110" t="str">
        <f>VLOOKUP($C1018,'2023-24 School Level AAFTE'!$C$4:$L$2380,9,FALSE)</f>
        <v>No</v>
      </c>
      <c r="F1018" s="98">
        <f>VLOOKUP($C1018,'2023-24 School Level AAFTE'!$C$4:$J$2380,8,FALSE)</f>
        <v>56.29</v>
      </c>
      <c r="G1018" s="100">
        <f>IFERROR(IF(E1018= "yes",VLOOKUP(C1018,Summary!$B:$I,5,0),0),0)</f>
        <v>0</v>
      </c>
      <c r="H1018" s="99">
        <f t="shared" si="171"/>
        <v>0</v>
      </c>
      <c r="I1018" s="157">
        <f>VLOOKUP($A1018,'2024-25 Salary &amp; Benefits'!$A:$I,3,FALSE)</f>
        <v>1</v>
      </c>
      <c r="J1018" s="157">
        <f>VLOOKUP($A1018,'2024-25 Salary &amp; Benefits'!$A:$I,4,FALSE)</f>
        <v>1</v>
      </c>
      <c r="K1018" s="144">
        <f t="shared" si="172"/>
        <v>0</v>
      </c>
      <c r="L1018" s="143">
        <f t="shared" si="173"/>
        <v>0</v>
      </c>
      <c r="M1018" s="145">
        <f>'2024-25 Salary &amp; Benefits'!$E$6</f>
        <v>72728</v>
      </c>
      <c r="N1018" s="145">
        <f>'2024-25 Salary &amp; Benefits'!$F$6</f>
        <v>78209</v>
      </c>
      <c r="O1018" s="9">
        <f t="shared" si="174"/>
        <v>0</v>
      </c>
      <c r="P1018" s="9">
        <f t="shared" si="175"/>
        <v>0</v>
      </c>
      <c r="Q1018" s="9">
        <f>'2024-25 Salary &amp; Benefits'!G$6</f>
        <v>14418.72</v>
      </c>
      <c r="R1018" s="146">
        <f>'2024-25 Salary &amp; Benefits'!H$6</f>
        <v>0.18149999999999999</v>
      </c>
      <c r="S1018" s="146">
        <f>'2024-25 Salary &amp; Benefits'!I$6</f>
        <v>0.17510000000000001</v>
      </c>
      <c r="T1018" s="9">
        <f t="shared" si="176"/>
        <v>0</v>
      </c>
      <c r="U1018" s="9">
        <f t="shared" si="177"/>
        <v>0</v>
      </c>
      <c r="V1018" s="9">
        <f t="shared" si="178"/>
        <v>0</v>
      </c>
      <c r="W1018" s="9">
        <f t="shared" si="179"/>
        <v>0</v>
      </c>
      <c r="X1018" s="22">
        <f t="shared" si="180"/>
        <v>0</v>
      </c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</row>
    <row r="1019" spans="1:159" s="21" customFormat="1">
      <c r="A1019" s="78" t="s">
        <v>2266</v>
      </c>
      <c r="B1019" s="90" t="s">
        <v>293</v>
      </c>
      <c r="C1019" s="91">
        <v>3475</v>
      </c>
      <c r="D1019" s="90" t="s">
        <v>229</v>
      </c>
      <c r="E1019" s="110" t="str">
        <f>VLOOKUP($C1019,'2023-24 School Level AAFTE'!$C$4:$L$2380,9,FALSE)</f>
        <v>Yes</v>
      </c>
      <c r="F1019" s="98">
        <f>VLOOKUP($C1019,'2023-24 School Level AAFTE'!$C$4:$J$2380,8,FALSE)</f>
        <v>461.19</v>
      </c>
      <c r="G1019" s="100">
        <f>IFERROR(IF(E1019= "yes",VLOOKUP(C1019,Summary!$B:$I,5,0),0),0)</f>
        <v>0</v>
      </c>
      <c r="H1019" s="99">
        <f t="shared" si="171"/>
        <v>461.19</v>
      </c>
      <c r="I1019" s="157">
        <f>VLOOKUP($A1019,'2024-25 Salary &amp; Benefits'!$A:$I,3,FALSE)</f>
        <v>1</v>
      </c>
      <c r="J1019" s="157">
        <f>VLOOKUP($A1019,'2024-25 Salary &amp; Benefits'!$A:$I,4,FALSE)</f>
        <v>1</v>
      </c>
      <c r="K1019" s="144">
        <f t="shared" si="172"/>
        <v>461.19</v>
      </c>
      <c r="L1019" s="143">
        <f t="shared" si="173"/>
        <v>1.353</v>
      </c>
      <c r="M1019" s="145">
        <f>'2024-25 Salary &amp; Benefits'!$E$6</f>
        <v>72728</v>
      </c>
      <c r="N1019" s="145">
        <f>'2024-25 Salary &amp; Benefits'!$F$6</f>
        <v>78209</v>
      </c>
      <c r="O1019" s="9">
        <f t="shared" si="174"/>
        <v>98400.98</v>
      </c>
      <c r="P1019" s="9">
        <f t="shared" si="175"/>
        <v>7415.8000000000029</v>
      </c>
      <c r="Q1019" s="9">
        <f>'2024-25 Salary &amp; Benefits'!G$6</f>
        <v>14418.72</v>
      </c>
      <c r="R1019" s="146">
        <f>'2024-25 Salary &amp; Benefits'!H$6</f>
        <v>0.18149999999999999</v>
      </c>
      <c r="S1019" s="146">
        <f>'2024-25 Salary &amp; Benefits'!I$6</f>
        <v>0.17510000000000001</v>
      </c>
      <c r="T1019" s="9">
        <f t="shared" si="176"/>
        <v>38666.81</v>
      </c>
      <c r="U1019" s="9">
        <f t="shared" si="177"/>
        <v>1763.61</v>
      </c>
      <c r="V1019" s="9">
        <f t="shared" si="178"/>
        <v>308.81</v>
      </c>
      <c r="W1019" s="9">
        <f t="shared" si="179"/>
        <v>2072.42</v>
      </c>
      <c r="X1019" s="22">
        <f t="shared" si="180"/>
        <v>146556.00999999998</v>
      </c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</row>
    <row r="1020" spans="1:159" s="21" customFormat="1">
      <c r="A1020" s="78" t="s">
        <v>2266</v>
      </c>
      <c r="B1020" s="90" t="s">
        <v>293</v>
      </c>
      <c r="C1020" s="91">
        <v>3211</v>
      </c>
      <c r="D1020" s="90" t="s">
        <v>303</v>
      </c>
      <c r="E1020" s="110" t="str">
        <f>VLOOKUP($C1020,'2023-24 School Level AAFTE'!$C$4:$L$2380,9,FALSE)</f>
        <v>Yes</v>
      </c>
      <c r="F1020" s="98">
        <f>VLOOKUP($C1020,'2023-24 School Level AAFTE'!$C$4:$J$2380,8,FALSE)</f>
        <v>334</v>
      </c>
      <c r="G1020" s="100">
        <f>IFERROR(IF(E1020= "yes",VLOOKUP(C1020,Summary!$B:$I,5,0),0),0)</f>
        <v>0</v>
      </c>
      <c r="H1020" s="99">
        <f t="shared" si="171"/>
        <v>334</v>
      </c>
      <c r="I1020" s="157">
        <f>VLOOKUP($A1020,'2024-25 Salary &amp; Benefits'!$A:$I,3,FALSE)</f>
        <v>1</v>
      </c>
      <c r="J1020" s="157">
        <f>VLOOKUP($A1020,'2024-25 Salary &amp; Benefits'!$A:$I,4,FALSE)</f>
        <v>1</v>
      </c>
      <c r="K1020" s="144">
        <f t="shared" si="172"/>
        <v>334</v>
      </c>
      <c r="L1020" s="143">
        <f t="shared" si="173"/>
        <v>0.98</v>
      </c>
      <c r="M1020" s="145">
        <f>'2024-25 Salary &amp; Benefits'!$E$6</f>
        <v>72728</v>
      </c>
      <c r="N1020" s="145">
        <f>'2024-25 Salary &amp; Benefits'!$F$6</f>
        <v>78209</v>
      </c>
      <c r="O1020" s="9">
        <f t="shared" si="174"/>
        <v>71273.440000000002</v>
      </c>
      <c r="P1020" s="9">
        <f t="shared" si="175"/>
        <v>5371.3800000000047</v>
      </c>
      <c r="Q1020" s="9">
        <f>'2024-25 Salary &amp; Benefits'!G$6</f>
        <v>14418.72</v>
      </c>
      <c r="R1020" s="146">
        <f>'2024-25 Salary &amp; Benefits'!H$6</f>
        <v>0.18149999999999999</v>
      </c>
      <c r="S1020" s="146">
        <f>'2024-25 Salary &amp; Benefits'!I$6</f>
        <v>0.17510000000000001</v>
      </c>
      <c r="T1020" s="9">
        <f t="shared" si="176"/>
        <v>28007</v>
      </c>
      <c r="U1020" s="9">
        <f t="shared" si="177"/>
        <v>1277.4100000000001</v>
      </c>
      <c r="V1020" s="9">
        <f t="shared" si="178"/>
        <v>223.67</v>
      </c>
      <c r="W1020" s="9">
        <f t="shared" si="179"/>
        <v>1501.0800000000002</v>
      </c>
      <c r="X1020" s="22">
        <f t="shared" si="180"/>
        <v>106152.90000000001</v>
      </c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</row>
    <row r="1021" spans="1:159" s="21" customFormat="1">
      <c r="A1021" s="78" t="s">
        <v>2266</v>
      </c>
      <c r="B1021" s="90" t="s">
        <v>293</v>
      </c>
      <c r="C1021" s="91">
        <v>2369</v>
      </c>
      <c r="D1021" s="90" t="s">
        <v>295</v>
      </c>
      <c r="E1021" s="110" t="str">
        <f>VLOOKUP($C1021,'2023-24 School Level AAFTE'!$C$4:$L$2380,9,FALSE)</f>
        <v>Yes</v>
      </c>
      <c r="F1021" s="98">
        <f>VLOOKUP($C1021,'2023-24 School Level AAFTE'!$C$4:$J$2380,8,FALSE)</f>
        <v>364.83</v>
      </c>
      <c r="G1021" s="100">
        <f>IFERROR(IF(E1021= "yes",VLOOKUP(C1021,Summary!$B:$I,5,0),0),0)</f>
        <v>0</v>
      </c>
      <c r="H1021" s="99">
        <f t="shared" si="171"/>
        <v>364.83</v>
      </c>
      <c r="I1021" s="157">
        <f>VLOOKUP($A1021,'2024-25 Salary &amp; Benefits'!$A:$I,3,FALSE)</f>
        <v>1</v>
      </c>
      <c r="J1021" s="157">
        <f>VLOOKUP($A1021,'2024-25 Salary &amp; Benefits'!$A:$I,4,FALSE)</f>
        <v>1</v>
      </c>
      <c r="K1021" s="144">
        <f t="shared" si="172"/>
        <v>364.83</v>
      </c>
      <c r="L1021" s="143">
        <f t="shared" si="173"/>
        <v>1.07</v>
      </c>
      <c r="M1021" s="145">
        <f>'2024-25 Salary &amp; Benefits'!$E$6</f>
        <v>72728</v>
      </c>
      <c r="N1021" s="145">
        <f>'2024-25 Salary &amp; Benefits'!$F$6</f>
        <v>78209</v>
      </c>
      <c r="O1021" s="9">
        <f t="shared" si="174"/>
        <v>77818.960000000006</v>
      </c>
      <c r="P1021" s="9">
        <f t="shared" si="175"/>
        <v>5864.6699999999983</v>
      </c>
      <c r="Q1021" s="9">
        <f>'2024-25 Salary &amp; Benefits'!G$6</f>
        <v>14418.72</v>
      </c>
      <c r="R1021" s="146">
        <f>'2024-25 Salary &amp; Benefits'!H$6</f>
        <v>0.18149999999999999</v>
      </c>
      <c r="S1021" s="146">
        <f>'2024-25 Salary &amp; Benefits'!I$6</f>
        <v>0.17510000000000001</v>
      </c>
      <c r="T1021" s="9">
        <f t="shared" si="176"/>
        <v>30579.08</v>
      </c>
      <c r="U1021" s="9">
        <f t="shared" si="177"/>
        <v>1394.73</v>
      </c>
      <c r="V1021" s="9">
        <f t="shared" si="178"/>
        <v>244.22</v>
      </c>
      <c r="W1021" s="9">
        <f t="shared" si="179"/>
        <v>1638.95</v>
      </c>
      <c r="X1021" s="22">
        <f t="shared" si="180"/>
        <v>115901.66</v>
      </c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</row>
    <row r="1022" spans="1:159" s="21" customFormat="1">
      <c r="A1022" s="78" t="s">
        <v>2266</v>
      </c>
      <c r="B1022" s="90" t="s">
        <v>293</v>
      </c>
      <c r="C1022" s="91">
        <v>5312</v>
      </c>
      <c r="D1022" s="90" t="s">
        <v>306</v>
      </c>
      <c r="E1022" s="110" t="str">
        <f>VLOOKUP($C1022,'2023-24 School Level AAFTE'!$C$4:$L$2380,9,FALSE)</f>
        <v>Yes</v>
      </c>
      <c r="F1022" s="98">
        <f>VLOOKUP($C1022,'2023-24 School Level AAFTE'!$C$4:$J$2380,8,FALSE)</f>
        <v>63.43</v>
      </c>
      <c r="G1022" s="100">
        <f>IFERROR(IF(E1022= "yes",VLOOKUP(C1022,Summary!$B:$I,5,0),0),0)</f>
        <v>0</v>
      </c>
      <c r="H1022" s="99">
        <f t="shared" si="171"/>
        <v>63.43</v>
      </c>
      <c r="I1022" s="157">
        <f>VLOOKUP($A1022,'2024-25 Salary &amp; Benefits'!$A:$I,3,FALSE)</f>
        <v>1</v>
      </c>
      <c r="J1022" s="157">
        <f>VLOOKUP($A1022,'2024-25 Salary &amp; Benefits'!$A:$I,4,FALSE)</f>
        <v>1</v>
      </c>
      <c r="K1022" s="144">
        <f t="shared" si="172"/>
        <v>63.43</v>
      </c>
      <c r="L1022" s="143">
        <f t="shared" si="173"/>
        <v>0.186</v>
      </c>
      <c r="M1022" s="145">
        <f>'2024-25 Salary &amp; Benefits'!$E$6</f>
        <v>72728</v>
      </c>
      <c r="N1022" s="145">
        <f>'2024-25 Salary &amp; Benefits'!$F$6</f>
        <v>78209</v>
      </c>
      <c r="O1022" s="9">
        <f t="shared" si="174"/>
        <v>13527.41</v>
      </c>
      <c r="P1022" s="9">
        <f t="shared" si="175"/>
        <v>1019.4600000000009</v>
      </c>
      <c r="Q1022" s="9">
        <f>'2024-25 Salary &amp; Benefits'!G$6</f>
        <v>14418.72</v>
      </c>
      <c r="R1022" s="146">
        <f>'2024-25 Salary &amp; Benefits'!H$6</f>
        <v>0.18149999999999999</v>
      </c>
      <c r="S1022" s="146">
        <f>'2024-25 Salary &amp; Benefits'!I$6</f>
        <v>0.17510000000000001</v>
      </c>
      <c r="T1022" s="9">
        <f t="shared" si="176"/>
        <v>5315.61</v>
      </c>
      <c r="U1022" s="9">
        <f t="shared" si="177"/>
        <v>242.45</v>
      </c>
      <c r="V1022" s="9">
        <f t="shared" si="178"/>
        <v>42.45</v>
      </c>
      <c r="W1022" s="9">
        <f t="shared" si="179"/>
        <v>284.89999999999998</v>
      </c>
      <c r="X1022" s="22">
        <f t="shared" si="180"/>
        <v>20147.380000000005</v>
      </c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</row>
    <row r="1023" spans="1:159" s="21" customFormat="1">
      <c r="A1023" s="78" t="s">
        <v>2266</v>
      </c>
      <c r="B1023" s="90" t="s">
        <v>293</v>
      </c>
      <c r="C1023" s="91">
        <v>5400</v>
      </c>
      <c r="D1023" s="90" t="s">
        <v>307</v>
      </c>
      <c r="E1023" s="110" t="str">
        <f>VLOOKUP($C1023,'2023-24 School Level AAFTE'!$C$4:$L$2380,9,FALSE)</f>
        <v>Yes</v>
      </c>
      <c r="F1023" s="98">
        <f>VLOOKUP($C1023,'2023-24 School Level AAFTE'!$C$4:$J$2380,8,FALSE)</f>
        <v>40</v>
      </c>
      <c r="G1023" s="100">
        <f>IFERROR(IF(E1023= "yes",VLOOKUP(C1023,Summary!$B:$I,5,0),0),0)</f>
        <v>0</v>
      </c>
      <c r="H1023" s="99">
        <f t="shared" si="171"/>
        <v>40</v>
      </c>
      <c r="I1023" s="157">
        <f>VLOOKUP($A1023,'2024-25 Salary &amp; Benefits'!$A:$I,3,FALSE)</f>
        <v>1</v>
      </c>
      <c r="J1023" s="157">
        <f>VLOOKUP($A1023,'2024-25 Salary &amp; Benefits'!$A:$I,4,FALSE)</f>
        <v>1</v>
      </c>
      <c r="K1023" s="144">
        <f t="shared" si="172"/>
        <v>40</v>
      </c>
      <c r="L1023" s="143">
        <f t="shared" si="173"/>
        <v>0.11700000000000001</v>
      </c>
      <c r="M1023" s="145">
        <f>'2024-25 Salary &amp; Benefits'!$E$6</f>
        <v>72728</v>
      </c>
      <c r="N1023" s="145">
        <f>'2024-25 Salary &amp; Benefits'!$F$6</f>
        <v>78209</v>
      </c>
      <c r="O1023" s="9">
        <f t="shared" si="174"/>
        <v>8509.18</v>
      </c>
      <c r="P1023" s="9">
        <f t="shared" si="175"/>
        <v>641.27000000000044</v>
      </c>
      <c r="Q1023" s="9">
        <f>'2024-25 Salary &amp; Benefits'!G$6</f>
        <v>14418.72</v>
      </c>
      <c r="R1023" s="146">
        <f>'2024-25 Salary &amp; Benefits'!H$6</f>
        <v>0.18149999999999999</v>
      </c>
      <c r="S1023" s="146">
        <f>'2024-25 Salary &amp; Benefits'!I$6</f>
        <v>0.17510000000000001</v>
      </c>
      <c r="T1023" s="9">
        <f t="shared" si="176"/>
        <v>3343.69</v>
      </c>
      <c r="U1023" s="9">
        <f t="shared" si="177"/>
        <v>152.51</v>
      </c>
      <c r="V1023" s="9">
        <f t="shared" si="178"/>
        <v>26.7</v>
      </c>
      <c r="W1023" s="9">
        <f t="shared" si="179"/>
        <v>179.20999999999998</v>
      </c>
      <c r="X1023" s="22">
        <f t="shared" si="180"/>
        <v>12673.35</v>
      </c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</row>
    <row r="1024" spans="1:159" s="21" customFormat="1">
      <c r="A1024" s="78" t="s">
        <v>2266</v>
      </c>
      <c r="B1024" s="90" t="s">
        <v>293</v>
      </c>
      <c r="C1024" s="91">
        <v>2319</v>
      </c>
      <c r="D1024" s="90" t="s">
        <v>294</v>
      </c>
      <c r="E1024" s="110" t="str">
        <f>VLOOKUP($C1024,'2023-24 School Level AAFTE'!$C$4:$L$2380,9,FALSE)</f>
        <v>Yes</v>
      </c>
      <c r="F1024" s="98">
        <f>VLOOKUP($C1024,'2023-24 School Level AAFTE'!$C$4:$J$2380,8,FALSE)</f>
        <v>327.15999999999997</v>
      </c>
      <c r="G1024" s="100">
        <f>IFERROR(IF(E1024= "yes",VLOOKUP(C1024,Summary!$B:$I,5,0),0),0)</f>
        <v>0</v>
      </c>
      <c r="H1024" s="99">
        <f t="shared" si="171"/>
        <v>327.15999999999997</v>
      </c>
      <c r="I1024" s="157">
        <f>VLOOKUP($A1024,'2024-25 Salary &amp; Benefits'!$A:$I,3,FALSE)</f>
        <v>1</v>
      </c>
      <c r="J1024" s="157">
        <f>VLOOKUP($A1024,'2024-25 Salary &amp; Benefits'!$A:$I,4,FALSE)</f>
        <v>1</v>
      </c>
      <c r="K1024" s="144">
        <f t="shared" si="172"/>
        <v>327.15999999999997</v>
      </c>
      <c r="L1024" s="143">
        <f t="shared" si="173"/>
        <v>0.96</v>
      </c>
      <c r="M1024" s="145">
        <f>'2024-25 Salary &amp; Benefits'!$E$6</f>
        <v>72728</v>
      </c>
      <c r="N1024" s="145">
        <f>'2024-25 Salary &amp; Benefits'!$F$6</f>
        <v>78209</v>
      </c>
      <c r="O1024" s="9">
        <f t="shared" si="174"/>
        <v>69818.880000000005</v>
      </c>
      <c r="P1024" s="9">
        <f t="shared" si="175"/>
        <v>5261.7599999999948</v>
      </c>
      <c r="Q1024" s="9">
        <f>'2024-25 Salary &amp; Benefits'!G$6</f>
        <v>14418.72</v>
      </c>
      <c r="R1024" s="146">
        <f>'2024-25 Salary &amp; Benefits'!H$6</f>
        <v>0.18149999999999999</v>
      </c>
      <c r="S1024" s="146">
        <f>'2024-25 Salary &amp; Benefits'!I$6</f>
        <v>0.17510000000000001</v>
      </c>
      <c r="T1024" s="9">
        <f t="shared" si="176"/>
        <v>27435.43</v>
      </c>
      <c r="U1024" s="9">
        <f t="shared" si="177"/>
        <v>1251.3399999999999</v>
      </c>
      <c r="V1024" s="9">
        <f t="shared" si="178"/>
        <v>219.11</v>
      </c>
      <c r="W1024" s="9">
        <f t="shared" si="179"/>
        <v>1470.4499999999998</v>
      </c>
      <c r="X1024" s="22">
        <f t="shared" si="180"/>
        <v>103986.51999999999</v>
      </c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</row>
    <row r="1025" spans="1:159" s="21" customFormat="1">
      <c r="A1025" s="78" t="s">
        <v>2266</v>
      </c>
      <c r="B1025" s="90" t="s">
        <v>293</v>
      </c>
      <c r="C1025" s="91">
        <v>5614</v>
      </c>
      <c r="D1025" s="90" t="s">
        <v>3055</v>
      </c>
      <c r="E1025" s="110" t="str">
        <f>VLOOKUP($C1025,'2023-24 School Level AAFTE'!$C$4:$L$2380,9,FALSE)</f>
        <v>Yes</v>
      </c>
      <c r="F1025" s="98">
        <f>VLOOKUP($C1025,'2023-24 School Level AAFTE'!$C$4:$J$2380,8,FALSE)</f>
        <v>103.24</v>
      </c>
      <c r="G1025" s="100">
        <f>IFERROR(IF(E1025= "yes",VLOOKUP(C1025,Summary!$B:$I,5,0),0),0)</f>
        <v>0</v>
      </c>
      <c r="H1025" s="99">
        <f t="shared" si="171"/>
        <v>103.24</v>
      </c>
      <c r="I1025" s="157">
        <f>VLOOKUP($A1025,'2024-25 Salary &amp; Benefits'!$A:$I,3,FALSE)</f>
        <v>1</v>
      </c>
      <c r="J1025" s="157">
        <f>VLOOKUP($A1025,'2024-25 Salary &amp; Benefits'!$A:$I,4,FALSE)</f>
        <v>1</v>
      </c>
      <c r="K1025" s="144">
        <f t="shared" si="172"/>
        <v>103.24</v>
      </c>
      <c r="L1025" s="143">
        <f t="shared" si="173"/>
        <v>0.30299999999999999</v>
      </c>
      <c r="M1025" s="145">
        <f>'2024-25 Salary &amp; Benefits'!$E$6</f>
        <v>72728</v>
      </c>
      <c r="N1025" s="145">
        <f>'2024-25 Salary &amp; Benefits'!$F$6</f>
        <v>78209</v>
      </c>
      <c r="O1025" s="9">
        <f t="shared" si="174"/>
        <v>22036.58</v>
      </c>
      <c r="P1025" s="9">
        <f t="shared" si="175"/>
        <v>1660.75</v>
      </c>
      <c r="Q1025" s="9">
        <f>'2024-25 Salary &amp; Benefits'!G$6</f>
        <v>14418.72</v>
      </c>
      <c r="R1025" s="146">
        <f>'2024-25 Salary &amp; Benefits'!H$6</f>
        <v>0.18149999999999999</v>
      </c>
      <c r="S1025" s="146">
        <f>'2024-25 Salary &amp; Benefits'!I$6</f>
        <v>0.17510000000000001</v>
      </c>
      <c r="T1025" s="9">
        <f t="shared" si="176"/>
        <v>8659.31</v>
      </c>
      <c r="U1025" s="9">
        <f t="shared" si="177"/>
        <v>394.96</v>
      </c>
      <c r="V1025" s="9">
        <f t="shared" si="178"/>
        <v>69.16</v>
      </c>
      <c r="W1025" s="9">
        <f t="shared" si="179"/>
        <v>464.12</v>
      </c>
      <c r="X1025" s="22">
        <f t="shared" si="180"/>
        <v>32820.76</v>
      </c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</row>
    <row r="1026" spans="1:159" s="21" customFormat="1">
      <c r="A1026" s="78" t="s">
        <v>2266</v>
      </c>
      <c r="B1026" s="90" t="s">
        <v>293</v>
      </c>
      <c r="C1026" s="91">
        <v>3151</v>
      </c>
      <c r="D1026" s="2" t="s">
        <v>302</v>
      </c>
      <c r="E1026" s="110" t="str">
        <f>VLOOKUP($C1026,'2023-24 School Level AAFTE'!$C$4:$L$2380,9,FALSE)</f>
        <v>Yes</v>
      </c>
      <c r="F1026" s="98">
        <f>VLOOKUP($C1026,'2023-24 School Level AAFTE'!$C$4:$J$2380,8,FALSE)</f>
        <v>927.80000000000007</v>
      </c>
      <c r="G1026" s="100">
        <f>IFERROR(IF(E1026= "yes",VLOOKUP(C1026,Summary!$B:$I,5,0),0),0)</f>
        <v>0</v>
      </c>
      <c r="H1026" s="99">
        <f t="shared" si="171"/>
        <v>927.80000000000007</v>
      </c>
      <c r="I1026" s="157">
        <f>VLOOKUP($A1026,'2024-25 Salary &amp; Benefits'!$A:$I,3,FALSE)</f>
        <v>1</v>
      </c>
      <c r="J1026" s="157">
        <f>VLOOKUP($A1026,'2024-25 Salary &amp; Benefits'!$A:$I,4,FALSE)</f>
        <v>1</v>
      </c>
      <c r="K1026" s="144">
        <f t="shared" si="172"/>
        <v>927.80000000000007</v>
      </c>
      <c r="L1026" s="143">
        <f t="shared" si="173"/>
        <v>2.722</v>
      </c>
      <c r="M1026" s="145">
        <f>'2024-25 Salary &amp; Benefits'!$E$6</f>
        <v>72728</v>
      </c>
      <c r="N1026" s="145">
        <f>'2024-25 Salary &amp; Benefits'!$F$6</f>
        <v>78209</v>
      </c>
      <c r="O1026" s="9">
        <f t="shared" si="174"/>
        <v>197965.62</v>
      </c>
      <c r="P1026" s="9">
        <f t="shared" si="175"/>
        <v>14919.279999999999</v>
      </c>
      <c r="Q1026" s="9">
        <f>'2024-25 Salary &amp; Benefits'!G$6</f>
        <v>14418.72</v>
      </c>
      <c r="R1026" s="146">
        <f>'2024-25 Salary &amp; Benefits'!H$6</f>
        <v>0.18149999999999999</v>
      </c>
      <c r="S1026" s="146">
        <f>'2024-25 Salary &amp; Benefits'!I$6</f>
        <v>0.17510000000000001</v>
      </c>
      <c r="T1026" s="9">
        <f t="shared" si="176"/>
        <v>77790.880000000005</v>
      </c>
      <c r="U1026" s="9">
        <f t="shared" si="177"/>
        <v>3548.08</v>
      </c>
      <c r="V1026" s="9">
        <f t="shared" si="178"/>
        <v>621.27</v>
      </c>
      <c r="W1026" s="9">
        <f t="shared" si="179"/>
        <v>4169.3500000000004</v>
      </c>
      <c r="X1026" s="22">
        <f t="shared" si="180"/>
        <v>294845.13</v>
      </c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</row>
    <row r="1027" spans="1:159" s="21" customFormat="1">
      <c r="A1027" s="78" t="s">
        <v>2266</v>
      </c>
      <c r="B1027" s="90" t="s">
        <v>293</v>
      </c>
      <c r="C1027" s="89">
        <v>3658</v>
      </c>
      <c r="D1027" s="79" t="s">
        <v>304</v>
      </c>
      <c r="E1027" s="110" t="str">
        <f>VLOOKUP($C1027,'2023-24 School Level AAFTE'!$C$4:$L$2380,9,FALSE)</f>
        <v>Yes</v>
      </c>
      <c r="F1027" s="98">
        <f>VLOOKUP($C1027,'2023-24 School Level AAFTE'!$C$4:$J$2380,8,FALSE)</f>
        <v>380.61</v>
      </c>
      <c r="G1027" s="100">
        <f>IFERROR(IF(E1027= "yes",VLOOKUP(C1027,Summary!$B:$I,5,0),0),0)</f>
        <v>0</v>
      </c>
      <c r="H1027" s="99">
        <f t="shared" si="171"/>
        <v>380.61</v>
      </c>
      <c r="I1027" s="157">
        <f>VLOOKUP($A1027,'2024-25 Salary &amp; Benefits'!$A:$I,3,FALSE)</f>
        <v>1</v>
      </c>
      <c r="J1027" s="157">
        <f>VLOOKUP($A1027,'2024-25 Salary &amp; Benefits'!$A:$I,4,FALSE)</f>
        <v>1</v>
      </c>
      <c r="K1027" s="144">
        <f t="shared" si="172"/>
        <v>380.61</v>
      </c>
      <c r="L1027" s="143">
        <f t="shared" si="173"/>
        <v>1.1160000000000001</v>
      </c>
      <c r="M1027" s="145">
        <f>'2024-25 Salary &amp; Benefits'!$E$6</f>
        <v>72728</v>
      </c>
      <c r="N1027" s="145">
        <f>'2024-25 Salary &amp; Benefits'!$F$6</f>
        <v>78209</v>
      </c>
      <c r="O1027" s="9">
        <f t="shared" si="174"/>
        <v>81164.45</v>
      </c>
      <c r="P1027" s="9">
        <f t="shared" si="175"/>
        <v>6116.7900000000081</v>
      </c>
      <c r="Q1027" s="9">
        <f>'2024-25 Salary &amp; Benefits'!G$6</f>
        <v>14418.72</v>
      </c>
      <c r="R1027" s="146">
        <f>'2024-25 Salary &amp; Benefits'!H$6</f>
        <v>0.18149999999999999</v>
      </c>
      <c r="S1027" s="146">
        <f>'2024-25 Salary &amp; Benefits'!I$6</f>
        <v>0.17510000000000001</v>
      </c>
      <c r="T1027" s="9">
        <f t="shared" si="176"/>
        <v>31893.69</v>
      </c>
      <c r="U1027" s="9">
        <f t="shared" si="177"/>
        <v>1454.69</v>
      </c>
      <c r="V1027" s="9">
        <f t="shared" si="178"/>
        <v>254.72</v>
      </c>
      <c r="W1027" s="9">
        <f t="shared" si="179"/>
        <v>1709.41</v>
      </c>
      <c r="X1027" s="22">
        <f t="shared" si="180"/>
        <v>120884.34000000001</v>
      </c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</row>
    <row r="1028" spans="1:159" s="21" customFormat="1">
      <c r="A1028" s="78" t="s">
        <v>2266</v>
      </c>
      <c r="B1028" s="90" t="s">
        <v>293</v>
      </c>
      <c r="C1028" s="91">
        <v>2831</v>
      </c>
      <c r="D1028" s="90" t="s">
        <v>299</v>
      </c>
      <c r="E1028" s="110" t="str">
        <f>VLOOKUP($C1028,'2023-24 School Level AAFTE'!$C$4:$L$2380,9,FALSE)</f>
        <v>Yes</v>
      </c>
      <c r="F1028" s="98">
        <f>VLOOKUP($C1028,'2023-24 School Level AAFTE'!$C$4:$J$2380,8,FALSE)</f>
        <v>471.95</v>
      </c>
      <c r="G1028" s="100">
        <f>IFERROR(IF(E1028= "yes",VLOOKUP(C1028,Summary!$B:$I,5,0),0),0)</f>
        <v>0</v>
      </c>
      <c r="H1028" s="99">
        <f t="shared" si="171"/>
        <v>471.95</v>
      </c>
      <c r="I1028" s="157">
        <f>VLOOKUP($A1028,'2024-25 Salary &amp; Benefits'!$A:$I,3,FALSE)</f>
        <v>1</v>
      </c>
      <c r="J1028" s="157">
        <f>VLOOKUP($A1028,'2024-25 Salary &amp; Benefits'!$A:$I,4,FALSE)</f>
        <v>1</v>
      </c>
      <c r="K1028" s="144">
        <f t="shared" si="172"/>
        <v>471.95</v>
      </c>
      <c r="L1028" s="143">
        <f t="shared" si="173"/>
        <v>1.3839999999999999</v>
      </c>
      <c r="M1028" s="145">
        <f>'2024-25 Salary &amp; Benefits'!$E$6</f>
        <v>72728</v>
      </c>
      <c r="N1028" s="145">
        <f>'2024-25 Salary &amp; Benefits'!$F$6</f>
        <v>78209</v>
      </c>
      <c r="O1028" s="9">
        <f t="shared" si="174"/>
        <v>100655.55</v>
      </c>
      <c r="P1028" s="9">
        <f t="shared" si="175"/>
        <v>7585.7099999999919</v>
      </c>
      <c r="Q1028" s="9">
        <f>'2024-25 Salary &amp; Benefits'!G$6</f>
        <v>14418.72</v>
      </c>
      <c r="R1028" s="146">
        <f>'2024-25 Salary &amp; Benefits'!H$6</f>
        <v>0.18149999999999999</v>
      </c>
      <c r="S1028" s="146">
        <f>'2024-25 Salary &amp; Benefits'!I$6</f>
        <v>0.17510000000000001</v>
      </c>
      <c r="T1028" s="9">
        <f t="shared" si="176"/>
        <v>39552.75</v>
      </c>
      <c r="U1028" s="9">
        <f t="shared" si="177"/>
        <v>1804.02</v>
      </c>
      <c r="V1028" s="9">
        <f t="shared" si="178"/>
        <v>315.88</v>
      </c>
      <c r="W1028" s="9">
        <f t="shared" si="179"/>
        <v>2119.9</v>
      </c>
      <c r="X1028" s="22">
        <f t="shared" si="180"/>
        <v>149913.90999999997</v>
      </c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</row>
    <row r="1029" spans="1:159" s="21" customFormat="1">
      <c r="A1029" s="78" t="s">
        <v>2266</v>
      </c>
      <c r="B1029" s="90" t="s">
        <v>293</v>
      </c>
      <c r="C1029" s="91">
        <v>4574</v>
      </c>
      <c r="D1029" s="90" t="s">
        <v>305</v>
      </c>
      <c r="E1029" s="110" t="str">
        <f>VLOOKUP($C1029,'2023-24 School Level AAFTE'!$C$4:$L$2380,9,FALSE)</f>
        <v>Yes</v>
      </c>
      <c r="F1029" s="98">
        <f>VLOOKUP($C1029,'2023-24 School Level AAFTE'!$C$4:$J$2380,8,FALSE)</f>
        <v>412.48</v>
      </c>
      <c r="G1029" s="100">
        <f>IFERROR(IF(E1029= "yes",VLOOKUP(C1029,Summary!$B:$I,5,0),0),0)</f>
        <v>0</v>
      </c>
      <c r="H1029" s="99">
        <f t="shared" si="171"/>
        <v>412.48</v>
      </c>
      <c r="I1029" s="157">
        <f>VLOOKUP($A1029,'2024-25 Salary &amp; Benefits'!$A:$I,3,FALSE)</f>
        <v>1</v>
      </c>
      <c r="J1029" s="157">
        <f>VLOOKUP($A1029,'2024-25 Salary &amp; Benefits'!$A:$I,4,FALSE)</f>
        <v>1</v>
      </c>
      <c r="K1029" s="144">
        <f t="shared" si="172"/>
        <v>412.48</v>
      </c>
      <c r="L1029" s="143">
        <f t="shared" si="173"/>
        <v>1.21</v>
      </c>
      <c r="M1029" s="145">
        <f>'2024-25 Salary &amp; Benefits'!$E$6</f>
        <v>72728</v>
      </c>
      <c r="N1029" s="145">
        <f>'2024-25 Salary &amp; Benefits'!$F$6</f>
        <v>78209</v>
      </c>
      <c r="O1029" s="9">
        <f t="shared" si="174"/>
        <v>88000.88</v>
      </c>
      <c r="P1029" s="9">
        <f t="shared" si="175"/>
        <v>6632.0099999999948</v>
      </c>
      <c r="Q1029" s="9">
        <f>'2024-25 Salary &amp; Benefits'!G$6</f>
        <v>14418.72</v>
      </c>
      <c r="R1029" s="146">
        <f>'2024-25 Salary &amp; Benefits'!H$6</f>
        <v>0.18149999999999999</v>
      </c>
      <c r="S1029" s="146">
        <f>'2024-25 Salary &amp; Benefits'!I$6</f>
        <v>0.17510000000000001</v>
      </c>
      <c r="T1029" s="9">
        <f t="shared" si="176"/>
        <v>34580.080000000002</v>
      </c>
      <c r="U1029" s="9">
        <f t="shared" si="177"/>
        <v>1577.21</v>
      </c>
      <c r="V1029" s="9">
        <f t="shared" si="178"/>
        <v>276.17</v>
      </c>
      <c r="W1029" s="9">
        <f t="shared" si="179"/>
        <v>1853.38</v>
      </c>
      <c r="X1029" s="22">
        <f t="shared" si="180"/>
        <v>131066.35</v>
      </c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</row>
    <row r="1030" spans="1:159" s="21" customFormat="1">
      <c r="A1030" s="78" t="s">
        <v>2266</v>
      </c>
      <c r="B1030" s="90" t="s">
        <v>293</v>
      </c>
      <c r="C1030" s="91">
        <v>2914</v>
      </c>
      <c r="D1030" s="90" t="s">
        <v>300</v>
      </c>
      <c r="E1030" s="110" t="str">
        <f>VLOOKUP($C1030,'2023-24 School Level AAFTE'!$C$4:$L$2380,9,FALSE)</f>
        <v>Yes</v>
      </c>
      <c r="F1030" s="98">
        <f>VLOOKUP($C1030,'2023-24 School Level AAFTE'!$C$4:$J$2380,8,FALSE)</f>
        <v>322.01</v>
      </c>
      <c r="G1030" s="100">
        <f>IFERROR(IF(E1030= "yes",VLOOKUP(C1030,Summary!$B:$I,5,0),0),0)</f>
        <v>0</v>
      </c>
      <c r="H1030" s="99">
        <f t="shared" ref="H1030:H1093" si="181">IF(E1030= "yes", F1030,0)</f>
        <v>322.01</v>
      </c>
      <c r="I1030" s="157">
        <f>VLOOKUP($A1030,'2024-25 Salary &amp; Benefits'!$A:$I,3,FALSE)</f>
        <v>1</v>
      </c>
      <c r="J1030" s="157">
        <f>VLOOKUP($A1030,'2024-25 Salary &amp; Benefits'!$A:$I,4,FALSE)</f>
        <v>1</v>
      </c>
      <c r="K1030" s="144">
        <f t="shared" ref="K1030:K1093" si="182">IF(G1030&gt;0,G1030,H1030)</f>
        <v>322.01</v>
      </c>
      <c r="L1030" s="143">
        <f t="shared" ref="L1030:L1093" si="183">ROUND((($K1030*1.1*36)/15)/900,3)</f>
        <v>0.94499999999999995</v>
      </c>
      <c r="M1030" s="145">
        <f>'2024-25 Salary &amp; Benefits'!$E$6</f>
        <v>72728</v>
      </c>
      <c r="N1030" s="145">
        <f>'2024-25 Salary &amp; Benefits'!$F$6</f>
        <v>78209</v>
      </c>
      <c r="O1030" s="9">
        <f t="shared" ref="O1030:O1093" si="184">ROUND($I1030*$M1030*$L1030,2)</f>
        <v>68727.960000000006</v>
      </c>
      <c r="P1030" s="9">
        <f t="shared" ref="P1030:P1093" si="185">ROUND($J1030*$N1030*$L1030,2)-O1030</f>
        <v>5179.5499999999884</v>
      </c>
      <c r="Q1030" s="9">
        <f>'2024-25 Salary &amp; Benefits'!G$6</f>
        <v>14418.72</v>
      </c>
      <c r="R1030" s="146">
        <f>'2024-25 Salary &amp; Benefits'!H$6</f>
        <v>0.18149999999999999</v>
      </c>
      <c r="S1030" s="146">
        <f>'2024-25 Salary &amp; Benefits'!I$6</f>
        <v>0.17510000000000001</v>
      </c>
      <c r="T1030" s="9">
        <f t="shared" ref="T1030:T1093" si="186">ROUND(O1030*R1030+P1030*S1030+L1030*Q1030,2)</f>
        <v>27006.75</v>
      </c>
      <c r="U1030" s="9">
        <f t="shared" ref="U1030:U1093" si="187">ROUND((($N1030*$J1030*$L1030)/180)*3,2)</f>
        <v>1231.79</v>
      </c>
      <c r="V1030" s="9">
        <f t="shared" ref="V1030:V1093" si="188">ROUND(U1030*S1030,2)</f>
        <v>215.69</v>
      </c>
      <c r="W1030" s="9">
        <f t="shared" ref="W1030:W1093" si="189">SUM(U1030:V1030)</f>
        <v>1447.48</v>
      </c>
      <c r="X1030" s="22">
        <f t="shared" ref="X1030:X1093" si="190">SUM(T1030,O1030:P1030,W1030)</f>
        <v>102361.73999999999</v>
      </c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</row>
    <row r="1031" spans="1:159" s="21" customFormat="1">
      <c r="A1031" s="78" t="s">
        <v>2266</v>
      </c>
      <c r="B1031" s="90" t="s">
        <v>293</v>
      </c>
      <c r="C1031" s="91">
        <v>2726</v>
      </c>
      <c r="D1031" s="90" t="s">
        <v>298</v>
      </c>
      <c r="E1031" s="110" t="str">
        <f>VLOOKUP($C1031,'2023-24 School Level AAFTE'!$C$4:$L$2380,9,FALSE)</f>
        <v>Yes</v>
      </c>
      <c r="F1031" s="98">
        <f>VLOOKUP($C1031,'2023-24 School Level AAFTE'!$C$4:$J$2380,8,FALSE)</f>
        <v>367.61</v>
      </c>
      <c r="G1031" s="100">
        <f>IFERROR(IF(E1031= "yes",VLOOKUP(C1031,Summary!$B:$I,5,0),0),0)</f>
        <v>0</v>
      </c>
      <c r="H1031" s="99">
        <f t="shared" si="181"/>
        <v>367.61</v>
      </c>
      <c r="I1031" s="157">
        <f>VLOOKUP($A1031,'2024-25 Salary &amp; Benefits'!$A:$I,3,FALSE)</f>
        <v>1</v>
      </c>
      <c r="J1031" s="157">
        <f>VLOOKUP($A1031,'2024-25 Salary &amp; Benefits'!$A:$I,4,FALSE)</f>
        <v>1</v>
      </c>
      <c r="K1031" s="144">
        <f t="shared" si="182"/>
        <v>367.61</v>
      </c>
      <c r="L1031" s="143">
        <f t="shared" si="183"/>
        <v>1.0780000000000001</v>
      </c>
      <c r="M1031" s="145">
        <f>'2024-25 Salary &amp; Benefits'!$E$6</f>
        <v>72728</v>
      </c>
      <c r="N1031" s="145">
        <f>'2024-25 Salary &amp; Benefits'!$F$6</f>
        <v>78209</v>
      </c>
      <c r="O1031" s="9">
        <f t="shared" si="184"/>
        <v>78400.78</v>
      </c>
      <c r="P1031" s="9">
        <f t="shared" si="185"/>
        <v>5908.5200000000041</v>
      </c>
      <c r="Q1031" s="9">
        <f>'2024-25 Salary &amp; Benefits'!G$6</f>
        <v>14418.72</v>
      </c>
      <c r="R1031" s="146">
        <f>'2024-25 Salary &amp; Benefits'!H$6</f>
        <v>0.18149999999999999</v>
      </c>
      <c r="S1031" s="146">
        <f>'2024-25 Salary &amp; Benefits'!I$6</f>
        <v>0.17510000000000001</v>
      </c>
      <c r="T1031" s="9">
        <f t="shared" si="186"/>
        <v>30807.7</v>
      </c>
      <c r="U1031" s="9">
        <f t="shared" si="187"/>
        <v>1405.16</v>
      </c>
      <c r="V1031" s="9">
        <f t="shared" si="188"/>
        <v>246.04</v>
      </c>
      <c r="W1031" s="9">
        <f t="shared" si="189"/>
        <v>1651.2</v>
      </c>
      <c r="X1031" s="22">
        <f t="shared" si="190"/>
        <v>116768.2</v>
      </c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</row>
    <row r="1032" spans="1:159" s="21" customFormat="1">
      <c r="A1032" s="78" t="s">
        <v>2266</v>
      </c>
      <c r="B1032" s="90" t="s">
        <v>293</v>
      </c>
      <c r="C1032" s="91">
        <v>2416</v>
      </c>
      <c r="D1032" s="90" t="s">
        <v>297</v>
      </c>
      <c r="E1032" s="110" t="str">
        <f>VLOOKUP($C1032,'2023-24 School Level AAFTE'!$C$4:$L$2380,9,FALSE)</f>
        <v>Yes</v>
      </c>
      <c r="F1032" s="98">
        <f>VLOOKUP($C1032,'2023-24 School Level AAFTE'!$C$4:$J$2380,8,FALSE)</f>
        <v>888.31999999999994</v>
      </c>
      <c r="G1032" s="100">
        <f>IFERROR(IF(E1032= "yes",VLOOKUP(C1032,Summary!$B:$I,5,0),0),0)</f>
        <v>0</v>
      </c>
      <c r="H1032" s="99">
        <f t="shared" si="181"/>
        <v>888.31999999999994</v>
      </c>
      <c r="I1032" s="157">
        <f>VLOOKUP($A1032,'2024-25 Salary &amp; Benefits'!$A:$I,3,FALSE)</f>
        <v>1</v>
      </c>
      <c r="J1032" s="157">
        <f>VLOOKUP($A1032,'2024-25 Salary &amp; Benefits'!$A:$I,4,FALSE)</f>
        <v>1</v>
      </c>
      <c r="K1032" s="144">
        <f t="shared" si="182"/>
        <v>888.31999999999994</v>
      </c>
      <c r="L1032" s="143">
        <f t="shared" si="183"/>
        <v>2.6059999999999999</v>
      </c>
      <c r="M1032" s="145">
        <f>'2024-25 Salary &amp; Benefits'!$E$6</f>
        <v>72728</v>
      </c>
      <c r="N1032" s="145">
        <f>'2024-25 Salary &amp; Benefits'!$F$6</f>
        <v>78209</v>
      </c>
      <c r="O1032" s="9">
        <f t="shared" si="184"/>
        <v>189529.17</v>
      </c>
      <c r="P1032" s="9">
        <f t="shared" si="185"/>
        <v>14283.479999999981</v>
      </c>
      <c r="Q1032" s="9">
        <f>'2024-25 Salary &amp; Benefits'!G$6</f>
        <v>14418.72</v>
      </c>
      <c r="R1032" s="146">
        <f>'2024-25 Salary &amp; Benefits'!H$6</f>
        <v>0.18149999999999999</v>
      </c>
      <c r="S1032" s="146">
        <f>'2024-25 Salary &amp; Benefits'!I$6</f>
        <v>0.17510000000000001</v>
      </c>
      <c r="T1032" s="9">
        <f t="shared" si="186"/>
        <v>74475.77</v>
      </c>
      <c r="U1032" s="9">
        <f t="shared" si="187"/>
        <v>3396.88</v>
      </c>
      <c r="V1032" s="9">
        <f t="shared" si="188"/>
        <v>594.79</v>
      </c>
      <c r="W1032" s="9">
        <f t="shared" si="189"/>
        <v>3991.67</v>
      </c>
      <c r="X1032" s="22">
        <f t="shared" si="190"/>
        <v>282280.08999999997</v>
      </c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</row>
    <row r="1033" spans="1:159" s="21" customFormat="1">
      <c r="A1033" s="78" t="s">
        <v>2266</v>
      </c>
      <c r="B1033" s="90" t="s">
        <v>293</v>
      </c>
      <c r="C1033" s="91">
        <v>3019</v>
      </c>
      <c r="D1033" s="90" t="s">
        <v>301</v>
      </c>
      <c r="E1033" s="110" t="str">
        <f>VLOOKUP($C1033,'2023-24 School Level AAFTE'!$C$4:$L$2380,9,FALSE)</f>
        <v>No</v>
      </c>
      <c r="F1033" s="98">
        <f>VLOOKUP($C1033,'2023-24 School Level AAFTE'!$C$4:$J$2380,8,FALSE)</f>
        <v>419.55</v>
      </c>
      <c r="G1033" s="100">
        <f>IFERROR(IF(E1033= "yes",VLOOKUP(C1033,Summary!$B:$I,5,0),0),0)</f>
        <v>0</v>
      </c>
      <c r="H1033" s="99">
        <f t="shared" si="181"/>
        <v>0</v>
      </c>
      <c r="I1033" s="157">
        <f>VLOOKUP($A1033,'2024-25 Salary &amp; Benefits'!$A:$I,3,FALSE)</f>
        <v>1</v>
      </c>
      <c r="J1033" s="157">
        <f>VLOOKUP($A1033,'2024-25 Salary &amp; Benefits'!$A:$I,4,FALSE)</f>
        <v>1</v>
      </c>
      <c r="K1033" s="144">
        <f t="shared" si="182"/>
        <v>0</v>
      </c>
      <c r="L1033" s="143">
        <f t="shared" si="183"/>
        <v>0</v>
      </c>
      <c r="M1033" s="145">
        <f>'2024-25 Salary &amp; Benefits'!$E$6</f>
        <v>72728</v>
      </c>
      <c r="N1033" s="145">
        <f>'2024-25 Salary &amp; Benefits'!$F$6</f>
        <v>78209</v>
      </c>
      <c r="O1033" s="9">
        <f t="shared" si="184"/>
        <v>0</v>
      </c>
      <c r="P1033" s="9">
        <f t="shared" si="185"/>
        <v>0</v>
      </c>
      <c r="Q1033" s="9">
        <f>'2024-25 Salary &amp; Benefits'!G$6</f>
        <v>14418.72</v>
      </c>
      <c r="R1033" s="146">
        <f>'2024-25 Salary &amp; Benefits'!H$6</f>
        <v>0.18149999999999999</v>
      </c>
      <c r="S1033" s="146">
        <f>'2024-25 Salary &amp; Benefits'!I$6</f>
        <v>0.17510000000000001</v>
      </c>
      <c r="T1033" s="9">
        <f t="shared" si="186"/>
        <v>0</v>
      </c>
      <c r="U1033" s="9">
        <f t="shared" si="187"/>
        <v>0</v>
      </c>
      <c r="V1033" s="9">
        <f t="shared" si="188"/>
        <v>0</v>
      </c>
      <c r="W1033" s="9">
        <f t="shared" si="189"/>
        <v>0</v>
      </c>
      <c r="X1033" s="22">
        <f t="shared" si="190"/>
        <v>0</v>
      </c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</row>
    <row r="1034" spans="1:159" s="21" customFormat="1">
      <c r="A1034" s="75" t="s">
        <v>2266</v>
      </c>
      <c r="B1034" s="90" t="s">
        <v>293</v>
      </c>
      <c r="C1034" s="89">
        <v>2370</v>
      </c>
      <c r="D1034" s="79" t="s">
        <v>296</v>
      </c>
      <c r="E1034" s="110" t="str">
        <f>VLOOKUP($C1034,'2023-24 School Level AAFTE'!$C$4:$L$2380,9,FALSE)</f>
        <v>Yes</v>
      </c>
      <c r="F1034" s="98">
        <f>VLOOKUP($C1034,'2023-24 School Level AAFTE'!$C$4:$J$2380,8,FALSE)</f>
        <v>281.89000000000004</v>
      </c>
      <c r="G1034" s="100">
        <f>IFERROR(IF(E1034= "yes",VLOOKUP(C1034,Summary!$B:$I,5,0),0),0)</f>
        <v>0</v>
      </c>
      <c r="H1034" s="99">
        <f t="shared" si="181"/>
        <v>281.89000000000004</v>
      </c>
      <c r="I1034" s="157">
        <f>VLOOKUP($A1034,'2024-25 Salary &amp; Benefits'!$A:$I,3,FALSE)</f>
        <v>1</v>
      </c>
      <c r="J1034" s="157">
        <f>VLOOKUP($A1034,'2024-25 Salary &amp; Benefits'!$A:$I,4,FALSE)</f>
        <v>1</v>
      </c>
      <c r="K1034" s="144">
        <f t="shared" si="182"/>
        <v>281.89000000000004</v>
      </c>
      <c r="L1034" s="143">
        <f t="shared" si="183"/>
        <v>0.82699999999999996</v>
      </c>
      <c r="M1034" s="145">
        <f>'2024-25 Salary &amp; Benefits'!$E$6</f>
        <v>72728</v>
      </c>
      <c r="N1034" s="145">
        <f>'2024-25 Salary &amp; Benefits'!$F$6</f>
        <v>78209</v>
      </c>
      <c r="O1034" s="9">
        <f t="shared" si="184"/>
        <v>60146.06</v>
      </c>
      <c r="P1034" s="9">
        <f t="shared" si="185"/>
        <v>4532.7799999999988</v>
      </c>
      <c r="Q1034" s="9">
        <f>'2024-25 Salary &amp; Benefits'!G$6</f>
        <v>14418.72</v>
      </c>
      <c r="R1034" s="146">
        <f>'2024-25 Salary &amp; Benefits'!H$6</f>
        <v>0.18149999999999999</v>
      </c>
      <c r="S1034" s="146">
        <f>'2024-25 Salary &amp; Benefits'!I$6</f>
        <v>0.17510000000000001</v>
      </c>
      <c r="T1034" s="9">
        <f t="shared" si="186"/>
        <v>23634.48</v>
      </c>
      <c r="U1034" s="9">
        <f t="shared" si="187"/>
        <v>1077.98</v>
      </c>
      <c r="V1034" s="9">
        <f t="shared" si="188"/>
        <v>188.75</v>
      </c>
      <c r="W1034" s="9">
        <f t="shared" si="189"/>
        <v>1266.73</v>
      </c>
      <c r="X1034" s="22">
        <f t="shared" si="190"/>
        <v>89580.049999999988</v>
      </c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</row>
    <row r="1035" spans="1:159" s="21" customFormat="1">
      <c r="A1035" s="78" t="s">
        <v>2474</v>
      </c>
      <c r="B1035" s="90" t="s">
        <v>1916</v>
      </c>
      <c r="C1035" s="91">
        <v>2480</v>
      </c>
      <c r="D1035" s="90" t="s">
        <v>1918</v>
      </c>
      <c r="E1035" s="110" t="str">
        <f>VLOOKUP($C1035,'2023-24 School Level AAFTE'!$C$4:$L$2380,9,FALSE)</f>
        <v>Yes</v>
      </c>
      <c r="F1035" s="98">
        <f>VLOOKUP($C1035,'2023-24 School Level AAFTE'!$C$4:$J$2380,8,FALSE)</f>
        <v>98.71</v>
      </c>
      <c r="G1035" s="100">
        <f>IFERROR(IF(E1035= "yes",VLOOKUP(C1035,Summary!$B:$I,5,0),0),0)</f>
        <v>0</v>
      </c>
      <c r="H1035" s="99">
        <f t="shared" si="181"/>
        <v>98.71</v>
      </c>
      <c r="I1035" s="157">
        <f>VLOOKUP($A1035,'2024-25 Salary &amp; Benefits'!$A:$I,3,FALSE)</f>
        <v>1</v>
      </c>
      <c r="J1035" s="157">
        <f>VLOOKUP($A1035,'2024-25 Salary &amp; Benefits'!$A:$I,4,FALSE)</f>
        <v>1</v>
      </c>
      <c r="K1035" s="144">
        <f t="shared" si="182"/>
        <v>98.71</v>
      </c>
      <c r="L1035" s="143">
        <f t="shared" si="183"/>
        <v>0.28999999999999998</v>
      </c>
      <c r="M1035" s="145">
        <f>'2024-25 Salary &amp; Benefits'!$E$6</f>
        <v>72728</v>
      </c>
      <c r="N1035" s="145">
        <f>'2024-25 Salary &amp; Benefits'!$F$6</f>
        <v>78209</v>
      </c>
      <c r="O1035" s="9">
        <f t="shared" si="184"/>
        <v>21091.119999999999</v>
      </c>
      <c r="P1035" s="9">
        <f t="shared" si="185"/>
        <v>1589.4900000000016</v>
      </c>
      <c r="Q1035" s="9">
        <f>'2024-25 Salary &amp; Benefits'!G$6</f>
        <v>14418.72</v>
      </c>
      <c r="R1035" s="146">
        <f>'2024-25 Salary &amp; Benefits'!H$6</f>
        <v>0.18149999999999999</v>
      </c>
      <c r="S1035" s="146">
        <f>'2024-25 Salary &amp; Benefits'!I$6</f>
        <v>0.17510000000000001</v>
      </c>
      <c r="T1035" s="9">
        <f t="shared" si="186"/>
        <v>8287.7900000000009</v>
      </c>
      <c r="U1035" s="9">
        <f t="shared" si="187"/>
        <v>378.01</v>
      </c>
      <c r="V1035" s="9">
        <f t="shared" si="188"/>
        <v>66.19</v>
      </c>
      <c r="W1035" s="9">
        <f t="shared" si="189"/>
        <v>444.2</v>
      </c>
      <c r="X1035" s="22">
        <f t="shared" si="190"/>
        <v>31412.600000000002</v>
      </c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</row>
    <row r="1036" spans="1:159" s="21" customFormat="1">
      <c r="A1036" s="78" t="s">
        <v>2474</v>
      </c>
      <c r="B1036" s="90" t="s">
        <v>1916</v>
      </c>
      <c r="C1036" s="91">
        <v>1922</v>
      </c>
      <c r="D1036" s="90" t="s">
        <v>1917</v>
      </c>
      <c r="E1036" s="110" t="str">
        <f>VLOOKUP($C1036,'2023-24 School Level AAFTE'!$C$4:$L$2380,9,FALSE)</f>
        <v>No</v>
      </c>
      <c r="F1036" s="98">
        <f>VLOOKUP($C1036,'2023-24 School Level AAFTE'!$C$4:$J$2380,8,FALSE)</f>
        <v>146.80000000000001</v>
      </c>
      <c r="G1036" s="100">
        <f>IFERROR(IF(E1036= "yes",VLOOKUP(C1036,Summary!$B:$I,5,0),0),0)</f>
        <v>0</v>
      </c>
      <c r="H1036" s="99">
        <f t="shared" si="181"/>
        <v>0</v>
      </c>
      <c r="I1036" s="157">
        <f>VLOOKUP($A1036,'2024-25 Salary &amp; Benefits'!$A:$I,3,FALSE)</f>
        <v>1</v>
      </c>
      <c r="J1036" s="157">
        <f>VLOOKUP($A1036,'2024-25 Salary &amp; Benefits'!$A:$I,4,FALSE)</f>
        <v>1</v>
      </c>
      <c r="K1036" s="144">
        <f t="shared" si="182"/>
        <v>0</v>
      </c>
      <c r="L1036" s="143">
        <f t="shared" si="183"/>
        <v>0</v>
      </c>
      <c r="M1036" s="145">
        <f>'2024-25 Salary &amp; Benefits'!$E$6</f>
        <v>72728</v>
      </c>
      <c r="N1036" s="145">
        <f>'2024-25 Salary &amp; Benefits'!$F$6</f>
        <v>78209</v>
      </c>
      <c r="O1036" s="9">
        <f t="shared" si="184"/>
        <v>0</v>
      </c>
      <c r="P1036" s="9">
        <f t="shared" si="185"/>
        <v>0</v>
      </c>
      <c r="Q1036" s="9">
        <f>'2024-25 Salary &amp; Benefits'!G$6</f>
        <v>14418.72</v>
      </c>
      <c r="R1036" s="146">
        <f>'2024-25 Salary &amp; Benefits'!H$6</f>
        <v>0.18149999999999999</v>
      </c>
      <c r="S1036" s="146">
        <f>'2024-25 Salary &amp; Benefits'!I$6</f>
        <v>0.17510000000000001</v>
      </c>
      <c r="T1036" s="9">
        <f t="shared" si="186"/>
        <v>0</v>
      </c>
      <c r="U1036" s="9">
        <f t="shared" si="187"/>
        <v>0</v>
      </c>
      <c r="V1036" s="9">
        <f t="shared" si="188"/>
        <v>0</v>
      </c>
      <c r="W1036" s="9">
        <f t="shared" si="189"/>
        <v>0</v>
      </c>
      <c r="X1036" s="22">
        <f t="shared" si="190"/>
        <v>0</v>
      </c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</row>
    <row r="1037" spans="1:159" s="21" customFormat="1">
      <c r="A1037" s="78" t="s">
        <v>2426</v>
      </c>
      <c r="B1037" s="90" t="s">
        <v>1515</v>
      </c>
      <c r="C1037" s="91">
        <v>4178</v>
      </c>
      <c r="D1037" s="90" t="s">
        <v>1518</v>
      </c>
      <c r="E1037" s="110" t="str">
        <f>VLOOKUP($C1037,'2023-24 School Level AAFTE'!$C$4:$L$2380,9,FALSE)</f>
        <v>No</v>
      </c>
      <c r="F1037" s="98">
        <f>VLOOKUP($C1037,'2023-24 School Level AAFTE'!$C$4:$J$2380,8,FALSE)</f>
        <v>6</v>
      </c>
      <c r="G1037" s="100">
        <f>IFERROR(IF(E1037= "yes",VLOOKUP(C1037,Summary!$B:$I,5,0),0),0)</f>
        <v>0</v>
      </c>
      <c r="H1037" s="99">
        <f t="shared" si="181"/>
        <v>0</v>
      </c>
      <c r="I1037" s="157">
        <f>VLOOKUP($A1037,'2024-25 Salary &amp; Benefits'!$A:$I,3,FALSE)</f>
        <v>1.1200000000000001</v>
      </c>
      <c r="J1037" s="157">
        <f>VLOOKUP($A1037,'2024-25 Salary &amp; Benefits'!$A:$I,4,FALSE)</f>
        <v>1.1200000000000001</v>
      </c>
      <c r="K1037" s="144">
        <f t="shared" si="182"/>
        <v>0</v>
      </c>
      <c r="L1037" s="143">
        <f t="shared" si="183"/>
        <v>0</v>
      </c>
      <c r="M1037" s="145">
        <f>'2024-25 Salary &amp; Benefits'!$E$6</f>
        <v>72728</v>
      </c>
      <c r="N1037" s="145">
        <f>'2024-25 Salary &amp; Benefits'!$F$6</f>
        <v>78209</v>
      </c>
      <c r="O1037" s="9">
        <f t="shared" si="184"/>
        <v>0</v>
      </c>
      <c r="P1037" s="9">
        <f t="shared" si="185"/>
        <v>0</v>
      </c>
      <c r="Q1037" s="9">
        <f>'2024-25 Salary &amp; Benefits'!G$6</f>
        <v>14418.72</v>
      </c>
      <c r="R1037" s="146">
        <f>'2024-25 Salary &amp; Benefits'!H$6</f>
        <v>0.18149999999999999</v>
      </c>
      <c r="S1037" s="146">
        <f>'2024-25 Salary &amp; Benefits'!I$6</f>
        <v>0.17510000000000001</v>
      </c>
      <c r="T1037" s="9">
        <f t="shared" si="186"/>
        <v>0</v>
      </c>
      <c r="U1037" s="9">
        <f t="shared" si="187"/>
        <v>0</v>
      </c>
      <c r="V1037" s="9">
        <f t="shared" si="188"/>
        <v>0</v>
      </c>
      <c r="W1037" s="9">
        <f t="shared" si="189"/>
        <v>0</v>
      </c>
      <c r="X1037" s="22">
        <f t="shared" si="190"/>
        <v>0</v>
      </c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</row>
    <row r="1038" spans="1:159" s="21" customFormat="1">
      <c r="A1038" s="78" t="s">
        <v>2426</v>
      </c>
      <c r="B1038" s="90" t="s">
        <v>1515</v>
      </c>
      <c r="C1038" s="91">
        <v>4107</v>
      </c>
      <c r="D1038" s="90" t="s">
        <v>1517</v>
      </c>
      <c r="E1038" s="110" t="str">
        <f>VLOOKUP($C1038,'2023-24 School Level AAFTE'!$C$4:$L$2380,9,FALSE)</f>
        <v>No</v>
      </c>
      <c r="F1038" s="98">
        <f>VLOOKUP($C1038,'2023-24 School Level AAFTE'!$C$4:$J$2380,8,FALSE)</f>
        <v>99.1</v>
      </c>
      <c r="G1038" s="100">
        <f>IFERROR(IF(E1038= "yes",VLOOKUP(C1038,Summary!$B:$I,5,0),0),0)</f>
        <v>0</v>
      </c>
      <c r="H1038" s="99">
        <f t="shared" si="181"/>
        <v>0</v>
      </c>
      <c r="I1038" s="157">
        <f>VLOOKUP($A1038,'2024-25 Salary &amp; Benefits'!$A:$I,3,FALSE)</f>
        <v>1.1200000000000001</v>
      </c>
      <c r="J1038" s="157">
        <f>VLOOKUP($A1038,'2024-25 Salary &amp; Benefits'!$A:$I,4,FALSE)</f>
        <v>1.1200000000000001</v>
      </c>
      <c r="K1038" s="144">
        <f t="shared" si="182"/>
        <v>0</v>
      </c>
      <c r="L1038" s="143">
        <f t="shared" si="183"/>
        <v>0</v>
      </c>
      <c r="M1038" s="145">
        <f>'2024-25 Salary &amp; Benefits'!$E$6</f>
        <v>72728</v>
      </c>
      <c r="N1038" s="145">
        <f>'2024-25 Salary &amp; Benefits'!$F$6</f>
        <v>78209</v>
      </c>
      <c r="O1038" s="9">
        <f t="shared" si="184"/>
        <v>0</v>
      </c>
      <c r="P1038" s="9">
        <f t="shared" si="185"/>
        <v>0</v>
      </c>
      <c r="Q1038" s="9">
        <f>'2024-25 Salary &amp; Benefits'!G$6</f>
        <v>14418.72</v>
      </c>
      <c r="R1038" s="146">
        <f>'2024-25 Salary &amp; Benefits'!H$6</f>
        <v>0.18149999999999999</v>
      </c>
      <c r="S1038" s="146">
        <f>'2024-25 Salary &amp; Benefits'!I$6</f>
        <v>0.17510000000000001</v>
      </c>
      <c r="T1038" s="9">
        <f t="shared" si="186"/>
        <v>0</v>
      </c>
      <c r="U1038" s="9">
        <f t="shared" si="187"/>
        <v>0</v>
      </c>
      <c r="V1038" s="9">
        <f t="shared" si="188"/>
        <v>0</v>
      </c>
      <c r="W1038" s="9">
        <f t="shared" si="189"/>
        <v>0</v>
      </c>
      <c r="X1038" s="22">
        <f t="shared" si="190"/>
        <v>0</v>
      </c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</row>
    <row r="1039" spans="1:159" s="21" customFormat="1">
      <c r="A1039" s="78" t="s">
        <v>2426</v>
      </c>
      <c r="B1039" s="90" t="s">
        <v>1515</v>
      </c>
      <c r="C1039" s="89">
        <v>2632</v>
      </c>
      <c r="D1039" s="79" t="s">
        <v>1516</v>
      </c>
      <c r="E1039" s="110" t="str">
        <f>VLOOKUP($C1039,'2023-24 School Level AAFTE'!$C$4:$L$2380,9,FALSE)</f>
        <v>Yes</v>
      </c>
      <c r="F1039" s="98">
        <f>VLOOKUP($C1039,'2023-24 School Level AAFTE'!$C$4:$J$2380,8,FALSE)</f>
        <v>117.05</v>
      </c>
      <c r="G1039" s="100">
        <f>IFERROR(IF(E1039= "yes",VLOOKUP(C1039,Summary!$B:$I,5,0),0),0)</f>
        <v>0</v>
      </c>
      <c r="H1039" s="99">
        <f t="shared" si="181"/>
        <v>117.05</v>
      </c>
      <c r="I1039" s="157">
        <f>VLOOKUP($A1039,'2024-25 Salary &amp; Benefits'!$A:$I,3,FALSE)</f>
        <v>1.1200000000000001</v>
      </c>
      <c r="J1039" s="157">
        <f>VLOOKUP($A1039,'2024-25 Salary &amp; Benefits'!$A:$I,4,FALSE)</f>
        <v>1.1200000000000001</v>
      </c>
      <c r="K1039" s="144">
        <f t="shared" si="182"/>
        <v>117.05</v>
      </c>
      <c r="L1039" s="143">
        <f t="shared" si="183"/>
        <v>0.34300000000000003</v>
      </c>
      <c r="M1039" s="145">
        <f>'2024-25 Salary &amp; Benefits'!$E$6</f>
        <v>72728</v>
      </c>
      <c r="N1039" s="145">
        <f>'2024-25 Salary &amp; Benefits'!$F$6</f>
        <v>78209</v>
      </c>
      <c r="O1039" s="9">
        <f t="shared" si="184"/>
        <v>27939.19</v>
      </c>
      <c r="P1039" s="9">
        <f t="shared" si="185"/>
        <v>2105.5800000000017</v>
      </c>
      <c r="Q1039" s="9">
        <f>'2024-25 Salary &amp; Benefits'!G$6</f>
        <v>14418.72</v>
      </c>
      <c r="R1039" s="146">
        <f>'2024-25 Salary &amp; Benefits'!H$6</f>
        <v>0.18149999999999999</v>
      </c>
      <c r="S1039" s="146">
        <f>'2024-25 Salary &amp; Benefits'!I$6</f>
        <v>0.17510000000000001</v>
      </c>
      <c r="T1039" s="9">
        <f t="shared" si="186"/>
        <v>10385.27</v>
      </c>
      <c r="U1039" s="9">
        <f t="shared" si="187"/>
        <v>500.75</v>
      </c>
      <c r="V1039" s="9">
        <f t="shared" si="188"/>
        <v>87.68</v>
      </c>
      <c r="W1039" s="9">
        <f t="shared" si="189"/>
        <v>588.43000000000006</v>
      </c>
      <c r="X1039" s="22">
        <f t="shared" si="190"/>
        <v>41018.47</v>
      </c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</row>
    <row r="1040" spans="1:159" s="21" customFormat="1">
      <c r="A1040" s="78" t="s">
        <v>3025</v>
      </c>
      <c r="B1040" s="90" t="s">
        <v>3123</v>
      </c>
      <c r="C1040" s="92">
        <v>5609</v>
      </c>
      <c r="D1040" s="104" t="s">
        <v>3057</v>
      </c>
      <c r="E1040" s="110" t="str">
        <f>VLOOKUP($C1040,'2023-24 School Level AAFTE'!$C$4:$L$2380,9,FALSE)</f>
        <v>Yes</v>
      </c>
      <c r="F1040" s="98">
        <f>VLOOKUP($C1040,'2023-24 School Level AAFTE'!$C$4:$J$2380,8,FALSE)</f>
        <v>28.55</v>
      </c>
      <c r="G1040" s="100">
        <f>IFERROR(IF(E1040= "yes",VLOOKUP(C1040,Summary!$B:$I,5,0),0),0)</f>
        <v>0</v>
      </c>
      <c r="H1040" s="99">
        <f t="shared" si="181"/>
        <v>28.55</v>
      </c>
      <c r="I1040" s="157">
        <f>VLOOKUP($A1040,'2024-25 Salary &amp; Benefits'!$A:$I,3,FALSE)</f>
        <v>1</v>
      </c>
      <c r="J1040" s="157">
        <f>VLOOKUP($A1040,'2024-25 Salary &amp; Benefits'!$A:$I,4,FALSE)</f>
        <v>1</v>
      </c>
      <c r="K1040" s="144">
        <f t="shared" si="182"/>
        <v>28.55</v>
      </c>
      <c r="L1040" s="143">
        <f t="shared" si="183"/>
        <v>8.4000000000000005E-2</v>
      </c>
      <c r="M1040" s="145">
        <f>'2024-25 Salary &amp; Benefits'!$E$6</f>
        <v>72728</v>
      </c>
      <c r="N1040" s="145">
        <f>'2024-25 Salary &amp; Benefits'!$F$6</f>
        <v>78209</v>
      </c>
      <c r="O1040" s="9">
        <f t="shared" si="184"/>
        <v>6109.15</v>
      </c>
      <c r="P1040" s="9">
        <f t="shared" si="185"/>
        <v>460.41000000000076</v>
      </c>
      <c r="Q1040" s="9">
        <f>'2024-25 Salary &amp; Benefits'!G$6</f>
        <v>14418.72</v>
      </c>
      <c r="R1040" s="146">
        <f>'2024-25 Salary &amp; Benefits'!H$6</f>
        <v>0.18149999999999999</v>
      </c>
      <c r="S1040" s="146">
        <f>'2024-25 Salary &amp; Benefits'!I$6</f>
        <v>0.17510000000000001</v>
      </c>
      <c r="T1040" s="9">
        <f t="shared" si="186"/>
        <v>2400.6</v>
      </c>
      <c r="U1040" s="9">
        <f t="shared" si="187"/>
        <v>109.49</v>
      </c>
      <c r="V1040" s="9">
        <f t="shared" si="188"/>
        <v>19.170000000000002</v>
      </c>
      <c r="W1040" s="9">
        <f t="shared" si="189"/>
        <v>128.66</v>
      </c>
      <c r="X1040" s="22">
        <f t="shared" si="190"/>
        <v>9098.82</v>
      </c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</row>
    <row r="1041" spans="1:159" s="21" customFormat="1">
      <c r="A1041" s="78" t="s">
        <v>2504</v>
      </c>
      <c r="B1041" s="90" t="s">
        <v>2101</v>
      </c>
      <c r="C1041" s="91">
        <v>5373</v>
      </c>
      <c r="D1041" s="90" t="s">
        <v>2102</v>
      </c>
      <c r="E1041" s="110" t="str">
        <f>VLOOKUP($C1041,'2023-24 School Level AAFTE'!$C$4:$L$2380,9,FALSE)</f>
        <v>Yes</v>
      </c>
      <c r="F1041" s="98">
        <f>VLOOKUP($C1041,'2023-24 School Level AAFTE'!$C$4:$J$2380,8,FALSE)</f>
        <v>397.89</v>
      </c>
      <c r="G1041" s="100">
        <f>IFERROR(IF(E1041= "yes",VLOOKUP(C1041,Summary!$B:$I,5,0),0),0)</f>
        <v>0</v>
      </c>
      <c r="H1041" s="99">
        <f t="shared" si="181"/>
        <v>397.89</v>
      </c>
      <c r="I1041" s="157">
        <f>VLOOKUP($A1041,'2024-25 Salary &amp; Benefits'!$A:$I,3,FALSE)</f>
        <v>1.06</v>
      </c>
      <c r="J1041" s="157">
        <f>VLOOKUP($A1041,'2024-25 Salary &amp; Benefits'!$A:$I,4,FALSE)</f>
        <v>1.06</v>
      </c>
      <c r="K1041" s="144">
        <f t="shared" si="182"/>
        <v>397.89</v>
      </c>
      <c r="L1041" s="143">
        <f t="shared" si="183"/>
        <v>1.167</v>
      </c>
      <c r="M1041" s="145">
        <f>'2024-25 Salary &amp; Benefits'!$E$6</f>
        <v>72728</v>
      </c>
      <c r="N1041" s="145">
        <f>'2024-25 Salary &amp; Benefits'!$F$6</f>
        <v>78209</v>
      </c>
      <c r="O1041" s="9">
        <f t="shared" si="184"/>
        <v>89965.99</v>
      </c>
      <c r="P1041" s="9">
        <f t="shared" si="185"/>
        <v>6780.1100000000006</v>
      </c>
      <c r="Q1041" s="9">
        <f>'2024-25 Salary &amp; Benefits'!G$6</f>
        <v>14418.72</v>
      </c>
      <c r="R1041" s="146">
        <f>'2024-25 Salary &amp; Benefits'!H$6</f>
        <v>0.18149999999999999</v>
      </c>
      <c r="S1041" s="146">
        <f>'2024-25 Salary &amp; Benefits'!I$6</f>
        <v>0.17510000000000001</v>
      </c>
      <c r="T1041" s="9">
        <f t="shared" si="186"/>
        <v>34342.67</v>
      </c>
      <c r="U1041" s="9">
        <f t="shared" si="187"/>
        <v>1612.43</v>
      </c>
      <c r="V1041" s="9">
        <f t="shared" si="188"/>
        <v>282.33999999999997</v>
      </c>
      <c r="W1041" s="9">
        <f t="shared" si="189"/>
        <v>1894.77</v>
      </c>
      <c r="X1041" s="22">
        <f t="shared" si="190"/>
        <v>132983.54</v>
      </c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</row>
    <row r="1042" spans="1:159" s="21" customFormat="1">
      <c r="A1042" s="75" t="s">
        <v>2362</v>
      </c>
      <c r="B1042" s="90" t="s">
        <v>1116</v>
      </c>
      <c r="C1042" s="91">
        <v>3049</v>
      </c>
      <c r="D1042" s="90" t="s">
        <v>1117</v>
      </c>
      <c r="E1042" s="110" t="str">
        <f>VLOOKUP($C1042,'2023-24 School Level AAFTE'!$C$4:$L$2380,9,FALSE)</f>
        <v>Yes</v>
      </c>
      <c r="F1042" s="98">
        <f>VLOOKUP($C1042,'2023-24 School Level AAFTE'!$C$4:$J$2380,8,FALSE)</f>
        <v>100</v>
      </c>
      <c r="G1042" s="100">
        <f>IFERROR(IF(E1042= "yes",VLOOKUP(C1042,Summary!$B:$I,5,0),0),0)</f>
        <v>0</v>
      </c>
      <c r="H1042" s="99">
        <f t="shared" si="181"/>
        <v>100</v>
      </c>
      <c r="I1042" s="157">
        <f>VLOOKUP($A1042,'2024-25 Salary &amp; Benefits'!$A:$I,3,FALSE)</f>
        <v>1</v>
      </c>
      <c r="J1042" s="157">
        <f>VLOOKUP($A1042,'2024-25 Salary &amp; Benefits'!$A:$I,4,FALSE)</f>
        <v>1</v>
      </c>
      <c r="K1042" s="144">
        <f t="shared" si="182"/>
        <v>100</v>
      </c>
      <c r="L1042" s="143">
        <f t="shared" si="183"/>
        <v>0.29299999999999998</v>
      </c>
      <c r="M1042" s="145">
        <f>'2024-25 Salary &amp; Benefits'!$E$6</f>
        <v>72728</v>
      </c>
      <c r="N1042" s="145">
        <f>'2024-25 Salary &amp; Benefits'!$F$6</f>
        <v>78209</v>
      </c>
      <c r="O1042" s="9">
        <f t="shared" si="184"/>
        <v>21309.3</v>
      </c>
      <c r="P1042" s="9">
        <f t="shared" si="185"/>
        <v>1605.9400000000023</v>
      </c>
      <c r="Q1042" s="9">
        <f>'2024-25 Salary &amp; Benefits'!G$6</f>
        <v>14418.72</v>
      </c>
      <c r="R1042" s="146">
        <f>'2024-25 Salary &amp; Benefits'!H$6</f>
        <v>0.18149999999999999</v>
      </c>
      <c r="S1042" s="146">
        <f>'2024-25 Salary &amp; Benefits'!I$6</f>
        <v>0.17510000000000001</v>
      </c>
      <c r="T1042" s="9">
        <f t="shared" si="186"/>
        <v>8373.52</v>
      </c>
      <c r="U1042" s="9">
        <f t="shared" si="187"/>
        <v>381.92</v>
      </c>
      <c r="V1042" s="9">
        <f t="shared" si="188"/>
        <v>66.87</v>
      </c>
      <c r="W1042" s="9">
        <f t="shared" si="189"/>
        <v>448.79</v>
      </c>
      <c r="X1042" s="22">
        <f t="shared" si="190"/>
        <v>31737.550000000003</v>
      </c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</row>
    <row r="1043" spans="1:159" s="21" customFormat="1">
      <c r="A1043" s="78" t="s">
        <v>2362</v>
      </c>
      <c r="B1043" s="90" t="s">
        <v>1116</v>
      </c>
      <c r="C1043" s="91">
        <v>3111</v>
      </c>
      <c r="D1043" s="90" t="s">
        <v>1118</v>
      </c>
      <c r="E1043" s="110" t="str">
        <f>VLOOKUP($C1043,'2023-24 School Level AAFTE'!$C$4:$L$2380,9,FALSE)</f>
        <v>Yes</v>
      </c>
      <c r="F1043" s="98">
        <f>VLOOKUP($C1043,'2023-24 School Level AAFTE'!$C$4:$J$2380,8,FALSE)</f>
        <v>55.51</v>
      </c>
      <c r="G1043" s="100">
        <f>IFERROR(IF(E1043= "yes",VLOOKUP(C1043,Summary!$B:$I,5,0),0),0)</f>
        <v>0</v>
      </c>
      <c r="H1043" s="99">
        <f t="shared" si="181"/>
        <v>55.51</v>
      </c>
      <c r="I1043" s="157">
        <f>VLOOKUP($A1043,'2024-25 Salary &amp; Benefits'!$A:$I,3,FALSE)</f>
        <v>1</v>
      </c>
      <c r="J1043" s="157">
        <f>VLOOKUP($A1043,'2024-25 Salary &amp; Benefits'!$A:$I,4,FALSE)</f>
        <v>1</v>
      </c>
      <c r="K1043" s="144">
        <f t="shared" si="182"/>
        <v>55.51</v>
      </c>
      <c r="L1043" s="143">
        <f t="shared" si="183"/>
        <v>0.16300000000000001</v>
      </c>
      <c r="M1043" s="145">
        <f>'2024-25 Salary &amp; Benefits'!$E$6</f>
        <v>72728</v>
      </c>
      <c r="N1043" s="145">
        <f>'2024-25 Salary &amp; Benefits'!$F$6</f>
        <v>78209</v>
      </c>
      <c r="O1043" s="9">
        <f t="shared" si="184"/>
        <v>11854.66</v>
      </c>
      <c r="P1043" s="9">
        <f t="shared" si="185"/>
        <v>893.40999999999985</v>
      </c>
      <c r="Q1043" s="9">
        <f>'2024-25 Salary &amp; Benefits'!G$6</f>
        <v>14418.72</v>
      </c>
      <c r="R1043" s="146">
        <f>'2024-25 Salary &amp; Benefits'!H$6</f>
        <v>0.18149999999999999</v>
      </c>
      <c r="S1043" s="146">
        <f>'2024-25 Salary &amp; Benefits'!I$6</f>
        <v>0.17510000000000001</v>
      </c>
      <c r="T1043" s="9">
        <f t="shared" si="186"/>
        <v>4658.3100000000004</v>
      </c>
      <c r="U1043" s="9">
        <f t="shared" si="187"/>
        <v>212.47</v>
      </c>
      <c r="V1043" s="9">
        <f t="shared" si="188"/>
        <v>37.200000000000003</v>
      </c>
      <c r="W1043" s="9">
        <f t="shared" si="189"/>
        <v>249.67000000000002</v>
      </c>
      <c r="X1043" s="22">
        <f t="shared" si="190"/>
        <v>17656.05</v>
      </c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</row>
    <row r="1044" spans="1:159" s="21" customFormat="1">
      <c r="A1044" s="78" t="s">
        <v>2362</v>
      </c>
      <c r="B1044" s="90" t="s">
        <v>1116</v>
      </c>
      <c r="C1044" s="91">
        <v>3643</v>
      </c>
      <c r="D1044" s="90" t="s">
        <v>1119</v>
      </c>
      <c r="E1044" s="110" t="str">
        <f>VLOOKUP($C1044,'2023-24 School Level AAFTE'!$C$4:$L$2380,9,FALSE)</f>
        <v>Yes</v>
      </c>
      <c r="F1044" s="98">
        <f>VLOOKUP($C1044,'2023-24 School Level AAFTE'!$C$4:$J$2380,8,FALSE)</f>
        <v>46.85</v>
      </c>
      <c r="G1044" s="100">
        <f>IFERROR(IF(E1044= "yes",VLOOKUP(C1044,Summary!$B:$I,5,0),0),0)</f>
        <v>0</v>
      </c>
      <c r="H1044" s="99">
        <f t="shared" si="181"/>
        <v>46.85</v>
      </c>
      <c r="I1044" s="157">
        <f>VLOOKUP($A1044,'2024-25 Salary &amp; Benefits'!$A:$I,3,FALSE)</f>
        <v>1</v>
      </c>
      <c r="J1044" s="157">
        <f>VLOOKUP($A1044,'2024-25 Salary &amp; Benefits'!$A:$I,4,FALSE)</f>
        <v>1</v>
      </c>
      <c r="K1044" s="144">
        <f t="shared" si="182"/>
        <v>46.85</v>
      </c>
      <c r="L1044" s="143">
        <f t="shared" si="183"/>
        <v>0.13700000000000001</v>
      </c>
      <c r="M1044" s="145">
        <f>'2024-25 Salary &amp; Benefits'!$E$6</f>
        <v>72728</v>
      </c>
      <c r="N1044" s="145">
        <f>'2024-25 Salary &amp; Benefits'!$F$6</f>
        <v>78209</v>
      </c>
      <c r="O1044" s="9">
        <f t="shared" si="184"/>
        <v>9963.74</v>
      </c>
      <c r="P1044" s="9">
        <f t="shared" si="185"/>
        <v>750.88999999999942</v>
      </c>
      <c r="Q1044" s="9">
        <f>'2024-25 Salary &amp; Benefits'!G$6</f>
        <v>14418.72</v>
      </c>
      <c r="R1044" s="146">
        <f>'2024-25 Salary &amp; Benefits'!H$6</f>
        <v>0.18149999999999999</v>
      </c>
      <c r="S1044" s="146">
        <f>'2024-25 Salary &amp; Benefits'!I$6</f>
        <v>0.17510000000000001</v>
      </c>
      <c r="T1044" s="9">
        <f t="shared" si="186"/>
        <v>3915.26</v>
      </c>
      <c r="U1044" s="9">
        <f t="shared" si="187"/>
        <v>178.58</v>
      </c>
      <c r="V1044" s="9">
        <f t="shared" si="188"/>
        <v>31.27</v>
      </c>
      <c r="W1044" s="9">
        <f t="shared" si="189"/>
        <v>209.85000000000002</v>
      </c>
      <c r="X1044" s="22">
        <f t="shared" si="190"/>
        <v>14839.74</v>
      </c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</row>
    <row r="1045" spans="1:159" s="21" customFormat="1">
      <c r="A1045" s="78" t="s">
        <v>2500</v>
      </c>
      <c r="B1045" s="90" t="s">
        <v>2076</v>
      </c>
      <c r="C1045" s="91">
        <v>3417</v>
      </c>
      <c r="D1045" s="90" t="s">
        <v>2079</v>
      </c>
      <c r="E1045" s="110" t="str">
        <f>VLOOKUP($C1045,'2023-24 School Level AAFTE'!$C$4:$L$2380,9,FALSE)</f>
        <v>No</v>
      </c>
      <c r="F1045" s="98">
        <f>VLOOKUP($C1045,'2023-24 School Level AAFTE'!$C$4:$J$2380,8,FALSE)</f>
        <v>539.07000000000005</v>
      </c>
      <c r="G1045" s="100">
        <f>IFERROR(IF(E1045= "yes",VLOOKUP(C1045,Summary!$B:$I,5,0),0),0)</f>
        <v>0</v>
      </c>
      <c r="H1045" s="99">
        <f t="shared" si="181"/>
        <v>0</v>
      </c>
      <c r="I1045" s="157">
        <f>VLOOKUP($A1045,'2024-25 Salary &amp; Benefits'!$A:$I,3,FALSE)</f>
        <v>1.1200000000000001</v>
      </c>
      <c r="J1045" s="157">
        <f>VLOOKUP($A1045,'2024-25 Salary &amp; Benefits'!$A:$I,4,FALSE)</f>
        <v>1.1200000000000001</v>
      </c>
      <c r="K1045" s="144">
        <f t="shared" si="182"/>
        <v>0</v>
      </c>
      <c r="L1045" s="143">
        <f t="shared" si="183"/>
        <v>0</v>
      </c>
      <c r="M1045" s="145">
        <f>'2024-25 Salary &amp; Benefits'!$E$6</f>
        <v>72728</v>
      </c>
      <c r="N1045" s="145">
        <f>'2024-25 Salary &amp; Benefits'!$F$6</f>
        <v>78209</v>
      </c>
      <c r="O1045" s="9">
        <f t="shared" si="184"/>
        <v>0</v>
      </c>
      <c r="P1045" s="9">
        <f t="shared" si="185"/>
        <v>0</v>
      </c>
      <c r="Q1045" s="9">
        <f>'2024-25 Salary &amp; Benefits'!G$6</f>
        <v>14418.72</v>
      </c>
      <c r="R1045" s="146">
        <f>'2024-25 Salary &amp; Benefits'!H$6</f>
        <v>0.18149999999999999</v>
      </c>
      <c r="S1045" s="146">
        <f>'2024-25 Salary &amp; Benefits'!I$6</f>
        <v>0.17510000000000001</v>
      </c>
      <c r="T1045" s="9">
        <f t="shared" si="186"/>
        <v>0</v>
      </c>
      <c r="U1045" s="9">
        <f t="shared" si="187"/>
        <v>0</v>
      </c>
      <c r="V1045" s="9">
        <f t="shared" si="188"/>
        <v>0</v>
      </c>
      <c r="W1045" s="9">
        <f t="shared" si="189"/>
        <v>0</v>
      </c>
      <c r="X1045" s="22">
        <f t="shared" si="190"/>
        <v>0</v>
      </c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</row>
    <row r="1046" spans="1:159" s="21" customFormat="1">
      <c r="A1046" s="78" t="s">
        <v>2500</v>
      </c>
      <c r="B1046" s="90" t="s">
        <v>2076</v>
      </c>
      <c r="C1046" s="91">
        <v>5466</v>
      </c>
      <c r="D1046" s="90" t="s">
        <v>2785</v>
      </c>
      <c r="E1046" s="110" t="str">
        <f>VLOOKUP($C1046,'2023-24 School Level AAFTE'!$C$4:$L$2380,9,FALSE)</f>
        <v>No</v>
      </c>
      <c r="F1046" s="98">
        <f>VLOOKUP($C1046,'2023-24 School Level AAFTE'!$C$4:$J$2380,8,FALSE)</f>
        <v>24.57</v>
      </c>
      <c r="G1046" s="100">
        <f>IFERROR(IF(E1046= "yes",VLOOKUP(C1046,Summary!$B:$I,5,0),0),0)</f>
        <v>0</v>
      </c>
      <c r="H1046" s="99">
        <f t="shared" si="181"/>
        <v>0</v>
      </c>
      <c r="I1046" s="157">
        <f>VLOOKUP($A1046,'2024-25 Salary &amp; Benefits'!$A:$I,3,FALSE)</f>
        <v>1.1200000000000001</v>
      </c>
      <c r="J1046" s="157">
        <f>VLOOKUP($A1046,'2024-25 Salary &amp; Benefits'!$A:$I,4,FALSE)</f>
        <v>1.1200000000000001</v>
      </c>
      <c r="K1046" s="144">
        <f t="shared" si="182"/>
        <v>0</v>
      </c>
      <c r="L1046" s="143">
        <f t="shared" si="183"/>
        <v>0</v>
      </c>
      <c r="M1046" s="145">
        <f>'2024-25 Salary &amp; Benefits'!$E$6</f>
        <v>72728</v>
      </c>
      <c r="N1046" s="145">
        <f>'2024-25 Salary &amp; Benefits'!$F$6</f>
        <v>78209</v>
      </c>
      <c r="O1046" s="9">
        <f t="shared" si="184"/>
        <v>0</v>
      </c>
      <c r="P1046" s="9">
        <f t="shared" si="185"/>
        <v>0</v>
      </c>
      <c r="Q1046" s="9">
        <f>'2024-25 Salary &amp; Benefits'!G$6</f>
        <v>14418.72</v>
      </c>
      <c r="R1046" s="146">
        <f>'2024-25 Salary &amp; Benefits'!H$6</f>
        <v>0.18149999999999999</v>
      </c>
      <c r="S1046" s="146">
        <f>'2024-25 Salary &amp; Benefits'!I$6</f>
        <v>0.17510000000000001</v>
      </c>
      <c r="T1046" s="9">
        <f t="shared" si="186"/>
        <v>0</v>
      </c>
      <c r="U1046" s="9">
        <f t="shared" si="187"/>
        <v>0</v>
      </c>
      <c r="V1046" s="9">
        <f t="shared" si="188"/>
        <v>0</v>
      </c>
      <c r="W1046" s="9">
        <f t="shared" si="189"/>
        <v>0</v>
      </c>
      <c r="X1046" s="22">
        <f t="shared" si="190"/>
        <v>0</v>
      </c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</row>
    <row r="1047" spans="1:159" s="21" customFormat="1">
      <c r="A1047" s="78" t="s">
        <v>2500</v>
      </c>
      <c r="B1047" s="90" t="s">
        <v>2076</v>
      </c>
      <c r="C1047" s="91">
        <v>4324</v>
      </c>
      <c r="D1047" s="90" t="s">
        <v>2081</v>
      </c>
      <c r="E1047" s="110" t="str">
        <f>VLOOKUP($C1047,'2023-24 School Level AAFTE'!$C$4:$L$2380,9,FALSE)</f>
        <v>No</v>
      </c>
      <c r="F1047" s="98">
        <f>VLOOKUP($C1047,'2023-24 School Level AAFTE'!$C$4:$J$2380,8,FALSE)</f>
        <v>412.71</v>
      </c>
      <c r="G1047" s="100">
        <f>IFERROR(IF(E1047= "yes",VLOOKUP(C1047,Summary!$B:$I,5,0),0),0)</f>
        <v>0</v>
      </c>
      <c r="H1047" s="99">
        <f t="shared" si="181"/>
        <v>0</v>
      </c>
      <c r="I1047" s="157">
        <f>VLOOKUP($A1047,'2024-25 Salary &amp; Benefits'!$A:$I,3,FALSE)</f>
        <v>1.1200000000000001</v>
      </c>
      <c r="J1047" s="157">
        <f>VLOOKUP($A1047,'2024-25 Salary &amp; Benefits'!$A:$I,4,FALSE)</f>
        <v>1.1200000000000001</v>
      </c>
      <c r="K1047" s="144">
        <f t="shared" si="182"/>
        <v>0</v>
      </c>
      <c r="L1047" s="143">
        <f t="shared" si="183"/>
        <v>0</v>
      </c>
      <c r="M1047" s="145">
        <f>'2024-25 Salary &amp; Benefits'!$E$6</f>
        <v>72728</v>
      </c>
      <c r="N1047" s="145">
        <f>'2024-25 Salary &amp; Benefits'!$F$6</f>
        <v>78209</v>
      </c>
      <c r="O1047" s="9">
        <f t="shared" si="184"/>
        <v>0</v>
      </c>
      <c r="P1047" s="9">
        <f t="shared" si="185"/>
        <v>0</v>
      </c>
      <c r="Q1047" s="9">
        <f>'2024-25 Salary &amp; Benefits'!G$6</f>
        <v>14418.72</v>
      </c>
      <c r="R1047" s="146">
        <f>'2024-25 Salary &amp; Benefits'!H$6</f>
        <v>0.18149999999999999</v>
      </c>
      <c r="S1047" s="146">
        <f>'2024-25 Salary &amp; Benefits'!I$6</f>
        <v>0.17510000000000001</v>
      </c>
      <c r="T1047" s="9">
        <f t="shared" si="186"/>
        <v>0</v>
      </c>
      <c r="U1047" s="9">
        <f t="shared" si="187"/>
        <v>0</v>
      </c>
      <c r="V1047" s="9">
        <f t="shared" si="188"/>
        <v>0</v>
      </c>
      <c r="W1047" s="9">
        <f t="shared" si="189"/>
        <v>0</v>
      </c>
      <c r="X1047" s="22">
        <f t="shared" si="190"/>
        <v>0</v>
      </c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</row>
    <row r="1048" spans="1:159" s="21" customFormat="1">
      <c r="A1048" s="78" t="s">
        <v>2500</v>
      </c>
      <c r="B1048" s="90" t="s">
        <v>2076</v>
      </c>
      <c r="C1048" s="91">
        <v>1983</v>
      </c>
      <c r="D1048" s="90" t="s">
        <v>2077</v>
      </c>
      <c r="E1048" s="110" t="str">
        <f>VLOOKUP($C1048,'2023-24 School Level AAFTE'!$C$4:$L$2380,9,FALSE)</f>
        <v>No</v>
      </c>
      <c r="F1048" s="98">
        <f>VLOOKUP($C1048,'2023-24 School Level AAFTE'!$C$4:$J$2380,8,FALSE)</f>
        <v>399.18</v>
      </c>
      <c r="G1048" s="100">
        <f>IFERROR(IF(E1048= "yes",VLOOKUP(C1048,Summary!$B:$I,5,0),0),0)</f>
        <v>0</v>
      </c>
      <c r="H1048" s="99">
        <f t="shared" si="181"/>
        <v>0</v>
      </c>
      <c r="I1048" s="157">
        <f>VLOOKUP($A1048,'2024-25 Salary &amp; Benefits'!$A:$I,3,FALSE)</f>
        <v>1.1200000000000001</v>
      </c>
      <c r="J1048" s="157">
        <f>VLOOKUP($A1048,'2024-25 Salary &amp; Benefits'!$A:$I,4,FALSE)</f>
        <v>1.1200000000000001</v>
      </c>
      <c r="K1048" s="144">
        <f t="shared" si="182"/>
        <v>0</v>
      </c>
      <c r="L1048" s="143">
        <f t="shared" si="183"/>
        <v>0</v>
      </c>
      <c r="M1048" s="145">
        <f>'2024-25 Salary &amp; Benefits'!$E$6</f>
        <v>72728</v>
      </c>
      <c r="N1048" s="145">
        <f>'2024-25 Salary &amp; Benefits'!$F$6</f>
        <v>78209</v>
      </c>
      <c r="O1048" s="9">
        <f t="shared" si="184"/>
        <v>0</v>
      </c>
      <c r="P1048" s="9">
        <f t="shared" si="185"/>
        <v>0</v>
      </c>
      <c r="Q1048" s="9">
        <f>'2024-25 Salary &amp; Benefits'!G$6</f>
        <v>14418.72</v>
      </c>
      <c r="R1048" s="146">
        <f>'2024-25 Salary &amp; Benefits'!H$6</f>
        <v>0.18149999999999999</v>
      </c>
      <c r="S1048" s="146">
        <f>'2024-25 Salary &amp; Benefits'!I$6</f>
        <v>0.17510000000000001</v>
      </c>
      <c r="T1048" s="9">
        <f t="shared" si="186"/>
        <v>0</v>
      </c>
      <c r="U1048" s="9">
        <f t="shared" si="187"/>
        <v>0</v>
      </c>
      <c r="V1048" s="9">
        <f t="shared" si="188"/>
        <v>0</v>
      </c>
      <c r="W1048" s="9">
        <f t="shared" si="189"/>
        <v>0</v>
      </c>
      <c r="X1048" s="22">
        <f t="shared" si="190"/>
        <v>0</v>
      </c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</row>
    <row r="1049" spans="1:159" s="21" customFormat="1">
      <c r="A1049" s="78" t="s">
        <v>2500</v>
      </c>
      <c r="B1049" s="90" t="s">
        <v>2076</v>
      </c>
      <c r="C1049" s="91">
        <v>4201</v>
      </c>
      <c r="D1049" s="90" t="s">
        <v>2080</v>
      </c>
      <c r="E1049" s="110" t="str">
        <f>VLOOKUP($C1049,'2023-24 School Level AAFTE'!$C$4:$L$2380,9,FALSE)</f>
        <v>No</v>
      </c>
      <c r="F1049" s="98">
        <f>VLOOKUP($C1049,'2023-24 School Level AAFTE'!$C$4:$J$2380,8,FALSE)</f>
        <v>946.36</v>
      </c>
      <c r="G1049" s="100">
        <f>IFERROR(IF(E1049= "yes",VLOOKUP(C1049,Summary!$B:$I,5,0),0),0)</f>
        <v>0</v>
      </c>
      <c r="H1049" s="99">
        <f t="shared" si="181"/>
        <v>0</v>
      </c>
      <c r="I1049" s="157">
        <f>VLOOKUP($A1049,'2024-25 Salary &amp; Benefits'!$A:$I,3,FALSE)</f>
        <v>1.1200000000000001</v>
      </c>
      <c r="J1049" s="157">
        <f>VLOOKUP($A1049,'2024-25 Salary &amp; Benefits'!$A:$I,4,FALSE)</f>
        <v>1.1200000000000001</v>
      </c>
      <c r="K1049" s="144">
        <f t="shared" si="182"/>
        <v>0</v>
      </c>
      <c r="L1049" s="143">
        <f t="shared" si="183"/>
        <v>0</v>
      </c>
      <c r="M1049" s="145">
        <f>'2024-25 Salary &amp; Benefits'!$E$6</f>
        <v>72728</v>
      </c>
      <c r="N1049" s="145">
        <f>'2024-25 Salary &amp; Benefits'!$F$6</f>
        <v>78209</v>
      </c>
      <c r="O1049" s="9">
        <f t="shared" si="184"/>
        <v>0</v>
      </c>
      <c r="P1049" s="9">
        <f t="shared" si="185"/>
        <v>0</v>
      </c>
      <c r="Q1049" s="9">
        <f>'2024-25 Salary &amp; Benefits'!G$6</f>
        <v>14418.72</v>
      </c>
      <c r="R1049" s="146">
        <f>'2024-25 Salary &amp; Benefits'!H$6</f>
        <v>0.18149999999999999</v>
      </c>
      <c r="S1049" s="146">
        <f>'2024-25 Salary &amp; Benefits'!I$6</f>
        <v>0.17510000000000001</v>
      </c>
      <c r="T1049" s="9">
        <f t="shared" si="186"/>
        <v>0</v>
      </c>
      <c r="U1049" s="9">
        <f t="shared" si="187"/>
        <v>0</v>
      </c>
      <c r="V1049" s="9">
        <f t="shared" si="188"/>
        <v>0</v>
      </c>
      <c r="W1049" s="9">
        <f t="shared" si="189"/>
        <v>0</v>
      </c>
      <c r="X1049" s="22">
        <f t="shared" si="190"/>
        <v>0</v>
      </c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</row>
    <row r="1050" spans="1:159" s="21" customFormat="1">
      <c r="A1050" s="78" t="s">
        <v>2500</v>
      </c>
      <c r="B1050" s="90" t="s">
        <v>2076</v>
      </c>
      <c r="C1050" s="91">
        <v>2219</v>
      </c>
      <c r="D1050" s="90" t="s">
        <v>2078</v>
      </c>
      <c r="E1050" s="110" t="str">
        <f>VLOOKUP($C1050,'2023-24 School Level AAFTE'!$C$4:$L$2380,9,FALSE)</f>
        <v>No</v>
      </c>
      <c r="F1050" s="98">
        <f>VLOOKUP($C1050,'2023-24 School Level AAFTE'!$C$4:$J$2380,8,FALSE)</f>
        <v>708.99</v>
      </c>
      <c r="G1050" s="100">
        <f>IFERROR(IF(E1050= "yes",VLOOKUP(C1050,Summary!$B:$I,5,0),0),0)</f>
        <v>0</v>
      </c>
      <c r="H1050" s="99">
        <f t="shared" si="181"/>
        <v>0</v>
      </c>
      <c r="I1050" s="157">
        <f>VLOOKUP($A1050,'2024-25 Salary &amp; Benefits'!$A:$I,3,FALSE)</f>
        <v>1.1200000000000001</v>
      </c>
      <c r="J1050" s="157">
        <f>VLOOKUP($A1050,'2024-25 Salary &amp; Benefits'!$A:$I,4,FALSE)</f>
        <v>1.1200000000000001</v>
      </c>
      <c r="K1050" s="144">
        <f t="shared" si="182"/>
        <v>0</v>
      </c>
      <c r="L1050" s="143">
        <f t="shared" si="183"/>
        <v>0</v>
      </c>
      <c r="M1050" s="145">
        <f>'2024-25 Salary &amp; Benefits'!$E$6</f>
        <v>72728</v>
      </c>
      <c r="N1050" s="145">
        <f>'2024-25 Salary &amp; Benefits'!$F$6</f>
        <v>78209</v>
      </c>
      <c r="O1050" s="9">
        <f t="shared" si="184"/>
        <v>0</v>
      </c>
      <c r="P1050" s="9">
        <f t="shared" si="185"/>
        <v>0</v>
      </c>
      <c r="Q1050" s="9">
        <f>'2024-25 Salary &amp; Benefits'!G$6</f>
        <v>14418.72</v>
      </c>
      <c r="R1050" s="146">
        <f>'2024-25 Salary &amp; Benefits'!H$6</f>
        <v>0.18149999999999999</v>
      </c>
      <c r="S1050" s="146">
        <f>'2024-25 Salary &amp; Benefits'!I$6</f>
        <v>0.17510000000000001</v>
      </c>
      <c r="T1050" s="9">
        <f t="shared" si="186"/>
        <v>0</v>
      </c>
      <c r="U1050" s="9">
        <f t="shared" si="187"/>
        <v>0</v>
      </c>
      <c r="V1050" s="9">
        <f t="shared" si="188"/>
        <v>0</v>
      </c>
      <c r="W1050" s="9">
        <f t="shared" si="189"/>
        <v>0</v>
      </c>
      <c r="X1050" s="22">
        <f t="shared" si="190"/>
        <v>0</v>
      </c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</row>
    <row r="1051" spans="1:159" s="21" customFormat="1">
      <c r="A1051" s="78" t="s">
        <v>2500</v>
      </c>
      <c r="B1051" s="90" t="s">
        <v>2076</v>
      </c>
      <c r="C1051" s="91">
        <v>4517</v>
      </c>
      <c r="D1051" s="90" t="s">
        <v>2082</v>
      </c>
      <c r="E1051" s="110" t="str">
        <f>VLOOKUP($C1051,'2023-24 School Level AAFTE'!$C$4:$L$2380,9,FALSE)</f>
        <v>No</v>
      </c>
      <c r="F1051" s="98">
        <f>VLOOKUP($C1051,'2023-24 School Level AAFTE'!$C$4:$J$2380,8,FALSE)</f>
        <v>478.46</v>
      </c>
      <c r="G1051" s="100">
        <f>IFERROR(IF(E1051= "yes",VLOOKUP(C1051,Summary!$B:$I,5,0),0),0)</f>
        <v>0</v>
      </c>
      <c r="H1051" s="99">
        <f t="shared" si="181"/>
        <v>0</v>
      </c>
      <c r="I1051" s="157">
        <f>VLOOKUP($A1051,'2024-25 Salary &amp; Benefits'!$A:$I,3,FALSE)</f>
        <v>1.1200000000000001</v>
      </c>
      <c r="J1051" s="157">
        <f>VLOOKUP($A1051,'2024-25 Salary &amp; Benefits'!$A:$I,4,FALSE)</f>
        <v>1.1200000000000001</v>
      </c>
      <c r="K1051" s="144">
        <f t="shared" si="182"/>
        <v>0</v>
      </c>
      <c r="L1051" s="143">
        <f t="shared" si="183"/>
        <v>0</v>
      </c>
      <c r="M1051" s="145">
        <f>'2024-25 Salary &amp; Benefits'!$E$6</f>
        <v>72728</v>
      </c>
      <c r="N1051" s="145">
        <f>'2024-25 Salary &amp; Benefits'!$F$6</f>
        <v>78209</v>
      </c>
      <c r="O1051" s="9">
        <f t="shared" si="184"/>
        <v>0</v>
      </c>
      <c r="P1051" s="9">
        <f t="shared" si="185"/>
        <v>0</v>
      </c>
      <c r="Q1051" s="9">
        <f>'2024-25 Salary &amp; Benefits'!G$6</f>
        <v>14418.72</v>
      </c>
      <c r="R1051" s="146">
        <f>'2024-25 Salary &amp; Benefits'!H$6</f>
        <v>0.18149999999999999</v>
      </c>
      <c r="S1051" s="146">
        <f>'2024-25 Salary &amp; Benefits'!I$6</f>
        <v>0.17510000000000001</v>
      </c>
      <c r="T1051" s="9">
        <f t="shared" si="186"/>
        <v>0</v>
      </c>
      <c r="U1051" s="9">
        <f t="shared" si="187"/>
        <v>0</v>
      </c>
      <c r="V1051" s="9">
        <f t="shared" si="188"/>
        <v>0</v>
      </c>
      <c r="W1051" s="9">
        <f t="shared" si="189"/>
        <v>0</v>
      </c>
      <c r="X1051" s="22">
        <f t="shared" si="190"/>
        <v>0</v>
      </c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</row>
    <row r="1052" spans="1:159" s="21" customFormat="1">
      <c r="A1052" s="78" t="s">
        <v>2523</v>
      </c>
      <c r="B1052" s="90" t="s">
        <v>2173</v>
      </c>
      <c r="C1052" s="91">
        <v>3070</v>
      </c>
      <c r="D1052" s="90" t="s">
        <v>2174</v>
      </c>
      <c r="E1052" s="110" t="str">
        <f>VLOOKUP($C1052,'2023-24 School Level AAFTE'!$C$4:$L$2380,9,FALSE)</f>
        <v>Yes</v>
      </c>
      <c r="F1052" s="98">
        <f>VLOOKUP($C1052,'2023-24 School Level AAFTE'!$C$4:$J$2380,8,FALSE)</f>
        <v>385.86</v>
      </c>
      <c r="G1052" s="100">
        <f>IFERROR(IF(E1052= "yes",VLOOKUP(C1052,Summary!$B:$I,5,0),0),0)</f>
        <v>0</v>
      </c>
      <c r="H1052" s="99">
        <f t="shared" si="181"/>
        <v>385.86</v>
      </c>
      <c r="I1052" s="157">
        <f>VLOOKUP($A1052,'2024-25 Salary &amp; Benefits'!$A:$I,3,FALSE)</f>
        <v>1</v>
      </c>
      <c r="J1052" s="157">
        <f>VLOOKUP($A1052,'2024-25 Salary &amp; Benefits'!$A:$I,4,FALSE)</f>
        <v>1</v>
      </c>
      <c r="K1052" s="144">
        <f t="shared" si="182"/>
        <v>385.86</v>
      </c>
      <c r="L1052" s="143">
        <f t="shared" si="183"/>
        <v>1.1319999999999999</v>
      </c>
      <c r="M1052" s="145">
        <f>'2024-25 Salary &amp; Benefits'!$E$6</f>
        <v>72728</v>
      </c>
      <c r="N1052" s="145">
        <f>'2024-25 Salary &amp; Benefits'!$F$6</f>
        <v>78209</v>
      </c>
      <c r="O1052" s="9">
        <f t="shared" si="184"/>
        <v>82328.100000000006</v>
      </c>
      <c r="P1052" s="9">
        <f t="shared" si="185"/>
        <v>6204.4899999999907</v>
      </c>
      <c r="Q1052" s="9">
        <f>'2024-25 Salary &amp; Benefits'!G$6</f>
        <v>14418.72</v>
      </c>
      <c r="R1052" s="146">
        <f>'2024-25 Salary &amp; Benefits'!H$6</f>
        <v>0.18149999999999999</v>
      </c>
      <c r="S1052" s="146">
        <f>'2024-25 Salary &amp; Benefits'!I$6</f>
        <v>0.17510000000000001</v>
      </c>
      <c r="T1052" s="9">
        <f t="shared" si="186"/>
        <v>32350.95</v>
      </c>
      <c r="U1052" s="9">
        <f t="shared" si="187"/>
        <v>1475.54</v>
      </c>
      <c r="V1052" s="9">
        <f t="shared" si="188"/>
        <v>258.37</v>
      </c>
      <c r="W1052" s="9">
        <f t="shared" si="189"/>
        <v>1733.9099999999999</v>
      </c>
      <c r="X1052" s="22">
        <f t="shared" si="190"/>
        <v>122617.45</v>
      </c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</row>
    <row r="1053" spans="1:159" s="21" customFormat="1">
      <c r="A1053" s="78" t="s">
        <v>2523</v>
      </c>
      <c r="B1053" s="90" t="s">
        <v>2173</v>
      </c>
      <c r="C1053" s="91">
        <v>5289</v>
      </c>
      <c r="D1053" s="90" t="s">
        <v>2175</v>
      </c>
      <c r="E1053" s="110" t="str">
        <f>VLOOKUP($C1053,'2023-24 School Level AAFTE'!$C$4:$L$2380,9,FALSE)</f>
        <v>Yes</v>
      </c>
      <c r="F1053" s="98">
        <f>VLOOKUP($C1053,'2023-24 School Level AAFTE'!$C$4:$J$2380,8,FALSE)</f>
        <v>353.66</v>
      </c>
      <c r="G1053" s="100">
        <f>IFERROR(IF(E1053= "yes",VLOOKUP(C1053,Summary!$B:$I,5,0),0),0)</f>
        <v>0</v>
      </c>
      <c r="H1053" s="99">
        <f t="shared" si="181"/>
        <v>353.66</v>
      </c>
      <c r="I1053" s="157">
        <f>VLOOKUP($A1053,'2024-25 Salary &amp; Benefits'!$A:$I,3,FALSE)</f>
        <v>1</v>
      </c>
      <c r="J1053" s="157">
        <f>VLOOKUP($A1053,'2024-25 Salary &amp; Benefits'!$A:$I,4,FALSE)</f>
        <v>1</v>
      </c>
      <c r="K1053" s="144">
        <f t="shared" si="182"/>
        <v>353.66</v>
      </c>
      <c r="L1053" s="143">
        <f t="shared" si="183"/>
        <v>1.0369999999999999</v>
      </c>
      <c r="M1053" s="145">
        <f>'2024-25 Salary &amp; Benefits'!$E$6</f>
        <v>72728</v>
      </c>
      <c r="N1053" s="145">
        <f>'2024-25 Salary &amp; Benefits'!$F$6</f>
        <v>78209</v>
      </c>
      <c r="O1053" s="9">
        <f t="shared" si="184"/>
        <v>75418.94</v>
      </c>
      <c r="P1053" s="9">
        <f t="shared" si="185"/>
        <v>5683.7899999999936</v>
      </c>
      <c r="Q1053" s="9">
        <f>'2024-25 Salary &amp; Benefits'!G$6</f>
        <v>14418.72</v>
      </c>
      <c r="R1053" s="146">
        <f>'2024-25 Salary &amp; Benefits'!H$6</f>
        <v>0.18149999999999999</v>
      </c>
      <c r="S1053" s="146">
        <f>'2024-25 Salary &amp; Benefits'!I$6</f>
        <v>0.17510000000000001</v>
      </c>
      <c r="T1053" s="9">
        <f t="shared" si="186"/>
        <v>29635.98</v>
      </c>
      <c r="U1053" s="9">
        <f t="shared" si="187"/>
        <v>1351.71</v>
      </c>
      <c r="V1053" s="9">
        <f t="shared" si="188"/>
        <v>236.68</v>
      </c>
      <c r="W1053" s="9">
        <f t="shared" si="189"/>
        <v>1588.39</v>
      </c>
      <c r="X1053" s="22">
        <f t="shared" si="190"/>
        <v>112327.09999999999</v>
      </c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</row>
    <row r="1054" spans="1:159" s="21" customFormat="1">
      <c r="A1054" s="78" t="s">
        <v>2523</v>
      </c>
      <c r="B1054" s="90" t="s">
        <v>2173</v>
      </c>
      <c r="C1054" s="91">
        <v>5443</v>
      </c>
      <c r="D1054" s="90" t="s">
        <v>2787</v>
      </c>
      <c r="E1054" s="110" t="str">
        <f>VLOOKUP($C1054,'2023-24 School Level AAFTE'!$C$4:$L$2380,9,FALSE)</f>
        <v>Yes</v>
      </c>
      <c r="F1054" s="98">
        <f>VLOOKUP($C1054,'2023-24 School Level AAFTE'!$C$4:$J$2380,8,FALSE)</f>
        <v>21.46</v>
      </c>
      <c r="G1054" s="100">
        <f>IFERROR(IF(E1054= "yes",VLOOKUP(C1054,Summary!$B:$I,5,0),0),0)</f>
        <v>0</v>
      </c>
      <c r="H1054" s="99">
        <f t="shared" si="181"/>
        <v>21.46</v>
      </c>
      <c r="I1054" s="157">
        <f>VLOOKUP($A1054,'2024-25 Salary &amp; Benefits'!$A:$I,3,FALSE)</f>
        <v>1</v>
      </c>
      <c r="J1054" s="157">
        <f>VLOOKUP($A1054,'2024-25 Salary &amp; Benefits'!$A:$I,4,FALSE)</f>
        <v>1</v>
      </c>
      <c r="K1054" s="144">
        <f t="shared" si="182"/>
        <v>21.46</v>
      </c>
      <c r="L1054" s="143">
        <f t="shared" si="183"/>
        <v>6.3E-2</v>
      </c>
      <c r="M1054" s="145">
        <f>'2024-25 Salary &amp; Benefits'!$E$6</f>
        <v>72728</v>
      </c>
      <c r="N1054" s="145">
        <f>'2024-25 Salary &amp; Benefits'!$F$6</f>
        <v>78209</v>
      </c>
      <c r="O1054" s="9">
        <f t="shared" si="184"/>
        <v>4581.8599999999997</v>
      </c>
      <c r="P1054" s="9">
        <f t="shared" si="185"/>
        <v>345.3100000000004</v>
      </c>
      <c r="Q1054" s="9">
        <f>'2024-25 Salary &amp; Benefits'!G$6</f>
        <v>14418.72</v>
      </c>
      <c r="R1054" s="146">
        <f>'2024-25 Salary &amp; Benefits'!H$6</f>
        <v>0.18149999999999999</v>
      </c>
      <c r="S1054" s="146">
        <f>'2024-25 Salary &amp; Benefits'!I$6</f>
        <v>0.17510000000000001</v>
      </c>
      <c r="T1054" s="9">
        <f t="shared" si="186"/>
        <v>1800.45</v>
      </c>
      <c r="U1054" s="9">
        <f t="shared" si="187"/>
        <v>82.12</v>
      </c>
      <c r="V1054" s="9">
        <f t="shared" si="188"/>
        <v>14.38</v>
      </c>
      <c r="W1054" s="9">
        <f t="shared" si="189"/>
        <v>96.5</v>
      </c>
      <c r="X1054" s="22">
        <f t="shared" si="190"/>
        <v>6824.12</v>
      </c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</row>
    <row r="1055" spans="1:159" s="21" customFormat="1">
      <c r="A1055" s="78" t="s">
        <v>2276</v>
      </c>
      <c r="B1055" s="90" t="s">
        <v>350</v>
      </c>
      <c r="C1055" s="91">
        <v>2233</v>
      </c>
      <c r="D1055" s="90" t="s">
        <v>351</v>
      </c>
      <c r="E1055" s="110" t="str">
        <f>VLOOKUP($C1055,'2023-24 School Level AAFTE'!$C$4:$L$2380,9,FALSE)</f>
        <v>Yes</v>
      </c>
      <c r="F1055" s="98">
        <f>VLOOKUP($C1055,'2023-24 School Level AAFTE'!$C$4:$J$2380,8,FALSE)</f>
        <v>100.63</v>
      </c>
      <c r="G1055" s="100">
        <f>IFERROR(IF(E1055= "yes",VLOOKUP(C1055,Summary!$B:$I,5,0),0),0)</f>
        <v>0</v>
      </c>
      <c r="H1055" s="99">
        <f t="shared" si="181"/>
        <v>100.63</v>
      </c>
      <c r="I1055" s="157">
        <f>VLOOKUP($A1055,'2024-25 Salary &amp; Benefits'!$A:$I,3,FALSE)</f>
        <v>1</v>
      </c>
      <c r="J1055" s="157">
        <f>VLOOKUP($A1055,'2024-25 Salary &amp; Benefits'!$A:$I,4,FALSE)</f>
        <v>1</v>
      </c>
      <c r="K1055" s="144">
        <f t="shared" si="182"/>
        <v>100.63</v>
      </c>
      <c r="L1055" s="143">
        <f t="shared" si="183"/>
        <v>0.29499999999999998</v>
      </c>
      <c r="M1055" s="145">
        <f>'2024-25 Salary &amp; Benefits'!$E$6</f>
        <v>72728</v>
      </c>
      <c r="N1055" s="145">
        <f>'2024-25 Salary &amp; Benefits'!$F$6</f>
        <v>78209</v>
      </c>
      <c r="O1055" s="9">
        <f t="shared" si="184"/>
        <v>21454.76</v>
      </c>
      <c r="P1055" s="9">
        <f t="shared" si="185"/>
        <v>1616.9000000000015</v>
      </c>
      <c r="Q1055" s="9">
        <f>'2024-25 Salary &amp; Benefits'!G$6</f>
        <v>14418.72</v>
      </c>
      <c r="R1055" s="146">
        <f>'2024-25 Salary &amp; Benefits'!H$6</f>
        <v>0.18149999999999999</v>
      </c>
      <c r="S1055" s="146">
        <f>'2024-25 Salary &amp; Benefits'!I$6</f>
        <v>0.17510000000000001</v>
      </c>
      <c r="T1055" s="9">
        <f t="shared" si="186"/>
        <v>8430.68</v>
      </c>
      <c r="U1055" s="9">
        <f t="shared" si="187"/>
        <v>384.53</v>
      </c>
      <c r="V1055" s="9">
        <f t="shared" si="188"/>
        <v>67.33</v>
      </c>
      <c r="W1055" s="9">
        <f t="shared" si="189"/>
        <v>451.85999999999996</v>
      </c>
      <c r="X1055" s="22">
        <f t="shared" si="190"/>
        <v>31954.2</v>
      </c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</row>
    <row r="1056" spans="1:159" s="21" customFormat="1">
      <c r="A1056" s="78" t="s">
        <v>2242</v>
      </c>
      <c r="B1056" s="90" t="s">
        <v>94</v>
      </c>
      <c r="C1056" s="91">
        <v>2196</v>
      </c>
      <c r="D1056" s="90" t="s">
        <v>95</v>
      </c>
      <c r="E1056" s="110" t="str">
        <f>VLOOKUP($C1056,'2023-24 School Level AAFTE'!$C$4:$L$2380,9,FALSE)</f>
        <v>Yes</v>
      </c>
      <c r="F1056" s="98">
        <f>VLOOKUP($C1056,'2023-24 School Level AAFTE'!$C$4:$J$2380,8,FALSE)</f>
        <v>262.16000000000003</v>
      </c>
      <c r="G1056" s="100">
        <f>IFERROR(IF(E1056= "yes",VLOOKUP(C1056,Summary!$B:$I,5,0),0),0)</f>
        <v>0</v>
      </c>
      <c r="H1056" s="99">
        <f t="shared" si="181"/>
        <v>262.16000000000003</v>
      </c>
      <c r="I1056" s="157">
        <f>VLOOKUP($A1056,'2024-25 Salary &amp; Benefits'!$A:$I,3,FALSE)</f>
        <v>1</v>
      </c>
      <c r="J1056" s="157">
        <f>VLOOKUP($A1056,'2024-25 Salary &amp; Benefits'!$A:$I,4,FALSE)</f>
        <v>1</v>
      </c>
      <c r="K1056" s="144">
        <f t="shared" si="182"/>
        <v>262.16000000000003</v>
      </c>
      <c r="L1056" s="143">
        <f t="shared" si="183"/>
        <v>0.76900000000000002</v>
      </c>
      <c r="M1056" s="145">
        <f>'2024-25 Salary &amp; Benefits'!$E$6</f>
        <v>72728</v>
      </c>
      <c r="N1056" s="145">
        <f>'2024-25 Salary &amp; Benefits'!$F$6</f>
        <v>78209</v>
      </c>
      <c r="O1056" s="9">
        <f t="shared" si="184"/>
        <v>55927.83</v>
      </c>
      <c r="P1056" s="9">
        <f t="shared" si="185"/>
        <v>4214.8899999999994</v>
      </c>
      <c r="Q1056" s="9">
        <f>'2024-25 Salary &amp; Benefits'!G$6</f>
        <v>14418.72</v>
      </c>
      <c r="R1056" s="146">
        <f>'2024-25 Salary &amp; Benefits'!H$6</f>
        <v>0.18149999999999999</v>
      </c>
      <c r="S1056" s="146">
        <f>'2024-25 Salary &amp; Benefits'!I$6</f>
        <v>0.17510000000000001</v>
      </c>
      <c r="T1056" s="9">
        <f t="shared" si="186"/>
        <v>21976.92</v>
      </c>
      <c r="U1056" s="9">
        <f t="shared" si="187"/>
        <v>1002.38</v>
      </c>
      <c r="V1056" s="9">
        <f t="shared" si="188"/>
        <v>175.52</v>
      </c>
      <c r="W1056" s="9">
        <f t="shared" si="189"/>
        <v>1177.9000000000001</v>
      </c>
      <c r="X1056" s="22">
        <f t="shared" si="190"/>
        <v>83297.539999999994</v>
      </c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</row>
    <row r="1057" spans="1:159" s="21" customFormat="1">
      <c r="A1057" s="78" t="s">
        <v>2242</v>
      </c>
      <c r="B1057" s="90" t="s">
        <v>94</v>
      </c>
      <c r="C1057" s="91">
        <v>2623</v>
      </c>
      <c r="D1057" s="90" t="s">
        <v>96</v>
      </c>
      <c r="E1057" s="110" t="str">
        <f>VLOOKUP($C1057,'2023-24 School Level AAFTE'!$C$4:$L$2380,9,FALSE)</f>
        <v>Yes</v>
      </c>
      <c r="F1057" s="98">
        <f>VLOOKUP($C1057,'2023-24 School Level AAFTE'!$C$4:$J$2380,8,FALSE)</f>
        <v>233.86</v>
      </c>
      <c r="G1057" s="100">
        <f>IFERROR(IF(E1057= "yes",VLOOKUP(C1057,Summary!$B:$I,5,0),0),0)</f>
        <v>0</v>
      </c>
      <c r="H1057" s="99">
        <f t="shared" si="181"/>
        <v>233.86</v>
      </c>
      <c r="I1057" s="157">
        <f>VLOOKUP($A1057,'2024-25 Salary &amp; Benefits'!$A:$I,3,FALSE)</f>
        <v>1</v>
      </c>
      <c r="J1057" s="157">
        <f>VLOOKUP($A1057,'2024-25 Salary &amp; Benefits'!$A:$I,4,FALSE)</f>
        <v>1</v>
      </c>
      <c r="K1057" s="144">
        <f t="shared" si="182"/>
        <v>233.86</v>
      </c>
      <c r="L1057" s="143">
        <f t="shared" si="183"/>
        <v>0.68600000000000005</v>
      </c>
      <c r="M1057" s="145">
        <f>'2024-25 Salary &amp; Benefits'!$E$6</f>
        <v>72728</v>
      </c>
      <c r="N1057" s="145">
        <f>'2024-25 Salary &amp; Benefits'!$F$6</f>
        <v>78209</v>
      </c>
      <c r="O1057" s="9">
        <f t="shared" si="184"/>
        <v>49891.41</v>
      </c>
      <c r="P1057" s="9">
        <f t="shared" si="185"/>
        <v>3759.9599999999991</v>
      </c>
      <c r="Q1057" s="9">
        <f>'2024-25 Salary &amp; Benefits'!G$6</f>
        <v>14418.72</v>
      </c>
      <c r="R1057" s="146">
        <f>'2024-25 Salary &amp; Benefits'!H$6</f>
        <v>0.18149999999999999</v>
      </c>
      <c r="S1057" s="146">
        <f>'2024-25 Salary &amp; Benefits'!I$6</f>
        <v>0.17510000000000001</v>
      </c>
      <c r="T1057" s="9">
        <f t="shared" si="186"/>
        <v>19604.900000000001</v>
      </c>
      <c r="U1057" s="9">
        <f t="shared" si="187"/>
        <v>894.19</v>
      </c>
      <c r="V1057" s="9">
        <f t="shared" si="188"/>
        <v>156.57</v>
      </c>
      <c r="W1057" s="9">
        <f t="shared" si="189"/>
        <v>1050.76</v>
      </c>
      <c r="X1057" s="22">
        <f t="shared" si="190"/>
        <v>74307.029999999984</v>
      </c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</row>
    <row r="1058" spans="1:159" s="21" customFormat="1">
      <c r="A1058" s="78" t="s">
        <v>2242</v>
      </c>
      <c r="B1058" s="90" t="s">
        <v>94</v>
      </c>
      <c r="C1058" s="91">
        <v>5286</v>
      </c>
      <c r="D1058" s="90" t="s">
        <v>97</v>
      </c>
      <c r="E1058" s="110" t="str">
        <f>VLOOKUP($C1058,'2023-24 School Level AAFTE'!$C$4:$L$2380,9,FALSE)</f>
        <v>Yes</v>
      </c>
      <c r="F1058" s="98">
        <f>VLOOKUP($C1058,'2023-24 School Level AAFTE'!$C$4:$J$2380,8,FALSE)</f>
        <v>151.54</v>
      </c>
      <c r="G1058" s="100">
        <f>IFERROR(IF(E1058= "yes",VLOOKUP(C1058,Summary!$B:$I,5,0),0),0)</f>
        <v>0</v>
      </c>
      <c r="H1058" s="99">
        <f t="shared" si="181"/>
        <v>151.54</v>
      </c>
      <c r="I1058" s="157">
        <f>VLOOKUP($A1058,'2024-25 Salary &amp; Benefits'!$A:$I,3,FALSE)</f>
        <v>1</v>
      </c>
      <c r="J1058" s="157">
        <f>VLOOKUP($A1058,'2024-25 Salary &amp; Benefits'!$A:$I,4,FALSE)</f>
        <v>1</v>
      </c>
      <c r="K1058" s="144">
        <f t="shared" si="182"/>
        <v>151.54</v>
      </c>
      <c r="L1058" s="143">
        <f t="shared" si="183"/>
        <v>0.44500000000000001</v>
      </c>
      <c r="M1058" s="145">
        <f>'2024-25 Salary &amp; Benefits'!$E$6</f>
        <v>72728</v>
      </c>
      <c r="N1058" s="145">
        <f>'2024-25 Salary &amp; Benefits'!$F$6</f>
        <v>78209</v>
      </c>
      <c r="O1058" s="9">
        <f t="shared" si="184"/>
        <v>32363.96</v>
      </c>
      <c r="P1058" s="9">
        <f t="shared" si="185"/>
        <v>2439.0500000000029</v>
      </c>
      <c r="Q1058" s="9">
        <f>'2024-25 Salary &amp; Benefits'!G$6</f>
        <v>14418.72</v>
      </c>
      <c r="R1058" s="146">
        <f>'2024-25 Salary &amp; Benefits'!H$6</f>
        <v>0.18149999999999999</v>
      </c>
      <c r="S1058" s="146">
        <f>'2024-25 Salary &amp; Benefits'!I$6</f>
        <v>0.17510000000000001</v>
      </c>
      <c r="T1058" s="9">
        <f t="shared" si="186"/>
        <v>12717.47</v>
      </c>
      <c r="U1058" s="9">
        <f t="shared" si="187"/>
        <v>580.04999999999995</v>
      </c>
      <c r="V1058" s="9">
        <f t="shared" si="188"/>
        <v>101.57</v>
      </c>
      <c r="W1058" s="9">
        <f t="shared" si="189"/>
        <v>681.61999999999989</v>
      </c>
      <c r="X1058" s="22">
        <f t="shared" si="190"/>
        <v>48202.100000000006</v>
      </c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</row>
    <row r="1059" spans="1:159" s="21" customFormat="1">
      <c r="A1059" s="78" t="s">
        <v>2387</v>
      </c>
      <c r="B1059" s="90" t="s">
        <v>1199</v>
      </c>
      <c r="C1059" s="91">
        <v>5444</v>
      </c>
      <c r="D1059" s="90" t="s">
        <v>1200</v>
      </c>
      <c r="E1059" s="110" t="str">
        <f>VLOOKUP($C1059,'2023-24 School Level AAFTE'!$C$4:$L$2380,9,FALSE)</f>
        <v>Yes</v>
      </c>
      <c r="F1059" s="98">
        <f>VLOOKUP($C1059,'2023-24 School Level AAFTE'!$C$4:$J$2380,8,FALSE)</f>
        <v>177.46</v>
      </c>
      <c r="G1059" s="100">
        <f>IFERROR(IF(E1059= "yes",VLOOKUP(C1059,Summary!$B:$I,5,0),0),0)</f>
        <v>0</v>
      </c>
      <c r="H1059" s="99">
        <f t="shared" si="181"/>
        <v>177.46</v>
      </c>
      <c r="I1059" s="157">
        <f>VLOOKUP($A1059,'2024-25 Salary &amp; Benefits'!$A:$I,3,FALSE)</f>
        <v>1</v>
      </c>
      <c r="J1059" s="157">
        <f>VLOOKUP($A1059,'2024-25 Salary &amp; Benefits'!$A:$I,4,FALSE)</f>
        <v>1</v>
      </c>
      <c r="K1059" s="144">
        <f t="shared" si="182"/>
        <v>177.46</v>
      </c>
      <c r="L1059" s="143">
        <f t="shared" si="183"/>
        <v>0.52100000000000002</v>
      </c>
      <c r="M1059" s="145">
        <f>'2024-25 Salary &amp; Benefits'!$E$6</f>
        <v>72728</v>
      </c>
      <c r="N1059" s="145">
        <f>'2024-25 Salary &amp; Benefits'!$F$6</f>
        <v>78209</v>
      </c>
      <c r="O1059" s="9">
        <f t="shared" si="184"/>
        <v>37891.29</v>
      </c>
      <c r="P1059" s="9">
        <f t="shared" si="185"/>
        <v>2855.5999999999985</v>
      </c>
      <c r="Q1059" s="9">
        <f>'2024-25 Salary &amp; Benefits'!G$6</f>
        <v>14418.72</v>
      </c>
      <c r="R1059" s="146">
        <f>'2024-25 Salary &amp; Benefits'!H$6</f>
        <v>0.18149999999999999</v>
      </c>
      <c r="S1059" s="146">
        <f>'2024-25 Salary &amp; Benefits'!I$6</f>
        <v>0.17510000000000001</v>
      </c>
      <c r="T1059" s="9">
        <f t="shared" si="186"/>
        <v>14889.44</v>
      </c>
      <c r="U1059" s="9">
        <f t="shared" si="187"/>
        <v>679.11</v>
      </c>
      <c r="V1059" s="9">
        <f t="shared" si="188"/>
        <v>118.91</v>
      </c>
      <c r="W1059" s="9">
        <f t="shared" si="189"/>
        <v>798.02</v>
      </c>
      <c r="X1059" s="22">
        <f t="shared" si="190"/>
        <v>56434.35</v>
      </c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</row>
    <row r="1060" spans="1:159" s="21" customFormat="1">
      <c r="A1060" s="78" t="s">
        <v>2387</v>
      </c>
      <c r="B1060" s="90" t="s">
        <v>1199</v>
      </c>
      <c r="C1060" s="91">
        <v>5445</v>
      </c>
      <c r="D1060" s="90" t="s">
        <v>1201</v>
      </c>
      <c r="E1060" s="110" t="str">
        <f>VLOOKUP($C1060,'2023-24 School Level AAFTE'!$C$4:$L$2380,9,FALSE)</f>
        <v>No</v>
      </c>
      <c r="F1060" s="98">
        <f>VLOOKUP($C1060,'2023-24 School Level AAFTE'!$C$4:$J$2380,8,FALSE)</f>
        <v>696.71</v>
      </c>
      <c r="G1060" s="100">
        <f>IFERROR(IF(E1060= "yes",VLOOKUP(C1060,Summary!$B:$I,5,0),0),0)</f>
        <v>0</v>
      </c>
      <c r="H1060" s="99">
        <f t="shared" si="181"/>
        <v>0</v>
      </c>
      <c r="I1060" s="157">
        <f>VLOOKUP($A1060,'2024-25 Salary &amp; Benefits'!$A:$I,3,FALSE)</f>
        <v>1</v>
      </c>
      <c r="J1060" s="157">
        <f>VLOOKUP($A1060,'2024-25 Salary &amp; Benefits'!$A:$I,4,FALSE)</f>
        <v>1</v>
      </c>
      <c r="K1060" s="144">
        <f t="shared" si="182"/>
        <v>0</v>
      </c>
      <c r="L1060" s="143">
        <f t="shared" si="183"/>
        <v>0</v>
      </c>
      <c r="M1060" s="145">
        <f>'2024-25 Salary &amp; Benefits'!$E$6</f>
        <v>72728</v>
      </c>
      <c r="N1060" s="145">
        <f>'2024-25 Salary &amp; Benefits'!$F$6</f>
        <v>78209</v>
      </c>
      <c r="O1060" s="9">
        <f t="shared" si="184"/>
        <v>0</v>
      </c>
      <c r="P1060" s="9">
        <f t="shared" si="185"/>
        <v>0</v>
      </c>
      <c r="Q1060" s="9">
        <f>'2024-25 Salary &amp; Benefits'!G$6</f>
        <v>14418.72</v>
      </c>
      <c r="R1060" s="146">
        <f>'2024-25 Salary &amp; Benefits'!H$6</f>
        <v>0.18149999999999999</v>
      </c>
      <c r="S1060" s="146">
        <f>'2024-25 Salary &amp; Benefits'!I$6</f>
        <v>0.17510000000000001</v>
      </c>
      <c r="T1060" s="9">
        <f t="shared" si="186"/>
        <v>0</v>
      </c>
      <c r="U1060" s="9">
        <f t="shared" si="187"/>
        <v>0</v>
      </c>
      <c r="V1060" s="9">
        <f t="shared" si="188"/>
        <v>0</v>
      </c>
      <c r="W1060" s="9">
        <f t="shared" si="189"/>
        <v>0</v>
      </c>
      <c r="X1060" s="22">
        <f t="shared" si="190"/>
        <v>0</v>
      </c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</row>
    <row r="1061" spans="1:159" s="21" customFormat="1">
      <c r="A1061" s="78" t="s">
        <v>2478</v>
      </c>
      <c r="B1061" s="90" t="s">
        <v>1925</v>
      </c>
      <c r="C1061" s="91">
        <v>5446</v>
      </c>
      <c r="D1061" s="90" t="s">
        <v>3058</v>
      </c>
      <c r="E1061" s="110" t="str">
        <f>VLOOKUP($C1061,'2023-24 School Level AAFTE'!$C$4:$L$2380,9,FALSE)</f>
        <v>Yes</v>
      </c>
      <c r="F1061" s="98">
        <f>VLOOKUP($C1061,'2023-24 School Level AAFTE'!$C$4:$J$2380,8,FALSE)</f>
        <v>69.37</v>
      </c>
      <c r="G1061" s="100">
        <f>IFERROR(IF(E1061= "yes",VLOOKUP(C1061,Summary!$B:$I,5,0),0),0)</f>
        <v>0</v>
      </c>
      <c r="H1061" s="99">
        <f t="shared" si="181"/>
        <v>69.37</v>
      </c>
      <c r="I1061" s="157">
        <f>VLOOKUP($A1061,'2024-25 Salary &amp; Benefits'!$A:$I,3,FALSE)</f>
        <v>1</v>
      </c>
      <c r="J1061" s="157">
        <f>VLOOKUP($A1061,'2024-25 Salary &amp; Benefits'!$A:$I,4,FALSE)</f>
        <v>1</v>
      </c>
      <c r="K1061" s="144">
        <f t="shared" si="182"/>
        <v>69.37</v>
      </c>
      <c r="L1061" s="143">
        <f t="shared" si="183"/>
        <v>0.20300000000000001</v>
      </c>
      <c r="M1061" s="145">
        <f>'2024-25 Salary &amp; Benefits'!$E$6</f>
        <v>72728</v>
      </c>
      <c r="N1061" s="145">
        <f>'2024-25 Salary &amp; Benefits'!$F$6</f>
        <v>78209</v>
      </c>
      <c r="O1061" s="9">
        <f t="shared" si="184"/>
        <v>14763.78</v>
      </c>
      <c r="P1061" s="9">
        <f t="shared" si="185"/>
        <v>1112.6499999999996</v>
      </c>
      <c r="Q1061" s="9">
        <f>'2024-25 Salary &amp; Benefits'!G$6</f>
        <v>14418.72</v>
      </c>
      <c r="R1061" s="146">
        <f>'2024-25 Salary &amp; Benefits'!H$6</f>
        <v>0.18149999999999999</v>
      </c>
      <c r="S1061" s="146">
        <f>'2024-25 Salary &amp; Benefits'!I$6</f>
        <v>0.17510000000000001</v>
      </c>
      <c r="T1061" s="9">
        <f t="shared" si="186"/>
        <v>5801.45</v>
      </c>
      <c r="U1061" s="9">
        <f t="shared" si="187"/>
        <v>264.61</v>
      </c>
      <c r="V1061" s="9">
        <f t="shared" si="188"/>
        <v>46.33</v>
      </c>
      <c r="W1061" s="9">
        <f t="shared" si="189"/>
        <v>310.94</v>
      </c>
      <c r="X1061" s="22">
        <f t="shared" si="190"/>
        <v>21988.819999999996</v>
      </c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</row>
    <row r="1062" spans="1:159" s="21" customFormat="1">
      <c r="A1062" s="78" t="s">
        <v>2478</v>
      </c>
      <c r="B1062" s="90" t="s">
        <v>1925</v>
      </c>
      <c r="C1062" s="91">
        <v>3311</v>
      </c>
      <c r="D1062" s="90" t="s">
        <v>1927</v>
      </c>
      <c r="E1062" s="110" t="str">
        <f>VLOOKUP($C1062,'2023-24 School Level AAFTE'!$C$4:$L$2380,9,FALSE)</f>
        <v>Yes</v>
      </c>
      <c r="F1062" s="98">
        <f>VLOOKUP($C1062,'2023-24 School Level AAFTE'!$C$4:$J$2380,8,FALSE)</f>
        <v>145.38999999999999</v>
      </c>
      <c r="G1062" s="100">
        <f>IFERROR(IF(E1062= "yes",VLOOKUP(C1062,Summary!$B:$I,5,0),0),0)</f>
        <v>0</v>
      </c>
      <c r="H1062" s="99">
        <f t="shared" si="181"/>
        <v>145.38999999999999</v>
      </c>
      <c r="I1062" s="157">
        <f>VLOOKUP($A1062,'2024-25 Salary &amp; Benefits'!$A:$I,3,FALSE)</f>
        <v>1</v>
      </c>
      <c r="J1062" s="157">
        <f>VLOOKUP($A1062,'2024-25 Salary &amp; Benefits'!$A:$I,4,FALSE)</f>
        <v>1</v>
      </c>
      <c r="K1062" s="144">
        <f t="shared" si="182"/>
        <v>145.38999999999999</v>
      </c>
      <c r="L1062" s="143">
        <f t="shared" si="183"/>
        <v>0.42599999999999999</v>
      </c>
      <c r="M1062" s="145">
        <f>'2024-25 Salary &amp; Benefits'!$E$6</f>
        <v>72728</v>
      </c>
      <c r="N1062" s="145">
        <f>'2024-25 Salary &amp; Benefits'!$F$6</f>
        <v>78209</v>
      </c>
      <c r="O1062" s="9">
        <f t="shared" si="184"/>
        <v>30982.13</v>
      </c>
      <c r="P1062" s="9">
        <f t="shared" si="185"/>
        <v>2334.8999999999978</v>
      </c>
      <c r="Q1062" s="9">
        <f>'2024-25 Salary &amp; Benefits'!G$6</f>
        <v>14418.72</v>
      </c>
      <c r="R1062" s="146">
        <f>'2024-25 Salary &amp; Benefits'!H$6</f>
        <v>0.18149999999999999</v>
      </c>
      <c r="S1062" s="146">
        <f>'2024-25 Salary &amp; Benefits'!I$6</f>
        <v>0.17510000000000001</v>
      </c>
      <c r="T1062" s="9">
        <f t="shared" si="186"/>
        <v>12174.47</v>
      </c>
      <c r="U1062" s="9">
        <f t="shared" si="187"/>
        <v>555.28</v>
      </c>
      <c r="V1062" s="9">
        <f t="shared" si="188"/>
        <v>97.23</v>
      </c>
      <c r="W1062" s="9">
        <f t="shared" si="189"/>
        <v>652.51</v>
      </c>
      <c r="X1062" s="22">
        <f t="shared" si="190"/>
        <v>46144.01</v>
      </c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</row>
    <row r="1063" spans="1:159" s="21" customFormat="1">
      <c r="A1063" s="78" t="s">
        <v>2478</v>
      </c>
      <c r="B1063" s="90" t="s">
        <v>1925</v>
      </c>
      <c r="C1063" s="91">
        <v>2297</v>
      </c>
      <c r="D1063" s="90" t="s">
        <v>1926</v>
      </c>
      <c r="E1063" s="110" t="str">
        <f>VLOOKUP($C1063,'2023-24 School Level AAFTE'!$C$4:$L$2380,9,FALSE)</f>
        <v>Yes</v>
      </c>
      <c r="F1063" s="98">
        <f>VLOOKUP($C1063,'2023-24 School Level AAFTE'!$C$4:$J$2380,8,FALSE)</f>
        <v>185</v>
      </c>
      <c r="G1063" s="100">
        <f>IFERROR(IF(E1063= "yes",VLOOKUP(C1063,Summary!$B:$I,5,0),0),0)</f>
        <v>0</v>
      </c>
      <c r="H1063" s="99">
        <f t="shared" si="181"/>
        <v>185</v>
      </c>
      <c r="I1063" s="157">
        <f>VLOOKUP($A1063,'2024-25 Salary &amp; Benefits'!$A:$I,3,FALSE)</f>
        <v>1</v>
      </c>
      <c r="J1063" s="157">
        <f>VLOOKUP($A1063,'2024-25 Salary &amp; Benefits'!$A:$I,4,FALSE)</f>
        <v>1</v>
      </c>
      <c r="K1063" s="144">
        <f t="shared" si="182"/>
        <v>185</v>
      </c>
      <c r="L1063" s="143">
        <f t="shared" si="183"/>
        <v>0.54300000000000004</v>
      </c>
      <c r="M1063" s="145">
        <f>'2024-25 Salary &amp; Benefits'!$E$6</f>
        <v>72728</v>
      </c>
      <c r="N1063" s="145">
        <f>'2024-25 Salary &amp; Benefits'!$F$6</f>
        <v>78209</v>
      </c>
      <c r="O1063" s="9">
        <f t="shared" si="184"/>
        <v>39491.300000000003</v>
      </c>
      <c r="P1063" s="9">
        <f t="shared" si="185"/>
        <v>2976.1899999999951</v>
      </c>
      <c r="Q1063" s="9">
        <f>'2024-25 Salary &amp; Benefits'!G$6</f>
        <v>14418.72</v>
      </c>
      <c r="R1063" s="146">
        <f>'2024-25 Salary &amp; Benefits'!H$6</f>
        <v>0.18149999999999999</v>
      </c>
      <c r="S1063" s="146">
        <f>'2024-25 Salary &amp; Benefits'!I$6</f>
        <v>0.17510000000000001</v>
      </c>
      <c r="T1063" s="9">
        <f t="shared" si="186"/>
        <v>15518.17</v>
      </c>
      <c r="U1063" s="9">
        <f t="shared" si="187"/>
        <v>707.79</v>
      </c>
      <c r="V1063" s="9">
        <f t="shared" si="188"/>
        <v>123.93</v>
      </c>
      <c r="W1063" s="9">
        <f t="shared" si="189"/>
        <v>831.72</v>
      </c>
      <c r="X1063" s="22">
        <f t="shared" si="190"/>
        <v>58817.38</v>
      </c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</row>
    <row r="1064" spans="1:159" s="21" customFormat="1">
      <c r="A1064" s="78" t="s">
        <v>2478</v>
      </c>
      <c r="B1064" s="90" t="s">
        <v>1925</v>
      </c>
      <c r="C1064" s="91">
        <v>3894</v>
      </c>
      <c r="D1064" s="90" t="s">
        <v>1928</v>
      </c>
      <c r="E1064" s="110" t="str">
        <f>VLOOKUP($C1064,'2023-24 School Level AAFTE'!$C$4:$L$2380,9,FALSE)</f>
        <v>Yes</v>
      </c>
      <c r="F1064" s="98">
        <f>VLOOKUP($C1064,'2023-24 School Level AAFTE'!$C$4:$J$2380,8,FALSE)</f>
        <v>91.43</v>
      </c>
      <c r="G1064" s="100">
        <f>IFERROR(IF(E1064= "yes",VLOOKUP(C1064,Summary!$B:$I,5,0),0),0)</f>
        <v>0</v>
      </c>
      <c r="H1064" s="99">
        <f t="shared" si="181"/>
        <v>91.43</v>
      </c>
      <c r="I1064" s="157">
        <f>VLOOKUP($A1064,'2024-25 Salary &amp; Benefits'!$A:$I,3,FALSE)</f>
        <v>1</v>
      </c>
      <c r="J1064" s="157">
        <f>VLOOKUP($A1064,'2024-25 Salary &amp; Benefits'!$A:$I,4,FALSE)</f>
        <v>1</v>
      </c>
      <c r="K1064" s="144">
        <f t="shared" si="182"/>
        <v>91.43</v>
      </c>
      <c r="L1064" s="143">
        <f t="shared" si="183"/>
        <v>0.26800000000000002</v>
      </c>
      <c r="M1064" s="145">
        <f>'2024-25 Salary &amp; Benefits'!$E$6</f>
        <v>72728</v>
      </c>
      <c r="N1064" s="145">
        <f>'2024-25 Salary &amp; Benefits'!$F$6</f>
        <v>78209</v>
      </c>
      <c r="O1064" s="9">
        <f t="shared" si="184"/>
        <v>19491.099999999999</v>
      </c>
      <c r="P1064" s="9">
        <f t="shared" si="185"/>
        <v>1468.9099999999999</v>
      </c>
      <c r="Q1064" s="9">
        <f>'2024-25 Salary &amp; Benefits'!G$6</f>
        <v>14418.72</v>
      </c>
      <c r="R1064" s="146">
        <f>'2024-25 Salary &amp; Benefits'!H$6</f>
        <v>0.18149999999999999</v>
      </c>
      <c r="S1064" s="146">
        <f>'2024-25 Salary &amp; Benefits'!I$6</f>
        <v>0.17510000000000001</v>
      </c>
      <c r="T1064" s="9">
        <f t="shared" si="186"/>
        <v>7659.06</v>
      </c>
      <c r="U1064" s="9">
        <f t="shared" si="187"/>
        <v>349.33</v>
      </c>
      <c r="V1064" s="9">
        <f t="shared" si="188"/>
        <v>61.17</v>
      </c>
      <c r="W1064" s="9">
        <f t="shared" si="189"/>
        <v>410.5</v>
      </c>
      <c r="X1064" s="22">
        <f t="shared" si="190"/>
        <v>29029.57</v>
      </c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</row>
    <row r="1065" spans="1:159" s="21" customFormat="1">
      <c r="A1065" s="78" t="s">
        <v>2444</v>
      </c>
      <c r="B1065" s="90" t="s">
        <v>1668</v>
      </c>
      <c r="C1065" s="91">
        <v>1656</v>
      </c>
      <c r="D1065" s="90" t="s">
        <v>1669</v>
      </c>
      <c r="E1065" s="110" t="str">
        <f>VLOOKUP($C1065,'2023-24 School Level AAFTE'!$C$4:$L$2380,9,FALSE)</f>
        <v>No</v>
      </c>
      <c r="F1065" s="98">
        <f>VLOOKUP($C1065,'2023-24 School Level AAFTE'!$C$4:$J$2380,8,FALSE)</f>
        <v>160.57</v>
      </c>
      <c r="G1065" s="100">
        <f>IFERROR(IF(E1065= "yes",VLOOKUP(C1065,Summary!$B:$I,5,0),0),0)</f>
        <v>0</v>
      </c>
      <c r="H1065" s="99">
        <f t="shared" si="181"/>
        <v>0</v>
      </c>
      <c r="I1065" s="157">
        <f>VLOOKUP($A1065,'2024-25 Salary &amp; Benefits'!$A:$I,3,FALSE)</f>
        <v>1.18</v>
      </c>
      <c r="J1065" s="157">
        <f>VLOOKUP($A1065,'2024-25 Salary &amp; Benefits'!$A:$I,4,FALSE)</f>
        <v>1.18</v>
      </c>
      <c r="K1065" s="144">
        <f t="shared" si="182"/>
        <v>0</v>
      </c>
      <c r="L1065" s="143">
        <f t="shared" si="183"/>
        <v>0</v>
      </c>
      <c r="M1065" s="145">
        <f>'2024-25 Salary &amp; Benefits'!$E$6</f>
        <v>72728</v>
      </c>
      <c r="N1065" s="145">
        <f>'2024-25 Salary &amp; Benefits'!$F$6</f>
        <v>78209</v>
      </c>
      <c r="O1065" s="9">
        <f t="shared" si="184"/>
        <v>0</v>
      </c>
      <c r="P1065" s="9">
        <f t="shared" si="185"/>
        <v>0</v>
      </c>
      <c r="Q1065" s="9">
        <f>'2024-25 Salary &amp; Benefits'!G$6</f>
        <v>14418.72</v>
      </c>
      <c r="R1065" s="146">
        <f>'2024-25 Salary &amp; Benefits'!H$6</f>
        <v>0.18149999999999999</v>
      </c>
      <c r="S1065" s="146">
        <f>'2024-25 Salary &amp; Benefits'!I$6</f>
        <v>0.17510000000000001</v>
      </c>
      <c r="T1065" s="9">
        <f t="shared" si="186"/>
        <v>0</v>
      </c>
      <c r="U1065" s="9">
        <f t="shared" si="187"/>
        <v>0</v>
      </c>
      <c r="V1065" s="9">
        <f t="shared" si="188"/>
        <v>0</v>
      </c>
      <c r="W1065" s="9">
        <f t="shared" si="189"/>
        <v>0</v>
      </c>
      <c r="X1065" s="22">
        <f t="shared" si="190"/>
        <v>0</v>
      </c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</row>
    <row r="1066" spans="1:159" s="21" customFormat="1">
      <c r="A1066" s="78" t="s">
        <v>2444</v>
      </c>
      <c r="B1066" s="90" t="s">
        <v>1668</v>
      </c>
      <c r="C1066" s="91">
        <v>4454</v>
      </c>
      <c r="D1066" s="90" t="s">
        <v>1682</v>
      </c>
      <c r="E1066" s="110" t="str">
        <f>VLOOKUP($C1066,'2023-24 School Level AAFTE'!$C$4:$L$2380,9,FALSE)</f>
        <v>No</v>
      </c>
      <c r="F1066" s="98">
        <f>VLOOKUP($C1066,'2023-24 School Level AAFTE'!$C$4:$J$2380,8,FALSE)</f>
        <v>466.9</v>
      </c>
      <c r="G1066" s="100">
        <f>IFERROR(IF(E1066= "yes",VLOOKUP(C1066,Summary!$B:$I,5,0),0),0)</f>
        <v>0</v>
      </c>
      <c r="H1066" s="99">
        <f t="shared" si="181"/>
        <v>0</v>
      </c>
      <c r="I1066" s="157">
        <f>VLOOKUP($A1066,'2024-25 Salary &amp; Benefits'!$A:$I,3,FALSE)</f>
        <v>1.18</v>
      </c>
      <c r="J1066" s="157">
        <f>VLOOKUP($A1066,'2024-25 Salary &amp; Benefits'!$A:$I,4,FALSE)</f>
        <v>1.18</v>
      </c>
      <c r="K1066" s="144">
        <f t="shared" si="182"/>
        <v>0</v>
      </c>
      <c r="L1066" s="143">
        <f t="shared" si="183"/>
        <v>0</v>
      </c>
      <c r="M1066" s="145">
        <f>'2024-25 Salary &amp; Benefits'!$E$6</f>
        <v>72728</v>
      </c>
      <c r="N1066" s="145">
        <f>'2024-25 Salary &amp; Benefits'!$F$6</f>
        <v>78209</v>
      </c>
      <c r="O1066" s="9">
        <f t="shared" si="184"/>
        <v>0</v>
      </c>
      <c r="P1066" s="9">
        <f t="shared" si="185"/>
        <v>0</v>
      </c>
      <c r="Q1066" s="9">
        <f>'2024-25 Salary &amp; Benefits'!G$6</f>
        <v>14418.72</v>
      </c>
      <c r="R1066" s="146">
        <f>'2024-25 Salary &amp; Benefits'!H$6</f>
        <v>0.18149999999999999</v>
      </c>
      <c r="S1066" s="146">
        <f>'2024-25 Salary &amp; Benefits'!I$6</f>
        <v>0.17510000000000001</v>
      </c>
      <c r="T1066" s="9">
        <f t="shared" si="186"/>
        <v>0</v>
      </c>
      <c r="U1066" s="9">
        <f t="shared" si="187"/>
        <v>0</v>
      </c>
      <c r="V1066" s="9">
        <f t="shared" si="188"/>
        <v>0</v>
      </c>
      <c r="W1066" s="9">
        <f t="shared" si="189"/>
        <v>0</v>
      </c>
      <c r="X1066" s="22">
        <f t="shared" si="190"/>
        <v>0</v>
      </c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</row>
    <row r="1067" spans="1:159" s="21" customFormat="1">
      <c r="A1067" s="78" t="s">
        <v>2444</v>
      </c>
      <c r="B1067" s="90" t="s">
        <v>1668</v>
      </c>
      <c r="C1067" s="91">
        <v>3059</v>
      </c>
      <c r="D1067" s="90" t="s">
        <v>349</v>
      </c>
      <c r="E1067" s="110" t="str">
        <f>VLOOKUP($C1067,'2023-24 School Level AAFTE'!$C$4:$L$2380,9,FALSE)</f>
        <v>Yes</v>
      </c>
      <c r="F1067" s="98">
        <f>VLOOKUP($C1067,'2023-24 School Level AAFTE'!$C$4:$J$2380,8,FALSE)</f>
        <v>404.29</v>
      </c>
      <c r="G1067" s="100">
        <f>IFERROR(IF(E1067= "yes",VLOOKUP(C1067,Summary!$B:$I,5,0),0),0)</f>
        <v>0</v>
      </c>
      <c r="H1067" s="99">
        <f t="shared" si="181"/>
        <v>404.29</v>
      </c>
      <c r="I1067" s="157">
        <f>VLOOKUP($A1067,'2024-25 Salary &amp; Benefits'!$A:$I,3,FALSE)</f>
        <v>1.18</v>
      </c>
      <c r="J1067" s="157">
        <f>VLOOKUP($A1067,'2024-25 Salary &amp; Benefits'!$A:$I,4,FALSE)</f>
        <v>1.18</v>
      </c>
      <c r="K1067" s="144">
        <f t="shared" si="182"/>
        <v>404.29</v>
      </c>
      <c r="L1067" s="143">
        <f t="shared" si="183"/>
        <v>1.1859999999999999</v>
      </c>
      <c r="M1067" s="145">
        <f>'2024-25 Salary &amp; Benefits'!$E$6</f>
        <v>72728</v>
      </c>
      <c r="N1067" s="145">
        <f>'2024-25 Salary &amp; Benefits'!$F$6</f>
        <v>78209</v>
      </c>
      <c r="O1067" s="9">
        <f t="shared" si="184"/>
        <v>101781.38</v>
      </c>
      <c r="P1067" s="9">
        <f t="shared" si="185"/>
        <v>7670.5499999999884</v>
      </c>
      <c r="Q1067" s="9">
        <f>'2024-25 Salary &amp; Benefits'!G$6</f>
        <v>14418.72</v>
      </c>
      <c r="R1067" s="146">
        <f>'2024-25 Salary &amp; Benefits'!H$6</f>
        <v>0.18149999999999999</v>
      </c>
      <c r="S1067" s="146">
        <f>'2024-25 Salary &amp; Benefits'!I$6</f>
        <v>0.17510000000000001</v>
      </c>
      <c r="T1067" s="9">
        <f t="shared" si="186"/>
        <v>36917.040000000001</v>
      </c>
      <c r="U1067" s="9">
        <f t="shared" si="187"/>
        <v>1824.2</v>
      </c>
      <c r="V1067" s="9">
        <f t="shared" si="188"/>
        <v>319.42</v>
      </c>
      <c r="W1067" s="9">
        <f t="shared" si="189"/>
        <v>2143.62</v>
      </c>
      <c r="X1067" s="22">
        <f t="shared" si="190"/>
        <v>148512.59</v>
      </c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</row>
    <row r="1068" spans="1:159" s="21" customFormat="1">
      <c r="A1068" s="78" t="s">
        <v>2444</v>
      </c>
      <c r="B1068" s="90" t="s">
        <v>1668</v>
      </c>
      <c r="C1068" s="91">
        <v>4357</v>
      </c>
      <c r="D1068" s="90" t="s">
        <v>1681</v>
      </c>
      <c r="E1068" s="110" t="str">
        <f>VLOOKUP($C1068,'2023-24 School Level AAFTE'!$C$4:$L$2380,9,FALSE)</f>
        <v>Yes</v>
      </c>
      <c r="F1068" s="98">
        <f>VLOOKUP($C1068,'2023-24 School Level AAFTE'!$C$4:$J$2380,8,FALSE)</f>
        <v>742.7</v>
      </c>
      <c r="G1068" s="100">
        <f>IFERROR(IF(E1068= "yes",VLOOKUP(C1068,Summary!$B:$I,5,0),0),0)</f>
        <v>0</v>
      </c>
      <c r="H1068" s="99">
        <f t="shared" si="181"/>
        <v>742.7</v>
      </c>
      <c r="I1068" s="157">
        <f>VLOOKUP($A1068,'2024-25 Salary &amp; Benefits'!$A:$I,3,FALSE)</f>
        <v>1.18</v>
      </c>
      <c r="J1068" s="157">
        <f>VLOOKUP($A1068,'2024-25 Salary &amp; Benefits'!$A:$I,4,FALSE)</f>
        <v>1.18</v>
      </c>
      <c r="K1068" s="144">
        <f t="shared" si="182"/>
        <v>742.7</v>
      </c>
      <c r="L1068" s="143">
        <f t="shared" si="183"/>
        <v>2.1789999999999998</v>
      </c>
      <c r="M1068" s="145">
        <f>'2024-25 Salary &amp; Benefits'!$E$6</f>
        <v>72728</v>
      </c>
      <c r="N1068" s="145">
        <f>'2024-25 Salary &amp; Benefits'!$F$6</f>
        <v>78209</v>
      </c>
      <c r="O1068" s="9">
        <f t="shared" si="184"/>
        <v>186999.69</v>
      </c>
      <c r="P1068" s="9">
        <f t="shared" si="185"/>
        <v>14092.850000000006</v>
      </c>
      <c r="Q1068" s="9">
        <f>'2024-25 Salary &amp; Benefits'!G$6</f>
        <v>14418.72</v>
      </c>
      <c r="R1068" s="146">
        <f>'2024-25 Salary &amp; Benefits'!H$6</f>
        <v>0.18149999999999999</v>
      </c>
      <c r="S1068" s="146">
        <f>'2024-25 Salary &amp; Benefits'!I$6</f>
        <v>0.17510000000000001</v>
      </c>
      <c r="T1068" s="9">
        <f t="shared" si="186"/>
        <v>67826.490000000005</v>
      </c>
      <c r="U1068" s="9">
        <f t="shared" si="187"/>
        <v>3351.54</v>
      </c>
      <c r="V1068" s="9">
        <f t="shared" si="188"/>
        <v>586.85</v>
      </c>
      <c r="W1068" s="9">
        <f t="shared" si="189"/>
        <v>3938.39</v>
      </c>
      <c r="X1068" s="22">
        <f t="shared" si="190"/>
        <v>272857.42000000004</v>
      </c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</row>
    <row r="1069" spans="1:159" s="21" customFormat="1">
      <c r="A1069" s="78" t="s">
        <v>2444</v>
      </c>
      <c r="B1069" s="90" t="s">
        <v>1668</v>
      </c>
      <c r="C1069" s="91">
        <v>5123</v>
      </c>
      <c r="D1069" s="90" t="s">
        <v>1683</v>
      </c>
      <c r="E1069" s="110" t="str">
        <f>VLOOKUP($C1069,'2023-24 School Level AAFTE'!$C$4:$L$2380,9,FALSE)</f>
        <v>No</v>
      </c>
      <c r="F1069" s="98">
        <f>VLOOKUP($C1069,'2023-24 School Level AAFTE'!$C$4:$J$2380,8,FALSE)</f>
        <v>374.73</v>
      </c>
      <c r="G1069" s="100">
        <f>IFERROR(IF(E1069= "yes",VLOOKUP(C1069,Summary!$B:$I,5,0),0),0)</f>
        <v>0</v>
      </c>
      <c r="H1069" s="99">
        <f t="shared" si="181"/>
        <v>0</v>
      </c>
      <c r="I1069" s="157">
        <f>VLOOKUP($A1069,'2024-25 Salary &amp; Benefits'!$A:$I,3,FALSE)</f>
        <v>1.18</v>
      </c>
      <c r="J1069" s="157">
        <f>VLOOKUP($A1069,'2024-25 Salary &amp; Benefits'!$A:$I,4,FALSE)</f>
        <v>1.18</v>
      </c>
      <c r="K1069" s="144">
        <f t="shared" si="182"/>
        <v>0</v>
      </c>
      <c r="L1069" s="143">
        <f t="shared" si="183"/>
        <v>0</v>
      </c>
      <c r="M1069" s="145">
        <f>'2024-25 Salary &amp; Benefits'!$E$6</f>
        <v>72728</v>
      </c>
      <c r="N1069" s="145">
        <f>'2024-25 Salary &amp; Benefits'!$F$6</f>
        <v>78209</v>
      </c>
      <c r="O1069" s="9">
        <f t="shared" si="184"/>
        <v>0</v>
      </c>
      <c r="P1069" s="9">
        <f t="shared" si="185"/>
        <v>0</v>
      </c>
      <c r="Q1069" s="9">
        <f>'2024-25 Salary &amp; Benefits'!G$6</f>
        <v>14418.72</v>
      </c>
      <c r="R1069" s="146">
        <f>'2024-25 Salary &amp; Benefits'!H$6</f>
        <v>0.18149999999999999</v>
      </c>
      <c r="S1069" s="146">
        <f>'2024-25 Salary &amp; Benefits'!I$6</f>
        <v>0.17510000000000001</v>
      </c>
      <c r="T1069" s="9">
        <f t="shared" si="186"/>
        <v>0</v>
      </c>
      <c r="U1069" s="9">
        <f t="shared" si="187"/>
        <v>0</v>
      </c>
      <c r="V1069" s="9">
        <f t="shared" si="188"/>
        <v>0</v>
      </c>
      <c r="W1069" s="9">
        <f t="shared" si="189"/>
        <v>0</v>
      </c>
      <c r="X1069" s="22">
        <f t="shared" si="190"/>
        <v>0</v>
      </c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</row>
    <row r="1070" spans="1:159" s="21" customFormat="1">
      <c r="A1070" s="78" t="s">
        <v>2444</v>
      </c>
      <c r="B1070" s="90" t="s">
        <v>1668</v>
      </c>
      <c r="C1070" s="91">
        <v>1657</v>
      </c>
      <c r="D1070" s="90" t="s">
        <v>1670</v>
      </c>
      <c r="E1070" s="110" t="str">
        <f>VLOOKUP($C1070,'2023-24 School Level AAFTE'!$C$4:$L$2380,9,FALSE)</f>
        <v>Yes</v>
      </c>
      <c r="F1070" s="98">
        <f>VLOOKUP($C1070,'2023-24 School Level AAFTE'!$C$4:$J$2380,8,FALSE)</f>
        <v>108.67</v>
      </c>
      <c r="G1070" s="100">
        <f>IFERROR(IF(E1070= "yes",VLOOKUP(C1070,Summary!$B:$I,5,0),0),0)</f>
        <v>0</v>
      </c>
      <c r="H1070" s="99">
        <f t="shared" si="181"/>
        <v>108.67</v>
      </c>
      <c r="I1070" s="157">
        <f>VLOOKUP($A1070,'2024-25 Salary &amp; Benefits'!$A:$I,3,FALSE)</f>
        <v>1.18</v>
      </c>
      <c r="J1070" s="157">
        <f>VLOOKUP($A1070,'2024-25 Salary &amp; Benefits'!$A:$I,4,FALSE)</f>
        <v>1.18</v>
      </c>
      <c r="K1070" s="144">
        <f t="shared" si="182"/>
        <v>108.67</v>
      </c>
      <c r="L1070" s="143">
        <f t="shared" si="183"/>
        <v>0.31900000000000001</v>
      </c>
      <c r="M1070" s="145">
        <f>'2024-25 Salary &amp; Benefits'!$E$6</f>
        <v>72728</v>
      </c>
      <c r="N1070" s="145">
        <f>'2024-25 Salary &amp; Benefits'!$F$6</f>
        <v>78209</v>
      </c>
      <c r="O1070" s="9">
        <f t="shared" si="184"/>
        <v>27376.27</v>
      </c>
      <c r="P1070" s="9">
        <f t="shared" si="185"/>
        <v>2063.16</v>
      </c>
      <c r="Q1070" s="9">
        <f>'2024-25 Salary &amp; Benefits'!G$6</f>
        <v>14418.72</v>
      </c>
      <c r="R1070" s="146">
        <f>'2024-25 Salary &amp; Benefits'!H$6</f>
        <v>0.18149999999999999</v>
      </c>
      <c r="S1070" s="146">
        <f>'2024-25 Salary &amp; Benefits'!I$6</f>
        <v>0.17510000000000001</v>
      </c>
      <c r="T1070" s="9">
        <f t="shared" si="186"/>
        <v>9929.6200000000008</v>
      </c>
      <c r="U1070" s="9">
        <f t="shared" si="187"/>
        <v>490.66</v>
      </c>
      <c r="V1070" s="9">
        <f t="shared" si="188"/>
        <v>85.91</v>
      </c>
      <c r="W1070" s="9">
        <f t="shared" si="189"/>
        <v>576.57000000000005</v>
      </c>
      <c r="X1070" s="22">
        <f t="shared" si="190"/>
        <v>39945.620000000003</v>
      </c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</row>
    <row r="1071" spans="1:159" s="21" customFormat="1">
      <c r="A1071" s="78" t="s">
        <v>2444</v>
      </c>
      <c r="B1071" s="90" t="s">
        <v>1668</v>
      </c>
      <c r="C1071" s="91">
        <v>4323</v>
      </c>
      <c r="D1071" s="90" t="s">
        <v>1680</v>
      </c>
      <c r="E1071" s="110" t="str">
        <f>VLOOKUP($C1071,'2023-24 School Level AAFTE'!$C$4:$L$2380,9,FALSE)</f>
        <v>Yes</v>
      </c>
      <c r="F1071" s="98">
        <f>VLOOKUP($C1071,'2023-24 School Level AAFTE'!$C$4:$J$2380,8,FALSE)</f>
        <v>450.57</v>
      </c>
      <c r="G1071" s="100">
        <f>IFERROR(IF(E1071= "yes",VLOOKUP(C1071,Summary!$B:$I,5,0),0),0)</f>
        <v>0</v>
      </c>
      <c r="H1071" s="99">
        <f t="shared" si="181"/>
        <v>450.57</v>
      </c>
      <c r="I1071" s="157">
        <f>VLOOKUP($A1071,'2024-25 Salary &amp; Benefits'!$A:$I,3,FALSE)</f>
        <v>1.18</v>
      </c>
      <c r="J1071" s="157">
        <f>VLOOKUP($A1071,'2024-25 Salary &amp; Benefits'!$A:$I,4,FALSE)</f>
        <v>1.18</v>
      </c>
      <c r="K1071" s="144">
        <f t="shared" si="182"/>
        <v>450.57</v>
      </c>
      <c r="L1071" s="143">
        <f t="shared" si="183"/>
        <v>1.3220000000000001</v>
      </c>
      <c r="M1071" s="145">
        <f>'2024-25 Salary &amp; Benefits'!$E$6</f>
        <v>72728</v>
      </c>
      <c r="N1071" s="145">
        <f>'2024-25 Salary &amp; Benefits'!$F$6</f>
        <v>78209</v>
      </c>
      <c r="O1071" s="9">
        <f t="shared" si="184"/>
        <v>113452.77</v>
      </c>
      <c r="P1071" s="9">
        <f t="shared" si="185"/>
        <v>8550.14</v>
      </c>
      <c r="Q1071" s="9">
        <f>'2024-25 Salary &amp; Benefits'!G$6</f>
        <v>14418.72</v>
      </c>
      <c r="R1071" s="146">
        <f>'2024-25 Salary &amp; Benefits'!H$6</f>
        <v>0.18149999999999999</v>
      </c>
      <c r="S1071" s="146">
        <f>'2024-25 Salary &amp; Benefits'!I$6</f>
        <v>0.17510000000000001</v>
      </c>
      <c r="T1071" s="9">
        <f t="shared" si="186"/>
        <v>41150.36</v>
      </c>
      <c r="U1071" s="9">
        <f t="shared" si="187"/>
        <v>2033.38</v>
      </c>
      <c r="V1071" s="9">
        <f t="shared" si="188"/>
        <v>356.04</v>
      </c>
      <c r="W1071" s="9">
        <f t="shared" si="189"/>
        <v>2389.42</v>
      </c>
      <c r="X1071" s="22">
        <f t="shared" si="190"/>
        <v>165542.69000000003</v>
      </c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</row>
    <row r="1072" spans="1:159" s="21" customFormat="1">
      <c r="A1072" s="78" t="s">
        <v>2444</v>
      </c>
      <c r="B1072" s="90" t="s">
        <v>1668</v>
      </c>
      <c r="C1072" s="91">
        <v>1927</v>
      </c>
      <c r="D1072" s="90" t="s">
        <v>34</v>
      </c>
      <c r="E1072" s="110" t="str">
        <f>VLOOKUP($C1072,'2023-24 School Level AAFTE'!$C$4:$L$2380,9,FALSE)</f>
        <v>Yes</v>
      </c>
      <c r="F1072" s="98">
        <f>VLOOKUP($C1072,'2023-24 School Level AAFTE'!$C$4:$J$2380,8,FALSE)</f>
        <v>149.19</v>
      </c>
      <c r="G1072" s="100">
        <f>IFERROR(IF(E1072= "yes",VLOOKUP(C1072,Summary!$B:$I,5,0),0),0)</f>
        <v>0</v>
      </c>
      <c r="H1072" s="99">
        <f t="shared" si="181"/>
        <v>149.19</v>
      </c>
      <c r="I1072" s="157">
        <f>VLOOKUP($A1072,'2024-25 Salary &amp; Benefits'!$A:$I,3,FALSE)</f>
        <v>1.18</v>
      </c>
      <c r="J1072" s="157">
        <f>VLOOKUP($A1072,'2024-25 Salary &amp; Benefits'!$A:$I,4,FALSE)</f>
        <v>1.18</v>
      </c>
      <c r="K1072" s="144">
        <f t="shared" si="182"/>
        <v>149.19</v>
      </c>
      <c r="L1072" s="143">
        <f t="shared" si="183"/>
        <v>0.438</v>
      </c>
      <c r="M1072" s="145">
        <f>'2024-25 Salary &amp; Benefits'!$E$6</f>
        <v>72728</v>
      </c>
      <c r="N1072" s="145">
        <f>'2024-25 Salary &amp; Benefits'!$F$6</f>
        <v>78209</v>
      </c>
      <c r="O1072" s="9">
        <f t="shared" si="184"/>
        <v>37588.74</v>
      </c>
      <c r="P1072" s="9">
        <f t="shared" si="185"/>
        <v>2832.8000000000029</v>
      </c>
      <c r="Q1072" s="9">
        <f>'2024-25 Salary &amp; Benefits'!G$6</f>
        <v>14418.72</v>
      </c>
      <c r="R1072" s="146">
        <f>'2024-25 Salary &amp; Benefits'!H$6</f>
        <v>0.18149999999999999</v>
      </c>
      <c r="S1072" s="146">
        <f>'2024-25 Salary &amp; Benefits'!I$6</f>
        <v>0.17510000000000001</v>
      </c>
      <c r="T1072" s="9">
        <f t="shared" si="186"/>
        <v>13633.78</v>
      </c>
      <c r="U1072" s="9">
        <f t="shared" si="187"/>
        <v>673.69</v>
      </c>
      <c r="V1072" s="9">
        <f t="shared" si="188"/>
        <v>117.96</v>
      </c>
      <c r="W1072" s="9">
        <f t="shared" si="189"/>
        <v>791.65000000000009</v>
      </c>
      <c r="X1072" s="22">
        <f t="shared" si="190"/>
        <v>54846.97</v>
      </c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</row>
    <row r="1073" spans="1:159" s="21" customFormat="1">
      <c r="A1073" s="78" t="s">
        <v>2444</v>
      </c>
      <c r="B1073" s="90" t="s">
        <v>1668</v>
      </c>
      <c r="C1073" s="91">
        <v>3964</v>
      </c>
      <c r="D1073" s="90" t="s">
        <v>1678</v>
      </c>
      <c r="E1073" s="110" t="str">
        <f>VLOOKUP($C1073,'2023-24 School Level AAFTE'!$C$4:$L$2380,9,FALSE)</f>
        <v>Yes</v>
      </c>
      <c r="F1073" s="98">
        <f>VLOOKUP($C1073,'2023-24 School Level AAFTE'!$C$4:$J$2380,8,FALSE)</f>
        <v>414.58</v>
      </c>
      <c r="G1073" s="100">
        <f>IFERROR(IF(E1073= "yes",VLOOKUP(C1073,Summary!$B:$I,5,0),0),0)</f>
        <v>0</v>
      </c>
      <c r="H1073" s="99">
        <f t="shared" si="181"/>
        <v>414.58</v>
      </c>
      <c r="I1073" s="157">
        <f>VLOOKUP($A1073,'2024-25 Salary &amp; Benefits'!$A:$I,3,FALSE)</f>
        <v>1.18</v>
      </c>
      <c r="J1073" s="157">
        <f>VLOOKUP($A1073,'2024-25 Salary &amp; Benefits'!$A:$I,4,FALSE)</f>
        <v>1.18</v>
      </c>
      <c r="K1073" s="144">
        <f t="shared" si="182"/>
        <v>414.58</v>
      </c>
      <c r="L1073" s="143">
        <f t="shared" si="183"/>
        <v>1.216</v>
      </c>
      <c r="M1073" s="145">
        <f>'2024-25 Salary &amp; Benefits'!$E$6</f>
        <v>72728</v>
      </c>
      <c r="N1073" s="145">
        <f>'2024-25 Salary &amp; Benefits'!$F$6</f>
        <v>78209</v>
      </c>
      <c r="O1073" s="9">
        <f t="shared" si="184"/>
        <v>104355.95</v>
      </c>
      <c r="P1073" s="9">
        <f t="shared" si="185"/>
        <v>7864.5800000000017</v>
      </c>
      <c r="Q1073" s="9">
        <f>'2024-25 Salary &amp; Benefits'!G$6</f>
        <v>14418.72</v>
      </c>
      <c r="R1073" s="146">
        <f>'2024-25 Salary &amp; Benefits'!H$6</f>
        <v>0.18149999999999999</v>
      </c>
      <c r="S1073" s="146">
        <f>'2024-25 Salary &amp; Benefits'!I$6</f>
        <v>0.17510000000000001</v>
      </c>
      <c r="T1073" s="9">
        <f t="shared" si="186"/>
        <v>37850.86</v>
      </c>
      <c r="U1073" s="9">
        <f t="shared" si="187"/>
        <v>1870.34</v>
      </c>
      <c r="V1073" s="9">
        <f t="shared" si="188"/>
        <v>327.5</v>
      </c>
      <c r="W1073" s="9">
        <f t="shared" si="189"/>
        <v>2197.84</v>
      </c>
      <c r="X1073" s="22">
        <f t="shared" si="190"/>
        <v>152269.23000000001</v>
      </c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</row>
    <row r="1074" spans="1:159" s="21" customFormat="1">
      <c r="A1074" s="78" t="s">
        <v>2444</v>
      </c>
      <c r="B1074" s="90" t="s">
        <v>1668</v>
      </c>
      <c r="C1074" s="91">
        <v>4150</v>
      </c>
      <c r="D1074" s="90" t="s">
        <v>1679</v>
      </c>
      <c r="E1074" s="110" t="str">
        <f>VLOOKUP($C1074,'2023-24 School Level AAFTE'!$C$4:$L$2380,9,FALSE)</f>
        <v>Yes</v>
      </c>
      <c r="F1074" s="98">
        <f>VLOOKUP($C1074,'2023-24 School Level AAFTE'!$C$4:$J$2380,8,FALSE)</f>
        <v>363.43</v>
      </c>
      <c r="G1074" s="100">
        <f>IFERROR(IF(E1074= "yes",VLOOKUP(C1074,Summary!$B:$I,5,0),0),0)</f>
        <v>0</v>
      </c>
      <c r="H1074" s="99">
        <f t="shared" si="181"/>
        <v>363.43</v>
      </c>
      <c r="I1074" s="157">
        <f>VLOOKUP($A1074,'2024-25 Salary &amp; Benefits'!$A:$I,3,FALSE)</f>
        <v>1.18</v>
      </c>
      <c r="J1074" s="157">
        <f>VLOOKUP($A1074,'2024-25 Salary &amp; Benefits'!$A:$I,4,FALSE)</f>
        <v>1.18</v>
      </c>
      <c r="K1074" s="144">
        <f t="shared" si="182"/>
        <v>363.43</v>
      </c>
      <c r="L1074" s="143">
        <f t="shared" si="183"/>
        <v>1.0660000000000001</v>
      </c>
      <c r="M1074" s="145">
        <f>'2024-25 Salary &amp; Benefits'!$E$6</f>
        <v>72728</v>
      </c>
      <c r="N1074" s="145">
        <f>'2024-25 Salary &amp; Benefits'!$F$6</f>
        <v>78209</v>
      </c>
      <c r="O1074" s="9">
        <f t="shared" si="184"/>
        <v>91483.1</v>
      </c>
      <c r="P1074" s="9">
        <f t="shared" si="185"/>
        <v>6894.4399999999878</v>
      </c>
      <c r="Q1074" s="9">
        <f>'2024-25 Salary &amp; Benefits'!G$6</f>
        <v>14418.72</v>
      </c>
      <c r="R1074" s="146">
        <f>'2024-25 Salary &amp; Benefits'!H$6</f>
        <v>0.18149999999999999</v>
      </c>
      <c r="S1074" s="146">
        <f>'2024-25 Salary &amp; Benefits'!I$6</f>
        <v>0.17510000000000001</v>
      </c>
      <c r="T1074" s="9">
        <f t="shared" si="186"/>
        <v>33181.75</v>
      </c>
      <c r="U1074" s="9">
        <f t="shared" si="187"/>
        <v>1639.63</v>
      </c>
      <c r="V1074" s="9">
        <f t="shared" si="188"/>
        <v>287.10000000000002</v>
      </c>
      <c r="W1074" s="9">
        <f t="shared" si="189"/>
        <v>1926.73</v>
      </c>
      <c r="X1074" s="22">
        <f t="shared" si="190"/>
        <v>133486.01999999999</v>
      </c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</row>
    <row r="1075" spans="1:159" s="21" customFormat="1">
      <c r="A1075" s="78" t="s">
        <v>2444</v>
      </c>
      <c r="B1075" s="90" t="s">
        <v>1668</v>
      </c>
      <c r="C1075" s="91">
        <v>1862</v>
      </c>
      <c r="D1075" s="90" t="s">
        <v>1672</v>
      </c>
      <c r="E1075" s="110" t="str">
        <f>VLOOKUP($C1075,'2023-24 School Level AAFTE'!$C$4:$L$2380,9,FALSE)</f>
        <v>No</v>
      </c>
      <c r="F1075" s="98">
        <f>VLOOKUP($C1075,'2023-24 School Level AAFTE'!$C$4:$J$2380,8,FALSE)</f>
        <v>114.57</v>
      </c>
      <c r="G1075" s="100">
        <f>IFERROR(IF(E1075= "yes",VLOOKUP(C1075,Summary!$B:$I,5,0),0),0)</f>
        <v>0</v>
      </c>
      <c r="H1075" s="99">
        <f t="shared" si="181"/>
        <v>0</v>
      </c>
      <c r="I1075" s="157">
        <f>VLOOKUP($A1075,'2024-25 Salary &amp; Benefits'!$A:$I,3,FALSE)</f>
        <v>1.18</v>
      </c>
      <c r="J1075" s="157">
        <f>VLOOKUP($A1075,'2024-25 Salary &amp; Benefits'!$A:$I,4,FALSE)</f>
        <v>1.18</v>
      </c>
      <c r="K1075" s="144">
        <f t="shared" si="182"/>
        <v>0</v>
      </c>
      <c r="L1075" s="143">
        <f t="shared" si="183"/>
        <v>0</v>
      </c>
      <c r="M1075" s="145">
        <f>'2024-25 Salary &amp; Benefits'!$E$6</f>
        <v>72728</v>
      </c>
      <c r="N1075" s="145">
        <f>'2024-25 Salary &amp; Benefits'!$F$6</f>
        <v>78209</v>
      </c>
      <c r="O1075" s="9">
        <f t="shared" si="184"/>
        <v>0</v>
      </c>
      <c r="P1075" s="9">
        <f t="shared" si="185"/>
        <v>0</v>
      </c>
      <c r="Q1075" s="9">
        <f>'2024-25 Salary &amp; Benefits'!G$6</f>
        <v>14418.72</v>
      </c>
      <c r="R1075" s="146">
        <f>'2024-25 Salary &amp; Benefits'!H$6</f>
        <v>0.18149999999999999</v>
      </c>
      <c r="S1075" s="146">
        <f>'2024-25 Salary &amp; Benefits'!I$6</f>
        <v>0.17510000000000001</v>
      </c>
      <c r="T1075" s="9">
        <f t="shared" si="186"/>
        <v>0</v>
      </c>
      <c r="U1075" s="9">
        <f t="shared" si="187"/>
        <v>0</v>
      </c>
      <c r="V1075" s="9">
        <f t="shared" si="188"/>
        <v>0</v>
      </c>
      <c r="W1075" s="9">
        <f t="shared" si="189"/>
        <v>0</v>
      </c>
      <c r="X1075" s="22">
        <f t="shared" si="190"/>
        <v>0</v>
      </c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</row>
    <row r="1076" spans="1:159" s="21" customFormat="1">
      <c r="A1076" s="78" t="s">
        <v>2444</v>
      </c>
      <c r="B1076" s="90" t="s">
        <v>1668</v>
      </c>
      <c r="C1076" s="91">
        <v>5478</v>
      </c>
      <c r="D1076" s="90" t="s">
        <v>2596</v>
      </c>
      <c r="E1076" s="110" t="str">
        <f>VLOOKUP($C1076,'2023-24 School Level AAFTE'!$C$4:$L$2380,9,FALSE)</f>
        <v>No</v>
      </c>
      <c r="F1076" s="98">
        <f>VLOOKUP($C1076,'2023-24 School Level AAFTE'!$C$4:$J$2380,8,FALSE)</f>
        <v>1405.3799999999999</v>
      </c>
      <c r="G1076" s="100">
        <f>IFERROR(IF(E1076= "yes",VLOOKUP(C1076,Summary!$B:$I,5,0),0),0)</f>
        <v>0</v>
      </c>
      <c r="H1076" s="99">
        <f t="shared" si="181"/>
        <v>0</v>
      </c>
      <c r="I1076" s="157">
        <f>VLOOKUP($A1076,'2024-25 Salary &amp; Benefits'!$A:$I,3,FALSE)</f>
        <v>1.18</v>
      </c>
      <c r="J1076" s="157">
        <f>VLOOKUP($A1076,'2024-25 Salary &amp; Benefits'!$A:$I,4,FALSE)</f>
        <v>1.18</v>
      </c>
      <c r="K1076" s="144">
        <f t="shared" si="182"/>
        <v>0</v>
      </c>
      <c r="L1076" s="143">
        <f t="shared" si="183"/>
        <v>0</v>
      </c>
      <c r="M1076" s="145">
        <f>'2024-25 Salary &amp; Benefits'!$E$6</f>
        <v>72728</v>
      </c>
      <c r="N1076" s="145">
        <f>'2024-25 Salary &amp; Benefits'!$F$6</f>
        <v>78209</v>
      </c>
      <c r="O1076" s="9">
        <f t="shared" si="184"/>
        <v>0</v>
      </c>
      <c r="P1076" s="9">
        <f t="shared" si="185"/>
        <v>0</v>
      </c>
      <c r="Q1076" s="9">
        <f>'2024-25 Salary &amp; Benefits'!G$6</f>
        <v>14418.72</v>
      </c>
      <c r="R1076" s="146">
        <f>'2024-25 Salary &amp; Benefits'!H$6</f>
        <v>0.18149999999999999</v>
      </c>
      <c r="S1076" s="146">
        <f>'2024-25 Salary &amp; Benefits'!I$6</f>
        <v>0.17510000000000001</v>
      </c>
      <c r="T1076" s="9">
        <f t="shared" si="186"/>
        <v>0</v>
      </c>
      <c r="U1076" s="9">
        <f t="shared" si="187"/>
        <v>0</v>
      </c>
      <c r="V1076" s="9">
        <f t="shared" si="188"/>
        <v>0</v>
      </c>
      <c r="W1076" s="9">
        <f t="shared" si="189"/>
        <v>0</v>
      </c>
      <c r="X1076" s="22">
        <f t="shared" si="190"/>
        <v>0</v>
      </c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</row>
    <row r="1077" spans="1:159" s="21" customFormat="1">
      <c r="A1077" s="78" t="s">
        <v>2444</v>
      </c>
      <c r="B1077" s="90" t="s">
        <v>1668</v>
      </c>
      <c r="C1077" s="91">
        <v>3355</v>
      </c>
      <c r="D1077" s="90" t="s">
        <v>1675</v>
      </c>
      <c r="E1077" s="110" t="str">
        <f>VLOOKUP($C1077,'2023-24 School Level AAFTE'!$C$4:$L$2380,9,FALSE)</f>
        <v>Yes</v>
      </c>
      <c r="F1077" s="98">
        <f>VLOOKUP($C1077,'2023-24 School Level AAFTE'!$C$4:$J$2380,8,FALSE)</f>
        <v>653.13</v>
      </c>
      <c r="G1077" s="100">
        <f>IFERROR(IF(E1077= "yes",VLOOKUP(C1077,Summary!$B:$I,5,0),0),0)</f>
        <v>0</v>
      </c>
      <c r="H1077" s="99">
        <f t="shared" si="181"/>
        <v>653.13</v>
      </c>
      <c r="I1077" s="157">
        <f>VLOOKUP($A1077,'2024-25 Salary &amp; Benefits'!$A:$I,3,FALSE)</f>
        <v>1.18</v>
      </c>
      <c r="J1077" s="157">
        <f>VLOOKUP($A1077,'2024-25 Salary &amp; Benefits'!$A:$I,4,FALSE)</f>
        <v>1.18</v>
      </c>
      <c r="K1077" s="144">
        <f t="shared" si="182"/>
        <v>653.13</v>
      </c>
      <c r="L1077" s="143">
        <f t="shared" si="183"/>
        <v>1.9159999999999999</v>
      </c>
      <c r="M1077" s="145">
        <f>'2024-25 Salary &amp; Benefits'!$E$6</f>
        <v>72728</v>
      </c>
      <c r="N1077" s="145">
        <f>'2024-25 Salary &amp; Benefits'!$F$6</f>
        <v>78209</v>
      </c>
      <c r="O1077" s="9">
        <f t="shared" si="184"/>
        <v>164429.28</v>
      </c>
      <c r="P1077" s="9">
        <f t="shared" si="185"/>
        <v>12391.880000000005</v>
      </c>
      <c r="Q1077" s="9">
        <f>'2024-25 Salary &amp; Benefits'!G$6</f>
        <v>14418.72</v>
      </c>
      <c r="R1077" s="146">
        <f>'2024-25 Salary &amp; Benefits'!H$6</f>
        <v>0.18149999999999999</v>
      </c>
      <c r="S1077" s="146">
        <f>'2024-25 Salary &amp; Benefits'!I$6</f>
        <v>0.17510000000000001</v>
      </c>
      <c r="T1077" s="9">
        <f t="shared" si="186"/>
        <v>59640</v>
      </c>
      <c r="U1077" s="9">
        <f t="shared" si="187"/>
        <v>2947.02</v>
      </c>
      <c r="V1077" s="9">
        <f t="shared" si="188"/>
        <v>516.02</v>
      </c>
      <c r="W1077" s="9">
        <f t="shared" si="189"/>
        <v>3463.04</v>
      </c>
      <c r="X1077" s="22">
        <f t="shared" si="190"/>
        <v>239924.2</v>
      </c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</row>
    <row r="1078" spans="1:159" s="21" customFormat="1">
      <c r="A1078" s="78" t="s">
        <v>2444</v>
      </c>
      <c r="B1078" s="90" t="s">
        <v>1668</v>
      </c>
      <c r="C1078" s="91">
        <v>5402</v>
      </c>
      <c r="D1078" s="90" t="s">
        <v>1686</v>
      </c>
      <c r="E1078" s="110" t="str">
        <f>VLOOKUP($C1078,'2023-24 School Level AAFTE'!$C$4:$L$2380,9,FALSE)</f>
        <v>Yes</v>
      </c>
      <c r="F1078" s="98">
        <f>VLOOKUP($C1078,'2023-24 School Level AAFTE'!$C$4:$J$2380,8,FALSE)</f>
        <v>154.36000000000001</v>
      </c>
      <c r="G1078" s="100">
        <f>IFERROR(IF(E1078= "yes",VLOOKUP(C1078,Summary!$B:$I,5,0),0),0)</f>
        <v>0</v>
      </c>
      <c r="H1078" s="99">
        <f t="shared" si="181"/>
        <v>154.36000000000001</v>
      </c>
      <c r="I1078" s="157">
        <f>VLOOKUP($A1078,'2024-25 Salary &amp; Benefits'!$A:$I,3,FALSE)</f>
        <v>1.18</v>
      </c>
      <c r="J1078" s="157">
        <f>VLOOKUP($A1078,'2024-25 Salary &amp; Benefits'!$A:$I,4,FALSE)</f>
        <v>1.18</v>
      </c>
      <c r="K1078" s="144">
        <f t="shared" si="182"/>
        <v>154.36000000000001</v>
      </c>
      <c r="L1078" s="143">
        <f t="shared" si="183"/>
        <v>0.45300000000000001</v>
      </c>
      <c r="M1078" s="145">
        <f>'2024-25 Salary &amp; Benefits'!$E$6</f>
        <v>72728</v>
      </c>
      <c r="N1078" s="145">
        <f>'2024-25 Salary &amp; Benefits'!$F$6</f>
        <v>78209</v>
      </c>
      <c r="O1078" s="9">
        <f t="shared" si="184"/>
        <v>38876.03</v>
      </c>
      <c r="P1078" s="9">
        <f t="shared" si="185"/>
        <v>2929.8099999999977</v>
      </c>
      <c r="Q1078" s="9">
        <f>'2024-25 Salary &amp; Benefits'!G$6</f>
        <v>14418.72</v>
      </c>
      <c r="R1078" s="146">
        <f>'2024-25 Salary &amp; Benefits'!H$6</f>
        <v>0.18149999999999999</v>
      </c>
      <c r="S1078" s="146">
        <f>'2024-25 Salary &amp; Benefits'!I$6</f>
        <v>0.17510000000000001</v>
      </c>
      <c r="T1078" s="9">
        <f t="shared" si="186"/>
        <v>14100.69</v>
      </c>
      <c r="U1078" s="9">
        <f t="shared" si="187"/>
        <v>696.76</v>
      </c>
      <c r="V1078" s="9">
        <f t="shared" si="188"/>
        <v>122</v>
      </c>
      <c r="W1078" s="9">
        <f t="shared" si="189"/>
        <v>818.76</v>
      </c>
      <c r="X1078" s="22">
        <f t="shared" si="190"/>
        <v>56725.29</v>
      </c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</row>
    <row r="1079" spans="1:159" s="21" customFormat="1">
      <c r="A1079" s="78" t="s">
        <v>2444</v>
      </c>
      <c r="B1079" s="90" t="s">
        <v>1668</v>
      </c>
      <c r="C1079" s="92">
        <v>5213</v>
      </c>
      <c r="D1079" s="104" t="s">
        <v>1684</v>
      </c>
      <c r="E1079" s="110" t="str">
        <f>VLOOKUP($C1079,'2023-24 School Level AAFTE'!$C$4:$L$2380,9,FALSE)</f>
        <v>Yes</v>
      </c>
      <c r="F1079" s="98">
        <f>VLOOKUP($C1079,'2023-24 School Level AAFTE'!$C$4:$J$2380,8,FALSE)</f>
        <v>1141.69</v>
      </c>
      <c r="G1079" s="100">
        <f>IFERROR(IF(E1079= "yes",VLOOKUP(C1079,Summary!$B:$I,5,0),0),0)</f>
        <v>0</v>
      </c>
      <c r="H1079" s="99">
        <f t="shared" si="181"/>
        <v>1141.69</v>
      </c>
      <c r="I1079" s="157">
        <f>VLOOKUP($A1079,'2024-25 Salary &amp; Benefits'!$A:$I,3,FALSE)</f>
        <v>1.18</v>
      </c>
      <c r="J1079" s="157">
        <f>VLOOKUP($A1079,'2024-25 Salary &amp; Benefits'!$A:$I,4,FALSE)</f>
        <v>1.18</v>
      </c>
      <c r="K1079" s="144">
        <f t="shared" si="182"/>
        <v>1141.69</v>
      </c>
      <c r="L1079" s="143">
        <f t="shared" si="183"/>
        <v>3.3490000000000002</v>
      </c>
      <c r="M1079" s="145">
        <f>'2024-25 Salary &amp; Benefits'!$E$6</f>
        <v>72728</v>
      </c>
      <c r="N1079" s="145">
        <f>'2024-25 Salary &amp; Benefits'!$F$6</f>
        <v>78209</v>
      </c>
      <c r="O1079" s="9">
        <f t="shared" si="184"/>
        <v>287407.96000000002</v>
      </c>
      <c r="P1079" s="9">
        <f t="shared" si="185"/>
        <v>21659.929999999993</v>
      </c>
      <c r="Q1079" s="9">
        <f>'2024-25 Salary &amp; Benefits'!G$6</f>
        <v>14418.72</v>
      </c>
      <c r="R1079" s="146">
        <f>'2024-25 Salary &amp; Benefits'!H$6</f>
        <v>0.18149999999999999</v>
      </c>
      <c r="S1079" s="146">
        <f>'2024-25 Salary &amp; Benefits'!I$6</f>
        <v>0.17510000000000001</v>
      </c>
      <c r="T1079" s="9">
        <f t="shared" si="186"/>
        <v>104245.49</v>
      </c>
      <c r="U1079" s="9">
        <f t="shared" si="187"/>
        <v>5151.13</v>
      </c>
      <c r="V1079" s="9">
        <f t="shared" si="188"/>
        <v>901.96</v>
      </c>
      <c r="W1079" s="9">
        <f t="shared" si="189"/>
        <v>6053.09</v>
      </c>
      <c r="X1079" s="22">
        <f t="shared" si="190"/>
        <v>419366.47000000003</v>
      </c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</row>
    <row r="1080" spans="1:159" s="21" customFormat="1">
      <c r="A1080" s="78" t="s">
        <v>2444</v>
      </c>
      <c r="B1080" s="90" t="s">
        <v>1668</v>
      </c>
      <c r="C1080" s="91">
        <v>1910</v>
      </c>
      <c r="D1080" s="90" t="s">
        <v>1673</v>
      </c>
      <c r="E1080" s="110" t="str">
        <f>VLOOKUP($C1080,'2023-24 School Level AAFTE'!$C$4:$L$2380,9,FALSE)</f>
        <v>No</v>
      </c>
      <c r="F1080" s="98">
        <f>VLOOKUP($C1080,'2023-24 School Level AAFTE'!$C$4:$J$2380,8,FALSE)</f>
        <v>19.64</v>
      </c>
      <c r="G1080" s="100">
        <f>IFERROR(IF(E1080= "yes",VLOOKUP(C1080,Summary!$B:$I,5,0),0),0)</f>
        <v>0</v>
      </c>
      <c r="H1080" s="99">
        <f t="shared" si="181"/>
        <v>0</v>
      </c>
      <c r="I1080" s="157">
        <f>VLOOKUP($A1080,'2024-25 Salary &amp; Benefits'!$A:$I,3,FALSE)</f>
        <v>1.18</v>
      </c>
      <c r="J1080" s="157">
        <f>VLOOKUP($A1080,'2024-25 Salary &amp; Benefits'!$A:$I,4,FALSE)</f>
        <v>1.18</v>
      </c>
      <c r="K1080" s="144">
        <f t="shared" si="182"/>
        <v>0</v>
      </c>
      <c r="L1080" s="143">
        <f t="shared" si="183"/>
        <v>0</v>
      </c>
      <c r="M1080" s="145">
        <f>'2024-25 Salary &amp; Benefits'!$E$6</f>
        <v>72728</v>
      </c>
      <c r="N1080" s="145">
        <f>'2024-25 Salary &amp; Benefits'!$F$6</f>
        <v>78209</v>
      </c>
      <c r="O1080" s="9">
        <f t="shared" si="184"/>
        <v>0</v>
      </c>
      <c r="P1080" s="9">
        <f t="shared" si="185"/>
        <v>0</v>
      </c>
      <c r="Q1080" s="9">
        <f>'2024-25 Salary &amp; Benefits'!G$6</f>
        <v>14418.72</v>
      </c>
      <c r="R1080" s="146">
        <f>'2024-25 Salary &amp; Benefits'!H$6</f>
        <v>0.18149999999999999</v>
      </c>
      <c r="S1080" s="146">
        <f>'2024-25 Salary &amp; Benefits'!I$6</f>
        <v>0.17510000000000001</v>
      </c>
      <c r="T1080" s="9">
        <f t="shared" si="186"/>
        <v>0</v>
      </c>
      <c r="U1080" s="9">
        <f t="shared" si="187"/>
        <v>0</v>
      </c>
      <c r="V1080" s="9">
        <f t="shared" si="188"/>
        <v>0</v>
      </c>
      <c r="W1080" s="9">
        <f t="shared" si="189"/>
        <v>0</v>
      </c>
      <c r="X1080" s="22">
        <f t="shared" si="190"/>
        <v>0</v>
      </c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</row>
    <row r="1081" spans="1:159" s="21" customFormat="1">
      <c r="A1081" s="78" t="s">
        <v>2444</v>
      </c>
      <c r="B1081" s="90" t="s">
        <v>1668</v>
      </c>
      <c r="C1081" s="91">
        <v>3651</v>
      </c>
      <c r="D1081" s="90" t="s">
        <v>1677</v>
      </c>
      <c r="E1081" s="110" t="str">
        <f>VLOOKUP($C1081,'2023-24 School Level AAFTE'!$C$4:$L$2380,9,FALSE)</f>
        <v>No</v>
      </c>
      <c r="F1081" s="98">
        <f>VLOOKUP($C1081,'2023-24 School Level AAFTE'!$C$4:$J$2380,8,FALSE)</f>
        <v>418.45</v>
      </c>
      <c r="G1081" s="100">
        <f>IFERROR(IF(E1081= "yes",VLOOKUP(C1081,Summary!$B:$I,5,0),0),0)</f>
        <v>0</v>
      </c>
      <c r="H1081" s="99">
        <f t="shared" si="181"/>
        <v>0</v>
      </c>
      <c r="I1081" s="157">
        <f>VLOOKUP($A1081,'2024-25 Salary &amp; Benefits'!$A:$I,3,FALSE)</f>
        <v>1.18</v>
      </c>
      <c r="J1081" s="157">
        <f>VLOOKUP($A1081,'2024-25 Salary &amp; Benefits'!$A:$I,4,FALSE)</f>
        <v>1.18</v>
      </c>
      <c r="K1081" s="144">
        <f t="shared" si="182"/>
        <v>0</v>
      </c>
      <c r="L1081" s="143">
        <f t="shared" si="183"/>
        <v>0</v>
      </c>
      <c r="M1081" s="145">
        <f>'2024-25 Salary &amp; Benefits'!$E$6</f>
        <v>72728</v>
      </c>
      <c r="N1081" s="145">
        <f>'2024-25 Salary &amp; Benefits'!$F$6</f>
        <v>78209</v>
      </c>
      <c r="O1081" s="9">
        <f t="shared" si="184"/>
        <v>0</v>
      </c>
      <c r="P1081" s="9">
        <f t="shared" si="185"/>
        <v>0</v>
      </c>
      <c r="Q1081" s="9">
        <f>'2024-25 Salary &amp; Benefits'!G$6</f>
        <v>14418.72</v>
      </c>
      <c r="R1081" s="146">
        <f>'2024-25 Salary &amp; Benefits'!H$6</f>
        <v>0.18149999999999999</v>
      </c>
      <c r="S1081" s="146">
        <f>'2024-25 Salary &amp; Benefits'!I$6</f>
        <v>0.17510000000000001</v>
      </c>
      <c r="T1081" s="9">
        <f t="shared" si="186"/>
        <v>0</v>
      </c>
      <c r="U1081" s="9">
        <f t="shared" si="187"/>
        <v>0</v>
      </c>
      <c r="V1081" s="9">
        <f t="shared" si="188"/>
        <v>0</v>
      </c>
      <c r="W1081" s="9">
        <f t="shared" si="189"/>
        <v>0</v>
      </c>
      <c r="X1081" s="22">
        <f t="shared" si="190"/>
        <v>0</v>
      </c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</row>
    <row r="1082" spans="1:159" s="21" customFormat="1">
      <c r="A1082" s="78" t="s">
        <v>2444</v>
      </c>
      <c r="B1082" s="90" t="s">
        <v>1668</v>
      </c>
      <c r="C1082" s="91">
        <v>5350</v>
      </c>
      <c r="D1082" s="90" t="s">
        <v>1685</v>
      </c>
      <c r="E1082" s="110" t="str">
        <f>VLOOKUP($C1082,'2023-24 School Level AAFTE'!$C$4:$L$2380,9,FALSE)</f>
        <v>Yes</v>
      </c>
      <c r="F1082" s="98">
        <f>VLOOKUP($C1082,'2023-24 School Level AAFTE'!$C$4:$J$2380,8,FALSE)</f>
        <v>491.89</v>
      </c>
      <c r="G1082" s="100">
        <f>IFERROR(IF(E1082= "yes",VLOOKUP(C1082,Summary!$B:$I,5,0),0),0)</f>
        <v>0</v>
      </c>
      <c r="H1082" s="99">
        <f t="shared" si="181"/>
        <v>491.89</v>
      </c>
      <c r="I1082" s="157">
        <f>VLOOKUP($A1082,'2024-25 Salary &amp; Benefits'!$A:$I,3,FALSE)</f>
        <v>1.18</v>
      </c>
      <c r="J1082" s="157">
        <f>VLOOKUP($A1082,'2024-25 Salary &amp; Benefits'!$A:$I,4,FALSE)</f>
        <v>1.18</v>
      </c>
      <c r="K1082" s="144">
        <f t="shared" si="182"/>
        <v>491.89</v>
      </c>
      <c r="L1082" s="143">
        <f t="shared" si="183"/>
        <v>1.4430000000000001</v>
      </c>
      <c r="M1082" s="145">
        <f>'2024-25 Salary &amp; Benefits'!$E$6</f>
        <v>72728</v>
      </c>
      <c r="N1082" s="145">
        <f>'2024-25 Salary &amp; Benefits'!$F$6</f>
        <v>78209</v>
      </c>
      <c r="O1082" s="9">
        <f t="shared" si="184"/>
        <v>123836.87</v>
      </c>
      <c r="P1082" s="9">
        <f t="shared" si="185"/>
        <v>9332.7200000000012</v>
      </c>
      <c r="Q1082" s="9">
        <f>'2024-25 Salary &amp; Benefits'!G$6</f>
        <v>14418.72</v>
      </c>
      <c r="R1082" s="146">
        <f>'2024-25 Salary &amp; Benefits'!H$6</f>
        <v>0.18149999999999999</v>
      </c>
      <c r="S1082" s="146">
        <f>'2024-25 Salary &amp; Benefits'!I$6</f>
        <v>0.17510000000000001</v>
      </c>
      <c r="T1082" s="9">
        <f t="shared" si="186"/>
        <v>44916.76</v>
      </c>
      <c r="U1082" s="9">
        <f t="shared" si="187"/>
        <v>2219.4899999999998</v>
      </c>
      <c r="V1082" s="9">
        <f t="shared" si="188"/>
        <v>388.63</v>
      </c>
      <c r="W1082" s="9">
        <f t="shared" si="189"/>
        <v>2608.12</v>
      </c>
      <c r="X1082" s="22">
        <f t="shared" si="190"/>
        <v>180694.47</v>
      </c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</row>
    <row r="1083" spans="1:159" s="21" customFormat="1">
      <c r="A1083" s="78" t="s">
        <v>2444</v>
      </c>
      <c r="B1083" s="90" t="s">
        <v>1668</v>
      </c>
      <c r="C1083" s="91">
        <v>1744</v>
      </c>
      <c r="D1083" s="90" t="s">
        <v>1671</v>
      </c>
      <c r="E1083" s="110" t="str">
        <f>VLOOKUP($C1083,'2023-24 School Level AAFTE'!$C$4:$L$2380,9,FALSE)</f>
        <v>No</v>
      </c>
      <c r="F1083" s="98">
        <f>VLOOKUP($C1083,'2023-24 School Level AAFTE'!$C$4:$J$2380,8,FALSE)</f>
        <v>21.09</v>
      </c>
      <c r="G1083" s="100">
        <f>IFERROR(IF(E1083= "yes",VLOOKUP(C1083,Summary!$B:$I,5,0),0),0)</f>
        <v>0</v>
      </c>
      <c r="H1083" s="99">
        <f t="shared" si="181"/>
        <v>0</v>
      </c>
      <c r="I1083" s="157">
        <f>VLOOKUP($A1083,'2024-25 Salary &amp; Benefits'!$A:$I,3,FALSE)</f>
        <v>1.18</v>
      </c>
      <c r="J1083" s="157">
        <f>VLOOKUP($A1083,'2024-25 Salary &amp; Benefits'!$A:$I,4,FALSE)</f>
        <v>1.18</v>
      </c>
      <c r="K1083" s="144">
        <f t="shared" si="182"/>
        <v>0</v>
      </c>
      <c r="L1083" s="143">
        <f t="shared" si="183"/>
        <v>0</v>
      </c>
      <c r="M1083" s="145">
        <f>'2024-25 Salary &amp; Benefits'!$E$6</f>
        <v>72728</v>
      </c>
      <c r="N1083" s="145">
        <f>'2024-25 Salary &amp; Benefits'!$F$6</f>
        <v>78209</v>
      </c>
      <c r="O1083" s="9">
        <f t="shared" si="184"/>
        <v>0</v>
      </c>
      <c r="P1083" s="9">
        <f t="shared" si="185"/>
        <v>0</v>
      </c>
      <c r="Q1083" s="9">
        <f>'2024-25 Salary &amp; Benefits'!G$6</f>
        <v>14418.72</v>
      </c>
      <c r="R1083" s="146">
        <f>'2024-25 Salary &amp; Benefits'!H$6</f>
        <v>0.18149999999999999</v>
      </c>
      <c r="S1083" s="146">
        <f>'2024-25 Salary &amp; Benefits'!I$6</f>
        <v>0.17510000000000001</v>
      </c>
      <c r="T1083" s="9">
        <f t="shared" si="186"/>
        <v>0</v>
      </c>
      <c r="U1083" s="9">
        <f t="shared" si="187"/>
        <v>0</v>
      </c>
      <c r="V1083" s="9">
        <f t="shared" si="188"/>
        <v>0</v>
      </c>
      <c r="W1083" s="9">
        <f t="shared" si="189"/>
        <v>0</v>
      </c>
      <c r="X1083" s="22">
        <f t="shared" si="190"/>
        <v>0</v>
      </c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</row>
    <row r="1084" spans="1:159" s="21" customFormat="1">
      <c r="A1084" s="78" t="s">
        <v>2444</v>
      </c>
      <c r="B1084" s="90" t="s">
        <v>1668</v>
      </c>
      <c r="C1084" s="91">
        <v>3187</v>
      </c>
      <c r="D1084" s="90" t="s">
        <v>1674</v>
      </c>
      <c r="E1084" s="110" t="str">
        <f>VLOOKUP($C1084,'2023-24 School Level AAFTE'!$C$4:$L$2380,9,FALSE)</f>
        <v>Yes</v>
      </c>
      <c r="F1084" s="98">
        <f>VLOOKUP($C1084,'2023-24 School Level AAFTE'!$C$4:$J$2380,8,FALSE)</f>
        <v>368.11</v>
      </c>
      <c r="G1084" s="100">
        <f>IFERROR(IF(E1084= "yes",VLOOKUP(C1084,Summary!$B:$I,5,0),0),0)</f>
        <v>0</v>
      </c>
      <c r="H1084" s="99">
        <f t="shared" si="181"/>
        <v>368.11</v>
      </c>
      <c r="I1084" s="157">
        <f>VLOOKUP($A1084,'2024-25 Salary &amp; Benefits'!$A:$I,3,FALSE)</f>
        <v>1.18</v>
      </c>
      <c r="J1084" s="157">
        <f>VLOOKUP($A1084,'2024-25 Salary &amp; Benefits'!$A:$I,4,FALSE)</f>
        <v>1.18</v>
      </c>
      <c r="K1084" s="144">
        <f t="shared" si="182"/>
        <v>368.11</v>
      </c>
      <c r="L1084" s="143">
        <f t="shared" si="183"/>
        <v>1.08</v>
      </c>
      <c r="M1084" s="145">
        <f>'2024-25 Salary &amp; Benefits'!$E$6</f>
        <v>72728</v>
      </c>
      <c r="N1084" s="145">
        <f>'2024-25 Salary &amp; Benefits'!$F$6</f>
        <v>78209</v>
      </c>
      <c r="O1084" s="9">
        <f t="shared" si="184"/>
        <v>92684.56</v>
      </c>
      <c r="P1084" s="9">
        <f t="shared" si="185"/>
        <v>6984.9900000000052</v>
      </c>
      <c r="Q1084" s="9">
        <f>'2024-25 Salary &amp; Benefits'!G$6</f>
        <v>14418.72</v>
      </c>
      <c r="R1084" s="146">
        <f>'2024-25 Salary &amp; Benefits'!H$6</f>
        <v>0.18149999999999999</v>
      </c>
      <c r="S1084" s="146">
        <f>'2024-25 Salary &amp; Benefits'!I$6</f>
        <v>0.17510000000000001</v>
      </c>
      <c r="T1084" s="9">
        <f t="shared" si="186"/>
        <v>33617.54</v>
      </c>
      <c r="U1084" s="9">
        <f t="shared" si="187"/>
        <v>1661.16</v>
      </c>
      <c r="V1084" s="9">
        <f t="shared" si="188"/>
        <v>290.87</v>
      </c>
      <c r="W1084" s="9">
        <f t="shared" si="189"/>
        <v>1952.0300000000002</v>
      </c>
      <c r="X1084" s="22">
        <f t="shared" si="190"/>
        <v>135239.12000000002</v>
      </c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</row>
    <row r="1085" spans="1:159" s="21" customFormat="1">
      <c r="A1085" s="78" t="s">
        <v>2444</v>
      </c>
      <c r="B1085" s="90" t="s">
        <v>1668</v>
      </c>
      <c r="C1085" s="91">
        <v>3537</v>
      </c>
      <c r="D1085" s="90" t="s">
        <v>1676</v>
      </c>
      <c r="E1085" s="110" t="str">
        <f>VLOOKUP($C1085,'2023-24 School Level AAFTE'!$C$4:$L$2380,9,FALSE)</f>
        <v>No</v>
      </c>
      <c r="F1085" s="98">
        <f>VLOOKUP($C1085,'2023-24 School Level AAFTE'!$C$4:$J$2380,8,FALSE)</f>
        <v>467.46</v>
      </c>
      <c r="G1085" s="100">
        <f>IFERROR(IF(E1085= "yes",VLOOKUP(C1085,Summary!$B:$I,5,0),0),0)</f>
        <v>0</v>
      </c>
      <c r="H1085" s="99">
        <f t="shared" si="181"/>
        <v>0</v>
      </c>
      <c r="I1085" s="157">
        <f>VLOOKUP($A1085,'2024-25 Salary &amp; Benefits'!$A:$I,3,FALSE)</f>
        <v>1.18</v>
      </c>
      <c r="J1085" s="157">
        <f>VLOOKUP($A1085,'2024-25 Salary &amp; Benefits'!$A:$I,4,FALSE)</f>
        <v>1.18</v>
      </c>
      <c r="K1085" s="144">
        <f t="shared" si="182"/>
        <v>0</v>
      </c>
      <c r="L1085" s="143">
        <f t="shared" si="183"/>
        <v>0</v>
      </c>
      <c r="M1085" s="145">
        <f>'2024-25 Salary &amp; Benefits'!$E$6</f>
        <v>72728</v>
      </c>
      <c r="N1085" s="145">
        <f>'2024-25 Salary &amp; Benefits'!$F$6</f>
        <v>78209</v>
      </c>
      <c r="O1085" s="9">
        <f t="shared" si="184"/>
        <v>0</v>
      </c>
      <c r="P1085" s="9">
        <f t="shared" si="185"/>
        <v>0</v>
      </c>
      <c r="Q1085" s="9">
        <f>'2024-25 Salary &amp; Benefits'!G$6</f>
        <v>14418.72</v>
      </c>
      <c r="R1085" s="146">
        <f>'2024-25 Salary &amp; Benefits'!H$6</f>
        <v>0.18149999999999999</v>
      </c>
      <c r="S1085" s="146">
        <f>'2024-25 Salary &amp; Benefits'!I$6</f>
        <v>0.17510000000000001</v>
      </c>
      <c r="T1085" s="9">
        <f t="shared" si="186"/>
        <v>0</v>
      </c>
      <c r="U1085" s="9">
        <f t="shared" si="187"/>
        <v>0</v>
      </c>
      <c r="V1085" s="9">
        <f t="shared" si="188"/>
        <v>0</v>
      </c>
      <c r="W1085" s="9">
        <f t="shared" si="189"/>
        <v>0</v>
      </c>
      <c r="X1085" s="22">
        <f t="shared" si="190"/>
        <v>0</v>
      </c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</row>
    <row r="1086" spans="1:159" s="21" customFormat="1">
      <c r="A1086" s="78" t="s">
        <v>2444</v>
      </c>
      <c r="B1086" s="90" t="s">
        <v>1668</v>
      </c>
      <c r="C1086" s="91">
        <v>2813</v>
      </c>
      <c r="D1086" s="90" t="s">
        <v>654</v>
      </c>
      <c r="E1086" s="110" t="str">
        <f>VLOOKUP($C1086,'2023-24 School Level AAFTE'!$C$4:$L$2380,9,FALSE)</f>
        <v>Yes</v>
      </c>
      <c r="F1086" s="98">
        <f>VLOOKUP($C1086,'2023-24 School Level AAFTE'!$C$4:$J$2380,8,FALSE)</f>
        <v>581.58000000000004</v>
      </c>
      <c r="G1086" s="100">
        <f>IFERROR(IF(E1086= "yes",VLOOKUP(C1086,Summary!$B:$I,5,0),0),0)</f>
        <v>0</v>
      </c>
      <c r="H1086" s="99">
        <f t="shared" si="181"/>
        <v>581.58000000000004</v>
      </c>
      <c r="I1086" s="157">
        <f>VLOOKUP($A1086,'2024-25 Salary &amp; Benefits'!$A:$I,3,FALSE)</f>
        <v>1.18</v>
      </c>
      <c r="J1086" s="157">
        <f>VLOOKUP($A1086,'2024-25 Salary &amp; Benefits'!$A:$I,4,FALSE)</f>
        <v>1.18</v>
      </c>
      <c r="K1086" s="144">
        <f t="shared" si="182"/>
        <v>581.58000000000004</v>
      </c>
      <c r="L1086" s="143">
        <f t="shared" si="183"/>
        <v>1.706</v>
      </c>
      <c r="M1086" s="145">
        <f>'2024-25 Salary &amp; Benefits'!$E$6</f>
        <v>72728</v>
      </c>
      <c r="N1086" s="145">
        <f>'2024-25 Salary &amp; Benefits'!$F$6</f>
        <v>78209</v>
      </c>
      <c r="O1086" s="9">
        <f t="shared" si="184"/>
        <v>146407.28</v>
      </c>
      <c r="P1086" s="9">
        <f t="shared" si="185"/>
        <v>11033.690000000002</v>
      </c>
      <c r="Q1086" s="9">
        <f>'2024-25 Salary &amp; Benefits'!G$6</f>
        <v>14418.72</v>
      </c>
      <c r="R1086" s="146">
        <f>'2024-25 Salary &amp; Benefits'!H$6</f>
        <v>0.18149999999999999</v>
      </c>
      <c r="S1086" s="146">
        <f>'2024-25 Salary &amp; Benefits'!I$6</f>
        <v>0.17510000000000001</v>
      </c>
      <c r="T1086" s="9">
        <f t="shared" si="186"/>
        <v>53103.26</v>
      </c>
      <c r="U1086" s="9">
        <f t="shared" si="187"/>
        <v>2624.02</v>
      </c>
      <c r="V1086" s="9">
        <f t="shared" si="188"/>
        <v>459.47</v>
      </c>
      <c r="W1086" s="9">
        <f t="shared" si="189"/>
        <v>3083.49</v>
      </c>
      <c r="X1086" s="22">
        <f t="shared" si="190"/>
        <v>213627.72</v>
      </c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</row>
    <row r="1087" spans="1:159" s="21" customFormat="1">
      <c r="A1087" s="78" t="s">
        <v>2301</v>
      </c>
      <c r="B1087" s="90" t="s">
        <v>482</v>
      </c>
      <c r="C1087" s="91">
        <v>2835</v>
      </c>
      <c r="D1087" s="90" t="s">
        <v>483</v>
      </c>
      <c r="E1087" s="110" t="str">
        <f>VLOOKUP($C1087,'2023-24 School Level AAFTE'!$C$4:$L$2380,9,FALSE)</f>
        <v>Yes</v>
      </c>
      <c r="F1087" s="98">
        <f>VLOOKUP($C1087,'2023-24 School Level AAFTE'!$C$4:$J$2380,8,FALSE)</f>
        <v>318.95999999999998</v>
      </c>
      <c r="G1087" s="100">
        <f>IFERROR(IF(E1087= "yes",VLOOKUP(C1087,Summary!$B:$I,5,0),0),0)</f>
        <v>0</v>
      </c>
      <c r="H1087" s="99">
        <f t="shared" si="181"/>
        <v>318.95999999999998</v>
      </c>
      <c r="I1087" s="157">
        <f>VLOOKUP($A1087,'2024-25 Salary &amp; Benefits'!$A:$I,3,FALSE)</f>
        <v>1</v>
      </c>
      <c r="J1087" s="157">
        <f>VLOOKUP($A1087,'2024-25 Salary &amp; Benefits'!$A:$I,4,FALSE)</f>
        <v>1</v>
      </c>
      <c r="K1087" s="144">
        <f t="shared" si="182"/>
        <v>318.95999999999998</v>
      </c>
      <c r="L1087" s="143">
        <f t="shared" si="183"/>
        <v>0.93600000000000005</v>
      </c>
      <c r="M1087" s="145">
        <f>'2024-25 Salary &amp; Benefits'!$E$6</f>
        <v>72728</v>
      </c>
      <c r="N1087" s="145">
        <f>'2024-25 Salary &amp; Benefits'!$F$6</f>
        <v>78209</v>
      </c>
      <c r="O1087" s="9">
        <f t="shared" si="184"/>
        <v>68073.41</v>
      </c>
      <c r="P1087" s="9">
        <f t="shared" si="185"/>
        <v>5130.2099999999919</v>
      </c>
      <c r="Q1087" s="9">
        <f>'2024-25 Salary &amp; Benefits'!G$6</f>
        <v>14418.72</v>
      </c>
      <c r="R1087" s="146">
        <f>'2024-25 Salary &amp; Benefits'!H$6</f>
        <v>0.18149999999999999</v>
      </c>
      <c r="S1087" s="146">
        <f>'2024-25 Salary &amp; Benefits'!I$6</f>
        <v>0.17510000000000001</v>
      </c>
      <c r="T1087" s="9">
        <f t="shared" si="186"/>
        <v>26749.55</v>
      </c>
      <c r="U1087" s="9">
        <f t="shared" si="187"/>
        <v>1220.06</v>
      </c>
      <c r="V1087" s="9">
        <f t="shared" si="188"/>
        <v>213.63</v>
      </c>
      <c r="W1087" s="9">
        <f t="shared" si="189"/>
        <v>1433.69</v>
      </c>
      <c r="X1087" s="22">
        <f t="shared" si="190"/>
        <v>101386.86</v>
      </c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</row>
    <row r="1088" spans="1:159" s="21" customFormat="1">
      <c r="A1088" s="78" t="s">
        <v>2458</v>
      </c>
      <c r="B1088" s="90" t="s">
        <v>1812</v>
      </c>
      <c r="C1088" s="91">
        <v>3693</v>
      </c>
      <c r="D1088" s="90" t="s">
        <v>1817</v>
      </c>
      <c r="E1088" s="110" t="str">
        <f>VLOOKUP($C1088,'2023-24 School Level AAFTE'!$C$4:$L$2380,9,FALSE)</f>
        <v>No</v>
      </c>
      <c r="F1088" s="98">
        <f>VLOOKUP($C1088,'2023-24 School Level AAFTE'!$C$4:$J$2380,8,FALSE)</f>
        <v>488.71</v>
      </c>
      <c r="G1088" s="100">
        <f>IFERROR(IF(E1088= "yes",VLOOKUP(C1088,Summary!$B:$I,5,0),0),0)</f>
        <v>0</v>
      </c>
      <c r="H1088" s="99">
        <f t="shared" si="181"/>
        <v>0</v>
      </c>
      <c r="I1088" s="157">
        <f>VLOOKUP($A1088,'2024-25 Salary &amp; Benefits'!$A:$I,3,FALSE)</f>
        <v>1</v>
      </c>
      <c r="J1088" s="157">
        <f>VLOOKUP($A1088,'2024-25 Salary &amp; Benefits'!$A:$I,4,FALSE)</f>
        <v>1.04</v>
      </c>
      <c r="K1088" s="144">
        <f t="shared" si="182"/>
        <v>0</v>
      </c>
      <c r="L1088" s="143">
        <f t="shared" si="183"/>
        <v>0</v>
      </c>
      <c r="M1088" s="145">
        <f>'2024-25 Salary &amp; Benefits'!$E$6</f>
        <v>72728</v>
      </c>
      <c r="N1088" s="145">
        <f>'2024-25 Salary &amp; Benefits'!$F$6</f>
        <v>78209</v>
      </c>
      <c r="O1088" s="9">
        <f t="shared" si="184"/>
        <v>0</v>
      </c>
      <c r="P1088" s="9">
        <f t="shared" si="185"/>
        <v>0</v>
      </c>
      <c r="Q1088" s="9">
        <f>'2024-25 Salary &amp; Benefits'!G$6</f>
        <v>14418.72</v>
      </c>
      <c r="R1088" s="146">
        <f>'2024-25 Salary &amp; Benefits'!H$6</f>
        <v>0.18149999999999999</v>
      </c>
      <c r="S1088" s="146">
        <f>'2024-25 Salary &amp; Benefits'!I$6</f>
        <v>0.17510000000000001</v>
      </c>
      <c r="T1088" s="9">
        <f t="shared" si="186"/>
        <v>0</v>
      </c>
      <c r="U1088" s="9">
        <f t="shared" si="187"/>
        <v>0</v>
      </c>
      <c r="V1088" s="9">
        <f t="shared" si="188"/>
        <v>0</v>
      </c>
      <c r="W1088" s="9">
        <f t="shared" si="189"/>
        <v>0</v>
      </c>
      <c r="X1088" s="22">
        <f t="shared" si="190"/>
        <v>0</v>
      </c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</row>
    <row r="1089" spans="1:159" s="21" customFormat="1">
      <c r="A1089" s="78" t="s">
        <v>2458</v>
      </c>
      <c r="B1089" s="90" t="s">
        <v>1812</v>
      </c>
      <c r="C1089" s="91">
        <v>3562</v>
      </c>
      <c r="D1089" s="90" t="s">
        <v>1816</v>
      </c>
      <c r="E1089" s="110" t="str">
        <f>VLOOKUP($C1089,'2023-24 School Level AAFTE'!$C$4:$L$2380,9,FALSE)</f>
        <v>No</v>
      </c>
      <c r="F1089" s="98">
        <f>VLOOKUP($C1089,'2023-24 School Level AAFTE'!$C$4:$J$2380,8,FALSE)</f>
        <v>403.71</v>
      </c>
      <c r="G1089" s="100">
        <f>IFERROR(IF(E1089= "yes",VLOOKUP(C1089,Summary!$B:$I,5,0),0),0)</f>
        <v>0</v>
      </c>
      <c r="H1089" s="99">
        <f t="shared" si="181"/>
        <v>0</v>
      </c>
      <c r="I1089" s="157">
        <f>VLOOKUP($A1089,'2024-25 Salary &amp; Benefits'!$A:$I,3,FALSE)</f>
        <v>1</v>
      </c>
      <c r="J1089" s="157">
        <f>VLOOKUP($A1089,'2024-25 Salary &amp; Benefits'!$A:$I,4,FALSE)</f>
        <v>1.04</v>
      </c>
      <c r="K1089" s="144">
        <f t="shared" si="182"/>
        <v>0</v>
      </c>
      <c r="L1089" s="143">
        <f t="shared" si="183"/>
        <v>0</v>
      </c>
      <c r="M1089" s="145">
        <f>'2024-25 Salary &amp; Benefits'!$E$6</f>
        <v>72728</v>
      </c>
      <c r="N1089" s="145">
        <f>'2024-25 Salary &amp; Benefits'!$F$6</f>
        <v>78209</v>
      </c>
      <c r="O1089" s="9">
        <f t="shared" si="184"/>
        <v>0</v>
      </c>
      <c r="P1089" s="9">
        <f t="shared" si="185"/>
        <v>0</v>
      </c>
      <c r="Q1089" s="9">
        <f>'2024-25 Salary &amp; Benefits'!G$6</f>
        <v>14418.72</v>
      </c>
      <c r="R1089" s="146">
        <f>'2024-25 Salary &amp; Benefits'!H$6</f>
        <v>0.18149999999999999</v>
      </c>
      <c r="S1089" s="146">
        <f>'2024-25 Salary &amp; Benefits'!I$6</f>
        <v>0.17510000000000001</v>
      </c>
      <c r="T1089" s="9">
        <f t="shared" si="186"/>
        <v>0</v>
      </c>
      <c r="U1089" s="9">
        <f t="shared" si="187"/>
        <v>0</v>
      </c>
      <c r="V1089" s="9">
        <f t="shared" si="188"/>
        <v>0</v>
      </c>
      <c r="W1089" s="9">
        <f t="shared" si="189"/>
        <v>0</v>
      </c>
      <c r="X1089" s="22">
        <f t="shared" si="190"/>
        <v>0</v>
      </c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</row>
    <row r="1090" spans="1:159" s="21" customFormat="1">
      <c r="A1090" s="78" t="s">
        <v>2458</v>
      </c>
      <c r="B1090" s="90" t="s">
        <v>1812</v>
      </c>
      <c r="C1090" s="91">
        <v>5572</v>
      </c>
      <c r="D1090" s="90" t="s">
        <v>3059</v>
      </c>
      <c r="E1090" s="110" t="str">
        <f>VLOOKUP($C1090,'2023-24 School Level AAFTE'!$C$4:$L$2380,9,FALSE)</f>
        <v>Yes</v>
      </c>
      <c r="F1090" s="98">
        <f>VLOOKUP($C1090,'2023-24 School Level AAFTE'!$C$4:$J$2380,8,FALSE)</f>
        <v>216.49</v>
      </c>
      <c r="G1090" s="100">
        <f>IFERROR(IF(E1090= "yes",VLOOKUP(C1090,Summary!$B:$I,5,0),0),0)</f>
        <v>0</v>
      </c>
      <c r="H1090" s="99">
        <f t="shared" si="181"/>
        <v>216.49</v>
      </c>
      <c r="I1090" s="157">
        <f>VLOOKUP($A1090,'2024-25 Salary &amp; Benefits'!$A:$I,3,FALSE)</f>
        <v>1</v>
      </c>
      <c r="J1090" s="157">
        <f>VLOOKUP($A1090,'2024-25 Salary &amp; Benefits'!$A:$I,4,FALSE)</f>
        <v>1.04</v>
      </c>
      <c r="K1090" s="144">
        <f t="shared" si="182"/>
        <v>216.49</v>
      </c>
      <c r="L1090" s="143">
        <f t="shared" si="183"/>
        <v>0.63500000000000001</v>
      </c>
      <c r="M1090" s="145">
        <f>'2024-25 Salary &amp; Benefits'!$E$6</f>
        <v>72728</v>
      </c>
      <c r="N1090" s="145">
        <f>'2024-25 Salary &amp; Benefits'!$F$6</f>
        <v>78209</v>
      </c>
      <c r="O1090" s="9">
        <f t="shared" si="184"/>
        <v>46182.28</v>
      </c>
      <c r="P1090" s="9">
        <f t="shared" si="185"/>
        <v>5466.9400000000023</v>
      </c>
      <c r="Q1090" s="9">
        <f>'2024-25 Salary &amp; Benefits'!G$6</f>
        <v>14418.72</v>
      </c>
      <c r="R1090" s="146">
        <f>'2024-25 Salary &amp; Benefits'!H$6</f>
        <v>0.18149999999999999</v>
      </c>
      <c r="S1090" s="146">
        <f>'2024-25 Salary &amp; Benefits'!I$6</f>
        <v>0.17510000000000001</v>
      </c>
      <c r="T1090" s="9">
        <f t="shared" si="186"/>
        <v>18495.23</v>
      </c>
      <c r="U1090" s="9">
        <f t="shared" si="187"/>
        <v>860.82</v>
      </c>
      <c r="V1090" s="9">
        <f t="shared" si="188"/>
        <v>150.72999999999999</v>
      </c>
      <c r="W1090" s="9">
        <f t="shared" si="189"/>
        <v>1011.5500000000001</v>
      </c>
      <c r="X1090" s="22">
        <f t="shared" si="190"/>
        <v>71156</v>
      </c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</row>
    <row r="1091" spans="1:159" s="21" customFormat="1">
      <c r="A1091" s="78" t="s">
        <v>2458</v>
      </c>
      <c r="B1091" s="90" t="s">
        <v>1812</v>
      </c>
      <c r="C1091" s="91">
        <v>3414</v>
      </c>
      <c r="D1091" s="90" t="s">
        <v>1195</v>
      </c>
      <c r="E1091" s="110" t="str">
        <f>VLOOKUP($C1091,'2023-24 School Level AAFTE'!$C$4:$L$2380,9,FALSE)</f>
        <v>No</v>
      </c>
      <c r="F1091" s="98">
        <f>VLOOKUP($C1091,'2023-24 School Level AAFTE'!$C$4:$J$2380,8,FALSE)</f>
        <v>454.71</v>
      </c>
      <c r="G1091" s="100">
        <f>IFERROR(IF(E1091= "yes",VLOOKUP(C1091,Summary!$B:$I,5,0),0),0)</f>
        <v>0</v>
      </c>
      <c r="H1091" s="99">
        <f t="shared" si="181"/>
        <v>0</v>
      </c>
      <c r="I1091" s="157">
        <f>VLOOKUP($A1091,'2024-25 Salary &amp; Benefits'!$A:$I,3,FALSE)</f>
        <v>1</v>
      </c>
      <c r="J1091" s="157">
        <f>VLOOKUP($A1091,'2024-25 Salary &amp; Benefits'!$A:$I,4,FALSE)</f>
        <v>1.04</v>
      </c>
      <c r="K1091" s="144">
        <f t="shared" si="182"/>
        <v>0</v>
      </c>
      <c r="L1091" s="143">
        <f t="shared" si="183"/>
        <v>0</v>
      </c>
      <c r="M1091" s="145">
        <f>'2024-25 Salary &amp; Benefits'!$E$6</f>
        <v>72728</v>
      </c>
      <c r="N1091" s="145">
        <f>'2024-25 Salary &amp; Benefits'!$F$6</f>
        <v>78209</v>
      </c>
      <c r="O1091" s="9">
        <f t="shared" si="184"/>
        <v>0</v>
      </c>
      <c r="P1091" s="9">
        <f t="shared" si="185"/>
        <v>0</v>
      </c>
      <c r="Q1091" s="9">
        <f>'2024-25 Salary &amp; Benefits'!G$6</f>
        <v>14418.72</v>
      </c>
      <c r="R1091" s="146">
        <f>'2024-25 Salary &amp; Benefits'!H$6</f>
        <v>0.18149999999999999</v>
      </c>
      <c r="S1091" s="146">
        <f>'2024-25 Salary &amp; Benefits'!I$6</f>
        <v>0.17510000000000001</v>
      </c>
      <c r="T1091" s="9">
        <f t="shared" si="186"/>
        <v>0</v>
      </c>
      <c r="U1091" s="9">
        <f t="shared" si="187"/>
        <v>0</v>
      </c>
      <c r="V1091" s="9">
        <f t="shared" si="188"/>
        <v>0</v>
      </c>
      <c r="W1091" s="9">
        <f t="shared" si="189"/>
        <v>0</v>
      </c>
      <c r="X1091" s="22">
        <f t="shared" si="190"/>
        <v>0</v>
      </c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</row>
    <row r="1092" spans="1:159" s="21" customFormat="1">
      <c r="A1092" s="78" t="s">
        <v>2458</v>
      </c>
      <c r="B1092" s="90" t="s">
        <v>1812</v>
      </c>
      <c r="C1092" s="91">
        <v>3759</v>
      </c>
      <c r="D1092" s="90" t="s">
        <v>1818</v>
      </c>
      <c r="E1092" s="110" t="str">
        <f>VLOOKUP($C1092,'2023-24 School Level AAFTE'!$C$4:$L$2380,9,FALSE)</f>
        <v>No</v>
      </c>
      <c r="F1092" s="98">
        <f>VLOOKUP($C1092,'2023-24 School Level AAFTE'!$C$4:$J$2380,8,FALSE)</f>
        <v>530.28</v>
      </c>
      <c r="G1092" s="100">
        <f>IFERROR(IF(E1092= "yes",VLOOKUP(C1092,Summary!$B:$I,5,0),0),0)</f>
        <v>0</v>
      </c>
      <c r="H1092" s="99">
        <f t="shared" si="181"/>
        <v>0</v>
      </c>
      <c r="I1092" s="157">
        <f>VLOOKUP($A1092,'2024-25 Salary &amp; Benefits'!$A:$I,3,FALSE)</f>
        <v>1</v>
      </c>
      <c r="J1092" s="157">
        <f>VLOOKUP($A1092,'2024-25 Salary &amp; Benefits'!$A:$I,4,FALSE)</f>
        <v>1.04</v>
      </c>
      <c r="K1092" s="144">
        <f t="shared" si="182"/>
        <v>0</v>
      </c>
      <c r="L1092" s="143">
        <f t="shared" si="183"/>
        <v>0</v>
      </c>
      <c r="M1092" s="145">
        <f>'2024-25 Salary &amp; Benefits'!$E$6</f>
        <v>72728</v>
      </c>
      <c r="N1092" s="145">
        <f>'2024-25 Salary &amp; Benefits'!$F$6</f>
        <v>78209</v>
      </c>
      <c r="O1092" s="9">
        <f t="shared" si="184"/>
        <v>0</v>
      </c>
      <c r="P1092" s="9">
        <f t="shared" si="185"/>
        <v>0</v>
      </c>
      <c r="Q1092" s="9">
        <f>'2024-25 Salary &amp; Benefits'!G$6</f>
        <v>14418.72</v>
      </c>
      <c r="R1092" s="146">
        <f>'2024-25 Salary &amp; Benefits'!H$6</f>
        <v>0.18149999999999999</v>
      </c>
      <c r="S1092" s="146">
        <f>'2024-25 Salary &amp; Benefits'!I$6</f>
        <v>0.17510000000000001</v>
      </c>
      <c r="T1092" s="9">
        <f t="shared" si="186"/>
        <v>0</v>
      </c>
      <c r="U1092" s="9">
        <f t="shared" si="187"/>
        <v>0</v>
      </c>
      <c r="V1092" s="9">
        <f t="shared" si="188"/>
        <v>0</v>
      </c>
      <c r="W1092" s="9">
        <f t="shared" si="189"/>
        <v>0</v>
      </c>
      <c r="X1092" s="22">
        <f t="shared" si="190"/>
        <v>0</v>
      </c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</row>
    <row r="1093" spans="1:159" s="21" customFormat="1">
      <c r="A1093" s="78" t="s">
        <v>2458</v>
      </c>
      <c r="B1093" s="90" t="s">
        <v>1812</v>
      </c>
      <c r="C1093" s="91">
        <v>5571</v>
      </c>
      <c r="D1093" s="90" t="s">
        <v>763</v>
      </c>
      <c r="E1093" s="110" t="str">
        <f>VLOOKUP($C1093,'2023-24 School Level AAFTE'!$C$4:$L$2380,9,FALSE)</f>
        <v>No</v>
      </c>
      <c r="F1093" s="98">
        <f>VLOOKUP($C1093,'2023-24 School Level AAFTE'!$C$4:$J$2380,8,FALSE)</f>
        <v>694.75</v>
      </c>
      <c r="G1093" s="100">
        <f>IFERROR(IF(E1093= "yes",VLOOKUP(C1093,Summary!$B:$I,5,0),0),0)</f>
        <v>0</v>
      </c>
      <c r="H1093" s="99">
        <f t="shared" si="181"/>
        <v>0</v>
      </c>
      <c r="I1093" s="157">
        <f>VLOOKUP($A1093,'2024-25 Salary &amp; Benefits'!$A:$I,3,FALSE)</f>
        <v>1</v>
      </c>
      <c r="J1093" s="157">
        <f>VLOOKUP($A1093,'2024-25 Salary &amp; Benefits'!$A:$I,4,FALSE)</f>
        <v>1.04</v>
      </c>
      <c r="K1093" s="144">
        <f t="shared" si="182"/>
        <v>0</v>
      </c>
      <c r="L1093" s="143">
        <f t="shared" si="183"/>
        <v>0</v>
      </c>
      <c r="M1093" s="145">
        <f>'2024-25 Salary &amp; Benefits'!$E$6</f>
        <v>72728</v>
      </c>
      <c r="N1093" s="145">
        <f>'2024-25 Salary &amp; Benefits'!$F$6</f>
        <v>78209</v>
      </c>
      <c r="O1093" s="9">
        <f t="shared" si="184"/>
        <v>0</v>
      </c>
      <c r="P1093" s="9">
        <f t="shared" si="185"/>
        <v>0</v>
      </c>
      <c r="Q1093" s="9">
        <f>'2024-25 Salary &amp; Benefits'!G$6</f>
        <v>14418.72</v>
      </c>
      <c r="R1093" s="146">
        <f>'2024-25 Salary &amp; Benefits'!H$6</f>
        <v>0.18149999999999999</v>
      </c>
      <c r="S1093" s="146">
        <f>'2024-25 Salary &amp; Benefits'!I$6</f>
        <v>0.17510000000000001</v>
      </c>
      <c r="T1093" s="9">
        <f t="shared" si="186"/>
        <v>0</v>
      </c>
      <c r="U1093" s="9">
        <f t="shared" si="187"/>
        <v>0</v>
      </c>
      <c r="V1093" s="9">
        <f t="shared" si="188"/>
        <v>0</v>
      </c>
      <c r="W1093" s="9">
        <f t="shared" si="189"/>
        <v>0</v>
      </c>
      <c r="X1093" s="22">
        <f t="shared" si="190"/>
        <v>0</v>
      </c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</row>
    <row r="1094" spans="1:159" s="21" customFormat="1">
      <c r="A1094" s="78" t="s">
        <v>2458</v>
      </c>
      <c r="B1094" s="90" t="s">
        <v>1812</v>
      </c>
      <c r="C1094" s="91">
        <v>1858</v>
      </c>
      <c r="D1094" s="90" t="s">
        <v>1813</v>
      </c>
      <c r="E1094" s="110" t="str">
        <f>VLOOKUP($C1094,'2023-24 School Level AAFTE'!$C$4:$L$2380,9,FALSE)</f>
        <v>No</v>
      </c>
      <c r="F1094" s="98">
        <f>VLOOKUP($C1094,'2023-24 School Level AAFTE'!$C$4:$J$2380,8,FALSE)</f>
        <v>677.18999999999994</v>
      </c>
      <c r="G1094" s="100">
        <f>IFERROR(IF(E1094= "yes",VLOOKUP(C1094,Summary!$B:$I,5,0),0),0)</f>
        <v>0</v>
      </c>
      <c r="H1094" s="99">
        <f t="shared" ref="H1094:H1157" si="191">IF(E1094= "yes", F1094,0)</f>
        <v>0</v>
      </c>
      <c r="I1094" s="157">
        <f>VLOOKUP($A1094,'2024-25 Salary &amp; Benefits'!$A:$I,3,FALSE)</f>
        <v>1</v>
      </c>
      <c r="J1094" s="157">
        <f>VLOOKUP($A1094,'2024-25 Salary &amp; Benefits'!$A:$I,4,FALSE)</f>
        <v>1.04</v>
      </c>
      <c r="K1094" s="144">
        <f t="shared" ref="K1094:K1157" si="192">IF(G1094&gt;0,G1094,H1094)</f>
        <v>0</v>
      </c>
      <c r="L1094" s="143">
        <f t="shared" ref="L1094:L1157" si="193">ROUND((($K1094*1.1*36)/15)/900,3)</f>
        <v>0</v>
      </c>
      <c r="M1094" s="145">
        <f>'2024-25 Salary &amp; Benefits'!$E$6</f>
        <v>72728</v>
      </c>
      <c r="N1094" s="145">
        <f>'2024-25 Salary &amp; Benefits'!$F$6</f>
        <v>78209</v>
      </c>
      <c r="O1094" s="9">
        <f t="shared" ref="O1094:O1157" si="194">ROUND($I1094*$M1094*$L1094,2)</f>
        <v>0</v>
      </c>
      <c r="P1094" s="9">
        <f t="shared" ref="P1094:P1157" si="195">ROUND($J1094*$N1094*$L1094,2)-O1094</f>
        <v>0</v>
      </c>
      <c r="Q1094" s="9">
        <f>'2024-25 Salary &amp; Benefits'!G$6</f>
        <v>14418.72</v>
      </c>
      <c r="R1094" s="146">
        <f>'2024-25 Salary &amp; Benefits'!H$6</f>
        <v>0.18149999999999999</v>
      </c>
      <c r="S1094" s="146">
        <f>'2024-25 Salary &amp; Benefits'!I$6</f>
        <v>0.17510000000000001</v>
      </c>
      <c r="T1094" s="9">
        <f t="shared" ref="T1094:T1157" si="196">ROUND(O1094*R1094+P1094*S1094+L1094*Q1094,2)</f>
        <v>0</v>
      </c>
      <c r="U1094" s="9">
        <f t="shared" ref="U1094:U1157" si="197">ROUND((($N1094*$J1094*$L1094)/180)*3,2)</f>
        <v>0</v>
      </c>
      <c r="V1094" s="9">
        <f t="shared" ref="V1094:V1157" si="198">ROUND(U1094*S1094,2)</f>
        <v>0</v>
      </c>
      <c r="W1094" s="9">
        <f t="shared" ref="W1094:W1157" si="199">SUM(U1094:V1094)</f>
        <v>0</v>
      </c>
      <c r="X1094" s="22">
        <f t="shared" ref="X1094:X1157" si="200">SUM(T1094,O1094:P1094,W1094)</f>
        <v>0</v>
      </c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</row>
    <row r="1095" spans="1:159" s="21" customFormat="1">
      <c r="A1095" s="78" t="s">
        <v>2458</v>
      </c>
      <c r="B1095" s="90" t="s">
        <v>1812</v>
      </c>
      <c r="C1095" s="91">
        <v>5401</v>
      </c>
      <c r="D1095" s="90" t="s">
        <v>1823</v>
      </c>
      <c r="E1095" s="110" t="str">
        <f>VLOOKUP($C1095,'2023-24 School Level AAFTE'!$C$4:$L$2380,9,FALSE)</f>
        <v>No</v>
      </c>
      <c r="F1095" s="98">
        <f>VLOOKUP($C1095,'2023-24 School Level AAFTE'!$C$4:$J$2380,8,FALSE)</f>
        <v>15.32</v>
      </c>
      <c r="G1095" s="100">
        <f>IFERROR(IF(E1095= "yes",VLOOKUP(C1095,Summary!$B:$I,5,0),0),0)</f>
        <v>0</v>
      </c>
      <c r="H1095" s="99">
        <f t="shared" si="191"/>
        <v>0</v>
      </c>
      <c r="I1095" s="157">
        <f>VLOOKUP($A1095,'2024-25 Salary &amp; Benefits'!$A:$I,3,FALSE)</f>
        <v>1</v>
      </c>
      <c r="J1095" s="157">
        <f>VLOOKUP($A1095,'2024-25 Salary &amp; Benefits'!$A:$I,4,FALSE)</f>
        <v>1.04</v>
      </c>
      <c r="K1095" s="144">
        <f t="shared" si="192"/>
        <v>0</v>
      </c>
      <c r="L1095" s="143">
        <f t="shared" si="193"/>
        <v>0</v>
      </c>
      <c r="M1095" s="145">
        <f>'2024-25 Salary &amp; Benefits'!$E$6</f>
        <v>72728</v>
      </c>
      <c r="N1095" s="145">
        <f>'2024-25 Salary &amp; Benefits'!$F$6</f>
        <v>78209</v>
      </c>
      <c r="O1095" s="9">
        <f t="shared" si="194"/>
        <v>0</v>
      </c>
      <c r="P1095" s="9">
        <f t="shared" si="195"/>
        <v>0</v>
      </c>
      <c r="Q1095" s="9">
        <f>'2024-25 Salary &amp; Benefits'!G$6</f>
        <v>14418.72</v>
      </c>
      <c r="R1095" s="146">
        <f>'2024-25 Salary &amp; Benefits'!H$6</f>
        <v>0.18149999999999999</v>
      </c>
      <c r="S1095" s="146">
        <f>'2024-25 Salary &amp; Benefits'!I$6</f>
        <v>0.17510000000000001</v>
      </c>
      <c r="T1095" s="9">
        <f t="shared" si="196"/>
        <v>0</v>
      </c>
      <c r="U1095" s="9">
        <f t="shared" si="197"/>
        <v>0</v>
      </c>
      <c r="V1095" s="9">
        <f t="shared" si="198"/>
        <v>0</v>
      </c>
      <c r="W1095" s="9">
        <f t="shared" si="199"/>
        <v>0</v>
      </c>
      <c r="X1095" s="22">
        <f t="shared" si="200"/>
        <v>0</v>
      </c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</row>
    <row r="1096" spans="1:159" s="21" customFormat="1">
      <c r="A1096" s="78" t="s">
        <v>2458</v>
      </c>
      <c r="B1096" s="90" t="s">
        <v>1812</v>
      </c>
      <c r="C1096" s="91">
        <v>2402</v>
      </c>
      <c r="D1096" s="90" t="s">
        <v>1814</v>
      </c>
      <c r="E1096" s="110" t="str">
        <f>VLOOKUP($C1096,'2023-24 School Level AAFTE'!$C$4:$L$2380,9,FALSE)</f>
        <v>No</v>
      </c>
      <c r="F1096" s="98">
        <f>VLOOKUP($C1096,'2023-24 School Level AAFTE'!$C$4:$J$2380,8,FALSE)</f>
        <v>1765.47</v>
      </c>
      <c r="G1096" s="100">
        <f>IFERROR(IF(E1096= "yes",VLOOKUP(C1096,Summary!$B:$I,5,0),0),0)</f>
        <v>0</v>
      </c>
      <c r="H1096" s="99">
        <f t="shared" si="191"/>
        <v>0</v>
      </c>
      <c r="I1096" s="157">
        <f>VLOOKUP($A1096,'2024-25 Salary &amp; Benefits'!$A:$I,3,FALSE)</f>
        <v>1</v>
      </c>
      <c r="J1096" s="157">
        <f>VLOOKUP($A1096,'2024-25 Salary &amp; Benefits'!$A:$I,4,FALSE)</f>
        <v>1.04</v>
      </c>
      <c r="K1096" s="144">
        <f t="shared" si="192"/>
        <v>0</v>
      </c>
      <c r="L1096" s="143">
        <f t="shared" si="193"/>
        <v>0</v>
      </c>
      <c r="M1096" s="145">
        <f>'2024-25 Salary &amp; Benefits'!$E$6</f>
        <v>72728</v>
      </c>
      <c r="N1096" s="145">
        <f>'2024-25 Salary &amp; Benefits'!$F$6</f>
        <v>78209</v>
      </c>
      <c r="O1096" s="9">
        <f t="shared" si="194"/>
        <v>0</v>
      </c>
      <c r="P1096" s="9">
        <f t="shared" si="195"/>
        <v>0</v>
      </c>
      <c r="Q1096" s="9">
        <f>'2024-25 Salary &amp; Benefits'!G$6</f>
        <v>14418.72</v>
      </c>
      <c r="R1096" s="146">
        <f>'2024-25 Salary &amp; Benefits'!H$6</f>
        <v>0.18149999999999999</v>
      </c>
      <c r="S1096" s="146">
        <f>'2024-25 Salary &amp; Benefits'!I$6</f>
        <v>0.17510000000000001</v>
      </c>
      <c r="T1096" s="9">
        <f t="shared" si="196"/>
        <v>0</v>
      </c>
      <c r="U1096" s="9">
        <f t="shared" si="197"/>
        <v>0</v>
      </c>
      <c r="V1096" s="9">
        <f t="shared" si="198"/>
        <v>0</v>
      </c>
      <c r="W1096" s="9">
        <f t="shared" si="199"/>
        <v>0</v>
      </c>
      <c r="X1096" s="22">
        <f t="shared" si="200"/>
        <v>0</v>
      </c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</row>
    <row r="1097" spans="1:159" s="21" customFormat="1">
      <c r="A1097" s="78" t="s">
        <v>2458</v>
      </c>
      <c r="B1097" s="90" t="s">
        <v>1812</v>
      </c>
      <c r="C1097" s="91">
        <v>4400</v>
      </c>
      <c r="D1097" s="90" t="s">
        <v>1820</v>
      </c>
      <c r="E1097" s="110" t="str">
        <f>VLOOKUP($C1097,'2023-24 School Level AAFTE'!$C$4:$L$2380,9,FALSE)</f>
        <v>No</v>
      </c>
      <c r="F1097" s="98">
        <f>VLOOKUP($C1097,'2023-24 School Level AAFTE'!$C$4:$J$2380,8,FALSE)</f>
        <v>423.51000000000005</v>
      </c>
      <c r="G1097" s="100">
        <f>IFERROR(IF(E1097= "yes",VLOOKUP(C1097,Summary!$B:$I,5,0),0),0)</f>
        <v>0</v>
      </c>
      <c r="H1097" s="99">
        <f t="shared" si="191"/>
        <v>0</v>
      </c>
      <c r="I1097" s="157">
        <f>VLOOKUP($A1097,'2024-25 Salary &amp; Benefits'!$A:$I,3,FALSE)</f>
        <v>1</v>
      </c>
      <c r="J1097" s="157">
        <f>VLOOKUP($A1097,'2024-25 Salary &amp; Benefits'!$A:$I,4,FALSE)</f>
        <v>1.04</v>
      </c>
      <c r="K1097" s="144">
        <f t="shared" si="192"/>
        <v>0</v>
      </c>
      <c r="L1097" s="143">
        <f t="shared" si="193"/>
        <v>0</v>
      </c>
      <c r="M1097" s="145">
        <f>'2024-25 Salary &amp; Benefits'!$E$6</f>
        <v>72728</v>
      </c>
      <c r="N1097" s="145">
        <f>'2024-25 Salary &amp; Benefits'!$F$6</f>
        <v>78209</v>
      </c>
      <c r="O1097" s="9">
        <f t="shared" si="194"/>
        <v>0</v>
      </c>
      <c r="P1097" s="9">
        <f t="shared" si="195"/>
        <v>0</v>
      </c>
      <c r="Q1097" s="9">
        <f>'2024-25 Salary &amp; Benefits'!G$6</f>
        <v>14418.72</v>
      </c>
      <c r="R1097" s="146">
        <f>'2024-25 Salary &amp; Benefits'!H$6</f>
        <v>0.18149999999999999</v>
      </c>
      <c r="S1097" s="146">
        <f>'2024-25 Salary &amp; Benefits'!I$6</f>
        <v>0.17510000000000001</v>
      </c>
      <c r="T1097" s="9">
        <f t="shared" si="196"/>
        <v>0</v>
      </c>
      <c r="U1097" s="9">
        <f t="shared" si="197"/>
        <v>0</v>
      </c>
      <c r="V1097" s="9">
        <f t="shared" si="198"/>
        <v>0</v>
      </c>
      <c r="W1097" s="9">
        <f t="shared" si="199"/>
        <v>0</v>
      </c>
      <c r="X1097" s="22">
        <f t="shared" si="200"/>
        <v>0</v>
      </c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</row>
    <row r="1098" spans="1:159" s="21" customFormat="1">
      <c r="A1098" s="78" t="s">
        <v>2458</v>
      </c>
      <c r="B1098" s="90" t="s">
        <v>1812</v>
      </c>
      <c r="C1098" s="91">
        <v>4133</v>
      </c>
      <c r="D1098" s="90" t="s">
        <v>437</v>
      </c>
      <c r="E1098" s="110" t="str">
        <f>VLOOKUP($C1098,'2023-24 School Level AAFTE'!$C$4:$L$2380,9,FALSE)</f>
        <v>No</v>
      </c>
      <c r="F1098" s="98">
        <f>VLOOKUP($C1098,'2023-24 School Level AAFTE'!$C$4:$J$2380,8,FALSE)</f>
        <v>401.71</v>
      </c>
      <c r="G1098" s="100">
        <f>IFERROR(IF(E1098= "yes",VLOOKUP(C1098,Summary!$B:$I,5,0),0),0)</f>
        <v>0</v>
      </c>
      <c r="H1098" s="99">
        <f t="shared" si="191"/>
        <v>0</v>
      </c>
      <c r="I1098" s="157">
        <f>VLOOKUP($A1098,'2024-25 Salary &amp; Benefits'!$A:$I,3,FALSE)</f>
        <v>1</v>
      </c>
      <c r="J1098" s="157">
        <f>VLOOKUP($A1098,'2024-25 Salary &amp; Benefits'!$A:$I,4,FALSE)</f>
        <v>1.04</v>
      </c>
      <c r="K1098" s="144">
        <f t="shared" si="192"/>
        <v>0</v>
      </c>
      <c r="L1098" s="143">
        <f t="shared" si="193"/>
        <v>0</v>
      </c>
      <c r="M1098" s="145">
        <f>'2024-25 Salary &amp; Benefits'!$E$6</f>
        <v>72728</v>
      </c>
      <c r="N1098" s="145">
        <f>'2024-25 Salary &amp; Benefits'!$F$6</f>
        <v>78209</v>
      </c>
      <c r="O1098" s="9">
        <f t="shared" si="194"/>
        <v>0</v>
      </c>
      <c r="P1098" s="9">
        <f t="shared" si="195"/>
        <v>0</v>
      </c>
      <c r="Q1098" s="9">
        <f>'2024-25 Salary &amp; Benefits'!G$6</f>
        <v>14418.72</v>
      </c>
      <c r="R1098" s="146">
        <f>'2024-25 Salary &amp; Benefits'!H$6</f>
        <v>0.18149999999999999</v>
      </c>
      <c r="S1098" s="146">
        <f>'2024-25 Salary &amp; Benefits'!I$6</f>
        <v>0.17510000000000001</v>
      </c>
      <c r="T1098" s="9">
        <f t="shared" si="196"/>
        <v>0</v>
      </c>
      <c r="U1098" s="9">
        <f t="shared" si="197"/>
        <v>0</v>
      </c>
      <c r="V1098" s="9">
        <f t="shared" si="198"/>
        <v>0</v>
      </c>
      <c r="W1098" s="9">
        <f t="shared" si="199"/>
        <v>0</v>
      </c>
      <c r="X1098" s="22">
        <f t="shared" si="200"/>
        <v>0</v>
      </c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</row>
    <row r="1099" spans="1:159" s="21" customFormat="1">
      <c r="A1099" s="78" t="s">
        <v>2458</v>
      </c>
      <c r="B1099" s="90" t="s">
        <v>1812</v>
      </c>
      <c r="C1099" s="91">
        <v>3191</v>
      </c>
      <c r="D1099" s="90" t="s">
        <v>1815</v>
      </c>
      <c r="E1099" s="110" t="str">
        <f>VLOOKUP($C1099,'2023-24 School Level AAFTE'!$C$4:$L$2380,9,FALSE)</f>
        <v>No</v>
      </c>
      <c r="F1099" s="98">
        <f>VLOOKUP($C1099,'2023-24 School Level AAFTE'!$C$4:$J$2380,8,FALSE)</f>
        <v>765.24</v>
      </c>
      <c r="G1099" s="100">
        <f>IFERROR(IF(E1099= "yes",VLOOKUP(C1099,Summary!$B:$I,5,0),0),0)</f>
        <v>0</v>
      </c>
      <c r="H1099" s="99">
        <f t="shared" si="191"/>
        <v>0</v>
      </c>
      <c r="I1099" s="157">
        <f>VLOOKUP($A1099,'2024-25 Salary &amp; Benefits'!$A:$I,3,FALSE)</f>
        <v>1</v>
      </c>
      <c r="J1099" s="157">
        <f>VLOOKUP($A1099,'2024-25 Salary &amp; Benefits'!$A:$I,4,FALSE)</f>
        <v>1.04</v>
      </c>
      <c r="K1099" s="144">
        <f t="shared" si="192"/>
        <v>0</v>
      </c>
      <c r="L1099" s="143">
        <f t="shared" si="193"/>
        <v>0</v>
      </c>
      <c r="M1099" s="145">
        <f>'2024-25 Salary &amp; Benefits'!$E$6</f>
        <v>72728</v>
      </c>
      <c r="N1099" s="145">
        <f>'2024-25 Salary &amp; Benefits'!$F$6</f>
        <v>78209</v>
      </c>
      <c r="O1099" s="9">
        <f t="shared" si="194"/>
        <v>0</v>
      </c>
      <c r="P1099" s="9">
        <f t="shared" si="195"/>
        <v>0</v>
      </c>
      <c r="Q1099" s="9">
        <f>'2024-25 Salary &amp; Benefits'!G$6</f>
        <v>14418.72</v>
      </c>
      <c r="R1099" s="146">
        <f>'2024-25 Salary &amp; Benefits'!H$6</f>
        <v>0.18149999999999999</v>
      </c>
      <c r="S1099" s="146">
        <f>'2024-25 Salary &amp; Benefits'!I$6</f>
        <v>0.17510000000000001</v>
      </c>
      <c r="T1099" s="9">
        <f t="shared" si="196"/>
        <v>0</v>
      </c>
      <c r="U1099" s="9">
        <f t="shared" si="197"/>
        <v>0</v>
      </c>
      <c r="V1099" s="9">
        <f t="shared" si="198"/>
        <v>0</v>
      </c>
      <c r="W1099" s="9">
        <f t="shared" si="199"/>
        <v>0</v>
      </c>
      <c r="X1099" s="22">
        <f t="shared" si="200"/>
        <v>0</v>
      </c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</row>
    <row r="1100" spans="1:159" s="21" customFormat="1">
      <c r="A1100" s="78" t="s">
        <v>2458</v>
      </c>
      <c r="B1100" s="90" t="s">
        <v>1812</v>
      </c>
      <c r="C1100" s="91">
        <v>4491</v>
      </c>
      <c r="D1100" s="90" t="s">
        <v>1821</v>
      </c>
      <c r="E1100" s="110" t="str">
        <f>VLOOKUP($C1100,'2023-24 School Level AAFTE'!$C$4:$L$2380,9,FALSE)</f>
        <v>No</v>
      </c>
      <c r="F1100" s="98">
        <f>VLOOKUP($C1100,'2023-24 School Level AAFTE'!$C$4:$J$2380,8,FALSE)</f>
        <v>1427.34</v>
      </c>
      <c r="G1100" s="100">
        <f>IFERROR(IF(E1100= "yes",VLOOKUP(C1100,Summary!$B:$I,5,0),0),0)</f>
        <v>0</v>
      </c>
      <c r="H1100" s="99">
        <f t="shared" si="191"/>
        <v>0</v>
      </c>
      <c r="I1100" s="157">
        <f>VLOOKUP($A1100,'2024-25 Salary &amp; Benefits'!$A:$I,3,FALSE)</f>
        <v>1</v>
      </c>
      <c r="J1100" s="157">
        <f>VLOOKUP($A1100,'2024-25 Salary &amp; Benefits'!$A:$I,4,FALSE)</f>
        <v>1.04</v>
      </c>
      <c r="K1100" s="144">
        <f t="shared" si="192"/>
        <v>0</v>
      </c>
      <c r="L1100" s="143">
        <f t="shared" si="193"/>
        <v>0</v>
      </c>
      <c r="M1100" s="145">
        <f>'2024-25 Salary &amp; Benefits'!$E$6</f>
        <v>72728</v>
      </c>
      <c r="N1100" s="145">
        <f>'2024-25 Salary &amp; Benefits'!$F$6</f>
        <v>78209</v>
      </c>
      <c r="O1100" s="9">
        <f t="shared" si="194"/>
        <v>0</v>
      </c>
      <c r="P1100" s="9">
        <f t="shared" si="195"/>
        <v>0</v>
      </c>
      <c r="Q1100" s="9">
        <f>'2024-25 Salary &amp; Benefits'!G$6</f>
        <v>14418.72</v>
      </c>
      <c r="R1100" s="146">
        <f>'2024-25 Salary &amp; Benefits'!H$6</f>
        <v>0.18149999999999999</v>
      </c>
      <c r="S1100" s="146">
        <f>'2024-25 Salary &amp; Benefits'!I$6</f>
        <v>0.17510000000000001</v>
      </c>
      <c r="T1100" s="9">
        <f t="shared" si="196"/>
        <v>0</v>
      </c>
      <c r="U1100" s="9">
        <f t="shared" si="197"/>
        <v>0</v>
      </c>
      <c r="V1100" s="9">
        <f t="shared" si="198"/>
        <v>0</v>
      </c>
      <c r="W1100" s="9">
        <f t="shared" si="199"/>
        <v>0</v>
      </c>
      <c r="X1100" s="22">
        <f t="shared" si="200"/>
        <v>0</v>
      </c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</row>
    <row r="1101" spans="1:159" s="21" customFormat="1">
      <c r="A1101" s="78" t="s">
        <v>2458</v>
      </c>
      <c r="B1101" s="90" t="s">
        <v>1812</v>
      </c>
      <c r="C1101" s="91">
        <v>3851</v>
      </c>
      <c r="D1101" s="90" t="s">
        <v>961</v>
      </c>
      <c r="E1101" s="110" t="str">
        <f>VLOOKUP($C1101,'2023-24 School Level AAFTE'!$C$4:$L$2380,9,FALSE)</f>
        <v>No</v>
      </c>
      <c r="F1101" s="98">
        <f>VLOOKUP($C1101,'2023-24 School Level AAFTE'!$C$4:$J$2380,8,FALSE)</f>
        <v>772.08</v>
      </c>
      <c r="G1101" s="100">
        <f>IFERROR(IF(E1101= "yes",VLOOKUP(C1101,Summary!$B:$I,5,0),0),0)</f>
        <v>0</v>
      </c>
      <c r="H1101" s="99">
        <f t="shared" si="191"/>
        <v>0</v>
      </c>
      <c r="I1101" s="157">
        <f>VLOOKUP($A1101,'2024-25 Salary &amp; Benefits'!$A:$I,3,FALSE)</f>
        <v>1</v>
      </c>
      <c r="J1101" s="157">
        <f>VLOOKUP($A1101,'2024-25 Salary &amp; Benefits'!$A:$I,4,FALSE)</f>
        <v>1.04</v>
      </c>
      <c r="K1101" s="144">
        <f t="shared" si="192"/>
        <v>0</v>
      </c>
      <c r="L1101" s="143">
        <f t="shared" si="193"/>
        <v>0</v>
      </c>
      <c r="M1101" s="145">
        <f>'2024-25 Salary &amp; Benefits'!$E$6</f>
        <v>72728</v>
      </c>
      <c r="N1101" s="145">
        <f>'2024-25 Salary &amp; Benefits'!$F$6</f>
        <v>78209</v>
      </c>
      <c r="O1101" s="9">
        <f t="shared" si="194"/>
        <v>0</v>
      </c>
      <c r="P1101" s="9">
        <f t="shared" si="195"/>
        <v>0</v>
      </c>
      <c r="Q1101" s="9">
        <f>'2024-25 Salary &amp; Benefits'!G$6</f>
        <v>14418.72</v>
      </c>
      <c r="R1101" s="146">
        <f>'2024-25 Salary &amp; Benefits'!H$6</f>
        <v>0.18149999999999999</v>
      </c>
      <c r="S1101" s="146">
        <f>'2024-25 Salary &amp; Benefits'!I$6</f>
        <v>0.17510000000000001</v>
      </c>
      <c r="T1101" s="9">
        <f t="shared" si="196"/>
        <v>0</v>
      </c>
      <c r="U1101" s="9">
        <f t="shared" si="197"/>
        <v>0</v>
      </c>
      <c r="V1101" s="9">
        <f t="shared" si="198"/>
        <v>0</v>
      </c>
      <c r="W1101" s="9">
        <f t="shared" si="199"/>
        <v>0</v>
      </c>
      <c r="X1101" s="22">
        <f t="shared" si="200"/>
        <v>0</v>
      </c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</row>
    <row r="1102" spans="1:159" s="21" customFormat="1">
      <c r="A1102" s="78" t="s">
        <v>2458</v>
      </c>
      <c r="B1102" s="90" t="s">
        <v>1812</v>
      </c>
      <c r="C1102" s="91">
        <v>5094</v>
      </c>
      <c r="D1102" s="90" t="s">
        <v>1822</v>
      </c>
      <c r="E1102" s="110" t="str">
        <f>VLOOKUP($C1102,'2023-24 School Level AAFTE'!$C$4:$L$2380,9,FALSE)</f>
        <v>No</v>
      </c>
      <c r="F1102" s="98">
        <f>VLOOKUP($C1102,'2023-24 School Level AAFTE'!$C$4:$J$2380,8,FALSE)</f>
        <v>376.97</v>
      </c>
      <c r="G1102" s="100">
        <f>IFERROR(IF(E1102= "yes",VLOOKUP(C1102,Summary!$B:$I,5,0),0),0)</f>
        <v>0</v>
      </c>
      <c r="H1102" s="99">
        <f t="shared" si="191"/>
        <v>0</v>
      </c>
      <c r="I1102" s="157">
        <f>VLOOKUP($A1102,'2024-25 Salary &amp; Benefits'!$A:$I,3,FALSE)</f>
        <v>1</v>
      </c>
      <c r="J1102" s="157">
        <f>VLOOKUP($A1102,'2024-25 Salary &amp; Benefits'!$A:$I,4,FALSE)</f>
        <v>1.04</v>
      </c>
      <c r="K1102" s="144">
        <f t="shared" si="192"/>
        <v>0</v>
      </c>
      <c r="L1102" s="143">
        <f t="shared" si="193"/>
        <v>0</v>
      </c>
      <c r="M1102" s="145">
        <f>'2024-25 Salary &amp; Benefits'!$E$6</f>
        <v>72728</v>
      </c>
      <c r="N1102" s="145">
        <f>'2024-25 Salary &amp; Benefits'!$F$6</f>
        <v>78209</v>
      </c>
      <c r="O1102" s="9">
        <f t="shared" si="194"/>
        <v>0</v>
      </c>
      <c r="P1102" s="9">
        <f t="shared" si="195"/>
        <v>0</v>
      </c>
      <c r="Q1102" s="9">
        <f>'2024-25 Salary &amp; Benefits'!G$6</f>
        <v>14418.72</v>
      </c>
      <c r="R1102" s="146">
        <f>'2024-25 Salary &amp; Benefits'!H$6</f>
        <v>0.18149999999999999</v>
      </c>
      <c r="S1102" s="146">
        <f>'2024-25 Salary &amp; Benefits'!I$6</f>
        <v>0.17510000000000001</v>
      </c>
      <c r="T1102" s="9">
        <f t="shared" si="196"/>
        <v>0</v>
      </c>
      <c r="U1102" s="9">
        <f t="shared" si="197"/>
        <v>0</v>
      </c>
      <c r="V1102" s="9">
        <f t="shared" si="198"/>
        <v>0</v>
      </c>
      <c r="W1102" s="9">
        <f t="shared" si="199"/>
        <v>0</v>
      </c>
      <c r="X1102" s="22">
        <f t="shared" si="200"/>
        <v>0</v>
      </c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</row>
    <row r="1103" spans="1:159" s="21" customFormat="1">
      <c r="A1103" s="78" t="s">
        <v>2458</v>
      </c>
      <c r="B1103" s="90" t="s">
        <v>1812</v>
      </c>
      <c r="C1103" s="91">
        <v>4134</v>
      </c>
      <c r="D1103" s="90" t="s">
        <v>1819</v>
      </c>
      <c r="E1103" s="110" t="str">
        <f>VLOOKUP($C1103,'2023-24 School Level AAFTE'!$C$4:$L$2380,9,FALSE)</f>
        <v>Yes</v>
      </c>
      <c r="F1103" s="98">
        <f>VLOOKUP($C1103,'2023-24 School Level AAFTE'!$C$4:$J$2380,8,FALSE)</f>
        <v>440.14</v>
      </c>
      <c r="G1103" s="100">
        <f>IFERROR(IF(E1103= "yes",VLOOKUP(C1103,Summary!$B:$I,5,0),0),0)</f>
        <v>0</v>
      </c>
      <c r="H1103" s="99">
        <f t="shared" si="191"/>
        <v>440.14</v>
      </c>
      <c r="I1103" s="157">
        <f>VLOOKUP($A1103,'2024-25 Salary &amp; Benefits'!$A:$I,3,FALSE)</f>
        <v>1</v>
      </c>
      <c r="J1103" s="157">
        <f>VLOOKUP($A1103,'2024-25 Salary &amp; Benefits'!$A:$I,4,FALSE)</f>
        <v>1.04</v>
      </c>
      <c r="K1103" s="144">
        <f t="shared" si="192"/>
        <v>440.14</v>
      </c>
      <c r="L1103" s="143">
        <f t="shared" si="193"/>
        <v>1.2909999999999999</v>
      </c>
      <c r="M1103" s="145">
        <f>'2024-25 Salary &amp; Benefits'!$E$6</f>
        <v>72728</v>
      </c>
      <c r="N1103" s="145">
        <f>'2024-25 Salary &amp; Benefits'!$F$6</f>
        <v>78209</v>
      </c>
      <c r="O1103" s="9">
        <f t="shared" si="194"/>
        <v>93891.85</v>
      </c>
      <c r="P1103" s="9">
        <f t="shared" si="195"/>
        <v>11114.679999999993</v>
      </c>
      <c r="Q1103" s="9">
        <f>'2024-25 Salary &amp; Benefits'!G$6</f>
        <v>14418.72</v>
      </c>
      <c r="R1103" s="146">
        <f>'2024-25 Salary &amp; Benefits'!H$6</f>
        <v>0.18149999999999999</v>
      </c>
      <c r="S1103" s="146">
        <f>'2024-25 Salary &amp; Benefits'!I$6</f>
        <v>0.17510000000000001</v>
      </c>
      <c r="T1103" s="9">
        <f t="shared" si="196"/>
        <v>37602.120000000003</v>
      </c>
      <c r="U1103" s="9">
        <f t="shared" si="197"/>
        <v>1750.11</v>
      </c>
      <c r="V1103" s="9">
        <f t="shared" si="198"/>
        <v>306.44</v>
      </c>
      <c r="W1103" s="9">
        <f t="shared" si="199"/>
        <v>2056.5499999999997</v>
      </c>
      <c r="X1103" s="22">
        <f t="shared" si="200"/>
        <v>144665.19999999998</v>
      </c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</row>
    <row r="1104" spans="1:159" s="21" customFormat="1">
      <c r="A1104" s="78" t="s">
        <v>2458</v>
      </c>
      <c r="B1104" s="90" t="s">
        <v>1812</v>
      </c>
      <c r="C1104" s="91">
        <v>5658</v>
      </c>
      <c r="D1104" s="90" t="s">
        <v>1605</v>
      </c>
      <c r="E1104" s="110" t="str">
        <f>VLOOKUP($C1104,'2023-24 School Level AAFTE'!$C$4:$L$2380,9,FALSE)</f>
        <v>No</v>
      </c>
      <c r="F1104" s="98">
        <f>VLOOKUP($C1104,'2023-24 School Level AAFTE'!$C$4:$J$2380,8,FALSE)</f>
        <v>396.29</v>
      </c>
      <c r="G1104" s="100">
        <f>IFERROR(IF(E1104= "yes",VLOOKUP(C1104,Summary!$B:$I,5,0),0),0)</f>
        <v>0</v>
      </c>
      <c r="H1104" s="99">
        <f t="shared" si="191"/>
        <v>0</v>
      </c>
      <c r="I1104" s="157">
        <f>VLOOKUP($A1104,'2024-25 Salary &amp; Benefits'!$A:$I,3,FALSE)</f>
        <v>1</v>
      </c>
      <c r="J1104" s="157">
        <f>VLOOKUP($A1104,'2024-25 Salary &amp; Benefits'!$A:$I,4,FALSE)</f>
        <v>1.04</v>
      </c>
      <c r="K1104" s="144">
        <f t="shared" si="192"/>
        <v>0</v>
      </c>
      <c r="L1104" s="143">
        <f t="shared" si="193"/>
        <v>0</v>
      </c>
      <c r="M1104" s="145">
        <f>'2024-25 Salary &amp; Benefits'!$E$6</f>
        <v>72728</v>
      </c>
      <c r="N1104" s="145">
        <f>'2024-25 Salary &amp; Benefits'!$F$6</f>
        <v>78209</v>
      </c>
      <c r="O1104" s="9">
        <f t="shared" si="194"/>
        <v>0</v>
      </c>
      <c r="P1104" s="9">
        <f t="shared" si="195"/>
        <v>0</v>
      </c>
      <c r="Q1104" s="9">
        <f>'2024-25 Salary &amp; Benefits'!G$6</f>
        <v>14418.72</v>
      </c>
      <c r="R1104" s="146">
        <f>'2024-25 Salary &amp; Benefits'!H$6</f>
        <v>0.18149999999999999</v>
      </c>
      <c r="S1104" s="146">
        <f>'2024-25 Salary &amp; Benefits'!I$6</f>
        <v>0.17510000000000001</v>
      </c>
      <c r="T1104" s="9">
        <f t="shared" si="196"/>
        <v>0</v>
      </c>
      <c r="U1104" s="9">
        <f t="shared" si="197"/>
        <v>0</v>
      </c>
      <c r="V1104" s="9">
        <f t="shared" si="198"/>
        <v>0</v>
      </c>
      <c r="W1104" s="9">
        <f t="shared" si="199"/>
        <v>0</v>
      </c>
      <c r="X1104" s="22">
        <f t="shared" si="200"/>
        <v>0</v>
      </c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</row>
    <row r="1105" spans="1:159" s="21" customFormat="1">
      <c r="A1105" s="78" t="s">
        <v>2457</v>
      </c>
      <c r="B1105" s="90" t="s">
        <v>1807</v>
      </c>
      <c r="C1105" s="91">
        <v>4483</v>
      </c>
      <c r="D1105" s="90" t="s">
        <v>1810</v>
      </c>
      <c r="E1105" s="110" t="str">
        <f>VLOOKUP($C1105,'2023-24 School Level AAFTE'!$C$4:$L$2380,9,FALSE)</f>
        <v>Yes</v>
      </c>
      <c r="F1105" s="98">
        <f>VLOOKUP($C1105,'2023-24 School Level AAFTE'!$C$4:$J$2380,8,FALSE)</f>
        <v>461.44</v>
      </c>
      <c r="G1105" s="100">
        <f>IFERROR(IF(E1105= "yes",VLOOKUP(C1105,Summary!$B:$I,5,0),0),0)</f>
        <v>0</v>
      </c>
      <c r="H1105" s="99">
        <f t="shared" si="191"/>
        <v>461.44</v>
      </c>
      <c r="I1105" s="157">
        <f>VLOOKUP($A1105,'2024-25 Salary &amp; Benefits'!$A:$I,3,FALSE)</f>
        <v>1</v>
      </c>
      <c r="J1105" s="157">
        <f>VLOOKUP($A1105,'2024-25 Salary &amp; Benefits'!$A:$I,4,FALSE)</f>
        <v>1</v>
      </c>
      <c r="K1105" s="144">
        <f t="shared" si="192"/>
        <v>461.44</v>
      </c>
      <c r="L1105" s="143">
        <f t="shared" si="193"/>
        <v>1.3540000000000001</v>
      </c>
      <c r="M1105" s="145">
        <f>'2024-25 Salary &amp; Benefits'!$E$6</f>
        <v>72728</v>
      </c>
      <c r="N1105" s="145">
        <f>'2024-25 Salary &amp; Benefits'!$F$6</f>
        <v>78209</v>
      </c>
      <c r="O1105" s="9">
        <f t="shared" si="194"/>
        <v>98473.71</v>
      </c>
      <c r="P1105" s="9">
        <f t="shared" si="195"/>
        <v>7421.2799999999988</v>
      </c>
      <c r="Q1105" s="9">
        <f>'2024-25 Salary &amp; Benefits'!G$6</f>
        <v>14418.72</v>
      </c>
      <c r="R1105" s="146">
        <f>'2024-25 Salary &amp; Benefits'!H$6</f>
        <v>0.18149999999999999</v>
      </c>
      <c r="S1105" s="146">
        <f>'2024-25 Salary &amp; Benefits'!I$6</f>
        <v>0.17510000000000001</v>
      </c>
      <c r="T1105" s="9">
        <f t="shared" si="196"/>
        <v>38695.39</v>
      </c>
      <c r="U1105" s="9">
        <f t="shared" si="197"/>
        <v>1764.92</v>
      </c>
      <c r="V1105" s="9">
        <f t="shared" si="198"/>
        <v>309.04000000000002</v>
      </c>
      <c r="W1105" s="9">
        <f t="shared" si="199"/>
        <v>2073.96</v>
      </c>
      <c r="X1105" s="22">
        <f t="shared" si="200"/>
        <v>146664.34</v>
      </c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</row>
    <row r="1106" spans="1:159" s="21" customFormat="1">
      <c r="A1106" s="78" t="s">
        <v>2457</v>
      </c>
      <c r="B1106" s="90" t="s">
        <v>1807</v>
      </c>
      <c r="C1106" s="91">
        <v>2890</v>
      </c>
      <c r="D1106" s="90" t="s">
        <v>1808</v>
      </c>
      <c r="E1106" s="110" t="str">
        <f>VLOOKUP($C1106,'2023-24 School Level AAFTE'!$C$4:$L$2380,9,FALSE)</f>
        <v>No</v>
      </c>
      <c r="F1106" s="98">
        <f>VLOOKUP($C1106,'2023-24 School Level AAFTE'!$C$4:$J$2380,8,FALSE)</f>
        <v>499.56</v>
      </c>
      <c r="G1106" s="100">
        <f>IFERROR(IF(E1106= "yes",VLOOKUP(C1106,Summary!$B:$I,5,0),0),0)</f>
        <v>0</v>
      </c>
      <c r="H1106" s="99">
        <f t="shared" si="191"/>
        <v>0</v>
      </c>
      <c r="I1106" s="157">
        <f>VLOOKUP($A1106,'2024-25 Salary &amp; Benefits'!$A:$I,3,FALSE)</f>
        <v>1</v>
      </c>
      <c r="J1106" s="157">
        <f>VLOOKUP($A1106,'2024-25 Salary &amp; Benefits'!$A:$I,4,FALSE)</f>
        <v>1</v>
      </c>
      <c r="K1106" s="144">
        <f t="shared" si="192"/>
        <v>0</v>
      </c>
      <c r="L1106" s="143">
        <f t="shared" si="193"/>
        <v>0</v>
      </c>
      <c r="M1106" s="145">
        <f>'2024-25 Salary &amp; Benefits'!$E$6</f>
        <v>72728</v>
      </c>
      <c r="N1106" s="145">
        <f>'2024-25 Salary &amp; Benefits'!$F$6</f>
        <v>78209</v>
      </c>
      <c r="O1106" s="9">
        <f t="shared" si="194"/>
        <v>0</v>
      </c>
      <c r="P1106" s="9">
        <f t="shared" si="195"/>
        <v>0</v>
      </c>
      <c r="Q1106" s="9">
        <f>'2024-25 Salary &amp; Benefits'!G$6</f>
        <v>14418.72</v>
      </c>
      <c r="R1106" s="146">
        <f>'2024-25 Salary &amp; Benefits'!H$6</f>
        <v>0.18149999999999999</v>
      </c>
      <c r="S1106" s="146">
        <f>'2024-25 Salary &amp; Benefits'!I$6</f>
        <v>0.17510000000000001</v>
      </c>
      <c r="T1106" s="9">
        <f t="shared" si="196"/>
        <v>0</v>
      </c>
      <c r="U1106" s="9">
        <f t="shared" si="197"/>
        <v>0</v>
      </c>
      <c r="V1106" s="9">
        <f t="shared" si="198"/>
        <v>0</v>
      </c>
      <c r="W1106" s="9">
        <f t="shared" si="199"/>
        <v>0</v>
      </c>
      <c r="X1106" s="22">
        <f t="shared" si="200"/>
        <v>0</v>
      </c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</row>
    <row r="1107" spans="1:159" s="21" customFormat="1">
      <c r="A1107" s="78" t="s">
        <v>2457</v>
      </c>
      <c r="B1107" s="90" t="s">
        <v>1807</v>
      </c>
      <c r="C1107" s="91">
        <v>3965</v>
      </c>
      <c r="D1107" s="90" t="s">
        <v>1809</v>
      </c>
      <c r="E1107" s="110" t="str">
        <f>VLOOKUP($C1107,'2023-24 School Level AAFTE'!$C$4:$L$2380,9,FALSE)</f>
        <v>No</v>
      </c>
      <c r="F1107" s="98">
        <f>VLOOKUP($C1107,'2023-24 School Level AAFTE'!$C$4:$J$2380,8,FALSE)</f>
        <v>370.71</v>
      </c>
      <c r="G1107" s="100">
        <f>IFERROR(IF(E1107= "yes",VLOOKUP(C1107,Summary!$B:$I,5,0),0),0)</f>
        <v>0</v>
      </c>
      <c r="H1107" s="99">
        <f t="shared" si="191"/>
        <v>0</v>
      </c>
      <c r="I1107" s="157">
        <f>VLOOKUP($A1107,'2024-25 Salary &amp; Benefits'!$A:$I,3,FALSE)</f>
        <v>1</v>
      </c>
      <c r="J1107" s="157">
        <f>VLOOKUP($A1107,'2024-25 Salary &amp; Benefits'!$A:$I,4,FALSE)</f>
        <v>1</v>
      </c>
      <c r="K1107" s="144">
        <f t="shared" si="192"/>
        <v>0</v>
      </c>
      <c r="L1107" s="143">
        <f t="shared" si="193"/>
        <v>0</v>
      </c>
      <c r="M1107" s="145">
        <f>'2024-25 Salary &amp; Benefits'!$E$6</f>
        <v>72728</v>
      </c>
      <c r="N1107" s="145">
        <f>'2024-25 Salary &amp; Benefits'!$F$6</f>
        <v>78209</v>
      </c>
      <c r="O1107" s="9">
        <f t="shared" si="194"/>
        <v>0</v>
      </c>
      <c r="P1107" s="9">
        <f t="shared" si="195"/>
        <v>0</v>
      </c>
      <c r="Q1107" s="9">
        <f>'2024-25 Salary &amp; Benefits'!G$6</f>
        <v>14418.72</v>
      </c>
      <c r="R1107" s="146">
        <f>'2024-25 Salary &amp; Benefits'!H$6</f>
        <v>0.18149999999999999</v>
      </c>
      <c r="S1107" s="146">
        <f>'2024-25 Salary &amp; Benefits'!I$6</f>
        <v>0.17510000000000001</v>
      </c>
      <c r="T1107" s="9">
        <f t="shared" si="196"/>
        <v>0</v>
      </c>
      <c r="U1107" s="9">
        <f t="shared" si="197"/>
        <v>0</v>
      </c>
      <c r="V1107" s="9">
        <f t="shared" si="198"/>
        <v>0</v>
      </c>
      <c r="W1107" s="9">
        <f t="shared" si="199"/>
        <v>0</v>
      </c>
      <c r="X1107" s="22">
        <f t="shared" si="200"/>
        <v>0</v>
      </c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</row>
    <row r="1108" spans="1:159" s="21" customFormat="1">
      <c r="A1108" s="78" t="s">
        <v>2457</v>
      </c>
      <c r="B1108" s="90" t="s">
        <v>1807</v>
      </c>
      <c r="C1108" s="91">
        <v>4577</v>
      </c>
      <c r="D1108" s="90" t="s">
        <v>1811</v>
      </c>
      <c r="E1108" s="110" t="str">
        <f>VLOOKUP($C1108,'2023-24 School Level AAFTE'!$C$4:$L$2380,9,FALSE)</f>
        <v>No</v>
      </c>
      <c r="F1108" s="98">
        <f>VLOOKUP($C1108,'2023-24 School Level AAFTE'!$C$4:$J$2380,8,FALSE)</f>
        <v>400.48</v>
      </c>
      <c r="G1108" s="100">
        <f>IFERROR(IF(E1108= "yes",VLOOKUP(C1108,Summary!$B:$I,5,0),0),0)</f>
        <v>0</v>
      </c>
      <c r="H1108" s="99">
        <f t="shared" si="191"/>
        <v>0</v>
      </c>
      <c r="I1108" s="157">
        <f>VLOOKUP($A1108,'2024-25 Salary &amp; Benefits'!$A:$I,3,FALSE)</f>
        <v>1</v>
      </c>
      <c r="J1108" s="157">
        <f>VLOOKUP($A1108,'2024-25 Salary &amp; Benefits'!$A:$I,4,FALSE)</f>
        <v>1</v>
      </c>
      <c r="K1108" s="144">
        <f t="shared" si="192"/>
        <v>0</v>
      </c>
      <c r="L1108" s="143">
        <f t="shared" si="193"/>
        <v>0</v>
      </c>
      <c r="M1108" s="145">
        <f>'2024-25 Salary &amp; Benefits'!$E$6</f>
        <v>72728</v>
      </c>
      <c r="N1108" s="145">
        <f>'2024-25 Salary &amp; Benefits'!$F$6</f>
        <v>78209</v>
      </c>
      <c r="O1108" s="9">
        <f t="shared" si="194"/>
        <v>0</v>
      </c>
      <c r="P1108" s="9">
        <f t="shared" si="195"/>
        <v>0</v>
      </c>
      <c r="Q1108" s="9">
        <f>'2024-25 Salary &amp; Benefits'!G$6</f>
        <v>14418.72</v>
      </c>
      <c r="R1108" s="146">
        <f>'2024-25 Salary &amp; Benefits'!H$6</f>
        <v>0.18149999999999999</v>
      </c>
      <c r="S1108" s="146">
        <f>'2024-25 Salary &amp; Benefits'!I$6</f>
        <v>0.17510000000000001</v>
      </c>
      <c r="T1108" s="9">
        <f t="shared" si="196"/>
        <v>0</v>
      </c>
      <c r="U1108" s="9">
        <f t="shared" si="197"/>
        <v>0</v>
      </c>
      <c r="V1108" s="9">
        <f t="shared" si="198"/>
        <v>0</v>
      </c>
      <c r="W1108" s="9">
        <f t="shared" si="199"/>
        <v>0</v>
      </c>
      <c r="X1108" s="22">
        <f t="shared" si="200"/>
        <v>0</v>
      </c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</row>
    <row r="1109" spans="1:159" s="21" customFormat="1">
      <c r="A1109" s="78" t="s">
        <v>2322</v>
      </c>
      <c r="B1109" s="90" t="s">
        <v>692</v>
      </c>
      <c r="C1109" s="91">
        <v>3162</v>
      </c>
      <c r="D1109" s="90" t="s">
        <v>695</v>
      </c>
      <c r="E1109" s="110" t="str">
        <f>VLOOKUP($C1109,'2023-24 School Level AAFTE'!$C$4:$L$2380,9,FALSE)</f>
        <v>No</v>
      </c>
      <c r="F1109" s="98">
        <f>VLOOKUP($C1109,'2023-24 School Level AAFTE'!$C$4:$J$2380,8,FALSE)</f>
        <v>362.69</v>
      </c>
      <c r="G1109" s="100">
        <f>IFERROR(IF(E1109= "yes",VLOOKUP(C1109,Summary!$B:$I,5,0),0),0)</f>
        <v>0</v>
      </c>
      <c r="H1109" s="99">
        <f t="shared" si="191"/>
        <v>0</v>
      </c>
      <c r="I1109" s="157">
        <f>VLOOKUP($A1109,'2024-25 Salary &amp; Benefits'!$A:$I,3,FALSE)</f>
        <v>1.18</v>
      </c>
      <c r="J1109" s="157">
        <f>VLOOKUP($A1109,'2024-25 Salary &amp; Benefits'!$A:$I,4,FALSE)</f>
        <v>1.18</v>
      </c>
      <c r="K1109" s="144">
        <f t="shared" si="192"/>
        <v>0</v>
      </c>
      <c r="L1109" s="143">
        <f t="shared" si="193"/>
        <v>0</v>
      </c>
      <c r="M1109" s="145">
        <f>'2024-25 Salary &amp; Benefits'!$E$6</f>
        <v>72728</v>
      </c>
      <c r="N1109" s="145">
        <f>'2024-25 Salary &amp; Benefits'!$F$6</f>
        <v>78209</v>
      </c>
      <c r="O1109" s="9">
        <f t="shared" si="194"/>
        <v>0</v>
      </c>
      <c r="P1109" s="9">
        <f t="shared" si="195"/>
        <v>0</v>
      </c>
      <c r="Q1109" s="9">
        <f>'2024-25 Salary &amp; Benefits'!G$6</f>
        <v>14418.72</v>
      </c>
      <c r="R1109" s="146">
        <f>'2024-25 Salary &amp; Benefits'!H$6</f>
        <v>0.18149999999999999</v>
      </c>
      <c r="S1109" s="146">
        <f>'2024-25 Salary &amp; Benefits'!I$6</f>
        <v>0.17510000000000001</v>
      </c>
      <c r="T1109" s="9">
        <f t="shared" si="196"/>
        <v>0</v>
      </c>
      <c r="U1109" s="9">
        <f t="shared" si="197"/>
        <v>0</v>
      </c>
      <c r="V1109" s="9">
        <f t="shared" si="198"/>
        <v>0</v>
      </c>
      <c r="W1109" s="9">
        <f t="shared" si="199"/>
        <v>0</v>
      </c>
      <c r="X1109" s="22">
        <f t="shared" si="200"/>
        <v>0</v>
      </c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</row>
    <row r="1110" spans="1:159" s="21" customFormat="1">
      <c r="A1110" s="78" t="s">
        <v>2322</v>
      </c>
      <c r="B1110" s="90" t="s">
        <v>692</v>
      </c>
      <c r="C1110" s="91">
        <v>3219</v>
      </c>
      <c r="D1110" s="90" t="s">
        <v>696</v>
      </c>
      <c r="E1110" s="110" t="str">
        <f>VLOOKUP($C1110,'2023-24 School Level AAFTE'!$C$4:$L$2380,9,FALSE)</f>
        <v>No</v>
      </c>
      <c r="F1110" s="98">
        <f>VLOOKUP($C1110,'2023-24 School Level AAFTE'!$C$4:$J$2380,8,FALSE)</f>
        <v>936.01</v>
      </c>
      <c r="G1110" s="100">
        <f>IFERROR(IF(E1110= "yes",VLOOKUP(C1110,Summary!$B:$I,5,0),0),0)</f>
        <v>0</v>
      </c>
      <c r="H1110" s="99">
        <f t="shared" si="191"/>
        <v>0</v>
      </c>
      <c r="I1110" s="157">
        <f>VLOOKUP($A1110,'2024-25 Salary &amp; Benefits'!$A:$I,3,FALSE)</f>
        <v>1.18</v>
      </c>
      <c r="J1110" s="157">
        <f>VLOOKUP($A1110,'2024-25 Salary &amp; Benefits'!$A:$I,4,FALSE)</f>
        <v>1.18</v>
      </c>
      <c r="K1110" s="144">
        <f t="shared" si="192"/>
        <v>0</v>
      </c>
      <c r="L1110" s="143">
        <f t="shared" si="193"/>
        <v>0</v>
      </c>
      <c r="M1110" s="145">
        <f>'2024-25 Salary &amp; Benefits'!$E$6</f>
        <v>72728</v>
      </c>
      <c r="N1110" s="145">
        <f>'2024-25 Salary &amp; Benefits'!$F$6</f>
        <v>78209</v>
      </c>
      <c r="O1110" s="9">
        <f t="shared" si="194"/>
        <v>0</v>
      </c>
      <c r="P1110" s="9">
        <f t="shared" si="195"/>
        <v>0</v>
      </c>
      <c r="Q1110" s="9">
        <f>'2024-25 Salary &amp; Benefits'!G$6</f>
        <v>14418.72</v>
      </c>
      <c r="R1110" s="146">
        <f>'2024-25 Salary &amp; Benefits'!H$6</f>
        <v>0.18149999999999999</v>
      </c>
      <c r="S1110" s="146">
        <f>'2024-25 Salary &amp; Benefits'!I$6</f>
        <v>0.17510000000000001</v>
      </c>
      <c r="T1110" s="9">
        <f t="shared" si="196"/>
        <v>0</v>
      </c>
      <c r="U1110" s="9">
        <f t="shared" si="197"/>
        <v>0</v>
      </c>
      <c r="V1110" s="9">
        <f t="shared" si="198"/>
        <v>0</v>
      </c>
      <c r="W1110" s="9">
        <f t="shared" si="199"/>
        <v>0</v>
      </c>
      <c r="X1110" s="22">
        <f t="shared" si="200"/>
        <v>0</v>
      </c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</row>
    <row r="1111" spans="1:159" s="21" customFormat="1">
      <c r="A1111" s="78" t="s">
        <v>2322</v>
      </c>
      <c r="B1111" s="90" t="s">
        <v>692</v>
      </c>
      <c r="C1111" s="91">
        <v>2981</v>
      </c>
      <c r="D1111" s="90" t="s">
        <v>693</v>
      </c>
      <c r="E1111" s="110" t="str">
        <f>VLOOKUP($C1111,'2023-24 School Level AAFTE'!$C$4:$L$2380,9,FALSE)</f>
        <v>No</v>
      </c>
      <c r="F1111" s="98">
        <f>VLOOKUP($C1111,'2023-24 School Level AAFTE'!$C$4:$J$2380,8,FALSE)</f>
        <v>406.12</v>
      </c>
      <c r="G1111" s="100">
        <f>IFERROR(IF(E1111= "yes",VLOOKUP(C1111,Summary!$B:$I,5,0),0),0)</f>
        <v>0</v>
      </c>
      <c r="H1111" s="99">
        <f t="shared" si="191"/>
        <v>0</v>
      </c>
      <c r="I1111" s="157">
        <f>VLOOKUP($A1111,'2024-25 Salary &amp; Benefits'!$A:$I,3,FALSE)</f>
        <v>1.18</v>
      </c>
      <c r="J1111" s="157">
        <f>VLOOKUP($A1111,'2024-25 Salary &amp; Benefits'!$A:$I,4,FALSE)</f>
        <v>1.18</v>
      </c>
      <c r="K1111" s="144">
        <f t="shared" si="192"/>
        <v>0</v>
      </c>
      <c r="L1111" s="143">
        <f t="shared" si="193"/>
        <v>0</v>
      </c>
      <c r="M1111" s="145">
        <f>'2024-25 Salary &amp; Benefits'!$E$6</f>
        <v>72728</v>
      </c>
      <c r="N1111" s="145">
        <f>'2024-25 Salary &amp; Benefits'!$F$6</f>
        <v>78209</v>
      </c>
      <c r="O1111" s="9">
        <f t="shared" si="194"/>
        <v>0</v>
      </c>
      <c r="P1111" s="9">
        <f t="shared" si="195"/>
        <v>0</v>
      </c>
      <c r="Q1111" s="9">
        <f>'2024-25 Salary &amp; Benefits'!G$6</f>
        <v>14418.72</v>
      </c>
      <c r="R1111" s="146">
        <f>'2024-25 Salary &amp; Benefits'!H$6</f>
        <v>0.18149999999999999</v>
      </c>
      <c r="S1111" s="146">
        <f>'2024-25 Salary &amp; Benefits'!I$6</f>
        <v>0.17510000000000001</v>
      </c>
      <c r="T1111" s="9">
        <f t="shared" si="196"/>
        <v>0</v>
      </c>
      <c r="U1111" s="9">
        <f t="shared" si="197"/>
        <v>0</v>
      </c>
      <c r="V1111" s="9">
        <f t="shared" si="198"/>
        <v>0</v>
      </c>
      <c r="W1111" s="9">
        <f t="shared" si="199"/>
        <v>0</v>
      </c>
      <c r="X1111" s="22">
        <f t="shared" si="200"/>
        <v>0</v>
      </c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</row>
    <row r="1112" spans="1:159" s="21" customFormat="1">
      <c r="A1112" s="78" t="s">
        <v>2322</v>
      </c>
      <c r="B1112" s="90" t="s">
        <v>692</v>
      </c>
      <c r="C1112" s="91">
        <v>3029</v>
      </c>
      <c r="D1112" s="90" t="s">
        <v>694</v>
      </c>
      <c r="E1112" s="110" t="str">
        <f>VLOOKUP($C1112,'2023-24 School Level AAFTE'!$C$4:$L$2380,9,FALSE)</f>
        <v>No</v>
      </c>
      <c r="F1112" s="98">
        <f>VLOOKUP($C1112,'2023-24 School Level AAFTE'!$C$4:$J$2380,8,FALSE)</f>
        <v>1444.6000000000001</v>
      </c>
      <c r="G1112" s="100">
        <f>IFERROR(IF(E1112= "yes",VLOOKUP(C1112,Summary!$B:$I,5,0),0),0)</f>
        <v>0</v>
      </c>
      <c r="H1112" s="99">
        <f t="shared" si="191"/>
        <v>0</v>
      </c>
      <c r="I1112" s="157">
        <f>VLOOKUP($A1112,'2024-25 Salary &amp; Benefits'!$A:$I,3,FALSE)</f>
        <v>1.18</v>
      </c>
      <c r="J1112" s="157">
        <f>VLOOKUP($A1112,'2024-25 Salary &amp; Benefits'!$A:$I,4,FALSE)</f>
        <v>1.18</v>
      </c>
      <c r="K1112" s="144">
        <f t="shared" si="192"/>
        <v>0</v>
      </c>
      <c r="L1112" s="143">
        <f t="shared" si="193"/>
        <v>0</v>
      </c>
      <c r="M1112" s="145">
        <f>'2024-25 Salary &amp; Benefits'!$E$6</f>
        <v>72728</v>
      </c>
      <c r="N1112" s="145">
        <f>'2024-25 Salary &amp; Benefits'!$F$6</f>
        <v>78209</v>
      </c>
      <c r="O1112" s="9">
        <f t="shared" si="194"/>
        <v>0</v>
      </c>
      <c r="P1112" s="9">
        <f t="shared" si="195"/>
        <v>0</v>
      </c>
      <c r="Q1112" s="9">
        <f>'2024-25 Salary &amp; Benefits'!G$6</f>
        <v>14418.72</v>
      </c>
      <c r="R1112" s="146">
        <f>'2024-25 Salary &amp; Benefits'!H$6</f>
        <v>0.18149999999999999</v>
      </c>
      <c r="S1112" s="146">
        <f>'2024-25 Salary &amp; Benefits'!I$6</f>
        <v>0.17510000000000001</v>
      </c>
      <c r="T1112" s="9">
        <f t="shared" si="196"/>
        <v>0</v>
      </c>
      <c r="U1112" s="9">
        <f t="shared" si="197"/>
        <v>0</v>
      </c>
      <c r="V1112" s="9">
        <f t="shared" si="198"/>
        <v>0</v>
      </c>
      <c r="W1112" s="9">
        <f t="shared" si="199"/>
        <v>0</v>
      </c>
      <c r="X1112" s="22">
        <f t="shared" si="200"/>
        <v>0</v>
      </c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</row>
    <row r="1113" spans="1:159" s="21" customFormat="1">
      <c r="A1113" s="78" t="s">
        <v>2322</v>
      </c>
      <c r="B1113" s="90" t="s">
        <v>692</v>
      </c>
      <c r="C1113" s="91">
        <v>5447</v>
      </c>
      <c r="D1113" s="90" t="s">
        <v>698</v>
      </c>
      <c r="E1113" s="110" t="str">
        <f>VLOOKUP($C1113,'2023-24 School Level AAFTE'!$C$4:$L$2380,9,FALSE)</f>
        <v>No</v>
      </c>
      <c r="F1113" s="98">
        <f>VLOOKUP($C1113,'2023-24 School Level AAFTE'!$C$4:$J$2380,8,FALSE)</f>
        <v>357.16</v>
      </c>
      <c r="G1113" s="100">
        <f>IFERROR(IF(E1113= "yes",VLOOKUP(C1113,Summary!$B:$I,5,0),0),0)</f>
        <v>0</v>
      </c>
      <c r="H1113" s="99">
        <f t="shared" si="191"/>
        <v>0</v>
      </c>
      <c r="I1113" s="157">
        <f>VLOOKUP($A1113,'2024-25 Salary &amp; Benefits'!$A:$I,3,FALSE)</f>
        <v>1.18</v>
      </c>
      <c r="J1113" s="157">
        <f>VLOOKUP($A1113,'2024-25 Salary &amp; Benefits'!$A:$I,4,FALSE)</f>
        <v>1.18</v>
      </c>
      <c r="K1113" s="144">
        <f t="shared" si="192"/>
        <v>0</v>
      </c>
      <c r="L1113" s="143">
        <f t="shared" si="193"/>
        <v>0</v>
      </c>
      <c r="M1113" s="145">
        <f>'2024-25 Salary &amp; Benefits'!$E$6</f>
        <v>72728</v>
      </c>
      <c r="N1113" s="145">
        <f>'2024-25 Salary &amp; Benefits'!$F$6</f>
        <v>78209</v>
      </c>
      <c r="O1113" s="9">
        <f t="shared" si="194"/>
        <v>0</v>
      </c>
      <c r="P1113" s="9">
        <f t="shared" si="195"/>
        <v>0</v>
      </c>
      <c r="Q1113" s="9">
        <f>'2024-25 Salary &amp; Benefits'!G$6</f>
        <v>14418.72</v>
      </c>
      <c r="R1113" s="146">
        <f>'2024-25 Salary &amp; Benefits'!H$6</f>
        <v>0.18149999999999999</v>
      </c>
      <c r="S1113" s="146">
        <f>'2024-25 Salary &amp; Benefits'!I$6</f>
        <v>0.17510000000000001</v>
      </c>
      <c r="T1113" s="9">
        <f t="shared" si="196"/>
        <v>0</v>
      </c>
      <c r="U1113" s="9">
        <f t="shared" si="197"/>
        <v>0</v>
      </c>
      <c r="V1113" s="9">
        <f t="shared" si="198"/>
        <v>0</v>
      </c>
      <c r="W1113" s="9">
        <f t="shared" si="199"/>
        <v>0</v>
      </c>
      <c r="X1113" s="22">
        <f t="shared" si="200"/>
        <v>0</v>
      </c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</row>
    <row r="1114" spans="1:159" s="21" customFormat="1">
      <c r="A1114" s="78" t="s">
        <v>2322</v>
      </c>
      <c r="B1114" s="90" t="s">
        <v>692</v>
      </c>
      <c r="C1114" s="91">
        <v>3433</v>
      </c>
      <c r="D1114" s="90" t="s">
        <v>697</v>
      </c>
      <c r="E1114" s="110" t="str">
        <f>VLOOKUP($C1114,'2023-24 School Level AAFTE'!$C$4:$L$2380,9,FALSE)</f>
        <v>No</v>
      </c>
      <c r="F1114" s="98">
        <f>VLOOKUP($C1114,'2023-24 School Level AAFTE'!$C$4:$J$2380,8,FALSE)</f>
        <v>413.33</v>
      </c>
      <c r="G1114" s="100">
        <f>IFERROR(IF(E1114= "yes",VLOOKUP(C1114,Summary!$B:$I,5,0),0),0)</f>
        <v>0</v>
      </c>
      <c r="H1114" s="99">
        <f t="shared" si="191"/>
        <v>0</v>
      </c>
      <c r="I1114" s="157">
        <f>VLOOKUP($A1114,'2024-25 Salary &amp; Benefits'!$A:$I,3,FALSE)</f>
        <v>1.18</v>
      </c>
      <c r="J1114" s="157">
        <f>VLOOKUP($A1114,'2024-25 Salary &amp; Benefits'!$A:$I,4,FALSE)</f>
        <v>1.18</v>
      </c>
      <c r="K1114" s="144">
        <f t="shared" si="192"/>
        <v>0</v>
      </c>
      <c r="L1114" s="143">
        <f t="shared" si="193"/>
        <v>0</v>
      </c>
      <c r="M1114" s="145">
        <f>'2024-25 Salary &amp; Benefits'!$E$6</f>
        <v>72728</v>
      </c>
      <c r="N1114" s="145">
        <f>'2024-25 Salary &amp; Benefits'!$F$6</f>
        <v>78209</v>
      </c>
      <c r="O1114" s="9">
        <f t="shared" si="194"/>
        <v>0</v>
      </c>
      <c r="P1114" s="9">
        <f t="shared" si="195"/>
        <v>0</v>
      </c>
      <c r="Q1114" s="9">
        <f>'2024-25 Salary &amp; Benefits'!G$6</f>
        <v>14418.72</v>
      </c>
      <c r="R1114" s="146">
        <f>'2024-25 Salary &amp; Benefits'!H$6</f>
        <v>0.18149999999999999</v>
      </c>
      <c r="S1114" s="146">
        <f>'2024-25 Salary &amp; Benefits'!I$6</f>
        <v>0.17510000000000001</v>
      </c>
      <c r="T1114" s="9">
        <f t="shared" si="196"/>
        <v>0</v>
      </c>
      <c r="U1114" s="9">
        <f t="shared" si="197"/>
        <v>0</v>
      </c>
      <c r="V1114" s="9">
        <f t="shared" si="198"/>
        <v>0</v>
      </c>
      <c r="W1114" s="9">
        <f t="shared" si="199"/>
        <v>0</v>
      </c>
      <c r="X1114" s="22">
        <f t="shared" si="200"/>
        <v>0</v>
      </c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</row>
    <row r="1115" spans="1:159" s="21" customFormat="1">
      <c r="A1115" t="s">
        <v>2501</v>
      </c>
      <c r="B1115" s="90" t="s">
        <v>2083</v>
      </c>
      <c r="C1115" s="3">
        <v>1743</v>
      </c>
      <c r="D1115" t="s">
        <v>3268</v>
      </c>
      <c r="E1115" s="110" t="str">
        <f>VLOOKUP($C1115,'2023-24 School Level AAFTE'!$C$4:$L$2380,9,FALSE)</f>
        <v>No</v>
      </c>
      <c r="F1115" s="98">
        <f>VLOOKUP($C1115,'2023-24 School Level AAFTE'!$C$4:$J$2380,8,FALSE)</f>
        <v>0</v>
      </c>
      <c r="G1115" s="100">
        <f>IFERROR(IF(E1115= "yes",VLOOKUP(C1115,Summary!$B:$I,5,0),0),0)</f>
        <v>0</v>
      </c>
      <c r="H1115" s="99">
        <f t="shared" si="191"/>
        <v>0</v>
      </c>
      <c r="I1115" s="157">
        <f>VLOOKUP($A1115,'2024-25 Salary &amp; Benefits'!$A:$I,3,FALSE)</f>
        <v>1.1200000000000001</v>
      </c>
      <c r="J1115" s="157">
        <f>VLOOKUP($A1115,'2024-25 Salary &amp; Benefits'!$A:$I,4,FALSE)</f>
        <v>1.1200000000000001</v>
      </c>
      <c r="K1115" s="144">
        <f t="shared" si="192"/>
        <v>0</v>
      </c>
      <c r="L1115" s="143">
        <f t="shared" si="193"/>
        <v>0</v>
      </c>
      <c r="M1115" s="145">
        <f>'2024-25 Salary &amp; Benefits'!$E$6</f>
        <v>72728</v>
      </c>
      <c r="N1115" s="145">
        <f>'2024-25 Salary &amp; Benefits'!$F$6</f>
        <v>78209</v>
      </c>
      <c r="O1115" s="9">
        <f t="shared" si="194"/>
        <v>0</v>
      </c>
      <c r="P1115" s="9">
        <f t="shared" si="195"/>
        <v>0</v>
      </c>
      <c r="Q1115" s="9">
        <f>'2024-25 Salary &amp; Benefits'!G$6</f>
        <v>14418.72</v>
      </c>
      <c r="R1115" s="146">
        <f>'2024-25 Salary &amp; Benefits'!H$6</f>
        <v>0.18149999999999999</v>
      </c>
      <c r="S1115" s="146">
        <f>'2024-25 Salary &amp; Benefits'!I$6</f>
        <v>0.17510000000000001</v>
      </c>
      <c r="T1115" s="9">
        <f t="shared" si="196"/>
        <v>0</v>
      </c>
      <c r="U1115" s="9">
        <f t="shared" si="197"/>
        <v>0</v>
      </c>
      <c r="V1115" s="9">
        <f t="shared" si="198"/>
        <v>0</v>
      </c>
      <c r="W1115" s="9">
        <f t="shared" si="199"/>
        <v>0</v>
      </c>
      <c r="X1115" s="22">
        <f t="shared" si="200"/>
        <v>0</v>
      </c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</row>
    <row r="1116" spans="1:159" s="21" customFormat="1">
      <c r="A1116" s="78" t="s">
        <v>2501</v>
      </c>
      <c r="B1116" s="90" t="s">
        <v>2083</v>
      </c>
      <c r="C1116" s="91">
        <v>2584</v>
      </c>
      <c r="D1116" s="90" t="s">
        <v>2085</v>
      </c>
      <c r="E1116" s="110" t="str">
        <f>VLOOKUP($C1116,'2023-24 School Level AAFTE'!$C$4:$L$2380,9,FALSE)</f>
        <v>Yes</v>
      </c>
      <c r="F1116" s="98">
        <f>VLOOKUP($C1116,'2023-24 School Level AAFTE'!$C$4:$J$2380,8,FALSE)</f>
        <v>754.56000000000006</v>
      </c>
      <c r="G1116" s="100">
        <f>IFERROR(IF(E1116= "yes",VLOOKUP(C1116,Summary!$B:$I,5,0),0),0)</f>
        <v>0</v>
      </c>
      <c r="H1116" s="99">
        <f t="shared" si="191"/>
        <v>754.56000000000006</v>
      </c>
      <c r="I1116" s="157">
        <f>VLOOKUP($A1116,'2024-25 Salary &amp; Benefits'!$A:$I,3,FALSE)</f>
        <v>1.1200000000000001</v>
      </c>
      <c r="J1116" s="157">
        <f>VLOOKUP($A1116,'2024-25 Salary &amp; Benefits'!$A:$I,4,FALSE)</f>
        <v>1.1200000000000001</v>
      </c>
      <c r="K1116" s="144">
        <f t="shared" si="192"/>
        <v>754.56000000000006</v>
      </c>
      <c r="L1116" s="143">
        <f t="shared" si="193"/>
        <v>2.2130000000000001</v>
      </c>
      <c r="M1116" s="145">
        <f>'2024-25 Salary &amp; Benefits'!$E$6</f>
        <v>72728</v>
      </c>
      <c r="N1116" s="145">
        <f>'2024-25 Salary &amp; Benefits'!$F$6</f>
        <v>78209</v>
      </c>
      <c r="O1116" s="9">
        <f t="shared" si="194"/>
        <v>180260.71</v>
      </c>
      <c r="P1116" s="9">
        <f t="shared" si="195"/>
        <v>13584.99000000002</v>
      </c>
      <c r="Q1116" s="9">
        <f>'2024-25 Salary &amp; Benefits'!G$6</f>
        <v>14418.72</v>
      </c>
      <c r="R1116" s="146">
        <f>'2024-25 Salary &amp; Benefits'!H$6</f>
        <v>0.18149999999999999</v>
      </c>
      <c r="S1116" s="146">
        <f>'2024-25 Salary &amp; Benefits'!I$6</f>
        <v>0.17510000000000001</v>
      </c>
      <c r="T1116" s="9">
        <f t="shared" si="196"/>
        <v>67004.679999999993</v>
      </c>
      <c r="U1116" s="9">
        <f t="shared" si="197"/>
        <v>3230.76</v>
      </c>
      <c r="V1116" s="9">
        <f t="shared" si="198"/>
        <v>565.71</v>
      </c>
      <c r="W1116" s="9">
        <f t="shared" si="199"/>
        <v>3796.4700000000003</v>
      </c>
      <c r="X1116" s="22">
        <f t="shared" si="200"/>
        <v>264646.84999999998</v>
      </c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</row>
    <row r="1117" spans="1:159" s="21" customFormat="1">
      <c r="A1117" s="78" t="s">
        <v>2501</v>
      </c>
      <c r="B1117" s="90" t="s">
        <v>2083</v>
      </c>
      <c r="C1117" s="91">
        <v>2554</v>
      </c>
      <c r="D1117" s="90" t="s">
        <v>2084</v>
      </c>
      <c r="E1117" s="110" t="str">
        <f>VLOOKUP($C1117,'2023-24 School Level AAFTE'!$C$4:$L$2380,9,FALSE)</f>
        <v>No</v>
      </c>
      <c r="F1117" s="98">
        <f>VLOOKUP($C1117,'2023-24 School Level AAFTE'!$C$4:$J$2380,8,FALSE)</f>
        <v>499.28000000000003</v>
      </c>
      <c r="G1117" s="100">
        <f>IFERROR(IF(E1117= "yes",VLOOKUP(C1117,Summary!$B:$I,5,0),0),0)</f>
        <v>0</v>
      </c>
      <c r="H1117" s="99">
        <f t="shared" si="191"/>
        <v>0</v>
      </c>
      <c r="I1117" s="157">
        <f>VLOOKUP($A1117,'2024-25 Salary &amp; Benefits'!$A:$I,3,FALSE)</f>
        <v>1.1200000000000001</v>
      </c>
      <c r="J1117" s="157">
        <f>VLOOKUP($A1117,'2024-25 Salary &amp; Benefits'!$A:$I,4,FALSE)</f>
        <v>1.1200000000000001</v>
      </c>
      <c r="K1117" s="144">
        <f t="shared" si="192"/>
        <v>0</v>
      </c>
      <c r="L1117" s="143">
        <f t="shared" si="193"/>
        <v>0</v>
      </c>
      <c r="M1117" s="145">
        <f>'2024-25 Salary &amp; Benefits'!$E$6</f>
        <v>72728</v>
      </c>
      <c r="N1117" s="145">
        <f>'2024-25 Salary &amp; Benefits'!$F$6</f>
        <v>78209</v>
      </c>
      <c r="O1117" s="9">
        <f t="shared" si="194"/>
        <v>0</v>
      </c>
      <c r="P1117" s="9">
        <f t="shared" si="195"/>
        <v>0</v>
      </c>
      <c r="Q1117" s="9">
        <f>'2024-25 Salary &amp; Benefits'!G$6</f>
        <v>14418.72</v>
      </c>
      <c r="R1117" s="146">
        <f>'2024-25 Salary &amp; Benefits'!H$6</f>
        <v>0.18149999999999999</v>
      </c>
      <c r="S1117" s="146">
        <f>'2024-25 Salary &amp; Benefits'!I$6</f>
        <v>0.17510000000000001</v>
      </c>
      <c r="T1117" s="9">
        <f t="shared" si="196"/>
        <v>0</v>
      </c>
      <c r="U1117" s="9">
        <f t="shared" si="197"/>
        <v>0</v>
      </c>
      <c r="V1117" s="9">
        <f t="shared" si="198"/>
        <v>0</v>
      </c>
      <c r="W1117" s="9">
        <f t="shared" si="199"/>
        <v>0</v>
      </c>
      <c r="X1117" s="22">
        <f t="shared" si="200"/>
        <v>0</v>
      </c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</row>
    <row r="1118" spans="1:159" s="21" customFormat="1">
      <c r="A1118" s="78" t="s">
        <v>2501</v>
      </c>
      <c r="B1118" s="90" t="s">
        <v>2083</v>
      </c>
      <c r="C1118" s="91">
        <v>5448</v>
      </c>
      <c r="D1118" s="90" t="s">
        <v>2087</v>
      </c>
      <c r="E1118" s="110" t="str">
        <f>VLOOKUP($C1118,'2023-24 School Level AAFTE'!$C$4:$L$2380,9,FALSE)</f>
        <v>No</v>
      </c>
      <c r="F1118" s="98">
        <f>VLOOKUP($C1118,'2023-24 School Level AAFTE'!$C$4:$J$2380,8,FALSE)</f>
        <v>16.86</v>
      </c>
      <c r="G1118" s="100">
        <f>IFERROR(IF(E1118= "yes",VLOOKUP(C1118,Summary!$B:$I,5,0),0),0)</f>
        <v>0</v>
      </c>
      <c r="H1118" s="99">
        <f t="shared" si="191"/>
        <v>0</v>
      </c>
      <c r="I1118" s="157">
        <f>VLOOKUP($A1118,'2024-25 Salary &amp; Benefits'!$A:$I,3,FALSE)</f>
        <v>1.1200000000000001</v>
      </c>
      <c r="J1118" s="157">
        <f>VLOOKUP($A1118,'2024-25 Salary &amp; Benefits'!$A:$I,4,FALSE)</f>
        <v>1.1200000000000001</v>
      </c>
      <c r="K1118" s="144">
        <f t="shared" si="192"/>
        <v>0</v>
      </c>
      <c r="L1118" s="143">
        <f t="shared" si="193"/>
        <v>0</v>
      </c>
      <c r="M1118" s="145">
        <f>'2024-25 Salary &amp; Benefits'!$E$6</f>
        <v>72728</v>
      </c>
      <c r="N1118" s="145">
        <f>'2024-25 Salary &amp; Benefits'!$F$6</f>
        <v>78209</v>
      </c>
      <c r="O1118" s="9">
        <f t="shared" si="194"/>
        <v>0</v>
      </c>
      <c r="P1118" s="9">
        <f t="shared" si="195"/>
        <v>0</v>
      </c>
      <c r="Q1118" s="9">
        <f>'2024-25 Salary &amp; Benefits'!G$6</f>
        <v>14418.72</v>
      </c>
      <c r="R1118" s="146">
        <f>'2024-25 Salary &amp; Benefits'!H$6</f>
        <v>0.18149999999999999</v>
      </c>
      <c r="S1118" s="146">
        <f>'2024-25 Salary &amp; Benefits'!I$6</f>
        <v>0.17510000000000001</v>
      </c>
      <c r="T1118" s="9">
        <f t="shared" si="196"/>
        <v>0</v>
      </c>
      <c r="U1118" s="9">
        <f t="shared" si="197"/>
        <v>0</v>
      </c>
      <c r="V1118" s="9">
        <f t="shared" si="198"/>
        <v>0</v>
      </c>
      <c r="W1118" s="9">
        <f t="shared" si="199"/>
        <v>0</v>
      </c>
      <c r="X1118" s="22">
        <f t="shared" si="200"/>
        <v>0</v>
      </c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</row>
    <row r="1119" spans="1:159" s="21" customFormat="1">
      <c r="A1119" s="78" t="s">
        <v>2501</v>
      </c>
      <c r="B1119" s="90" t="s">
        <v>2083</v>
      </c>
      <c r="C1119" s="91">
        <v>3930</v>
      </c>
      <c r="D1119" s="90" t="s">
        <v>934</v>
      </c>
      <c r="E1119" s="110" t="str">
        <f>VLOOKUP($C1119,'2023-24 School Level AAFTE'!$C$4:$L$2380,9,FALSE)</f>
        <v>No</v>
      </c>
      <c r="F1119" s="98">
        <f>VLOOKUP($C1119,'2023-24 School Level AAFTE'!$C$4:$J$2380,8,FALSE)</f>
        <v>355.23</v>
      </c>
      <c r="G1119" s="100">
        <f>IFERROR(IF(E1119= "yes",VLOOKUP(C1119,Summary!$B:$I,5,0),0),0)</f>
        <v>0</v>
      </c>
      <c r="H1119" s="99">
        <f t="shared" si="191"/>
        <v>0</v>
      </c>
      <c r="I1119" s="157">
        <f>VLOOKUP($A1119,'2024-25 Salary &amp; Benefits'!$A:$I,3,FALSE)</f>
        <v>1.1200000000000001</v>
      </c>
      <c r="J1119" s="157">
        <f>VLOOKUP($A1119,'2024-25 Salary &amp; Benefits'!$A:$I,4,FALSE)</f>
        <v>1.1200000000000001</v>
      </c>
      <c r="K1119" s="144">
        <f t="shared" si="192"/>
        <v>0</v>
      </c>
      <c r="L1119" s="143">
        <f t="shared" si="193"/>
        <v>0</v>
      </c>
      <c r="M1119" s="145">
        <f>'2024-25 Salary &amp; Benefits'!$E$6</f>
        <v>72728</v>
      </c>
      <c r="N1119" s="145">
        <f>'2024-25 Salary &amp; Benefits'!$F$6</f>
        <v>78209</v>
      </c>
      <c r="O1119" s="9">
        <f t="shared" si="194"/>
        <v>0</v>
      </c>
      <c r="P1119" s="9">
        <f t="shared" si="195"/>
        <v>0</v>
      </c>
      <c r="Q1119" s="9">
        <f>'2024-25 Salary &amp; Benefits'!G$6</f>
        <v>14418.72</v>
      </c>
      <c r="R1119" s="146">
        <f>'2024-25 Salary &amp; Benefits'!H$6</f>
        <v>0.18149999999999999</v>
      </c>
      <c r="S1119" s="146">
        <f>'2024-25 Salary &amp; Benefits'!I$6</f>
        <v>0.17510000000000001</v>
      </c>
      <c r="T1119" s="9">
        <f t="shared" si="196"/>
        <v>0</v>
      </c>
      <c r="U1119" s="9">
        <f t="shared" si="197"/>
        <v>0</v>
      </c>
      <c r="V1119" s="9">
        <f t="shared" si="198"/>
        <v>0</v>
      </c>
      <c r="W1119" s="9">
        <f t="shared" si="199"/>
        <v>0</v>
      </c>
      <c r="X1119" s="22">
        <f t="shared" si="200"/>
        <v>0</v>
      </c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</row>
    <row r="1120" spans="1:159" s="21" customFormat="1">
      <c r="A1120" s="78" t="s">
        <v>2501</v>
      </c>
      <c r="B1120" s="90" t="s">
        <v>2083</v>
      </c>
      <c r="C1120" s="91">
        <v>5047</v>
      </c>
      <c r="D1120" s="90" t="s">
        <v>2086</v>
      </c>
      <c r="E1120" s="110" t="str">
        <f>VLOOKUP($C1120,'2023-24 School Level AAFTE'!$C$4:$L$2380,9,FALSE)</f>
        <v>No</v>
      </c>
      <c r="F1120" s="98">
        <f>VLOOKUP($C1120,'2023-24 School Level AAFTE'!$C$4:$J$2380,8,FALSE)</f>
        <v>220.3</v>
      </c>
      <c r="G1120" s="100">
        <f>IFERROR(IF(E1120= "yes",VLOOKUP(C1120,Summary!$B:$I,5,0),0),0)</f>
        <v>0</v>
      </c>
      <c r="H1120" s="99">
        <f t="shared" si="191"/>
        <v>0</v>
      </c>
      <c r="I1120" s="157">
        <f>VLOOKUP($A1120,'2024-25 Salary &amp; Benefits'!$A:$I,3,FALSE)</f>
        <v>1.1200000000000001</v>
      </c>
      <c r="J1120" s="157">
        <f>VLOOKUP($A1120,'2024-25 Salary &amp; Benefits'!$A:$I,4,FALSE)</f>
        <v>1.1200000000000001</v>
      </c>
      <c r="K1120" s="144">
        <f t="shared" si="192"/>
        <v>0</v>
      </c>
      <c r="L1120" s="143">
        <f t="shared" si="193"/>
        <v>0</v>
      </c>
      <c r="M1120" s="145">
        <f>'2024-25 Salary &amp; Benefits'!$E$6</f>
        <v>72728</v>
      </c>
      <c r="N1120" s="145">
        <f>'2024-25 Salary &amp; Benefits'!$F$6</f>
        <v>78209</v>
      </c>
      <c r="O1120" s="9">
        <f t="shared" si="194"/>
        <v>0</v>
      </c>
      <c r="P1120" s="9">
        <f t="shared" si="195"/>
        <v>0</v>
      </c>
      <c r="Q1120" s="9">
        <f>'2024-25 Salary &amp; Benefits'!G$6</f>
        <v>14418.72</v>
      </c>
      <c r="R1120" s="146">
        <f>'2024-25 Salary &amp; Benefits'!H$6</f>
        <v>0.18149999999999999</v>
      </c>
      <c r="S1120" s="146">
        <f>'2024-25 Salary &amp; Benefits'!I$6</f>
        <v>0.17510000000000001</v>
      </c>
      <c r="T1120" s="9">
        <f t="shared" si="196"/>
        <v>0</v>
      </c>
      <c r="U1120" s="9">
        <f t="shared" si="197"/>
        <v>0</v>
      </c>
      <c r="V1120" s="9">
        <f t="shared" si="198"/>
        <v>0</v>
      </c>
      <c r="W1120" s="9">
        <f t="shared" si="199"/>
        <v>0</v>
      </c>
      <c r="X1120" s="22">
        <f t="shared" si="200"/>
        <v>0</v>
      </c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</row>
    <row r="1121" spans="1:159" s="21" customFormat="1">
      <c r="A1121" s="78" t="s">
        <v>2396</v>
      </c>
      <c r="B1121" s="90" t="s">
        <v>1235</v>
      </c>
      <c r="C1121" s="91">
        <v>1845</v>
      </c>
      <c r="D1121" s="90" t="s">
        <v>1236</v>
      </c>
      <c r="E1121" s="110" t="str">
        <f>VLOOKUP($C1121,'2023-24 School Level AAFTE'!$C$4:$L$2380,9,FALSE)</f>
        <v>No</v>
      </c>
      <c r="F1121" s="98">
        <f>VLOOKUP($C1121,'2023-24 School Level AAFTE'!$C$4:$J$2380,8,FALSE)</f>
        <v>25.46</v>
      </c>
      <c r="G1121" s="100">
        <f>IFERROR(IF(E1121= "yes",VLOOKUP(C1121,Summary!$B:$I,5,0),0),0)</f>
        <v>0</v>
      </c>
      <c r="H1121" s="99">
        <f t="shared" si="191"/>
        <v>0</v>
      </c>
      <c r="I1121" s="157">
        <f>VLOOKUP($A1121,'2024-25 Salary &amp; Benefits'!$A:$I,3,FALSE)</f>
        <v>1</v>
      </c>
      <c r="J1121" s="157">
        <f>VLOOKUP($A1121,'2024-25 Salary &amp; Benefits'!$A:$I,4,FALSE)</f>
        <v>1</v>
      </c>
      <c r="K1121" s="144">
        <f t="shared" si="192"/>
        <v>0</v>
      </c>
      <c r="L1121" s="143">
        <f t="shared" si="193"/>
        <v>0</v>
      </c>
      <c r="M1121" s="145">
        <f>'2024-25 Salary &amp; Benefits'!$E$6</f>
        <v>72728</v>
      </c>
      <c r="N1121" s="145">
        <f>'2024-25 Salary &amp; Benefits'!$F$6</f>
        <v>78209</v>
      </c>
      <c r="O1121" s="9">
        <f t="shared" si="194"/>
        <v>0</v>
      </c>
      <c r="P1121" s="9">
        <f t="shared" si="195"/>
        <v>0</v>
      </c>
      <c r="Q1121" s="9">
        <f>'2024-25 Salary &amp; Benefits'!G$6</f>
        <v>14418.72</v>
      </c>
      <c r="R1121" s="146">
        <f>'2024-25 Salary &amp; Benefits'!H$6</f>
        <v>0.18149999999999999</v>
      </c>
      <c r="S1121" s="146">
        <f>'2024-25 Salary &amp; Benefits'!I$6</f>
        <v>0.17510000000000001</v>
      </c>
      <c r="T1121" s="9">
        <f t="shared" si="196"/>
        <v>0</v>
      </c>
      <c r="U1121" s="9">
        <f t="shared" si="197"/>
        <v>0</v>
      </c>
      <c r="V1121" s="9">
        <f t="shared" si="198"/>
        <v>0</v>
      </c>
      <c r="W1121" s="9">
        <f t="shared" si="199"/>
        <v>0</v>
      </c>
      <c r="X1121" s="22">
        <f t="shared" si="200"/>
        <v>0</v>
      </c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</row>
    <row r="1122" spans="1:159" s="21" customFormat="1">
      <c r="A1122" s="78" t="s">
        <v>2396</v>
      </c>
      <c r="B1122" s="90" t="s">
        <v>1235</v>
      </c>
      <c r="C1122" s="91">
        <v>1621</v>
      </c>
      <c r="D1122" s="90" t="s">
        <v>3060</v>
      </c>
      <c r="E1122" s="110" t="str">
        <f>VLOOKUP($C1122,'2023-24 School Level AAFTE'!$C$4:$L$2380,9,FALSE)</f>
        <v>Yes</v>
      </c>
      <c r="F1122" s="98">
        <f>VLOOKUP($C1122,'2023-24 School Level AAFTE'!$C$4:$J$2380,8,FALSE)</f>
        <v>37.32</v>
      </c>
      <c r="G1122" s="100">
        <f>IFERROR(IF(E1122= "yes",VLOOKUP(C1122,Summary!$B:$I,5,0),0),0)</f>
        <v>0</v>
      </c>
      <c r="H1122" s="99">
        <f t="shared" si="191"/>
        <v>37.32</v>
      </c>
      <c r="I1122" s="157">
        <f>VLOOKUP($A1122,'2024-25 Salary &amp; Benefits'!$A:$I,3,FALSE)</f>
        <v>1</v>
      </c>
      <c r="J1122" s="157">
        <f>VLOOKUP($A1122,'2024-25 Salary &amp; Benefits'!$A:$I,4,FALSE)</f>
        <v>1</v>
      </c>
      <c r="K1122" s="144">
        <f t="shared" si="192"/>
        <v>37.32</v>
      </c>
      <c r="L1122" s="143">
        <f t="shared" si="193"/>
        <v>0.109</v>
      </c>
      <c r="M1122" s="145">
        <f>'2024-25 Salary &amp; Benefits'!$E$6</f>
        <v>72728</v>
      </c>
      <c r="N1122" s="145">
        <f>'2024-25 Salary &amp; Benefits'!$F$6</f>
        <v>78209</v>
      </c>
      <c r="O1122" s="9">
        <f t="shared" si="194"/>
        <v>7927.35</v>
      </c>
      <c r="P1122" s="9">
        <f t="shared" si="195"/>
        <v>597.43000000000029</v>
      </c>
      <c r="Q1122" s="9">
        <f>'2024-25 Salary &amp; Benefits'!G$6</f>
        <v>14418.72</v>
      </c>
      <c r="R1122" s="146">
        <f>'2024-25 Salary &amp; Benefits'!H$6</f>
        <v>0.18149999999999999</v>
      </c>
      <c r="S1122" s="146">
        <f>'2024-25 Salary &amp; Benefits'!I$6</f>
        <v>0.17510000000000001</v>
      </c>
      <c r="T1122" s="9">
        <f t="shared" si="196"/>
        <v>3115.06</v>
      </c>
      <c r="U1122" s="9">
        <f t="shared" si="197"/>
        <v>142.08000000000001</v>
      </c>
      <c r="V1122" s="9">
        <f t="shared" si="198"/>
        <v>24.88</v>
      </c>
      <c r="W1122" s="9">
        <f t="shared" si="199"/>
        <v>166.96</v>
      </c>
      <c r="X1122" s="22">
        <f t="shared" si="200"/>
        <v>11806.8</v>
      </c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</row>
    <row r="1123" spans="1:159" s="21" customFormat="1">
      <c r="A1123" s="78" t="s">
        <v>2396</v>
      </c>
      <c r="B1123" s="90" t="s">
        <v>1235</v>
      </c>
      <c r="C1123" s="91">
        <v>2146</v>
      </c>
      <c r="D1123" s="90" t="s">
        <v>1237</v>
      </c>
      <c r="E1123" s="110" t="str">
        <f>VLOOKUP($C1123,'2023-24 School Level AAFTE'!$C$4:$L$2380,9,FALSE)</f>
        <v>No</v>
      </c>
      <c r="F1123" s="98">
        <f>VLOOKUP($C1123,'2023-24 School Level AAFTE'!$C$4:$J$2380,8,FALSE)</f>
        <v>349.47999999999996</v>
      </c>
      <c r="G1123" s="100">
        <f>IFERROR(IF(E1123= "yes",VLOOKUP(C1123,Summary!$B:$I,5,0),0),0)</f>
        <v>0</v>
      </c>
      <c r="H1123" s="99">
        <f t="shared" si="191"/>
        <v>0</v>
      </c>
      <c r="I1123" s="157">
        <f>VLOOKUP($A1123,'2024-25 Salary &amp; Benefits'!$A:$I,3,FALSE)</f>
        <v>1</v>
      </c>
      <c r="J1123" s="157">
        <f>VLOOKUP($A1123,'2024-25 Salary &amp; Benefits'!$A:$I,4,FALSE)</f>
        <v>1</v>
      </c>
      <c r="K1123" s="144">
        <f t="shared" si="192"/>
        <v>0</v>
      </c>
      <c r="L1123" s="143">
        <f t="shared" si="193"/>
        <v>0</v>
      </c>
      <c r="M1123" s="145">
        <f>'2024-25 Salary &amp; Benefits'!$E$6</f>
        <v>72728</v>
      </c>
      <c r="N1123" s="145">
        <f>'2024-25 Salary &amp; Benefits'!$F$6</f>
        <v>78209</v>
      </c>
      <c r="O1123" s="9">
        <f t="shared" si="194"/>
        <v>0</v>
      </c>
      <c r="P1123" s="9">
        <f t="shared" si="195"/>
        <v>0</v>
      </c>
      <c r="Q1123" s="9">
        <f>'2024-25 Salary &amp; Benefits'!G$6</f>
        <v>14418.72</v>
      </c>
      <c r="R1123" s="146">
        <f>'2024-25 Salary &amp; Benefits'!H$6</f>
        <v>0.18149999999999999</v>
      </c>
      <c r="S1123" s="146">
        <f>'2024-25 Salary &amp; Benefits'!I$6</f>
        <v>0.17510000000000001</v>
      </c>
      <c r="T1123" s="9">
        <f t="shared" si="196"/>
        <v>0</v>
      </c>
      <c r="U1123" s="9">
        <f t="shared" si="197"/>
        <v>0</v>
      </c>
      <c r="V1123" s="9">
        <f t="shared" si="198"/>
        <v>0</v>
      </c>
      <c r="W1123" s="9">
        <f t="shared" si="199"/>
        <v>0</v>
      </c>
      <c r="X1123" s="22">
        <f t="shared" si="200"/>
        <v>0</v>
      </c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</row>
    <row r="1124" spans="1:159" s="21" customFormat="1">
      <c r="A1124" s="78" t="s">
        <v>2396</v>
      </c>
      <c r="B1124" s="90" t="s">
        <v>1235</v>
      </c>
      <c r="C1124" s="91">
        <v>4501</v>
      </c>
      <c r="D1124" s="90" t="s">
        <v>1238</v>
      </c>
      <c r="E1124" s="110" t="str">
        <f>VLOOKUP($C1124,'2023-24 School Level AAFTE'!$C$4:$L$2380,9,FALSE)</f>
        <v>No</v>
      </c>
      <c r="F1124" s="98">
        <f>VLOOKUP($C1124,'2023-24 School Level AAFTE'!$C$4:$J$2380,8,FALSE)</f>
        <v>340.23</v>
      </c>
      <c r="G1124" s="100">
        <f>IFERROR(IF(E1124= "yes",VLOOKUP(C1124,Summary!$B:$I,5,0),0),0)</f>
        <v>0</v>
      </c>
      <c r="H1124" s="99">
        <f t="shared" si="191"/>
        <v>0</v>
      </c>
      <c r="I1124" s="157">
        <f>VLOOKUP($A1124,'2024-25 Salary &amp; Benefits'!$A:$I,3,FALSE)</f>
        <v>1</v>
      </c>
      <c r="J1124" s="157">
        <f>VLOOKUP($A1124,'2024-25 Salary &amp; Benefits'!$A:$I,4,FALSE)</f>
        <v>1</v>
      </c>
      <c r="K1124" s="144">
        <f t="shared" si="192"/>
        <v>0</v>
      </c>
      <c r="L1124" s="143">
        <f t="shared" si="193"/>
        <v>0</v>
      </c>
      <c r="M1124" s="145">
        <f>'2024-25 Salary &amp; Benefits'!$E$6</f>
        <v>72728</v>
      </c>
      <c r="N1124" s="145">
        <f>'2024-25 Salary &amp; Benefits'!$F$6</f>
        <v>78209</v>
      </c>
      <c r="O1124" s="9">
        <f t="shared" si="194"/>
        <v>0</v>
      </c>
      <c r="P1124" s="9">
        <f t="shared" si="195"/>
        <v>0</v>
      </c>
      <c r="Q1124" s="9">
        <f>'2024-25 Salary &amp; Benefits'!G$6</f>
        <v>14418.72</v>
      </c>
      <c r="R1124" s="146">
        <f>'2024-25 Salary &amp; Benefits'!H$6</f>
        <v>0.18149999999999999</v>
      </c>
      <c r="S1124" s="146">
        <f>'2024-25 Salary &amp; Benefits'!I$6</f>
        <v>0.17510000000000001</v>
      </c>
      <c r="T1124" s="9">
        <f t="shared" si="196"/>
        <v>0</v>
      </c>
      <c r="U1124" s="9">
        <f t="shared" si="197"/>
        <v>0</v>
      </c>
      <c r="V1124" s="9">
        <f t="shared" si="198"/>
        <v>0</v>
      </c>
      <c r="W1124" s="9">
        <f t="shared" si="199"/>
        <v>0</v>
      </c>
      <c r="X1124" s="22">
        <f t="shared" si="200"/>
        <v>0</v>
      </c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</row>
    <row r="1125" spans="1:159" s="21" customFormat="1">
      <c r="A1125" s="78" t="s">
        <v>2437</v>
      </c>
      <c r="B1125" s="90" t="s">
        <v>1569</v>
      </c>
      <c r="C1125" s="91">
        <v>3406</v>
      </c>
      <c r="D1125" s="90" t="s">
        <v>1570</v>
      </c>
      <c r="E1125" s="110" t="str">
        <f>VLOOKUP($C1125,'2023-24 School Level AAFTE'!$C$4:$L$2380,9,FALSE)</f>
        <v>Yes</v>
      </c>
      <c r="F1125" s="98">
        <f>VLOOKUP($C1125,'2023-24 School Level AAFTE'!$C$4:$J$2380,8,FALSE)</f>
        <v>45.14</v>
      </c>
      <c r="G1125" s="100">
        <f>IFERROR(IF(E1125= "yes",VLOOKUP(C1125,Summary!$B:$I,5,0),0),0)</f>
        <v>0</v>
      </c>
      <c r="H1125" s="99">
        <f t="shared" si="191"/>
        <v>45.14</v>
      </c>
      <c r="I1125" s="157">
        <f>VLOOKUP($A1125,'2024-25 Salary &amp; Benefits'!$A:$I,3,FALSE)</f>
        <v>1</v>
      </c>
      <c r="J1125" s="157">
        <f>VLOOKUP($A1125,'2024-25 Salary &amp; Benefits'!$A:$I,4,FALSE)</f>
        <v>1</v>
      </c>
      <c r="K1125" s="144">
        <f t="shared" si="192"/>
        <v>45.14</v>
      </c>
      <c r="L1125" s="143">
        <f t="shared" si="193"/>
        <v>0.13200000000000001</v>
      </c>
      <c r="M1125" s="145">
        <f>'2024-25 Salary &amp; Benefits'!$E$6</f>
        <v>72728</v>
      </c>
      <c r="N1125" s="145">
        <f>'2024-25 Salary &amp; Benefits'!$F$6</f>
        <v>78209</v>
      </c>
      <c r="O1125" s="9">
        <f t="shared" si="194"/>
        <v>9600.1</v>
      </c>
      <c r="P1125" s="9">
        <f t="shared" si="195"/>
        <v>723.48999999999978</v>
      </c>
      <c r="Q1125" s="9">
        <f>'2024-25 Salary &amp; Benefits'!G$6</f>
        <v>14418.72</v>
      </c>
      <c r="R1125" s="146">
        <f>'2024-25 Salary &amp; Benefits'!H$6</f>
        <v>0.18149999999999999</v>
      </c>
      <c r="S1125" s="146">
        <f>'2024-25 Salary &amp; Benefits'!I$6</f>
        <v>0.17510000000000001</v>
      </c>
      <c r="T1125" s="9">
        <f t="shared" si="196"/>
        <v>3772.37</v>
      </c>
      <c r="U1125" s="9">
        <f t="shared" si="197"/>
        <v>172.06</v>
      </c>
      <c r="V1125" s="9">
        <f t="shared" si="198"/>
        <v>30.13</v>
      </c>
      <c r="W1125" s="9">
        <f t="shared" si="199"/>
        <v>202.19</v>
      </c>
      <c r="X1125" s="22">
        <f t="shared" si="200"/>
        <v>14298.150000000001</v>
      </c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</row>
    <row r="1126" spans="1:159" s="21" customFormat="1">
      <c r="A1126" s="78" t="s">
        <v>2437</v>
      </c>
      <c r="B1126" s="90" t="s">
        <v>1569</v>
      </c>
      <c r="C1126" s="91">
        <v>5480</v>
      </c>
      <c r="D1126" s="90" t="s">
        <v>2597</v>
      </c>
      <c r="E1126" s="110" t="str">
        <f>VLOOKUP($C1126,'2023-24 School Level AAFTE'!$C$4:$L$2380,9,FALSE)</f>
        <v>No</v>
      </c>
      <c r="F1126" s="98">
        <f>VLOOKUP($C1126,'2023-24 School Level AAFTE'!$C$4:$J$2380,8,FALSE)</f>
        <v>23.05</v>
      </c>
      <c r="G1126" s="100">
        <f>IFERROR(IF(E1126= "yes",VLOOKUP(C1126,Summary!$B:$I,5,0),0),0)</f>
        <v>0</v>
      </c>
      <c r="H1126" s="99">
        <f t="shared" si="191"/>
        <v>0</v>
      </c>
      <c r="I1126" s="157">
        <f>VLOOKUP($A1126,'2024-25 Salary &amp; Benefits'!$A:$I,3,FALSE)</f>
        <v>1</v>
      </c>
      <c r="J1126" s="157">
        <f>VLOOKUP($A1126,'2024-25 Salary &amp; Benefits'!$A:$I,4,FALSE)</f>
        <v>1</v>
      </c>
      <c r="K1126" s="144">
        <f t="shared" si="192"/>
        <v>0</v>
      </c>
      <c r="L1126" s="143">
        <f t="shared" si="193"/>
        <v>0</v>
      </c>
      <c r="M1126" s="145">
        <f>'2024-25 Salary &amp; Benefits'!$E$6</f>
        <v>72728</v>
      </c>
      <c r="N1126" s="145">
        <f>'2024-25 Salary &amp; Benefits'!$F$6</f>
        <v>78209</v>
      </c>
      <c r="O1126" s="9">
        <f t="shared" si="194"/>
        <v>0</v>
      </c>
      <c r="P1126" s="9">
        <f t="shared" si="195"/>
        <v>0</v>
      </c>
      <c r="Q1126" s="9">
        <f>'2024-25 Salary &amp; Benefits'!G$6</f>
        <v>14418.72</v>
      </c>
      <c r="R1126" s="146">
        <f>'2024-25 Salary &amp; Benefits'!H$6</f>
        <v>0.18149999999999999</v>
      </c>
      <c r="S1126" s="146">
        <f>'2024-25 Salary &amp; Benefits'!I$6</f>
        <v>0.17510000000000001</v>
      </c>
      <c r="T1126" s="9">
        <f t="shared" si="196"/>
        <v>0</v>
      </c>
      <c r="U1126" s="9">
        <f t="shared" si="197"/>
        <v>0</v>
      </c>
      <c r="V1126" s="9">
        <f t="shared" si="198"/>
        <v>0</v>
      </c>
      <c r="W1126" s="9">
        <f t="shared" si="199"/>
        <v>0</v>
      </c>
      <c r="X1126" s="22">
        <f t="shared" si="200"/>
        <v>0</v>
      </c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</row>
    <row r="1127" spans="1:159" s="21" customFormat="1">
      <c r="A1127" s="78" t="s">
        <v>2446</v>
      </c>
      <c r="B1127" s="90" t="s">
        <v>1689</v>
      </c>
      <c r="C1127" s="91">
        <v>4362</v>
      </c>
      <c r="D1127" s="90" t="s">
        <v>1696</v>
      </c>
      <c r="E1127" s="110" t="str">
        <f>VLOOKUP($C1127,'2023-24 School Level AAFTE'!$C$4:$L$2380,9,FALSE)</f>
        <v>No</v>
      </c>
      <c r="F1127" s="98">
        <f>VLOOKUP($C1127,'2023-24 School Level AAFTE'!$C$4:$J$2380,8,FALSE)</f>
        <v>431.75</v>
      </c>
      <c r="G1127" s="100">
        <f>IFERROR(IF(E1127= "yes",VLOOKUP(C1127,Summary!$B:$I,5,0),0),0)</f>
        <v>0</v>
      </c>
      <c r="H1127" s="99">
        <f t="shared" si="191"/>
        <v>0</v>
      </c>
      <c r="I1127" s="157">
        <f>VLOOKUP($A1127,'2024-25 Salary &amp; Benefits'!$A:$I,3,FALSE)</f>
        <v>1.18</v>
      </c>
      <c r="J1127" s="157">
        <f>VLOOKUP($A1127,'2024-25 Salary &amp; Benefits'!$A:$I,4,FALSE)</f>
        <v>1.18</v>
      </c>
      <c r="K1127" s="144">
        <f t="shared" si="192"/>
        <v>0</v>
      </c>
      <c r="L1127" s="143">
        <f t="shared" si="193"/>
        <v>0</v>
      </c>
      <c r="M1127" s="145">
        <f>'2024-25 Salary &amp; Benefits'!$E$6</f>
        <v>72728</v>
      </c>
      <c r="N1127" s="145">
        <f>'2024-25 Salary &amp; Benefits'!$F$6</f>
        <v>78209</v>
      </c>
      <c r="O1127" s="9">
        <f t="shared" si="194"/>
        <v>0</v>
      </c>
      <c r="P1127" s="9">
        <f t="shared" si="195"/>
        <v>0</v>
      </c>
      <c r="Q1127" s="9">
        <f>'2024-25 Salary &amp; Benefits'!G$6</f>
        <v>14418.72</v>
      </c>
      <c r="R1127" s="146">
        <f>'2024-25 Salary &amp; Benefits'!H$6</f>
        <v>0.18149999999999999</v>
      </c>
      <c r="S1127" s="146">
        <f>'2024-25 Salary &amp; Benefits'!I$6</f>
        <v>0.17510000000000001</v>
      </c>
      <c r="T1127" s="9">
        <f t="shared" si="196"/>
        <v>0</v>
      </c>
      <c r="U1127" s="9">
        <f t="shared" si="197"/>
        <v>0</v>
      </c>
      <c r="V1127" s="9">
        <f t="shared" si="198"/>
        <v>0</v>
      </c>
      <c r="W1127" s="9">
        <f t="shared" si="199"/>
        <v>0</v>
      </c>
      <c r="X1127" s="22">
        <f t="shared" si="200"/>
        <v>0</v>
      </c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</row>
    <row r="1128" spans="1:159" s="21" customFormat="1">
      <c r="A1128" s="78" t="s">
        <v>2446</v>
      </c>
      <c r="B1128" s="90" t="s">
        <v>1689</v>
      </c>
      <c r="C1128" s="91">
        <v>3060</v>
      </c>
      <c r="D1128" s="90" t="s">
        <v>1694</v>
      </c>
      <c r="E1128" s="110" t="str">
        <f>VLOOKUP($C1128,'2023-24 School Level AAFTE'!$C$4:$L$2380,9,FALSE)</f>
        <v>Yes</v>
      </c>
      <c r="F1128" s="98">
        <f>VLOOKUP($C1128,'2023-24 School Level AAFTE'!$C$4:$J$2380,8,FALSE)</f>
        <v>555</v>
      </c>
      <c r="G1128" s="100">
        <f>IFERROR(IF(E1128= "yes",VLOOKUP(C1128,Summary!$B:$I,5,0),0),0)</f>
        <v>0</v>
      </c>
      <c r="H1128" s="99">
        <f t="shared" si="191"/>
        <v>555</v>
      </c>
      <c r="I1128" s="157">
        <f>VLOOKUP($A1128,'2024-25 Salary &amp; Benefits'!$A:$I,3,FALSE)</f>
        <v>1.18</v>
      </c>
      <c r="J1128" s="157">
        <f>VLOOKUP($A1128,'2024-25 Salary &amp; Benefits'!$A:$I,4,FALSE)</f>
        <v>1.18</v>
      </c>
      <c r="K1128" s="144">
        <f t="shared" si="192"/>
        <v>555</v>
      </c>
      <c r="L1128" s="143">
        <f t="shared" si="193"/>
        <v>1.6279999999999999</v>
      </c>
      <c r="M1128" s="145">
        <f>'2024-25 Salary &amp; Benefits'!$E$6</f>
        <v>72728</v>
      </c>
      <c r="N1128" s="145">
        <f>'2024-25 Salary &amp; Benefits'!$F$6</f>
        <v>78209</v>
      </c>
      <c r="O1128" s="9">
        <f t="shared" si="194"/>
        <v>139713.4</v>
      </c>
      <c r="P1128" s="9">
        <f t="shared" si="195"/>
        <v>10529.220000000001</v>
      </c>
      <c r="Q1128" s="9">
        <f>'2024-25 Salary &amp; Benefits'!G$6</f>
        <v>14418.72</v>
      </c>
      <c r="R1128" s="146">
        <f>'2024-25 Salary &amp; Benefits'!H$6</f>
        <v>0.18149999999999999</v>
      </c>
      <c r="S1128" s="146">
        <f>'2024-25 Salary &amp; Benefits'!I$6</f>
        <v>0.17510000000000001</v>
      </c>
      <c r="T1128" s="9">
        <f t="shared" si="196"/>
        <v>50675.32</v>
      </c>
      <c r="U1128" s="9">
        <f t="shared" si="197"/>
        <v>2504.04</v>
      </c>
      <c r="V1128" s="9">
        <f t="shared" si="198"/>
        <v>438.46</v>
      </c>
      <c r="W1128" s="9">
        <f t="shared" si="199"/>
        <v>2942.5</v>
      </c>
      <c r="X1128" s="22">
        <f t="shared" si="200"/>
        <v>203860.44</v>
      </c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</row>
    <row r="1129" spans="1:159" s="21" customFormat="1">
      <c r="A1129" s="78" t="s">
        <v>2446</v>
      </c>
      <c r="B1129" s="90" t="s">
        <v>1689</v>
      </c>
      <c r="C1129" s="91">
        <v>4594</v>
      </c>
      <c r="D1129" s="90" t="s">
        <v>1699</v>
      </c>
      <c r="E1129" s="110" t="str">
        <f>VLOOKUP($C1129,'2023-24 School Level AAFTE'!$C$4:$L$2380,9,FALSE)</f>
        <v>No</v>
      </c>
      <c r="F1129" s="98">
        <f>VLOOKUP($C1129,'2023-24 School Level AAFTE'!$C$4:$J$2380,8,FALSE)</f>
        <v>369.15000000000003</v>
      </c>
      <c r="G1129" s="100">
        <f>IFERROR(IF(E1129= "yes",VLOOKUP(C1129,Summary!$B:$I,5,0),0),0)</f>
        <v>0</v>
      </c>
      <c r="H1129" s="99">
        <f t="shared" si="191"/>
        <v>0</v>
      </c>
      <c r="I1129" s="157">
        <f>VLOOKUP($A1129,'2024-25 Salary &amp; Benefits'!$A:$I,3,FALSE)</f>
        <v>1.18</v>
      </c>
      <c r="J1129" s="157">
        <f>VLOOKUP($A1129,'2024-25 Salary &amp; Benefits'!$A:$I,4,FALSE)</f>
        <v>1.18</v>
      </c>
      <c r="K1129" s="144">
        <f t="shared" si="192"/>
        <v>0</v>
      </c>
      <c r="L1129" s="143">
        <f t="shared" si="193"/>
        <v>0</v>
      </c>
      <c r="M1129" s="145">
        <f>'2024-25 Salary &amp; Benefits'!$E$6</f>
        <v>72728</v>
      </c>
      <c r="N1129" s="145">
        <f>'2024-25 Salary &amp; Benefits'!$F$6</f>
        <v>78209</v>
      </c>
      <c r="O1129" s="9">
        <f t="shared" si="194"/>
        <v>0</v>
      </c>
      <c r="P1129" s="9">
        <f t="shared" si="195"/>
        <v>0</v>
      </c>
      <c r="Q1129" s="9">
        <f>'2024-25 Salary &amp; Benefits'!G$6</f>
        <v>14418.72</v>
      </c>
      <c r="R1129" s="146">
        <f>'2024-25 Salary &amp; Benefits'!H$6</f>
        <v>0.18149999999999999</v>
      </c>
      <c r="S1129" s="146">
        <f>'2024-25 Salary &amp; Benefits'!I$6</f>
        <v>0.17510000000000001</v>
      </c>
      <c r="T1129" s="9">
        <f t="shared" si="196"/>
        <v>0</v>
      </c>
      <c r="U1129" s="9">
        <f t="shared" si="197"/>
        <v>0</v>
      </c>
      <c r="V1129" s="9">
        <f t="shared" si="198"/>
        <v>0</v>
      </c>
      <c r="W1129" s="9">
        <f t="shared" si="199"/>
        <v>0</v>
      </c>
      <c r="X1129" s="22">
        <f t="shared" si="200"/>
        <v>0</v>
      </c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</row>
    <row r="1130" spans="1:159" s="21" customFormat="1">
      <c r="A1130" s="78" t="s">
        <v>2446</v>
      </c>
      <c r="B1130" s="90" t="s">
        <v>1689</v>
      </c>
      <c r="C1130" s="91">
        <v>4544</v>
      </c>
      <c r="D1130" s="90" t="s">
        <v>1698</v>
      </c>
      <c r="E1130" s="110" t="str">
        <f>VLOOKUP($C1130,'2023-24 School Level AAFTE'!$C$4:$L$2380,9,FALSE)</f>
        <v>No</v>
      </c>
      <c r="F1130" s="98">
        <f>VLOOKUP($C1130,'2023-24 School Level AAFTE'!$C$4:$J$2380,8,FALSE)</f>
        <v>295.45999999999998</v>
      </c>
      <c r="G1130" s="100">
        <f>IFERROR(IF(E1130= "yes",VLOOKUP(C1130,Summary!$B:$I,5,0),0),0)</f>
        <v>0</v>
      </c>
      <c r="H1130" s="99">
        <f t="shared" si="191"/>
        <v>0</v>
      </c>
      <c r="I1130" s="157">
        <f>VLOOKUP($A1130,'2024-25 Salary &amp; Benefits'!$A:$I,3,FALSE)</f>
        <v>1.18</v>
      </c>
      <c r="J1130" s="157">
        <f>VLOOKUP($A1130,'2024-25 Salary &amp; Benefits'!$A:$I,4,FALSE)</f>
        <v>1.18</v>
      </c>
      <c r="K1130" s="144">
        <f t="shared" si="192"/>
        <v>0</v>
      </c>
      <c r="L1130" s="143">
        <f t="shared" si="193"/>
        <v>0</v>
      </c>
      <c r="M1130" s="145">
        <f>'2024-25 Salary &amp; Benefits'!$E$6</f>
        <v>72728</v>
      </c>
      <c r="N1130" s="145">
        <f>'2024-25 Salary &amp; Benefits'!$F$6</f>
        <v>78209</v>
      </c>
      <c r="O1130" s="9">
        <f t="shared" si="194"/>
        <v>0</v>
      </c>
      <c r="P1130" s="9">
        <f t="shared" si="195"/>
        <v>0</v>
      </c>
      <c r="Q1130" s="9">
        <f>'2024-25 Salary &amp; Benefits'!G$6</f>
        <v>14418.72</v>
      </c>
      <c r="R1130" s="146">
        <f>'2024-25 Salary &amp; Benefits'!H$6</f>
        <v>0.18149999999999999</v>
      </c>
      <c r="S1130" s="146">
        <f>'2024-25 Salary &amp; Benefits'!I$6</f>
        <v>0.17510000000000001</v>
      </c>
      <c r="T1130" s="9">
        <f t="shared" si="196"/>
        <v>0</v>
      </c>
      <c r="U1130" s="9">
        <f t="shared" si="197"/>
        <v>0</v>
      </c>
      <c r="V1130" s="9">
        <f t="shared" si="198"/>
        <v>0</v>
      </c>
      <c r="W1130" s="9">
        <f t="shared" si="199"/>
        <v>0</v>
      </c>
      <c r="X1130" s="22">
        <f t="shared" si="200"/>
        <v>0</v>
      </c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</row>
    <row r="1131" spans="1:159" s="21" customFormat="1">
      <c r="A1131" s="78" t="s">
        <v>2446</v>
      </c>
      <c r="B1131" s="90" t="s">
        <v>1689</v>
      </c>
      <c r="C1131" s="91">
        <v>1806</v>
      </c>
      <c r="D1131" s="90" t="s">
        <v>1692</v>
      </c>
      <c r="E1131" s="110" t="str">
        <f>VLOOKUP($C1131,'2023-24 School Level AAFTE'!$C$4:$L$2380,9,FALSE)</f>
        <v>Yes</v>
      </c>
      <c r="F1131" s="98">
        <f>VLOOKUP($C1131,'2023-24 School Level AAFTE'!$C$4:$J$2380,8,FALSE)</f>
        <v>45.519999999999996</v>
      </c>
      <c r="G1131" s="100">
        <f>IFERROR(IF(E1131= "yes",VLOOKUP(C1131,Summary!$B:$I,5,0),0),0)</f>
        <v>0</v>
      </c>
      <c r="H1131" s="99">
        <f t="shared" si="191"/>
        <v>45.519999999999996</v>
      </c>
      <c r="I1131" s="157">
        <f>VLOOKUP($A1131,'2024-25 Salary &amp; Benefits'!$A:$I,3,FALSE)</f>
        <v>1.18</v>
      </c>
      <c r="J1131" s="157">
        <f>VLOOKUP($A1131,'2024-25 Salary &amp; Benefits'!$A:$I,4,FALSE)</f>
        <v>1.18</v>
      </c>
      <c r="K1131" s="144">
        <f t="shared" si="192"/>
        <v>45.519999999999996</v>
      </c>
      <c r="L1131" s="143">
        <f t="shared" si="193"/>
        <v>0.13400000000000001</v>
      </c>
      <c r="M1131" s="145">
        <f>'2024-25 Salary &amp; Benefits'!$E$6</f>
        <v>72728</v>
      </c>
      <c r="N1131" s="145">
        <f>'2024-25 Salary &amp; Benefits'!$F$6</f>
        <v>78209</v>
      </c>
      <c r="O1131" s="9">
        <f t="shared" si="194"/>
        <v>11499.75</v>
      </c>
      <c r="P1131" s="9">
        <f t="shared" si="195"/>
        <v>866.65999999999985</v>
      </c>
      <c r="Q1131" s="9">
        <f>'2024-25 Salary &amp; Benefits'!G$6</f>
        <v>14418.72</v>
      </c>
      <c r="R1131" s="146">
        <f>'2024-25 Salary &amp; Benefits'!H$6</f>
        <v>0.18149999999999999</v>
      </c>
      <c r="S1131" s="146">
        <f>'2024-25 Salary &amp; Benefits'!I$6</f>
        <v>0.17510000000000001</v>
      </c>
      <c r="T1131" s="9">
        <f t="shared" si="196"/>
        <v>4171.07</v>
      </c>
      <c r="U1131" s="9">
        <f t="shared" si="197"/>
        <v>206.11</v>
      </c>
      <c r="V1131" s="9">
        <f t="shared" si="198"/>
        <v>36.090000000000003</v>
      </c>
      <c r="W1131" s="9">
        <f t="shared" si="199"/>
        <v>242.20000000000002</v>
      </c>
      <c r="X1131" s="22">
        <f t="shared" si="200"/>
        <v>16779.68</v>
      </c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</row>
    <row r="1132" spans="1:159" s="21" customFormat="1">
      <c r="A1132" s="78" t="s">
        <v>2446</v>
      </c>
      <c r="B1132" s="90" t="s">
        <v>1689</v>
      </c>
      <c r="C1132" s="91">
        <v>2546</v>
      </c>
      <c r="D1132" s="90" t="s">
        <v>1693</v>
      </c>
      <c r="E1132" s="110" t="str">
        <f>VLOOKUP($C1132,'2023-24 School Level AAFTE'!$C$4:$L$2380,9,FALSE)</f>
        <v>No</v>
      </c>
      <c r="F1132" s="98">
        <f>VLOOKUP($C1132,'2023-24 School Level AAFTE'!$C$4:$J$2380,8,FALSE)</f>
        <v>316.58</v>
      </c>
      <c r="G1132" s="100">
        <f>IFERROR(IF(E1132= "yes",VLOOKUP(C1132,Summary!$B:$I,5,0),0),0)</f>
        <v>0</v>
      </c>
      <c r="H1132" s="99">
        <f t="shared" si="191"/>
        <v>0</v>
      </c>
      <c r="I1132" s="157">
        <f>VLOOKUP($A1132,'2024-25 Salary &amp; Benefits'!$A:$I,3,FALSE)</f>
        <v>1.18</v>
      </c>
      <c r="J1132" s="157">
        <f>VLOOKUP($A1132,'2024-25 Salary &amp; Benefits'!$A:$I,4,FALSE)</f>
        <v>1.18</v>
      </c>
      <c r="K1132" s="144">
        <f t="shared" si="192"/>
        <v>0</v>
      </c>
      <c r="L1132" s="143">
        <f t="shared" si="193"/>
        <v>0</v>
      </c>
      <c r="M1132" s="145">
        <f>'2024-25 Salary &amp; Benefits'!$E$6</f>
        <v>72728</v>
      </c>
      <c r="N1132" s="145">
        <f>'2024-25 Salary &amp; Benefits'!$F$6</f>
        <v>78209</v>
      </c>
      <c r="O1132" s="9">
        <f t="shared" si="194"/>
        <v>0</v>
      </c>
      <c r="P1132" s="9">
        <f t="shared" si="195"/>
        <v>0</v>
      </c>
      <c r="Q1132" s="9">
        <f>'2024-25 Salary &amp; Benefits'!G$6</f>
        <v>14418.72</v>
      </c>
      <c r="R1132" s="146">
        <f>'2024-25 Salary &amp; Benefits'!H$6</f>
        <v>0.18149999999999999</v>
      </c>
      <c r="S1132" s="146">
        <f>'2024-25 Salary &amp; Benefits'!I$6</f>
        <v>0.17510000000000001</v>
      </c>
      <c r="T1132" s="9">
        <f t="shared" si="196"/>
        <v>0</v>
      </c>
      <c r="U1132" s="9">
        <f t="shared" si="197"/>
        <v>0</v>
      </c>
      <c r="V1132" s="9">
        <f t="shared" si="198"/>
        <v>0</v>
      </c>
      <c r="W1132" s="9">
        <f t="shared" si="199"/>
        <v>0</v>
      </c>
      <c r="X1132" s="22">
        <f t="shared" si="200"/>
        <v>0</v>
      </c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</row>
    <row r="1133" spans="1:159" s="21" customFormat="1">
      <c r="A1133" s="78" t="s">
        <v>2446</v>
      </c>
      <c r="B1133" s="90" t="s">
        <v>1689</v>
      </c>
      <c r="C1133" s="96">
        <v>4528</v>
      </c>
      <c r="D1133" s="81" t="s">
        <v>1697</v>
      </c>
      <c r="E1133" s="110" t="str">
        <f>VLOOKUP($C1133,'2023-24 School Level AAFTE'!$C$4:$L$2380,9,FALSE)</f>
        <v>No</v>
      </c>
      <c r="F1133" s="98">
        <f>VLOOKUP($C1133,'2023-24 School Level AAFTE'!$C$4:$J$2380,8,FALSE)</f>
        <v>1431.68</v>
      </c>
      <c r="G1133" s="100">
        <f>IFERROR(IF(E1133= "yes",VLOOKUP(C1133,Summary!$B:$I,5,0),0),0)</f>
        <v>0</v>
      </c>
      <c r="H1133" s="99">
        <f t="shared" si="191"/>
        <v>0</v>
      </c>
      <c r="I1133" s="157">
        <f>VLOOKUP($A1133,'2024-25 Salary &amp; Benefits'!$A:$I,3,FALSE)</f>
        <v>1.18</v>
      </c>
      <c r="J1133" s="157">
        <f>VLOOKUP($A1133,'2024-25 Salary &amp; Benefits'!$A:$I,4,FALSE)</f>
        <v>1.18</v>
      </c>
      <c r="K1133" s="144">
        <f t="shared" si="192"/>
        <v>0</v>
      </c>
      <c r="L1133" s="143">
        <f t="shared" si="193"/>
        <v>0</v>
      </c>
      <c r="M1133" s="145">
        <f>'2024-25 Salary &amp; Benefits'!$E$6</f>
        <v>72728</v>
      </c>
      <c r="N1133" s="145">
        <f>'2024-25 Salary &amp; Benefits'!$F$6</f>
        <v>78209</v>
      </c>
      <c r="O1133" s="9">
        <f t="shared" si="194"/>
        <v>0</v>
      </c>
      <c r="P1133" s="9">
        <f t="shared" si="195"/>
        <v>0</v>
      </c>
      <c r="Q1133" s="9">
        <f>'2024-25 Salary &amp; Benefits'!G$6</f>
        <v>14418.72</v>
      </c>
      <c r="R1133" s="146">
        <f>'2024-25 Salary &amp; Benefits'!H$6</f>
        <v>0.18149999999999999</v>
      </c>
      <c r="S1133" s="146">
        <f>'2024-25 Salary &amp; Benefits'!I$6</f>
        <v>0.17510000000000001</v>
      </c>
      <c r="T1133" s="9">
        <f t="shared" si="196"/>
        <v>0</v>
      </c>
      <c r="U1133" s="9">
        <f t="shared" si="197"/>
        <v>0</v>
      </c>
      <c r="V1133" s="9">
        <f t="shared" si="198"/>
        <v>0</v>
      </c>
      <c r="W1133" s="9">
        <f t="shared" si="199"/>
        <v>0</v>
      </c>
      <c r="X1133" s="22">
        <f t="shared" si="200"/>
        <v>0</v>
      </c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</row>
    <row r="1134" spans="1:159" s="21" customFormat="1">
      <c r="A1134" s="78" t="s">
        <v>2446</v>
      </c>
      <c r="B1134" s="90" t="s">
        <v>1689</v>
      </c>
      <c r="C1134" s="91">
        <v>1570</v>
      </c>
      <c r="D1134" s="90" t="s">
        <v>3017</v>
      </c>
      <c r="E1134" s="110" t="str">
        <f>VLOOKUP($C1134,'2023-24 School Level AAFTE'!$C$4:$L$2380,9,FALSE)</f>
        <v>No</v>
      </c>
      <c r="F1134" s="98">
        <f>VLOOKUP($C1134,'2023-24 School Level AAFTE'!$C$4:$J$2380,8,FALSE)</f>
        <v>0</v>
      </c>
      <c r="G1134" s="100">
        <f>IFERROR(IF(E1134= "yes",VLOOKUP(C1134,Summary!$B:$I,5,0),0),0)</f>
        <v>0</v>
      </c>
      <c r="H1134" s="99">
        <f t="shared" si="191"/>
        <v>0</v>
      </c>
      <c r="I1134" s="157">
        <f>VLOOKUP($A1134,'2024-25 Salary &amp; Benefits'!$A:$I,3,FALSE)</f>
        <v>1.18</v>
      </c>
      <c r="J1134" s="157">
        <f>VLOOKUP($A1134,'2024-25 Salary &amp; Benefits'!$A:$I,4,FALSE)</f>
        <v>1.18</v>
      </c>
      <c r="K1134" s="144">
        <f t="shared" si="192"/>
        <v>0</v>
      </c>
      <c r="L1134" s="143">
        <f t="shared" si="193"/>
        <v>0</v>
      </c>
      <c r="M1134" s="145">
        <f>'2024-25 Salary &amp; Benefits'!$E$6</f>
        <v>72728</v>
      </c>
      <c r="N1134" s="145">
        <f>'2024-25 Salary &amp; Benefits'!$F$6</f>
        <v>78209</v>
      </c>
      <c r="O1134" s="9">
        <f t="shared" si="194"/>
        <v>0</v>
      </c>
      <c r="P1134" s="9">
        <f t="shared" si="195"/>
        <v>0</v>
      </c>
      <c r="Q1134" s="9">
        <f>'2024-25 Salary &amp; Benefits'!G$6</f>
        <v>14418.72</v>
      </c>
      <c r="R1134" s="146">
        <f>'2024-25 Salary &amp; Benefits'!H$6</f>
        <v>0.18149999999999999</v>
      </c>
      <c r="S1134" s="146">
        <f>'2024-25 Salary &amp; Benefits'!I$6</f>
        <v>0.17510000000000001</v>
      </c>
      <c r="T1134" s="9">
        <f t="shared" si="196"/>
        <v>0</v>
      </c>
      <c r="U1134" s="9">
        <f t="shared" si="197"/>
        <v>0</v>
      </c>
      <c r="V1134" s="9">
        <f t="shared" si="198"/>
        <v>0</v>
      </c>
      <c r="W1134" s="9">
        <f t="shared" si="199"/>
        <v>0</v>
      </c>
      <c r="X1134" s="22">
        <f t="shared" si="200"/>
        <v>0</v>
      </c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</row>
    <row r="1135" spans="1:159" s="21" customFormat="1">
      <c r="A1135" s="78" t="s">
        <v>2446</v>
      </c>
      <c r="B1135" s="90" t="s">
        <v>1689</v>
      </c>
      <c r="C1135" s="91">
        <v>1643</v>
      </c>
      <c r="D1135" s="90" t="s">
        <v>1690</v>
      </c>
      <c r="E1135" s="110" t="str">
        <f>VLOOKUP($C1135,'2023-24 School Level AAFTE'!$C$4:$L$2380,9,FALSE)</f>
        <v>No</v>
      </c>
      <c r="F1135" s="98">
        <f>VLOOKUP($C1135,'2023-24 School Level AAFTE'!$C$4:$J$2380,8,FALSE)</f>
        <v>18.72</v>
      </c>
      <c r="G1135" s="100">
        <f>IFERROR(IF(E1135= "yes",VLOOKUP(C1135,Summary!$B:$I,5,0),0),0)</f>
        <v>0</v>
      </c>
      <c r="H1135" s="99">
        <f t="shared" si="191"/>
        <v>0</v>
      </c>
      <c r="I1135" s="157">
        <f>VLOOKUP($A1135,'2024-25 Salary &amp; Benefits'!$A:$I,3,FALSE)</f>
        <v>1.18</v>
      </c>
      <c r="J1135" s="157">
        <f>VLOOKUP($A1135,'2024-25 Salary &amp; Benefits'!$A:$I,4,FALSE)</f>
        <v>1.18</v>
      </c>
      <c r="K1135" s="144">
        <f t="shared" si="192"/>
        <v>0</v>
      </c>
      <c r="L1135" s="143">
        <f t="shared" si="193"/>
        <v>0</v>
      </c>
      <c r="M1135" s="145">
        <f>'2024-25 Salary &amp; Benefits'!$E$6</f>
        <v>72728</v>
      </c>
      <c r="N1135" s="145">
        <f>'2024-25 Salary &amp; Benefits'!$F$6</f>
        <v>78209</v>
      </c>
      <c r="O1135" s="9">
        <f t="shared" si="194"/>
        <v>0</v>
      </c>
      <c r="P1135" s="9">
        <f t="shared" si="195"/>
        <v>0</v>
      </c>
      <c r="Q1135" s="9">
        <f>'2024-25 Salary &amp; Benefits'!G$6</f>
        <v>14418.72</v>
      </c>
      <c r="R1135" s="146">
        <f>'2024-25 Salary &amp; Benefits'!H$6</f>
        <v>0.18149999999999999</v>
      </c>
      <c r="S1135" s="146">
        <f>'2024-25 Salary &amp; Benefits'!I$6</f>
        <v>0.17510000000000001</v>
      </c>
      <c r="T1135" s="9">
        <f t="shared" si="196"/>
        <v>0</v>
      </c>
      <c r="U1135" s="9">
        <f t="shared" si="197"/>
        <v>0</v>
      </c>
      <c r="V1135" s="9">
        <f t="shared" si="198"/>
        <v>0</v>
      </c>
      <c r="W1135" s="9">
        <f t="shared" si="199"/>
        <v>0</v>
      </c>
      <c r="X1135" s="22">
        <f t="shared" si="200"/>
        <v>0</v>
      </c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</row>
    <row r="1136" spans="1:159" s="21" customFormat="1">
      <c r="A1136" s="78" t="s">
        <v>2446</v>
      </c>
      <c r="B1136" s="90" t="s">
        <v>1689</v>
      </c>
      <c r="C1136" s="91">
        <v>5040</v>
      </c>
      <c r="D1136" s="90" t="s">
        <v>1700</v>
      </c>
      <c r="E1136" s="110" t="str">
        <f>VLOOKUP($C1136,'2023-24 School Level AAFTE'!$C$4:$L$2380,9,FALSE)</f>
        <v>No</v>
      </c>
      <c r="F1136" s="98">
        <f>VLOOKUP($C1136,'2023-24 School Level AAFTE'!$C$4:$J$2380,8,FALSE)</f>
        <v>718.23</v>
      </c>
      <c r="G1136" s="100">
        <f>IFERROR(IF(E1136= "yes",VLOOKUP(C1136,Summary!$B:$I,5,0),0),0)</f>
        <v>0</v>
      </c>
      <c r="H1136" s="99">
        <f t="shared" si="191"/>
        <v>0</v>
      </c>
      <c r="I1136" s="157">
        <f>VLOOKUP($A1136,'2024-25 Salary &amp; Benefits'!$A:$I,3,FALSE)</f>
        <v>1.18</v>
      </c>
      <c r="J1136" s="157">
        <f>VLOOKUP($A1136,'2024-25 Salary &amp; Benefits'!$A:$I,4,FALSE)</f>
        <v>1.18</v>
      </c>
      <c r="K1136" s="144">
        <f t="shared" si="192"/>
        <v>0</v>
      </c>
      <c r="L1136" s="143">
        <f t="shared" si="193"/>
        <v>0</v>
      </c>
      <c r="M1136" s="145">
        <f>'2024-25 Salary &amp; Benefits'!$E$6</f>
        <v>72728</v>
      </c>
      <c r="N1136" s="145">
        <f>'2024-25 Salary &amp; Benefits'!$F$6</f>
        <v>78209</v>
      </c>
      <c r="O1136" s="9">
        <f t="shared" si="194"/>
        <v>0</v>
      </c>
      <c r="P1136" s="9">
        <f t="shared" si="195"/>
        <v>0</v>
      </c>
      <c r="Q1136" s="9">
        <f>'2024-25 Salary &amp; Benefits'!G$6</f>
        <v>14418.72</v>
      </c>
      <c r="R1136" s="146">
        <f>'2024-25 Salary &amp; Benefits'!H$6</f>
        <v>0.18149999999999999</v>
      </c>
      <c r="S1136" s="146">
        <f>'2024-25 Salary &amp; Benefits'!I$6</f>
        <v>0.17510000000000001</v>
      </c>
      <c r="T1136" s="9">
        <f t="shared" si="196"/>
        <v>0</v>
      </c>
      <c r="U1136" s="9">
        <f t="shared" si="197"/>
        <v>0</v>
      </c>
      <c r="V1136" s="9">
        <f t="shared" si="198"/>
        <v>0</v>
      </c>
      <c r="W1136" s="9">
        <f t="shared" si="199"/>
        <v>0</v>
      </c>
      <c r="X1136" s="22">
        <f t="shared" si="200"/>
        <v>0</v>
      </c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</row>
    <row r="1137" spans="1:159" s="21" customFormat="1">
      <c r="A1137" s="78" t="s">
        <v>2446</v>
      </c>
      <c r="B1137" s="90" t="s">
        <v>1689</v>
      </c>
      <c r="C1137" s="91">
        <v>4159</v>
      </c>
      <c r="D1137" s="90" t="s">
        <v>1695</v>
      </c>
      <c r="E1137" s="110" t="str">
        <f>VLOOKUP($C1137,'2023-24 School Level AAFTE'!$C$4:$L$2380,9,FALSE)</f>
        <v>No</v>
      </c>
      <c r="F1137" s="98">
        <f>VLOOKUP($C1137,'2023-24 School Level AAFTE'!$C$4:$J$2380,8,FALSE)</f>
        <v>483.45</v>
      </c>
      <c r="G1137" s="100">
        <f>IFERROR(IF(E1137= "yes",VLOOKUP(C1137,Summary!$B:$I,5,0),0),0)</f>
        <v>0</v>
      </c>
      <c r="H1137" s="99">
        <f t="shared" si="191"/>
        <v>0</v>
      </c>
      <c r="I1137" s="157">
        <f>VLOOKUP($A1137,'2024-25 Salary &amp; Benefits'!$A:$I,3,FALSE)</f>
        <v>1.18</v>
      </c>
      <c r="J1137" s="157">
        <f>VLOOKUP($A1137,'2024-25 Salary &amp; Benefits'!$A:$I,4,FALSE)</f>
        <v>1.18</v>
      </c>
      <c r="K1137" s="144">
        <f t="shared" si="192"/>
        <v>0</v>
      </c>
      <c r="L1137" s="143">
        <f t="shared" si="193"/>
        <v>0</v>
      </c>
      <c r="M1137" s="145">
        <f>'2024-25 Salary &amp; Benefits'!$E$6</f>
        <v>72728</v>
      </c>
      <c r="N1137" s="145">
        <f>'2024-25 Salary &amp; Benefits'!$F$6</f>
        <v>78209</v>
      </c>
      <c r="O1137" s="9">
        <f t="shared" si="194"/>
        <v>0</v>
      </c>
      <c r="P1137" s="9">
        <f t="shared" si="195"/>
        <v>0</v>
      </c>
      <c r="Q1137" s="9">
        <f>'2024-25 Salary &amp; Benefits'!G$6</f>
        <v>14418.72</v>
      </c>
      <c r="R1137" s="146">
        <f>'2024-25 Salary &amp; Benefits'!H$6</f>
        <v>0.18149999999999999</v>
      </c>
      <c r="S1137" s="146">
        <f>'2024-25 Salary &amp; Benefits'!I$6</f>
        <v>0.17510000000000001</v>
      </c>
      <c r="T1137" s="9">
        <f t="shared" si="196"/>
        <v>0</v>
      </c>
      <c r="U1137" s="9">
        <f t="shared" si="197"/>
        <v>0</v>
      </c>
      <c r="V1137" s="9">
        <f t="shared" si="198"/>
        <v>0</v>
      </c>
      <c r="W1137" s="9">
        <f t="shared" si="199"/>
        <v>0</v>
      </c>
      <c r="X1137" s="22">
        <f t="shared" si="200"/>
        <v>0</v>
      </c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</row>
    <row r="1138" spans="1:159" s="21" customFormat="1">
      <c r="A1138" s="78" t="s">
        <v>2446</v>
      </c>
      <c r="B1138" s="90" t="s">
        <v>1689</v>
      </c>
      <c r="C1138" s="91">
        <v>1777</v>
      </c>
      <c r="D1138" s="90" t="s">
        <v>1691</v>
      </c>
      <c r="E1138" s="110" t="str">
        <f>VLOOKUP($C1138,'2023-24 School Level AAFTE'!$C$4:$L$2380,9,FALSE)</f>
        <v>No</v>
      </c>
      <c r="F1138" s="98">
        <f>VLOOKUP($C1138,'2023-24 School Level AAFTE'!$C$4:$J$2380,8,FALSE)</f>
        <v>823.75</v>
      </c>
      <c r="G1138" s="100">
        <f>IFERROR(IF(E1138= "yes",VLOOKUP(C1138,Summary!$B:$I,5,0),0),0)</f>
        <v>0</v>
      </c>
      <c r="H1138" s="99">
        <f t="shared" si="191"/>
        <v>0</v>
      </c>
      <c r="I1138" s="157">
        <f>VLOOKUP($A1138,'2024-25 Salary &amp; Benefits'!$A:$I,3,FALSE)</f>
        <v>1.18</v>
      </c>
      <c r="J1138" s="157">
        <f>VLOOKUP($A1138,'2024-25 Salary &amp; Benefits'!$A:$I,4,FALSE)</f>
        <v>1.18</v>
      </c>
      <c r="K1138" s="144">
        <f t="shared" si="192"/>
        <v>0</v>
      </c>
      <c r="L1138" s="143">
        <f t="shared" si="193"/>
        <v>0</v>
      </c>
      <c r="M1138" s="145">
        <f>'2024-25 Salary &amp; Benefits'!$E$6</f>
        <v>72728</v>
      </c>
      <c r="N1138" s="145">
        <f>'2024-25 Salary &amp; Benefits'!$F$6</f>
        <v>78209</v>
      </c>
      <c r="O1138" s="9">
        <f t="shared" si="194"/>
        <v>0</v>
      </c>
      <c r="P1138" s="9">
        <f t="shared" si="195"/>
        <v>0</v>
      </c>
      <c r="Q1138" s="9">
        <f>'2024-25 Salary &amp; Benefits'!G$6</f>
        <v>14418.72</v>
      </c>
      <c r="R1138" s="146">
        <f>'2024-25 Salary &amp; Benefits'!H$6</f>
        <v>0.18149999999999999</v>
      </c>
      <c r="S1138" s="146">
        <f>'2024-25 Salary &amp; Benefits'!I$6</f>
        <v>0.17510000000000001</v>
      </c>
      <c r="T1138" s="9">
        <f t="shared" si="196"/>
        <v>0</v>
      </c>
      <c r="U1138" s="9">
        <f t="shared" si="197"/>
        <v>0</v>
      </c>
      <c r="V1138" s="9">
        <f t="shared" si="198"/>
        <v>0</v>
      </c>
      <c r="W1138" s="9">
        <f t="shared" si="199"/>
        <v>0</v>
      </c>
      <c r="X1138" s="22">
        <f t="shared" si="200"/>
        <v>0</v>
      </c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</row>
    <row r="1139" spans="1:159" s="21" customFormat="1">
      <c r="A1139" s="78" t="s">
        <v>2302</v>
      </c>
      <c r="B1139" s="90" t="s">
        <v>484</v>
      </c>
      <c r="C1139" s="91">
        <v>3661</v>
      </c>
      <c r="D1139" s="90" t="s">
        <v>487</v>
      </c>
      <c r="E1139" s="110" t="str">
        <f>VLOOKUP($C1139,'2023-24 School Level AAFTE'!$C$4:$L$2380,9,FALSE)</f>
        <v>No</v>
      </c>
      <c r="F1139" s="98">
        <f>VLOOKUP($C1139,'2023-24 School Level AAFTE'!$C$4:$J$2380,8,FALSE)</f>
        <v>346.38</v>
      </c>
      <c r="G1139" s="100">
        <f>IFERROR(IF(E1139= "yes",VLOOKUP(C1139,Summary!$B:$I,5,0),0),0)</f>
        <v>0</v>
      </c>
      <c r="H1139" s="99">
        <f t="shared" si="191"/>
        <v>0</v>
      </c>
      <c r="I1139" s="157">
        <f>VLOOKUP($A1139,'2024-25 Salary &amp; Benefits'!$A:$I,3,FALSE)</f>
        <v>1</v>
      </c>
      <c r="J1139" s="157">
        <f>VLOOKUP($A1139,'2024-25 Salary &amp; Benefits'!$A:$I,4,FALSE)</f>
        <v>1.04</v>
      </c>
      <c r="K1139" s="144">
        <f t="shared" si="192"/>
        <v>0</v>
      </c>
      <c r="L1139" s="143">
        <f t="shared" si="193"/>
        <v>0</v>
      </c>
      <c r="M1139" s="145">
        <f>'2024-25 Salary &amp; Benefits'!$E$6</f>
        <v>72728</v>
      </c>
      <c r="N1139" s="145">
        <f>'2024-25 Salary &amp; Benefits'!$F$6</f>
        <v>78209</v>
      </c>
      <c r="O1139" s="9">
        <f t="shared" si="194"/>
        <v>0</v>
      </c>
      <c r="P1139" s="9">
        <f t="shared" si="195"/>
        <v>0</v>
      </c>
      <c r="Q1139" s="9">
        <f>'2024-25 Salary &amp; Benefits'!G$6</f>
        <v>14418.72</v>
      </c>
      <c r="R1139" s="146">
        <f>'2024-25 Salary &amp; Benefits'!H$6</f>
        <v>0.18149999999999999</v>
      </c>
      <c r="S1139" s="146">
        <f>'2024-25 Salary &amp; Benefits'!I$6</f>
        <v>0.17510000000000001</v>
      </c>
      <c r="T1139" s="9">
        <f t="shared" si="196"/>
        <v>0</v>
      </c>
      <c r="U1139" s="9">
        <f t="shared" si="197"/>
        <v>0</v>
      </c>
      <c r="V1139" s="9">
        <f t="shared" si="198"/>
        <v>0</v>
      </c>
      <c r="W1139" s="9">
        <f t="shared" si="199"/>
        <v>0</v>
      </c>
      <c r="X1139" s="22">
        <f t="shared" si="200"/>
        <v>0</v>
      </c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</row>
    <row r="1140" spans="1:159" s="21" customFormat="1">
      <c r="A1140" s="78" t="s">
        <v>2302</v>
      </c>
      <c r="B1140" s="90" t="s">
        <v>484</v>
      </c>
      <c r="C1140" s="91">
        <v>2180</v>
      </c>
      <c r="D1140" s="90" t="s">
        <v>485</v>
      </c>
      <c r="E1140" s="110" t="str">
        <f>VLOOKUP($C1140,'2023-24 School Level AAFTE'!$C$4:$L$2380,9,FALSE)</f>
        <v>No</v>
      </c>
      <c r="F1140" s="98">
        <f>VLOOKUP($C1140,'2023-24 School Level AAFTE'!$C$4:$J$2380,8,FALSE)</f>
        <v>720.7</v>
      </c>
      <c r="G1140" s="100">
        <f>IFERROR(IF(E1140= "yes",VLOOKUP(C1140,Summary!$B:$I,5,0),0),0)</f>
        <v>0</v>
      </c>
      <c r="H1140" s="99">
        <f t="shared" si="191"/>
        <v>0</v>
      </c>
      <c r="I1140" s="157">
        <f>VLOOKUP($A1140,'2024-25 Salary &amp; Benefits'!$A:$I,3,FALSE)</f>
        <v>1</v>
      </c>
      <c r="J1140" s="157">
        <f>VLOOKUP($A1140,'2024-25 Salary &amp; Benefits'!$A:$I,4,FALSE)</f>
        <v>1.04</v>
      </c>
      <c r="K1140" s="144">
        <f t="shared" si="192"/>
        <v>0</v>
      </c>
      <c r="L1140" s="143">
        <f t="shared" si="193"/>
        <v>0</v>
      </c>
      <c r="M1140" s="145">
        <f>'2024-25 Salary &amp; Benefits'!$E$6</f>
        <v>72728</v>
      </c>
      <c r="N1140" s="145">
        <f>'2024-25 Salary &amp; Benefits'!$F$6</f>
        <v>78209</v>
      </c>
      <c r="O1140" s="9">
        <f t="shared" si="194"/>
        <v>0</v>
      </c>
      <c r="P1140" s="9">
        <f t="shared" si="195"/>
        <v>0</v>
      </c>
      <c r="Q1140" s="9">
        <f>'2024-25 Salary &amp; Benefits'!G$6</f>
        <v>14418.72</v>
      </c>
      <c r="R1140" s="146">
        <f>'2024-25 Salary &amp; Benefits'!H$6</f>
        <v>0.18149999999999999</v>
      </c>
      <c r="S1140" s="146">
        <f>'2024-25 Salary &amp; Benefits'!I$6</f>
        <v>0.17510000000000001</v>
      </c>
      <c r="T1140" s="9">
        <f t="shared" si="196"/>
        <v>0</v>
      </c>
      <c r="U1140" s="9">
        <f t="shared" si="197"/>
        <v>0</v>
      </c>
      <c r="V1140" s="9">
        <f t="shared" si="198"/>
        <v>0</v>
      </c>
      <c r="W1140" s="9">
        <f t="shared" si="199"/>
        <v>0</v>
      </c>
      <c r="X1140" s="22">
        <f t="shared" si="200"/>
        <v>0</v>
      </c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</row>
    <row r="1141" spans="1:159" s="21" customFormat="1">
      <c r="A1141" s="78" t="s">
        <v>2302</v>
      </c>
      <c r="B1141" s="90" t="s">
        <v>484</v>
      </c>
      <c r="C1141" s="91">
        <v>3374</v>
      </c>
      <c r="D1141" s="90" t="s">
        <v>486</v>
      </c>
      <c r="E1141" s="110" t="str">
        <f>VLOOKUP($C1141,'2023-24 School Level AAFTE'!$C$4:$L$2380,9,FALSE)</f>
        <v>No</v>
      </c>
      <c r="F1141" s="98">
        <f>VLOOKUP($C1141,'2023-24 School Level AAFTE'!$C$4:$J$2380,8,FALSE)</f>
        <v>387.74</v>
      </c>
      <c r="G1141" s="100">
        <f>IFERROR(IF(E1141= "yes",VLOOKUP(C1141,Summary!$B:$I,5,0),0),0)</f>
        <v>0</v>
      </c>
      <c r="H1141" s="99">
        <f t="shared" si="191"/>
        <v>0</v>
      </c>
      <c r="I1141" s="157">
        <f>VLOOKUP($A1141,'2024-25 Salary &amp; Benefits'!$A:$I,3,FALSE)</f>
        <v>1</v>
      </c>
      <c r="J1141" s="157">
        <f>VLOOKUP($A1141,'2024-25 Salary &amp; Benefits'!$A:$I,4,FALSE)</f>
        <v>1.04</v>
      </c>
      <c r="K1141" s="144">
        <f t="shared" si="192"/>
        <v>0</v>
      </c>
      <c r="L1141" s="143">
        <f t="shared" si="193"/>
        <v>0</v>
      </c>
      <c r="M1141" s="145">
        <f>'2024-25 Salary &amp; Benefits'!$E$6</f>
        <v>72728</v>
      </c>
      <c r="N1141" s="145">
        <f>'2024-25 Salary &amp; Benefits'!$F$6</f>
        <v>78209</v>
      </c>
      <c r="O1141" s="9">
        <f t="shared" si="194"/>
        <v>0</v>
      </c>
      <c r="P1141" s="9">
        <f t="shared" si="195"/>
        <v>0</v>
      </c>
      <c r="Q1141" s="9">
        <f>'2024-25 Salary &amp; Benefits'!G$6</f>
        <v>14418.72</v>
      </c>
      <c r="R1141" s="146">
        <f>'2024-25 Salary &amp; Benefits'!H$6</f>
        <v>0.18149999999999999</v>
      </c>
      <c r="S1141" s="146">
        <f>'2024-25 Salary &amp; Benefits'!I$6</f>
        <v>0.17510000000000001</v>
      </c>
      <c r="T1141" s="9">
        <f t="shared" si="196"/>
        <v>0</v>
      </c>
      <c r="U1141" s="9">
        <f t="shared" si="197"/>
        <v>0</v>
      </c>
      <c r="V1141" s="9">
        <f t="shared" si="198"/>
        <v>0</v>
      </c>
      <c r="W1141" s="9">
        <f t="shared" si="199"/>
        <v>0</v>
      </c>
      <c r="X1141" s="22">
        <f t="shared" si="200"/>
        <v>0</v>
      </c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</row>
    <row r="1142" spans="1:159" s="21" customFormat="1">
      <c r="A1142" s="78" t="s">
        <v>2366</v>
      </c>
      <c r="B1142" s="90" t="s">
        <v>1129</v>
      </c>
      <c r="C1142" s="91">
        <v>2678</v>
      </c>
      <c r="D1142" s="90" t="s">
        <v>1130</v>
      </c>
      <c r="E1142" s="110" t="str">
        <f>VLOOKUP($C1142,'2023-24 School Level AAFTE'!$C$4:$L$2380,9,FALSE)</f>
        <v>Yes</v>
      </c>
      <c r="F1142" s="98">
        <f>VLOOKUP($C1142,'2023-24 School Level AAFTE'!$C$4:$J$2380,8,FALSE)</f>
        <v>252</v>
      </c>
      <c r="G1142" s="100">
        <f>IFERROR(IF(E1142= "yes",VLOOKUP(C1142,Summary!$B:$I,5,0),0),0)</f>
        <v>0</v>
      </c>
      <c r="H1142" s="99">
        <f t="shared" si="191"/>
        <v>252</v>
      </c>
      <c r="I1142" s="157">
        <f>VLOOKUP($A1142,'2024-25 Salary &amp; Benefits'!$A:$I,3,FALSE)</f>
        <v>1</v>
      </c>
      <c r="J1142" s="157">
        <f>VLOOKUP($A1142,'2024-25 Salary &amp; Benefits'!$A:$I,4,FALSE)</f>
        <v>1</v>
      </c>
      <c r="K1142" s="144">
        <f t="shared" si="192"/>
        <v>252</v>
      </c>
      <c r="L1142" s="143">
        <f t="shared" si="193"/>
        <v>0.73899999999999999</v>
      </c>
      <c r="M1142" s="145">
        <f>'2024-25 Salary &amp; Benefits'!$E$6</f>
        <v>72728</v>
      </c>
      <c r="N1142" s="145">
        <f>'2024-25 Salary &amp; Benefits'!$F$6</f>
        <v>78209</v>
      </c>
      <c r="O1142" s="9">
        <f t="shared" si="194"/>
        <v>53745.99</v>
      </c>
      <c r="P1142" s="9">
        <f t="shared" si="195"/>
        <v>4050.4599999999991</v>
      </c>
      <c r="Q1142" s="9">
        <f>'2024-25 Salary &amp; Benefits'!G$6</f>
        <v>14418.72</v>
      </c>
      <c r="R1142" s="146">
        <f>'2024-25 Salary &amp; Benefits'!H$6</f>
        <v>0.18149999999999999</v>
      </c>
      <c r="S1142" s="146">
        <f>'2024-25 Salary &amp; Benefits'!I$6</f>
        <v>0.17510000000000001</v>
      </c>
      <c r="T1142" s="9">
        <f t="shared" si="196"/>
        <v>21119.57</v>
      </c>
      <c r="U1142" s="9">
        <f t="shared" si="197"/>
        <v>963.27</v>
      </c>
      <c r="V1142" s="9">
        <f t="shared" si="198"/>
        <v>168.67</v>
      </c>
      <c r="W1142" s="9">
        <f t="shared" si="199"/>
        <v>1131.94</v>
      </c>
      <c r="X1142" s="22">
        <f t="shared" si="200"/>
        <v>80047.959999999992</v>
      </c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</row>
    <row r="1143" spans="1:159" s="21" customFormat="1">
      <c r="A1143" s="78" t="s">
        <v>2366</v>
      </c>
      <c r="B1143" s="90" t="s">
        <v>1129</v>
      </c>
      <c r="C1143" s="91">
        <v>3112</v>
      </c>
      <c r="D1143" s="90" t="s">
        <v>1131</v>
      </c>
      <c r="E1143" s="110" t="str">
        <f>VLOOKUP($C1143,'2023-24 School Level AAFTE'!$C$4:$L$2380,9,FALSE)</f>
        <v>Yes</v>
      </c>
      <c r="F1143" s="98">
        <f>VLOOKUP($C1143,'2023-24 School Level AAFTE'!$C$4:$J$2380,8,FALSE)</f>
        <v>183.46</v>
      </c>
      <c r="G1143" s="100">
        <f>IFERROR(IF(E1143= "yes",VLOOKUP(C1143,Summary!$B:$I,5,0),0),0)</f>
        <v>0</v>
      </c>
      <c r="H1143" s="99">
        <f t="shared" si="191"/>
        <v>183.46</v>
      </c>
      <c r="I1143" s="157">
        <f>VLOOKUP($A1143,'2024-25 Salary &amp; Benefits'!$A:$I,3,FALSE)</f>
        <v>1</v>
      </c>
      <c r="J1143" s="157">
        <f>VLOOKUP($A1143,'2024-25 Salary &amp; Benefits'!$A:$I,4,FALSE)</f>
        <v>1</v>
      </c>
      <c r="K1143" s="144">
        <f t="shared" si="192"/>
        <v>183.46</v>
      </c>
      <c r="L1143" s="143">
        <f t="shared" si="193"/>
        <v>0.53800000000000003</v>
      </c>
      <c r="M1143" s="145">
        <f>'2024-25 Salary &amp; Benefits'!$E$6</f>
        <v>72728</v>
      </c>
      <c r="N1143" s="145">
        <f>'2024-25 Salary &amp; Benefits'!$F$6</f>
        <v>78209</v>
      </c>
      <c r="O1143" s="9">
        <f t="shared" si="194"/>
        <v>39127.660000000003</v>
      </c>
      <c r="P1143" s="9">
        <f t="shared" si="195"/>
        <v>2948.7799999999988</v>
      </c>
      <c r="Q1143" s="9">
        <f>'2024-25 Salary &amp; Benefits'!G$6</f>
        <v>14418.72</v>
      </c>
      <c r="R1143" s="146">
        <f>'2024-25 Salary &amp; Benefits'!H$6</f>
        <v>0.18149999999999999</v>
      </c>
      <c r="S1143" s="146">
        <f>'2024-25 Salary &amp; Benefits'!I$6</f>
        <v>0.17510000000000001</v>
      </c>
      <c r="T1143" s="9">
        <f t="shared" si="196"/>
        <v>15375.27</v>
      </c>
      <c r="U1143" s="9">
        <f t="shared" si="197"/>
        <v>701.27</v>
      </c>
      <c r="V1143" s="9">
        <f t="shared" si="198"/>
        <v>122.79</v>
      </c>
      <c r="W1143" s="9">
        <f t="shared" si="199"/>
        <v>824.06</v>
      </c>
      <c r="X1143" s="22">
        <f t="shared" si="200"/>
        <v>58275.770000000004</v>
      </c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</row>
    <row r="1144" spans="1:159" s="21" customFormat="1">
      <c r="A1144" s="78" t="s">
        <v>2294</v>
      </c>
      <c r="B1144" s="90" t="s">
        <v>433</v>
      </c>
      <c r="C1144" s="91">
        <v>3022</v>
      </c>
      <c r="D1144" s="90" t="s">
        <v>439</v>
      </c>
      <c r="E1144" s="110" t="str">
        <f>VLOOKUP($C1144,'2023-24 School Level AAFTE'!$C$4:$L$2380,9,FALSE)</f>
        <v>Yes</v>
      </c>
      <c r="F1144" s="98">
        <f>VLOOKUP($C1144,'2023-24 School Level AAFTE'!$C$4:$J$2380,8,FALSE)</f>
        <v>873.03</v>
      </c>
      <c r="G1144" s="100">
        <f>IFERROR(IF(E1144= "yes",VLOOKUP(C1144,Summary!$B:$I,5,0),0),0)</f>
        <v>0</v>
      </c>
      <c r="H1144" s="99">
        <f t="shared" si="191"/>
        <v>873.03</v>
      </c>
      <c r="I1144" s="157">
        <f>VLOOKUP($A1144,'2024-25 Salary &amp; Benefits'!$A:$I,3,FALSE)</f>
        <v>1</v>
      </c>
      <c r="J1144" s="157">
        <f>VLOOKUP($A1144,'2024-25 Salary &amp; Benefits'!$A:$I,4,FALSE)</f>
        <v>1</v>
      </c>
      <c r="K1144" s="144">
        <f t="shared" si="192"/>
        <v>873.03</v>
      </c>
      <c r="L1144" s="143">
        <f t="shared" si="193"/>
        <v>2.5609999999999999</v>
      </c>
      <c r="M1144" s="145">
        <f>'2024-25 Salary &amp; Benefits'!$E$6</f>
        <v>72728</v>
      </c>
      <c r="N1144" s="145">
        <f>'2024-25 Salary &amp; Benefits'!$F$6</f>
        <v>78209</v>
      </c>
      <c r="O1144" s="9">
        <f t="shared" si="194"/>
        <v>186256.41</v>
      </c>
      <c r="P1144" s="9">
        <f t="shared" si="195"/>
        <v>14036.839999999997</v>
      </c>
      <c r="Q1144" s="9">
        <f>'2024-25 Salary &amp; Benefits'!G$6</f>
        <v>14418.72</v>
      </c>
      <c r="R1144" s="146">
        <f>'2024-25 Salary &amp; Benefits'!H$6</f>
        <v>0.18149999999999999</v>
      </c>
      <c r="S1144" s="146">
        <f>'2024-25 Salary &amp; Benefits'!I$6</f>
        <v>0.17510000000000001</v>
      </c>
      <c r="T1144" s="9">
        <f t="shared" si="196"/>
        <v>73189.73</v>
      </c>
      <c r="U1144" s="9">
        <f t="shared" si="197"/>
        <v>3338.22</v>
      </c>
      <c r="V1144" s="9">
        <f t="shared" si="198"/>
        <v>584.52</v>
      </c>
      <c r="W1144" s="9">
        <f t="shared" si="199"/>
        <v>3922.74</v>
      </c>
      <c r="X1144" s="22">
        <f t="shared" si="200"/>
        <v>277405.71999999997</v>
      </c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</row>
    <row r="1145" spans="1:159" s="21" customFormat="1">
      <c r="A1145" s="78" t="s">
        <v>2294</v>
      </c>
      <c r="B1145" s="90" t="s">
        <v>433</v>
      </c>
      <c r="C1145" s="91">
        <v>5273</v>
      </c>
      <c r="D1145" s="90" t="s">
        <v>446</v>
      </c>
      <c r="E1145" s="110" t="str">
        <f>VLOOKUP($C1145,'2023-24 School Level AAFTE'!$C$4:$L$2380,9,FALSE)</f>
        <v>No</v>
      </c>
      <c r="F1145" s="98">
        <f>VLOOKUP($C1145,'2023-24 School Level AAFTE'!$C$4:$J$2380,8,FALSE)</f>
        <v>261.60000000000002</v>
      </c>
      <c r="G1145" s="100">
        <f>IFERROR(IF(E1145= "yes",VLOOKUP(C1145,Summary!$B:$I,5,0),0),0)</f>
        <v>0</v>
      </c>
      <c r="H1145" s="99">
        <f t="shared" si="191"/>
        <v>0</v>
      </c>
      <c r="I1145" s="157">
        <f>VLOOKUP($A1145,'2024-25 Salary &amp; Benefits'!$A:$I,3,FALSE)</f>
        <v>1</v>
      </c>
      <c r="J1145" s="157">
        <f>VLOOKUP($A1145,'2024-25 Salary &amp; Benefits'!$A:$I,4,FALSE)</f>
        <v>1</v>
      </c>
      <c r="K1145" s="144">
        <f t="shared" si="192"/>
        <v>0</v>
      </c>
      <c r="L1145" s="143">
        <f t="shared" si="193"/>
        <v>0</v>
      </c>
      <c r="M1145" s="145">
        <f>'2024-25 Salary &amp; Benefits'!$E$6</f>
        <v>72728</v>
      </c>
      <c r="N1145" s="145">
        <f>'2024-25 Salary &amp; Benefits'!$F$6</f>
        <v>78209</v>
      </c>
      <c r="O1145" s="9">
        <f t="shared" si="194"/>
        <v>0</v>
      </c>
      <c r="P1145" s="9">
        <f t="shared" si="195"/>
        <v>0</v>
      </c>
      <c r="Q1145" s="9">
        <f>'2024-25 Salary &amp; Benefits'!G$6</f>
        <v>14418.72</v>
      </c>
      <c r="R1145" s="146">
        <f>'2024-25 Salary &amp; Benefits'!H$6</f>
        <v>0.18149999999999999</v>
      </c>
      <c r="S1145" s="146">
        <f>'2024-25 Salary &amp; Benefits'!I$6</f>
        <v>0.17510000000000001</v>
      </c>
      <c r="T1145" s="9">
        <f t="shared" si="196"/>
        <v>0</v>
      </c>
      <c r="U1145" s="9">
        <f t="shared" si="197"/>
        <v>0</v>
      </c>
      <c r="V1145" s="9">
        <f t="shared" si="198"/>
        <v>0</v>
      </c>
      <c r="W1145" s="9">
        <f t="shared" si="199"/>
        <v>0</v>
      </c>
      <c r="X1145" s="22">
        <f t="shared" si="200"/>
        <v>0</v>
      </c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</row>
    <row r="1146" spans="1:159" s="4" customFormat="1">
      <c r="A1146" s="78" t="s">
        <v>2294</v>
      </c>
      <c r="B1146" s="90" t="s">
        <v>433</v>
      </c>
      <c r="C1146" s="91">
        <v>5679</v>
      </c>
      <c r="D1146" s="90" t="s">
        <v>3181</v>
      </c>
      <c r="E1146" s="110" t="str">
        <f>VLOOKUP($C1146,'2023-24 School Level AAFTE'!$C$4:$L$2380,9,FALSE)</f>
        <v>Yes</v>
      </c>
      <c r="F1146" s="98">
        <f>VLOOKUP($C1146,'2023-24 School Level AAFTE'!$C$4:$J$2380,8,FALSE)</f>
        <v>330.52</v>
      </c>
      <c r="G1146" s="100">
        <f>IFERROR(IF(E1146= "yes",VLOOKUP(C1146,Summary!$B:$I,5,0),0),0)</f>
        <v>0</v>
      </c>
      <c r="H1146" s="99">
        <f t="shared" si="191"/>
        <v>330.52</v>
      </c>
      <c r="I1146" s="157">
        <f>VLOOKUP($A1146,'2024-25 Salary &amp; Benefits'!$A:$I,3,FALSE)</f>
        <v>1</v>
      </c>
      <c r="J1146" s="157">
        <f>VLOOKUP($A1146,'2024-25 Salary &amp; Benefits'!$A:$I,4,FALSE)</f>
        <v>1</v>
      </c>
      <c r="K1146" s="144">
        <f t="shared" si="192"/>
        <v>330.52</v>
      </c>
      <c r="L1146" s="143">
        <f t="shared" si="193"/>
        <v>0.97</v>
      </c>
      <c r="M1146" s="145">
        <f>'2024-25 Salary &amp; Benefits'!$E$6</f>
        <v>72728</v>
      </c>
      <c r="N1146" s="145">
        <f>'2024-25 Salary &amp; Benefits'!$F$6</f>
        <v>78209</v>
      </c>
      <c r="O1146" s="9">
        <f t="shared" si="194"/>
        <v>70546.16</v>
      </c>
      <c r="P1146" s="9">
        <f t="shared" si="195"/>
        <v>5316.5699999999924</v>
      </c>
      <c r="Q1146" s="9">
        <f>'2024-25 Salary &amp; Benefits'!G$6</f>
        <v>14418.72</v>
      </c>
      <c r="R1146" s="146">
        <f>'2024-25 Salary &amp; Benefits'!H$6</f>
        <v>0.18149999999999999</v>
      </c>
      <c r="S1146" s="146">
        <f>'2024-25 Salary &amp; Benefits'!I$6</f>
        <v>0.17510000000000001</v>
      </c>
      <c r="T1146" s="9">
        <f t="shared" si="196"/>
        <v>27721.22</v>
      </c>
      <c r="U1146" s="9">
        <f t="shared" si="197"/>
        <v>1264.3800000000001</v>
      </c>
      <c r="V1146" s="9">
        <f t="shared" si="198"/>
        <v>221.39</v>
      </c>
      <c r="W1146" s="9">
        <f t="shared" si="199"/>
        <v>1485.77</v>
      </c>
      <c r="X1146" s="22">
        <f t="shared" si="200"/>
        <v>105069.72</v>
      </c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</row>
    <row r="1147" spans="1:159" s="4" customFormat="1">
      <c r="A1147" s="78" t="s">
        <v>2294</v>
      </c>
      <c r="B1147" s="90" t="s">
        <v>433</v>
      </c>
      <c r="C1147" s="91">
        <v>5354</v>
      </c>
      <c r="D1147" s="90" t="s">
        <v>448</v>
      </c>
      <c r="E1147" s="110" t="str">
        <f>VLOOKUP($C1147,'2023-24 School Level AAFTE'!$C$4:$L$2380,9,FALSE)</f>
        <v>Yes</v>
      </c>
      <c r="F1147" s="98">
        <f>VLOOKUP($C1147,'2023-24 School Level AAFTE'!$C$4:$J$2380,8,FALSE)</f>
        <v>288.52999999999997</v>
      </c>
      <c r="G1147" s="100">
        <f>IFERROR(IF(E1147= "yes",VLOOKUP(C1147,Summary!$B:$I,5,0),0),0)</f>
        <v>0</v>
      </c>
      <c r="H1147" s="99">
        <f t="shared" si="191"/>
        <v>288.52999999999997</v>
      </c>
      <c r="I1147" s="157">
        <f>VLOOKUP($A1147,'2024-25 Salary &amp; Benefits'!$A:$I,3,FALSE)</f>
        <v>1</v>
      </c>
      <c r="J1147" s="157">
        <f>VLOOKUP($A1147,'2024-25 Salary &amp; Benefits'!$A:$I,4,FALSE)</f>
        <v>1</v>
      </c>
      <c r="K1147" s="144">
        <f t="shared" si="192"/>
        <v>288.52999999999997</v>
      </c>
      <c r="L1147" s="143">
        <f t="shared" si="193"/>
        <v>0.84599999999999997</v>
      </c>
      <c r="M1147" s="145">
        <f>'2024-25 Salary &amp; Benefits'!$E$6</f>
        <v>72728</v>
      </c>
      <c r="N1147" s="145">
        <f>'2024-25 Salary &amp; Benefits'!$F$6</f>
        <v>78209</v>
      </c>
      <c r="O1147" s="9">
        <f t="shared" si="194"/>
        <v>61527.89</v>
      </c>
      <c r="P1147" s="9">
        <f t="shared" si="195"/>
        <v>4636.9199999999983</v>
      </c>
      <c r="Q1147" s="9">
        <f>'2024-25 Salary &amp; Benefits'!G$6</f>
        <v>14418.72</v>
      </c>
      <c r="R1147" s="146">
        <f>'2024-25 Salary &amp; Benefits'!H$6</f>
        <v>0.18149999999999999</v>
      </c>
      <c r="S1147" s="146">
        <f>'2024-25 Salary &amp; Benefits'!I$6</f>
        <v>0.17510000000000001</v>
      </c>
      <c r="T1147" s="9">
        <f t="shared" si="196"/>
        <v>24177.47</v>
      </c>
      <c r="U1147" s="9">
        <f t="shared" si="197"/>
        <v>1102.75</v>
      </c>
      <c r="V1147" s="9">
        <f t="shared" si="198"/>
        <v>193.09</v>
      </c>
      <c r="W1147" s="9">
        <f t="shared" si="199"/>
        <v>1295.8399999999999</v>
      </c>
      <c r="X1147" s="22">
        <f t="shared" si="200"/>
        <v>91638.12</v>
      </c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</row>
    <row r="1148" spans="1:159" s="4" customFormat="1">
      <c r="A1148" s="78" t="s">
        <v>2294</v>
      </c>
      <c r="B1148" s="90" t="s">
        <v>433</v>
      </c>
      <c r="C1148" s="91">
        <v>2673</v>
      </c>
      <c r="D1148" s="90" t="s">
        <v>243</v>
      </c>
      <c r="E1148" s="110" t="str">
        <f>VLOOKUP($C1148,'2023-24 School Level AAFTE'!$C$4:$L$2380,9,FALSE)</f>
        <v>Yes</v>
      </c>
      <c r="F1148" s="98">
        <f>VLOOKUP($C1148,'2023-24 School Level AAFTE'!$C$4:$J$2380,8,FALSE)</f>
        <v>719.34</v>
      </c>
      <c r="G1148" s="100">
        <f>IFERROR(IF(E1148= "yes",VLOOKUP(C1148,Summary!$B:$I,5,0),0),0)</f>
        <v>0</v>
      </c>
      <c r="H1148" s="99">
        <f t="shared" si="191"/>
        <v>719.34</v>
      </c>
      <c r="I1148" s="157">
        <f>VLOOKUP($A1148,'2024-25 Salary &amp; Benefits'!$A:$I,3,FALSE)</f>
        <v>1</v>
      </c>
      <c r="J1148" s="157">
        <f>VLOOKUP($A1148,'2024-25 Salary &amp; Benefits'!$A:$I,4,FALSE)</f>
        <v>1</v>
      </c>
      <c r="K1148" s="144">
        <f t="shared" si="192"/>
        <v>719.34</v>
      </c>
      <c r="L1148" s="143">
        <f t="shared" si="193"/>
        <v>2.11</v>
      </c>
      <c r="M1148" s="145">
        <f>'2024-25 Salary &amp; Benefits'!$E$6</f>
        <v>72728</v>
      </c>
      <c r="N1148" s="145">
        <f>'2024-25 Salary &amp; Benefits'!$F$6</f>
        <v>78209</v>
      </c>
      <c r="O1148" s="9">
        <f t="shared" si="194"/>
        <v>153456.07999999999</v>
      </c>
      <c r="P1148" s="9">
        <f t="shared" si="195"/>
        <v>11564.910000000003</v>
      </c>
      <c r="Q1148" s="9">
        <f>'2024-25 Salary &amp; Benefits'!G$6</f>
        <v>14418.72</v>
      </c>
      <c r="R1148" s="146">
        <f>'2024-25 Salary &amp; Benefits'!H$6</f>
        <v>0.18149999999999999</v>
      </c>
      <c r="S1148" s="146">
        <f>'2024-25 Salary &amp; Benefits'!I$6</f>
        <v>0.17510000000000001</v>
      </c>
      <c r="T1148" s="9">
        <f t="shared" si="196"/>
        <v>60300.79</v>
      </c>
      <c r="U1148" s="9">
        <f t="shared" si="197"/>
        <v>2750.35</v>
      </c>
      <c r="V1148" s="9">
        <f t="shared" si="198"/>
        <v>481.59</v>
      </c>
      <c r="W1148" s="9">
        <f t="shared" si="199"/>
        <v>3231.94</v>
      </c>
      <c r="X1148" s="22">
        <f t="shared" si="200"/>
        <v>228553.72</v>
      </c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</row>
    <row r="1149" spans="1:159" s="4" customFormat="1">
      <c r="A1149" s="78" t="s">
        <v>2294</v>
      </c>
      <c r="B1149" s="90" t="s">
        <v>433</v>
      </c>
      <c r="C1149" s="91">
        <v>3091</v>
      </c>
      <c r="D1149" s="90" t="s">
        <v>440</v>
      </c>
      <c r="E1149" s="110" t="str">
        <f>VLOOKUP($C1149,'2023-24 School Level AAFTE'!$C$4:$L$2380,9,FALSE)</f>
        <v>Yes</v>
      </c>
      <c r="F1149" s="98">
        <f>VLOOKUP($C1149,'2023-24 School Level AAFTE'!$C$4:$J$2380,8,FALSE)</f>
        <v>397.34</v>
      </c>
      <c r="G1149" s="100">
        <f>IFERROR(IF(E1149= "yes",VLOOKUP(C1149,Summary!$B:$I,5,0),0),0)</f>
        <v>0</v>
      </c>
      <c r="H1149" s="99">
        <f t="shared" si="191"/>
        <v>397.34</v>
      </c>
      <c r="I1149" s="157">
        <f>VLOOKUP($A1149,'2024-25 Salary &amp; Benefits'!$A:$I,3,FALSE)</f>
        <v>1</v>
      </c>
      <c r="J1149" s="157">
        <f>VLOOKUP($A1149,'2024-25 Salary &amp; Benefits'!$A:$I,4,FALSE)</f>
        <v>1</v>
      </c>
      <c r="K1149" s="144">
        <f t="shared" si="192"/>
        <v>397.34</v>
      </c>
      <c r="L1149" s="143">
        <f t="shared" si="193"/>
        <v>1.1659999999999999</v>
      </c>
      <c r="M1149" s="145">
        <f>'2024-25 Salary &amp; Benefits'!$E$6</f>
        <v>72728</v>
      </c>
      <c r="N1149" s="145">
        <f>'2024-25 Salary &amp; Benefits'!$F$6</f>
        <v>78209</v>
      </c>
      <c r="O1149" s="9">
        <f t="shared" si="194"/>
        <v>84800.85</v>
      </c>
      <c r="P1149" s="9">
        <f t="shared" si="195"/>
        <v>6390.8399999999965</v>
      </c>
      <c r="Q1149" s="9">
        <f>'2024-25 Salary &amp; Benefits'!G$6</f>
        <v>14418.72</v>
      </c>
      <c r="R1149" s="146">
        <f>'2024-25 Salary &amp; Benefits'!H$6</f>
        <v>0.18149999999999999</v>
      </c>
      <c r="S1149" s="146">
        <f>'2024-25 Salary &amp; Benefits'!I$6</f>
        <v>0.17510000000000001</v>
      </c>
      <c r="T1149" s="9">
        <f t="shared" si="196"/>
        <v>33322.620000000003</v>
      </c>
      <c r="U1149" s="9">
        <f t="shared" si="197"/>
        <v>1519.86</v>
      </c>
      <c r="V1149" s="9">
        <f t="shared" si="198"/>
        <v>266.13</v>
      </c>
      <c r="W1149" s="9">
        <f t="shared" si="199"/>
        <v>1785.9899999999998</v>
      </c>
      <c r="X1149" s="22">
        <f t="shared" si="200"/>
        <v>126300.3</v>
      </c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</row>
    <row r="1150" spans="1:159" s="4" customFormat="1">
      <c r="A1150" s="78" t="s">
        <v>2294</v>
      </c>
      <c r="B1150" s="90" t="s">
        <v>433</v>
      </c>
      <c r="C1150" s="91">
        <v>2833</v>
      </c>
      <c r="D1150" s="90" t="s">
        <v>435</v>
      </c>
      <c r="E1150" s="110" t="str">
        <f>VLOOKUP($C1150,'2023-24 School Level AAFTE'!$C$4:$L$2380,9,FALSE)</f>
        <v>Yes</v>
      </c>
      <c r="F1150" s="98">
        <f>VLOOKUP($C1150,'2023-24 School Level AAFTE'!$C$4:$J$2380,8,FALSE)</f>
        <v>281.57</v>
      </c>
      <c r="G1150" s="100">
        <f>IFERROR(IF(E1150= "yes",VLOOKUP(C1150,Summary!$B:$I,5,0),0),0)</f>
        <v>0</v>
      </c>
      <c r="H1150" s="99">
        <f t="shared" si="191"/>
        <v>281.57</v>
      </c>
      <c r="I1150" s="157">
        <f>VLOOKUP($A1150,'2024-25 Salary &amp; Benefits'!$A:$I,3,FALSE)</f>
        <v>1</v>
      </c>
      <c r="J1150" s="157">
        <f>VLOOKUP($A1150,'2024-25 Salary &amp; Benefits'!$A:$I,4,FALSE)</f>
        <v>1</v>
      </c>
      <c r="K1150" s="144">
        <f t="shared" si="192"/>
        <v>281.57</v>
      </c>
      <c r="L1150" s="143">
        <f t="shared" si="193"/>
        <v>0.82599999999999996</v>
      </c>
      <c r="M1150" s="145">
        <f>'2024-25 Salary &amp; Benefits'!$E$6</f>
        <v>72728</v>
      </c>
      <c r="N1150" s="145">
        <f>'2024-25 Salary &amp; Benefits'!$F$6</f>
        <v>78209</v>
      </c>
      <c r="O1150" s="9">
        <f t="shared" si="194"/>
        <v>60073.33</v>
      </c>
      <c r="P1150" s="9">
        <f t="shared" si="195"/>
        <v>4527.2999999999956</v>
      </c>
      <c r="Q1150" s="9">
        <f>'2024-25 Salary &amp; Benefits'!G$6</f>
        <v>14418.72</v>
      </c>
      <c r="R1150" s="146">
        <f>'2024-25 Salary &amp; Benefits'!H$6</f>
        <v>0.18149999999999999</v>
      </c>
      <c r="S1150" s="146">
        <f>'2024-25 Salary &amp; Benefits'!I$6</f>
        <v>0.17510000000000001</v>
      </c>
      <c r="T1150" s="9">
        <f t="shared" si="196"/>
        <v>23605.9</v>
      </c>
      <c r="U1150" s="9">
        <f t="shared" si="197"/>
        <v>1076.68</v>
      </c>
      <c r="V1150" s="9">
        <f t="shared" si="198"/>
        <v>188.53</v>
      </c>
      <c r="W1150" s="9">
        <f t="shared" si="199"/>
        <v>1265.21</v>
      </c>
      <c r="X1150" s="22">
        <f t="shared" si="200"/>
        <v>89471.74</v>
      </c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</row>
    <row r="1151" spans="1:159" s="4" customFormat="1">
      <c r="A1151" s="78" t="s">
        <v>2294</v>
      </c>
      <c r="B1151" s="90" t="s">
        <v>433</v>
      </c>
      <c r="C1151" s="91">
        <v>2969</v>
      </c>
      <c r="D1151" s="90" t="s">
        <v>436</v>
      </c>
      <c r="E1151" s="110" t="str">
        <f>VLOOKUP($C1151,'2023-24 School Level AAFTE'!$C$4:$L$2380,9,FALSE)</f>
        <v>Yes</v>
      </c>
      <c r="F1151" s="98">
        <f>VLOOKUP($C1151,'2023-24 School Level AAFTE'!$C$4:$J$2380,8,FALSE)</f>
        <v>323.61</v>
      </c>
      <c r="G1151" s="100">
        <f>IFERROR(IF(E1151= "yes",VLOOKUP(C1151,Summary!$B:$I,5,0),0),0)</f>
        <v>0</v>
      </c>
      <c r="H1151" s="99">
        <f t="shared" si="191"/>
        <v>323.61</v>
      </c>
      <c r="I1151" s="157">
        <f>VLOOKUP($A1151,'2024-25 Salary &amp; Benefits'!$A:$I,3,FALSE)</f>
        <v>1</v>
      </c>
      <c r="J1151" s="157">
        <f>VLOOKUP($A1151,'2024-25 Salary &amp; Benefits'!$A:$I,4,FALSE)</f>
        <v>1</v>
      </c>
      <c r="K1151" s="144">
        <f t="shared" si="192"/>
        <v>323.61</v>
      </c>
      <c r="L1151" s="143">
        <f t="shared" si="193"/>
        <v>0.94899999999999995</v>
      </c>
      <c r="M1151" s="145">
        <f>'2024-25 Salary &amp; Benefits'!$E$6</f>
        <v>72728</v>
      </c>
      <c r="N1151" s="145">
        <f>'2024-25 Salary &amp; Benefits'!$F$6</f>
        <v>78209</v>
      </c>
      <c r="O1151" s="9">
        <f t="shared" si="194"/>
        <v>69018.87</v>
      </c>
      <c r="P1151" s="9">
        <f t="shared" si="195"/>
        <v>5201.4700000000012</v>
      </c>
      <c r="Q1151" s="9">
        <f>'2024-25 Salary &amp; Benefits'!G$6</f>
        <v>14418.72</v>
      </c>
      <c r="R1151" s="146">
        <f>'2024-25 Salary &amp; Benefits'!H$6</f>
        <v>0.18149999999999999</v>
      </c>
      <c r="S1151" s="146">
        <f>'2024-25 Salary &amp; Benefits'!I$6</f>
        <v>0.17510000000000001</v>
      </c>
      <c r="T1151" s="9">
        <f t="shared" si="196"/>
        <v>27121.07</v>
      </c>
      <c r="U1151" s="9">
        <f t="shared" si="197"/>
        <v>1237.01</v>
      </c>
      <c r="V1151" s="9">
        <f t="shared" si="198"/>
        <v>216.6</v>
      </c>
      <c r="W1151" s="9">
        <f t="shared" si="199"/>
        <v>1453.61</v>
      </c>
      <c r="X1151" s="22">
        <f t="shared" si="200"/>
        <v>102795.02</v>
      </c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</row>
    <row r="1152" spans="1:159" s="4" customFormat="1">
      <c r="A1152" s="78" t="s">
        <v>2294</v>
      </c>
      <c r="B1152" s="90" t="s">
        <v>433</v>
      </c>
      <c r="C1152" s="91">
        <v>3021</v>
      </c>
      <c r="D1152" s="90" t="s">
        <v>438</v>
      </c>
      <c r="E1152" s="110" t="str">
        <f>VLOOKUP($C1152,'2023-24 School Level AAFTE'!$C$4:$L$2380,9,FALSE)</f>
        <v>Yes</v>
      </c>
      <c r="F1152" s="98">
        <f>VLOOKUP($C1152,'2023-24 School Level AAFTE'!$C$4:$J$2380,8,FALSE)</f>
        <v>319.68</v>
      </c>
      <c r="G1152" s="100">
        <f>IFERROR(IF(E1152= "yes",VLOOKUP(C1152,Summary!$B:$I,5,0),0),0)</f>
        <v>0</v>
      </c>
      <c r="H1152" s="99">
        <f t="shared" si="191"/>
        <v>319.68</v>
      </c>
      <c r="I1152" s="157">
        <f>VLOOKUP($A1152,'2024-25 Salary &amp; Benefits'!$A:$I,3,FALSE)</f>
        <v>1</v>
      </c>
      <c r="J1152" s="157">
        <f>VLOOKUP($A1152,'2024-25 Salary &amp; Benefits'!$A:$I,4,FALSE)</f>
        <v>1</v>
      </c>
      <c r="K1152" s="144">
        <f t="shared" si="192"/>
        <v>319.68</v>
      </c>
      <c r="L1152" s="143">
        <f t="shared" si="193"/>
        <v>0.93799999999999994</v>
      </c>
      <c r="M1152" s="145">
        <f>'2024-25 Salary &amp; Benefits'!$E$6</f>
        <v>72728</v>
      </c>
      <c r="N1152" s="145">
        <f>'2024-25 Salary &amp; Benefits'!$F$6</f>
        <v>78209</v>
      </c>
      <c r="O1152" s="9">
        <f t="shared" si="194"/>
        <v>68218.86</v>
      </c>
      <c r="P1152" s="9">
        <f t="shared" si="195"/>
        <v>5141.179999999993</v>
      </c>
      <c r="Q1152" s="9">
        <f>'2024-25 Salary &amp; Benefits'!G$6</f>
        <v>14418.72</v>
      </c>
      <c r="R1152" s="146">
        <f>'2024-25 Salary &amp; Benefits'!H$6</f>
        <v>0.18149999999999999</v>
      </c>
      <c r="S1152" s="146">
        <f>'2024-25 Salary &amp; Benefits'!I$6</f>
        <v>0.17510000000000001</v>
      </c>
      <c r="T1152" s="9">
        <f t="shared" si="196"/>
        <v>26806.7</v>
      </c>
      <c r="U1152" s="9">
        <f t="shared" si="197"/>
        <v>1222.67</v>
      </c>
      <c r="V1152" s="9">
        <f t="shared" si="198"/>
        <v>214.09</v>
      </c>
      <c r="W1152" s="9">
        <f t="shared" si="199"/>
        <v>1436.76</v>
      </c>
      <c r="X1152" s="22">
        <f t="shared" si="200"/>
        <v>101603.49999999999</v>
      </c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</row>
    <row r="1153" spans="1:159" s="4" customFormat="1">
      <c r="A1153" s="78" t="s">
        <v>2294</v>
      </c>
      <c r="B1153" s="90" t="s">
        <v>433</v>
      </c>
      <c r="C1153" s="91">
        <v>3153</v>
      </c>
      <c r="D1153" s="90" t="s">
        <v>441</v>
      </c>
      <c r="E1153" s="110" t="str">
        <f>VLOOKUP($C1153,'2023-24 School Level AAFTE'!$C$4:$L$2380,9,FALSE)</f>
        <v>Yes</v>
      </c>
      <c r="F1153" s="98">
        <f>VLOOKUP($C1153,'2023-24 School Level AAFTE'!$C$4:$J$2380,8,FALSE)</f>
        <v>368.29</v>
      </c>
      <c r="G1153" s="100">
        <f>IFERROR(IF(E1153= "yes",VLOOKUP(C1153,Summary!$B:$I,5,0),0),0)</f>
        <v>0</v>
      </c>
      <c r="H1153" s="99">
        <f t="shared" si="191"/>
        <v>368.29</v>
      </c>
      <c r="I1153" s="157">
        <f>VLOOKUP($A1153,'2024-25 Salary &amp; Benefits'!$A:$I,3,FALSE)</f>
        <v>1</v>
      </c>
      <c r="J1153" s="157">
        <f>VLOOKUP($A1153,'2024-25 Salary &amp; Benefits'!$A:$I,4,FALSE)</f>
        <v>1</v>
      </c>
      <c r="K1153" s="144">
        <f t="shared" si="192"/>
        <v>368.29</v>
      </c>
      <c r="L1153" s="143">
        <f t="shared" si="193"/>
        <v>1.08</v>
      </c>
      <c r="M1153" s="145">
        <f>'2024-25 Salary &amp; Benefits'!$E$6</f>
        <v>72728</v>
      </c>
      <c r="N1153" s="145">
        <f>'2024-25 Salary &amp; Benefits'!$F$6</f>
        <v>78209</v>
      </c>
      <c r="O1153" s="9">
        <f t="shared" si="194"/>
        <v>78546.240000000005</v>
      </c>
      <c r="P1153" s="9">
        <f t="shared" si="195"/>
        <v>5919.4799999999959</v>
      </c>
      <c r="Q1153" s="9">
        <f>'2024-25 Salary &amp; Benefits'!G$6</f>
        <v>14418.72</v>
      </c>
      <c r="R1153" s="146">
        <f>'2024-25 Salary &amp; Benefits'!H$6</f>
        <v>0.18149999999999999</v>
      </c>
      <c r="S1153" s="146">
        <f>'2024-25 Salary &amp; Benefits'!I$6</f>
        <v>0.17510000000000001</v>
      </c>
      <c r="T1153" s="9">
        <f t="shared" si="196"/>
        <v>30864.86</v>
      </c>
      <c r="U1153" s="9">
        <f t="shared" si="197"/>
        <v>1407.76</v>
      </c>
      <c r="V1153" s="9">
        <f t="shared" si="198"/>
        <v>246.5</v>
      </c>
      <c r="W1153" s="9">
        <f t="shared" si="199"/>
        <v>1654.26</v>
      </c>
      <c r="X1153" s="22">
        <f t="shared" si="200"/>
        <v>116984.84</v>
      </c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</row>
    <row r="1154" spans="1:159" s="4" customFormat="1">
      <c r="A1154" s="78" t="s">
        <v>2294</v>
      </c>
      <c r="B1154" s="90" t="s">
        <v>433</v>
      </c>
      <c r="C1154" s="91">
        <v>2970</v>
      </c>
      <c r="D1154" s="90" t="s">
        <v>437</v>
      </c>
      <c r="E1154" s="110" t="str">
        <f>VLOOKUP($C1154,'2023-24 School Level AAFTE'!$C$4:$L$2380,9,FALSE)</f>
        <v>Yes</v>
      </c>
      <c r="F1154" s="98">
        <f>VLOOKUP($C1154,'2023-24 School Level AAFTE'!$C$4:$J$2380,8,FALSE)</f>
        <v>226.81</v>
      </c>
      <c r="G1154" s="100">
        <f>IFERROR(IF(E1154= "yes",VLOOKUP(C1154,Summary!$B:$I,5,0),0),0)</f>
        <v>0</v>
      </c>
      <c r="H1154" s="99">
        <f t="shared" si="191"/>
        <v>226.81</v>
      </c>
      <c r="I1154" s="157">
        <f>VLOOKUP($A1154,'2024-25 Salary &amp; Benefits'!$A:$I,3,FALSE)</f>
        <v>1</v>
      </c>
      <c r="J1154" s="157">
        <f>VLOOKUP($A1154,'2024-25 Salary &amp; Benefits'!$A:$I,4,FALSE)</f>
        <v>1</v>
      </c>
      <c r="K1154" s="144">
        <f t="shared" si="192"/>
        <v>226.81</v>
      </c>
      <c r="L1154" s="143">
        <f t="shared" si="193"/>
        <v>0.66500000000000004</v>
      </c>
      <c r="M1154" s="145">
        <f>'2024-25 Salary &amp; Benefits'!$E$6</f>
        <v>72728</v>
      </c>
      <c r="N1154" s="145">
        <f>'2024-25 Salary &amp; Benefits'!$F$6</f>
        <v>78209</v>
      </c>
      <c r="O1154" s="9">
        <f t="shared" si="194"/>
        <v>48364.12</v>
      </c>
      <c r="P1154" s="9">
        <f t="shared" si="195"/>
        <v>3644.8699999999953</v>
      </c>
      <c r="Q1154" s="9">
        <f>'2024-25 Salary &amp; Benefits'!G$6</f>
        <v>14418.72</v>
      </c>
      <c r="R1154" s="146">
        <f>'2024-25 Salary &amp; Benefits'!H$6</f>
        <v>0.18149999999999999</v>
      </c>
      <c r="S1154" s="146">
        <f>'2024-25 Salary &amp; Benefits'!I$6</f>
        <v>0.17510000000000001</v>
      </c>
      <c r="T1154" s="9">
        <f t="shared" si="196"/>
        <v>19004.75</v>
      </c>
      <c r="U1154" s="9">
        <f t="shared" si="197"/>
        <v>866.82</v>
      </c>
      <c r="V1154" s="9">
        <f t="shared" si="198"/>
        <v>151.78</v>
      </c>
      <c r="W1154" s="9">
        <f t="shared" si="199"/>
        <v>1018.6</v>
      </c>
      <c r="X1154" s="22">
        <f t="shared" si="200"/>
        <v>72032.34</v>
      </c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</row>
    <row r="1155" spans="1:159" s="4" customFormat="1">
      <c r="A1155" s="78" t="s">
        <v>2294</v>
      </c>
      <c r="B1155" s="90" t="s">
        <v>433</v>
      </c>
      <c r="C1155" s="91">
        <v>3215</v>
      </c>
      <c r="D1155" s="90" t="s">
        <v>442</v>
      </c>
      <c r="E1155" s="110" t="str">
        <f>VLOOKUP($C1155,'2023-24 School Level AAFTE'!$C$4:$L$2380,9,FALSE)</f>
        <v>Yes</v>
      </c>
      <c r="F1155" s="98">
        <f>VLOOKUP($C1155,'2023-24 School Level AAFTE'!$C$4:$J$2380,8,FALSE)</f>
        <v>1891.6299999999999</v>
      </c>
      <c r="G1155" s="100">
        <f>IFERROR(IF(E1155= "yes",VLOOKUP(C1155,Summary!$B:$I,5,0),0),0)</f>
        <v>0</v>
      </c>
      <c r="H1155" s="99">
        <f t="shared" si="191"/>
        <v>1891.6299999999999</v>
      </c>
      <c r="I1155" s="157">
        <f>VLOOKUP($A1155,'2024-25 Salary &amp; Benefits'!$A:$I,3,FALSE)</f>
        <v>1</v>
      </c>
      <c r="J1155" s="157">
        <f>VLOOKUP($A1155,'2024-25 Salary &amp; Benefits'!$A:$I,4,FALSE)</f>
        <v>1</v>
      </c>
      <c r="K1155" s="144">
        <f t="shared" si="192"/>
        <v>1891.6299999999999</v>
      </c>
      <c r="L1155" s="143">
        <f t="shared" si="193"/>
        <v>5.5490000000000004</v>
      </c>
      <c r="M1155" s="145">
        <f>'2024-25 Salary &amp; Benefits'!$E$6</f>
        <v>72728</v>
      </c>
      <c r="N1155" s="145">
        <f>'2024-25 Salary &amp; Benefits'!$F$6</f>
        <v>78209</v>
      </c>
      <c r="O1155" s="9">
        <f t="shared" si="194"/>
        <v>403567.67</v>
      </c>
      <c r="P1155" s="9">
        <f t="shared" si="195"/>
        <v>30414.070000000007</v>
      </c>
      <c r="Q1155" s="9">
        <f>'2024-25 Salary &amp; Benefits'!G$6</f>
        <v>14418.72</v>
      </c>
      <c r="R1155" s="146">
        <f>'2024-25 Salary &amp; Benefits'!H$6</f>
        <v>0.18149999999999999</v>
      </c>
      <c r="S1155" s="146">
        <f>'2024-25 Salary &amp; Benefits'!I$6</f>
        <v>0.17510000000000001</v>
      </c>
      <c r="T1155" s="9">
        <f t="shared" si="196"/>
        <v>158582.51</v>
      </c>
      <c r="U1155" s="9">
        <f t="shared" si="197"/>
        <v>7233.03</v>
      </c>
      <c r="V1155" s="9">
        <f t="shared" si="198"/>
        <v>1266.5</v>
      </c>
      <c r="W1155" s="9">
        <f t="shared" si="199"/>
        <v>8499.5299999999988</v>
      </c>
      <c r="X1155" s="22">
        <f t="shared" si="200"/>
        <v>601063.78</v>
      </c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</row>
    <row r="1156" spans="1:159" s="4" customFormat="1">
      <c r="A1156" s="78" t="s">
        <v>2294</v>
      </c>
      <c r="B1156" s="90" t="s">
        <v>433</v>
      </c>
      <c r="C1156" s="89">
        <v>3779</v>
      </c>
      <c r="D1156" s="79" t="s">
        <v>443</v>
      </c>
      <c r="E1156" s="110" t="str">
        <f>VLOOKUP($C1156,'2023-24 School Level AAFTE'!$C$4:$L$2380,9,FALSE)</f>
        <v>Yes</v>
      </c>
      <c r="F1156" s="98">
        <f>VLOOKUP($C1156,'2023-24 School Level AAFTE'!$C$4:$J$2380,8,FALSE)</f>
        <v>278.75</v>
      </c>
      <c r="G1156" s="100">
        <f>IFERROR(IF(E1156= "yes",VLOOKUP(C1156,Summary!$B:$I,5,0),0),0)</f>
        <v>0</v>
      </c>
      <c r="H1156" s="99">
        <f t="shared" si="191"/>
        <v>278.75</v>
      </c>
      <c r="I1156" s="157">
        <f>VLOOKUP($A1156,'2024-25 Salary &amp; Benefits'!$A:$I,3,FALSE)</f>
        <v>1</v>
      </c>
      <c r="J1156" s="157">
        <f>VLOOKUP($A1156,'2024-25 Salary &amp; Benefits'!$A:$I,4,FALSE)</f>
        <v>1</v>
      </c>
      <c r="K1156" s="144">
        <f t="shared" si="192"/>
        <v>278.75</v>
      </c>
      <c r="L1156" s="143">
        <f t="shared" si="193"/>
        <v>0.81799999999999995</v>
      </c>
      <c r="M1156" s="145">
        <f>'2024-25 Salary &amp; Benefits'!$E$6</f>
        <v>72728</v>
      </c>
      <c r="N1156" s="145">
        <f>'2024-25 Salary &amp; Benefits'!$F$6</f>
        <v>78209</v>
      </c>
      <c r="O1156" s="9">
        <f t="shared" si="194"/>
        <v>59491.5</v>
      </c>
      <c r="P1156" s="9">
        <f t="shared" si="195"/>
        <v>4483.4599999999991</v>
      </c>
      <c r="Q1156" s="9">
        <f>'2024-25 Salary &amp; Benefits'!G$6</f>
        <v>14418.72</v>
      </c>
      <c r="R1156" s="146">
        <f>'2024-25 Salary &amp; Benefits'!H$6</f>
        <v>0.18149999999999999</v>
      </c>
      <c r="S1156" s="146">
        <f>'2024-25 Salary &amp; Benefits'!I$6</f>
        <v>0.17510000000000001</v>
      </c>
      <c r="T1156" s="9">
        <f t="shared" si="196"/>
        <v>23377.27</v>
      </c>
      <c r="U1156" s="9">
        <f t="shared" si="197"/>
        <v>1066.25</v>
      </c>
      <c r="V1156" s="9">
        <f t="shared" si="198"/>
        <v>186.7</v>
      </c>
      <c r="W1156" s="9">
        <f t="shared" si="199"/>
        <v>1252.95</v>
      </c>
      <c r="X1156" s="22">
        <f t="shared" si="200"/>
        <v>88605.180000000008</v>
      </c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</row>
    <row r="1157" spans="1:159" s="4" customFormat="1">
      <c r="A1157" s="78" t="s">
        <v>2294</v>
      </c>
      <c r="B1157" s="90" t="s">
        <v>433</v>
      </c>
      <c r="C1157" s="91">
        <v>5251</v>
      </c>
      <c r="D1157" s="90" t="s">
        <v>445</v>
      </c>
      <c r="E1157" s="110" t="str">
        <f>VLOOKUP($C1157,'2023-24 School Level AAFTE'!$C$4:$L$2380,9,FALSE)</f>
        <v>Yes</v>
      </c>
      <c r="F1157" s="98">
        <f>VLOOKUP($C1157,'2023-24 School Level AAFTE'!$C$4:$J$2380,8,FALSE)</f>
        <v>452.9</v>
      </c>
      <c r="G1157" s="100">
        <f>IFERROR(IF(E1157= "yes",VLOOKUP(C1157,Summary!$B:$I,5,0),0),0)</f>
        <v>0</v>
      </c>
      <c r="H1157" s="99">
        <f t="shared" si="191"/>
        <v>452.9</v>
      </c>
      <c r="I1157" s="157">
        <f>VLOOKUP($A1157,'2024-25 Salary &amp; Benefits'!$A:$I,3,FALSE)</f>
        <v>1</v>
      </c>
      <c r="J1157" s="157">
        <f>VLOOKUP($A1157,'2024-25 Salary &amp; Benefits'!$A:$I,4,FALSE)</f>
        <v>1</v>
      </c>
      <c r="K1157" s="144">
        <f t="shared" si="192"/>
        <v>452.9</v>
      </c>
      <c r="L1157" s="143">
        <f t="shared" si="193"/>
        <v>1.329</v>
      </c>
      <c r="M1157" s="145">
        <f>'2024-25 Salary &amp; Benefits'!$E$6</f>
        <v>72728</v>
      </c>
      <c r="N1157" s="145">
        <f>'2024-25 Salary &amp; Benefits'!$F$6</f>
        <v>78209</v>
      </c>
      <c r="O1157" s="9">
        <f t="shared" si="194"/>
        <v>96655.51</v>
      </c>
      <c r="P1157" s="9">
        <f t="shared" si="195"/>
        <v>7284.25</v>
      </c>
      <c r="Q1157" s="9">
        <f>'2024-25 Salary &amp; Benefits'!G$6</f>
        <v>14418.72</v>
      </c>
      <c r="R1157" s="146">
        <f>'2024-25 Salary &amp; Benefits'!H$6</f>
        <v>0.18149999999999999</v>
      </c>
      <c r="S1157" s="146">
        <f>'2024-25 Salary &amp; Benefits'!I$6</f>
        <v>0.17510000000000001</v>
      </c>
      <c r="T1157" s="9">
        <f t="shared" si="196"/>
        <v>37980.93</v>
      </c>
      <c r="U1157" s="9">
        <f t="shared" si="197"/>
        <v>1732.33</v>
      </c>
      <c r="V1157" s="9">
        <f t="shared" si="198"/>
        <v>303.33</v>
      </c>
      <c r="W1157" s="9">
        <f t="shared" si="199"/>
        <v>2035.6599999999999</v>
      </c>
      <c r="X1157" s="22">
        <f t="shared" si="200"/>
        <v>143956.35</v>
      </c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</row>
    <row r="1158" spans="1:159" s="4" customFormat="1">
      <c r="A1158" s="78" t="s">
        <v>2294</v>
      </c>
      <c r="B1158" s="90" t="s">
        <v>433</v>
      </c>
      <c r="C1158" s="91">
        <v>2832</v>
      </c>
      <c r="D1158" s="90" t="s">
        <v>434</v>
      </c>
      <c r="E1158" s="110" t="str">
        <f>VLOOKUP($C1158,'2023-24 School Level AAFTE'!$C$4:$L$2380,9,FALSE)</f>
        <v>Yes</v>
      </c>
      <c r="F1158" s="98">
        <f>VLOOKUP($C1158,'2023-24 School Level AAFTE'!$C$4:$J$2380,8,FALSE)</f>
        <v>391.13</v>
      </c>
      <c r="G1158" s="100">
        <f>IFERROR(IF(E1158= "yes",VLOOKUP(C1158,Summary!$B:$I,5,0),0),0)</f>
        <v>0</v>
      </c>
      <c r="H1158" s="99">
        <f t="shared" ref="H1158:H1221" si="201">IF(E1158= "yes", F1158,0)</f>
        <v>391.13</v>
      </c>
      <c r="I1158" s="157">
        <f>VLOOKUP($A1158,'2024-25 Salary &amp; Benefits'!$A:$I,3,FALSE)</f>
        <v>1</v>
      </c>
      <c r="J1158" s="157">
        <f>VLOOKUP($A1158,'2024-25 Salary &amp; Benefits'!$A:$I,4,FALSE)</f>
        <v>1</v>
      </c>
      <c r="K1158" s="144">
        <f t="shared" ref="K1158:K1221" si="202">IF(G1158&gt;0,G1158,H1158)</f>
        <v>391.13</v>
      </c>
      <c r="L1158" s="143">
        <f t="shared" ref="L1158:L1221" si="203">ROUND((($K1158*1.1*36)/15)/900,3)</f>
        <v>1.147</v>
      </c>
      <c r="M1158" s="145">
        <f>'2024-25 Salary &amp; Benefits'!$E$6</f>
        <v>72728</v>
      </c>
      <c r="N1158" s="145">
        <f>'2024-25 Salary &amp; Benefits'!$F$6</f>
        <v>78209</v>
      </c>
      <c r="O1158" s="9">
        <f t="shared" ref="O1158:O1221" si="204">ROUND($I1158*$M1158*$L1158,2)</f>
        <v>83419.02</v>
      </c>
      <c r="P1158" s="9">
        <f t="shared" ref="P1158:P1221" si="205">ROUND($J1158*$N1158*$L1158,2)-O1158</f>
        <v>6286.6999999999971</v>
      </c>
      <c r="Q1158" s="9">
        <f>'2024-25 Salary &amp; Benefits'!G$6</f>
        <v>14418.72</v>
      </c>
      <c r="R1158" s="146">
        <f>'2024-25 Salary &amp; Benefits'!H$6</f>
        <v>0.18149999999999999</v>
      </c>
      <c r="S1158" s="146">
        <f>'2024-25 Salary &amp; Benefits'!I$6</f>
        <v>0.17510000000000001</v>
      </c>
      <c r="T1158" s="9">
        <f t="shared" ref="T1158:T1221" si="206">ROUND(O1158*R1158+P1158*S1158+L1158*Q1158,2)</f>
        <v>32779.629999999997</v>
      </c>
      <c r="U1158" s="9">
        <f t="shared" ref="U1158:U1221" si="207">ROUND((($N1158*$J1158*$L1158)/180)*3,2)</f>
        <v>1495.1</v>
      </c>
      <c r="V1158" s="9">
        <f t="shared" ref="V1158:V1221" si="208">ROUND(U1158*S1158,2)</f>
        <v>261.79000000000002</v>
      </c>
      <c r="W1158" s="9">
        <f t="shared" ref="W1158:W1221" si="209">SUM(U1158:V1158)</f>
        <v>1756.8899999999999</v>
      </c>
      <c r="X1158" s="22">
        <f t="shared" ref="X1158:X1221" si="210">SUM(T1158,O1158:P1158,W1158)</f>
        <v>124242.23999999999</v>
      </c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</row>
    <row r="1159" spans="1:159" s="4" customFormat="1">
      <c r="A1159" s="78" t="s">
        <v>2294</v>
      </c>
      <c r="B1159" s="90" t="s">
        <v>433</v>
      </c>
      <c r="C1159" s="91">
        <v>5173</v>
      </c>
      <c r="D1159" s="90" t="s">
        <v>444</v>
      </c>
      <c r="E1159" s="110" t="str">
        <f>VLOOKUP($C1159,'2023-24 School Level AAFTE'!$C$4:$L$2380,9,FALSE)</f>
        <v>No</v>
      </c>
      <c r="F1159" s="98">
        <f>VLOOKUP($C1159,'2023-24 School Level AAFTE'!$C$4:$J$2380,8,FALSE)</f>
        <v>346.61</v>
      </c>
      <c r="G1159" s="100">
        <f>IFERROR(IF(E1159= "yes",VLOOKUP(C1159,Summary!$B:$I,5,0),0),0)</f>
        <v>0</v>
      </c>
      <c r="H1159" s="99">
        <f t="shared" si="201"/>
        <v>0</v>
      </c>
      <c r="I1159" s="157">
        <f>VLOOKUP($A1159,'2024-25 Salary &amp; Benefits'!$A:$I,3,FALSE)</f>
        <v>1</v>
      </c>
      <c r="J1159" s="157">
        <f>VLOOKUP($A1159,'2024-25 Salary &amp; Benefits'!$A:$I,4,FALSE)</f>
        <v>1</v>
      </c>
      <c r="K1159" s="144">
        <f t="shared" si="202"/>
        <v>0</v>
      </c>
      <c r="L1159" s="143">
        <f t="shared" si="203"/>
        <v>0</v>
      </c>
      <c r="M1159" s="145">
        <f>'2024-25 Salary &amp; Benefits'!$E$6</f>
        <v>72728</v>
      </c>
      <c r="N1159" s="145">
        <f>'2024-25 Salary &amp; Benefits'!$F$6</f>
        <v>78209</v>
      </c>
      <c r="O1159" s="9">
        <f t="shared" si="204"/>
        <v>0</v>
      </c>
      <c r="P1159" s="9">
        <f t="shared" si="205"/>
        <v>0</v>
      </c>
      <c r="Q1159" s="9">
        <f>'2024-25 Salary &amp; Benefits'!G$6</f>
        <v>14418.72</v>
      </c>
      <c r="R1159" s="146">
        <f>'2024-25 Salary &amp; Benefits'!H$6</f>
        <v>0.18149999999999999</v>
      </c>
      <c r="S1159" s="146">
        <f>'2024-25 Salary &amp; Benefits'!I$6</f>
        <v>0.17510000000000001</v>
      </c>
      <c r="T1159" s="9">
        <f t="shared" si="206"/>
        <v>0</v>
      </c>
      <c r="U1159" s="9">
        <f t="shared" si="207"/>
        <v>0</v>
      </c>
      <c r="V1159" s="9">
        <f t="shared" si="208"/>
        <v>0</v>
      </c>
      <c r="W1159" s="9">
        <f t="shared" si="209"/>
        <v>0</v>
      </c>
      <c r="X1159" s="22">
        <f t="shared" si="210"/>
        <v>0</v>
      </c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</row>
    <row r="1160" spans="1:159" s="4" customFormat="1">
      <c r="A1160" s="78" t="s">
        <v>2294</v>
      </c>
      <c r="B1160" s="90" t="s">
        <v>433</v>
      </c>
      <c r="C1160" s="91">
        <v>5323</v>
      </c>
      <c r="D1160" s="90" t="s">
        <v>447</v>
      </c>
      <c r="E1160" s="110" t="str">
        <f>VLOOKUP($C1160,'2023-24 School Level AAFTE'!$C$4:$L$2380,9,FALSE)</f>
        <v>Yes</v>
      </c>
      <c r="F1160" s="98">
        <f>VLOOKUP($C1160,'2023-24 School Level AAFTE'!$C$4:$J$2380,8,FALSE)</f>
        <v>67.410000000000011</v>
      </c>
      <c r="G1160" s="100">
        <f>IFERROR(IF(E1160= "yes",VLOOKUP(C1160,Summary!$B:$I,5,0),0),0)</f>
        <v>0</v>
      </c>
      <c r="H1160" s="99">
        <f t="shared" si="201"/>
        <v>67.410000000000011</v>
      </c>
      <c r="I1160" s="157">
        <f>VLOOKUP($A1160,'2024-25 Salary &amp; Benefits'!$A:$I,3,FALSE)</f>
        <v>1</v>
      </c>
      <c r="J1160" s="157">
        <f>VLOOKUP($A1160,'2024-25 Salary &amp; Benefits'!$A:$I,4,FALSE)</f>
        <v>1</v>
      </c>
      <c r="K1160" s="144">
        <f t="shared" si="202"/>
        <v>67.410000000000011</v>
      </c>
      <c r="L1160" s="143">
        <f t="shared" si="203"/>
        <v>0.19800000000000001</v>
      </c>
      <c r="M1160" s="145">
        <f>'2024-25 Salary &amp; Benefits'!$E$6</f>
        <v>72728</v>
      </c>
      <c r="N1160" s="145">
        <f>'2024-25 Salary &amp; Benefits'!$F$6</f>
        <v>78209</v>
      </c>
      <c r="O1160" s="9">
        <f t="shared" si="204"/>
        <v>14400.14</v>
      </c>
      <c r="P1160" s="9">
        <f t="shared" si="205"/>
        <v>1085.2399999999998</v>
      </c>
      <c r="Q1160" s="9">
        <f>'2024-25 Salary &amp; Benefits'!G$6</f>
        <v>14418.72</v>
      </c>
      <c r="R1160" s="146">
        <f>'2024-25 Salary &amp; Benefits'!H$6</f>
        <v>0.18149999999999999</v>
      </c>
      <c r="S1160" s="146">
        <f>'2024-25 Salary &amp; Benefits'!I$6</f>
        <v>0.17510000000000001</v>
      </c>
      <c r="T1160" s="9">
        <f t="shared" si="206"/>
        <v>5658.56</v>
      </c>
      <c r="U1160" s="9">
        <f t="shared" si="207"/>
        <v>258.08999999999997</v>
      </c>
      <c r="V1160" s="9">
        <f t="shared" si="208"/>
        <v>45.19</v>
      </c>
      <c r="W1160" s="9">
        <f t="shared" si="209"/>
        <v>303.27999999999997</v>
      </c>
      <c r="X1160" s="22">
        <f t="shared" si="210"/>
        <v>21447.22</v>
      </c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</row>
    <row r="1161" spans="1:159" s="4" customFormat="1">
      <c r="A1161" s="78" t="s">
        <v>2294</v>
      </c>
      <c r="B1161" s="90" t="s">
        <v>433</v>
      </c>
      <c r="C1161" s="91">
        <v>5726</v>
      </c>
      <c r="D1161" s="90" t="s">
        <v>3182</v>
      </c>
      <c r="E1161" s="110" t="str">
        <f>VLOOKUP($C1161,'2023-24 School Level AAFTE'!$C$4:$L$2380,9,FALSE)</f>
        <v>Yes</v>
      </c>
      <c r="F1161" s="98">
        <f>VLOOKUP($C1161,'2023-24 School Level AAFTE'!$C$4:$J$2380,8,FALSE)</f>
        <v>350.52</v>
      </c>
      <c r="G1161" s="100">
        <f>IFERROR(IF(E1161= "yes",VLOOKUP(C1161,Summary!$B:$I,5,0),0),0)</f>
        <v>0</v>
      </c>
      <c r="H1161" s="99">
        <f t="shared" si="201"/>
        <v>350.52</v>
      </c>
      <c r="I1161" s="157">
        <f>VLOOKUP($A1161,'2024-25 Salary &amp; Benefits'!$A:$I,3,FALSE)</f>
        <v>1</v>
      </c>
      <c r="J1161" s="157">
        <f>VLOOKUP($A1161,'2024-25 Salary &amp; Benefits'!$A:$I,4,FALSE)</f>
        <v>1</v>
      </c>
      <c r="K1161" s="144">
        <f t="shared" si="202"/>
        <v>350.52</v>
      </c>
      <c r="L1161" s="143">
        <f t="shared" si="203"/>
        <v>1.028</v>
      </c>
      <c r="M1161" s="145">
        <f>'2024-25 Salary &amp; Benefits'!$E$6</f>
        <v>72728</v>
      </c>
      <c r="N1161" s="145">
        <f>'2024-25 Salary &amp; Benefits'!$F$6</f>
        <v>78209</v>
      </c>
      <c r="O1161" s="9">
        <f t="shared" si="204"/>
        <v>74764.38</v>
      </c>
      <c r="P1161" s="9">
        <f t="shared" si="205"/>
        <v>5634.4700000000012</v>
      </c>
      <c r="Q1161" s="9">
        <f>'2024-25 Salary &amp; Benefits'!G$6</f>
        <v>14418.72</v>
      </c>
      <c r="R1161" s="146">
        <f>'2024-25 Salary &amp; Benefits'!H$6</f>
        <v>0.18149999999999999</v>
      </c>
      <c r="S1161" s="146">
        <f>'2024-25 Salary &amp; Benefits'!I$6</f>
        <v>0.17510000000000001</v>
      </c>
      <c r="T1161" s="9">
        <f t="shared" si="206"/>
        <v>29378.77</v>
      </c>
      <c r="U1161" s="9">
        <f t="shared" si="207"/>
        <v>1339.98</v>
      </c>
      <c r="V1161" s="9">
        <f t="shared" si="208"/>
        <v>234.63</v>
      </c>
      <c r="W1161" s="9">
        <f t="shared" si="209"/>
        <v>1574.6100000000001</v>
      </c>
      <c r="X1161" s="22">
        <f t="shared" si="210"/>
        <v>111352.23000000001</v>
      </c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</row>
    <row r="1162" spans="1:159" s="4" customFormat="1">
      <c r="A1162" s="78" t="s">
        <v>2294</v>
      </c>
      <c r="B1162" s="90" t="s">
        <v>433</v>
      </c>
      <c r="C1162" s="91">
        <v>5680</v>
      </c>
      <c r="D1162" s="90" t="s">
        <v>3183</v>
      </c>
      <c r="E1162" s="110" t="str">
        <f>VLOOKUP($C1162,'2023-24 School Level AAFTE'!$C$4:$L$2380,9,FALSE)</f>
        <v>No</v>
      </c>
      <c r="F1162" s="98">
        <f>VLOOKUP($C1162,'2023-24 School Level AAFTE'!$C$4:$J$2380,8,FALSE)</f>
        <v>450.62</v>
      </c>
      <c r="G1162" s="100">
        <f>IFERROR(IF(E1162= "yes",VLOOKUP(C1162,Summary!$B:$I,5,0),0),0)</f>
        <v>0</v>
      </c>
      <c r="H1162" s="99">
        <f t="shared" si="201"/>
        <v>0</v>
      </c>
      <c r="I1162" s="157">
        <f>VLOOKUP($A1162,'2024-25 Salary &amp; Benefits'!$A:$I,3,FALSE)</f>
        <v>1</v>
      </c>
      <c r="J1162" s="157">
        <f>VLOOKUP($A1162,'2024-25 Salary &amp; Benefits'!$A:$I,4,FALSE)</f>
        <v>1</v>
      </c>
      <c r="K1162" s="144">
        <f t="shared" si="202"/>
        <v>0</v>
      </c>
      <c r="L1162" s="143">
        <f t="shared" si="203"/>
        <v>0</v>
      </c>
      <c r="M1162" s="145">
        <f>'2024-25 Salary &amp; Benefits'!$E$6</f>
        <v>72728</v>
      </c>
      <c r="N1162" s="145">
        <f>'2024-25 Salary &amp; Benefits'!$F$6</f>
        <v>78209</v>
      </c>
      <c r="O1162" s="9">
        <f t="shared" si="204"/>
        <v>0</v>
      </c>
      <c r="P1162" s="9">
        <f t="shared" si="205"/>
        <v>0</v>
      </c>
      <c r="Q1162" s="9">
        <f>'2024-25 Salary &amp; Benefits'!G$6</f>
        <v>14418.72</v>
      </c>
      <c r="R1162" s="146">
        <f>'2024-25 Salary &amp; Benefits'!H$6</f>
        <v>0.18149999999999999</v>
      </c>
      <c r="S1162" s="146">
        <f>'2024-25 Salary &amp; Benefits'!I$6</f>
        <v>0.17510000000000001</v>
      </c>
      <c r="T1162" s="9">
        <f t="shared" si="206"/>
        <v>0</v>
      </c>
      <c r="U1162" s="9">
        <f t="shared" si="207"/>
        <v>0</v>
      </c>
      <c r="V1162" s="9">
        <f t="shared" si="208"/>
        <v>0</v>
      </c>
      <c r="W1162" s="9">
        <f t="shared" si="209"/>
        <v>0</v>
      </c>
      <c r="X1162" s="22">
        <f t="shared" si="210"/>
        <v>0</v>
      </c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</row>
    <row r="1163" spans="1:159" s="4" customFormat="1">
      <c r="A1163" s="78" t="s">
        <v>2365</v>
      </c>
      <c r="B1163" s="90" t="s">
        <v>1125</v>
      </c>
      <c r="C1163" s="91">
        <v>5415</v>
      </c>
      <c r="D1163" s="90" t="s">
        <v>1128</v>
      </c>
      <c r="E1163" s="110" t="str">
        <f>VLOOKUP($C1163,'2023-24 School Level AAFTE'!$C$4:$L$2380,9,FALSE)</f>
        <v>Yes</v>
      </c>
      <c r="F1163" s="98">
        <f>VLOOKUP($C1163,'2023-24 School Level AAFTE'!$C$4:$J$2380,8,FALSE)</f>
        <v>13.5</v>
      </c>
      <c r="G1163" s="100">
        <f>IFERROR(IF(E1163= "yes",VLOOKUP(C1163,Summary!$B:$I,5,0),0),0)</f>
        <v>0</v>
      </c>
      <c r="H1163" s="99">
        <f t="shared" si="201"/>
        <v>13.5</v>
      </c>
      <c r="I1163" s="157">
        <f>VLOOKUP($A1163,'2024-25 Salary &amp; Benefits'!$A:$I,3,FALSE)</f>
        <v>1</v>
      </c>
      <c r="J1163" s="157">
        <f>VLOOKUP($A1163,'2024-25 Salary &amp; Benefits'!$A:$I,4,FALSE)</f>
        <v>1</v>
      </c>
      <c r="K1163" s="144">
        <f t="shared" si="202"/>
        <v>13.5</v>
      </c>
      <c r="L1163" s="143">
        <f t="shared" si="203"/>
        <v>0.04</v>
      </c>
      <c r="M1163" s="145">
        <f>'2024-25 Salary &amp; Benefits'!$E$6</f>
        <v>72728</v>
      </c>
      <c r="N1163" s="145">
        <f>'2024-25 Salary &amp; Benefits'!$F$6</f>
        <v>78209</v>
      </c>
      <c r="O1163" s="9">
        <f t="shared" si="204"/>
        <v>2909.12</v>
      </c>
      <c r="P1163" s="9">
        <f t="shared" si="205"/>
        <v>219.24000000000024</v>
      </c>
      <c r="Q1163" s="9">
        <f>'2024-25 Salary &amp; Benefits'!G$6</f>
        <v>14418.72</v>
      </c>
      <c r="R1163" s="146">
        <f>'2024-25 Salary &amp; Benefits'!H$6</f>
        <v>0.18149999999999999</v>
      </c>
      <c r="S1163" s="146">
        <f>'2024-25 Salary &amp; Benefits'!I$6</f>
        <v>0.17510000000000001</v>
      </c>
      <c r="T1163" s="9">
        <f t="shared" si="206"/>
        <v>1143.1400000000001</v>
      </c>
      <c r="U1163" s="9">
        <f t="shared" si="207"/>
        <v>52.14</v>
      </c>
      <c r="V1163" s="9">
        <f t="shared" si="208"/>
        <v>9.1300000000000008</v>
      </c>
      <c r="W1163" s="9">
        <f t="shared" si="209"/>
        <v>61.27</v>
      </c>
      <c r="X1163" s="22">
        <f t="shared" si="210"/>
        <v>4332.7700000000004</v>
      </c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</row>
    <row r="1164" spans="1:159" s="4" customFormat="1">
      <c r="A1164" s="78" t="s">
        <v>2365</v>
      </c>
      <c r="B1164" s="90" t="s">
        <v>1125</v>
      </c>
      <c r="C1164" s="91">
        <v>2572</v>
      </c>
      <c r="D1164" s="90" t="s">
        <v>1126</v>
      </c>
      <c r="E1164" s="110" t="str">
        <f>VLOOKUP($C1164,'2023-24 School Level AAFTE'!$C$4:$L$2380,9,FALSE)</f>
        <v>Yes</v>
      </c>
      <c r="F1164" s="98">
        <f>VLOOKUP($C1164,'2023-24 School Level AAFTE'!$C$4:$J$2380,8,FALSE)</f>
        <v>315</v>
      </c>
      <c r="G1164" s="100">
        <f>IFERROR(IF(E1164= "yes",VLOOKUP(C1164,Summary!$B:$I,5,0),0),0)</f>
        <v>0</v>
      </c>
      <c r="H1164" s="99">
        <f t="shared" si="201"/>
        <v>315</v>
      </c>
      <c r="I1164" s="157">
        <f>VLOOKUP($A1164,'2024-25 Salary &amp; Benefits'!$A:$I,3,FALSE)</f>
        <v>1</v>
      </c>
      <c r="J1164" s="157">
        <f>VLOOKUP($A1164,'2024-25 Salary &amp; Benefits'!$A:$I,4,FALSE)</f>
        <v>1</v>
      </c>
      <c r="K1164" s="144">
        <f t="shared" si="202"/>
        <v>315</v>
      </c>
      <c r="L1164" s="143">
        <f t="shared" si="203"/>
        <v>0.92400000000000004</v>
      </c>
      <c r="M1164" s="145">
        <f>'2024-25 Salary &amp; Benefits'!$E$6</f>
        <v>72728</v>
      </c>
      <c r="N1164" s="145">
        <f>'2024-25 Salary &amp; Benefits'!$F$6</f>
        <v>78209</v>
      </c>
      <c r="O1164" s="9">
        <f t="shared" si="204"/>
        <v>67200.67</v>
      </c>
      <c r="P1164" s="9">
        <f t="shared" si="205"/>
        <v>5064.4499999999971</v>
      </c>
      <c r="Q1164" s="9">
        <f>'2024-25 Salary &amp; Benefits'!G$6</f>
        <v>14418.72</v>
      </c>
      <c r="R1164" s="146">
        <f>'2024-25 Salary &amp; Benefits'!H$6</f>
        <v>0.18149999999999999</v>
      </c>
      <c r="S1164" s="146">
        <f>'2024-25 Salary &amp; Benefits'!I$6</f>
        <v>0.17510000000000001</v>
      </c>
      <c r="T1164" s="9">
        <f t="shared" si="206"/>
        <v>26406.6</v>
      </c>
      <c r="U1164" s="9">
        <f t="shared" si="207"/>
        <v>1204.42</v>
      </c>
      <c r="V1164" s="9">
        <f t="shared" si="208"/>
        <v>210.89</v>
      </c>
      <c r="W1164" s="9">
        <f t="shared" si="209"/>
        <v>1415.31</v>
      </c>
      <c r="X1164" s="22">
        <f t="shared" si="210"/>
        <v>100087.02999999998</v>
      </c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</row>
    <row r="1165" spans="1:159" s="4" customFormat="1">
      <c r="A1165" s="78" t="s">
        <v>2365</v>
      </c>
      <c r="B1165" s="90" t="s">
        <v>1125</v>
      </c>
      <c r="C1165" s="91">
        <v>3238</v>
      </c>
      <c r="D1165" s="90" t="s">
        <v>1127</v>
      </c>
      <c r="E1165" s="110" t="str">
        <f>VLOOKUP($C1165,'2023-24 School Level AAFTE'!$C$4:$L$2380,9,FALSE)</f>
        <v>Yes</v>
      </c>
      <c r="F1165" s="98">
        <f>VLOOKUP($C1165,'2023-24 School Level AAFTE'!$C$4:$J$2380,8,FALSE)</f>
        <v>287.41999999999996</v>
      </c>
      <c r="G1165" s="100">
        <f>IFERROR(IF(E1165= "yes",VLOOKUP(C1165,Summary!$B:$I,5,0),0),0)</f>
        <v>0</v>
      </c>
      <c r="H1165" s="99">
        <f t="shared" si="201"/>
        <v>287.41999999999996</v>
      </c>
      <c r="I1165" s="157">
        <f>VLOOKUP($A1165,'2024-25 Salary &amp; Benefits'!$A:$I,3,FALSE)</f>
        <v>1</v>
      </c>
      <c r="J1165" s="157">
        <f>VLOOKUP($A1165,'2024-25 Salary &amp; Benefits'!$A:$I,4,FALSE)</f>
        <v>1</v>
      </c>
      <c r="K1165" s="144">
        <f t="shared" si="202"/>
        <v>287.41999999999996</v>
      </c>
      <c r="L1165" s="143">
        <f t="shared" si="203"/>
        <v>0.84299999999999997</v>
      </c>
      <c r="M1165" s="145">
        <f>'2024-25 Salary &amp; Benefits'!$E$6</f>
        <v>72728</v>
      </c>
      <c r="N1165" s="145">
        <f>'2024-25 Salary &amp; Benefits'!$F$6</f>
        <v>78209</v>
      </c>
      <c r="O1165" s="9">
        <f t="shared" si="204"/>
        <v>61309.7</v>
      </c>
      <c r="P1165" s="9">
        <f t="shared" si="205"/>
        <v>4620.4900000000052</v>
      </c>
      <c r="Q1165" s="9">
        <f>'2024-25 Salary &amp; Benefits'!G$6</f>
        <v>14418.72</v>
      </c>
      <c r="R1165" s="146">
        <f>'2024-25 Salary &amp; Benefits'!H$6</f>
        <v>0.18149999999999999</v>
      </c>
      <c r="S1165" s="146">
        <f>'2024-25 Salary &amp; Benefits'!I$6</f>
        <v>0.17510000000000001</v>
      </c>
      <c r="T1165" s="9">
        <f t="shared" si="206"/>
        <v>24091.74</v>
      </c>
      <c r="U1165" s="9">
        <f t="shared" si="207"/>
        <v>1098.8399999999999</v>
      </c>
      <c r="V1165" s="9">
        <f t="shared" si="208"/>
        <v>192.41</v>
      </c>
      <c r="W1165" s="9">
        <f t="shared" si="209"/>
        <v>1291.25</v>
      </c>
      <c r="X1165" s="22">
        <f t="shared" si="210"/>
        <v>91313.180000000008</v>
      </c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</row>
    <row r="1166" spans="1:159" s="4" customFormat="1">
      <c r="A1166" s="78" t="s">
        <v>2532</v>
      </c>
      <c r="B1166" s="90" t="s">
        <v>2225</v>
      </c>
      <c r="C1166" s="89">
        <v>2506</v>
      </c>
      <c r="D1166" s="79" t="s">
        <v>2227</v>
      </c>
      <c r="E1166" s="110" t="str">
        <f>VLOOKUP($C1166,'2023-24 School Level AAFTE'!$C$4:$L$2380,9,FALSE)</f>
        <v>Yes</v>
      </c>
      <c r="F1166" s="98">
        <f>VLOOKUP($C1166,'2023-24 School Level AAFTE'!$C$4:$J$2380,8,FALSE)</f>
        <v>448.86</v>
      </c>
      <c r="G1166" s="100">
        <f>IFERROR(IF(E1166= "yes",VLOOKUP(C1166,Summary!$B:$I,5,0),0),0)</f>
        <v>0</v>
      </c>
      <c r="H1166" s="99">
        <f t="shared" si="201"/>
        <v>448.86</v>
      </c>
      <c r="I1166" s="157">
        <f>VLOOKUP($A1166,'2024-25 Salary &amp; Benefits'!$A:$I,3,FALSE)</f>
        <v>1</v>
      </c>
      <c r="J1166" s="157">
        <f>VLOOKUP($A1166,'2024-25 Salary &amp; Benefits'!$A:$I,4,FALSE)</f>
        <v>1</v>
      </c>
      <c r="K1166" s="144">
        <f t="shared" si="202"/>
        <v>448.86</v>
      </c>
      <c r="L1166" s="143">
        <f t="shared" si="203"/>
        <v>1.3169999999999999</v>
      </c>
      <c r="M1166" s="145">
        <f>'2024-25 Salary &amp; Benefits'!$E$6</f>
        <v>72728</v>
      </c>
      <c r="N1166" s="145">
        <f>'2024-25 Salary &amp; Benefits'!$F$6</f>
        <v>78209</v>
      </c>
      <c r="O1166" s="9">
        <f t="shared" si="204"/>
        <v>95782.78</v>
      </c>
      <c r="P1166" s="9">
        <f t="shared" si="205"/>
        <v>7218.4700000000012</v>
      </c>
      <c r="Q1166" s="9">
        <f>'2024-25 Salary &amp; Benefits'!G$6</f>
        <v>14418.72</v>
      </c>
      <c r="R1166" s="146">
        <f>'2024-25 Salary &amp; Benefits'!H$6</f>
        <v>0.18149999999999999</v>
      </c>
      <c r="S1166" s="146">
        <f>'2024-25 Salary &amp; Benefits'!I$6</f>
        <v>0.17510000000000001</v>
      </c>
      <c r="T1166" s="9">
        <f t="shared" si="206"/>
        <v>37637.980000000003</v>
      </c>
      <c r="U1166" s="9">
        <f t="shared" si="207"/>
        <v>1716.69</v>
      </c>
      <c r="V1166" s="9">
        <f t="shared" si="208"/>
        <v>300.58999999999997</v>
      </c>
      <c r="W1166" s="9">
        <f t="shared" si="209"/>
        <v>2017.28</v>
      </c>
      <c r="X1166" s="22">
        <f t="shared" si="210"/>
        <v>142656.51</v>
      </c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</row>
    <row r="1167" spans="1:159" s="4" customFormat="1">
      <c r="A1167" s="78" t="s">
        <v>2532</v>
      </c>
      <c r="B1167" s="90" t="s">
        <v>2225</v>
      </c>
      <c r="C1167" s="91">
        <v>2389</v>
      </c>
      <c r="D1167" s="90" t="s">
        <v>2226</v>
      </c>
      <c r="E1167" s="110" t="str">
        <f>VLOOKUP($C1167,'2023-24 School Level AAFTE'!$C$4:$L$2380,9,FALSE)</f>
        <v>Yes</v>
      </c>
      <c r="F1167" s="98">
        <f>VLOOKUP($C1167,'2023-24 School Level AAFTE'!$C$4:$J$2380,8,FALSE)</f>
        <v>140.71</v>
      </c>
      <c r="G1167" s="100">
        <f>IFERROR(IF(E1167= "yes",VLOOKUP(C1167,Summary!$B:$I,5,0),0),0)</f>
        <v>0</v>
      </c>
      <c r="H1167" s="99">
        <f t="shared" si="201"/>
        <v>140.71</v>
      </c>
      <c r="I1167" s="157">
        <f>VLOOKUP($A1167,'2024-25 Salary &amp; Benefits'!$A:$I,3,FALSE)</f>
        <v>1</v>
      </c>
      <c r="J1167" s="157">
        <f>VLOOKUP($A1167,'2024-25 Salary &amp; Benefits'!$A:$I,4,FALSE)</f>
        <v>1</v>
      </c>
      <c r="K1167" s="144">
        <f t="shared" si="202"/>
        <v>140.71</v>
      </c>
      <c r="L1167" s="143">
        <f t="shared" si="203"/>
        <v>0.41299999999999998</v>
      </c>
      <c r="M1167" s="145">
        <f>'2024-25 Salary &amp; Benefits'!$E$6</f>
        <v>72728</v>
      </c>
      <c r="N1167" s="145">
        <f>'2024-25 Salary &amp; Benefits'!$F$6</f>
        <v>78209</v>
      </c>
      <c r="O1167" s="9">
        <f t="shared" si="204"/>
        <v>30036.66</v>
      </c>
      <c r="P1167" s="9">
        <f t="shared" si="205"/>
        <v>2263.66</v>
      </c>
      <c r="Q1167" s="9">
        <f>'2024-25 Salary &amp; Benefits'!G$6</f>
        <v>14418.72</v>
      </c>
      <c r="R1167" s="146">
        <f>'2024-25 Salary &amp; Benefits'!H$6</f>
        <v>0.18149999999999999</v>
      </c>
      <c r="S1167" s="146">
        <f>'2024-25 Salary &amp; Benefits'!I$6</f>
        <v>0.17510000000000001</v>
      </c>
      <c r="T1167" s="9">
        <f t="shared" si="206"/>
        <v>11802.95</v>
      </c>
      <c r="U1167" s="9">
        <f t="shared" si="207"/>
        <v>538.34</v>
      </c>
      <c r="V1167" s="9">
        <f t="shared" si="208"/>
        <v>94.26</v>
      </c>
      <c r="W1167" s="9">
        <f t="shared" si="209"/>
        <v>632.6</v>
      </c>
      <c r="X1167" s="22">
        <f t="shared" si="210"/>
        <v>44735.87</v>
      </c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</row>
    <row r="1168" spans="1:159" s="4" customFormat="1">
      <c r="A1168" s="78" t="s">
        <v>2532</v>
      </c>
      <c r="B1168" s="90" t="s">
        <v>2225</v>
      </c>
      <c r="C1168" s="91">
        <v>2532</v>
      </c>
      <c r="D1168" s="90" t="s">
        <v>2228</v>
      </c>
      <c r="E1168" s="110" t="str">
        <f>VLOOKUP($C1168,'2023-24 School Level AAFTE'!$C$4:$L$2380,9,FALSE)</f>
        <v>Yes</v>
      </c>
      <c r="F1168" s="98">
        <f>VLOOKUP($C1168,'2023-24 School Level AAFTE'!$C$4:$J$2380,8,FALSE)</f>
        <v>277.74</v>
      </c>
      <c r="G1168" s="100">
        <f>IFERROR(IF(E1168= "yes",VLOOKUP(C1168,Summary!$B:$I,5,0),0),0)</f>
        <v>0</v>
      </c>
      <c r="H1168" s="99">
        <f t="shared" si="201"/>
        <v>277.74</v>
      </c>
      <c r="I1168" s="157">
        <f>VLOOKUP($A1168,'2024-25 Salary &amp; Benefits'!$A:$I,3,FALSE)</f>
        <v>1</v>
      </c>
      <c r="J1168" s="157">
        <f>VLOOKUP($A1168,'2024-25 Salary &amp; Benefits'!$A:$I,4,FALSE)</f>
        <v>1</v>
      </c>
      <c r="K1168" s="144">
        <f t="shared" si="202"/>
        <v>277.74</v>
      </c>
      <c r="L1168" s="143">
        <f t="shared" si="203"/>
        <v>0.81499999999999995</v>
      </c>
      <c r="M1168" s="145">
        <f>'2024-25 Salary &amp; Benefits'!$E$6</f>
        <v>72728</v>
      </c>
      <c r="N1168" s="145">
        <f>'2024-25 Salary &amp; Benefits'!$F$6</f>
        <v>78209</v>
      </c>
      <c r="O1168" s="9">
        <f t="shared" si="204"/>
        <v>59273.32</v>
      </c>
      <c r="P1168" s="9">
        <f t="shared" si="205"/>
        <v>4467.0199999999968</v>
      </c>
      <c r="Q1168" s="9">
        <f>'2024-25 Salary &amp; Benefits'!G$6</f>
        <v>14418.72</v>
      </c>
      <c r="R1168" s="146">
        <f>'2024-25 Salary &amp; Benefits'!H$6</f>
        <v>0.18149999999999999</v>
      </c>
      <c r="S1168" s="146">
        <f>'2024-25 Salary &amp; Benefits'!I$6</f>
        <v>0.17510000000000001</v>
      </c>
      <c r="T1168" s="9">
        <f t="shared" si="206"/>
        <v>23291.54</v>
      </c>
      <c r="U1168" s="9">
        <f t="shared" si="207"/>
        <v>1062.3399999999999</v>
      </c>
      <c r="V1168" s="9">
        <f t="shared" si="208"/>
        <v>186.02</v>
      </c>
      <c r="W1168" s="9">
        <f t="shared" si="209"/>
        <v>1248.3599999999999</v>
      </c>
      <c r="X1168" s="22">
        <f t="shared" si="210"/>
        <v>88280.24</v>
      </c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</row>
    <row r="1169" spans="1:159" s="4" customFormat="1">
      <c r="A1169" s="78" t="s">
        <v>2503</v>
      </c>
      <c r="B1169" s="90" t="s">
        <v>2094</v>
      </c>
      <c r="C1169" s="91">
        <v>2585</v>
      </c>
      <c r="D1169" s="90" t="s">
        <v>2096</v>
      </c>
      <c r="E1169" s="110" t="str">
        <f>VLOOKUP($C1169,'2023-24 School Level AAFTE'!$C$4:$L$2380,9,FALSE)</f>
        <v>Yes</v>
      </c>
      <c r="F1169" s="98">
        <f>VLOOKUP($C1169,'2023-24 School Level AAFTE'!$C$4:$J$2380,8,FALSE)</f>
        <v>187.14</v>
      </c>
      <c r="G1169" s="100">
        <f>IFERROR(IF(E1169= "yes",VLOOKUP(C1169,Summary!$B:$I,5,0),0),0)</f>
        <v>0</v>
      </c>
      <c r="H1169" s="99">
        <f t="shared" si="201"/>
        <v>187.14</v>
      </c>
      <c r="I1169" s="157">
        <f>VLOOKUP($A1169,'2024-25 Salary &amp; Benefits'!$A:$I,3,FALSE)</f>
        <v>1.06</v>
      </c>
      <c r="J1169" s="157">
        <f>VLOOKUP($A1169,'2024-25 Salary &amp; Benefits'!$A:$I,4,FALSE)</f>
        <v>1.06</v>
      </c>
      <c r="K1169" s="144">
        <f t="shared" si="202"/>
        <v>187.14</v>
      </c>
      <c r="L1169" s="143">
        <f t="shared" si="203"/>
        <v>0.54900000000000004</v>
      </c>
      <c r="M1169" s="145">
        <f>'2024-25 Salary &amp; Benefits'!$E$6</f>
        <v>72728</v>
      </c>
      <c r="N1169" s="145">
        <f>'2024-25 Salary &amp; Benefits'!$F$6</f>
        <v>78209</v>
      </c>
      <c r="O1169" s="9">
        <f t="shared" si="204"/>
        <v>42323.33</v>
      </c>
      <c r="P1169" s="9">
        <f t="shared" si="205"/>
        <v>3189.6199999999953</v>
      </c>
      <c r="Q1169" s="9">
        <f>'2024-25 Salary &amp; Benefits'!G$6</f>
        <v>14418.72</v>
      </c>
      <c r="R1169" s="146">
        <f>'2024-25 Salary &amp; Benefits'!H$6</f>
        <v>0.18149999999999999</v>
      </c>
      <c r="S1169" s="146">
        <f>'2024-25 Salary &amp; Benefits'!I$6</f>
        <v>0.17510000000000001</v>
      </c>
      <c r="T1169" s="9">
        <f t="shared" si="206"/>
        <v>16156.06</v>
      </c>
      <c r="U1169" s="9">
        <f t="shared" si="207"/>
        <v>758.55</v>
      </c>
      <c r="V1169" s="9">
        <f t="shared" si="208"/>
        <v>132.82</v>
      </c>
      <c r="W1169" s="9">
        <f t="shared" si="209"/>
        <v>891.36999999999989</v>
      </c>
      <c r="X1169" s="22">
        <f t="shared" si="210"/>
        <v>62560.38</v>
      </c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</row>
    <row r="1170" spans="1:159" s="4" customFormat="1">
      <c r="A1170" s="78" t="s">
        <v>2503</v>
      </c>
      <c r="B1170" s="90" t="s">
        <v>2094</v>
      </c>
      <c r="C1170" s="91">
        <v>3365</v>
      </c>
      <c r="D1170" s="90" t="s">
        <v>2098</v>
      </c>
      <c r="E1170" s="110" t="str">
        <f>VLOOKUP($C1170,'2023-24 School Level AAFTE'!$C$4:$L$2380,9,FALSE)</f>
        <v>No</v>
      </c>
      <c r="F1170" s="98">
        <f>VLOOKUP($C1170,'2023-24 School Level AAFTE'!$C$4:$J$2380,8,FALSE)</f>
        <v>292.14</v>
      </c>
      <c r="G1170" s="100">
        <f>IFERROR(IF(E1170= "yes",VLOOKUP(C1170,Summary!$B:$I,5,0),0),0)</f>
        <v>0</v>
      </c>
      <c r="H1170" s="99">
        <f t="shared" si="201"/>
        <v>0</v>
      </c>
      <c r="I1170" s="157">
        <f>VLOOKUP($A1170,'2024-25 Salary &amp; Benefits'!$A:$I,3,FALSE)</f>
        <v>1.06</v>
      </c>
      <c r="J1170" s="157">
        <f>VLOOKUP($A1170,'2024-25 Salary &amp; Benefits'!$A:$I,4,FALSE)</f>
        <v>1.06</v>
      </c>
      <c r="K1170" s="144">
        <f t="shared" si="202"/>
        <v>0</v>
      </c>
      <c r="L1170" s="143">
        <f t="shared" si="203"/>
        <v>0</v>
      </c>
      <c r="M1170" s="145">
        <f>'2024-25 Salary &amp; Benefits'!$E$6</f>
        <v>72728</v>
      </c>
      <c r="N1170" s="145">
        <f>'2024-25 Salary &amp; Benefits'!$F$6</f>
        <v>78209</v>
      </c>
      <c r="O1170" s="9">
        <f t="shared" si="204"/>
        <v>0</v>
      </c>
      <c r="P1170" s="9">
        <f t="shared" si="205"/>
        <v>0</v>
      </c>
      <c r="Q1170" s="9">
        <f>'2024-25 Salary &amp; Benefits'!G$6</f>
        <v>14418.72</v>
      </c>
      <c r="R1170" s="146">
        <f>'2024-25 Salary &amp; Benefits'!H$6</f>
        <v>0.18149999999999999</v>
      </c>
      <c r="S1170" s="146">
        <f>'2024-25 Salary &amp; Benefits'!I$6</f>
        <v>0.17510000000000001</v>
      </c>
      <c r="T1170" s="9">
        <f t="shared" si="206"/>
        <v>0</v>
      </c>
      <c r="U1170" s="9">
        <f t="shared" si="207"/>
        <v>0</v>
      </c>
      <c r="V1170" s="9">
        <f t="shared" si="208"/>
        <v>0</v>
      </c>
      <c r="W1170" s="9">
        <f t="shared" si="209"/>
        <v>0</v>
      </c>
      <c r="X1170" s="22">
        <f t="shared" si="210"/>
        <v>0</v>
      </c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</row>
    <row r="1171" spans="1:159" s="4" customFormat="1">
      <c r="A1171" s="78" t="s">
        <v>2503</v>
      </c>
      <c r="B1171" s="90" t="s">
        <v>2094</v>
      </c>
      <c r="C1171" s="91">
        <v>4533</v>
      </c>
      <c r="D1171" s="90" t="s">
        <v>2099</v>
      </c>
      <c r="E1171" s="110" t="str">
        <f>VLOOKUP($C1171,'2023-24 School Level AAFTE'!$C$4:$L$2380,9,FALSE)</f>
        <v>Yes</v>
      </c>
      <c r="F1171" s="98">
        <f>VLOOKUP($C1171,'2023-24 School Level AAFTE'!$C$4:$J$2380,8,FALSE)</f>
        <v>338.82</v>
      </c>
      <c r="G1171" s="100">
        <f>IFERROR(IF(E1171= "yes",VLOOKUP(C1171,Summary!$B:$I,5,0),0),0)</f>
        <v>0</v>
      </c>
      <c r="H1171" s="99">
        <f t="shared" si="201"/>
        <v>338.82</v>
      </c>
      <c r="I1171" s="157">
        <f>VLOOKUP($A1171,'2024-25 Salary &amp; Benefits'!$A:$I,3,FALSE)</f>
        <v>1.06</v>
      </c>
      <c r="J1171" s="157">
        <f>VLOOKUP($A1171,'2024-25 Salary &amp; Benefits'!$A:$I,4,FALSE)</f>
        <v>1.06</v>
      </c>
      <c r="K1171" s="144">
        <f t="shared" si="202"/>
        <v>338.82</v>
      </c>
      <c r="L1171" s="143">
        <f t="shared" si="203"/>
        <v>0.99399999999999999</v>
      </c>
      <c r="M1171" s="145">
        <f>'2024-25 Salary &amp; Benefits'!$E$6</f>
        <v>72728</v>
      </c>
      <c r="N1171" s="145">
        <f>'2024-25 Salary &amp; Benefits'!$F$6</f>
        <v>78209</v>
      </c>
      <c r="O1171" s="9">
        <f t="shared" si="204"/>
        <v>76629.13</v>
      </c>
      <c r="P1171" s="9">
        <f t="shared" si="205"/>
        <v>5775</v>
      </c>
      <c r="Q1171" s="9">
        <f>'2024-25 Salary &amp; Benefits'!G$6</f>
        <v>14418.72</v>
      </c>
      <c r="R1171" s="146">
        <f>'2024-25 Salary &amp; Benefits'!H$6</f>
        <v>0.18149999999999999</v>
      </c>
      <c r="S1171" s="146">
        <f>'2024-25 Salary &amp; Benefits'!I$6</f>
        <v>0.17510000000000001</v>
      </c>
      <c r="T1171" s="9">
        <f t="shared" si="206"/>
        <v>29251.599999999999</v>
      </c>
      <c r="U1171" s="9">
        <f t="shared" si="207"/>
        <v>1373.4</v>
      </c>
      <c r="V1171" s="9">
        <f t="shared" si="208"/>
        <v>240.48</v>
      </c>
      <c r="W1171" s="9">
        <f t="shared" si="209"/>
        <v>1613.88</v>
      </c>
      <c r="X1171" s="22">
        <f t="shared" si="210"/>
        <v>113269.61000000002</v>
      </c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</row>
    <row r="1172" spans="1:159" s="4" customFormat="1">
      <c r="A1172" s="78" t="s">
        <v>2503</v>
      </c>
      <c r="B1172" s="90" t="s">
        <v>2094</v>
      </c>
      <c r="C1172" s="91">
        <v>5112</v>
      </c>
      <c r="D1172" s="90" t="s">
        <v>2100</v>
      </c>
      <c r="E1172" s="110" t="str">
        <f>VLOOKUP($C1172,'2023-24 School Level AAFTE'!$C$4:$L$2380,9,FALSE)</f>
        <v>Yes</v>
      </c>
      <c r="F1172" s="98">
        <f>VLOOKUP($C1172,'2023-24 School Level AAFTE'!$C$4:$J$2380,8,FALSE)</f>
        <v>25.81</v>
      </c>
      <c r="G1172" s="100">
        <f>IFERROR(IF(E1172= "yes",VLOOKUP(C1172,Summary!$B:$I,5,0),0),0)</f>
        <v>0</v>
      </c>
      <c r="H1172" s="99">
        <f t="shared" si="201"/>
        <v>25.81</v>
      </c>
      <c r="I1172" s="157">
        <f>VLOOKUP($A1172,'2024-25 Salary &amp; Benefits'!$A:$I,3,FALSE)</f>
        <v>1.06</v>
      </c>
      <c r="J1172" s="157">
        <f>VLOOKUP($A1172,'2024-25 Salary &amp; Benefits'!$A:$I,4,FALSE)</f>
        <v>1.06</v>
      </c>
      <c r="K1172" s="144">
        <f t="shared" si="202"/>
        <v>25.81</v>
      </c>
      <c r="L1172" s="143">
        <f t="shared" si="203"/>
        <v>7.5999999999999998E-2</v>
      </c>
      <c r="M1172" s="145">
        <f>'2024-25 Salary &amp; Benefits'!$E$6</f>
        <v>72728</v>
      </c>
      <c r="N1172" s="145">
        <f>'2024-25 Salary &amp; Benefits'!$F$6</f>
        <v>78209</v>
      </c>
      <c r="O1172" s="9">
        <f t="shared" si="204"/>
        <v>5858.97</v>
      </c>
      <c r="P1172" s="9">
        <f t="shared" si="205"/>
        <v>441.55000000000018</v>
      </c>
      <c r="Q1172" s="9">
        <f>'2024-25 Salary &amp; Benefits'!G$6</f>
        <v>14418.72</v>
      </c>
      <c r="R1172" s="146">
        <f>'2024-25 Salary &amp; Benefits'!H$6</f>
        <v>0.18149999999999999</v>
      </c>
      <c r="S1172" s="146">
        <f>'2024-25 Salary &amp; Benefits'!I$6</f>
        <v>0.17510000000000001</v>
      </c>
      <c r="T1172" s="9">
        <f t="shared" si="206"/>
        <v>2236.54</v>
      </c>
      <c r="U1172" s="9">
        <f t="shared" si="207"/>
        <v>105.01</v>
      </c>
      <c r="V1172" s="9">
        <f t="shared" si="208"/>
        <v>18.39</v>
      </c>
      <c r="W1172" s="9">
        <f t="shared" si="209"/>
        <v>123.4</v>
      </c>
      <c r="X1172" s="22">
        <f t="shared" si="210"/>
        <v>8660.4600000000009</v>
      </c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</row>
    <row r="1173" spans="1:159" s="4" customFormat="1">
      <c r="A1173" s="78" t="s">
        <v>2503</v>
      </c>
      <c r="B1173" s="90" t="s">
        <v>2094</v>
      </c>
      <c r="C1173" s="91">
        <v>3003</v>
      </c>
      <c r="D1173" s="90" t="s">
        <v>2097</v>
      </c>
      <c r="E1173" s="110" t="str">
        <f>VLOOKUP($C1173,'2023-24 School Level AAFTE'!$C$4:$L$2380,9,FALSE)</f>
        <v>Yes</v>
      </c>
      <c r="F1173" s="98">
        <f>VLOOKUP($C1173,'2023-24 School Level AAFTE'!$C$4:$J$2380,8,FALSE)</f>
        <v>249.36</v>
      </c>
      <c r="G1173" s="100">
        <f>IFERROR(IF(E1173= "yes",VLOOKUP(C1173,Summary!$B:$I,5,0),0),0)</f>
        <v>0</v>
      </c>
      <c r="H1173" s="99">
        <f t="shared" si="201"/>
        <v>249.36</v>
      </c>
      <c r="I1173" s="157">
        <f>VLOOKUP($A1173,'2024-25 Salary &amp; Benefits'!$A:$I,3,FALSE)</f>
        <v>1.06</v>
      </c>
      <c r="J1173" s="157">
        <f>VLOOKUP($A1173,'2024-25 Salary &amp; Benefits'!$A:$I,4,FALSE)</f>
        <v>1.06</v>
      </c>
      <c r="K1173" s="144">
        <f t="shared" si="202"/>
        <v>249.36</v>
      </c>
      <c r="L1173" s="143">
        <f t="shared" si="203"/>
        <v>0.73099999999999998</v>
      </c>
      <c r="M1173" s="145">
        <f>'2024-25 Salary &amp; Benefits'!$E$6</f>
        <v>72728</v>
      </c>
      <c r="N1173" s="145">
        <f>'2024-25 Salary &amp; Benefits'!$F$6</f>
        <v>78209</v>
      </c>
      <c r="O1173" s="9">
        <f t="shared" si="204"/>
        <v>56354.02</v>
      </c>
      <c r="P1173" s="9">
        <f t="shared" si="205"/>
        <v>4247.010000000002</v>
      </c>
      <c r="Q1173" s="9">
        <f>'2024-25 Salary &amp; Benefits'!G$6</f>
        <v>14418.72</v>
      </c>
      <c r="R1173" s="146">
        <f>'2024-25 Salary &amp; Benefits'!H$6</f>
        <v>0.18149999999999999</v>
      </c>
      <c r="S1173" s="146">
        <f>'2024-25 Salary &amp; Benefits'!I$6</f>
        <v>0.17510000000000001</v>
      </c>
      <c r="T1173" s="9">
        <f t="shared" si="206"/>
        <v>21511.99</v>
      </c>
      <c r="U1173" s="9">
        <f t="shared" si="207"/>
        <v>1010.02</v>
      </c>
      <c r="V1173" s="9">
        <f t="shared" si="208"/>
        <v>176.85</v>
      </c>
      <c r="W1173" s="9">
        <f t="shared" si="209"/>
        <v>1186.8699999999999</v>
      </c>
      <c r="X1173" s="22">
        <f t="shared" si="210"/>
        <v>83299.889999999985</v>
      </c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</row>
    <row r="1174" spans="1:159" s="4" customFormat="1">
      <c r="A1174" s="78" t="s">
        <v>2503</v>
      </c>
      <c r="B1174" s="90" t="s">
        <v>2094</v>
      </c>
      <c r="C1174" s="91">
        <v>2343</v>
      </c>
      <c r="D1174" s="90" t="s">
        <v>2095</v>
      </c>
      <c r="E1174" s="110" t="str">
        <f>VLOOKUP($C1174,'2023-24 School Level AAFTE'!$C$4:$L$2380,9,FALSE)</f>
        <v>No</v>
      </c>
      <c r="F1174" s="98">
        <f>VLOOKUP($C1174,'2023-24 School Level AAFTE'!$C$4:$J$2380,8,FALSE)</f>
        <v>472.42</v>
      </c>
      <c r="G1174" s="100">
        <f>IFERROR(IF(E1174= "yes",VLOOKUP(C1174,Summary!$B:$I,5,0),0),0)</f>
        <v>0</v>
      </c>
      <c r="H1174" s="99">
        <f t="shared" si="201"/>
        <v>0</v>
      </c>
      <c r="I1174" s="157">
        <f>VLOOKUP($A1174,'2024-25 Salary &amp; Benefits'!$A:$I,3,FALSE)</f>
        <v>1.06</v>
      </c>
      <c r="J1174" s="157">
        <f>VLOOKUP($A1174,'2024-25 Salary &amp; Benefits'!$A:$I,4,FALSE)</f>
        <v>1.06</v>
      </c>
      <c r="K1174" s="144">
        <f t="shared" si="202"/>
        <v>0</v>
      </c>
      <c r="L1174" s="143">
        <f t="shared" si="203"/>
        <v>0</v>
      </c>
      <c r="M1174" s="145">
        <f>'2024-25 Salary &amp; Benefits'!$E$6</f>
        <v>72728</v>
      </c>
      <c r="N1174" s="145">
        <f>'2024-25 Salary &amp; Benefits'!$F$6</f>
        <v>78209</v>
      </c>
      <c r="O1174" s="9">
        <f t="shared" si="204"/>
        <v>0</v>
      </c>
      <c r="P1174" s="9">
        <f t="shared" si="205"/>
        <v>0</v>
      </c>
      <c r="Q1174" s="9">
        <f>'2024-25 Salary &amp; Benefits'!G$6</f>
        <v>14418.72</v>
      </c>
      <c r="R1174" s="146">
        <f>'2024-25 Salary &amp; Benefits'!H$6</f>
        <v>0.18149999999999999</v>
      </c>
      <c r="S1174" s="146">
        <f>'2024-25 Salary &amp; Benefits'!I$6</f>
        <v>0.17510000000000001</v>
      </c>
      <c r="T1174" s="9">
        <f t="shared" si="206"/>
        <v>0</v>
      </c>
      <c r="U1174" s="9">
        <f t="shared" si="207"/>
        <v>0</v>
      </c>
      <c r="V1174" s="9">
        <f t="shared" si="208"/>
        <v>0</v>
      </c>
      <c r="W1174" s="9">
        <f t="shared" si="209"/>
        <v>0</v>
      </c>
      <c r="X1174" s="22">
        <f t="shared" si="210"/>
        <v>0</v>
      </c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</row>
    <row r="1175" spans="1:159" s="4" customFormat="1">
      <c r="A1175" s="78" t="s">
        <v>2436</v>
      </c>
      <c r="B1175" s="90" t="s">
        <v>1567</v>
      </c>
      <c r="C1175" s="89">
        <v>3459</v>
      </c>
      <c r="D1175" s="79" t="s">
        <v>1568</v>
      </c>
      <c r="E1175" s="110" t="str">
        <f>VLOOKUP($C1175,'2023-24 School Level AAFTE'!$C$4:$L$2380,9,FALSE)</f>
        <v>No</v>
      </c>
      <c r="F1175" s="98">
        <f>VLOOKUP($C1175,'2023-24 School Level AAFTE'!$C$4:$J$2380,8,FALSE)</f>
        <v>66.14</v>
      </c>
      <c r="G1175" s="100">
        <f>IFERROR(IF(E1175= "yes",VLOOKUP(C1175,Summary!$B:$I,5,0),0),0)</f>
        <v>0</v>
      </c>
      <c r="H1175" s="99">
        <f t="shared" si="201"/>
        <v>0</v>
      </c>
      <c r="I1175" s="157">
        <f>VLOOKUP($A1175,'2024-25 Salary &amp; Benefits'!$A:$I,3,FALSE)</f>
        <v>1.06</v>
      </c>
      <c r="J1175" s="157">
        <f>VLOOKUP($A1175,'2024-25 Salary &amp; Benefits'!$A:$I,4,FALSE)</f>
        <v>1.06</v>
      </c>
      <c r="K1175" s="144">
        <f t="shared" si="202"/>
        <v>0</v>
      </c>
      <c r="L1175" s="143">
        <f t="shared" si="203"/>
        <v>0</v>
      </c>
      <c r="M1175" s="145">
        <f>'2024-25 Salary &amp; Benefits'!$E$6</f>
        <v>72728</v>
      </c>
      <c r="N1175" s="145">
        <f>'2024-25 Salary &amp; Benefits'!$F$6</f>
        <v>78209</v>
      </c>
      <c r="O1175" s="9">
        <f t="shared" si="204"/>
        <v>0</v>
      </c>
      <c r="P1175" s="9">
        <f t="shared" si="205"/>
        <v>0</v>
      </c>
      <c r="Q1175" s="9">
        <f>'2024-25 Salary &amp; Benefits'!G$6</f>
        <v>14418.72</v>
      </c>
      <c r="R1175" s="146">
        <f>'2024-25 Salary &amp; Benefits'!H$6</f>
        <v>0.18149999999999999</v>
      </c>
      <c r="S1175" s="146">
        <f>'2024-25 Salary &amp; Benefits'!I$6</f>
        <v>0.17510000000000001</v>
      </c>
      <c r="T1175" s="9">
        <f t="shared" si="206"/>
        <v>0</v>
      </c>
      <c r="U1175" s="9">
        <f t="shared" si="207"/>
        <v>0</v>
      </c>
      <c r="V1175" s="9">
        <f t="shared" si="208"/>
        <v>0</v>
      </c>
      <c r="W1175" s="9">
        <f t="shared" si="209"/>
        <v>0</v>
      </c>
      <c r="X1175" s="22">
        <f t="shared" si="210"/>
        <v>0</v>
      </c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</row>
    <row r="1176" spans="1:159" s="4" customFormat="1">
      <c r="A1176" s="78" t="s">
        <v>2434</v>
      </c>
      <c r="B1176" s="90" t="s">
        <v>1556</v>
      </c>
      <c r="C1176" s="91">
        <v>5625</v>
      </c>
      <c r="D1176" s="90" t="s">
        <v>3061</v>
      </c>
      <c r="E1176" s="110" t="str">
        <f>VLOOKUP($C1176,'2023-24 School Level AAFTE'!$C$4:$L$2380,9,FALSE)</f>
        <v>Yes</v>
      </c>
      <c r="F1176" s="98">
        <f>VLOOKUP($C1176,'2023-24 School Level AAFTE'!$C$4:$J$2380,8,FALSE)</f>
        <v>150.9</v>
      </c>
      <c r="G1176" s="100">
        <f>IFERROR(IF(E1176= "yes",VLOOKUP(C1176,Summary!$B:$I,5,0),0),0)</f>
        <v>0</v>
      </c>
      <c r="H1176" s="99">
        <f t="shared" si="201"/>
        <v>150.9</v>
      </c>
      <c r="I1176" s="157">
        <f>VLOOKUP($A1176,'2024-25 Salary &amp; Benefits'!$A:$I,3,FALSE)</f>
        <v>1.1200000000000001</v>
      </c>
      <c r="J1176" s="157">
        <f>VLOOKUP($A1176,'2024-25 Salary &amp; Benefits'!$A:$I,4,FALSE)</f>
        <v>1.1200000000000001</v>
      </c>
      <c r="K1176" s="144">
        <f t="shared" si="202"/>
        <v>150.9</v>
      </c>
      <c r="L1176" s="143">
        <f t="shared" si="203"/>
        <v>0.443</v>
      </c>
      <c r="M1176" s="145">
        <f>'2024-25 Salary &amp; Benefits'!$E$6</f>
        <v>72728</v>
      </c>
      <c r="N1176" s="145">
        <f>'2024-25 Salary &amp; Benefits'!$F$6</f>
        <v>78209</v>
      </c>
      <c r="O1176" s="9">
        <f t="shared" si="204"/>
        <v>36084.720000000001</v>
      </c>
      <c r="P1176" s="9">
        <f t="shared" si="205"/>
        <v>2719.4599999999991</v>
      </c>
      <c r="Q1176" s="9">
        <f>'2024-25 Salary &amp; Benefits'!G$6</f>
        <v>14418.72</v>
      </c>
      <c r="R1176" s="146">
        <f>'2024-25 Salary &amp; Benefits'!H$6</f>
        <v>0.18149999999999999</v>
      </c>
      <c r="S1176" s="146">
        <f>'2024-25 Salary &amp; Benefits'!I$6</f>
        <v>0.17510000000000001</v>
      </c>
      <c r="T1176" s="9">
        <f t="shared" si="206"/>
        <v>13413.05</v>
      </c>
      <c r="U1176" s="9">
        <f t="shared" si="207"/>
        <v>646.74</v>
      </c>
      <c r="V1176" s="9">
        <f t="shared" si="208"/>
        <v>113.24</v>
      </c>
      <c r="W1176" s="9">
        <f t="shared" si="209"/>
        <v>759.98</v>
      </c>
      <c r="X1176" s="22">
        <f t="shared" si="210"/>
        <v>52977.210000000006</v>
      </c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</row>
    <row r="1177" spans="1:159" s="4" customFormat="1">
      <c r="A1177" s="78" t="s">
        <v>2434</v>
      </c>
      <c r="B1177" s="90" t="s">
        <v>1556</v>
      </c>
      <c r="C1177" s="91">
        <v>4329</v>
      </c>
      <c r="D1177" s="90" t="s">
        <v>3062</v>
      </c>
      <c r="E1177" s="110" t="str">
        <f>VLOOKUP($C1177,'2023-24 School Level AAFTE'!$C$4:$L$2380,9,FALSE)</f>
        <v>Yes</v>
      </c>
      <c r="F1177" s="98">
        <f>VLOOKUP($C1177,'2023-24 School Level AAFTE'!$C$4:$J$2380,8,FALSE)</f>
        <v>443.43</v>
      </c>
      <c r="G1177" s="100">
        <f>IFERROR(IF(E1177= "yes",VLOOKUP(C1177,Summary!$B:$I,5,0),0),0)</f>
        <v>0</v>
      </c>
      <c r="H1177" s="99">
        <f t="shared" si="201"/>
        <v>443.43</v>
      </c>
      <c r="I1177" s="157">
        <f>VLOOKUP($A1177,'2024-25 Salary &amp; Benefits'!$A:$I,3,FALSE)</f>
        <v>1.1200000000000001</v>
      </c>
      <c r="J1177" s="157">
        <f>VLOOKUP($A1177,'2024-25 Salary &amp; Benefits'!$A:$I,4,FALSE)</f>
        <v>1.1200000000000001</v>
      </c>
      <c r="K1177" s="144">
        <f t="shared" si="202"/>
        <v>443.43</v>
      </c>
      <c r="L1177" s="143">
        <f t="shared" si="203"/>
        <v>1.3009999999999999</v>
      </c>
      <c r="M1177" s="145">
        <f>'2024-25 Salary &amp; Benefits'!$E$6</f>
        <v>72728</v>
      </c>
      <c r="N1177" s="145">
        <f>'2024-25 Salary &amp; Benefits'!$F$6</f>
        <v>78209</v>
      </c>
      <c r="O1177" s="9">
        <f t="shared" si="204"/>
        <v>105973.42</v>
      </c>
      <c r="P1177" s="9">
        <f t="shared" si="205"/>
        <v>7986.4799999999959</v>
      </c>
      <c r="Q1177" s="9">
        <f>'2024-25 Salary &amp; Benefits'!G$6</f>
        <v>14418.72</v>
      </c>
      <c r="R1177" s="146">
        <f>'2024-25 Salary &amp; Benefits'!H$6</f>
        <v>0.18149999999999999</v>
      </c>
      <c r="S1177" s="146">
        <f>'2024-25 Salary &amp; Benefits'!I$6</f>
        <v>0.17510000000000001</v>
      </c>
      <c r="T1177" s="9">
        <f t="shared" si="206"/>
        <v>39391.360000000001</v>
      </c>
      <c r="U1177" s="9">
        <f t="shared" si="207"/>
        <v>1899.33</v>
      </c>
      <c r="V1177" s="9">
        <f t="shared" si="208"/>
        <v>332.57</v>
      </c>
      <c r="W1177" s="9">
        <f t="shared" si="209"/>
        <v>2231.9</v>
      </c>
      <c r="X1177" s="22">
        <f t="shared" si="210"/>
        <v>155583.16</v>
      </c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</row>
    <row r="1178" spans="1:159" s="4" customFormat="1">
      <c r="A1178" s="78" t="s">
        <v>2434</v>
      </c>
      <c r="B1178" s="90" t="s">
        <v>1556</v>
      </c>
      <c r="C1178" s="91">
        <v>5589</v>
      </c>
      <c r="D1178" s="90" t="s">
        <v>3005</v>
      </c>
      <c r="E1178" s="110" t="str">
        <f>VLOOKUP($C1178,'2023-24 School Level AAFTE'!$C$4:$L$2380,9,FALSE)</f>
        <v>Yes</v>
      </c>
      <c r="F1178" s="98">
        <f>VLOOKUP($C1178,'2023-24 School Level AAFTE'!$C$4:$J$2380,8,FALSE)</f>
        <v>506.49</v>
      </c>
      <c r="G1178" s="100">
        <f>IFERROR(IF(E1178= "yes",VLOOKUP(C1178,Summary!$B:$I,5,0),0),0)</f>
        <v>0</v>
      </c>
      <c r="H1178" s="99">
        <f t="shared" si="201"/>
        <v>506.49</v>
      </c>
      <c r="I1178" s="157">
        <f>VLOOKUP($A1178,'2024-25 Salary &amp; Benefits'!$A:$I,3,FALSE)</f>
        <v>1.1200000000000001</v>
      </c>
      <c r="J1178" s="157">
        <f>VLOOKUP($A1178,'2024-25 Salary &amp; Benefits'!$A:$I,4,FALSE)</f>
        <v>1.1200000000000001</v>
      </c>
      <c r="K1178" s="144">
        <f t="shared" si="202"/>
        <v>506.49</v>
      </c>
      <c r="L1178" s="143">
        <f t="shared" si="203"/>
        <v>1.486</v>
      </c>
      <c r="M1178" s="145">
        <f>'2024-25 Salary &amp; Benefits'!$E$6</f>
        <v>72728</v>
      </c>
      <c r="N1178" s="145">
        <f>'2024-25 Salary &amp; Benefits'!$F$6</f>
        <v>78209</v>
      </c>
      <c r="O1178" s="9">
        <f t="shared" si="204"/>
        <v>121042.66</v>
      </c>
      <c r="P1178" s="9">
        <f t="shared" si="205"/>
        <v>9122.14</v>
      </c>
      <c r="Q1178" s="9">
        <f>'2024-25 Salary &amp; Benefits'!G$6</f>
        <v>14418.72</v>
      </c>
      <c r="R1178" s="146">
        <f>'2024-25 Salary &amp; Benefits'!H$6</f>
        <v>0.18149999999999999</v>
      </c>
      <c r="S1178" s="146">
        <f>'2024-25 Salary &amp; Benefits'!I$6</f>
        <v>0.17510000000000001</v>
      </c>
      <c r="T1178" s="9">
        <f t="shared" si="206"/>
        <v>44992.75</v>
      </c>
      <c r="U1178" s="9">
        <f t="shared" si="207"/>
        <v>2169.41</v>
      </c>
      <c r="V1178" s="9">
        <f t="shared" si="208"/>
        <v>379.86</v>
      </c>
      <c r="W1178" s="9">
        <f t="shared" si="209"/>
        <v>2549.27</v>
      </c>
      <c r="X1178" s="22">
        <f t="shared" si="210"/>
        <v>177706.81999999998</v>
      </c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</row>
    <row r="1179" spans="1:159" s="4" customFormat="1">
      <c r="A1179" s="78" t="s">
        <v>2434</v>
      </c>
      <c r="B1179" s="90" t="s">
        <v>1556</v>
      </c>
      <c r="C1179" s="91">
        <v>3183</v>
      </c>
      <c r="D1179" s="90" t="s">
        <v>77</v>
      </c>
      <c r="E1179" s="110" t="str">
        <f>VLOOKUP($C1179,'2023-24 School Level AAFTE'!$C$4:$L$2380,9,FALSE)</f>
        <v>Yes</v>
      </c>
      <c r="F1179" s="98">
        <f>VLOOKUP($C1179,'2023-24 School Level AAFTE'!$C$4:$J$2380,8,FALSE)</f>
        <v>472.02000000000004</v>
      </c>
      <c r="G1179" s="100">
        <f>IFERROR(IF(E1179= "yes",VLOOKUP(C1179,Summary!$B:$I,5,0),0),0)</f>
        <v>0</v>
      </c>
      <c r="H1179" s="99">
        <f t="shared" si="201"/>
        <v>472.02000000000004</v>
      </c>
      <c r="I1179" s="157">
        <f>VLOOKUP($A1179,'2024-25 Salary &amp; Benefits'!$A:$I,3,FALSE)</f>
        <v>1.1200000000000001</v>
      </c>
      <c r="J1179" s="157">
        <f>VLOOKUP($A1179,'2024-25 Salary &amp; Benefits'!$A:$I,4,FALSE)</f>
        <v>1.1200000000000001</v>
      </c>
      <c r="K1179" s="144">
        <f t="shared" si="202"/>
        <v>472.02000000000004</v>
      </c>
      <c r="L1179" s="143">
        <f t="shared" si="203"/>
        <v>1.385</v>
      </c>
      <c r="M1179" s="145">
        <f>'2024-25 Salary &amp; Benefits'!$E$6</f>
        <v>72728</v>
      </c>
      <c r="N1179" s="145">
        <f>'2024-25 Salary &amp; Benefits'!$F$6</f>
        <v>78209</v>
      </c>
      <c r="O1179" s="9">
        <f t="shared" si="204"/>
        <v>112815.67</v>
      </c>
      <c r="P1179" s="9">
        <f t="shared" si="205"/>
        <v>8502.1300000000047</v>
      </c>
      <c r="Q1179" s="9">
        <f>'2024-25 Salary &amp; Benefits'!G$6</f>
        <v>14418.72</v>
      </c>
      <c r="R1179" s="146">
        <f>'2024-25 Salary &amp; Benefits'!H$6</f>
        <v>0.18149999999999999</v>
      </c>
      <c r="S1179" s="146">
        <f>'2024-25 Salary &amp; Benefits'!I$6</f>
        <v>0.17510000000000001</v>
      </c>
      <c r="T1179" s="9">
        <f t="shared" si="206"/>
        <v>41934.69</v>
      </c>
      <c r="U1179" s="9">
        <f t="shared" si="207"/>
        <v>2021.96</v>
      </c>
      <c r="V1179" s="9">
        <f t="shared" si="208"/>
        <v>354.05</v>
      </c>
      <c r="W1179" s="9">
        <f t="shared" si="209"/>
        <v>2376.0100000000002</v>
      </c>
      <c r="X1179" s="22">
        <f t="shared" si="210"/>
        <v>165628.5</v>
      </c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</row>
    <row r="1180" spans="1:159" s="4" customFormat="1">
      <c r="A1180" s="78" t="s">
        <v>2434</v>
      </c>
      <c r="B1180" s="90" t="s">
        <v>1556</v>
      </c>
      <c r="C1180" s="91">
        <v>3821</v>
      </c>
      <c r="D1180" s="90" t="s">
        <v>1559</v>
      </c>
      <c r="E1180" s="110" t="str">
        <f>VLOOKUP($C1180,'2023-24 School Level AAFTE'!$C$4:$L$2380,9,FALSE)</f>
        <v>Yes</v>
      </c>
      <c r="F1180" s="98">
        <f>VLOOKUP($C1180,'2023-24 School Level AAFTE'!$C$4:$J$2380,8,FALSE)</f>
        <v>680.35</v>
      </c>
      <c r="G1180" s="100">
        <f>IFERROR(IF(E1180= "yes",VLOOKUP(C1180,Summary!$B:$I,5,0),0),0)</f>
        <v>0</v>
      </c>
      <c r="H1180" s="99">
        <f t="shared" si="201"/>
        <v>680.35</v>
      </c>
      <c r="I1180" s="157">
        <f>VLOOKUP($A1180,'2024-25 Salary &amp; Benefits'!$A:$I,3,FALSE)</f>
        <v>1.1200000000000001</v>
      </c>
      <c r="J1180" s="157">
        <f>VLOOKUP($A1180,'2024-25 Salary &amp; Benefits'!$A:$I,4,FALSE)</f>
        <v>1.1200000000000001</v>
      </c>
      <c r="K1180" s="144">
        <f t="shared" si="202"/>
        <v>680.35</v>
      </c>
      <c r="L1180" s="143">
        <f t="shared" si="203"/>
        <v>1.996</v>
      </c>
      <c r="M1180" s="145">
        <f>'2024-25 Salary &amp; Benefits'!$E$6</f>
        <v>72728</v>
      </c>
      <c r="N1180" s="145">
        <f>'2024-25 Salary &amp; Benefits'!$F$6</f>
        <v>78209</v>
      </c>
      <c r="O1180" s="9">
        <f t="shared" si="204"/>
        <v>162584.9</v>
      </c>
      <c r="P1180" s="9">
        <f t="shared" si="205"/>
        <v>12252.880000000005</v>
      </c>
      <c r="Q1180" s="9">
        <f>'2024-25 Salary &amp; Benefits'!G$6</f>
        <v>14418.72</v>
      </c>
      <c r="R1180" s="146">
        <f>'2024-25 Salary &amp; Benefits'!H$6</f>
        <v>0.18149999999999999</v>
      </c>
      <c r="S1180" s="146">
        <f>'2024-25 Salary &amp; Benefits'!I$6</f>
        <v>0.17510000000000001</v>
      </c>
      <c r="T1180" s="9">
        <f t="shared" si="206"/>
        <v>60434.400000000001</v>
      </c>
      <c r="U1180" s="9">
        <f t="shared" si="207"/>
        <v>2913.96</v>
      </c>
      <c r="V1180" s="9">
        <f t="shared" si="208"/>
        <v>510.23</v>
      </c>
      <c r="W1180" s="9">
        <f t="shared" si="209"/>
        <v>3424.19</v>
      </c>
      <c r="X1180" s="22">
        <f t="shared" si="210"/>
        <v>238696.37</v>
      </c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</row>
    <row r="1181" spans="1:159" s="4" customFormat="1">
      <c r="A1181" s="78" t="s">
        <v>2434</v>
      </c>
      <c r="B1181" s="90" t="s">
        <v>1556</v>
      </c>
      <c r="C1181" s="91">
        <v>4013</v>
      </c>
      <c r="D1181" s="90" t="s">
        <v>1561</v>
      </c>
      <c r="E1181" s="110" t="str">
        <f>VLOOKUP($C1181,'2023-24 School Level AAFTE'!$C$4:$L$2380,9,FALSE)</f>
        <v>Yes</v>
      </c>
      <c r="F1181" s="98">
        <f>VLOOKUP($C1181,'2023-24 School Level AAFTE'!$C$4:$J$2380,8,FALSE)</f>
        <v>379</v>
      </c>
      <c r="G1181" s="100">
        <f>IFERROR(IF(E1181= "yes",VLOOKUP(C1181,Summary!$B:$I,5,0),0),0)</f>
        <v>0</v>
      </c>
      <c r="H1181" s="99">
        <f t="shared" si="201"/>
        <v>379</v>
      </c>
      <c r="I1181" s="157">
        <f>VLOOKUP($A1181,'2024-25 Salary &amp; Benefits'!$A:$I,3,FALSE)</f>
        <v>1.1200000000000001</v>
      </c>
      <c r="J1181" s="157">
        <f>VLOOKUP($A1181,'2024-25 Salary &amp; Benefits'!$A:$I,4,FALSE)</f>
        <v>1.1200000000000001</v>
      </c>
      <c r="K1181" s="144">
        <f t="shared" si="202"/>
        <v>379</v>
      </c>
      <c r="L1181" s="143">
        <f t="shared" si="203"/>
        <v>1.1120000000000001</v>
      </c>
      <c r="M1181" s="145">
        <f>'2024-25 Salary &amp; Benefits'!$E$6</f>
        <v>72728</v>
      </c>
      <c r="N1181" s="145">
        <f>'2024-25 Salary &amp; Benefits'!$F$6</f>
        <v>78209</v>
      </c>
      <c r="O1181" s="9">
        <f t="shared" si="204"/>
        <v>90578.36</v>
      </c>
      <c r="P1181" s="9">
        <f t="shared" si="205"/>
        <v>6826.2599999999948</v>
      </c>
      <c r="Q1181" s="9">
        <f>'2024-25 Salary &amp; Benefits'!G$6</f>
        <v>14418.72</v>
      </c>
      <c r="R1181" s="146">
        <f>'2024-25 Salary &amp; Benefits'!H$6</f>
        <v>0.18149999999999999</v>
      </c>
      <c r="S1181" s="146">
        <f>'2024-25 Salary &amp; Benefits'!I$6</f>
        <v>0.17510000000000001</v>
      </c>
      <c r="T1181" s="9">
        <f t="shared" si="206"/>
        <v>33668.870000000003</v>
      </c>
      <c r="U1181" s="9">
        <f t="shared" si="207"/>
        <v>1623.41</v>
      </c>
      <c r="V1181" s="9">
        <f t="shared" si="208"/>
        <v>284.26</v>
      </c>
      <c r="W1181" s="9">
        <f t="shared" si="209"/>
        <v>1907.67</v>
      </c>
      <c r="X1181" s="22">
        <f t="shared" si="210"/>
        <v>132981.16</v>
      </c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</row>
    <row r="1182" spans="1:159" s="4" customFormat="1">
      <c r="A1182" s="78" t="s">
        <v>2434</v>
      </c>
      <c r="B1182" s="90" t="s">
        <v>1556</v>
      </c>
      <c r="C1182" s="91">
        <v>3001</v>
      </c>
      <c r="D1182" s="90" t="s">
        <v>1558</v>
      </c>
      <c r="E1182" s="110" t="str">
        <f>VLOOKUP($C1182,'2023-24 School Level AAFTE'!$C$4:$L$2380,9,FALSE)</f>
        <v>Yes</v>
      </c>
      <c r="F1182" s="98">
        <f>VLOOKUP($C1182,'2023-24 School Level AAFTE'!$C$4:$J$2380,8,FALSE)</f>
        <v>519.86</v>
      </c>
      <c r="G1182" s="100">
        <f>IFERROR(IF(E1182= "yes",VLOOKUP(C1182,Summary!$B:$I,5,0),0),0)</f>
        <v>0</v>
      </c>
      <c r="H1182" s="99">
        <f t="shared" si="201"/>
        <v>519.86</v>
      </c>
      <c r="I1182" s="157">
        <f>VLOOKUP($A1182,'2024-25 Salary &amp; Benefits'!$A:$I,3,FALSE)</f>
        <v>1.1200000000000001</v>
      </c>
      <c r="J1182" s="157">
        <f>VLOOKUP($A1182,'2024-25 Salary &amp; Benefits'!$A:$I,4,FALSE)</f>
        <v>1.1200000000000001</v>
      </c>
      <c r="K1182" s="144">
        <f t="shared" si="202"/>
        <v>519.86</v>
      </c>
      <c r="L1182" s="143">
        <f t="shared" si="203"/>
        <v>1.5249999999999999</v>
      </c>
      <c r="M1182" s="145">
        <f>'2024-25 Salary &amp; Benefits'!$E$6</f>
        <v>72728</v>
      </c>
      <c r="N1182" s="145">
        <f>'2024-25 Salary &amp; Benefits'!$F$6</f>
        <v>78209</v>
      </c>
      <c r="O1182" s="9">
        <f t="shared" si="204"/>
        <v>124219.42</v>
      </c>
      <c r="P1182" s="9">
        <f t="shared" si="205"/>
        <v>9361.5500000000029</v>
      </c>
      <c r="Q1182" s="9">
        <f>'2024-25 Salary &amp; Benefits'!G$6</f>
        <v>14418.72</v>
      </c>
      <c r="R1182" s="146">
        <f>'2024-25 Salary &amp; Benefits'!H$6</f>
        <v>0.18149999999999999</v>
      </c>
      <c r="S1182" s="146">
        <f>'2024-25 Salary &amp; Benefits'!I$6</f>
        <v>0.17510000000000001</v>
      </c>
      <c r="T1182" s="9">
        <f t="shared" si="206"/>
        <v>46173.58</v>
      </c>
      <c r="U1182" s="9">
        <f t="shared" si="207"/>
        <v>2226.35</v>
      </c>
      <c r="V1182" s="9">
        <f t="shared" si="208"/>
        <v>389.83</v>
      </c>
      <c r="W1182" s="9">
        <f t="shared" si="209"/>
        <v>2616.1799999999998</v>
      </c>
      <c r="X1182" s="22">
        <f t="shared" si="210"/>
        <v>182370.72999999998</v>
      </c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</row>
    <row r="1183" spans="1:159" s="4" customFormat="1">
      <c r="A1183" s="78" t="s">
        <v>2434</v>
      </c>
      <c r="B1183" s="90" t="s">
        <v>1556</v>
      </c>
      <c r="C1183" s="91">
        <v>4511</v>
      </c>
      <c r="D1183" s="90" t="s">
        <v>1562</v>
      </c>
      <c r="E1183" s="110" t="str">
        <f>VLOOKUP($C1183,'2023-24 School Level AAFTE'!$C$4:$L$2380,9,FALSE)</f>
        <v>Yes</v>
      </c>
      <c r="F1183" s="98">
        <f>VLOOKUP($C1183,'2023-24 School Level AAFTE'!$C$4:$J$2380,8,FALSE)</f>
        <v>593.12</v>
      </c>
      <c r="G1183" s="100">
        <f>IFERROR(IF(E1183= "yes",VLOOKUP(C1183,Summary!$B:$I,5,0),0),0)</f>
        <v>0</v>
      </c>
      <c r="H1183" s="99">
        <f t="shared" si="201"/>
        <v>593.12</v>
      </c>
      <c r="I1183" s="157">
        <f>VLOOKUP($A1183,'2024-25 Salary &amp; Benefits'!$A:$I,3,FALSE)</f>
        <v>1.1200000000000001</v>
      </c>
      <c r="J1183" s="157">
        <f>VLOOKUP($A1183,'2024-25 Salary &amp; Benefits'!$A:$I,4,FALSE)</f>
        <v>1.1200000000000001</v>
      </c>
      <c r="K1183" s="144">
        <f t="shared" si="202"/>
        <v>593.12</v>
      </c>
      <c r="L1183" s="143">
        <f t="shared" si="203"/>
        <v>1.74</v>
      </c>
      <c r="M1183" s="145">
        <f>'2024-25 Salary &amp; Benefits'!$E$6</f>
        <v>72728</v>
      </c>
      <c r="N1183" s="145">
        <f>'2024-25 Salary &amp; Benefits'!$F$6</f>
        <v>78209</v>
      </c>
      <c r="O1183" s="9">
        <f t="shared" si="204"/>
        <v>141732.32999999999</v>
      </c>
      <c r="P1183" s="9">
        <f t="shared" si="205"/>
        <v>10681.370000000024</v>
      </c>
      <c r="Q1183" s="9">
        <f>'2024-25 Salary &amp; Benefits'!G$6</f>
        <v>14418.72</v>
      </c>
      <c r="R1183" s="146">
        <f>'2024-25 Salary &amp; Benefits'!H$6</f>
        <v>0.18149999999999999</v>
      </c>
      <c r="S1183" s="146">
        <f>'2024-25 Salary &amp; Benefits'!I$6</f>
        <v>0.17510000000000001</v>
      </c>
      <c r="T1183" s="9">
        <f t="shared" si="206"/>
        <v>52683.3</v>
      </c>
      <c r="U1183" s="9">
        <f t="shared" si="207"/>
        <v>2540.23</v>
      </c>
      <c r="V1183" s="9">
        <f t="shared" si="208"/>
        <v>444.79</v>
      </c>
      <c r="W1183" s="9">
        <f t="shared" si="209"/>
        <v>2985.02</v>
      </c>
      <c r="X1183" s="22">
        <f t="shared" si="210"/>
        <v>208082.02000000002</v>
      </c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</row>
    <row r="1184" spans="1:159" s="4" customFormat="1">
      <c r="A1184" s="78" t="s">
        <v>2434</v>
      </c>
      <c r="B1184" s="90" t="s">
        <v>1556</v>
      </c>
      <c r="C1184" s="91">
        <v>2295</v>
      </c>
      <c r="D1184" s="81" t="s">
        <v>1557</v>
      </c>
      <c r="E1184" s="110" t="str">
        <f>VLOOKUP($C1184,'2023-24 School Level AAFTE'!$C$4:$L$2380,9,FALSE)</f>
        <v>Yes</v>
      </c>
      <c r="F1184" s="98">
        <f>VLOOKUP($C1184,'2023-24 School Level AAFTE'!$C$4:$J$2380,8,FALSE)</f>
        <v>1909.3899999999999</v>
      </c>
      <c r="G1184" s="100">
        <f>IFERROR(IF(E1184= "yes",VLOOKUP(C1184,Summary!$B:$I,5,0),0),0)</f>
        <v>0</v>
      </c>
      <c r="H1184" s="99">
        <f t="shared" si="201"/>
        <v>1909.3899999999999</v>
      </c>
      <c r="I1184" s="157">
        <f>VLOOKUP($A1184,'2024-25 Salary &amp; Benefits'!$A:$I,3,FALSE)</f>
        <v>1.1200000000000001</v>
      </c>
      <c r="J1184" s="157">
        <f>VLOOKUP($A1184,'2024-25 Salary &amp; Benefits'!$A:$I,4,FALSE)</f>
        <v>1.1200000000000001</v>
      </c>
      <c r="K1184" s="144">
        <f t="shared" si="202"/>
        <v>1909.3899999999999</v>
      </c>
      <c r="L1184" s="143">
        <f t="shared" si="203"/>
        <v>5.601</v>
      </c>
      <c r="M1184" s="145">
        <f>'2024-25 Salary &amp; Benefits'!$E$6</f>
        <v>72728</v>
      </c>
      <c r="N1184" s="145">
        <f>'2024-25 Salary &amp; Benefits'!$F$6</f>
        <v>78209</v>
      </c>
      <c r="O1184" s="9">
        <f t="shared" si="204"/>
        <v>456231.47</v>
      </c>
      <c r="P1184" s="9">
        <f t="shared" si="205"/>
        <v>34382.97000000003</v>
      </c>
      <c r="Q1184" s="9">
        <f>'2024-25 Salary &amp; Benefits'!G$6</f>
        <v>14418.72</v>
      </c>
      <c r="R1184" s="146">
        <f>'2024-25 Salary &amp; Benefits'!H$6</f>
        <v>0.18149999999999999</v>
      </c>
      <c r="S1184" s="146">
        <f>'2024-25 Salary &amp; Benefits'!I$6</f>
        <v>0.17510000000000001</v>
      </c>
      <c r="T1184" s="9">
        <f t="shared" si="206"/>
        <v>169585.72</v>
      </c>
      <c r="U1184" s="9">
        <f t="shared" si="207"/>
        <v>8176.91</v>
      </c>
      <c r="V1184" s="9">
        <f t="shared" si="208"/>
        <v>1431.78</v>
      </c>
      <c r="W1184" s="9">
        <f t="shared" si="209"/>
        <v>9608.69</v>
      </c>
      <c r="X1184" s="22">
        <f t="shared" si="210"/>
        <v>669808.84999999986</v>
      </c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</row>
    <row r="1185" spans="1:159" s="4" customFormat="1">
      <c r="A1185" s="78" t="s">
        <v>2434</v>
      </c>
      <c r="B1185" s="90" t="s">
        <v>1556</v>
      </c>
      <c r="C1185" s="91">
        <v>5449</v>
      </c>
      <c r="D1185" s="90" t="s">
        <v>1563</v>
      </c>
      <c r="E1185" s="110" t="str">
        <f>VLOOKUP($C1185,'2023-24 School Level AAFTE'!$C$4:$L$2380,9,FALSE)</f>
        <v>Yes</v>
      </c>
      <c r="F1185" s="98">
        <f>VLOOKUP($C1185,'2023-24 School Level AAFTE'!$C$4:$J$2380,8,FALSE)</f>
        <v>50.43</v>
      </c>
      <c r="G1185" s="100">
        <f>IFERROR(IF(E1185= "yes",VLOOKUP(C1185,Summary!$B:$I,5,0),0),0)</f>
        <v>0</v>
      </c>
      <c r="H1185" s="99">
        <f t="shared" si="201"/>
        <v>50.43</v>
      </c>
      <c r="I1185" s="157">
        <f>VLOOKUP($A1185,'2024-25 Salary &amp; Benefits'!$A:$I,3,FALSE)</f>
        <v>1.1200000000000001</v>
      </c>
      <c r="J1185" s="157">
        <f>VLOOKUP($A1185,'2024-25 Salary &amp; Benefits'!$A:$I,4,FALSE)</f>
        <v>1.1200000000000001</v>
      </c>
      <c r="K1185" s="144">
        <f t="shared" si="202"/>
        <v>50.43</v>
      </c>
      <c r="L1185" s="143">
        <f t="shared" si="203"/>
        <v>0.14799999999999999</v>
      </c>
      <c r="M1185" s="145">
        <f>'2024-25 Salary &amp; Benefits'!$E$6</f>
        <v>72728</v>
      </c>
      <c r="N1185" s="145">
        <f>'2024-25 Salary &amp; Benefits'!$F$6</f>
        <v>78209</v>
      </c>
      <c r="O1185" s="9">
        <f t="shared" si="204"/>
        <v>12055.39</v>
      </c>
      <c r="P1185" s="9">
        <f t="shared" si="205"/>
        <v>908.53000000000065</v>
      </c>
      <c r="Q1185" s="9">
        <f>'2024-25 Salary &amp; Benefits'!G$6</f>
        <v>14418.72</v>
      </c>
      <c r="R1185" s="146">
        <f>'2024-25 Salary &amp; Benefits'!H$6</f>
        <v>0.18149999999999999</v>
      </c>
      <c r="S1185" s="146">
        <f>'2024-25 Salary &amp; Benefits'!I$6</f>
        <v>0.17510000000000001</v>
      </c>
      <c r="T1185" s="9">
        <f t="shared" si="206"/>
        <v>4481.1099999999997</v>
      </c>
      <c r="U1185" s="9">
        <f t="shared" si="207"/>
        <v>216.07</v>
      </c>
      <c r="V1185" s="9">
        <f t="shared" si="208"/>
        <v>37.83</v>
      </c>
      <c r="W1185" s="9">
        <f t="shared" si="209"/>
        <v>253.89999999999998</v>
      </c>
      <c r="X1185" s="22">
        <f t="shared" si="210"/>
        <v>17698.93</v>
      </c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</row>
    <row r="1186" spans="1:159" s="4" customFormat="1">
      <c r="A1186" s="78" t="s">
        <v>2434</v>
      </c>
      <c r="B1186" s="90" t="s">
        <v>1556</v>
      </c>
      <c r="C1186" s="91">
        <v>3829</v>
      </c>
      <c r="D1186" s="90" t="s">
        <v>1560</v>
      </c>
      <c r="E1186" s="110" t="str">
        <f>VLOOKUP($C1186,'2023-24 School Level AAFTE'!$C$4:$L$2380,9,FALSE)</f>
        <v>Yes</v>
      </c>
      <c r="F1186" s="98">
        <f>VLOOKUP($C1186,'2023-24 School Level AAFTE'!$C$4:$J$2380,8,FALSE)</f>
        <v>36.049999999999997</v>
      </c>
      <c r="G1186" s="100">
        <f>IFERROR(IF(E1186= "yes",VLOOKUP(C1186,Summary!$B:$I,5,0),0),0)</f>
        <v>0</v>
      </c>
      <c r="H1186" s="99">
        <f t="shared" si="201"/>
        <v>36.049999999999997</v>
      </c>
      <c r="I1186" s="157">
        <f>VLOOKUP($A1186,'2024-25 Salary &amp; Benefits'!$A:$I,3,FALSE)</f>
        <v>1.1200000000000001</v>
      </c>
      <c r="J1186" s="157">
        <f>VLOOKUP($A1186,'2024-25 Salary &amp; Benefits'!$A:$I,4,FALSE)</f>
        <v>1.1200000000000001</v>
      </c>
      <c r="K1186" s="144">
        <f t="shared" si="202"/>
        <v>36.049999999999997</v>
      </c>
      <c r="L1186" s="143">
        <f t="shared" si="203"/>
        <v>0.106</v>
      </c>
      <c r="M1186" s="145">
        <f>'2024-25 Salary &amp; Benefits'!$E$6</f>
        <v>72728</v>
      </c>
      <c r="N1186" s="145">
        <f>'2024-25 Salary &amp; Benefits'!$F$6</f>
        <v>78209</v>
      </c>
      <c r="O1186" s="9">
        <f t="shared" si="204"/>
        <v>8634.27</v>
      </c>
      <c r="P1186" s="9">
        <f t="shared" si="205"/>
        <v>650.69999999999891</v>
      </c>
      <c r="Q1186" s="9">
        <f>'2024-25 Salary &amp; Benefits'!G$6</f>
        <v>14418.72</v>
      </c>
      <c r="R1186" s="146">
        <f>'2024-25 Salary &amp; Benefits'!H$6</f>
        <v>0.18149999999999999</v>
      </c>
      <c r="S1186" s="146">
        <f>'2024-25 Salary &amp; Benefits'!I$6</f>
        <v>0.17510000000000001</v>
      </c>
      <c r="T1186" s="9">
        <f t="shared" si="206"/>
        <v>3209.44</v>
      </c>
      <c r="U1186" s="9">
        <f t="shared" si="207"/>
        <v>154.75</v>
      </c>
      <c r="V1186" s="9">
        <f t="shared" si="208"/>
        <v>27.1</v>
      </c>
      <c r="W1186" s="9">
        <f t="shared" si="209"/>
        <v>181.85</v>
      </c>
      <c r="X1186" s="22">
        <f t="shared" si="210"/>
        <v>12676.26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</row>
    <row r="1187" spans="1:159" s="4" customFormat="1">
      <c r="A1187" s="78" t="s">
        <v>2434</v>
      </c>
      <c r="B1187" s="90" t="s">
        <v>1556</v>
      </c>
      <c r="C1187" s="91">
        <v>5960</v>
      </c>
      <c r="D1187" s="90" t="s">
        <v>1564</v>
      </c>
      <c r="E1187" s="110" t="str">
        <f>VLOOKUP($C1187,'2023-24 School Level AAFTE'!$C$4:$L$2380,9,FALSE)</f>
        <v>No</v>
      </c>
      <c r="F1187" s="98">
        <f>VLOOKUP($C1187,'2023-24 School Level AAFTE'!$C$4:$J$2380,8,FALSE)</f>
        <v>310.95</v>
      </c>
      <c r="G1187" s="100">
        <f>IFERROR(IF(E1187= "yes",VLOOKUP(C1187,Summary!$B:$I,5,0),0),0)</f>
        <v>0</v>
      </c>
      <c r="H1187" s="99">
        <f t="shared" si="201"/>
        <v>0</v>
      </c>
      <c r="I1187" s="157">
        <f>VLOOKUP($A1187,'2024-25 Salary &amp; Benefits'!$A:$I,3,FALSE)</f>
        <v>1.1200000000000001</v>
      </c>
      <c r="J1187" s="157">
        <f>VLOOKUP($A1187,'2024-25 Salary &amp; Benefits'!$A:$I,4,FALSE)</f>
        <v>1.1200000000000001</v>
      </c>
      <c r="K1187" s="144">
        <f t="shared" si="202"/>
        <v>0</v>
      </c>
      <c r="L1187" s="143">
        <f t="shared" si="203"/>
        <v>0</v>
      </c>
      <c r="M1187" s="145">
        <f>'2024-25 Salary &amp; Benefits'!$E$6</f>
        <v>72728</v>
      </c>
      <c r="N1187" s="145">
        <f>'2024-25 Salary &amp; Benefits'!$F$6</f>
        <v>78209</v>
      </c>
      <c r="O1187" s="9">
        <f t="shared" si="204"/>
        <v>0</v>
      </c>
      <c r="P1187" s="9">
        <f t="shared" si="205"/>
        <v>0</v>
      </c>
      <c r="Q1187" s="9">
        <f>'2024-25 Salary &amp; Benefits'!G$6</f>
        <v>14418.72</v>
      </c>
      <c r="R1187" s="146">
        <f>'2024-25 Salary &amp; Benefits'!H$6</f>
        <v>0.18149999999999999</v>
      </c>
      <c r="S1187" s="146">
        <f>'2024-25 Salary &amp; Benefits'!I$6</f>
        <v>0.17510000000000001</v>
      </c>
      <c r="T1187" s="9">
        <f t="shared" si="206"/>
        <v>0</v>
      </c>
      <c r="U1187" s="9">
        <f t="shared" si="207"/>
        <v>0</v>
      </c>
      <c r="V1187" s="9">
        <f t="shared" si="208"/>
        <v>0</v>
      </c>
      <c r="W1187" s="9">
        <f t="shared" si="209"/>
        <v>0</v>
      </c>
      <c r="X1187" s="22">
        <f t="shared" si="210"/>
        <v>0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</row>
    <row r="1188" spans="1:159" s="4" customFormat="1">
      <c r="A1188" s="78" t="s">
        <v>2434</v>
      </c>
      <c r="B1188" s="90" t="s">
        <v>1556</v>
      </c>
      <c r="C1188" s="91">
        <v>1992</v>
      </c>
      <c r="D1188" s="90" t="s">
        <v>2809</v>
      </c>
      <c r="E1188" s="110" t="str">
        <f>VLOOKUP($C1188,'2023-24 School Level AAFTE'!$C$4:$L$2380,9,FALSE)</f>
        <v>No</v>
      </c>
      <c r="F1188" s="98">
        <f>VLOOKUP($C1188,'2023-24 School Level AAFTE'!$C$4:$J$2380,8,FALSE)</f>
        <v>226.35</v>
      </c>
      <c r="G1188" s="100">
        <f>IFERROR(IF(E1188= "yes",VLOOKUP(C1188,Summary!$B:$I,5,0),0),0)</f>
        <v>0</v>
      </c>
      <c r="H1188" s="99">
        <f t="shared" si="201"/>
        <v>0</v>
      </c>
      <c r="I1188" s="157">
        <f>VLOOKUP($A1188,'2024-25 Salary &amp; Benefits'!$A:$I,3,FALSE)</f>
        <v>1.1200000000000001</v>
      </c>
      <c r="J1188" s="157">
        <f>VLOOKUP($A1188,'2024-25 Salary &amp; Benefits'!$A:$I,4,FALSE)</f>
        <v>1.1200000000000001</v>
      </c>
      <c r="K1188" s="144">
        <f t="shared" si="202"/>
        <v>0</v>
      </c>
      <c r="L1188" s="143">
        <f t="shared" si="203"/>
        <v>0</v>
      </c>
      <c r="M1188" s="145">
        <f>'2024-25 Salary &amp; Benefits'!$E$6</f>
        <v>72728</v>
      </c>
      <c r="N1188" s="145">
        <f>'2024-25 Salary &amp; Benefits'!$F$6</f>
        <v>78209</v>
      </c>
      <c r="O1188" s="9">
        <f t="shared" si="204"/>
        <v>0</v>
      </c>
      <c r="P1188" s="9">
        <f t="shared" si="205"/>
        <v>0</v>
      </c>
      <c r="Q1188" s="9">
        <f>'2024-25 Salary &amp; Benefits'!G$6</f>
        <v>14418.72</v>
      </c>
      <c r="R1188" s="146">
        <f>'2024-25 Salary &amp; Benefits'!H$6</f>
        <v>0.18149999999999999</v>
      </c>
      <c r="S1188" s="146">
        <f>'2024-25 Salary &amp; Benefits'!I$6</f>
        <v>0.17510000000000001</v>
      </c>
      <c r="T1188" s="9">
        <f t="shared" si="206"/>
        <v>0</v>
      </c>
      <c r="U1188" s="9">
        <f t="shared" si="207"/>
        <v>0</v>
      </c>
      <c r="V1188" s="9">
        <f t="shared" si="208"/>
        <v>0</v>
      </c>
      <c r="W1188" s="9">
        <f t="shared" si="209"/>
        <v>0</v>
      </c>
      <c r="X1188" s="22">
        <f t="shared" si="210"/>
        <v>0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</row>
    <row r="1189" spans="1:159" s="4" customFormat="1">
      <c r="A1189" s="78" t="s">
        <v>2434</v>
      </c>
      <c r="B1189" s="90" t="s">
        <v>1556</v>
      </c>
      <c r="C1189" s="91">
        <v>2880</v>
      </c>
      <c r="D1189" s="90" t="s">
        <v>40</v>
      </c>
      <c r="E1189" s="110" t="str">
        <f>VLOOKUP($C1189,'2023-24 School Level AAFTE'!$C$4:$L$2380,9,FALSE)</f>
        <v>Yes</v>
      </c>
      <c r="F1189" s="98">
        <f>VLOOKUP($C1189,'2023-24 School Level AAFTE'!$C$4:$J$2380,8,FALSE)</f>
        <v>341.64</v>
      </c>
      <c r="G1189" s="100">
        <f>IFERROR(IF(E1189= "yes",VLOOKUP(C1189,Summary!$B:$I,5,0),0),0)</f>
        <v>0</v>
      </c>
      <c r="H1189" s="99">
        <f t="shared" si="201"/>
        <v>341.64</v>
      </c>
      <c r="I1189" s="157">
        <f>VLOOKUP($A1189,'2024-25 Salary &amp; Benefits'!$A:$I,3,FALSE)</f>
        <v>1.1200000000000001</v>
      </c>
      <c r="J1189" s="157">
        <f>VLOOKUP($A1189,'2024-25 Salary &amp; Benefits'!$A:$I,4,FALSE)</f>
        <v>1.1200000000000001</v>
      </c>
      <c r="K1189" s="144">
        <f t="shared" si="202"/>
        <v>341.64</v>
      </c>
      <c r="L1189" s="143">
        <f t="shared" si="203"/>
        <v>1.002</v>
      </c>
      <c r="M1189" s="145">
        <f>'2024-25 Salary &amp; Benefits'!$E$6</f>
        <v>72728</v>
      </c>
      <c r="N1189" s="145">
        <f>'2024-25 Salary &amp; Benefits'!$F$6</f>
        <v>78209</v>
      </c>
      <c r="O1189" s="9">
        <f t="shared" si="204"/>
        <v>81618.27</v>
      </c>
      <c r="P1189" s="9">
        <f t="shared" si="205"/>
        <v>6151</v>
      </c>
      <c r="Q1189" s="9">
        <f>'2024-25 Salary &amp; Benefits'!G$6</f>
        <v>14418.72</v>
      </c>
      <c r="R1189" s="146">
        <f>'2024-25 Salary &amp; Benefits'!H$6</f>
        <v>0.18149999999999999</v>
      </c>
      <c r="S1189" s="146">
        <f>'2024-25 Salary &amp; Benefits'!I$6</f>
        <v>0.17510000000000001</v>
      </c>
      <c r="T1189" s="9">
        <f t="shared" si="206"/>
        <v>30338.31</v>
      </c>
      <c r="U1189" s="9">
        <f t="shared" si="207"/>
        <v>1462.82</v>
      </c>
      <c r="V1189" s="9">
        <f t="shared" si="208"/>
        <v>256.14</v>
      </c>
      <c r="W1189" s="9">
        <f t="shared" si="209"/>
        <v>1718.96</v>
      </c>
      <c r="X1189" s="22">
        <f t="shared" si="210"/>
        <v>119826.54000000001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</row>
    <row r="1190" spans="1:159" s="4" customFormat="1">
      <c r="A1190" s="78" t="s">
        <v>2339</v>
      </c>
      <c r="B1190" s="90" t="s">
        <v>1002</v>
      </c>
      <c r="C1190" s="91">
        <v>1986</v>
      </c>
      <c r="D1190" s="90" t="s">
        <v>1003</v>
      </c>
      <c r="E1190" s="110" t="str">
        <f>VLOOKUP($C1190,'2023-24 School Level AAFTE'!$C$4:$L$2380,9,FALSE)</f>
        <v>Yes</v>
      </c>
      <c r="F1190" s="98">
        <f>VLOOKUP($C1190,'2023-24 School Level AAFTE'!$C$4:$J$2380,8,FALSE)</f>
        <v>540.81000000000006</v>
      </c>
      <c r="G1190" s="100">
        <f>IFERROR(IF(E1190= "yes",VLOOKUP(C1190,Summary!$B:$I,5,0),0),0)</f>
        <v>0</v>
      </c>
      <c r="H1190" s="99">
        <f t="shared" si="201"/>
        <v>540.81000000000006</v>
      </c>
      <c r="I1190" s="157">
        <f>VLOOKUP($A1190,'2024-25 Salary &amp; Benefits'!$A:$I,3,FALSE)</f>
        <v>1.1200000000000001</v>
      </c>
      <c r="J1190" s="157">
        <f>VLOOKUP($A1190,'2024-25 Salary &amp; Benefits'!$A:$I,4,FALSE)</f>
        <v>1.1200000000000001</v>
      </c>
      <c r="K1190" s="144">
        <f t="shared" si="202"/>
        <v>540.81000000000006</v>
      </c>
      <c r="L1190" s="143">
        <f t="shared" si="203"/>
        <v>1.5860000000000001</v>
      </c>
      <c r="M1190" s="145">
        <f>'2024-25 Salary &amp; Benefits'!$E$6</f>
        <v>72728</v>
      </c>
      <c r="N1190" s="145">
        <f>'2024-25 Salary &amp; Benefits'!$F$6</f>
        <v>78209</v>
      </c>
      <c r="O1190" s="9">
        <f t="shared" si="204"/>
        <v>129188.2</v>
      </c>
      <c r="P1190" s="9">
        <f t="shared" si="205"/>
        <v>9736.0099999999948</v>
      </c>
      <c r="Q1190" s="9">
        <f>'2024-25 Salary &amp; Benefits'!G$6</f>
        <v>14418.72</v>
      </c>
      <c r="R1190" s="146">
        <f>'2024-25 Salary &amp; Benefits'!H$6</f>
        <v>0.18149999999999999</v>
      </c>
      <c r="S1190" s="146">
        <f>'2024-25 Salary &amp; Benefits'!I$6</f>
        <v>0.17510000000000001</v>
      </c>
      <c r="T1190" s="9">
        <f t="shared" si="206"/>
        <v>48020.52</v>
      </c>
      <c r="U1190" s="9">
        <f t="shared" si="207"/>
        <v>2315.4</v>
      </c>
      <c r="V1190" s="9">
        <f t="shared" si="208"/>
        <v>405.43</v>
      </c>
      <c r="W1190" s="9">
        <f t="shared" si="209"/>
        <v>2720.83</v>
      </c>
      <c r="X1190" s="22">
        <f t="shared" si="210"/>
        <v>189665.55999999997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</row>
    <row r="1191" spans="1:159" s="4" customFormat="1">
      <c r="A1191" s="78" t="s">
        <v>2441</v>
      </c>
      <c r="B1191" s="90" t="s">
        <v>1607</v>
      </c>
      <c r="C1191" s="91">
        <v>4247</v>
      </c>
      <c r="D1191" s="90" t="s">
        <v>1616</v>
      </c>
      <c r="E1191" s="110" t="str">
        <f>VLOOKUP($C1191,'2023-24 School Level AAFTE'!$C$4:$L$2380,9,FALSE)</f>
        <v>Yes</v>
      </c>
      <c r="F1191" s="98">
        <f>VLOOKUP($C1191,'2023-24 School Level AAFTE'!$C$4:$J$2380,8,FALSE)</f>
        <v>170.07</v>
      </c>
      <c r="G1191" s="100">
        <f>IFERROR(IF(E1191= "yes",VLOOKUP(C1191,Summary!$B:$I,5,0),0),0)</f>
        <v>0</v>
      </c>
      <c r="H1191" s="99">
        <f t="shared" si="201"/>
        <v>170.07</v>
      </c>
      <c r="I1191" s="157">
        <f>VLOOKUP($A1191,'2024-25 Salary &amp; Benefits'!$A:$I,3,FALSE)</f>
        <v>1.18</v>
      </c>
      <c r="J1191" s="157">
        <f>VLOOKUP($A1191,'2024-25 Salary &amp; Benefits'!$A:$I,4,FALSE)</f>
        <v>1.18</v>
      </c>
      <c r="K1191" s="144">
        <f t="shared" si="202"/>
        <v>170.07</v>
      </c>
      <c r="L1191" s="143">
        <f t="shared" si="203"/>
        <v>0.499</v>
      </c>
      <c r="M1191" s="145">
        <f>'2024-25 Salary &amp; Benefits'!$E$6</f>
        <v>72728</v>
      </c>
      <c r="N1191" s="145">
        <f>'2024-25 Salary &amp; Benefits'!$F$6</f>
        <v>78209</v>
      </c>
      <c r="O1191" s="9">
        <f t="shared" si="204"/>
        <v>42823.7</v>
      </c>
      <c r="P1191" s="9">
        <f t="shared" si="205"/>
        <v>3227.3199999999997</v>
      </c>
      <c r="Q1191" s="9">
        <f>'2024-25 Salary &amp; Benefits'!G$6</f>
        <v>14418.72</v>
      </c>
      <c r="R1191" s="146">
        <f>'2024-25 Salary &amp; Benefits'!H$6</f>
        <v>0.18149999999999999</v>
      </c>
      <c r="S1191" s="146">
        <f>'2024-25 Salary &amp; Benefits'!I$6</f>
        <v>0.17510000000000001</v>
      </c>
      <c r="T1191" s="9">
        <f t="shared" si="206"/>
        <v>15532.55</v>
      </c>
      <c r="U1191" s="9">
        <f t="shared" si="207"/>
        <v>767.52</v>
      </c>
      <c r="V1191" s="9">
        <f t="shared" si="208"/>
        <v>134.38999999999999</v>
      </c>
      <c r="W1191" s="9">
        <f t="shared" si="209"/>
        <v>901.91</v>
      </c>
      <c r="X1191" s="22">
        <f t="shared" si="210"/>
        <v>62485.48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</row>
    <row r="1192" spans="1:159" s="4" customFormat="1">
      <c r="A1192" s="78" t="s">
        <v>2441</v>
      </c>
      <c r="B1192" s="90" t="s">
        <v>1607</v>
      </c>
      <c r="C1192" s="91">
        <v>4303</v>
      </c>
      <c r="D1192" s="90" t="s">
        <v>852</v>
      </c>
      <c r="E1192" s="110" t="str">
        <f>VLOOKUP($C1192,'2023-24 School Level AAFTE'!$C$4:$L$2380,9,FALSE)</f>
        <v>Yes</v>
      </c>
      <c r="F1192" s="98">
        <f>VLOOKUP($C1192,'2023-24 School Level AAFTE'!$C$4:$J$2380,8,FALSE)</f>
        <v>554.29</v>
      </c>
      <c r="G1192" s="100">
        <f>IFERROR(IF(E1192= "yes",VLOOKUP(C1192,Summary!$B:$I,5,0),0),0)</f>
        <v>0</v>
      </c>
      <c r="H1192" s="99">
        <f t="shared" si="201"/>
        <v>554.29</v>
      </c>
      <c r="I1192" s="157">
        <f>VLOOKUP($A1192,'2024-25 Salary &amp; Benefits'!$A:$I,3,FALSE)</f>
        <v>1.18</v>
      </c>
      <c r="J1192" s="157">
        <f>VLOOKUP($A1192,'2024-25 Salary &amp; Benefits'!$A:$I,4,FALSE)</f>
        <v>1.18</v>
      </c>
      <c r="K1192" s="144">
        <f t="shared" si="202"/>
        <v>554.29</v>
      </c>
      <c r="L1192" s="143">
        <f t="shared" si="203"/>
        <v>1.6259999999999999</v>
      </c>
      <c r="M1192" s="145">
        <f>'2024-25 Salary &amp; Benefits'!$E$6</f>
        <v>72728</v>
      </c>
      <c r="N1192" s="145">
        <f>'2024-25 Salary &amp; Benefits'!$F$6</f>
        <v>78209</v>
      </c>
      <c r="O1192" s="9">
        <f t="shared" si="204"/>
        <v>139541.76000000001</v>
      </c>
      <c r="P1192" s="9">
        <f t="shared" si="205"/>
        <v>10516.279999999999</v>
      </c>
      <c r="Q1192" s="9">
        <f>'2024-25 Salary &amp; Benefits'!G$6</f>
        <v>14418.72</v>
      </c>
      <c r="R1192" s="146">
        <f>'2024-25 Salary &amp; Benefits'!H$6</f>
        <v>0.18149999999999999</v>
      </c>
      <c r="S1192" s="146">
        <f>'2024-25 Salary &amp; Benefits'!I$6</f>
        <v>0.17510000000000001</v>
      </c>
      <c r="T1192" s="9">
        <f t="shared" si="206"/>
        <v>50613.07</v>
      </c>
      <c r="U1192" s="9">
        <f t="shared" si="207"/>
        <v>2500.9699999999998</v>
      </c>
      <c r="V1192" s="9">
        <f t="shared" si="208"/>
        <v>437.92</v>
      </c>
      <c r="W1192" s="9">
        <f t="shared" si="209"/>
        <v>2938.89</v>
      </c>
      <c r="X1192" s="22">
        <f t="shared" si="210"/>
        <v>203610.00000000003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</row>
    <row r="1193" spans="1:159" s="4" customFormat="1">
      <c r="A1193" s="78" t="s">
        <v>2441</v>
      </c>
      <c r="B1193" s="90" t="s">
        <v>1607</v>
      </c>
      <c r="C1193" s="91">
        <v>4342</v>
      </c>
      <c r="D1193" s="90" t="s">
        <v>1617</v>
      </c>
      <c r="E1193" s="110" t="str">
        <f>VLOOKUP($C1193,'2023-24 School Level AAFTE'!$C$4:$L$2380,9,FALSE)</f>
        <v>No</v>
      </c>
      <c r="F1193" s="98">
        <f>VLOOKUP($C1193,'2023-24 School Level AAFTE'!$C$4:$J$2380,8,FALSE)</f>
        <v>501.11</v>
      </c>
      <c r="G1193" s="100">
        <f>IFERROR(IF(E1193= "yes",VLOOKUP(C1193,Summary!$B:$I,5,0),0),0)</f>
        <v>0</v>
      </c>
      <c r="H1193" s="99">
        <f t="shared" si="201"/>
        <v>0</v>
      </c>
      <c r="I1193" s="157">
        <f>VLOOKUP($A1193,'2024-25 Salary &amp; Benefits'!$A:$I,3,FALSE)</f>
        <v>1.18</v>
      </c>
      <c r="J1193" s="157">
        <f>VLOOKUP($A1193,'2024-25 Salary &amp; Benefits'!$A:$I,4,FALSE)</f>
        <v>1.18</v>
      </c>
      <c r="K1193" s="144">
        <f t="shared" si="202"/>
        <v>0</v>
      </c>
      <c r="L1193" s="143">
        <f t="shared" si="203"/>
        <v>0</v>
      </c>
      <c r="M1193" s="145">
        <f>'2024-25 Salary &amp; Benefits'!$E$6</f>
        <v>72728</v>
      </c>
      <c r="N1193" s="145">
        <f>'2024-25 Salary &amp; Benefits'!$F$6</f>
        <v>78209</v>
      </c>
      <c r="O1193" s="9">
        <f t="shared" si="204"/>
        <v>0</v>
      </c>
      <c r="P1193" s="9">
        <f t="shared" si="205"/>
        <v>0</v>
      </c>
      <c r="Q1193" s="9">
        <f>'2024-25 Salary &amp; Benefits'!G$6</f>
        <v>14418.72</v>
      </c>
      <c r="R1193" s="146">
        <f>'2024-25 Salary &amp; Benefits'!H$6</f>
        <v>0.18149999999999999</v>
      </c>
      <c r="S1193" s="146">
        <f>'2024-25 Salary &amp; Benefits'!I$6</f>
        <v>0.17510000000000001</v>
      </c>
      <c r="T1193" s="9">
        <f t="shared" si="206"/>
        <v>0</v>
      </c>
      <c r="U1193" s="9">
        <f t="shared" si="207"/>
        <v>0</v>
      </c>
      <c r="V1193" s="9">
        <f t="shared" si="208"/>
        <v>0</v>
      </c>
      <c r="W1193" s="9">
        <f t="shared" si="209"/>
        <v>0</v>
      </c>
      <c r="X1193" s="22">
        <f t="shared" si="210"/>
        <v>0</v>
      </c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</row>
    <row r="1194" spans="1:159" s="4" customFormat="1">
      <c r="A1194" s="78" t="s">
        <v>2441</v>
      </c>
      <c r="B1194" s="90" t="s">
        <v>1607</v>
      </c>
      <c r="C1194" s="91">
        <v>4304</v>
      </c>
      <c r="D1194" s="90" t="s">
        <v>854</v>
      </c>
      <c r="E1194" s="110" t="str">
        <f>VLOOKUP($C1194,'2023-24 School Level AAFTE'!$C$4:$L$2380,9,FALSE)</f>
        <v>Yes</v>
      </c>
      <c r="F1194" s="98">
        <f>VLOOKUP($C1194,'2023-24 School Level AAFTE'!$C$4:$J$2380,8,FALSE)</f>
        <v>588.05999999999995</v>
      </c>
      <c r="G1194" s="100">
        <f>IFERROR(IF(E1194= "yes",VLOOKUP(C1194,Summary!$B:$I,5,0),0),0)</f>
        <v>0</v>
      </c>
      <c r="H1194" s="99">
        <f t="shared" si="201"/>
        <v>588.05999999999995</v>
      </c>
      <c r="I1194" s="157">
        <f>VLOOKUP($A1194,'2024-25 Salary &amp; Benefits'!$A:$I,3,FALSE)</f>
        <v>1.18</v>
      </c>
      <c r="J1194" s="157">
        <f>VLOOKUP($A1194,'2024-25 Salary &amp; Benefits'!$A:$I,4,FALSE)</f>
        <v>1.18</v>
      </c>
      <c r="K1194" s="144">
        <f t="shared" si="202"/>
        <v>588.05999999999995</v>
      </c>
      <c r="L1194" s="143">
        <f t="shared" si="203"/>
        <v>1.7250000000000001</v>
      </c>
      <c r="M1194" s="145">
        <f>'2024-25 Salary &amp; Benefits'!$E$6</f>
        <v>72728</v>
      </c>
      <c r="N1194" s="145">
        <f>'2024-25 Salary &amp; Benefits'!$F$6</f>
        <v>78209</v>
      </c>
      <c r="O1194" s="9">
        <f t="shared" si="204"/>
        <v>148037.84</v>
      </c>
      <c r="P1194" s="9">
        <f t="shared" si="205"/>
        <v>11156.580000000016</v>
      </c>
      <c r="Q1194" s="9">
        <f>'2024-25 Salary &amp; Benefits'!G$6</f>
        <v>14418.72</v>
      </c>
      <c r="R1194" s="146">
        <f>'2024-25 Salary &amp; Benefits'!H$6</f>
        <v>0.18149999999999999</v>
      </c>
      <c r="S1194" s="146">
        <f>'2024-25 Salary &amp; Benefits'!I$6</f>
        <v>0.17510000000000001</v>
      </c>
      <c r="T1194" s="9">
        <f t="shared" si="206"/>
        <v>53694.68</v>
      </c>
      <c r="U1194" s="9">
        <f t="shared" si="207"/>
        <v>2653.24</v>
      </c>
      <c r="V1194" s="9">
        <f t="shared" si="208"/>
        <v>464.58</v>
      </c>
      <c r="W1194" s="9">
        <f t="shared" si="209"/>
        <v>3117.8199999999997</v>
      </c>
      <c r="X1194" s="22">
        <f t="shared" si="210"/>
        <v>216006.92</v>
      </c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</row>
    <row r="1195" spans="1:159" s="4" customFormat="1">
      <c r="A1195" s="78" t="s">
        <v>2441</v>
      </c>
      <c r="B1195" s="90" t="s">
        <v>1607</v>
      </c>
      <c r="C1195" s="91">
        <v>4469</v>
      </c>
      <c r="D1195" s="90" t="s">
        <v>1622</v>
      </c>
      <c r="E1195" s="110" t="str">
        <f>VLOOKUP($C1195,'2023-24 School Level AAFTE'!$C$4:$L$2380,9,FALSE)</f>
        <v>No</v>
      </c>
      <c r="F1195" s="98">
        <f>VLOOKUP($C1195,'2023-24 School Level AAFTE'!$C$4:$J$2380,8,FALSE)</f>
        <v>446.86</v>
      </c>
      <c r="G1195" s="100">
        <f>IFERROR(IF(E1195= "yes",VLOOKUP(C1195,Summary!$B:$I,5,0),0),0)</f>
        <v>0</v>
      </c>
      <c r="H1195" s="99">
        <f t="shared" si="201"/>
        <v>0</v>
      </c>
      <c r="I1195" s="157">
        <f>VLOOKUP($A1195,'2024-25 Salary &amp; Benefits'!$A:$I,3,FALSE)</f>
        <v>1.18</v>
      </c>
      <c r="J1195" s="157">
        <f>VLOOKUP($A1195,'2024-25 Salary &amp; Benefits'!$A:$I,4,FALSE)</f>
        <v>1.18</v>
      </c>
      <c r="K1195" s="144">
        <f t="shared" si="202"/>
        <v>0</v>
      </c>
      <c r="L1195" s="143">
        <f t="shared" si="203"/>
        <v>0</v>
      </c>
      <c r="M1195" s="145">
        <f>'2024-25 Salary &amp; Benefits'!$E$6</f>
        <v>72728</v>
      </c>
      <c r="N1195" s="145">
        <f>'2024-25 Salary &amp; Benefits'!$F$6</f>
        <v>78209</v>
      </c>
      <c r="O1195" s="9">
        <f t="shared" si="204"/>
        <v>0</v>
      </c>
      <c r="P1195" s="9">
        <f t="shared" si="205"/>
        <v>0</v>
      </c>
      <c r="Q1195" s="9">
        <f>'2024-25 Salary &amp; Benefits'!G$6</f>
        <v>14418.72</v>
      </c>
      <c r="R1195" s="146">
        <f>'2024-25 Salary &amp; Benefits'!H$6</f>
        <v>0.18149999999999999</v>
      </c>
      <c r="S1195" s="146">
        <f>'2024-25 Salary &amp; Benefits'!I$6</f>
        <v>0.17510000000000001</v>
      </c>
      <c r="T1195" s="9">
        <f t="shared" si="206"/>
        <v>0</v>
      </c>
      <c r="U1195" s="9">
        <f t="shared" si="207"/>
        <v>0</v>
      </c>
      <c r="V1195" s="9">
        <f t="shared" si="208"/>
        <v>0</v>
      </c>
      <c r="W1195" s="9">
        <f t="shared" si="209"/>
        <v>0</v>
      </c>
      <c r="X1195" s="22">
        <f t="shared" si="210"/>
        <v>0</v>
      </c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</row>
    <row r="1196" spans="1:159" s="4" customFormat="1">
      <c r="A1196" s="78" t="s">
        <v>2441</v>
      </c>
      <c r="B1196" s="90" t="s">
        <v>1607</v>
      </c>
      <c r="C1196" s="91">
        <v>4231</v>
      </c>
      <c r="D1196" s="90" t="s">
        <v>1615</v>
      </c>
      <c r="E1196" s="110" t="str">
        <f>VLOOKUP($C1196,'2023-24 School Level AAFTE'!$C$4:$L$2380,9,FALSE)</f>
        <v>Yes</v>
      </c>
      <c r="F1196" s="98">
        <f>VLOOKUP($C1196,'2023-24 School Level AAFTE'!$C$4:$J$2380,8,FALSE)</f>
        <v>800.76</v>
      </c>
      <c r="G1196" s="100">
        <f>IFERROR(IF(E1196= "yes",VLOOKUP(C1196,Summary!$B:$I,5,0),0),0)</f>
        <v>0</v>
      </c>
      <c r="H1196" s="99">
        <f t="shared" si="201"/>
        <v>800.76</v>
      </c>
      <c r="I1196" s="157">
        <f>VLOOKUP($A1196,'2024-25 Salary &amp; Benefits'!$A:$I,3,FALSE)</f>
        <v>1.18</v>
      </c>
      <c r="J1196" s="157">
        <f>VLOOKUP($A1196,'2024-25 Salary &amp; Benefits'!$A:$I,4,FALSE)</f>
        <v>1.18</v>
      </c>
      <c r="K1196" s="144">
        <f t="shared" si="202"/>
        <v>800.76</v>
      </c>
      <c r="L1196" s="143">
        <f t="shared" si="203"/>
        <v>2.3490000000000002</v>
      </c>
      <c r="M1196" s="145">
        <f>'2024-25 Salary &amp; Benefits'!$E$6</f>
        <v>72728</v>
      </c>
      <c r="N1196" s="145">
        <f>'2024-25 Salary &amp; Benefits'!$F$6</f>
        <v>78209</v>
      </c>
      <c r="O1196" s="9">
        <f t="shared" si="204"/>
        <v>201588.92</v>
      </c>
      <c r="P1196" s="9">
        <f t="shared" si="205"/>
        <v>15192.349999999977</v>
      </c>
      <c r="Q1196" s="9">
        <f>'2024-25 Salary &amp; Benefits'!G$6</f>
        <v>14418.72</v>
      </c>
      <c r="R1196" s="146">
        <f>'2024-25 Salary &amp; Benefits'!H$6</f>
        <v>0.18149999999999999</v>
      </c>
      <c r="S1196" s="146">
        <f>'2024-25 Salary &amp; Benefits'!I$6</f>
        <v>0.17510000000000001</v>
      </c>
      <c r="T1196" s="9">
        <f t="shared" si="206"/>
        <v>73118.14</v>
      </c>
      <c r="U1196" s="9">
        <f t="shared" si="207"/>
        <v>3613.02</v>
      </c>
      <c r="V1196" s="9">
        <f t="shared" si="208"/>
        <v>632.64</v>
      </c>
      <c r="W1196" s="9">
        <f t="shared" si="209"/>
        <v>4245.66</v>
      </c>
      <c r="X1196" s="22">
        <f t="shared" si="210"/>
        <v>294145.06999999995</v>
      </c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</row>
    <row r="1197" spans="1:159" s="4" customFormat="1">
      <c r="A1197" s="78" t="s">
        <v>2441</v>
      </c>
      <c r="B1197" s="90" t="s">
        <v>1607</v>
      </c>
      <c r="C1197" s="91">
        <v>2886</v>
      </c>
      <c r="D1197" s="90" t="s">
        <v>1608</v>
      </c>
      <c r="E1197" s="110" t="str">
        <f>VLOOKUP($C1197,'2023-24 School Level AAFTE'!$C$4:$L$2380,9,FALSE)</f>
        <v>Yes</v>
      </c>
      <c r="F1197" s="98">
        <f>VLOOKUP($C1197,'2023-24 School Level AAFTE'!$C$4:$J$2380,8,FALSE)</f>
        <v>516.42999999999995</v>
      </c>
      <c r="G1197" s="100">
        <f>IFERROR(IF(E1197= "yes",VLOOKUP(C1197,Summary!$B:$I,5,0),0),0)</f>
        <v>0</v>
      </c>
      <c r="H1197" s="99">
        <f t="shared" si="201"/>
        <v>516.42999999999995</v>
      </c>
      <c r="I1197" s="157">
        <f>VLOOKUP($A1197,'2024-25 Salary &amp; Benefits'!$A:$I,3,FALSE)</f>
        <v>1.18</v>
      </c>
      <c r="J1197" s="157">
        <f>VLOOKUP($A1197,'2024-25 Salary &amp; Benefits'!$A:$I,4,FALSE)</f>
        <v>1.18</v>
      </c>
      <c r="K1197" s="144">
        <f t="shared" si="202"/>
        <v>516.42999999999995</v>
      </c>
      <c r="L1197" s="143">
        <f t="shared" si="203"/>
        <v>1.5149999999999999</v>
      </c>
      <c r="M1197" s="145">
        <f>'2024-25 Salary &amp; Benefits'!$E$6</f>
        <v>72728</v>
      </c>
      <c r="N1197" s="145">
        <f>'2024-25 Salary &amp; Benefits'!$F$6</f>
        <v>78209</v>
      </c>
      <c r="O1197" s="9">
        <f t="shared" si="204"/>
        <v>130015.85</v>
      </c>
      <c r="P1197" s="9">
        <f t="shared" si="205"/>
        <v>9798.3800000000047</v>
      </c>
      <c r="Q1197" s="9">
        <f>'2024-25 Salary &amp; Benefits'!G$6</f>
        <v>14418.72</v>
      </c>
      <c r="R1197" s="146">
        <f>'2024-25 Salary &amp; Benefits'!H$6</f>
        <v>0.18149999999999999</v>
      </c>
      <c r="S1197" s="146">
        <f>'2024-25 Salary &amp; Benefits'!I$6</f>
        <v>0.17510000000000001</v>
      </c>
      <c r="T1197" s="9">
        <f t="shared" si="206"/>
        <v>47157.93</v>
      </c>
      <c r="U1197" s="9">
        <f t="shared" si="207"/>
        <v>2330.2399999999998</v>
      </c>
      <c r="V1197" s="9">
        <f t="shared" si="208"/>
        <v>408.03</v>
      </c>
      <c r="W1197" s="9">
        <f t="shared" si="209"/>
        <v>2738.2699999999995</v>
      </c>
      <c r="X1197" s="22">
        <f t="shared" si="210"/>
        <v>189710.43</v>
      </c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</row>
    <row r="1198" spans="1:159" s="4" customFormat="1">
      <c r="A1198" s="140" t="s">
        <v>2441</v>
      </c>
      <c r="B1198" s="90" t="s">
        <v>1607</v>
      </c>
      <c r="C1198" s="91">
        <v>4430</v>
      </c>
      <c r="D1198" s="90" t="s">
        <v>1620</v>
      </c>
      <c r="E1198" s="110" t="str">
        <f>VLOOKUP($C1198,'2023-24 School Level AAFTE'!$C$4:$L$2380,9,FALSE)</f>
        <v>No</v>
      </c>
      <c r="F1198" s="98">
        <f>VLOOKUP($C1198,'2023-24 School Level AAFTE'!$C$4:$J$2380,8,FALSE)</f>
        <v>800.17</v>
      </c>
      <c r="G1198" s="100">
        <f>IFERROR(IF(E1198= "yes",VLOOKUP(C1198,Summary!$B:$I,5,0),0),0)</f>
        <v>0</v>
      </c>
      <c r="H1198" s="99">
        <f t="shared" si="201"/>
        <v>0</v>
      </c>
      <c r="I1198" s="157">
        <f>VLOOKUP($A1198,'2024-25 Salary &amp; Benefits'!$A:$I,3,FALSE)</f>
        <v>1.18</v>
      </c>
      <c r="J1198" s="157">
        <f>VLOOKUP($A1198,'2024-25 Salary &amp; Benefits'!$A:$I,4,FALSE)</f>
        <v>1.18</v>
      </c>
      <c r="K1198" s="144">
        <f t="shared" si="202"/>
        <v>0</v>
      </c>
      <c r="L1198" s="143">
        <f t="shared" si="203"/>
        <v>0</v>
      </c>
      <c r="M1198" s="145">
        <f>'2024-25 Salary &amp; Benefits'!$E$6</f>
        <v>72728</v>
      </c>
      <c r="N1198" s="145">
        <f>'2024-25 Salary &amp; Benefits'!$F$6</f>
        <v>78209</v>
      </c>
      <c r="O1198" s="9">
        <f t="shared" si="204"/>
        <v>0</v>
      </c>
      <c r="P1198" s="9">
        <f t="shared" si="205"/>
        <v>0</v>
      </c>
      <c r="Q1198" s="9">
        <f>'2024-25 Salary &amp; Benefits'!G$6</f>
        <v>14418.72</v>
      </c>
      <c r="R1198" s="146">
        <f>'2024-25 Salary &amp; Benefits'!H$6</f>
        <v>0.18149999999999999</v>
      </c>
      <c r="S1198" s="146">
        <f>'2024-25 Salary &amp; Benefits'!I$6</f>
        <v>0.17510000000000001</v>
      </c>
      <c r="T1198" s="9">
        <f t="shared" si="206"/>
        <v>0</v>
      </c>
      <c r="U1198" s="9">
        <f t="shared" si="207"/>
        <v>0</v>
      </c>
      <c r="V1198" s="9">
        <f t="shared" si="208"/>
        <v>0</v>
      </c>
      <c r="W1198" s="9">
        <f t="shared" si="209"/>
        <v>0</v>
      </c>
      <c r="X1198" s="22">
        <f t="shared" si="210"/>
        <v>0</v>
      </c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</row>
    <row r="1199" spans="1:159" s="4" customFormat="1">
      <c r="A1199" s="78" t="s">
        <v>2441</v>
      </c>
      <c r="B1199" s="90" t="s">
        <v>1607</v>
      </c>
      <c r="C1199" s="91">
        <v>4344</v>
      </c>
      <c r="D1199" s="90" t="s">
        <v>1618</v>
      </c>
      <c r="E1199" s="110" t="str">
        <f>VLOOKUP($C1199,'2023-24 School Level AAFTE'!$C$4:$L$2380,9,FALSE)</f>
        <v>Yes</v>
      </c>
      <c r="F1199" s="98">
        <f>VLOOKUP($C1199,'2023-24 School Level AAFTE'!$C$4:$J$2380,8,FALSE)</f>
        <v>529.14</v>
      </c>
      <c r="G1199" s="100">
        <f>IFERROR(IF(E1199= "yes",VLOOKUP(C1199,Summary!$B:$I,5,0),0),0)</f>
        <v>0</v>
      </c>
      <c r="H1199" s="99">
        <f t="shared" si="201"/>
        <v>529.14</v>
      </c>
      <c r="I1199" s="157">
        <f>VLOOKUP($A1199,'2024-25 Salary &amp; Benefits'!$A:$I,3,FALSE)</f>
        <v>1.18</v>
      </c>
      <c r="J1199" s="157">
        <f>VLOOKUP($A1199,'2024-25 Salary &amp; Benefits'!$A:$I,4,FALSE)</f>
        <v>1.18</v>
      </c>
      <c r="K1199" s="144">
        <f t="shared" si="202"/>
        <v>529.14</v>
      </c>
      <c r="L1199" s="143">
        <f t="shared" si="203"/>
        <v>1.552</v>
      </c>
      <c r="M1199" s="145">
        <f>'2024-25 Salary &amp; Benefits'!$E$6</f>
        <v>72728</v>
      </c>
      <c r="N1199" s="145">
        <f>'2024-25 Salary &amp; Benefits'!$F$6</f>
        <v>78209</v>
      </c>
      <c r="O1199" s="9">
        <f t="shared" si="204"/>
        <v>133191.15</v>
      </c>
      <c r="P1199" s="9">
        <f t="shared" si="205"/>
        <v>10037.679999999993</v>
      </c>
      <c r="Q1199" s="9">
        <f>'2024-25 Salary &amp; Benefits'!G$6</f>
        <v>14418.72</v>
      </c>
      <c r="R1199" s="146">
        <f>'2024-25 Salary &amp; Benefits'!H$6</f>
        <v>0.18149999999999999</v>
      </c>
      <c r="S1199" s="146">
        <f>'2024-25 Salary &amp; Benefits'!I$6</f>
        <v>0.17510000000000001</v>
      </c>
      <c r="T1199" s="9">
        <f t="shared" si="206"/>
        <v>48309.64</v>
      </c>
      <c r="U1199" s="9">
        <f t="shared" si="207"/>
        <v>2387.15</v>
      </c>
      <c r="V1199" s="9">
        <f t="shared" si="208"/>
        <v>417.99</v>
      </c>
      <c r="W1199" s="9">
        <f t="shared" si="209"/>
        <v>2805.1400000000003</v>
      </c>
      <c r="X1199" s="22">
        <f t="shared" si="210"/>
        <v>194343.61</v>
      </c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</row>
    <row r="1200" spans="1:159" s="4" customFormat="1">
      <c r="A1200" s="78" t="s">
        <v>2441</v>
      </c>
      <c r="B1200" s="90" t="s">
        <v>1607</v>
      </c>
      <c r="C1200" s="91">
        <v>4433</v>
      </c>
      <c r="D1200" s="90" t="s">
        <v>1621</v>
      </c>
      <c r="E1200" s="110" t="str">
        <f>VLOOKUP($C1200,'2023-24 School Level AAFTE'!$C$4:$L$2380,9,FALSE)</f>
        <v>No</v>
      </c>
      <c r="F1200" s="98">
        <f>VLOOKUP($C1200,'2023-24 School Level AAFTE'!$C$4:$J$2380,8,FALSE)</f>
        <v>2328.62</v>
      </c>
      <c r="G1200" s="100">
        <f>IFERROR(IF(E1200= "yes",VLOOKUP(C1200,Summary!$B:$I,5,0),0),0)</f>
        <v>0</v>
      </c>
      <c r="H1200" s="99">
        <f t="shared" si="201"/>
        <v>0</v>
      </c>
      <c r="I1200" s="157">
        <f>VLOOKUP($A1200,'2024-25 Salary &amp; Benefits'!$A:$I,3,FALSE)</f>
        <v>1.18</v>
      </c>
      <c r="J1200" s="157">
        <f>VLOOKUP($A1200,'2024-25 Salary &amp; Benefits'!$A:$I,4,FALSE)</f>
        <v>1.18</v>
      </c>
      <c r="K1200" s="144">
        <f t="shared" si="202"/>
        <v>0</v>
      </c>
      <c r="L1200" s="143">
        <f t="shared" si="203"/>
        <v>0</v>
      </c>
      <c r="M1200" s="145">
        <f>'2024-25 Salary &amp; Benefits'!$E$6</f>
        <v>72728</v>
      </c>
      <c r="N1200" s="145">
        <f>'2024-25 Salary &amp; Benefits'!$F$6</f>
        <v>78209</v>
      </c>
      <c r="O1200" s="9">
        <f t="shared" si="204"/>
        <v>0</v>
      </c>
      <c r="P1200" s="9">
        <f t="shared" si="205"/>
        <v>0</v>
      </c>
      <c r="Q1200" s="9">
        <f>'2024-25 Salary &amp; Benefits'!G$6</f>
        <v>14418.72</v>
      </c>
      <c r="R1200" s="146">
        <f>'2024-25 Salary &amp; Benefits'!H$6</f>
        <v>0.18149999999999999</v>
      </c>
      <c r="S1200" s="146">
        <f>'2024-25 Salary &amp; Benefits'!I$6</f>
        <v>0.17510000000000001</v>
      </c>
      <c r="T1200" s="9">
        <f t="shared" si="206"/>
        <v>0</v>
      </c>
      <c r="U1200" s="9">
        <f t="shared" si="207"/>
        <v>0</v>
      </c>
      <c r="V1200" s="9">
        <f t="shared" si="208"/>
        <v>0</v>
      </c>
      <c r="W1200" s="9">
        <f t="shared" si="209"/>
        <v>0</v>
      </c>
      <c r="X1200" s="22">
        <f t="shared" si="210"/>
        <v>0</v>
      </c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</row>
    <row r="1201" spans="1:159" s="4" customFormat="1">
      <c r="A1201" s="78" t="s">
        <v>2441</v>
      </c>
      <c r="B1201" s="90" t="s">
        <v>1607</v>
      </c>
      <c r="C1201" s="91">
        <v>5450</v>
      </c>
      <c r="D1201" s="90" t="s">
        <v>1624</v>
      </c>
      <c r="E1201" s="110" t="str">
        <f>VLOOKUP($C1201,'2023-24 School Level AAFTE'!$C$4:$L$2380,9,FALSE)</f>
        <v>Yes</v>
      </c>
      <c r="F1201" s="98">
        <f>VLOOKUP($C1201,'2023-24 School Level AAFTE'!$C$4:$J$2380,8,FALSE)</f>
        <v>623.71</v>
      </c>
      <c r="G1201" s="100">
        <f>IFERROR(IF(E1201= "yes",VLOOKUP(C1201,Summary!$B:$I,5,0),0),0)</f>
        <v>0</v>
      </c>
      <c r="H1201" s="99">
        <f t="shared" si="201"/>
        <v>623.71</v>
      </c>
      <c r="I1201" s="157">
        <f>VLOOKUP($A1201,'2024-25 Salary &amp; Benefits'!$A:$I,3,FALSE)</f>
        <v>1.18</v>
      </c>
      <c r="J1201" s="157">
        <f>VLOOKUP($A1201,'2024-25 Salary &amp; Benefits'!$A:$I,4,FALSE)</f>
        <v>1.18</v>
      </c>
      <c r="K1201" s="144">
        <f t="shared" si="202"/>
        <v>623.71</v>
      </c>
      <c r="L1201" s="143">
        <f t="shared" si="203"/>
        <v>1.83</v>
      </c>
      <c r="M1201" s="145">
        <f>'2024-25 Salary &amp; Benefits'!$E$6</f>
        <v>72728</v>
      </c>
      <c r="N1201" s="145">
        <f>'2024-25 Salary &amp; Benefits'!$F$6</f>
        <v>78209</v>
      </c>
      <c r="O1201" s="9">
        <f t="shared" si="204"/>
        <v>157048.84</v>
      </c>
      <c r="P1201" s="9">
        <f t="shared" si="205"/>
        <v>11835.670000000013</v>
      </c>
      <c r="Q1201" s="9">
        <f>'2024-25 Salary &amp; Benefits'!G$6</f>
        <v>14418.72</v>
      </c>
      <c r="R1201" s="146">
        <f>'2024-25 Salary &amp; Benefits'!H$6</f>
        <v>0.18149999999999999</v>
      </c>
      <c r="S1201" s="146">
        <f>'2024-25 Salary &amp; Benefits'!I$6</f>
        <v>0.17510000000000001</v>
      </c>
      <c r="T1201" s="9">
        <f t="shared" si="206"/>
        <v>56963.05</v>
      </c>
      <c r="U1201" s="9">
        <f t="shared" si="207"/>
        <v>2814.74</v>
      </c>
      <c r="V1201" s="9">
        <f t="shared" si="208"/>
        <v>492.86</v>
      </c>
      <c r="W1201" s="9">
        <f t="shared" si="209"/>
        <v>3307.6</v>
      </c>
      <c r="X1201" s="22">
        <f t="shared" si="210"/>
        <v>229155.16000000003</v>
      </c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</row>
    <row r="1202" spans="1:159" s="4" customFormat="1">
      <c r="A1202" s="78" t="s">
        <v>2441</v>
      </c>
      <c r="B1202" s="90" t="s">
        <v>1607</v>
      </c>
      <c r="C1202" s="89">
        <v>3688</v>
      </c>
      <c r="D1202" s="79" t="s">
        <v>1612</v>
      </c>
      <c r="E1202" s="110" t="str">
        <f>VLOOKUP($C1202,'2023-24 School Level AAFTE'!$C$4:$L$2380,9,FALSE)</f>
        <v>Yes</v>
      </c>
      <c r="F1202" s="98">
        <f>VLOOKUP($C1202,'2023-24 School Level AAFTE'!$C$4:$J$2380,8,FALSE)</f>
        <v>2025.05</v>
      </c>
      <c r="G1202" s="100">
        <f>IFERROR(IF(E1202= "yes",VLOOKUP(C1202,Summary!$B:$I,5,0),0),0)</f>
        <v>0</v>
      </c>
      <c r="H1202" s="99">
        <f t="shared" si="201"/>
        <v>2025.05</v>
      </c>
      <c r="I1202" s="157">
        <f>VLOOKUP($A1202,'2024-25 Salary &amp; Benefits'!$A:$I,3,FALSE)</f>
        <v>1.18</v>
      </c>
      <c r="J1202" s="157">
        <f>VLOOKUP($A1202,'2024-25 Salary &amp; Benefits'!$A:$I,4,FALSE)</f>
        <v>1.18</v>
      </c>
      <c r="K1202" s="144">
        <f t="shared" si="202"/>
        <v>2025.05</v>
      </c>
      <c r="L1202" s="143">
        <f t="shared" si="203"/>
        <v>5.94</v>
      </c>
      <c r="M1202" s="145">
        <f>'2024-25 Salary &amp; Benefits'!$E$6</f>
        <v>72728</v>
      </c>
      <c r="N1202" s="145">
        <f>'2024-25 Salary &amp; Benefits'!$F$6</f>
        <v>78209</v>
      </c>
      <c r="O1202" s="9">
        <f t="shared" si="204"/>
        <v>509765.1</v>
      </c>
      <c r="P1202" s="9">
        <f t="shared" si="205"/>
        <v>38417.420000000042</v>
      </c>
      <c r="Q1202" s="9">
        <f>'2024-25 Salary &amp; Benefits'!G$6</f>
        <v>14418.72</v>
      </c>
      <c r="R1202" s="146">
        <f>'2024-25 Salary &amp; Benefits'!H$6</f>
        <v>0.18149999999999999</v>
      </c>
      <c r="S1202" s="146">
        <f>'2024-25 Salary &amp; Benefits'!I$6</f>
        <v>0.17510000000000001</v>
      </c>
      <c r="T1202" s="9">
        <f t="shared" si="206"/>
        <v>184896.45</v>
      </c>
      <c r="U1202" s="9">
        <f t="shared" si="207"/>
        <v>9136.3799999999992</v>
      </c>
      <c r="V1202" s="9">
        <f t="shared" si="208"/>
        <v>1599.78</v>
      </c>
      <c r="W1202" s="9">
        <f t="shared" si="209"/>
        <v>10736.16</v>
      </c>
      <c r="X1202" s="22">
        <f t="shared" si="210"/>
        <v>743815.13000000012</v>
      </c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</row>
    <row r="1203" spans="1:159" s="4" customFormat="1">
      <c r="A1203" s="78" t="s">
        <v>2441</v>
      </c>
      <c r="B1203" s="90" t="s">
        <v>1607</v>
      </c>
      <c r="C1203" s="91">
        <v>4164</v>
      </c>
      <c r="D1203" s="90" t="s">
        <v>1613</v>
      </c>
      <c r="E1203" s="110" t="str">
        <f>VLOOKUP($C1203,'2023-24 School Level AAFTE'!$C$4:$L$2380,9,FALSE)</f>
        <v>No</v>
      </c>
      <c r="F1203" s="98">
        <f>VLOOKUP($C1203,'2023-24 School Level AAFTE'!$C$4:$J$2380,8,FALSE)</f>
        <v>518.54</v>
      </c>
      <c r="G1203" s="100">
        <f>IFERROR(IF(E1203= "yes",VLOOKUP(C1203,Summary!$B:$I,5,0),0),0)</f>
        <v>0</v>
      </c>
      <c r="H1203" s="99">
        <f t="shared" si="201"/>
        <v>0</v>
      </c>
      <c r="I1203" s="157">
        <f>VLOOKUP($A1203,'2024-25 Salary &amp; Benefits'!$A:$I,3,FALSE)</f>
        <v>1.18</v>
      </c>
      <c r="J1203" s="157">
        <f>VLOOKUP($A1203,'2024-25 Salary &amp; Benefits'!$A:$I,4,FALSE)</f>
        <v>1.18</v>
      </c>
      <c r="K1203" s="144">
        <f t="shared" si="202"/>
        <v>0</v>
      </c>
      <c r="L1203" s="143">
        <f t="shared" si="203"/>
        <v>0</v>
      </c>
      <c r="M1203" s="145">
        <f>'2024-25 Salary &amp; Benefits'!$E$6</f>
        <v>72728</v>
      </c>
      <c r="N1203" s="145">
        <f>'2024-25 Salary &amp; Benefits'!$F$6</f>
        <v>78209</v>
      </c>
      <c r="O1203" s="9">
        <f t="shared" si="204"/>
        <v>0</v>
      </c>
      <c r="P1203" s="9">
        <f t="shared" si="205"/>
        <v>0</v>
      </c>
      <c r="Q1203" s="9">
        <f>'2024-25 Salary &amp; Benefits'!G$6</f>
        <v>14418.72</v>
      </c>
      <c r="R1203" s="146">
        <f>'2024-25 Salary &amp; Benefits'!H$6</f>
        <v>0.18149999999999999</v>
      </c>
      <c r="S1203" s="146">
        <f>'2024-25 Salary &amp; Benefits'!I$6</f>
        <v>0.17510000000000001</v>
      </c>
      <c r="T1203" s="9">
        <f t="shared" si="206"/>
        <v>0</v>
      </c>
      <c r="U1203" s="9">
        <f t="shared" si="207"/>
        <v>0</v>
      </c>
      <c r="V1203" s="9">
        <f t="shared" si="208"/>
        <v>0</v>
      </c>
      <c r="W1203" s="9">
        <f t="shared" si="209"/>
        <v>0</v>
      </c>
      <c r="X1203" s="22">
        <f t="shared" si="210"/>
        <v>0</v>
      </c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</row>
    <row r="1204" spans="1:159" s="4" customFormat="1">
      <c r="A1204" s="78" t="s">
        <v>2441</v>
      </c>
      <c r="B1204" s="90" t="s">
        <v>1607</v>
      </c>
      <c r="C1204" s="91">
        <v>5498</v>
      </c>
      <c r="D1204" s="90" t="s">
        <v>2598</v>
      </c>
      <c r="E1204" s="110" t="str">
        <f>VLOOKUP($C1204,'2023-24 School Level AAFTE'!$C$4:$L$2380,9,FALSE)</f>
        <v>Yes</v>
      </c>
      <c r="F1204" s="98">
        <f>VLOOKUP($C1204,'2023-24 School Level AAFTE'!$C$4:$J$2380,8,FALSE)</f>
        <v>73.569999999999993</v>
      </c>
      <c r="G1204" s="100">
        <f>IFERROR(IF(E1204= "yes",VLOOKUP(C1204,Summary!$B:$I,5,0),0),0)</f>
        <v>0</v>
      </c>
      <c r="H1204" s="99">
        <f t="shared" si="201"/>
        <v>73.569999999999993</v>
      </c>
      <c r="I1204" s="157">
        <f>VLOOKUP($A1204,'2024-25 Salary &amp; Benefits'!$A:$I,3,FALSE)</f>
        <v>1.18</v>
      </c>
      <c r="J1204" s="157">
        <f>VLOOKUP($A1204,'2024-25 Salary &amp; Benefits'!$A:$I,4,FALSE)</f>
        <v>1.18</v>
      </c>
      <c r="K1204" s="144">
        <f t="shared" si="202"/>
        <v>73.569999999999993</v>
      </c>
      <c r="L1204" s="143">
        <f t="shared" si="203"/>
        <v>0.216</v>
      </c>
      <c r="M1204" s="145">
        <f>'2024-25 Salary &amp; Benefits'!$E$6</f>
        <v>72728</v>
      </c>
      <c r="N1204" s="145">
        <f>'2024-25 Salary &amp; Benefits'!$F$6</f>
        <v>78209</v>
      </c>
      <c r="O1204" s="9">
        <f t="shared" si="204"/>
        <v>18536.91</v>
      </c>
      <c r="P1204" s="9">
        <f t="shared" si="205"/>
        <v>1397</v>
      </c>
      <c r="Q1204" s="9">
        <f>'2024-25 Salary &amp; Benefits'!G$6</f>
        <v>14418.72</v>
      </c>
      <c r="R1204" s="146">
        <f>'2024-25 Salary &amp; Benefits'!H$6</f>
        <v>0.18149999999999999</v>
      </c>
      <c r="S1204" s="146">
        <f>'2024-25 Salary &amp; Benefits'!I$6</f>
        <v>0.17510000000000001</v>
      </c>
      <c r="T1204" s="9">
        <f t="shared" si="206"/>
        <v>6723.51</v>
      </c>
      <c r="U1204" s="9">
        <f t="shared" si="207"/>
        <v>332.23</v>
      </c>
      <c r="V1204" s="9">
        <f t="shared" si="208"/>
        <v>58.17</v>
      </c>
      <c r="W1204" s="9">
        <f t="shared" si="209"/>
        <v>390.40000000000003</v>
      </c>
      <c r="X1204" s="22">
        <f t="shared" si="210"/>
        <v>27047.82</v>
      </c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</row>
    <row r="1205" spans="1:159" s="4" customFormat="1">
      <c r="A1205" s="78" t="s">
        <v>2441</v>
      </c>
      <c r="B1205" s="90" t="s">
        <v>1607</v>
      </c>
      <c r="C1205" s="91">
        <v>4583</v>
      </c>
      <c r="D1205" s="90" t="s">
        <v>1623</v>
      </c>
      <c r="E1205" s="110" t="str">
        <f>VLOOKUP($C1205,'2023-24 School Level AAFTE'!$C$4:$L$2380,9,FALSE)</f>
        <v>Yes</v>
      </c>
      <c r="F1205" s="98">
        <f>VLOOKUP($C1205,'2023-24 School Level AAFTE'!$C$4:$J$2380,8,FALSE)</f>
        <v>522.74</v>
      </c>
      <c r="G1205" s="100">
        <f>IFERROR(IF(E1205= "yes",VLOOKUP(C1205,Summary!$B:$I,5,0),0),0)</f>
        <v>0</v>
      </c>
      <c r="H1205" s="99">
        <f t="shared" si="201"/>
        <v>522.74</v>
      </c>
      <c r="I1205" s="157">
        <f>VLOOKUP($A1205,'2024-25 Salary &amp; Benefits'!$A:$I,3,FALSE)</f>
        <v>1.18</v>
      </c>
      <c r="J1205" s="157">
        <f>VLOOKUP($A1205,'2024-25 Salary &amp; Benefits'!$A:$I,4,FALSE)</f>
        <v>1.18</v>
      </c>
      <c r="K1205" s="144">
        <f t="shared" si="202"/>
        <v>522.74</v>
      </c>
      <c r="L1205" s="143">
        <f t="shared" si="203"/>
        <v>1.5329999999999999</v>
      </c>
      <c r="M1205" s="145">
        <f>'2024-25 Salary &amp; Benefits'!$E$6</f>
        <v>72728</v>
      </c>
      <c r="N1205" s="145">
        <f>'2024-25 Salary &amp; Benefits'!$F$6</f>
        <v>78209</v>
      </c>
      <c r="O1205" s="9">
        <f t="shared" si="204"/>
        <v>131560.59</v>
      </c>
      <c r="P1205" s="9">
        <f t="shared" si="205"/>
        <v>9914.8000000000175</v>
      </c>
      <c r="Q1205" s="9">
        <f>'2024-25 Salary &amp; Benefits'!G$6</f>
        <v>14418.72</v>
      </c>
      <c r="R1205" s="146">
        <f>'2024-25 Salary &amp; Benefits'!H$6</f>
        <v>0.18149999999999999</v>
      </c>
      <c r="S1205" s="146">
        <f>'2024-25 Salary &amp; Benefits'!I$6</f>
        <v>0.17510000000000001</v>
      </c>
      <c r="T1205" s="9">
        <f t="shared" si="206"/>
        <v>47718.23</v>
      </c>
      <c r="U1205" s="9">
        <f t="shared" si="207"/>
        <v>2357.92</v>
      </c>
      <c r="V1205" s="9">
        <f t="shared" si="208"/>
        <v>412.87</v>
      </c>
      <c r="W1205" s="9">
        <f t="shared" si="209"/>
        <v>2770.79</v>
      </c>
      <c r="X1205" s="22">
        <f t="shared" si="210"/>
        <v>191964.41000000003</v>
      </c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</row>
    <row r="1206" spans="1:159" s="4" customFormat="1">
      <c r="A1206" s="78" t="s">
        <v>2441</v>
      </c>
      <c r="B1206" s="90" t="s">
        <v>1607</v>
      </c>
      <c r="C1206" s="91">
        <v>3121</v>
      </c>
      <c r="D1206" s="90" t="s">
        <v>1610</v>
      </c>
      <c r="E1206" s="110" t="str">
        <f>VLOOKUP($C1206,'2023-24 School Level AAFTE'!$C$4:$L$2380,9,FALSE)</f>
        <v>Yes</v>
      </c>
      <c r="F1206" s="98">
        <f>VLOOKUP($C1206,'2023-24 School Level AAFTE'!$C$4:$J$2380,8,FALSE)</f>
        <v>583</v>
      </c>
      <c r="G1206" s="100">
        <f>IFERROR(IF(E1206= "yes",VLOOKUP(C1206,Summary!$B:$I,5,0),0),0)</f>
        <v>0</v>
      </c>
      <c r="H1206" s="99">
        <f t="shared" si="201"/>
        <v>583</v>
      </c>
      <c r="I1206" s="157">
        <f>VLOOKUP($A1206,'2024-25 Salary &amp; Benefits'!$A:$I,3,FALSE)</f>
        <v>1.18</v>
      </c>
      <c r="J1206" s="157">
        <f>VLOOKUP($A1206,'2024-25 Salary &amp; Benefits'!$A:$I,4,FALSE)</f>
        <v>1.18</v>
      </c>
      <c r="K1206" s="144">
        <f t="shared" si="202"/>
        <v>583</v>
      </c>
      <c r="L1206" s="143">
        <f t="shared" si="203"/>
        <v>1.71</v>
      </c>
      <c r="M1206" s="145">
        <f>'2024-25 Salary &amp; Benefits'!$E$6</f>
        <v>72728</v>
      </c>
      <c r="N1206" s="145">
        <f>'2024-25 Salary &amp; Benefits'!$F$6</f>
        <v>78209</v>
      </c>
      <c r="O1206" s="9">
        <f t="shared" si="204"/>
        <v>146750.56</v>
      </c>
      <c r="P1206" s="9">
        <f t="shared" si="205"/>
        <v>11059.559999999998</v>
      </c>
      <c r="Q1206" s="9">
        <f>'2024-25 Salary &amp; Benefits'!G$6</f>
        <v>14418.72</v>
      </c>
      <c r="R1206" s="146">
        <f>'2024-25 Salary &amp; Benefits'!H$6</f>
        <v>0.18149999999999999</v>
      </c>
      <c r="S1206" s="146">
        <f>'2024-25 Salary &amp; Benefits'!I$6</f>
        <v>0.17510000000000001</v>
      </c>
      <c r="T1206" s="9">
        <f t="shared" si="206"/>
        <v>53227.77</v>
      </c>
      <c r="U1206" s="9">
        <f t="shared" si="207"/>
        <v>2630.17</v>
      </c>
      <c r="V1206" s="9">
        <f t="shared" si="208"/>
        <v>460.54</v>
      </c>
      <c r="W1206" s="9">
        <f t="shared" si="209"/>
        <v>3090.71</v>
      </c>
      <c r="X1206" s="22">
        <f t="shared" si="210"/>
        <v>214128.59999999998</v>
      </c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</row>
    <row r="1207" spans="1:159" s="4" customFormat="1">
      <c r="A1207" s="78" t="s">
        <v>2441</v>
      </c>
      <c r="B1207" s="90" t="s">
        <v>1607</v>
      </c>
      <c r="C1207" s="89">
        <v>3120</v>
      </c>
      <c r="D1207" s="88" t="s">
        <v>1609</v>
      </c>
      <c r="E1207" s="110" t="str">
        <f>VLOOKUP($C1207,'2023-24 School Level AAFTE'!$C$4:$L$2380,9,FALSE)</f>
        <v>No</v>
      </c>
      <c r="F1207" s="98">
        <f>VLOOKUP($C1207,'2023-24 School Level AAFTE'!$C$4:$J$2380,8,FALSE)</f>
        <v>818.22</v>
      </c>
      <c r="G1207" s="100">
        <f>IFERROR(IF(E1207= "yes",VLOOKUP(C1207,Summary!$B:$I,5,0),0),0)</f>
        <v>0</v>
      </c>
      <c r="H1207" s="99">
        <f t="shared" si="201"/>
        <v>0</v>
      </c>
      <c r="I1207" s="157">
        <f>VLOOKUP($A1207,'2024-25 Salary &amp; Benefits'!$A:$I,3,FALSE)</f>
        <v>1.18</v>
      </c>
      <c r="J1207" s="157">
        <f>VLOOKUP($A1207,'2024-25 Salary &amp; Benefits'!$A:$I,4,FALSE)</f>
        <v>1.18</v>
      </c>
      <c r="K1207" s="144">
        <f t="shared" si="202"/>
        <v>0</v>
      </c>
      <c r="L1207" s="143">
        <f t="shared" si="203"/>
        <v>0</v>
      </c>
      <c r="M1207" s="145">
        <f>'2024-25 Salary &amp; Benefits'!$E$6</f>
        <v>72728</v>
      </c>
      <c r="N1207" s="145">
        <f>'2024-25 Salary &amp; Benefits'!$F$6</f>
        <v>78209</v>
      </c>
      <c r="O1207" s="9">
        <f t="shared" si="204"/>
        <v>0</v>
      </c>
      <c r="P1207" s="9">
        <f t="shared" si="205"/>
        <v>0</v>
      </c>
      <c r="Q1207" s="9">
        <f>'2024-25 Salary &amp; Benefits'!G$6</f>
        <v>14418.72</v>
      </c>
      <c r="R1207" s="146">
        <f>'2024-25 Salary &amp; Benefits'!H$6</f>
        <v>0.18149999999999999</v>
      </c>
      <c r="S1207" s="146">
        <f>'2024-25 Salary &amp; Benefits'!I$6</f>
        <v>0.17510000000000001</v>
      </c>
      <c r="T1207" s="9">
        <f t="shared" si="206"/>
        <v>0</v>
      </c>
      <c r="U1207" s="9">
        <f t="shared" si="207"/>
        <v>0</v>
      </c>
      <c r="V1207" s="9">
        <f t="shared" si="208"/>
        <v>0</v>
      </c>
      <c r="W1207" s="9">
        <f t="shared" si="209"/>
        <v>0</v>
      </c>
      <c r="X1207" s="22">
        <f t="shared" si="210"/>
        <v>0</v>
      </c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</row>
    <row r="1208" spans="1:159" s="4" customFormat="1">
      <c r="A1208" s="78" t="s">
        <v>2441</v>
      </c>
      <c r="B1208" s="90" t="s">
        <v>1607</v>
      </c>
      <c r="C1208" s="91">
        <v>5482</v>
      </c>
      <c r="D1208" s="90" t="s">
        <v>2599</v>
      </c>
      <c r="E1208" s="110" t="str">
        <f>VLOOKUP($C1208,'2023-24 School Level AAFTE'!$C$4:$L$2380,9,FALSE)</f>
        <v>Yes</v>
      </c>
      <c r="F1208" s="98">
        <f>VLOOKUP($C1208,'2023-24 School Level AAFTE'!$C$4:$J$2380,8,FALSE)</f>
        <v>459.41</v>
      </c>
      <c r="G1208" s="100">
        <f>IFERROR(IF(E1208= "yes",VLOOKUP(C1208,Summary!$B:$I,5,0),0),0)</f>
        <v>0</v>
      </c>
      <c r="H1208" s="99">
        <f t="shared" si="201"/>
        <v>459.41</v>
      </c>
      <c r="I1208" s="157">
        <f>VLOOKUP($A1208,'2024-25 Salary &amp; Benefits'!$A:$I,3,FALSE)</f>
        <v>1.18</v>
      </c>
      <c r="J1208" s="157">
        <f>VLOOKUP($A1208,'2024-25 Salary &amp; Benefits'!$A:$I,4,FALSE)</f>
        <v>1.18</v>
      </c>
      <c r="K1208" s="144">
        <f t="shared" si="202"/>
        <v>459.41</v>
      </c>
      <c r="L1208" s="143">
        <f t="shared" si="203"/>
        <v>1.3480000000000001</v>
      </c>
      <c r="M1208" s="145">
        <f>'2024-25 Salary &amp; Benefits'!$E$6</f>
        <v>72728</v>
      </c>
      <c r="N1208" s="145">
        <f>'2024-25 Salary &amp; Benefits'!$F$6</f>
        <v>78209</v>
      </c>
      <c r="O1208" s="9">
        <f t="shared" si="204"/>
        <v>115684.07</v>
      </c>
      <c r="P1208" s="9">
        <f t="shared" si="205"/>
        <v>8718.2899999999936</v>
      </c>
      <c r="Q1208" s="9">
        <f>'2024-25 Salary &amp; Benefits'!G$6</f>
        <v>14418.72</v>
      </c>
      <c r="R1208" s="146">
        <f>'2024-25 Salary &amp; Benefits'!H$6</f>
        <v>0.18149999999999999</v>
      </c>
      <c r="S1208" s="146">
        <f>'2024-25 Salary &amp; Benefits'!I$6</f>
        <v>0.17510000000000001</v>
      </c>
      <c r="T1208" s="9">
        <f t="shared" si="206"/>
        <v>41959.67</v>
      </c>
      <c r="U1208" s="9">
        <f t="shared" si="207"/>
        <v>2073.37</v>
      </c>
      <c r="V1208" s="9">
        <f t="shared" si="208"/>
        <v>363.05</v>
      </c>
      <c r="W1208" s="9">
        <f t="shared" si="209"/>
        <v>2436.42</v>
      </c>
      <c r="X1208" s="22">
        <f t="shared" si="210"/>
        <v>168798.44999999998</v>
      </c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</row>
    <row r="1209" spans="1:159" s="4" customFormat="1">
      <c r="A1209" s="78" t="s">
        <v>2441</v>
      </c>
      <c r="B1209" s="90" t="s">
        <v>1607</v>
      </c>
      <c r="C1209" s="91">
        <v>4165</v>
      </c>
      <c r="D1209" s="90" t="s">
        <v>1614</v>
      </c>
      <c r="E1209" s="110" t="str">
        <f>VLOOKUP($C1209,'2023-24 School Level AAFTE'!$C$4:$L$2380,9,FALSE)</f>
        <v>No</v>
      </c>
      <c r="F1209" s="98">
        <f>VLOOKUP($C1209,'2023-24 School Level AAFTE'!$C$4:$J$2380,8,FALSE)</f>
        <v>466.57</v>
      </c>
      <c r="G1209" s="100">
        <f>IFERROR(IF(E1209= "yes",VLOOKUP(C1209,Summary!$B:$I,5,0),0),0)</f>
        <v>0</v>
      </c>
      <c r="H1209" s="99">
        <f t="shared" si="201"/>
        <v>0</v>
      </c>
      <c r="I1209" s="157">
        <f>VLOOKUP($A1209,'2024-25 Salary &amp; Benefits'!$A:$I,3,FALSE)</f>
        <v>1.18</v>
      </c>
      <c r="J1209" s="157">
        <f>VLOOKUP($A1209,'2024-25 Salary &amp; Benefits'!$A:$I,4,FALSE)</f>
        <v>1.18</v>
      </c>
      <c r="K1209" s="144">
        <f t="shared" si="202"/>
        <v>0</v>
      </c>
      <c r="L1209" s="143">
        <f t="shared" si="203"/>
        <v>0</v>
      </c>
      <c r="M1209" s="145">
        <f>'2024-25 Salary &amp; Benefits'!$E$6</f>
        <v>72728</v>
      </c>
      <c r="N1209" s="145">
        <f>'2024-25 Salary &amp; Benefits'!$F$6</f>
        <v>78209</v>
      </c>
      <c r="O1209" s="9">
        <f t="shared" si="204"/>
        <v>0</v>
      </c>
      <c r="P1209" s="9">
        <f t="shared" si="205"/>
        <v>0</v>
      </c>
      <c r="Q1209" s="9">
        <f>'2024-25 Salary &amp; Benefits'!G$6</f>
        <v>14418.72</v>
      </c>
      <c r="R1209" s="146">
        <f>'2024-25 Salary &amp; Benefits'!H$6</f>
        <v>0.18149999999999999</v>
      </c>
      <c r="S1209" s="146">
        <f>'2024-25 Salary &amp; Benefits'!I$6</f>
        <v>0.17510000000000001</v>
      </c>
      <c r="T1209" s="9">
        <f t="shared" si="206"/>
        <v>0</v>
      </c>
      <c r="U1209" s="9">
        <f t="shared" si="207"/>
        <v>0</v>
      </c>
      <c r="V1209" s="9">
        <f t="shared" si="208"/>
        <v>0</v>
      </c>
      <c r="W1209" s="9">
        <f t="shared" si="209"/>
        <v>0</v>
      </c>
      <c r="X1209" s="22">
        <f t="shared" si="210"/>
        <v>0</v>
      </c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</row>
    <row r="1210" spans="1:159" s="4" customFormat="1">
      <c r="A1210" s="78" t="s">
        <v>2441</v>
      </c>
      <c r="B1210" s="90" t="s">
        <v>1607</v>
      </c>
      <c r="C1210" s="91">
        <v>3687</v>
      </c>
      <c r="D1210" s="90" t="s">
        <v>1611</v>
      </c>
      <c r="E1210" s="110" t="str">
        <f>VLOOKUP($C1210,'2023-24 School Level AAFTE'!$C$4:$L$2380,9,FALSE)</f>
        <v>No</v>
      </c>
      <c r="F1210" s="98">
        <f>VLOOKUP($C1210,'2023-24 School Level AAFTE'!$C$4:$J$2380,8,FALSE)</f>
        <v>467.78</v>
      </c>
      <c r="G1210" s="100">
        <f>IFERROR(IF(E1210= "yes",VLOOKUP(C1210,Summary!$B:$I,5,0),0),0)</f>
        <v>0</v>
      </c>
      <c r="H1210" s="99">
        <f t="shared" si="201"/>
        <v>0</v>
      </c>
      <c r="I1210" s="157">
        <f>VLOOKUP($A1210,'2024-25 Salary &amp; Benefits'!$A:$I,3,FALSE)</f>
        <v>1.18</v>
      </c>
      <c r="J1210" s="157">
        <f>VLOOKUP($A1210,'2024-25 Salary &amp; Benefits'!$A:$I,4,FALSE)</f>
        <v>1.18</v>
      </c>
      <c r="K1210" s="144">
        <f t="shared" si="202"/>
        <v>0</v>
      </c>
      <c r="L1210" s="143">
        <f t="shared" si="203"/>
        <v>0</v>
      </c>
      <c r="M1210" s="145">
        <f>'2024-25 Salary &amp; Benefits'!$E$6</f>
        <v>72728</v>
      </c>
      <c r="N1210" s="145">
        <f>'2024-25 Salary &amp; Benefits'!$F$6</f>
        <v>78209</v>
      </c>
      <c r="O1210" s="9">
        <f t="shared" si="204"/>
        <v>0</v>
      </c>
      <c r="P1210" s="9">
        <f t="shared" si="205"/>
        <v>0</v>
      </c>
      <c r="Q1210" s="9">
        <f>'2024-25 Salary &amp; Benefits'!G$6</f>
        <v>14418.72</v>
      </c>
      <c r="R1210" s="146">
        <f>'2024-25 Salary &amp; Benefits'!H$6</f>
        <v>0.18149999999999999</v>
      </c>
      <c r="S1210" s="146">
        <f>'2024-25 Salary &amp; Benefits'!I$6</f>
        <v>0.17510000000000001</v>
      </c>
      <c r="T1210" s="9">
        <f t="shared" si="206"/>
        <v>0</v>
      </c>
      <c r="U1210" s="9">
        <f t="shared" si="207"/>
        <v>0</v>
      </c>
      <c r="V1210" s="9">
        <f t="shared" si="208"/>
        <v>0</v>
      </c>
      <c r="W1210" s="9">
        <f t="shared" si="209"/>
        <v>0</v>
      </c>
      <c r="X1210" s="22">
        <f t="shared" si="210"/>
        <v>0</v>
      </c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</row>
    <row r="1211" spans="1:159" s="4" customFormat="1">
      <c r="A1211" s="78" t="s">
        <v>2441</v>
      </c>
      <c r="B1211" s="90" t="s">
        <v>1607</v>
      </c>
      <c r="C1211" s="91">
        <v>4019</v>
      </c>
      <c r="D1211" s="90" t="s">
        <v>3136</v>
      </c>
      <c r="E1211" s="110" t="str">
        <f>VLOOKUP($C1211,'2023-24 School Level AAFTE'!$C$4:$L$2380,9,FALSE)</f>
        <v>No</v>
      </c>
      <c r="F1211" s="98">
        <f>VLOOKUP($C1211,'2023-24 School Level AAFTE'!$C$4:$J$2380,8,FALSE)</f>
        <v>534.02</v>
      </c>
      <c r="G1211" s="100">
        <f>IFERROR(IF(E1211= "yes",VLOOKUP(C1211,Summary!$B:$I,5,0),0),0)</f>
        <v>0</v>
      </c>
      <c r="H1211" s="99">
        <f t="shared" si="201"/>
        <v>0</v>
      </c>
      <c r="I1211" s="157">
        <f>VLOOKUP($A1211,'2024-25 Salary &amp; Benefits'!$A:$I,3,FALSE)</f>
        <v>1.18</v>
      </c>
      <c r="J1211" s="157">
        <f>VLOOKUP($A1211,'2024-25 Salary &amp; Benefits'!$A:$I,4,FALSE)</f>
        <v>1.18</v>
      </c>
      <c r="K1211" s="144">
        <f t="shared" si="202"/>
        <v>0</v>
      </c>
      <c r="L1211" s="143">
        <f t="shared" si="203"/>
        <v>0</v>
      </c>
      <c r="M1211" s="145">
        <f>'2024-25 Salary &amp; Benefits'!$E$6</f>
        <v>72728</v>
      </c>
      <c r="N1211" s="145">
        <f>'2024-25 Salary &amp; Benefits'!$F$6</f>
        <v>78209</v>
      </c>
      <c r="O1211" s="9">
        <f t="shared" si="204"/>
        <v>0</v>
      </c>
      <c r="P1211" s="9">
        <f t="shared" si="205"/>
        <v>0</v>
      </c>
      <c r="Q1211" s="9">
        <f>'2024-25 Salary &amp; Benefits'!G$6</f>
        <v>14418.72</v>
      </c>
      <c r="R1211" s="146">
        <f>'2024-25 Salary &amp; Benefits'!H$6</f>
        <v>0.18149999999999999</v>
      </c>
      <c r="S1211" s="146">
        <f>'2024-25 Salary &amp; Benefits'!I$6</f>
        <v>0.17510000000000001</v>
      </c>
      <c r="T1211" s="9">
        <f t="shared" si="206"/>
        <v>0</v>
      </c>
      <c r="U1211" s="9">
        <f t="shared" si="207"/>
        <v>0</v>
      </c>
      <c r="V1211" s="9">
        <f t="shared" si="208"/>
        <v>0</v>
      </c>
      <c r="W1211" s="9">
        <f t="shared" si="209"/>
        <v>0</v>
      </c>
      <c r="X1211" s="22">
        <f t="shared" si="210"/>
        <v>0</v>
      </c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</row>
    <row r="1212" spans="1:159" s="4" customFormat="1">
      <c r="A1212" s="78" t="s">
        <v>2441</v>
      </c>
      <c r="B1212" s="90" t="s">
        <v>1607</v>
      </c>
      <c r="C1212" s="91">
        <v>1848</v>
      </c>
      <c r="D1212" s="90" t="s">
        <v>27</v>
      </c>
      <c r="E1212" s="110" t="str">
        <f>VLOOKUP($C1212,'2023-24 School Level AAFTE'!$C$4:$L$2380,9,FALSE)</f>
        <v>No</v>
      </c>
      <c r="F1212" s="98">
        <f>VLOOKUP($C1212,'2023-24 School Level AAFTE'!$C$4:$J$2380,8,FALSE)</f>
        <v>27.71</v>
      </c>
      <c r="G1212" s="100">
        <f>IFERROR(IF(E1212= "yes",VLOOKUP(C1212,Summary!$B:$I,5,0),0),0)</f>
        <v>0</v>
      </c>
      <c r="H1212" s="99">
        <f t="shared" si="201"/>
        <v>0</v>
      </c>
      <c r="I1212" s="157">
        <f>VLOOKUP($A1212,'2024-25 Salary &amp; Benefits'!$A:$I,3,FALSE)</f>
        <v>1.18</v>
      </c>
      <c r="J1212" s="157">
        <f>VLOOKUP($A1212,'2024-25 Salary &amp; Benefits'!$A:$I,4,FALSE)</f>
        <v>1.18</v>
      </c>
      <c r="K1212" s="144">
        <f t="shared" si="202"/>
        <v>0</v>
      </c>
      <c r="L1212" s="143">
        <f t="shared" si="203"/>
        <v>0</v>
      </c>
      <c r="M1212" s="145">
        <f>'2024-25 Salary &amp; Benefits'!$E$6</f>
        <v>72728</v>
      </c>
      <c r="N1212" s="145">
        <f>'2024-25 Salary &amp; Benefits'!$F$6</f>
        <v>78209</v>
      </c>
      <c r="O1212" s="9">
        <f t="shared" si="204"/>
        <v>0</v>
      </c>
      <c r="P1212" s="9">
        <f t="shared" si="205"/>
        <v>0</v>
      </c>
      <c r="Q1212" s="9">
        <f>'2024-25 Salary &amp; Benefits'!G$6</f>
        <v>14418.72</v>
      </c>
      <c r="R1212" s="146">
        <f>'2024-25 Salary &amp; Benefits'!H$6</f>
        <v>0.18149999999999999</v>
      </c>
      <c r="S1212" s="146">
        <f>'2024-25 Salary &amp; Benefits'!I$6</f>
        <v>0.17510000000000001</v>
      </c>
      <c r="T1212" s="9">
        <f t="shared" si="206"/>
        <v>0</v>
      </c>
      <c r="U1212" s="9">
        <f t="shared" si="207"/>
        <v>0</v>
      </c>
      <c r="V1212" s="9">
        <f t="shared" si="208"/>
        <v>0</v>
      </c>
      <c r="W1212" s="9">
        <f t="shared" si="209"/>
        <v>0</v>
      </c>
      <c r="X1212" s="22">
        <f t="shared" si="210"/>
        <v>0</v>
      </c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</row>
    <row r="1213" spans="1:159" s="4" customFormat="1">
      <c r="A1213" s="78" t="s">
        <v>2441</v>
      </c>
      <c r="B1213" s="90" t="s">
        <v>1607</v>
      </c>
      <c r="C1213" s="91">
        <v>4425</v>
      </c>
      <c r="D1213" s="90" t="s">
        <v>1619</v>
      </c>
      <c r="E1213" s="110" t="str">
        <f>VLOOKUP($C1213,'2023-24 School Level AAFTE'!$C$4:$L$2380,9,FALSE)</f>
        <v>Yes</v>
      </c>
      <c r="F1213" s="98">
        <f>VLOOKUP($C1213,'2023-24 School Level AAFTE'!$C$4:$J$2380,8,FALSE)</f>
        <v>903.9</v>
      </c>
      <c r="G1213" s="100">
        <f>IFERROR(IF(E1213= "yes",VLOOKUP(C1213,Summary!$B:$I,5,0),0),0)</f>
        <v>0</v>
      </c>
      <c r="H1213" s="99">
        <f t="shared" si="201"/>
        <v>903.9</v>
      </c>
      <c r="I1213" s="157">
        <f>VLOOKUP($A1213,'2024-25 Salary &amp; Benefits'!$A:$I,3,FALSE)</f>
        <v>1.18</v>
      </c>
      <c r="J1213" s="157">
        <f>VLOOKUP($A1213,'2024-25 Salary &amp; Benefits'!$A:$I,4,FALSE)</f>
        <v>1.18</v>
      </c>
      <c r="K1213" s="144">
        <f t="shared" si="202"/>
        <v>903.9</v>
      </c>
      <c r="L1213" s="143">
        <f t="shared" si="203"/>
        <v>2.6509999999999998</v>
      </c>
      <c r="M1213" s="145">
        <f>'2024-25 Salary &amp; Benefits'!$E$6</f>
        <v>72728</v>
      </c>
      <c r="N1213" s="145">
        <f>'2024-25 Salary &amp; Benefits'!$F$6</f>
        <v>78209</v>
      </c>
      <c r="O1213" s="9">
        <f t="shared" si="204"/>
        <v>227506.28</v>
      </c>
      <c r="P1213" s="9">
        <f t="shared" si="205"/>
        <v>17145.549999999988</v>
      </c>
      <c r="Q1213" s="9">
        <f>'2024-25 Salary &amp; Benefits'!G$6</f>
        <v>14418.72</v>
      </c>
      <c r="R1213" s="146">
        <f>'2024-25 Salary &amp; Benefits'!H$6</f>
        <v>0.18149999999999999</v>
      </c>
      <c r="S1213" s="146">
        <f>'2024-25 Salary &amp; Benefits'!I$6</f>
        <v>0.17510000000000001</v>
      </c>
      <c r="T1213" s="9">
        <f t="shared" si="206"/>
        <v>82518.600000000006</v>
      </c>
      <c r="U1213" s="9">
        <f t="shared" si="207"/>
        <v>4077.53</v>
      </c>
      <c r="V1213" s="9">
        <f t="shared" si="208"/>
        <v>713.98</v>
      </c>
      <c r="W1213" s="9">
        <f t="shared" si="209"/>
        <v>4791.51</v>
      </c>
      <c r="X1213" s="22">
        <f t="shared" si="210"/>
        <v>331961.94</v>
      </c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</row>
    <row r="1214" spans="1:159" s="4" customFormat="1">
      <c r="A1214" s="78" t="s">
        <v>2519</v>
      </c>
      <c r="B1214" s="90" t="s">
        <v>2139</v>
      </c>
      <c r="C1214" s="91">
        <v>5451</v>
      </c>
      <c r="D1214" s="90" t="s">
        <v>2142</v>
      </c>
      <c r="E1214" s="110" t="str">
        <f>VLOOKUP($C1214,'2023-24 School Level AAFTE'!$C$4:$L$2380,9,FALSE)</f>
        <v>Yes</v>
      </c>
      <c r="F1214" s="98">
        <f>VLOOKUP($C1214,'2023-24 School Level AAFTE'!$C$4:$J$2380,8,FALSE)</f>
        <v>487.36</v>
      </c>
      <c r="G1214" s="100">
        <f>IFERROR(IF(E1214= "yes",VLOOKUP(C1214,Summary!$B:$I,5,0),0),0)</f>
        <v>0</v>
      </c>
      <c r="H1214" s="99">
        <f t="shared" si="201"/>
        <v>487.36</v>
      </c>
      <c r="I1214" s="157">
        <f>VLOOKUP($A1214,'2024-25 Salary &amp; Benefits'!$A:$I,3,FALSE)</f>
        <v>1</v>
      </c>
      <c r="J1214" s="157">
        <f>VLOOKUP($A1214,'2024-25 Salary &amp; Benefits'!$A:$I,4,FALSE)</f>
        <v>1</v>
      </c>
      <c r="K1214" s="144">
        <f t="shared" si="202"/>
        <v>487.36</v>
      </c>
      <c r="L1214" s="143">
        <f t="shared" si="203"/>
        <v>1.43</v>
      </c>
      <c r="M1214" s="145">
        <f>'2024-25 Salary &amp; Benefits'!$E$6</f>
        <v>72728</v>
      </c>
      <c r="N1214" s="145">
        <f>'2024-25 Salary &amp; Benefits'!$F$6</f>
        <v>78209</v>
      </c>
      <c r="O1214" s="9">
        <f t="shared" si="204"/>
        <v>104001.04</v>
      </c>
      <c r="P1214" s="9">
        <f t="shared" si="205"/>
        <v>7837.8300000000017</v>
      </c>
      <c r="Q1214" s="9">
        <f>'2024-25 Salary &amp; Benefits'!G$6</f>
        <v>14418.72</v>
      </c>
      <c r="R1214" s="146">
        <f>'2024-25 Salary &amp; Benefits'!H$6</f>
        <v>0.18149999999999999</v>
      </c>
      <c r="S1214" s="146">
        <f>'2024-25 Salary &amp; Benefits'!I$6</f>
        <v>0.17510000000000001</v>
      </c>
      <c r="T1214" s="9">
        <f t="shared" si="206"/>
        <v>40867.360000000001</v>
      </c>
      <c r="U1214" s="9">
        <f t="shared" si="207"/>
        <v>1863.98</v>
      </c>
      <c r="V1214" s="9">
        <f t="shared" si="208"/>
        <v>326.38</v>
      </c>
      <c r="W1214" s="9">
        <f t="shared" si="209"/>
        <v>2190.36</v>
      </c>
      <c r="X1214" s="22">
        <f t="shared" si="210"/>
        <v>154896.58999999997</v>
      </c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</row>
    <row r="1215" spans="1:159" s="4" customFormat="1">
      <c r="A1215" s="78" t="s">
        <v>2519</v>
      </c>
      <c r="B1215" s="90" t="s">
        <v>2139</v>
      </c>
      <c r="C1215" s="91">
        <v>2591</v>
      </c>
      <c r="D1215" s="90" t="s">
        <v>2140</v>
      </c>
      <c r="E1215" s="110" t="str">
        <f>VLOOKUP($C1215,'2023-24 School Level AAFTE'!$C$4:$L$2380,9,FALSE)</f>
        <v>Yes</v>
      </c>
      <c r="F1215" s="98">
        <f>VLOOKUP($C1215,'2023-24 School Level AAFTE'!$C$4:$J$2380,8,FALSE)</f>
        <v>407.03999999999996</v>
      </c>
      <c r="G1215" s="100">
        <f>IFERROR(IF(E1215= "yes",VLOOKUP(C1215,Summary!$B:$I,5,0),0),0)</f>
        <v>0</v>
      </c>
      <c r="H1215" s="99">
        <f t="shared" si="201"/>
        <v>407.03999999999996</v>
      </c>
      <c r="I1215" s="157">
        <f>VLOOKUP($A1215,'2024-25 Salary &amp; Benefits'!$A:$I,3,FALSE)</f>
        <v>1</v>
      </c>
      <c r="J1215" s="157">
        <f>VLOOKUP($A1215,'2024-25 Salary &amp; Benefits'!$A:$I,4,FALSE)</f>
        <v>1</v>
      </c>
      <c r="K1215" s="144">
        <f t="shared" si="202"/>
        <v>407.03999999999996</v>
      </c>
      <c r="L1215" s="143">
        <f t="shared" si="203"/>
        <v>1.194</v>
      </c>
      <c r="M1215" s="145">
        <f>'2024-25 Salary &amp; Benefits'!$E$6</f>
        <v>72728</v>
      </c>
      <c r="N1215" s="145">
        <f>'2024-25 Salary &amp; Benefits'!$F$6</f>
        <v>78209</v>
      </c>
      <c r="O1215" s="9">
        <f t="shared" si="204"/>
        <v>86837.23</v>
      </c>
      <c r="P1215" s="9">
        <f t="shared" si="205"/>
        <v>6544.320000000007</v>
      </c>
      <c r="Q1215" s="9">
        <f>'2024-25 Salary &amp; Benefits'!G$6</f>
        <v>14418.72</v>
      </c>
      <c r="R1215" s="146">
        <f>'2024-25 Salary &amp; Benefits'!H$6</f>
        <v>0.18149999999999999</v>
      </c>
      <c r="S1215" s="146">
        <f>'2024-25 Salary &amp; Benefits'!I$6</f>
        <v>0.17510000000000001</v>
      </c>
      <c r="T1215" s="9">
        <f t="shared" si="206"/>
        <v>34122.82</v>
      </c>
      <c r="U1215" s="9">
        <f t="shared" si="207"/>
        <v>1556.36</v>
      </c>
      <c r="V1215" s="9">
        <f t="shared" si="208"/>
        <v>272.52</v>
      </c>
      <c r="W1215" s="9">
        <f t="shared" si="209"/>
        <v>1828.8799999999999</v>
      </c>
      <c r="X1215" s="22">
        <f t="shared" si="210"/>
        <v>129333.25</v>
      </c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</row>
    <row r="1216" spans="1:159" s="4" customFormat="1">
      <c r="A1216" s="78" t="s">
        <v>2519</v>
      </c>
      <c r="B1216" s="90" t="s">
        <v>2139</v>
      </c>
      <c r="C1216" s="91">
        <v>2898</v>
      </c>
      <c r="D1216" s="90" t="s">
        <v>2141</v>
      </c>
      <c r="E1216" s="110" t="str">
        <f>VLOOKUP($C1216,'2023-24 School Level AAFTE'!$C$4:$L$2380,9,FALSE)</f>
        <v>Yes</v>
      </c>
      <c r="F1216" s="98">
        <f>VLOOKUP($C1216,'2023-24 School Level AAFTE'!$C$4:$J$2380,8,FALSE)</f>
        <v>398.24</v>
      </c>
      <c r="G1216" s="100">
        <f>IFERROR(IF(E1216= "yes",VLOOKUP(C1216,Summary!$B:$I,5,0),0),0)</f>
        <v>0</v>
      </c>
      <c r="H1216" s="99">
        <f t="shared" si="201"/>
        <v>398.24</v>
      </c>
      <c r="I1216" s="157">
        <f>VLOOKUP($A1216,'2024-25 Salary &amp; Benefits'!$A:$I,3,FALSE)</f>
        <v>1</v>
      </c>
      <c r="J1216" s="157">
        <f>VLOOKUP($A1216,'2024-25 Salary &amp; Benefits'!$A:$I,4,FALSE)</f>
        <v>1</v>
      </c>
      <c r="K1216" s="144">
        <f t="shared" si="202"/>
        <v>398.24</v>
      </c>
      <c r="L1216" s="143">
        <f t="shared" si="203"/>
        <v>1.1679999999999999</v>
      </c>
      <c r="M1216" s="145">
        <f>'2024-25 Salary &amp; Benefits'!$E$6</f>
        <v>72728</v>
      </c>
      <c r="N1216" s="145">
        <f>'2024-25 Salary &amp; Benefits'!$F$6</f>
        <v>78209</v>
      </c>
      <c r="O1216" s="9">
        <f t="shared" si="204"/>
        <v>84946.3</v>
      </c>
      <c r="P1216" s="9">
        <f t="shared" si="205"/>
        <v>6401.8099999999977</v>
      </c>
      <c r="Q1216" s="9">
        <f>'2024-25 Salary &amp; Benefits'!G$6</f>
        <v>14418.72</v>
      </c>
      <c r="R1216" s="146">
        <f>'2024-25 Salary &amp; Benefits'!H$6</f>
        <v>0.18149999999999999</v>
      </c>
      <c r="S1216" s="146">
        <f>'2024-25 Salary &amp; Benefits'!I$6</f>
        <v>0.17510000000000001</v>
      </c>
      <c r="T1216" s="9">
        <f t="shared" si="206"/>
        <v>33379.78</v>
      </c>
      <c r="U1216" s="9">
        <f t="shared" si="207"/>
        <v>1522.47</v>
      </c>
      <c r="V1216" s="9">
        <f t="shared" si="208"/>
        <v>266.58</v>
      </c>
      <c r="W1216" s="9">
        <f t="shared" si="209"/>
        <v>1789.05</v>
      </c>
      <c r="X1216" s="22">
        <f t="shared" si="210"/>
        <v>126516.94</v>
      </c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</row>
    <row r="1217" spans="1:159" s="4" customFormat="1">
      <c r="A1217" s="78" t="s">
        <v>2363</v>
      </c>
      <c r="B1217" s="90" t="s">
        <v>1120</v>
      </c>
      <c r="C1217" s="91">
        <v>3288</v>
      </c>
      <c r="D1217" s="90" t="s">
        <v>1122</v>
      </c>
      <c r="E1217" s="110" t="str">
        <f>VLOOKUP($C1217,'2023-24 School Level AAFTE'!$C$4:$L$2380,9,FALSE)</f>
        <v>Yes</v>
      </c>
      <c r="F1217" s="98">
        <f>VLOOKUP($C1217,'2023-24 School Level AAFTE'!$C$4:$J$2380,8,FALSE)</f>
        <v>387.72</v>
      </c>
      <c r="G1217" s="100">
        <f>IFERROR(IF(E1217= "yes",VLOOKUP(C1217,Summary!$B:$I,5,0),0),0)</f>
        <v>0</v>
      </c>
      <c r="H1217" s="99">
        <f t="shared" si="201"/>
        <v>387.72</v>
      </c>
      <c r="I1217" s="157">
        <f>VLOOKUP($A1217,'2024-25 Salary &amp; Benefits'!$A:$I,3,FALSE)</f>
        <v>1</v>
      </c>
      <c r="J1217" s="157">
        <f>VLOOKUP($A1217,'2024-25 Salary &amp; Benefits'!$A:$I,4,FALSE)</f>
        <v>1</v>
      </c>
      <c r="K1217" s="144">
        <f t="shared" si="202"/>
        <v>387.72</v>
      </c>
      <c r="L1217" s="143">
        <f t="shared" si="203"/>
        <v>1.137</v>
      </c>
      <c r="M1217" s="145">
        <f>'2024-25 Salary &amp; Benefits'!$E$6</f>
        <v>72728</v>
      </c>
      <c r="N1217" s="145">
        <f>'2024-25 Salary &amp; Benefits'!$F$6</f>
        <v>78209</v>
      </c>
      <c r="O1217" s="9">
        <f t="shared" si="204"/>
        <v>82691.740000000005</v>
      </c>
      <c r="P1217" s="9">
        <f t="shared" si="205"/>
        <v>6231.8899999999994</v>
      </c>
      <c r="Q1217" s="9">
        <f>'2024-25 Salary &amp; Benefits'!G$6</f>
        <v>14418.72</v>
      </c>
      <c r="R1217" s="146">
        <f>'2024-25 Salary &amp; Benefits'!H$6</f>
        <v>0.18149999999999999</v>
      </c>
      <c r="S1217" s="146">
        <f>'2024-25 Salary &amp; Benefits'!I$6</f>
        <v>0.17510000000000001</v>
      </c>
      <c r="T1217" s="9">
        <f t="shared" si="206"/>
        <v>32493.84</v>
      </c>
      <c r="U1217" s="9">
        <f t="shared" si="207"/>
        <v>1482.06</v>
      </c>
      <c r="V1217" s="9">
        <f t="shared" si="208"/>
        <v>259.51</v>
      </c>
      <c r="W1217" s="9">
        <f t="shared" si="209"/>
        <v>1741.57</v>
      </c>
      <c r="X1217" s="22">
        <f t="shared" si="210"/>
        <v>123159.04000000001</v>
      </c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</row>
    <row r="1218" spans="1:159" s="4" customFormat="1">
      <c r="A1218" s="78" t="s">
        <v>2363</v>
      </c>
      <c r="B1218" s="90" t="s">
        <v>1120</v>
      </c>
      <c r="C1218" s="91">
        <v>2273</v>
      </c>
      <c r="D1218" s="90" t="s">
        <v>1121</v>
      </c>
      <c r="E1218" s="110" t="str">
        <f>VLOOKUP($C1218,'2023-24 School Level AAFTE'!$C$4:$L$2380,9,FALSE)</f>
        <v>No</v>
      </c>
      <c r="F1218" s="98">
        <f>VLOOKUP($C1218,'2023-24 School Level AAFTE'!$C$4:$J$2380,8,FALSE)</f>
        <v>418.46</v>
      </c>
      <c r="G1218" s="100">
        <f>IFERROR(IF(E1218= "yes",VLOOKUP(C1218,Summary!$B:$I,5,0),0),0)</f>
        <v>0</v>
      </c>
      <c r="H1218" s="99">
        <f t="shared" si="201"/>
        <v>0</v>
      </c>
      <c r="I1218" s="157">
        <f>VLOOKUP($A1218,'2024-25 Salary &amp; Benefits'!$A:$I,3,FALSE)</f>
        <v>1</v>
      </c>
      <c r="J1218" s="157">
        <f>VLOOKUP($A1218,'2024-25 Salary &amp; Benefits'!$A:$I,4,FALSE)</f>
        <v>1</v>
      </c>
      <c r="K1218" s="144">
        <f t="shared" si="202"/>
        <v>0</v>
      </c>
      <c r="L1218" s="143">
        <f t="shared" si="203"/>
        <v>0</v>
      </c>
      <c r="M1218" s="145">
        <f>'2024-25 Salary &amp; Benefits'!$E$6</f>
        <v>72728</v>
      </c>
      <c r="N1218" s="145">
        <f>'2024-25 Salary &amp; Benefits'!$F$6</f>
        <v>78209</v>
      </c>
      <c r="O1218" s="9">
        <f t="shared" si="204"/>
        <v>0</v>
      </c>
      <c r="P1218" s="9">
        <f t="shared" si="205"/>
        <v>0</v>
      </c>
      <c r="Q1218" s="9">
        <f>'2024-25 Salary &amp; Benefits'!G$6</f>
        <v>14418.72</v>
      </c>
      <c r="R1218" s="146">
        <f>'2024-25 Salary &amp; Benefits'!H$6</f>
        <v>0.18149999999999999</v>
      </c>
      <c r="S1218" s="146">
        <f>'2024-25 Salary &amp; Benefits'!I$6</f>
        <v>0.17510000000000001</v>
      </c>
      <c r="T1218" s="9">
        <f t="shared" si="206"/>
        <v>0</v>
      </c>
      <c r="U1218" s="9">
        <f t="shared" si="207"/>
        <v>0</v>
      </c>
      <c r="V1218" s="9">
        <f t="shared" si="208"/>
        <v>0</v>
      </c>
      <c r="W1218" s="9">
        <f t="shared" si="209"/>
        <v>0</v>
      </c>
      <c r="X1218" s="22">
        <f t="shared" si="210"/>
        <v>0</v>
      </c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</row>
    <row r="1219" spans="1:159" s="4" customFormat="1">
      <c r="A1219" s="78" t="s">
        <v>2402</v>
      </c>
      <c r="B1219" s="90" t="s">
        <v>1257</v>
      </c>
      <c r="C1219" s="91">
        <v>2868</v>
      </c>
      <c r="D1219" s="90" t="s">
        <v>1258</v>
      </c>
      <c r="E1219" s="110" t="str">
        <f>VLOOKUP($C1219,'2023-24 School Level AAFTE'!$C$4:$L$2380,9,FALSE)</f>
        <v>Yes</v>
      </c>
      <c r="F1219" s="98">
        <f>VLOOKUP($C1219,'2023-24 School Level AAFTE'!$C$4:$J$2380,8,FALSE)</f>
        <v>127</v>
      </c>
      <c r="G1219" s="100">
        <f>IFERROR(IF(E1219= "yes",VLOOKUP(C1219,Summary!$B:$I,5,0),0),0)</f>
        <v>0</v>
      </c>
      <c r="H1219" s="99">
        <f t="shared" si="201"/>
        <v>127</v>
      </c>
      <c r="I1219" s="157">
        <f>VLOOKUP($A1219,'2024-25 Salary &amp; Benefits'!$A:$I,3,FALSE)</f>
        <v>1.01</v>
      </c>
      <c r="J1219" s="157">
        <f>VLOOKUP($A1219,'2024-25 Salary &amp; Benefits'!$A:$I,4,FALSE)</f>
        <v>1.01</v>
      </c>
      <c r="K1219" s="144">
        <f t="shared" si="202"/>
        <v>127</v>
      </c>
      <c r="L1219" s="143">
        <f t="shared" si="203"/>
        <v>0.373</v>
      </c>
      <c r="M1219" s="145">
        <f>'2024-25 Salary &amp; Benefits'!$E$6</f>
        <v>72728</v>
      </c>
      <c r="N1219" s="145">
        <f>'2024-25 Salary &amp; Benefits'!$F$6</f>
        <v>78209</v>
      </c>
      <c r="O1219" s="9">
        <f t="shared" si="204"/>
        <v>27398.82</v>
      </c>
      <c r="P1219" s="9">
        <f t="shared" si="205"/>
        <v>2064.8600000000006</v>
      </c>
      <c r="Q1219" s="9">
        <f>'2024-25 Salary &amp; Benefits'!G$6</f>
        <v>14418.72</v>
      </c>
      <c r="R1219" s="146">
        <f>'2024-25 Salary &amp; Benefits'!H$6</f>
        <v>0.18149999999999999</v>
      </c>
      <c r="S1219" s="146">
        <f>'2024-25 Salary &amp; Benefits'!I$6</f>
        <v>0.17510000000000001</v>
      </c>
      <c r="T1219" s="9">
        <f t="shared" si="206"/>
        <v>10712.63</v>
      </c>
      <c r="U1219" s="9">
        <f t="shared" si="207"/>
        <v>491.06</v>
      </c>
      <c r="V1219" s="9">
        <f t="shared" si="208"/>
        <v>85.98</v>
      </c>
      <c r="W1219" s="9">
        <f t="shared" si="209"/>
        <v>577.04</v>
      </c>
      <c r="X1219" s="22">
        <f t="shared" si="210"/>
        <v>40753.35</v>
      </c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</row>
    <row r="1220" spans="1:159" s="4" customFormat="1">
      <c r="A1220" s="78" t="s">
        <v>2402</v>
      </c>
      <c r="B1220" s="90" t="s">
        <v>1257</v>
      </c>
      <c r="C1220" s="91">
        <v>3295</v>
      </c>
      <c r="D1220" s="90" t="s">
        <v>1259</v>
      </c>
      <c r="E1220" s="110" t="str">
        <f>VLOOKUP($C1220,'2023-24 School Level AAFTE'!$C$4:$L$2380,9,FALSE)</f>
        <v>Yes</v>
      </c>
      <c r="F1220" s="98">
        <f>VLOOKUP($C1220,'2023-24 School Level AAFTE'!$C$4:$J$2380,8,FALSE)</f>
        <v>184.64000000000001</v>
      </c>
      <c r="G1220" s="100">
        <f>IFERROR(IF(E1220= "yes",VLOOKUP(C1220,Summary!$B:$I,5,0),0),0)</f>
        <v>0</v>
      </c>
      <c r="H1220" s="99">
        <f t="shared" si="201"/>
        <v>184.64000000000001</v>
      </c>
      <c r="I1220" s="157">
        <f>VLOOKUP($A1220,'2024-25 Salary &amp; Benefits'!$A:$I,3,FALSE)</f>
        <v>1.01</v>
      </c>
      <c r="J1220" s="157">
        <f>VLOOKUP($A1220,'2024-25 Salary &amp; Benefits'!$A:$I,4,FALSE)</f>
        <v>1.01</v>
      </c>
      <c r="K1220" s="144">
        <f t="shared" si="202"/>
        <v>184.64000000000001</v>
      </c>
      <c r="L1220" s="143">
        <f t="shared" si="203"/>
        <v>0.54200000000000004</v>
      </c>
      <c r="M1220" s="145">
        <f>'2024-25 Salary &amp; Benefits'!$E$6</f>
        <v>72728</v>
      </c>
      <c r="N1220" s="145">
        <f>'2024-25 Salary &amp; Benefits'!$F$6</f>
        <v>78209</v>
      </c>
      <c r="O1220" s="9">
        <f t="shared" si="204"/>
        <v>39812.76</v>
      </c>
      <c r="P1220" s="9">
        <f t="shared" si="205"/>
        <v>3000.4099999999962</v>
      </c>
      <c r="Q1220" s="9">
        <f>'2024-25 Salary &amp; Benefits'!G$6</f>
        <v>14418.72</v>
      </c>
      <c r="R1220" s="146">
        <f>'2024-25 Salary &amp; Benefits'!H$6</f>
        <v>0.18149999999999999</v>
      </c>
      <c r="S1220" s="146">
        <f>'2024-25 Salary &amp; Benefits'!I$6</f>
        <v>0.17510000000000001</v>
      </c>
      <c r="T1220" s="9">
        <f t="shared" si="206"/>
        <v>15566.33</v>
      </c>
      <c r="U1220" s="9">
        <f t="shared" si="207"/>
        <v>713.55</v>
      </c>
      <c r="V1220" s="9">
        <f t="shared" si="208"/>
        <v>124.94</v>
      </c>
      <c r="W1220" s="9">
        <f t="shared" si="209"/>
        <v>838.49</v>
      </c>
      <c r="X1220" s="22">
        <f t="shared" si="210"/>
        <v>59217.99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</row>
    <row r="1221" spans="1:159" s="4" customFormat="1">
      <c r="A1221" t="s">
        <v>2391</v>
      </c>
      <c r="B1221" s="90" t="s">
        <v>3237</v>
      </c>
      <c r="C1221" s="3">
        <v>5740</v>
      </c>
      <c r="D1221" t="s">
        <v>3269</v>
      </c>
      <c r="E1221" s="110" t="str">
        <f>VLOOKUP($C1221,'2023-24 School Level AAFTE'!$C$4:$L$2380,9,FALSE)</f>
        <v>Yes</v>
      </c>
      <c r="F1221" s="98">
        <f>VLOOKUP($C1221,'2023-24 School Level AAFTE'!$C$4:$J$2380,8,FALSE)</f>
        <v>7.57</v>
      </c>
      <c r="G1221" s="100">
        <f>IFERROR(IF(E1221= "yes",VLOOKUP(C1221,Summary!$B:$I,5,0),0),0)</f>
        <v>0</v>
      </c>
      <c r="H1221" s="99">
        <f t="shared" si="201"/>
        <v>7.57</v>
      </c>
      <c r="I1221" s="157">
        <f>VLOOKUP($A1221,'2024-25 Salary &amp; Benefits'!$A:$I,3,FALSE)</f>
        <v>1</v>
      </c>
      <c r="J1221" s="157">
        <f>VLOOKUP($A1221,'2024-25 Salary &amp; Benefits'!$A:$I,4,FALSE)</f>
        <v>1</v>
      </c>
      <c r="K1221" s="144">
        <f t="shared" si="202"/>
        <v>7.57</v>
      </c>
      <c r="L1221" s="143">
        <f t="shared" si="203"/>
        <v>2.1999999999999999E-2</v>
      </c>
      <c r="M1221" s="145">
        <f>'2024-25 Salary &amp; Benefits'!$E$6</f>
        <v>72728</v>
      </c>
      <c r="N1221" s="145">
        <f>'2024-25 Salary &amp; Benefits'!$F$6</f>
        <v>78209</v>
      </c>
      <c r="O1221" s="9">
        <f t="shared" si="204"/>
        <v>1600.02</v>
      </c>
      <c r="P1221" s="9">
        <f t="shared" si="205"/>
        <v>120.57999999999993</v>
      </c>
      <c r="Q1221" s="9">
        <f>'2024-25 Salary &amp; Benefits'!G$6</f>
        <v>14418.72</v>
      </c>
      <c r="R1221" s="146">
        <f>'2024-25 Salary &amp; Benefits'!H$6</f>
        <v>0.18149999999999999</v>
      </c>
      <c r="S1221" s="146">
        <f>'2024-25 Salary &amp; Benefits'!I$6</f>
        <v>0.17510000000000001</v>
      </c>
      <c r="T1221" s="9">
        <f t="shared" si="206"/>
        <v>628.73</v>
      </c>
      <c r="U1221" s="9">
        <f t="shared" si="207"/>
        <v>28.68</v>
      </c>
      <c r="V1221" s="9">
        <f t="shared" si="208"/>
        <v>5.0199999999999996</v>
      </c>
      <c r="W1221" s="9">
        <f t="shared" si="209"/>
        <v>33.700000000000003</v>
      </c>
      <c r="X1221" s="22">
        <f t="shared" si="210"/>
        <v>2383.0299999999997</v>
      </c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</row>
    <row r="1222" spans="1:159" s="4" customFormat="1">
      <c r="A1222" s="78" t="s">
        <v>2391</v>
      </c>
      <c r="B1222" s="90" t="s">
        <v>3237</v>
      </c>
      <c r="C1222" s="91">
        <v>2494</v>
      </c>
      <c r="D1222" s="90" t="s">
        <v>1212</v>
      </c>
      <c r="E1222" s="110" t="str">
        <f>VLOOKUP($C1222,'2023-24 School Level AAFTE'!$C$4:$L$2380,9,FALSE)</f>
        <v>Yes</v>
      </c>
      <c r="F1222" s="98">
        <f>VLOOKUP($C1222,'2023-24 School Level AAFTE'!$C$4:$J$2380,8,FALSE)</f>
        <v>117.42999999999999</v>
      </c>
      <c r="G1222" s="100">
        <f>IFERROR(IF(E1222= "yes",VLOOKUP(C1222,Summary!$B:$I,5,0),0),0)</f>
        <v>0</v>
      </c>
      <c r="H1222" s="99">
        <f t="shared" ref="H1222:H1285" si="211">IF(E1222= "yes", F1222,0)</f>
        <v>117.42999999999999</v>
      </c>
      <c r="I1222" s="157">
        <f>VLOOKUP($A1222,'2024-25 Salary &amp; Benefits'!$A:$I,3,FALSE)</f>
        <v>1</v>
      </c>
      <c r="J1222" s="157">
        <f>VLOOKUP($A1222,'2024-25 Salary &amp; Benefits'!$A:$I,4,FALSE)</f>
        <v>1</v>
      </c>
      <c r="K1222" s="144">
        <f t="shared" ref="K1222:K1285" si="212">IF(G1222&gt;0,G1222,H1222)</f>
        <v>117.42999999999999</v>
      </c>
      <c r="L1222" s="143">
        <f t="shared" ref="L1222:L1285" si="213">ROUND((($K1222*1.1*36)/15)/900,3)</f>
        <v>0.34399999999999997</v>
      </c>
      <c r="M1222" s="145">
        <f>'2024-25 Salary &amp; Benefits'!$E$6</f>
        <v>72728</v>
      </c>
      <c r="N1222" s="145">
        <f>'2024-25 Salary &amp; Benefits'!$F$6</f>
        <v>78209</v>
      </c>
      <c r="O1222" s="9">
        <f t="shared" ref="O1222:O1285" si="214">ROUND($I1222*$M1222*$L1222,2)</f>
        <v>25018.43</v>
      </c>
      <c r="P1222" s="9">
        <f t="shared" ref="P1222:P1285" si="215">ROUND($J1222*$N1222*$L1222,2)-O1222</f>
        <v>1885.4700000000012</v>
      </c>
      <c r="Q1222" s="9">
        <f>'2024-25 Salary &amp; Benefits'!G$6</f>
        <v>14418.72</v>
      </c>
      <c r="R1222" s="146">
        <f>'2024-25 Salary &amp; Benefits'!H$6</f>
        <v>0.18149999999999999</v>
      </c>
      <c r="S1222" s="146">
        <f>'2024-25 Salary &amp; Benefits'!I$6</f>
        <v>0.17510000000000001</v>
      </c>
      <c r="T1222" s="9">
        <f t="shared" ref="T1222:T1285" si="216">ROUND(O1222*R1222+P1222*S1222+L1222*Q1222,2)</f>
        <v>9831.0300000000007</v>
      </c>
      <c r="U1222" s="9">
        <f t="shared" ref="U1222:U1285" si="217">ROUND((($N1222*$J1222*$L1222)/180)*3,2)</f>
        <v>448.4</v>
      </c>
      <c r="V1222" s="9">
        <f t="shared" ref="V1222:V1285" si="218">ROUND(U1222*S1222,2)</f>
        <v>78.510000000000005</v>
      </c>
      <c r="W1222" s="9">
        <f t="shared" ref="W1222:W1285" si="219">SUM(U1222:V1222)</f>
        <v>526.91</v>
      </c>
      <c r="X1222" s="22">
        <f t="shared" ref="X1222:X1285" si="220">SUM(T1222,O1222:P1222,W1222)</f>
        <v>37261.840000000004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</row>
    <row r="1223" spans="1:159" s="4" customFormat="1">
      <c r="A1223" s="78" t="s">
        <v>2405</v>
      </c>
      <c r="B1223" s="90" t="s">
        <v>1265</v>
      </c>
      <c r="C1223" s="91">
        <v>2518</v>
      </c>
      <c r="D1223" s="90" t="s">
        <v>1266</v>
      </c>
      <c r="E1223" s="110" t="str">
        <f>VLOOKUP($C1223,'2023-24 School Level AAFTE'!$C$4:$L$2380,9,FALSE)</f>
        <v>Yes</v>
      </c>
      <c r="F1223" s="98">
        <f>VLOOKUP($C1223,'2023-24 School Level AAFTE'!$C$4:$J$2380,8,FALSE)</f>
        <v>292.8</v>
      </c>
      <c r="G1223" s="100">
        <f>IFERROR(IF(E1223= "yes",VLOOKUP(C1223,Summary!$B:$I,5,0),0),0)</f>
        <v>0</v>
      </c>
      <c r="H1223" s="99">
        <f t="shared" si="211"/>
        <v>292.8</v>
      </c>
      <c r="I1223" s="157">
        <f>VLOOKUP($A1223,'2024-25 Salary &amp; Benefits'!$A:$I,3,FALSE)</f>
        <v>1</v>
      </c>
      <c r="J1223" s="157">
        <f>VLOOKUP($A1223,'2024-25 Salary &amp; Benefits'!$A:$I,4,FALSE)</f>
        <v>1</v>
      </c>
      <c r="K1223" s="144">
        <f t="shared" si="212"/>
        <v>292.8</v>
      </c>
      <c r="L1223" s="143">
        <f t="shared" si="213"/>
        <v>0.85899999999999999</v>
      </c>
      <c r="M1223" s="145">
        <f>'2024-25 Salary &amp; Benefits'!$E$6</f>
        <v>72728</v>
      </c>
      <c r="N1223" s="145">
        <f>'2024-25 Salary &amp; Benefits'!$F$6</f>
        <v>78209</v>
      </c>
      <c r="O1223" s="9">
        <f t="shared" si="214"/>
        <v>62473.35</v>
      </c>
      <c r="P1223" s="9">
        <f t="shared" si="215"/>
        <v>4708.18</v>
      </c>
      <c r="Q1223" s="9">
        <f>'2024-25 Salary &amp; Benefits'!G$6</f>
        <v>14418.72</v>
      </c>
      <c r="R1223" s="146">
        <f>'2024-25 Salary &amp; Benefits'!H$6</f>
        <v>0.18149999999999999</v>
      </c>
      <c r="S1223" s="146">
        <f>'2024-25 Salary &amp; Benefits'!I$6</f>
        <v>0.17510000000000001</v>
      </c>
      <c r="T1223" s="9">
        <f t="shared" si="216"/>
        <v>24549</v>
      </c>
      <c r="U1223" s="9">
        <f t="shared" si="217"/>
        <v>1119.69</v>
      </c>
      <c r="V1223" s="9">
        <f t="shared" si="218"/>
        <v>196.06</v>
      </c>
      <c r="W1223" s="9">
        <f t="shared" si="219"/>
        <v>1315.75</v>
      </c>
      <c r="X1223" s="22">
        <f t="shared" si="220"/>
        <v>93046.28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</row>
    <row r="1224" spans="1:159" s="4" customFormat="1">
      <c r="A1224" s="78" t="s">
        <v>2405</v>
      </c>
      <c r="B1224" s="90" t="s">
        <v>1265</v>
      </c>
      <c r="C1224" s="91">
        <v>5681</v>
      </c>
      <c r="D1224" s="90" t="s">
        <v>3184</v>
      </c>
      <c r="E1224" s="110" t="str">
        <f>VLOOKUP($C1224,'2023-24 School Level AAFTE'!$C$4:$L$2380,9,FALSE)</f>
        <v>Yes</v>
      </c>
      <c r="F1224" s="98">
        <f>VLOOKUP($C1224,'2023-24 School Level AAFTE'!$C$4:$J$2380,8,FALSE)</f>
        <v>142.97</v>
      </c>
      <c r="G1224" s="100">
        <f>IFERROR(IF(E1224= "yes",VLOOKUP(C1224,Summary!$B:$I,5,0),0),0)</f>
        <v>0</v>
      </c>
      <c r="H1224" s="99">
        <f t="shared" si="211"/>
        <v>142.97</v>
      </c>
      <c r="I1224" s="157">
        <f>VLOOKUP($A1224,'2024-25 Salary &amp; Benefits'!$A:$I,3,FALSE)</f>
        <v>1</v>
      </c>
      <c r="J1224" s="157">
        <f>VLOOKUP($A1224,'2024-25 Salary &amp; Benefits'!$A:$I,4,FALSE)</f>
        <v>1</v>
      </c>
      <c r="K1224" s="144">
        <f t="shared" si="212"/>
        <v>142.97</v>
      </c>
      <c r="L1224" s="143">
        <f t="shared" si="213"/>
        <v>0.41899999999999998</v>
      </c>
      <c r="M1224" s="145">
        <f>'2024-25 Salary &amp; Benefits'!$E$6</f>
        <v>72728</v>
      </c>
      <c r="N1224" s="145">
        <f>'2024-25 Salary &amp; Benefits'!$F$6</f>
        <v>78209</v>
      </c>
      <c r="O1224" s="9">
        <f t="shared" si="214"/>
        <v>30473.03</v>
      </c>
      <c r="P1224" s="9">
        <f t="shared" si="215"/>
        <v>2296.5400000000009</v>
      </c>
      <c r="Q1224" s="9">
        <f>'2024-25 Salary &amp; Benefits'!G$6</f>
        <v>14418.72</v>
      </c>
      <c r="R1224" s="146">
        <f>'2024-25 Salary &amp; Benefits'!H$6</f>
        <v>0.18149999999999999</v>
      </c>
      <c r="S1224" s="146">
        <f>'2024-25 Salary &amp; Benefits'!I$6</f>
        <v>0.17510000000000001</v>
      </c>
      <c r="T1224" s="9">
        <f t="shared" si="216"/>
        <v>11974.42</v>
      </c>
      <c r="U1224" s="9">
        <f t="shared" si="217"/>
        <v>546.16</v>
      </c>
      <c r="V1224" s="9">
        <f t="shared" si="218"/>
        <v>95.63</v>
      </c>
      <c r="W1224" s="9">
        <f t="shared" si="219"/>
        <v>641.79</v>
      </c>
      <c r="X1224" s="22">
        <f t="shared" si="220"/>
        <v>45385.78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</row>
    <row r="1225" spans="1:159" s="4" customFormat="1">
      <c r="A1225" s="78" t="s">
        <v>2405</v>
      </c>
      <c r="B1225" s="90" t="s">
        <v>1265</v>
      </c>
      <c r="C1225" s="91">
        <v>5118</v>
      </c>
      <c r="D1225" s="90" t="s">
        <v>1269</v>
      </c>
      <c r="E1225" s="110" t="str">
        <f>VLOOKUP($C1225,'2023-24 School Level AAFTE'!$C$4:$L$2380,9,FALSE)</f>
        <v>Yes</v>
      </c>
      <c r="F1225" s="98">
        <f>VLOOKUP($C1225,'2023-24 School Level AAFTE'!$C$4:$J$2380,8,FALSE)</f>
        <v>51.330000000000005</v>
      </c>
      <c r="G1225" s="100">
        <f>IFERROR(IF(E1225= "yes",VLOOKUP(C1225,Summary!$B:$I,5,0),0),0)</f>
        <v>0</v>
      </c>
      <c r="H1225" s="99">
        <f t="shared" si="211"/>
        <v>51.330000000000005</v>
      </c>
      <c r="I1225" s="157">
        <f>VLOOKUP($A1225,'2024-25 Salary &amp; Benefits'!$A:$I,3,FALSE)</f>
        <v>1</v>
      </c>
      <c r="J1225" s="157">
        <f>VLOOKUP($A1225,'2024-25 Salary &amp; Benefits'!$A:$I,4,FALSE)</f>
        <v>1</v>
      </c>
      <c r="K1225" s="144">
        <f t="shared" si="212"/>
        <v>51.330000000000005</v>
      </c>
      <c r="L1225" s="143">
        <f t="shared" si="213"/>
        <v>0.151</v>
      </c>
      <c r="M1225" s="145">
        <f>'2024-25 Salary &amp; Benefits'!$E$6</f>
        <v>72728</v>
      </c>
      <c r="N1225" s="145">
        <f>'2024-25 Salary &amp; Benefits'!$F$6</f>
        <v>78209</v>
      </c>
      <c r="O1225" s="9">
        <f t="shared" si="214"/>
        <v>10981.93</v>
      </c>
      <c r="P1225" s="9">
        <f t="shared" si="215"/>
        <v>827.6299999999992</v>
      </c>
      <c r="Q1225" s="9">
        <f>'2024-25 Salary &amp; Benefits'!G$6</f>
        <v>14418.72</v>
      </c>
      <c r="R1225" s="146">
        <f>'2024-25 Salary &amp; Benefits'!H$6</f>
        <v>0.18149999999999999</v>
      </c>
      <c r="S1225" s="146">
        <f>'2024-25 Salary &amp; Benefits'!I$6</f>
        <v>0.17510000000000001</v>
      </c>
      <c r="T1225" s="9">
        <f t="shared" si="216"/>
        <v>4315.37</v>
      </c>
      <c r="U1225" s="9">
        <f t="shared" si="217"/>
        <v>196.83</v>
      </c>
      <c r="V1225" s="9">
        <f t="shared" si="218"/>
        <v>34.46</v>
      </c>
      <c r="W1225" s="9">
        <f t="shared" si="219"/>
        <v>231.29000000000002</v>
      </c>
      <c r="X1225" s="22">
        <f t="shared" si="220"/>
        <v>16356.22</v>
      </c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</row>
    <row r="1226" spans="1:159" s="4" customFormat="1">
      <c r="A1226" s="78" t="s">
        <v>2405</v>
      </c>
      <c r="B1226" s="90" t="s">
        <v>1265</v>
      </c>
      <c r="C1226" s="91">
        <v>3968</v>
      </c>
      <c r="D1226" s="90" t="s">
        <v>1267</v>
      </c>
      <c r="E1226" s="110" t="str">
        <f>VLOOKUP($C1226,'2023-24 School Level AAFTE'!$C$4:$L$2380,9,FALSE)</f>
        <v>Yes</v>
      </c>
      <c r="F1226" s="98">
        <f>VLOOKUP($C1226,'2023-24 School Level AAFTE'!$C$4:$J$2380,8,FALSE)</f>
        <v>295.41000000000003</v>
      </c>
      <c r="G1226" s="100">
        <f>IFERROR(IF(E1226= "yes",VLOOKUP(C1226,Summary!$B:$I,5,0),0),0)</f>
        <v>0</v>
      </c>
      <c r="H1226" s="99">
        <f t="shared" si="211"/>
        <v>295.41000000000003</v>
      </c>
      <c r="I1226" s="157">
        <f>VLOOKUP($A1226,'2024-25 Salary &amp; Benefits'!$A:$I,3,FALSE)</f>
        <v>1</v>
      </c>
      <c r="J1226" s="157">
        <f>VLOOKUP($A1226,'2024-25 Salary &amp; Benefits'!$A:$I,4,FALSE)</f>
        <v>1</v>
      </c>
      <c r="K1226" s="144">
        <f t="shared" si="212"/>
        <v>295.41000000000003</v>
      </c>
      <c r="L1226" s="143">
        <f t="shared" si="213"/>
        <v>0.86699999999999999</v>
      </c>
      <c r="M1226" s="145">
        <f>'2024-25 Salary &amp; Benefits'!$E$6</f>
        <v>72728</v>
      </c>
      <c r="N1226" s="145">
        <f>'2024-25 Salary &amp; Benefits'!$F$6</f>
        <v>78209</v>
      </c>
      <c r="O1226" s="9">
        <f t="shared" si="214"/>
        <v>63055.18</v>
      </c>
      <c r="P1226" s="9">
        <f t="shared" si="215"/>
        <v>4752.0199999999968</v>
      </c>
      <c r="Q1226" s="9">
        <f>'2024-25 Salary &amp; Benefits'!G$6</f>
        <v>14418.72</v>
      </c>
      <c r="R1226" s="146">
        <f>'2024-25 Salary &amp; Benefits'!H$6</f>
        <v>0.18149999999999999</v>
      </c>
      <c r="S1226" s="146">
        <f>'2024-25 Salary &amp; Benefits'!I$6</f>
        <v>0.17510000000000001</v>
      </c>
      <c r="T1226" s="9">
        <f t="shared" si="216"/>
        <v>24777.62</v>
      </c>
      <c r="U1226" s="9">
        <f t="shared" si="217"/>
        <v>1130.1199999999999</v>
      </c>
      <c r="V1226" s="9">
        <f t="shared" si="218"/>
        <v>197.88</v>
      </c>
      <c r="W1226" s="9">
        <f t="shared" si="219"/>
        <v>1328</v>
      </c>
      <c r="X1226" s="22">
        <f t="shared" si="220"/>
        <v>93912.82</v>
      </c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</row>
    <row r="1227" spans="1:159" s="4" customFormat="1">
      <c r="A1227" s="78" t="s">
        <v>2405</v>
      </c>
      <c r="B1227" s="90" t="s">
        <v>1265</v>
      </c>
      <c r="C1227" s="91">
        <v>4478</v>
      </c>
      <c r="D1227" s="90" t="s">
        <v>1268</v>
      </c>
      <c r="E1227" s="110" t="str">
        <f>VLOOKUP($C1227,'2023-24 School Level AAFTE'!$C$4:$L$2380,9,FALSE)</f>
        <v>Yes</v>
      </c>
      <c r="F1227" s="98">
        <f>VLOOKUP($C1227,'2023-24 School Level AAFTE'!$C$4:$J$2380,8,FALSE)</f>
        <v>361.54</v>
      </c>
      <c r="G1227" s="100">
        <f>IFERROR(IF(E1227= "yes",VLOOKUP(C1227,Summary!$B:$I,5,0),0),0)</f>
        <v>0</v>
      </c>
      <c r="H1227" s="99">
        <f t="shared" si="211"/>
        <v>361.54</v>
      </c>
      <c r="I1227" s="157">
        <f>VLOOKUP($A1227,'2024-25 Salary &amp; Benefits'!$A:$I,3,FALSE)</f>
        <v>1</v>
      </c>
      <c r="J1227" s="157">
        <f>VLOOKUP($A1227,'2024-25 Salary &amp; Benefits'!$A:$I,4,FALSE)</f>
        <v>1</v>
      </c>
      <c r="K1227" s="144">
        <f t="shared" si="212"/>
        <v>361.54</v>
      </c>
      <c r="L1227" s="143">
        <f t="shared" si="213"/>
        <v>1.0609999999999999</v>
      </c>
      <c r="M1227" s="145">
        <f>'2024-25 Salary &amp; Benefits'!$E$6</f>
        <v>72728</v>
      </c>
      <c r="N1227" s="145">
        <f>'2024-25 Salary &amp; Benefits'!$F$6</f>
        <v>78209</v>
      </c>
      <c r="O1227" s="9">
        <f t="shared" si="214"/>
        <v>77164.41</v>
      </c>
      <c r="P1227" s="9">
        <f t="shared" si="215"/>
        <v>5815.3399999999965</v>
      </c>
      <c r="Q1227" s="9">
        <f>'2024-25 Salary &amp; Benefits'!G$6</f>
        <v>14418.72</v>
      </c>
      <c r="R1227" s="146">
        <f>'2024-25 Salary &amp; Benefits'!H$6</f>
        <v>0.18149999999999999</v>
      </c>
      <c r="S1227" s="146">
        <f>'2024-25 Salary &amp; Benefits'!I$6</f>
        <v>0.17510000000000001</v>
      </c>
      <c r="T1227" s="9">
        <f t="shared" si="216"/>
        <v>30321.87</v>
      </c>
      <c r="U1227" s="9">
        <f t="shared" si="217"/>
        <v>1383</v>
      </c>
      <c r="V1227" s="9">
        <f t="shared" si="218"/>
        <v>242.16</v>
      </c>
      <c r="W1227" s="9">
        <f t="shared" si="219"/>
        <v>1625.16</v>
      </c>
      <c r="X1227" s="22">
        <f t="shared" si="220"/>
        <v>114926.78</v>
      </c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</row>
    <row r="1228" spans="1:159" s="4" customFormat="1">
      <c r="A1228" t="s">
        <v>2456</v>
      </c>
      <c r="B1228" t="s">
        <v>2817</v>
      </c>
      <c r="C1228" s="3">
        <v>5752</v>
      </c>
      <c r="D1228" t="s">
        <v>3270</v>
      </c>
      <c r="E1228" s="110" t="str">
        <f>VLOOKUP($C1228,'2023-24 School Level AAFTE'!$C$4:$L$2380,9,FALSE)</f>
        <v>No</v>
      </c>
      <c r="F1228" s="98">
        <f>VLOOKUP($C1228,'2023-24 School Level AAFTE'!$C$4:$J$2380,8,FALSE)</f>
        <v>33.49</v>
      </c>
      <c r="G1228" s="100">
        <f>IFERROR(IF(E1228= "yes",VLOOKUP(C1228,Summary!$B:$I,5,0),0),0)</f>
        <v>0</v>
      </c>
      <c r="H1228" s="99">
        <f t="shared" si="211"/>
        <v>0</v>
      </c>
      <c r="I1228" s="157">
        <f>VLOOKUP($A1228,'2024-25 Salary &amp; Benefits'!$A:$I,3,FALSE)</f>
        <v>1</v>
      </c>
      <c r="J1228" s="157">
        <f>VLOOKUP($A1228,'2024-25 Salary &amp; Benefits'!$A:$I,4,FALSE)</f>
        <v>1.04</v>
      </c>
      <c r="K1228" s="144">
        <f t="shared" si="212"/>
        <v>0</v>
      </c>
      <c r="L1228" s="143">
        <f t="shared" si="213"/>
        <v>0</v>
      </c>
      <c r="M1228" s="145">
        <f>'2024-25 Salary &amp; Benefits'!$E$6</f>
        <v>72728</v>
      </c>
      <c r="N1228" s="145">
        <f>'2024-25 Salary &amp; Benefits'!$F$6</f>
        <v>78209</v>
      </c>
      <c r="O1228" s="9">
        <f t="shared" si="214"/>
        <v>0</v>
      </c>
      <c r="P1228" s="9">
        <f t="shared" si="215"/>
        <v>0</v>
      </c>
      <c r="Q1228" s="9">
        <f>'2024-25 Salary &amp; Benefits'!G$6</f>
        <v>14418.72</v>
      </c>
      <c r="R1228" s="146">
        <f>'2024-25 Salary &amp; Benefits'!H$6</f>
        <v>0.18149999999999999</v>
      </c>
      <c r="S1228" s="146">
        <f>'2024-25 Salary &amp; Benefits'!I$6</f>
        <v>0.17510000000000001</v>
      </c>
      <c r="T1228" s="9">
        <f t="shared" si="216"/>
        <v>0</v>
      </c>
      <c r="U1228" s="9">
        <f t="shared" si="217"/>
        <v>0</v>
      </c>
      <c r="V1228" s="9">
        <f t="shared" si="218"/>
        <v>0</v>
      </c>
      <c r="W1228" s="9">
        <f t="shared" si="219"/>
        <v>0</v>
      </c>
      <c r="X1228" s="22">
        <f t="shared" si="220"/>
        <v>0</v>
      </c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</row>
    <row r="1229" spans="1:159" s="4" customFormat="1">
      <c r="A1229" s="78" t="s">
        <v>2456</v>
      </c>
      <c r="B1229" s="90" t="s">
        <v>1801</v>
      </c>
      <c r="C1229" s="89">
        <v>4036</v>
      </c>
      <c r="D1229" s="79" t="s">
        <v>1803</v>
      </c>
      <c r="E1229" s="110" t="str">
        <f>VLOOKUP($C1229,'2023-24 School Level AAFTE'!$C$4:$L$2380,9,FALSE)</f>
        <v>No</v>
      </c>
      <c r="F1229" s="98">
        <f>VLOOKUP($C1229,'2023-24 School Level AAFTE'!$C$4:$J$2380,8,FALSE)</f>
        <v>439.43</v>
      </c>
      <c r="G1229" s="100">
        <f>IFERROR(IF(E1229= "yes",VLOOKUP(C1229,Summary!$B:$I,5,0),0),0)</f>
        <v>0</v>
      </c>
      <c r="H1229" s="99">
        <f t="shared" si="211"/>
        <v>0</v>
      </c>
      <c r="I1229" s="157">
        <f>VLOOKUP($A1229,'2024-25 Salary &amp; Benefits'!$A:$I,3,FALSE)</f>
        <v>1</v>
      </c>
      <c r="J1229" s="157">
        <f>VLOOKUP($A1229,'2024-25 Salary &amp; Benefits'!$A:$I,4,FALSE)</f>
        <v>1.04</v>
      </c>
      <c r="K1229" s="144">
        <f t="shared" si="212"/>
        <v>0</v>
      </c>
      <c r="L1229" s="143">
        <f t="shared" si="213"/>
        <v>0</v>
      </c>
      <c r="M1229" s="145">
        <f>'2024-25 Salary &amp; Benefits'!$E$6</f>
        <v>72728</v>
      </c>
      <c r="N1229" s="145">
        <f>'2024-25 Salary &amp; Benefits'!$F$6</f>
        <v>78209</v>
      </c>
      <c r="O1229" s="9">
        <f t="shared" si="214"/>
        <v>0</v>
      </c>
      <c r="P1229" s="9">
        <f t="shared" si="215"/>
        <v>0</v>
      </c>
      <c r="Q1229" s="9">
        <f>'2024-25 Salary &amp; Benefits'!G$6</f>
        <v>14418.72</v>
      </c>
      <c r="R1229" s="146">
        <f>'2024-25 Salary &amp; Benefits'!H$6</f>
        <v>0.18149999999999999</v>
      </c>
      <c r="S1229" s="146">
        <f>'2024-25 Salary &amp; Benefits'!I$6</f>
        <v>0.17510000000000001</v>
      </c>
      <c r="T1229" s="9">
        <f t="shared" si="216"/>
        <v>0</v>
      </c>
      <c r="U1229" s="9">
        <f t="shared" si="217"/>
        <v>0</v>
      </c>
      <c r="V1229" s="9">
        <f t="shared" si="218"/>
        <v>0</v>
      </c>
      <c r="W1229" s="9">
        <f t="shared" si="219"/>
        <v>0</v>
      </c>
      <c r="X1229" s="22">
        <f t="shared" si="220"/>
        <v>0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</row>
    <row r="1230" spans="1:159" s="4" customFormat="1">
      <c r="A1230" s="78" t="s">
        <v>2456</v>
      </c>
      <c r="B1230" s="90" t="s">
        <v>1801</v>
      </c>
      <c r="C1230" s="91">
        <v>4333</v>
      </c>
      <c r="D1230" s="90" t="s">
        <v>1804</v>
      </c>
      <c r="E1230" s="110" t="str">
        <f>VLOOKUP($C1230,'2023-24 School Level AAFTE'!$C$4:$L$2380,9,FALSE)</f>
        <v>No</v>
      </c>
      <c r="F1230" s="98">
        <f>VLOOKUP($C1230,'2023-24 School Level AAFTE'!$C$4:$J$2380,8,FALSE)</f>
        <v>505.51</v>
      </c>
      <c r="G1230" s="100">
        <f>IFERROR(IF(E1230= "yes",VLOOKUP(C1230,Summary!$B:$I,5,0),0),0)</f>
        <v>0</v>
      </c>
      <c r="H1230" s="99">
        <f t="shared" si="211"/>
        <v>0</v>
      </c>
      <c r="I1230" s="157">
        <f>VLOOKUP($A1230,'2024-25 Salary &amp; Benefits'!$A:$I,3,FALSE)</f>
        <v>1</v>
      </c>
      <c r="J1230" s="157">
        <f>VLOOKUP($A1230,'2024-25 Salary &amp; Benefits'!$A:$I,4,FALSE)</f>
        <v>1.04</v>
      </c>
      <c r="K1230" s="144">
        <f t="shared" si="212"/>
        <v>0</v>
      </c>
      <c r="L1230" s="143">
        <f t="shared" si="213"/>
        <v>0</v>
      </c>
      <c r="M1230" s="145">
        <f>'2024-25 Salary &amp; Benefits'!$E$6</f>
        <v>72728</v>
      </c>
      <c r="N1230" s="145">
        <f>'2024-25 Salary &amp; Benefits'!$F$6</f>
        <v>78209</v>
      </c>
      <c r="O1230" s="9">
        <f t="shared" si="214"/>
        <v>0</v>
      </c>
      <c r="P1230" s="9">
        <f t="shared" si="215"/>
        <v>0</v>
      </c>
      <c r="Q1230" s="9">
        <f>'2024-25 Salary &amp; Benefits'!G$6</f>
        <v>14418.72</v>
      </c>
      <c r="R1230" s="146">
        <f>'2024-25 Salary &amp; Benefits'!H$6</f>
        <v>0.18149999999999999</v>
      </c>
      <c r="S1230" s="146">
        <f>'2024-25 Salary &amp; Benefits'!I$6</f>
        <v>0.17510000000000001</v>
      </c>
      <c r="T1230" s="9">
        <f t="shared" si="216"/>
        <v>0</v>
      </c>
      <c r="U1230" s="9">
        <f t="shared" si="217"/>
        <v>0</v>
      </c>
      <c r="V1230" s="9">
        <f t="shared" si="218"/>
        <v>0</v>
      </c>
      <c r="W1230" s="9">
        <f t="shared" si="219"/>
        <v>0</v>
      </c>
      <c r="X1230" s="22">
        <f t="shared" si="220"/>
        <v>0</v>
      </c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</row>
    <row r="1231" spans="1:159" s="4" customFormat="1">
      <c r="A1231" s="78" t="s">
        <v>2456</v>
      </c>
      <c r="B1231" s="90" t="s">
        <v>1801</v>
      </c>
      <c r="C1231" s="91">
        <v>4521</v>
      </c>
      <c r="D1231" s="90" t="s">
        <v>1805</v>
      </c>
      <c r="E1231" s="110" t="str">
        <f>VLOOKUP($C1231,'2023-24 School Level AAFTE'!$C$4:$L$2380,9,FALSE)</f>
        <v>No</v>
      </c>
      <c r="F1231" s="98">
        <f>VLOOKUP($C1231,'2023-24 School Level AAFTE'!$C$4:$J$2380,8,FALSE)</f>
        <v>306.62</v>
      </c>
      <c r="G1231" s="100">
        <f>IFERROR(IF(E1231= "yes",VLOOKUP(C1231,Summary!$B:$I,5,0),0),0)</f>
        <v>0</v>
      </c>
      <c r="H1231" s="99">
        <f t="shared" si="211"/>
        <v>0</v>
      </c>
      <c r="I1231" s="157">
        <f>VLOOKUP($A1231,'2024-25 Salary &amp; Benefits'!$A:$I,3,FALSE)</f>
        <v>1</v>
      </c>
      <c r="J1231" s="157">
        <f>VLOOKUP($A1231,'2024-25 Salary &amp; Benefits'!$A:$I,4,FALSE)</f>
        <v>1.04</v>
      </c>
      <c r="K1231" s="144">
        <f t="shared" si="212"/>
        <v>0</v>
      </c>
      <c r="L1231" s="143">
        <f t="shared" si="213"/>
        <v>0</v>
      </c>
      <c r="M1231" s="145">
        <f>'2024-25 Salary &amp; Benefits'!$E$6</f>
        <v>72728</v>
      </c>
      <c r="N1231" s="145">
        <f>'2024-25 Salary &amp; Benefits'!$F$6</f>
        <v>78209</v>
      </c>
      <c r="O1231" s="9">
        <f t="shared" si="214"/>
        <v>0</v>
      </c>
      <c r="P1231" s="9">
        <f t="shared" si="215"/>
        <v>0</v>
      </c>
      <c r="Q1231" s="9">
        <f>'2024-25 Salary &amp; Benefits'!G$6</f>
        <v>14418.72</v>
      </c>
      <c r="R1231" s="146">
        <f>'2024-25 Salary &amp; Benefits'!H$6</f>
        <v>0.18149999999999999</v>
      </c>
      <c r="S1231" s="146">
        <f>'2024-25 Salary &amp; Benefits'!I$6</f>
        <v>0.17510000000000001</v>
      </c>
      <c r="T1231" s="9">
        <f t="shared" si="216"/>
        <v>0</v>
      </c>
      <c r="U1231" s="9">
        <f t="shared" si="217"/>
        <v>0</v>
      </c>
      <c r="V1231" s="9">
        <f t="shared" si="218"/>
        <v>0</v>
      </c>
      <c r="W1231" s="9">
        <f t="shared" si="219"/>
        <v>0</v>
      </c>
      <c r="X1231" s="22">
        <f t="shared" si="220"/>
        <v>0</v>
      </c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</row>
    <row r="1232" spans="1:159" s="4" customFormat="1">
      <c r="A1232" s="78" t="s">
        <v>2456</v>
      </c>
      <c r="B1232" s="90" t="s">
        <v>1801</v>
      </c>
      <c r="C1232" s="91">
        <v>2341</v>
      </c>
      <c r="D1232" s="90" t="s">
        <v>1802</v>
      </c>
      <c r="E1232" s="110" t="str">
        <f>VLOOKUP($C1232,'2023-24 School Level AAFTE'!$C$4:$L$2380,9,FALSE)</f>
        <v>No</v>
      </c>
      <c r="F1232" s="98">
        <f>VLOOKUP($C1232,'2023-24 School Level AAFTE'!$C$4:$J$2380,8,FALSE)</f>
        <v>121.58</v>
      </c>
      <c r="G1232" s="100">
        <f>IFERROR(IF(E1232= "yes",VLOOKUP(C1232,Summary!$B:$I,5,0),0),0)</f>
        <v>0</v>
      </c>
      <c r="H1232" s="99">
        <f t="shared" si="211"/>
        <v>0</v>
      </c>
      <c r="I1232" s="157">
        <f>VLOOKUP($A1232,'2024-25 Salary &amp; Benefits'!$A:$I,3,FALSE)</f>
        <v>1</v>
      </c>
      <c r="J1232" s="157">
        <f>VLOOKUP($A1232,'2024-25 Salary &amp; Benefits'!$A:$I,4,FALSE)</f>
        <v>1.04</v>
      </c>
      <c r="K1232" s="144">
        <f t="shared" si="212"/>
        <v>0</v>
      </c>
      <c r="L1232" s="143">
        <f t="shared" si="213"/>
        <v>0</v>
      </c>
      <c r="M1232" s="145">
        <f>'2024-25 Salary &amp; Benefits'!$E$6</f>
        <v>72728</v>
      </c>
      <c r="N1232" s="145">
        <f>'2024-25 Salary &amp; Benefits'!$F$6</f>
        <v>78209</v>
      </c>
      <c r="O1232" s="9">
        <f t="shared" si="214"/>
        <v>0</v>
      </c>
      <c r="P1232" s="9">
        <f t="shared" si="215"/>
        <v>0</v>
      </c>
      <c r="Q1232" s="9">
        <f>'2024-25 Salary &amp; Benefits'!G$6</f>
        <v>14418.72</v>
      </c>
      <c r="R1232" s="146">
        <f>'2024-25 Salary &amp; Benefits'!H$6</f>
        <v>0.18149999999999999</v>
      </c>
      <c r="S1232" s="146">
        <f>'2024-25 Salary &amp; Benefits'!I$6</f>
        <v>0.17510000000000001</v>
      </c>
      <c r="T1232" s="9">
        <f t="shared" si="216"/>
        <v>0</v>
      </c>
      <c r="U1232" s="9">
        <f t="shared" si="217"/>
        <v>0</v>
      </c>
      <c r="V1232" s="9">
        <f t="shared" si="218"/>
        <v>0</v>
      </c>
      <c r="W1232" s="9">
        <f t="shared" si="219"/>
        <v>0</v>
      </c>
      <c r="X1232" s="22">
        <f t="shared" si="220"/>
        <v>0</v>
      </c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</row>
    <row r="1233" spans="1:159" s="4" customFormat="1">
      <c r="A1233" s="78" t="s">
        <v>2456</v>
      </c>
      <c r="B1233" s="90" t="s">
        <v>1801</v>
      </c>
      <c r="C1233" s="91">
        <v>5417</v>
      </c>
      <c r="D1233" s="90" t="s">
        <v>1806</v>
      </c>
      <c r="E1233" s="110" t="str">
        <f>VLOOKUP($C1233,'2023-24 School Level AAFTE'!$C$4:$L$2380,9,FALSE)</f>
        <v>No</v>
      </c>
      <c r="F1233" s="98">
        <f>VLOOKUP($C1233,'2023-24 School Level AAFTE'!$C$4:$J$2380,8,FALSE)</f>
        <v>2.67</v>
      </c>
      <c r="G1233" s="100">
        <f>IFERROR(IF(E1233= "yes",VLOOKUP(C1233,Summary!$B:$I,5,0),0),0)</f>
        <v>0</v>
      </c>
      <c r="H1233" s="99">
        <f t="shared" si="211"/>
        <v>0</v>
      </c>
      <c r="I1233" s="157">
        <f>VLOOKUP($A1233,'2024-25 Salary &amp; Benefits'!$A:$I,3,FALSE)</f>
        <v>1</v>
      </c>
      <c r="J1233" s="157">
        <f>VLOOKUP($A1233,'2024-25 Salary &amp; Benefits'!$A:$I,4,FALSE)</f>
        <v>1.04</v>
      </c>
      <c r="K1233" s="144">
        <f t="shared" si="212"/>
        <v>0</v>
      </c>
      <c r="L1233" s="143">
        <f t="shared" si="213"/>
        <v>0</v>
      </c>
      <c r="M1233" s="145">
        <f>'2024-25 Salary &amp; Benefits'!$E$6</f>
        <v>72728</v>
      </c>
      <c r="N1233" s="145">
        <f>'2024-25 Salary &amp; Benefits'!$F$6</f>
        <v>78209</v>
      </c>
      <c r="O1233" s="9">
        <f t="shared" si="214"/>
        <v>0</v>
      </c>
      <c r="P1233" s="9">
        <f t="shared" si="215"/>
        <v>0</v>
      </c>
      <c r="Q1233" s="9">
        <f>'2024-25 Salary &amp; Benefits'!G$6</f>
        <v>14418.72</v>
      </c>
      <c r="R1233" s="146">
        <f>'2024-25 Salary &amp; Benefits'!H$6</f>
        <v>0.18149999999999999</v>
      </c>
      <c r="S1233" s="146">
        <f>'2024-25 Salary &amp; Benefits'!I$6</f>
        <v>0.17510000000000001</v>
      </c>
      <c r="T1233" s="9">
        <f t="shared" si="216"/>
        <v>0</v>
      </c>
      <c r="U1233" s="9">
        <f t="shared" si="217"/>
        <v>0</v>
      </c>
      <c r="V1233" s="9">
        <f t="shared" si="218"/>
        <v>0</v>
      </c>
      <c r="W1233" s="9">
        <f t="shared" si="219"/>
        <v>0</v>
      </c>
      <c r="X1233" s="22">
        <f t="shared" si="220"/>
        <v>0</v>
      </c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</row>
    <row r="1234" spans="1:159" s="4" customFormat="1">
      <c r="A1234" s="78" t="s">
        <v>2502</v>
      </c>
      <c r="B1234" s="90" t="s">
        <v>2088</v>
      </c>
      <c r="C1234" s="91">
        <v>4428</v>
      </c>
      <c r="D1234" s="90" t="s">
        <v>2092</v>
      </c>
      <c r="E1234" s="110" t="str">
        <f>VLOOKUP($C1234,'2023-24 School Level AAFTE'!$C$4:$L$2380,9,FALSE)</f>
        <v>Yes</v>
      </c>
      <c r="F1234" s="98">
        <f>VLOOKUP($C1234,'2023-24 School Level AAFTE'!$C$4:$J$2380,8,FALSE)</f>
        <v>289.48</v>
      </c>
      <c r="G1234" s="100">
        <f>IFERROR(IF(E1234= "yes",VLOOKUP(C1234,Summary!$B:$I,5,0),0),0)</f>
        <v>0</v>
      </c>
      <c r="H1234" s="99">
        <f t="shared" si="211"/>
        <v>289.48</v>
      </c>
      <c r="I1234" s="157">
        <f>VLOOKUP($A1234,'2024-25 Salary &amp; Benefits'!$A:$I,3,FALSE)</f>
        <v>1.06</v>
      </c>
      <c r="J1234" s="157">
        <f>VLOOKUP($A1234,'2024-25 Salary &amp; Benefits'!$A:$I,4,FALSE)</f>
        <v>1.06</v>
      </c>
      <c r="K1234" s="144">
        <f t="shared" si="212"/>
        <v>289.48</v>
      </c>
      <c r="L1234" s="143">
        <f t="shared" si="213"/>
        <v>0.84899999999999998</v>
      </c>
      <c r="M1234" s="145">
        <f>'2024-25 Salary &amp; Benefits'!$E$6</f>
        <v>72728</v>
      </c>
      <c r="N1234" s="145">
        <f>'2024-25 Salary &amp; Benefits'!$F$6</f>
        <v>78209</v>
      </c>
      <c r="O1234" s="9">
        <f t="shared" si="214"/>
        <v>65450.84</v>
      </c>
      <c r="P1234" s="9">
        <f t="shared" si="215"/>
        <v>4932.570000000007</v>
      </c>
      <c r="Q1234" s="9">
        <f>'2024-25 Salary &amp; Benefits'!G$6</f>
        <v>14418.72</v>
      </c>
      <c r="R1234" s="146">
        <f>'2024-25 Salary &amp; Benefits'!H$6</f>
        <v>0.18149999999999999</v>
      </c>
      <c r="S1234" s="146">
        <f>'2024-25 Salary &amp; Benefits'!I$6</f>
        <v>0.17510000000000001</v>
      </c>
      <c r="T1234" s="9">
        <f t="shared" si="216"/>
        <v>24984.51</v>
      </c>
      <c r="U1234" s="9">
        <f t="shared" si="217"/>
        <v>1173.06</v>
      </c>
      <c r="V1234" s="9">
        <f t="shared" si="218"/>
        <v>205.4</v>
      </c>
      <c r="W1234" s="9">
        <f t="shared" si="219"/>
        <v>1378.46</v>
      </c>
      <c r="X1234" s="22">
        <f t="shared" si="220"/>
        <v>96746.38</v>
      </c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</row>
    <row r="1235" spans="1:159" s="4" customFormat="1">
      <c r="A1235" s="78" t="s">
        <v>2502</v>
      </c>
      <c r="B1235" s="90" t="s">
        <v>2088</v>
      </c>
      <c r="C1235" s="92">
        <v>4525</v>
      </c>
      <c r="D1235" s="104" t="s">
        <v>2093</v>
      </c>
      <c r="E1235" s="110" t="str">
        <f>VLOOKUP($C1235,'2023-24 School Level AAFTE'!$C$4:$L$2380,9,FALSE)</f>
        <v>Yes</v>
      </c>
      <c r="F1235" s="98">
        <f>VLOOKUP($C1235,'2023-24 School Level AAFTE'!$C$4:$J$2380,8,FALSE)</f>
        <v>382.79</v>
      </c>
      <c r="G1235" s="100">
        <f>IFERROR(IF(E1235= "yes",VLOOKUP(C1235,Summary!$B:$I,5,0),0),0)</f>
        <v>0</v>
      </c>
      <c r="H1235" s="99">
        <f t="shared" si="211"/>
        <v>382.79</v>
      </c>
      <c r="I1235" s="157">
        <f>VLOOKUP($A1235,'2024-25 Salary &amp; Benefits'!$A:$I,3,FALSE)</f>
        <v>1.06</v>
      </c>
      <c r="J1235" s="157">
        <f>VLOOKUP($A1235,'2024-25 Salary &amp; Benefits'!$A:$I,4,FALSE)</f>
        <v>1.06</v>
      </c>
      <c r="K1235" s="144">
        <f t="shared" si="212"/>
        <v>382.79</v>
      </c>
      <c r="L1235" s="143">
        <f t="shared" si="213"/>
        <v>1.123</v>
      </c>
      <c r="M1235" s="145">
        <f>'2024-25 Salary &amp; Benefits'!$E$6</f>
        <v>72728</v>
      </c>
      <c r="N1235" s="145">
        <f>'2024-25 Salary &amp; Benefits'!$F$6</f>
        <v>78209</v>
      </c>
      <c r="O1235" s="9">
        <f t="shared" si="214"/>
        <v>86573.96</v>
      </c>
      <c r="P1235" s="9">
        <f t="shared" si="215"/>
        <v>6524.4699999999866</v>
      </c>
      <c r="Q1235" s="9">
        <f>'2024-25 Salary &amp; Benefits'!G$6</f>
        <v>14418.72</v>
      </c>
      <c r="R1235" s="146">
        <f>'2024-25 Salary &amp; Benefits'!H$6</f>
        <v>0.18149999999999999</v>
      </c>
      <c r="S1235" s="146">
        <f>'2024-25 Salary &amp; Benefits'!I$6</f>
        <v>0.17510000000000001</v>
      </c>
      <c r="T1235" s="9">
        <f t="shared" si="216"/>
        <v>33047.83</v>
      </c>
      <c r="U1235" s="9">
        <f t="shared" si="217"/>
        <v>1551.64</v>
      </c>
      <c r="V1235" s="9">
        <f t="shared" si="218"/>
        <v>271.69</v>
      </c>
      <c r="W1235" s="9">
        <f t="shared" si="219"/>
        <v>1823.3300000000002</v>
      </c>
      <c r="X1235" s="22">
        <f t="shared" si="220"/>
        <v>127969.59</v>
      </c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</row>
    <row r="1236" spans="1:159" s="4" customFormat="1">
      <c r="A1236" s="78" t="s">
        <v>2502</v>
      </c>
      <c r="B1236" s="90" t="s">
        <v>2088</v>
      </c>
      <c r="C1236" s="91">
        <v>5554</v>
      </c>
      <c r="D1236" s="90" t="s">
        <v>3013</v>
      </c>
      <c r="E1236" s="110" t="str">
        <f>VLOOKUP($C1236,'2023-24 School Level AAFTE'!$C$4:$L$2380,9,FALSE)</f>
        <v>Yes</v>
      </c>
      <c r="F1236" s="98">
        <f>VLOOKUP($C1236,'2023-24 School Level AAFTE'!$C$4:$J$2380,8,FALSE)</f>
        <v>15.430000000000001</v>
      </c>
      <c r="G1236" s="100">
        <f>IFERROR(IF(E1236= "yes",VLOOKUP(C1236,Summary!$B:$I,5,0),0),0)</f>
        <v>0</v>
      </c>
      <c r="H1236" s="99">
        <f t="shared" si="211"/>
        <v>15.430000000000001</v>
      </c>
      <c r="I1236" s="157">
        <f>VLOOKUP($A1236,'2024-25 Salary &amp; Benefits'!$A:$I,3,FALSE)</f>
        <v>1.06</v>
      </c>
      <c r="J1236" s="157">
        <f>VLOOKUP($A1236,'2024-25 Salary &amp; Benefits'!$A:$I,4,FALSE)</f>
        <v>1.06</v>
      </c>
      <c r="K1236" s="144">
        <f t="shared" si="212"/>
        <v>15.430000000000001</v>
      </c>
      <c r="L1236" s="143">
        <f t="shared" si="213"/>
        <v>4.4999999999999998E-2</v>
      </c>
      <c r="M1236" s="145">
        <f>'2024-25 Salary &amp; Benefits'!$E$6</f>
        <v>72728</v>
      </c>
      <c r="N1236" s="145">
        <f>'2024-25 Salary &amp; Benefits'!$F$6</f>
        <v>78209</v>
      </c>
      <c r="O1236" s="9">
        <f t="shared" si="214"/>
        <v>3469.13</v>
      </c>
      <c r="P1236" s="9">
        <f t="shared" si="215"/>
        <v>261.44000000000005</v>
      </c>
      <c r="Q1236" s="9">
        <f>'2024-25 Salary &amp; Benefits'!G$6</f>
        <v>14418.72</v>
      </c>
      <c r="R1236" s="146">
        <f>'2024-25 Salary &amp; Benefits'!H$6</f>
        <v>0.18149999999999999</v>
      </c>
      <c r="S1236" s="146">
        <f>'2024-25 Salary &amp; Benefits'!I$6</f>
        <v>0.17510000000000001</v>
      </c>
      <c r="T1236" s="9">
        <f t="shared" si="216"/>
        <v>1324.27</v>
      </c>
      <c r="U1236" s="9">
        <f t="shared" si="217"/>
        <v>62.18</v>
      </c>
      <c r="V1236" s="9">
        <f t="shared" si="218"/>
        <v>10.89</v>
      </c>
      <c r="W1236" s="9">
        <f t="shared" si="219"/>
        <v>73.069999999999993</v>
      </c>
      <c r="X1236" s="22">
        <f t="shared" si="220"/>
        <v>5127.91</v>
      </c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</row>
    <row r="1237" spans="1:159" s="4" customFormat="1">
      <c r="A1237" s="78" t="s">
        <v>2502</v>
      </c>
      <c r="B1237" s="90" t="s">
        <v>2088</v>
      </c>
      <c r="C1237" s="91">
        <v>2459</v>
      </c>
      <c r="D1237" s="90" t="s">
        <v>2089</v>
      </c>
      <c r="E1237" s="110" t="str">
        <f>VLOOKUP($C1237,'2023-24 School Level AAFTE'!$C$4:$L$2380,9,FALSE)</f>
        <v>Yes</v>
      </c>
      <c r="F1237" s="98">
        <f>VLOOKUP($C1237,'2023-24 School Level AAFTE'!$C$4:$J$2380,8,FALSE)</f>
        <v>502.45</v>
      </c>
      <c r="G1237" s="100">
        <f>IFERROR(IF(E1237= "yes",VLOOKUP(C1237,Summary!$B:$I,5,0),0),0)</f>
        <v>0</v>
      </c>
      <c r="H1237" s="99">
        <f t="shared" si="211"/>
        <v>502.45</v>
      </c>
      <c r="I1237" s="157">
        <f>VLOOKUP($A1237,'2024-25 Salary &amp; Benefits'!$A:$I,3,FALSE)</f>
        <v>1.06</v>
      </c>
      <c r="J1237" s="157">
        <f>VLOOKUP($A1237,'2024-25 Salary &amp; Benefits'!$A:$I,4,FALSE)</f>
        <v>1.06</v>
      </c>
      <c r="K1237" s="144">
        <f t="shared" si="212"/>
        <v>502.45</v>
      </c>
      <c r="L1237" s="143">
        <f t="shared" si="213"/>
        <v>1.474</v>
      </c>
      <c r="M1237" s="145">
        <f>'2024-25 Salary &amp; Benefits'!$E$6</f>
        <v>72728</v>
      </c>
      <c r="N1237" s="145">
        <f>'2024-25 Salary &amp; Benefits'!$F$6</f>
        <v>78209</v>
      </c>
      <c r="O1237" s="9">
        <f t="shared" si="214"/>
        <v>113633.14</v>
      </c>
      <c r="P1237" s="9">
        <f t="shared" si="215"/>
        <v>8563.7299999999959</v>
      </c>
      <c r="Q1237" s="9">
        <f>'2024-25 Salary &amp; Benefits'!G$6</f>
        <v>14418.72</v>
      </c>
      <c r="R1237" s="146">
        <f>'2024-25 Salary &amp; Benefits'!H$6</f>
        <v>0.18149999999999999</v>
      </c>
      <c r="S1237" s="146">
        <f>'2024-25 Salary &amp; Benefits'!I$6</f>
        <v>0.17510000000000001</v>
      </c>
      <c r="T1237" s="9">
        <f t="shared" si="216"/>
        <v>43377.120000000003</v>
      </c>
      <c r="U1237" s="9">
        <f t="shared" si="217"/>
        <v>2036.61</v>
      </c>
      <c r="V1237" s="9">
        <f t="shared" si="218"/>
        <v>356.61</v>
      </c>
      <c r="W1237" s="9">
        <f t="shared" si="219"/>
        <v>2393.2199999999998</v>
      </c>
      <c r="X1237" s="22">
        <f t="shared" si="220"/>
        <v>167967.21</v>
      </c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</row>
    <row r="1238" spans="1:159" s="4" customFormat="1">
      <c r="A1238" s="78" t="s">
        <v>2502</v>
      </c>
      <c r="B1238" s="90" t="s">
        <v>2088</v>
      </c>
      <c r="C1238" s="91">
        <v>2687</v>
      </c>
      <c r="D1238" s="90" t="s">
        <v>2091</v>
      </c>
      <c r="E1238" s="110" t="str">
        <f>VLOOKUP($C1238,'2023-24 School Level AAFTE'!$C$4:$L$2380,9,FALSE)</f>
        <v>Yes</v>
      </c>
      <c r="F1238" s="98">
        <f>VLOOKUP($C1238,'2023-24 School Level AAFTE'!$C$4:$J$2380,8,FALSE)</f>
        <v>451.95</v>
      </c>
      <c r="G1238" s="100">
        <f>IFERROR(IF(E1238= "yes",VLOOKUP(C1238,Summary!$B:$I,5,0),0),0)</f>
        <v>0</v>
      </c>
      <c r="H1238" s="99">
        <f t="shared" si="211"/>
        <v>451.95</v>
      </c>
      <c r="I1238" s="157">
        <f>VLOOKUP($A1238,'2024-25 Salary &amp; Benefits'!$A:$I,3,FALSE)</f>
        <v>1.06</v>
      </c>
      <c r="J1238" s="157">
        <f>VLOOKUP($A1238,'2024-25 Salary &amp; Benefits'!$A:$I,4,FALSE)</f>
        <v>1.06</v>
      </c>
      <c r="K1238" s="144">
        <f t="shared" si="212"/>
        <v>451.95</v>
      </c>
      <c r="L1238" s="143">
        <f t="shared" si="213"/>
        <v>1.3260000000000001</v>
      </c>
      <c r="M1238" s="145">
        <f>'2024-25 Salary &amp; Benefits'!$E$6</f>
        <v>72728</v>
      </c>
      <c r="N1238" s="145">
        <f>'2024-25 Salary &amp; Benefits'!$F$6</f>
        <v>78209</v>
      </c>
      <c r="O1238" s="9">
        <f t="shared" si="214"/>
        <v>102223.57</v>
      </c>
      <c r="P1238" s="9">
        <f t="shared" si="215"/>
        <v>7703.8699999999953</v>
      </c>
      <c r="Q1238" s="9">
        <f>'2024-25 Salary &amp; Benefits'!G$6</f>
        <v>14418.72</v>
      </c>
      <c r="R1238" s="146">
        <f>'2024-25 Salary &amp; Benefits'!H$6</f>
        <v>0.18149999999999999</v>
      </c>
      <c r="S1238" s="146">
        <f>'2024-25 Salary &amp; Benefits'!I$6</f>
        <v>0.17510000000000001</v>
      </c>
      <c r="T1238" s="9">
        <f t="shared" si="216"/>
        <v>39021.75</v>
      </c>
      <c r="U1238" s="9">
        <f t="shared" si="217"/>
        <v>1832.12</v>
      </c>
      <c r="V1238" s="9">
        <f t="shared" si="218"/>
        <v>320.8</v>
      </c>
      <c r="W1238" s="9">
        <f t="shared" si="219"/>
        <v>2152.92</v>
      </c>
      <c r="X1238" s="22">
        <f t="shared" si="220"/>
        <v>151102.11000000002</v>
      </c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</row>
    <row r="1239" spans="1:159" s="4" customFormat="1">
      <c r="A1239" s="78" t="s">
        <v>2502</v>
      </c>
      <c r="B1239" s="90" t="s">
        <v>2088</v>
      </c>
      <c r="C1239" s="91">
        <v>2489</v>
      </c>
      <c r="D1239" s="90" t="s">
        <v>2090</v>
      </c>
      <c r="E1239" s="110" t="str">
        <f>VLOOKUP($C1239,'2023-24 School Level AAFTE'!$C$4:$L$2380,9,FALSE)</f>
        <v>Yes</v>
      </c>
      <c r="F1239" s="98">
        <f>VLOOKUP($C1239,'2023-24 School Level AAFTE'!$C$4:$J$2380,8,FALSE)</f>
        <v>285.37</v>
      </c>
      <c r="G1239" s="100">
        <f>IFERROR(IF(E1239= "yes",VLOOKUP(C1239,Summary!$B:$I,5,0),0),0)</f>
        <v>0</v>
      </c>
      <c r="H1239" s="99">
        <f t="shared" si="211"/>
        <v>285.37</v>
      </c>
      <c r="I1239" s="157">
        <f>VLOOKUP($A1239,'2024-25 Salary &amp; Benefits'!$A:$I,3,FALSE)</f>
        <v>1.06</v>
      </c>
      <c r="J1239" s="157">
        <f>VLOOKUP($A1239,'2024-25 Salary &amp; Benefits'!$A:$I,4,FALSE)</f>
        <v>1.06</v>
      </c>
      <c r="K1239" s="144">
        <f t="shared" si="212"/>
        <v>285.37</v>
      </c>
      <c r="L1239" s="143">
        <f t="shared" si="213"/>
        <v>0.83699999999999997</v>
      </c>
      <c r="M1239" s="145">
        <f>'2024-25 Salary &amp; Benefits'!$E$6</f>
        <v>72728</v>
      </c>
      <c r="N1239" s="145">
        <f>'2024-25 Salary &amp; Benefits'!$F$6</f>
        <v>78209</v>
      </c>
      <c r="O1239" s="9">
        <f t="shared" si="214"/>
        <v>64525.74</v>
      </c>
      <c r="P1239" s="9">
        <f t="shared" si="215"/>
        <v>4862.8499999999985</v>
      </c>
      <c r="Q1239" s="9">
        <f>'2024-25 Salary &amp; Benefits'!G$6</f>
        <v>14418.72</v>
      </c>
      <c r="R1239" s="146">
        <f>'2024-25 Salary &amp; Benefits'!H$6</f>
        <v>0.18149999999999999</v>
      </c>
      <c r="S1239" s="146">
        <f>'2024-25 Salary &amp; Benefits'!I$6</f>
        <v>0.17510000000000001</v>
      </c>
      <c r="T1239" s="9">
        <f t="shared" si="216"/>
        <v>24631.38</v>
      </c>
      <c r="U1239" s="9">
        <f t="shared" si="217"/>
        <v>1156.48</v>
      </c>
      <c r="V1239" s="9">
        <f t="shared" si="218"/>
        <v>202.5</v>
      </c>
      <c r="W1239" s="9">
        <f t="shared" si="219"/>
        <v>1358.98</v>
      </c>
      <c r="X1239" s="22">
        <f t="shared" si="220"/>
        <v>95378.95</v>
      </c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</row>
    <row r="1240" spans="1:159" s="4" customFormat="1">
      <c r="A1240" s="78" t="s">
        <v>2300</v>
      </c>
      <c r="B1240" s="90" t="s">
        <v>477</v>
      </c>
      <c r="C1240" s="91">
        <v>3788</v>
      </c>
      <c r="D1240" s="90" t="s">
        <v>481</v>
      </c>
      <c r="E1240" s="110" t="str">
        <f>VLOOKUP($C1240,'2023-24 School Level AAFTE'!$C$4:$L$2380,9,FALSE)</f>
        <v>Yes</v>
      </c>
      <c r="F1240" s="98">
        <f>VLOOKUP($C1240,'2023-24 School Level AAFTE'!$C$4:$J$2380,8,FALSE)</f>
        <v>98.11</v>
      </c>
      <c r="G1240" s="100">
        <f>IFERROR(IF(E1240= "yes",VLOOKUP(C1240,Summary!$B:$I,5,0),0),0)</f>
        <v>0</v>
      </c>
      <c r="H1240" s="99">
        <f t="shared" si="211"/>
        <v>98.11</v>
      </c>
      <c r="I1240" s="157">
        <f>VLOOKUP($A1240,'2024-25 Salary &amp; Benefits'!$A:$I,3,FALSE)</f>
        <v>1</v>
      </c>
      <c r="J1240" s="157">
        <f>VLOOKUP($A1240,'2024-25 Salary &amp; Benefits'!$A:$I,4,FALSE)</f>
        <v>1</v>
      </c>
      <c r="K1240" s="144">
        <f t="shared" si="212"/>
        <v>98.11</v>
      </c>
      <c r="L1240" s="143">
        <f t="shared" si="213"/>
        <v>0.28799999999999998</v>
      </c>
      <c r="M1240" s="145">
        <f>'2024-25 Salary &amp; Benefits'!$E$6</f>
        <v>72728</v>
      </c>
      <c r="N1240" s="145">
        <f>'2024-25 Salary &amp; Benefits'!$F$6</f>
        <v>78209</v>
      </c>
      <c r="O1240" s="9">
        <f t="shared" si="214"/>
        <v>20945.66</v>
      </c>
      <c r="P1240" s="9">
        <f t="shared" si="215"/>
        <v>1578.5299999999988</v>
      </c>
      <c r="Q1240" s="9">
        <f>'2024-25 Salary &amp; Benefits'!G$6</f>
        <v>14418.72</v>
      </c>
      <c r="R1240" s="146">
        <f>'2024-25 Salary &amp; Benefits'!H$6</f>
        <v>0.18149999999999999</v>
      </c>
      <c r="S1240" s="146">
        <f>'2024-25 Salary &amp; Benefits'!I$6</f>
        <v>0.17510000000000001</v>
      </c>
      <c r="T1240" s="9">
        <f t="shared" si="216"/>
        <v>8230.6299999999992</v>
      </c>
      <c r="U1240" s="9">
        <f t="shared" si="217"/>
        <v>375.4</v>
      </c>
      <c r="V1240" s="9">
        <f t="shared" si="218"/>
        <v>65.73</v>
      </c>
      <c r="W1240" s="9">
        <f t="shared" si="219"/>
        <v>441.13</v>
      </c>
      <c r="X1240" s="22">
        <f t="shared" si="220"/>
        <v>31195.95</v>
      </c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</row>
    <row r="1241" spans="1:159" s="4" customFormat="1">
      <c r="A1241" s="78" t="s">
        <v>2300</v>
      </c>
      <c r="B1241" s="90" t="s">
        <v>477</v>
      </c>
      <c r="C1241" s="91">
        <v>2728</v>
      </c>
      <c r="D1241" s="90" t="s">
        <v>478</v>
      </c>
      <c r="E1241" s="110" t="str">
        <f>VLOOKUP($C1241,'2023-24 School Level AAFTE'!$C$4:$L$2380,9,FALSE)</f>
        <v>Yes</v>
      </c>
      <c r="F1241" s="98">
        <f>VLOOKUP($C1241,'2023-24 School Level AAFTE'!$C$4:$J$2380,8,FALSE)</f>
        <v>200.42999999999998</v>
      </c>
      <c r="G1241" s="100">
        <f>IFERROR(IF(E1241= "yes",VLOOKUP(C1241,Summary!$B:$I,5,0),0),0)</f>
        <v>0</v>
      </c>
      <c r="H1241" s="99">
        <f t="shared" si="211"/>
        <v>200.42999999999998</v>
      </c>
      <c r="I1241" s="157">
        <f>VLOOKUP($A1241,'2024-25 Salary &amp; Benefits'!$A:$I,3,FALSE)</f>
        <v>1</v>
      </c>
      <c r="J1241" s="157">
        <f>VLOOKUP($A1241,'2024-25 Salary &amp; Benefits'!$A:$I,4,FALSE)</f>
        <v>1</v>
      </c>
      <c r="K1241" s="144">
        <f t="shared" si="212"/>
        <v>200.42999999999998</v>
      </c>
      <c r="L1241" s="143">
        <f t="shared" si="213"/>
        <v>0.58799999999999997</v>
      </c>
      <c r="M1241" s="145">
        <f>'2024-25 Salary &amp; Benefits'!$E$6</f>
        <v>72728</v>
      </c>
      <c r="N1241" s="145">
        <f>'2024-25 Salary &amp; Benefits'!$F$6</f>
        <v>78209</v>
      </c>
      <c r="O1241" s="9">
        <f t="shared" si="214"/>
        <v>42764.06</v>
      </c>
      <c r="P1241" s="9">
        <f t="shared" si="215"/>
        <v>3222.8300000000017</v>
      </c>
      <c r="Q1241" s="9">
        <f>'2024-25 Salary &amp; Benefits'!G$6</f>
        <v>14418.72</v>
      </c>
      <c r="R1241" s="146">
        <f>'2024-25 Salary &amp; Benefits'!H$6</f>
        <v>0.18149999999999999</v>
      </c>
      <c r="S1241" s="146">
        <f>'2024-25 Salary &amp; Benefits'!I$6</f>
        <v>0.17510000000000001</v>
      </c>
      <c r="T1241" s="9">
        <f t="shared" si="216"/>
        <v>16804.2</v>
      </c>
      <c r="U1241" s="9">
        <f t="shared" si="217"/>
        <v>766.45</v>
      </c>
      <c r="V1241" s="9">
        <f t="shared" si="218"/>
        <v>134.21</v>
      </c>
      <c r="W1241" s="9">
        <f t="shared" si="219"/>
        <v>900.66000000000008</v>
      </c>
      <c r="X1241" s="22">
        <f t="shared" si="220"/>
        <v>63691.75</v>
      </c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</row>
    <row r="1242" spans="1:159" s="4" customFormat="1">
      <c r="A1242" s="78" t="s">
        <v>2300</v>
      </c>
      <c r="B1242" s="90" t="s">
        <v>477</v>
      </c>
      <c r="C1242" s="91">
        <v>3787</v>
      </c>
      <c r="D1242" s="90" t="s">
        <v>480</v>
      </c>
      <c r="E1242" s="110" t="str">
        <f>VLOOKUP($C1242,'2023-24 School Level AAFTE'!$C$4:$L$2380,9,FALSE)</f>
        <v>Yes</v>
      </c>
      <c r="F1242" s="98">
        <f>VLOOKUP($C1242,'2023-24 School Level AAFTE'!$C$4:$J$2380,8,FALSE)</f>
        <v>255.02</v>
      </c>
      <c r="G1242" s="100">
        <f>IFERROR(IF(E1242= "yes",VLOOKUP(C1242,Summary!$B:$I,5,0),0),0)</f>
        <v>0</v>
      </c>
      <c r="H1242" s="99">
        <f t="shared" si="211"/>
        <v>255.02</v>
      </c>
      <c r="I1242" s="157">
        <f>VLOOKUP($A1242,'2024-25 Salary &amp; Benefits'!$A:$I,3,FALSE)</f>
        <v>1</v>
      </c>
      <c r="J1242" s="157">
        <f>VLOOKUP($A1242,'2024-25 Salary &amp; Benefits'!$A:$I,4,FALSE)</f>
        <v>1</v>
      </c>
      <c r="K1242" s="144">
        <f t="shared" si="212"/>
        <v>255.02</v>
      </c>
      <c r="L1242" s="143">
        <f t="shared" si="213"/>
        <v>0.748</v>
      </c>
      <c r="M1242" s="145">
        <f>'2024-25 Salary &amp; Benefits'!$E$6</f>
        <v>72728</v>
      </c>
      <c r="N1242" s="145">
        <f>'2024-25 Salary &amp; Benefits'!$F$6</f>
        <v>78209</v>
      </c>
      <c r="O1242" s="9">
        <f t="shared" si="214"/>
        <v>54400.54</v>
      </c>
      <c r="P1242" s="9">
        <f t="shared" si="215"/>
        <v>4099.7900000000009</v>
      </c>
      <c r="Q1242" s="9">
        <f>'2024-25 Salary &amp; Benefits'!G$6</f>
        <v>14418.72</v>
      </c>
      <c r="R1242" s="146">
        <f>'2024-25 Salary &amp; Benefits'!H$6</f>
        <v>0.18149999999999999</v>
      </c>
      <c r="S1242" s="146">
        <f>'2024-25 Salary &amp; Benefits'!I$6</f>
        <v>0.17510000000000001</v>
      </c>
      <c r="T1242" s="9">
        <f t="shared" si="216"/>
        <v>21376.77</v>
      </c>
      <c r="U1242" s="9">
        <f t="shared" si="217"/>
        <v>975.01</v>
      </c>
      <c r="V1242" s="9">
        <f t="shared" si="218"/>
        <v>170.72</v>
      </c>
      <c r="W1242" s="9">
        <f t="shared" si="219"/>
        <v>1145.73</v>
      </c>
      <c r="X1242" s="22">
        <f t="shared" si="220"/>
        <v>81022.83</v>
      </c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</row>
    <row r="1243" spans="1:159" s="4" customFormat="1">
      <c r="A1243" s="78" t="s">
        <v>2300</v>
      </c>
      <c r="B1243" s="90" t="s">
        <v>477</v>
      </c>
      <c r="C1243" s="89">
        <v>3155</v>
      </c>
      <c r="D1243" s="79" t="s">
        <v>479</v>
      </c>
      <c r="E1243" s="110" t="str">
        <f>VLOOKUP($C1243,'2023-24 School Level AAFTE'!$C$4:$L$2380,9,FALSE)</f>
        <v>Yes</v>
      </c>
      <c r="F1243" s="98">
        <f>VLOOKUP($C1243,'2023-24 School Level AAFTE'!$C$4:$J$2380,8,FALSE)</f>
        <v>101.43</v>
      </c>
      <c r="G1243" s="100">
        <f>IFERROR(IF(E1243= "yes",VLOOKUP(C1243,Summary!$B:$I,5,0),0),0)</f>
        <v>0</v>
      </c>
      <c r="H1243" s="99">
        <f t="shared" si="211"/>
        <v>101.43</v>
      </c>
      <c r="I1243" s="157">
        <f>VLOOKUP($A1243,'2024-25 Salary &amp; Benefits'!$A:$I,3,FALSE)</f>
        <v>1</v>
      </c>
      <c r="J1243" s="157">
        <f>VLOOKUP($A1243,'2024-25 Salary &amp; Benefits'!$A:$I,4,FALSE)</f>
        <v>1</v>
      </c>
      <c r="K1243" s="144">
        <f t="shared" si="212"/>
        <v>101.43</v>
      </c>
      <c r="L1243" s="143">
        <f t="shared" si="213"/>
        <v>0.29799999999999999</v>
      </c>
      <c r="M1243" s="145">
        <f>'2024-25 Salary &amp; Benefits'!$E$6</f>
        <v>72728</v>
      </c>
      <c r="N1243" s="145">
        <f>'2024-25 Salary &amp; Benefits'!$F$6</f>
        <v>78209</v>
      </c>
      <c r="O1243" s="9">
        <f t="shared" si="214"/>
        <v>21672.94</v>
      </c>
      <c r="P1243" s="9">
        <f t="shared" si="215"/>
        <v>1633.3400000000001</v>
      </c>
      <c r="Q1243" s="9">
        <f>'2024-25 Salary &amp; Benefits'!G$6</f>
        <v>14418.72</v>
      </c>
      <c r="R1243" s="146">
        <f>'2024-25 Salary &amp; Benefits'!H$6</f>
        <v>0.18149999999999999</v>
      </c>
      <c r="S1243" s="146">
        <f>'2024-25 Salary &amp; Benefits'!I$6</f>
        <v>0.17510000000000001</v>
      </c>
      <c r="T1243" s="9">
        <f t="shared" si="216"/>
        <v>8516.42</v>
      </c>
      <c r="U1243" s="9">
        <f t="shared" si="217"/>
        <v>388.44</v>
      </c>
      <c r="V1243" s="9">
        <f t="shared" si="218"/>
        <v>68.02</v>
      </c>
      <c r="W1243" s="9">
        <f t="shared" si="219"/>
        <v>456.46</v>
      </c>
      <c r="X1243" s="22">
        <f t="shared" si="220"/>
        <v>32279.16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</row>
    <row r="1244" spans="1:159" s="4" customFormat="1">
      <c r="A1244" s="78" t="s">
        <v>2284</v>
      </c>
      <c r="B1244" s="90" t="s">
        <v>390</v>
      </c>
      <c r="C1244" s="91">
        <v>3325</v>
      </c>
      <c r="D1244" s="90" t="s">
        <v>396</v>
      </c>
      <c r="E1244" s="110" t="str">
        <f>VLOOKUP($C1244,'2023-24 School Level AAFTE'!$C$4:$L$2380,9,FALSE)</f>
        <v>Yes</v>
      </c>
      <c r="F1244" s="98">
        <f>VLOOKUP($C1244,'2023-24 School Level AAFTE'!$C$4:$J$2380,8,FALSE)</f>
        <v>328.59</v>
      </c>
      <c r="G1244" s="100">
        <f>IFERROR(IF(E1244= "yes",VLOOKUP(C1244,Summary!$B:$I,5,0),0),0)</f>
        <v>0</v>
      </c>
      <c r="H1244" s="99">
        <f t="shared" si="211"/>
        <v>328.59</v>
      </c>
      <c r="I1244" s="157">
        <f>VLOOKUP($A1244,'2024-25 Salary &amp; Benefits'!$A:$I,3,FALSE)</f>
        <v>1</v>
      </c>
      <c r="J1244" s="157">
        <f>VLOOKUP($A1244,'2024-25 Salary &amp; Benefits'!$A:$I,4,FALSE)</f>
        <v>1</v>
      </c>
      <c r="K1244" s="144">
        <f t="shared" si="212"/>
        <v>328.59</v>
      </c>
      <c r="L1244" s="143">
        <f t="shared" si="213"/>
        <v>0.96399999999999997</v>
      </c>
      <c r="M1244" s="145">
        <f>'2024-25 Salary &amp; Benefits'!$E$6</f>
        <v>72728</v>
      </c>
      <c r="N1244" s="145">
        <f>'2024-25 Salary &amp; Benefits'!$F$6</f>
        <v>78209</v>
      </c>
      <c r="O1244" s="9">
        <f t="shared" si="214"/>
        <v>70109.789999999994</v>
      </c>
      <c r="P1244" s="9">
        <f t="shared" si="215"/>
        <v>5283.6900000000023</v>
      </c>
      <c r="Q1244" s="9">
        <f>'2024-25 Salary &amp; Benefits'!G$6</f>
        <v>14418.72</v>
      </c>
      <c r="R1244" s="146">
        <f>'2024-25 Salary &amp; Benefits'!H$6</f>
        <v>0.18149999999999999</v>
      </c>
      <c r="S1244" s="146">
        <f>'2024-25 Salary &amp; Benefits'!I$6</f>
        <v>0.17510000000000001</v>
      </c>
      <c r="T1244" s="9">
        <f t="shared" si="216"/>
        <v>27549.75</v>
      </c>
      <c r="U1244" s="9">
        <f t="shared" si="217"/>
        <v>1256.56</v>
      </c>
      <c r="V1244" s="9">
        <f t="shared" si="218"/>
        <v>220.02</v>
      </c>
      <c r="W1244" s="9">
        <f t="shared" si="219"/>
        <v>1476.58</v>
      </c>
      <c r="X1244" s="22">
        <f t="shared" si="220"/>
        <v>104419.81</v>
      </c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</row>
    <row r="1245" spans="1:159" s="4" customFormat="1">
      <c r="A1245" s="78" t="s">
        <v>2284</v>
      </c>
      <c r="B1245" s="90" t="s">
        <v>390</v>
      </c>
      <c r="C1245" s="91">
        <v>2918</v>
      </c>
      <c r="D1245" s="90" t="s">
        <v>393</v>
      </c>
      <c r="E1245" s="110" t="str">
        <f>VLOOKUP($C1245,'2023-24 School Level AAFTE'!$C$4:$L$2380,9,FALSE)</f>
        <v>Yes</v>
      </c>
      <c r="F1245" s="98">
        <f>VLOOKUP($C1245,'2023-24 School Level AAFTE'!$C$4:$J$2380,8,FALSE)</f>
        <v>490.61</v>
      </c>
      <c r="G1245" s="100">
        <f>IFERROR(IF(E1245= "yes",VLOOKUP(C1245,Summary!$B:$I,5,0),0),0)</f>
        <v>0</v>
      </c>
      <c r="H1245" s="99">
        <f t="shared" si="211"/>
        <v>490.61</v>
      </c>
      <c r="I1245" s="157">
        <f>VLOOKUP($A1245,'2024-25 Salary &amp; Benefits'!$A:$I,3,FALSE)</f>
        <v>1</v>
      </c>
      <c r="J1245" s="157">
        <f>VLOOKUP($A1245,'2024-25 Salary &amp; Benefits'!$A:$I,4,FALSE)</f>
        <v>1</v>
      </c>
      <c r="K1245" s="144">
        <f t="shared" si="212"/>
        <v>490.61</v>
      </c>
      <c r="L1245" s="143">
        <f t="shared" si="213"/>
        <v>1.4390000000000001</v>
      </c>
      <c r="M1245" s="145">
        <f>'2024-25 Salary &amp; Benefits'!$E$6</f>
        <v>72728</v>
      </c>
      <c r="N1245" s="145">
        <f>'2024-25 Salary &amp; Benefits'!$F$6</f>
        <v>78209</v>
      </c>
      <c r="O1245" s="9">
        <f t="shared" si="214"/>
        <v>104655.59</v>
      </c>
      <c r="P1245" s="9">
        <f t="shared" si="215"/>
        <v>7887.1600000000035</v>
      </c>
      <c r="Q1245" s="9">
        <f>'2024-25 Salary &amp; Benefits'!G$6</f>
        <v>14418.72</v>
      </c>
      <c r="R1245" s="146">
        <f>'2024-25 Salary &amp; Benefits'!H$6</f>
        <v>0.18149999999999999</v>
      </c>
      <c r="S1245" s="146">
        <f>'2024-25 Salary &amp; Benefits'!I$6</f>
        <v>0.17510000000000001</v>
      </c>
      <c r="T1245" s="9">
        <f t="shared" si="216"/>
        <v>41124.57</v>
      </c>
      <c r="U1245" s="9">
        <f t="shared" si="217"/>
        <v>1875.71</v>
      </c>
      <c r="V1245" s="9">
        <f t="shared" si="218"/>
        <v>328.44</v>
      </c>
      <c r="W1245" s="9">
        <f t="shared" si="219"/>
        <v>2204.15</v>
      </c>
      <c r="X1245" s="22">
        <f t="shared" si="220"/>
        <v>155871.47</v>
      </c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</row>
    <row r="1246" spans="1:159" s="4" customFormat="1">
      <c r="A1246" s="78" t="s">
        <v>2284</v>
      </c>
      <c r="B1246" s="90" t="s">
        <v>390</v>
      </c>
      <c r="C1246" s="91">
        <v>3272</v>
      </c>
      <c r="D1246" s="90" t="s">
        <v>395</v>
      </c>
      <c r="E1246" s="110" t="str">
        <f>VLOOKUP($C1246,'2023-24 School Level AAFTE'!$C$4:$L$2380,9,FALSE)</f>
        <v>Yes</v>
      </c>
      <c r="F1246" s="98">
        <f>VLOOKUP($C1246,'2023-24 School Level AAFTE'!$C$4:$J$2380,8,FALSE)</f>
        <v>585.70000000000005</v>
      </c>
      <c r="G1246" s="100">
        <f>IFERROR(IF(E1246= "yes",VLOOKUP(C1246,Summary!$B:$I,5,0),0),0)</f>
        <v>0</v>
      </c>
      <c r="H1246" s="99">
        <f t="shared" si="211"/>
        <v>585.70000000000005</v>
      </c>
      <c r="I1246" s="157">
        <f>VLOOKUP($A1246,'2024-25 Salary &amp; Benefits'!$A:$I,3,FALSE)</f>
        <v>1</v>
      </c>
      <c r="J1246" s="157">
        <f>VLOOKUP($A1246,'2024-25 Salary &amp; Benefits'!$A:$I,4,FALSE)</f>
        <v>1</v>
      </c>
      <c r="K1246" s="144">
        <f t="shared" si="212"/>
        <v>585.70000000000005</v>
      </c>
      <c r="L1246" s="143">
        <f t="shared" si="213"/>
        <v>1.718</v>
      </c>
      <c r="M1246" s="145">
        <f>'2024-25 Salary &amp; Benefits'!$E$6</f>
        <v>72728</v>
      </c>
      <c r="N1246" s="145">
        <f>'2024-25 Salary &amp; Benefits'!$F$6</f>
        <v>78209</v>
      </c>
      <c r="O1246" s="9">
        <f t="shared" si="214"/>
        <v>124946.7</v>
      </c>
      <c r="P1246" s="9">
        <f t="shared" si="215"/>
        <v>9416.36</v>
      </c>
      <c r="Q1246" s="9">
        <f>'2024-25 Salary &amp; Benefits'!G$6</f>
        <v>14418.72</v>
      </c>
      <c r="R1246" s="146">
        <f>'2024-25 Salary &amp; Benefits'!H$6</f>
        <v>0.18149999999999999</v>
      </c>
      <c r="S1246" s="146">
        <f>'2024-25 Salary &amp; Benefits'!I$6</f>
        <v>0.17510000000000001</v>
      </c>
      <c r="T1246" s="9">
        <f t="shared" si="216"/>
        <v>49097.99</v>
      </c>
      <c r="U1246" s="9">
        <f t="shared" si="217"/>
        <v>2239.38</v>
      </c>
      <c r="V1246" s="9">
        <f t="shared" si="218"/>
        <v>392.12</v>
      </c>
      <c r="W1246" s="9">
        <f t="shared" si="219"/>
        <v>2631.5</v>
      </c>
      <c r="X1246" s="22">
        <f t="shared" si="220"/>
        <v>186092.55</v>
      </c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</row>
    <row r="1247" spans="1:159" s="4" customFormat="1">
      <c r="A1247" s="78" t="s">
        <v>2284</v>
      </c>
      <c r="B1247" s="90" t="s">
        <v>390</v>
      </c>
      <c r="C1247" s="91">
        <v>5499</v>
      </c>
      <c r="D1247" s="90" t="s">
        <v>2600</v>
      </c>
      <c r="E1247" s="110" t="str">
        <f>VLOOKUP($C1247,'2023-24 School Level AAFTE'!$C$4:$L$2380,9,FALSE)</f>
        <v>No</v>
      </c>
      <c r="F1247" s="98">
        <f>VLOOKUP($C1247,'2023-24 School Level AAFTE'!$C$4:$J$2380,8,FALSE)</f>
        <v>4</v>
      </c>
      <c r="G1247" s="100">
        <f>IFERROR(IF(E1247= "yes",VLOOKUP(C1247,Summary!$B:$I,5,0),0),0)</f>
        <v>0</v>
      </c>
      <c r="H1247" s="99">
        <f t="shared" si="211"/>
        <v>0</v>
      </c>
      <c r="I1247" s="157">
        <f>VLOOKUP($A1247,'2024-25 Salary &amp; Benefits'!$A:$I,3,FALSE)</f>
        <v>1</v>
      </c>
      <c r="J1247" s="157">
        <f>VLOOKUP($A1247,'2024-25 Salary &amp; Benefits'!$A:$I,4,FALSE)</f>
        <v>1</v>
      </c>
      <c r="K1247" s="144">
        <f t="shared" si="212"/>
        <v>0</v>
      </c>
      <c r="L1247" s="143">
        <f t="shared" si="213"/>
        <v>0</v>
      </c>
      <c r="M1247" s="145">
        <f>'2024-25 Salary &amp; Benefits'!$E$6</f>
        <v>72728</v>
      </c>
      <c r="N1247" s="145">
        <f>'2024-25 Salary &amp; Benefits'!$F$6</f>
        <v>78209</v>
      </c>
      <c r="O1247" s="9">
        <f t="shared" si="214"/>
        <v>0</v>
      </c>
      <c r="P1247" s="9">
        <f t="shared" si="215"/>
        <v>0</v>
      </c>
      <c r="Q1247" s="9">
        <f>'2024-25 Salary &amp; Benefits'!G$6</f>
        <v>14418.72</v>
      </c>
      <c r="R1247" s="146">
        <f>'2024-25 Salary &amp; Benefits'!H$6</f>
        <v>0.18149999999999999</v>
      </c>
      <c r="S1247" s="146">
        <f>'2024-25 Salary &amp; Benefits'!I$6</f>
        <v>0.17510000000000001</v>
      </c>
      <c r="T1247" s="9">
        <f t="shared" si="216"/>
        <v>0</v>
      </c>
      <c r="U1247" s="9">
        <f t="shared" si="217"/>
        <v>0</v>
      </c>
      <c r="V1247" s="9">
        <f t="shared" si="218"/>
        <v>0</v>
      </c>
      <c r="W1247" s="9">
        <f t="shared" si="219"/>
        <v>0</v>
      </c>
      <c r="X1247" s="22">
        <f t="shared" si="220"/>
        <v>0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</row>
    <row r="1248" spans="1:159" s="4" customFormat="1">
      <c r="A1248" s="78" t="s">
        <v>2284</v>
      </c>
      <c r="B1248" s="90" t="s">
        <v>390</v>
      </c>
      <c r="C1248" s="91">
        <v>3086</v>
      </c>
      <c r="D1248" s="90" t="s">
        <v>394</v>
      </c>
      <c r="E1248" s="110" t="str">
        <f>VLOOKUP($C1248,'2023-24 School Level AAFTE'!$C$4:$L$2380,9,FALSE)</f>
        <v>Yes</v>
      </c>
      <c r="F1248" s="98">
        <f>VLOOKUP($C1248,'2023-24 School Level AAFTE'!$C$4:$J$2380,8,FALSE)</f>
        <v>206.57</v>
      </c>
      <c r="G1248" s="100">
        <f>IFERROR(IF(E1248= "yes",VLOOKUP(C1248,Summary!$B:$I,5,0),0),0)</f>
        <v>0</v>
      </c>
      <c r="H1248" s="99">
        <f t="shared" si="211"/>
        <v>206.57</v>
      </c>
      <c r="I1248" s="157">
        <f>VLOOKUP($A1248,'2024-25 Salary &amp; Benefits'!$A:$I,3,FALSE)</f>
        <v>1</v>
      </c>
      <c r="J1248" s="157">
        <f>VLOOKUP($A1248,'2024-25 Salary &amp; Benefits'!$A:$I,4,FALSE)</f>
        <v>1</v>
      </c>
      <c r="K1248" s="144">
        <f t="shared" si="212"/>
        <v>206.57</v>
      </c>
      <c r="L1248" s="143">
        <f t="shared" si="213"/>
        <v>0.60599999999999998</v>
      </c>
      <c r="M1248" s="145">
        <f>'2024-25 Salary &amp; Benefits'!$E$6</f>
        <v>72728</v>
      </c>
      <c r="N1248" s="145">
        <f>'2024-25 Salary &amp; Benefits'!$F$6</f>
        <v>78209</v>
      </c>
      <c r="O1248" s="9">
        <f t="shared" si="214"/>
        <v>44073.17</v>
      </c>
      <c r="P1248" s="9">
        <f t="shared" si="215"/>
        <v>3321.4800000000032</v>
      </c>
      <c r="Q1248" s="9">
        <f>'2024-25 Salary &amp; Benefits'!G$6</f>
        <v>14418.72</v>
      </c>
      <c r="R1248" s="146">
        <f>'2024-25 Salary &amp; Benefits'!H$6</f>
        <v>0.18149999999999999</v>
      </c>
      <c r="S1248" s="146">
        <f>'2024-25 Salary &amp; Benefits'!I$6</f>
        <v>0.17510000000000001</v>
      </c>
      <c r="T1248" s="9">
        <f t="shared" si="216"/>
        <v>17318.62</v>
      </c>
      <c r="U1248" s="9">
        <f t="shared" si="217"/>
        <v>789.91</v>
      </c>
      <c r="V1248" s="9">
        <f t="shared" si="218"/>
        <v>138.31</v>
      </c>
      <c r="W1248" s="9">
        <f t="shared" si="219"/>
        <v>928.22</v>
      </c>
      <c r="X1248" s="22">
        <f t="shared" si="220"/>
        <v>65641.489999999991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</row>
    <row r="1249" spans="1:159" s="4" customFormat="1">
      <c r="A1249" s="78" t="s">
        <v>2284</v>
      </c>
      <c r="B1249" s="90" t="s">
        <v>390</v>
      </c>
      <c r="C1249" s="91">
        <v>5653</v>
      </c>
      <c r="D1249" s="90" t="s">
        <v>397</v>
      </c>
      <c r="E1249" s="110" t="str">
        <f>VLOOKUP($C1249,'2023-24 School Level AAFTE'!$C$4:$L$2380,9,FALSE)</f>
        <v>Yes</v>
      </c>
      <c r="F1249" s="98">
        <f>VLOOKUP($C1249,'2023-24 School Level AAFTE'!$C$4:$J$2380,8,FALSE)</f>
        <v>43.37</v>
      </c>
      <c r="G1249" s="100">
        <f>IFERROR(IF(E1249= "yes",VLOOKUP(C1249,Summary!$B:$I,5,0),0),0)</f>
        <v>0</v>
      </c>
      <c r="H1249" s="99">
        <f t="shared" si="211"/>
        <v>43.37</v>
      </c>
      <c r="I1249" s="157">
        <f>VLOOKUP($A1249,'2024-25 Salary &amp; Benefits'!$A:$I,3,FALSE)</f>
        <v>1</v>
      </c>
      <c r="J1249" s="157">
        <f>VLOOKUP($A1249,'2024-25 Salary &amp; Benefits'!$A:$I,4,FALSE)</f>
        <v>1</v>
      </c>
      <c r="K1249" s="144">
        <f t="shared" si="212"/>
        <v>43.37</v>
      </c>
      <c r="L1249" s="143">
        <f t="shared" si="213"/>
        <v>0.127</v>
      </c>
      <c r="M1249" s="145">
        <f>'2024-25 Salary &amp; Benefits'!$E$6</f>
        <v>72728</v>
      </c>
      <c r="N1249" s="145">
        <f>'2024-25 Salary &amp; Benefits'!$F$6</f>
        <v>78209</v>
      </c>
      <c r="O1249" s="9">
        <f t="shared" si="214"/>
        <v>9236.4599999999991</v>
      </c>
      <c r="P1249" s="9">
        <f t="shared" si="215"/>
        <v>696.08000000000175</v>
      </c>
      <c r="Q1249" s="9">
        <f>'2024-25 Salary &amp; Benefits'!G$6</f>
        <v>14418.72</v>
      </c>
      <c r="R1249" s="146">
        <f>'2024-25 Salary &amp; Benefits'!H$6</f>
        <v>0.18149999999999999</v>
      </c>
      <c r="S1249" s="146">
        <f>'2024-25 Salary &amp; Benefits'!I$6</f>
        <v>0.17510000000000001</v>
      </c>
      <c r="T1249" s="9">
        <f t="shared" si="216"/>
        <v>3629.48</v>
      </c>
      <c r="U1249" s="9">
        <f t="shared" si="217"/>
        <v>165.54</v>
      </c>
      <c r="V1249" s="9">
        <f t="shared" si="218"/>
        <v>28.99</v>
      </c>
      <c r="W1249" s="9">
        <f t="shared" si="219"/>
        <v>194.53</v>
      </c>
      <c r="X1249" s="22">
        <f t="shared" si="220"/>
        <v>13756.550000000001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</row>
    <row r="1250" spans="1:159" s="4" customFormat="1">
      <c r="A1250" s="78" t="s">
        <v>2284</v>
      </c>
      <c r="B1250" s="90" t="s">
        <v>390</v>
      </c>
      <c r="C1250" s="91">
        <v>1754</v>
      </c>
      <c r="D1250" s="90" t="s">
        <v>391</v>
      </c>
      <c r="E1250" s="110" t="str">
        <f>VLOOKUP($C1250,'2023-24 School Level AAFTE'!$C$4:$L$2380,9,FALSE)</f>
        <v>Yes</v>
      </c>
      <c r="F1250" s="98">
        <f>VLOOKUP($C1250,'2023-24 School Level AAFTE'!$C$4:$J$2380,8,FALSE)</f>
        <v>25.28</v>
      </c>
      <c r="G1250" s="100">
        <f>IFERROR(IF(E1250= "yes",VLOOKUP(C1250,Summary!$B:$I,5,0),0),0)</f>
        <v>0</v>
      </c>
      <c r="H1250" s="99">
        <f t="shared" si="211"/>
        <v>25.28</v>
      </c>
      <c r="I1250" s="157">
        <f>VLOOKUP($A1250,'2024-25 Salary &amp; Benefits'!$A:$I,3,FALSE)</f>
        <v>1</v>
      </c>
      <c r="J1250" s="157">
        <f>VLOOKUP($A1250,'2024-25 Salary &amp; Benefits'!$A:$I,4,FALSE)</f>
        <v>1</v>
      </c>
      <c r="K1250" s="144">
        <f t="shared" si="212"/>
        <v>25.28</v>
      </c>
      <c r="L1250" s="143">
        <f t="shared" si="213"/>
        <v>7.3999999999999996E-2</v>
      </c>
      <c r="M1250" s="145">
        <f>'2024-25 Salary &amp; Benefits'!$E$6</f>
        <v>72728</v>
      </c>
      <c r="N1250" s="145">
        <f>'2024-25 Salary &amp; Benefits'!$F$6</f>
        <v>78209</v>
      </c>
      <c r="O1250" s="9">
        <f t="shared" si="214"/>
        <v>5381.87</v>
      </c>
      <c r="P1250" s="9">
        <f t="shared" si="215"/>
        <v>405.60000000000036</v>
      </c>
      <c r="Q1250" s="9">
        <f>'2024-25 Salary &amp; Benefits'!G$6</f>
        <v>14418.72</v>
      </c>
      <c r="R1250" s="146">
        <f>'2024-25 Salary &amp; Benefits'!H$6</f>
        <v>0.18149999999999999</v>
      </c>
      <c r="S1250" s="146">
        <f>'2024-25 Salary &amp; Benefits'!I$6</f>
        <v>0.17510000000000001</v>
      </c>
      <c r="T1250" s="9">
        <f t="shared" si="216"/>
        <v>2114.8200000000002</v>
      </c>
      <c r="U1250" s="9">
        <f t="shared" si="217"/>
        <v>96.46</v>
      </c>
      <c r="V1250" s="9">
        <f t="shared" si="218"/>
        <v>16.89</v>
      </c>
      <c r="W1250" s="9">
        <f t="shared" si="219"/>
        <v>113.35</v>
      </c>
      <c r="X1250" s="22">
        <f t="shared" si="220"/>
        <v>8015.6400000000012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</row>
    <row r="1251" spans="1:159" s="4" customFormat="1">
      <c r="A1251" s="78" t="s">
        <v>2284</v>
      </c>
      <c r="B1251" s="90" t="s">
        <v>390</v>
      </c>
      <c r="C1251" s="91">
        <v>2198</v>
      </c>
      <c r="D1251" s="90" t="s">
        <v>392</v>
      </c>
      <c r="E1251" s="110" t="str">
        <f>VLOOKUP($C1251,'2023-24 School Level AAFTE'!$C$4:$L$2380,9,FALSE)</f>
        <v>Yes</v>
      </c>
      <c r="F1251" s="98">
        <f>VLOOKUP($C1251,'2023-24 School Level AAFTE'!$C$4:$J$2380,8,FALSE)</f>
        <v>313.25</v>
      </c>
      <c r="G1251" s="100">
        <f>IFERROR(IF(E1251= "yes",VLOOKUP(C1251,Summary!$B:$I,5,0),0),0)</f>
        <v>0</v>
      </c>
      <c r="H1251" s="99">
        <f t="shared" si="211"/>
        <v>313.25</v>
      </c>
      <c r="I1251" s="157">
        <f>VLOOKUP($A1251,'2024-25 Salary &amp; Benefits'!$A:$I,3,FALSE)</f>
        <v>1</v>
      </c>
      <c r="J1251" s="157">
        <f>VLOOKUP($A1251,'2024-25 Salary &amp; Benefits'!$A:$I,4,FALSE)</f>
        <v>1</v>
      </c>
      <c r="K1251" s="144">
        <f t="shared" si="212"/>
        <v>313.25</v>
      </c>
      <c r="L1251" s="143">
        <f t="shared" si="213"/>
        <v>0.91900000000000004</v>
      </c>
      <c r="M1251" s="145">
        <f>'2024-25 Salary &amp; Benefits'!$E$6</f>
        <v>72728</v>
      </c>
      <c r="N1251" s="145">
        <f>'2024-25 Salary &amp; Benefits'!$F$6</f>
        <v>78209</v>
      </c>
      <c r="O1251" s="9">
        <f t="shared" si="214"/>
        <v>66837.03</v>
      </c>
      <c r="P1251" s="9">
        <f t="shared" si="215"/>
        <v>5037.0400000000081</v>
      </c>
      <c r="Q1251" s="9">
        <f>'2024-25 Salary &amp; Benefits'!G$6</f>
        <v>14418.72</v>
      </c>
      <c r="R1251" s="146">
        <f>'2024-25 Salary &amp; Benefits'!H$6</f>
        <v>0.18149999999999999</v>
      </c>
      <c r="S1251" s="146">
        <f>'2024-25 Salary &amp; Benefits'!I$6</f>
        <v>0.17510000000000001</v>
      </c>
      <c r="T1251" s="9">
        <f t="shared" si="216"/>
        <v>26263.71</v>
      </c>
      <c r="U1251" s="9">
        <f t="shared" si="217"/>
        <v>1197.9000000000001</v>
      </c>
      <c r="V1251" s="9">
        <f t="shared" si="218"/>
        <v>209.75</v>
      </c>
      <c r="W1251" s="9">
        <f t="shared" si="219"/>
        <v>1407.65</v>
      </c>
      <c r="X1251" s="22">
        <f t="shared" si="220"/>
        <v>99545.43</v>
      </c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</row>
    <row r="1252" spans="1:159" s="4" customFormat="1">
      <c r="A1252" s="78" t="s">
        <v>2343</v>
      </c>
      <c r="B1252" s="90" t="s">
        <v>1027</v>
      </c>
      <c r="C1252" s="91">
        <v>5546</v>
      </c>
      <c r="D1252" s="90" t="s">
        <v>700</v>
      </c>
      <c r="E1252" s="110" t="str">
        <f>VLOOKUP($C1252,'2023-24 School Level AAFTE'!$C$4:$L$2380,9,FALSE)</f>
        <v>Yes</v>
      </c>
      <c r="F1252" s="98">
        <f>VLOOKUP($C1252,'2023-24 School Level AAFTE'!$C$4:$J$2380,8,FALSE)</f>
        <v>52.58</v>
      </c>
      <c r="G1252" s="100">
        <f>IFERROR(IF(E1252= "yes",VLOOKUP(C1252,Summary!$B:$I,5,0),0),0)</f>
        <v>0</v>
      </c>
      <c r="H1252" s="99">
        <f t="shared" si="211"/>
        <v>52.58</v>
      </c>
      <c r="I1252" s="157">
        <f>VLOOKUP($A1252,'2024-25 Salary &amp; Benefits'!$A:$I,3,FALSE)</f>
        <v>1.18</v>
      </c>
      <c r="J1252" s="157">
        <f>VLOOKUP($A1252,'2024-25 Salary &amp; Benefits'!$A:$I,4,FALSE)</f>
        <v>1.22</v>
      </c>
      <c r="K1252" s="144">
        <f t="shared" si="212"/>
        <v>52.58</v>
      </c>
      <c r="L1252" s="143">
        <f t="shared" si="213"/>
        <v>0.154</v>
      </c>
      <c r="M1252" s="145">
        <f>'2024-25 Salary &amp; Benefits'!$E$6</f>
        <v>72728</v>
      </c>
      <c r="N1252" s="145">
        <f>'2024-25 Salary &amp; Benefits'!$F$6</f>
        <v>78209</v>
      </c>
      <c r="O1252" s="9">
        <f t="shared" si="214"/>
        <v>13216.13</v>
      </c>
      <c r="P1252" s="9">
        <f t="shared" si="215"/>
        <v>1477.7800000000007</v>
      </c>
      <c r="Q1252" s="9">
        <f>'2024-25 Salary &amp; Benefits'!G$6</f>
        <v>14418.72</v>
      </c>
      <c r="R1252" s="146">
        <f>'2024-25 Salary &amp; Benefits'!H$6</f>
        <v>0.18149999999999999</v>
      </c>
      <c r="S1252" s="146">
        <f>'2024-25 Salary &amp; Benefits'!I$6</f>
        <v>0.17510000000000001</v>
      </c>
      <c r="T1252" s="9">
        <f t="shared" si="216"/>
        <v>4877.97</v>
      </c>
      <c r="U1252" s="9">
        <f t="shared" si="217"/>
        <v>244.9</v>
      </c>
      <c r="V1252" s="9">
        <f t="shared" si="218"/>
        <v>42.88</v>
      </c>
      <c r="W1252" s="9">
        <f t="shared" si="219"/>
        <v>287.78000000000003</v>
      </c>
      <c r="X1252" s="22">
        <f t="shared" si="220"/>
        <v>19859.659999999996</v>
      </c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</row>
    <row r="1253" spans="1:159" s="4" customFormat="1">
      <c r="A1253" s="78" t="s">
        <v>2343</v>
      </c>
      <c r="B1253" s="90" t="s">
        <v>1027</v>
      </c>
      <c r="C1253" s="91">
        <v>2798</v>
      </c>
      <c r="D1253" s="90" t="s">
        <v>1030</v>
      </c>
      <c r="E1253" s="110" t="str">
        <f>VLOOKUP($C1253,'2023-24 School Level AAFTE'!$C$4:$L$2380,9,FALSE)</f>
        <v>Yes</v>
      </c>
      <c r="F1253" s="98">
        <f>VLOOKUP($C1253,'2023-24 School Level AAFTE'!$C$4:$J$2380,8,FALSE)</f>
        <v>268.31</v>
      </c>
      <c r="G1253" s="100">
        <f>IFERROR(IF(E1253= "yes",VLOOKUP(C1253,Summary!$B:$I,5,0),0),0)</f>
        <v>0</v>
      </c>
      <c r="H1253" s="99">
        <f t="shared" si="211"/>
        <v>268.31</v>
      </c>
      <c r="I1253" s="157">
        <f>VLOOKUP($A1253,'2024-25 Salary &amp; Benefits'!$A:$I,3,FALSE)</f>
        <v>1.18</v>
      </c>
      <c r="J1253" s="157">
        <f>VLOOKUP($A1253,'2024-25 Salary &amp; Benefits'!$A:$I,4,FALSE)</f>
        <v>1.22</v>
      </c>
      <c r="K1253" s="144">
        <f t="shared" si="212"/>
        <v>268.31</v>
      </c>
      <c r="L1253" s="143">
        <f t="shared" si="213"/>
        <v>0.78700000000000003</v>
      </c>
      <c r="M1253" s="145">
        <f>'2024-25 Salary &amp; Benefits'!$E$6</f>
        <v>72728</v>
      </c>
      <c r="N1253" s="145">
        <f>'2024-25 Salary &amp; Benefits'!$F$6</f>
        <v>78209</v>
      </c>
      <c r="O1253" s="9">
        <f t="shared" si="214"/>
        <v>67539.58</v>
      </c>
      <c r="P1253" s="9">
        <f t="shared" si="215"/>
        <v>7552.0099999999948</v>
      </c>
      <c r="Q1253" s="9">
        <f>'2024-25 Salary &amp; Benefits'!G$6</f>
        <v>14418.72</v>
      </c>
      <c r="R1253" s="146">
        <f>'2024-25 Salary &amp; Benefits'!H$6</f>
        <v>0.18149999999999999</v>
      </c>
      <c r="S1253" s="146">
        <f>'2024-25 Salary &amp; Benefits'!I$6</f>
        <v>0.17510000000000001</v>
      </c>
      <c r="T1253" s="9">
        <f t="shared" si="216"/>
        <v>24928.32</v>
      </c>
      <c r="U1253" s="9">
        <f t="shared" si="217"/>
        <v>1251.53</v>
      </c>
      <c r="V1253" s="9">
        <f t="shared" si="218"/>
        <v>219.14</v>
      </c>
      <c r="W1253" s="9">
        <f t="shared" si="219"/>
        <v>1470.67</v>
      </c>
      <c r="X1253" s="22">
        <f t="shared" si="220"/>
        <v>101490.57999999999</v>
      </c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</row>
    <row r="1254" spans="1:159" s="4" customFormat="1">
      <c r="A1254" s="78" t="s">
        <v>2343</v>
      </c>
      <c r="B1254" s="90" t="s">
        <v>1027</v>
      </c>
      <c r="C1254" s="91">
        <v>2854</v>
      </c>
      <c r="D1254" s="90" t="s">
        <v>1031</v>
      </c>
      <c r="E1254" s="110" t="str">
        <f>VLOOKUP($C1254,'2023-24 School Level AAFTE'!$C$4:$L$2380,9,FALSE)</f>
        <v>No</v>
      </c>
      <c r="F1254" s="98">
        <f>VLOOKUP($C1254,'2023-24 School Level AAFTE'!$C$4:$J$2380,8,FALSE)</f>
        <v>294.08</v>
      </c>
      <c r="G1254" s="100">
        <f>IFERROR(IF(E1254= "yes",VLOOKUP(C1254,Summary!$B:$I,5,0),0),0)</f>
        <v>0</v>
      </c>
      <c r="H1254" s="99">
        <f t="shared" si="211"/>
        <v>0</v>
      </c>
      <c r="I1254" s="157">
        <f>VLOOKUP($A1254,'2024-25 Salary &amp; Benefits'!$A:$I,3,FALSE)</f>
        <v>1.18</v>
      </c>
      <c r="J1254" s="157">
        <f>VLOOKUP($A1254,'2024-25 Salary &amp; Benefits'!$A:$I,4,FALSE)</f>
        <v>1.22</v>
      </c>
      <c r="K1254" s="144">
        <f t="shared" si="212"/>
        <v>0</v>
      </c>
      <c r="L1254" s="143">
        <f t="shared" si="213"/>
        <v>0</v>
      </c>
      <c r="M1254" s="145">
        <f>'2024-25 Salary &amp; Benefits'!$E$6</f>
        <v>72728</v>
      </c>
      <c r="N1254" s="145">
        <f>'2024-25 Salary &amp; Benefits'!$F$6</f>
        <v>78209</v>
      </c>
      <c r="O1254" s="9">
        <f t="shared" si="214"/>
        <v>0</v>
      </c>
      <c r="P1254" s="9">
        <f t="shared" si="215"/>
        <v>0</v>
      </c>
      <c r="Q1254" s="9">
        <f>'2024-25 Salary &amp; Benefits'!G$6</f>
        <v>14418.72</v>
      </c>
      <c r="R1254" s="146">
        <f>'2024-25 Salary &amp; Benefits'!H$6</f>
        <v>0.18149999999999999</v>
      </c>
      <c r="S1254" s="146">
        <f>'2024-25 Salary &amp; Benefits'!I$6</f>
        <v>0.17510000000000001</v>
      </c>
      <c r="T1254" s="9">
        <f t="shared" si="216"/>
        <v>0</v>
      </c>
      <c r="U1254" s="9">
        <f t="shared" si="217"/>
        <v>0</v>
      </c>
      <c r="V1254" s="9">
        <f t="shared" si="218"/>
        <v>0</v>
      </c>
      <c r="W1254" s="9">
        <f t="shared" si="219"/>
        <v>0</v>
      </c>
      <c r="X1254" s="22">
        <f t="shared" si="220"/>
        <v>0</v>
      </c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</row>
    <row r="1255" spans="1:159" s="4" customFormat="1">
      <c r="A1255" s="78" t="s">
        <v>2343</v>
      </c>
      <c r="B1255" s="90" t="s">
        <v>1027</v>
      </c>
      <c r="C1255" s="91">
        <v>5085</v>
      </c>
      <c r="D1255" s="90" t="s">
        <v>1037</v>
      </c>
      <c r="E1255" s="110" t="str">
        <f>VLOOKUP($C1255,'2023-24 School Level AAFTE'!$C$4:$L$2380,9,FALSE)</f>
        <v>No</v>
      </c>
      <c r="F1255" s="98">
        <f>VLOOKUP($C1255,'2023-24 School Level AAFTE'!$C$4:$J$2380,8,FALSE)</f>
        <v>614.18999999999994</v>
      </c>
      <c r="G1255" s="100">
        <f>IFERROR(IF(E1255= "yes",VLOOKUP(C1255,Summary!$B:$I,5,0),0),0)</f>
        <v>0</v>
      </c>
      <c r="H1255" s="99">
        <f t="shared" si="211"/>
        <v>0</v>
      </c>
      <c r="I1255" s="157">
        <f>VLOOKUP($A1255,'2024-25 Salary &amp; Benefits'!$A:$I,3,FALSE)</f>
        <v>1.18</v>
      </c>
      <c r="J1255" s="157">
        <f>VLOOKUP($A1255,'2024-25 Salary &amp; Benefits'!$A:$I,4,FALSE)</f>
        <v>1.22</v>
      </c>
      <c r="K1255" s="144">
        <f t="shared" si="212"/>
        <v>0</v>
      </c>
      <c r="L1255" s="143">
        <f t="shared" si="213"/>
        <v>0</v>
      </c>
      <c r="M1255" s="145">
        <f>'2024-25 Salary &amp; Benefits'!$E$6</f>
        <v>72728</v>
      </c>
      <c r="N1255" s="145">
        <f>'2024-25 Salary &amp; Benefits'!$F$6</f>
        <v>78209</v>
      </c>
      <c r="O1255" s="9">
        <f t="shared" si="214"/>
        <v>0</v>
      </c>
      <c r="P1255" s="9">
        <f t="shared" si="215"/>
        <v>0</v>
      </c>
      <c r="Q1255" s="9">
        <f>'2024-25 Salary &amp; Benefits'!G$6</f>
        <v>14418.72</v>
      </c>
      <c r="R1255" s="146">
        <f>'2024-25 Salary &amp; Benefits'!H$6</f>
        <v>0.18149999999999999</v>
      </c>
      <c r="S1255" s="146">
        <f>'2024-25 Salary &amp; Benefits'!I$6</f>
        <v>0.17510000000000001</v>
      </c>
      <c r="T1255" s="9">
        <f t="shared" si="216"/>
        <v>0</v>
      </c>
      <c r="U1255" s="9">
        <f t="shared" si="217"/>
        <v>0</v>
      </c>
      <c r="V1255" s="9">
        <f t="shared" si="218"/>
        <v>0</v>
      </c>
      <c r="W1255" s="9">
        <f t="shared" si="219"/>
        <v>0</v>
      </c>
      <c r="X1255" s="22">
        <f t="shared" si="220"/>
        <v>0</v>
      </c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</row>
    <row r="1256" spans="1:159" s="4" customFormat="1">
      <c r="A1256" s="78" t="s">
        <v>2343</v>
      </c>
      <c r="B1256" s="90" t="s">
        <v>1027</v>
      </c>
      <c r="C1256" s="91">
        <v>4359</v>
      </c>
      <c r="D1256" s="90" t="s">
        <v>1034</v>
      </c>
      <c r="E1256" s="110" t="str">
        <f>VLOOKUP($C1256,'2023-24 School Level AAFTE'!$C$4:$L$2380,9,FALSE)</f>
        <v>No</v>
      </c>
      <c r="F1256" s="98">
        <f>VLOOKUP($C1256,'2023-24 School Level AAFTE'!$C$4:$J$2380,8,FALSE)</f>
        <v>467.91</v>
      </c>
      <c r="G1256" s="100">
        <f>IFERROR(IF(E1256= "yes",VLOOKUP(C1256,Summary!$B:$I,5,0),0),0)</f>
        <v>0</v>
      </c>
      <c r="H1256" s="99">
        <f t="shared" si="211"/>
        <v>0</v>
      </c>
      <c r="I1256" s="157">
        <f>VLOOKUP($A1256,'2024-25 Salary &amp; Benefits'!$A:$I,3,FALSE)</f>
        <v>1.18</v>
      </c>
      <c r="J1256" s="157">
        <f>VLOOKUP($A1256,'2024-25 Salary &amp; Benefits'!$A:$I,4,FALSE)</f>
        <v>1.22</v>
      </c>
      <c r="K1256" s="144">
        <f t="shared" si="212"/>
        <v>0</v>
      </c>
      <c r="L1256" s="143">
        <f t="shared" si="213"/>
        <v>0</v>
      </c>
      <c r="M1256" s="145">
        <f>'2024-25 Salary &amp; Benefits'!$E$6</f>
        <v>72728</v>
      </c>
      <c r="N1256" s="145">
        <f>'2024-25 Salary &amp; Benefits'!$F$6</f>
        <v>78209</v>
      </c>
      <c r="O1256" s="9">
        <f t="shared" si="214"/>
        <v>0</v>
      </c>
      <c r="P1256" s="9">
        <f t="shared" si="215"/>
        <v>0</v>
      </c>
      <c r="Q1256" s="9">
        <f>'2024-25 Salary &amp; Benefits'!G$6</f>
        <v>14418.72</v>
      </c>
      <c r="R1256" s="146">
        <f>'2024-25 Salary &amp; Benefits'!H$6</f>
        <v>0.18149999999999999</v>
      </c>
      <c r="S1256" s="146">
        <f>'2024-25 Salary &amp; Benefits'!I$6</f>
        <v>0.17510000000000001</v>
      </c>
      <c r="T1256" s="9">
        <f t="shared" si="216"/>
        <v>0</v>
      </c>
      <c r="U1256" s="9">
        <f t="shared" si="217"/>
        <v>0</v>
      </c>
      <c r="V1256" s="9">
        <f t="shared" si="218"/>
        <v>0</v>
      </c>
      <c r="W1256" s="9">
        <f t="shared" si="219"/>
        <v>0</v>
      </c>
      <c r="X1256" s="22">
        <f t="shared" si="220"/>
        <v>0</v>
      </c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</row>
    <row r="1257" spans="1:159" s="4" customFormat="1">
      <c r="A1257" s="78" t="s">
        <v>2343</v>
      </c>
      <c r="B1257" s="90" t="s">
        <v>1027</v>
      </c>
      <c r="C1257" s="91">
        <v>3236</v>
      </c>
      <c r="D1257" s="90" t="s">
        <v>1032</v>
      </c>
      <c r="E1257" s="110" t="str">
        <f>VLOOKUP($C1257,'2023-24 School Level AAFTE'!$C$4:$L$2380,9,FALSE)</f>
        <v>No</v>
      </c>
      <c r="F1257" s="98">
        <f>VLOOKUP($C1257,'2023-24 School Level AAFTE'!$C$4:$J$2380,8,FALSE)</f>
        <v>1093.8399999999999</v>
      </c>
      <c r="G1257" s="100">
        <f>IFERROR(IF(E1257= "yes",VLOOKUP(C1257,Summary!$B:$I,5,0),0),0)</f>
        <v>0</v>
      </c>
      <c r="H1257" s="99">
        <f t="shared" si="211"/>
        <v>0</v>
      </c>
      <c r="I1257" s="157">
        <f>VLOOKUP($A1257,'2024-25 Salary &amp; Benefits'!$A:$I,3,FALSE)</f>
        <v>1.18</v>
      </c>
      <c r="J1257" s="157">
        <f>VLOOKUP($A1257,'2024-25 Salary &amp; Benefits'!$A:$I,4,FALSE)</f>
        <v>1.22</v>
      </c>
      <c r="K1257" s="144">
        <f t="shared" si="212"/>
        <v>0</v>
      </c>
      <c r="L1257" s="143">
        <f t="shared" si="213"/>
        <v>0</v>
      </c>
      <c r="M1257" s="145">
        <f>'2024-25 Salary &amp; Benefits'!$E$6</f>
        <v>72728</v>
      </c>
      <c r="N1257" s="145">
        <f>'2024-25 Salary &amp; Benefits'!$F$6</f>
        <v>78209</v>
      </c>
      <c r="O1257" s="9">
        <f t="shared" si="214"/>
        <v>0</v>
      </c>
      <c r="P1257" s="9">
        <f t="shared" si="215"/>
        <v>0</v>
      </c>
      <c r="Q1257" s="9">
        <f>'2024-25 Salary &amp; Benefits'!G$6</f>
        <v>14418.72</v>
      </c>
      <c r="R1257" s="146">
        <f>'2024-25 Salary &amp; Benefits'!H$6</f>
        <v>0.18149999999999999</v>
      </c>
      <c r="S1257" s="146">
        <f>'2024-25 Salary &amp; Benefits'!I$6</f>
        <v>0.17510000000000001</v>
      </c>
      <c r="T1257" s="9">
        <f t="shared" si="216"/>
        <v>0</v>
      </c>
      <c r="U1257" s="9">
        <f t="shared" si="217"/>
        <v>0</v>
      </c>
      <c r="V1257" s="9">
        <f t="shared" si="218"/>
        <v>0</v>
      </c>
      <c r="W1257" s="9">
        <f t="shared" si="219"/>
        <v>0</v>
      </c>
      <c r="X1257" s="22">
        <f t="shared" si="220"/>
        <v>0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</row>
    <row r="1258" spans="1:159" s="4" customFormat="1">
      <c r="A1258" s="78" t="s">
        <v>2343</v>
      </c>
      <c r="B1258" s="90" t="s">
        <v>1027</v>
      </c>
      <c r="C1258" s="91">
        <v>5646</v>
      </c>
      <c r="D1258" s="90" t="s">
        <v>3063</v>
      </c>
      <c r="E1258" s="110" t="str">
        <f>VLOOKUP($C1258,'2023-24 School Level AAFTE'!$C$4:$L$2380,9,FALSE)</f>
        <v>No</v>
      </c>
      <c r="F1258" s="98">
        <f>VLOOKUP($C1258,'2023-24 School Level AAFTE'!$C$4:$J$2380,8,FALSE)</f>
        <v>90.7</v>
      </c>
      <c r="G1258" s="100">
        <f>IFERROR(IF(E1258= "yes",VLOOKUP(C1258,Summary!$B:$I,5,0),0),0)</f>
        <v>0</v>
      </c>
      <c r="H1258" s="99">
        <f t="shared" si="211"/>
        <v>0</v>
      </c>
      <c r="I1258" s="157">
        <f>VLOOKUP($A1258,'2024-25 Salary &amp; Benefits'!$A:$I,3,FALSE)</f>
        <v>1.18</v>
      </c>
      <c r="J1258" s="157">
        <f>VLOOKUP($A1258,'2024-25 Salary &amp; Benefits'!$A:$I,4,FALSE)</f>
        <v>1.22</v>
      </c>
      <c r="K1258" s="144">
        <f t="shared" si="212"/>
        <v>0</v>
      </c>
      <c r="L1258" s="143">
        <f t="shared" si="213"/>
        <v>0</v>
      </c>
      <c r="M1258" s="145">
        <f>'2024-25 Salary &amp; Benefits'!$E$6</f>
        <v>72728</v>
      </c>
      <c r="N1258" s="145">
        <f>'2024-25 Salary &amp; Benefits'!$F$6</f>
        <v>78209</v>
      </c>
      <c r="O1258" s="9">
        <f t="shared" si="214"/>
        <v>0</v>
      </c>
      <c r="P1258" s="9">
        <f t="shared" si="215"/>
        <v>0</v>
      </c>
      <c r="Q1258" s="9">
        <f>'2024-25 Salary &amp; Benefits'!G$6</f>
        <v>14418.72</v>
      </c>
      <c r="R1258" s="146">
        <f>'2024-25 Salary &amp; Benefits'!H$6</f>
        <v>0.18149999999999999</v>
      </c>
      <c r="S1258" s="146">
        <f>'2024-25 Salary &amp; Benefits'!I$6</f>
        <v>0.17510000000000001</v>
      </c>
      <c r="T1258" s="9">
        <f t="shared" si="216"/>
        <v>0</v>
      </c>
      <c r="U1258" s="9">
        <f t="shared" si="217"/>
        <v>0</v>
      </c>
      <c r="V1258" s="9">
        <f t="shared" si="218"/>
        <v>0</v>
      </c>
      <c r="W1258" s="9">
        <f t="shared" si="219"/>
        <v>0</v>
      </c>
      <c r="X1258" s="22">
        <f t="shared" si="220"/>
        <v>0</v>
      </c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</row>
    <row r="1259" spans="1:159" s="4" customFormat="1">
      <c r="A1259" s="78" t="s">
        <v>2343</v>
      </c>
      <c r="B1259" s="90" t="s">
        <v>1027</v>
      </c>
      <c r="C1259" s="91">
        <v>1733</v>
      </c>
      <c r="D1259" s="90" t="s">
        <v>3064</v>
      </c>
      <c r="E1259" s="110" t="str">
        <f>VLOOKUP($C1259,'2023-24 School Level AAFTE'!$C$4:$L$2380,9,FALSE)</f>
        <v>No</v>
      </c>
      <c r="F1259" s="98">
        <f>VLOOKUP($C1259,'2023-24 School Level AAFTE'!$C$4:$J$2380,8,FALSE)</f>
        <v>66.69</v>
      </c>
      <c r="G1259" s="100">
        <f>IFERROR(IF(E1259= "yes",VLOOKUP(C1259,Summary!$B:$I,5,0),0),0)</f>
        <v>0</v>
      </c>
      <c r="H1259" s="99">
        <f t="shared" si="211"/>
        <v>0</v>
      </c>
      <c r="I1259" s="157">
        <f>VLOOKUP($A1259,'2024-25 Salary &amp; Benefits'!$A:$I,3,FALSE)</f>
        <v>1.18</v>
      </c>
      <c r="J1259" s="157">
        <f>VLOOKUP($A1259,'2024-25 Salary &amp; Benefits'!$A:$I,4,FALSE)</f>
        <v>1.22</v>
      </c>
      <c r="K1259" s="144">
        <f t="shared" si="212"/>
        <v>0</v>
      </c>
      <c r="L1259" s="143">
        <f t="shared" si="213"/>
        <v>0</v>
      </c>
      <c r="M1259" s="145">
        <f>'2024-25 Salary &amp; Benefits'!$E$6</f>
        <v>72728</v>
      </c>
      <c r="N1259" s="145">
        <f>'2024-25 Salary &amp; Benefits'!$F$6</f>
        <v>78209</v>
      </c>
      <c r="O1259" s="9">
        <f t="shared" si="214"/>
        <v>0</v>
      </c>
      <c r="P1259" s="9">
        <f t="shared" si="215"/>
        <v>0</v>
      </c>
      <c r="Q1259" s="9">
        <f>'2024-25 Salary &amp; Benefits'!G$6</f>
        <v>14418.72</v>
      </c>
      <c r="R1259" s="146">
        <f>'2024-25 Salary &amp; Benefits'!H$6</f>
        <v>0.18149999999999999</v>
      </c>
      <c r="S1259" s="146">
        <f>'2024-25 Salary &amp; Benefits'!I$6</f>
        <v>0.17510000000000001</v>
      </c>
      <c r="T1259" s="9">
        <f t="shared" si="216"/>
        <v>0</v>
      </c>
      <c r="U1259" s="9">
        <f t="shared" si="217"/>
        <v>0</v>
      </c>
      <c r="V1259" s="9">
        <f t="shared" si="218"/>
        <v>0</v>
      </c>
      <c r="W1259" s="9">
        <f t="shared" si="219"/>
        <v>0</v>
      </c>
      <c r="X1259" s="22">
        <f t="shared" si="220"/>
        <v>0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</row>
    <row r="1260" spans="1:159" s="4" customFormat="1">
      <c r="A1260" s="78" t="s">
        <v>2343</v>
      </c>
      <c r="B1260" s="90" t="s">
        <v>1027</v>
      </c>
      <c r="C1260" s="91">
        <v>2026</v>
      </c>
      <c r="D1260" s="90" t="s">
        <v>1028</v>
      </c>
      <c r="E1260" s="110" t="str">
        <f>VLOOKUP($C1260,'2023-24 School Level AAFTE'!$C$4:$L$2380,9,FALSE)</f>
        <v>No</v>
      </c>
      <c r="F1260" s="98">
        <f>VLOOKUP($C1260,'2023-24 School Level AAFTE'!$C$4:$J$2380,8,FALSE)</f>
        <v>445.45</v>
      </c>
      <c r="G1260" s="100">
        <f>IFERROR(IF(E1260= "yes",VLOOKUP(C1260,Summary!$B:$I,5,0),0),0)</f>
        <v>0</v>
      </c>
      <c r="H1260" s="99">
        <f t="shared" si="211"/>
        <v>0</v>
      </c>
      <c r="I1260" s="157">
        <f>VLOOKUP($A1260,'2024-25 Salary &amp; Benefits'!$A:$I,3,FALSE)</f>
        <v>1.18</v>
      </c>
      <c r="J1260" s="157">
        <f>VLOOKUP($A1260,'2024-25 Salary &amp; Benefits'!$A:$I,4,FALSE)</f>
        <v>1.22</v>
      </c>
      <c r="K1260" s="144">
        <f t="shared" si="212"/>
        <v>0</v>
      </c>
      <c r="L1260" s="143">
        <f t="shared" si="213"/>
        <v>0</v>
      </c>
      <c r="M1260" s="145">
        <f>'2024-25 Salary &amp; Benefits'!$E$6</f>
        <v>72728</v>
      </c>
      <c r="N1260" s="145">
        <f>'2024-25 Salary &amp; Benefits'!$F$6</f>
        <v>78209</v>
      </c>
      <c r="O1260" s="9">
        <f t="shared" si="214"/>
        <v>0</v>
      </c>
      <c r="P1260" s="9">
        <f t="shared" si="215"/>
        <v>0</v>
      </c>
      <c r="Q1260" s="9">
        <f>'2024-25 Salary &amp; Benefits'!G$6</f>
        <v>14418.72</v>
      </c>
      <c r="R1260" s="146">
        <f>'2024-25 Salary &amp; Benefits'!H$6</f>
        <v>0.18149999999999999</v>
      </c>
      <c r="S1260" s="146">
        <f>'2024-25 Salary &amp; Benefits'!I$6</f>
        <v>0.17510000000000001</v>
      </c>
      <c r="T1260" s="9">
        <f t="shared" si="216"/>
        <v>0</v>
      </c>
      <c r="U1260" s="9">
        <f t="shared" si="217"/>
        <v>0</v>
      </c>
      <c r="V1260" s="9">
        <f t="shared" si="218"/>
        <v>0</v>
      </c>
      <c r="W1260" s="9">
        <f t="shared" si="219"/>
        <v>0</v>
      </c>
      <c r="X1260" s="22">
        <f t="shared" si="220"/>
        <v>0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</row>
    <row r="1261" spans="1:159" s="4" customFormat="1">
      <c r="A1261" s="78" t="s">
        <v>2343</v>
      </c>
      <c r="B1261" s="90" t="s">
        <v>1027</v>
      </c>
      <c r="C1261" s="91">
        <v>2476</v>
      </c>
      <c r="D1261" s="90" t="s">
        <v>1029</v>
      </c>
      <c r="E1261" s="110" t="str">
        <f>VLOOKUP($C1261,'2023-24 School Level AAFTE'!$C$4:$L$2380,9,FALSE)</f>
        <v>No</v>
      </c>
      <c r="F1261" s="98">
        <f>VLOOKUP($C1261,'2023-24 School Level AAFTE'!$C$4:$J$2380,8,FALSE)</f>
        <v>681.33</v>
      </c>
      <c r="G1261" s="100">
        <f>IFERROR(IF(E1261= "yes",VLOOKUP(C1261,Summary!$B:$I,5,0),0),0)</f>
        <v>0</v>
      </c>
      <c r="H1261" s="99">
        <f t="shared" si="211"/>
        <v>0</v>
      </c>
      <c r="I1261" s="157">
        <f>VLOOKUP($A1261,'2024-25 Salary &amp; Benefits'!$A:$I,3,FALSE)</f>
        <v>1.18</v>
      </c>
      <c r="J1261" s="157">
        <f>VLOOKUP($A1261,'2024-25 Salary &amp; Benefits'!$A:$I,4,FALSE)</f>
        <v>1.22</v>
      </c>
      <c r="K1261" s="144">
        <f t="shared" si="212"/>
        <v>0</v>
      </c>
      <c r="L1261" s="143">
        <f t="shared" si="213"/>
        <v>0</v>
      </c>
      <c r="M1261" s="145">
        <f>'2024-25 Salary &amp; Benefits'!$E$6</f>
        <v>72728</v>
      </c>
      <c r="N1261" s="145">
        <f>'2024-25 Salary &amp; Benefits'!$F$6</f>
        <v>78209</v>
      </c>
      <c r="O1261" s="9">
        <f t="shared" si="214"/>
        <v>0</v>
      </c>
      <c r="P1261" s="9">
        <f t="shared" si="215"/>
        <v>0</v>
      </c>
      <c r="Q1261" s="9">
        <f>'2024-25 Salary &amp; Benefits'!G$6</f>
        <v>14418.72</v>
      </c>
      <c r="R1261" s="146">
        <f>'2024-25 Salary &amp; Benefits'!H$6</f>
        <v>0.18149999999999999</v>
      </c>
      <c r="S1261" s="146">
        <f>'2024-25 Salary &amp; Benefits'!I$6</f>
        <v>0.17510000000000001</v>
      </c>
      <c r="T1261" s="9">
        <f t="shared" si="216"/>
        <v>0</v>
      </c>
      <c r="U1261" s="9">
        <f t="shared" si="217"/>
        <v>0</v>
      </c>
      <c r="V1261" s="9">
        <f t="shared" si="218"/>
        <v>0</v>
      </c>
      <c r="W1261" s="9">
        <f t="shared" si="219"/>
        <v>0</v>
      </c>
      <c r="X1261" s="22">
        <f t="shared" si="220"/>
        <v>0</v>
      </c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</row>
    <row r="1262" spans="1:159" s="4" customFormat="1">
      <c r="A1262" s="78" t="s">
        <v>2343</v>
      </c>
      <c r="B1262" s="90" t="s">
        <v>1027</v>
      </c>
      <c r="C1262" s="91">
        <v>4467</v>
      </c>
      <c r="D1262" s="90" t="s">
        <v>1036</v>
      </c>
      <c r="E1262" s="110" t="str">
        <f>VLOOKUP($C1262,'2023-24 School Level AAFTE'!$C$4:$L$2380,9,FALSE)</f>
        <v>No</v>
      </c>
      <c r="F1262" s="98">
        <f>VLOOKUP($C1262,'2023-24 School Level AAFTE'!$C$4:$J$2380,8,FALSE)</f>
        <v>387.92</v>
      </c>
      <c r="G1262" s="100">
        <f>IFERROR(IF(E1262= "yes",VLOOKUP(C1262,Summary!$B:$I,5,0),0),0)</f>
        <v>0</v>
      </c>
      <c r="H1262" s="99">
        <f t="shared" si="211"/>
        <v>0</v>
      </c>
      <c r="I1262" s="157">
        <f>VLOOKUP($A1262,'2024-25 Salary &amp; Benefits'!$A:$I,3,FALSE)</f>
        <v>1.18</v>
      </c>
      <c r="J1262" s="157">
        <f>VLOOKUP($A1262,'2024-25 Salary &amp; Benefits'!$A:$I,4,FALSE)</f>
        <v>1.22</v>
      </c>
      <c r="K1262" s="144">
        <f t="shared" si="212"/>
        <v>0</v>
      </c>
      <c r="L1262" s="143">
        <f t="shared" si="213"/>
        <v>0</v>
      </c>
      <c r="M1262" s="145">
        <f>'2024-25 Salary &amp; Benefits'!$E$6</f>
        <v>72728</v>
      </c>
      <c r="N1262" s="145">
        <f>'2024-25 Salary &amp; Benefits'!$F$6</f>
        <v>78209</v>
      </c>
      <c r="O1262" s="9">
        <f t="shared" si="214"/>
        <v>0</v>
      </c>
      <c r="P1262" s="9">
        <f t="shared" si="215"/>
        <v>0</v>
      </c>
      <c r="Q1262" s="9">
        <f>'2024-25 Salary &amp; Benefits'!G$6</f>
        <v>14418.72</v>
      </c>
      <c r="R1262" s="146">
        <f>'2024-25 Salary &amp; Benefits'!H$6</f>
        <v>0.18149999999999999</v>
      </c>
      <c r="S1262" s="146">
        <f>'2024-25 Salary &amp; Benefits'!I$6</f>
        <v>0.17510000000000001</v>
      </c>
      <c r="T1262" s="9">
        <f t="shared" si="216"/>
        <v>0</v>
      </c>
      <c r="U1262" s="9">
        <f t="shared" si="217"/>
        <v>0</v>
      </c>
      <c r="V1262" s="9">
        <f t="shared" si="218"/>
        <v>0</v>
      </c>
      <c r="W1262" s="9">
        <f t="shared" si="219"/>
        <v>0</v>
      </c>
      <c r="X1262" s="22">
        <f t="shared" si="220"/>
        <v>0</v>
      </c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</row>
    <row r="1263" spans="1:159" s="4" customFormat="1">
      <c r="A1263" s="78" t="s">
        <v>2343</v>
      </c>
      <c r="B1263" s="90" t="s">
        <v>1027</v>
      </c>
      <c r="C1263" s="91">
        <v>1677</v>
      </c>
      <c r="D1263" s="90" t="s">
        <v>76</v>
      </c>
      <c r="E1263" s="110" t="str">
        <f>VLOOKUP($C1263,'2023-24 School Level AAFTE'!$C$4:$L$2380,9,FALSE)</f>
        <v>No</v>
      </c>
      <c r="F1263" s="98">
        <f>VLOOKUP($C1263,'2023-24 School Level AAFTE'!$C$4:$J$2380,8,FALSE)</f>
        <v>2.79</v>
      </c>
      <c r="G1263" s="100">
        <f>IFERROR(IF(E1263= "yes",VLOOKUP(C1263,Summary!$B:$I,5,0),0),0)</f>
        <v>0</v>
      </c>
      <c r="H1263" s="99">
        <f t="shared" si="211"/>
        <v>0</v>
      </c>
      <c r="I1263" s="157">
        <f>VLOOKUP($A1263,'2024-25 Salary &amp; Benefits'!$A:$I,3,FALSE)</f>
        <v>1.18</v>
      </c>
      <c r="J1263" s="157">
        <f>VLOOKUP($A1263,'2024-25 Salary &amp; Benefits'!$A:$I,4,FALSE)</f>
        <v>1.22</v>
      </c>
      <c r="K1263" s="144">
        <f t="shared" si="212"/>
        <v>0</v>
      </c>
      <c r="L1263" s="143">
        <f t="shared" si="213"/>
        <v>0</v>
      </c>
      <c r="M1263" s="145">
        <f>'2024-25 Salary &amp; Benefits'!$E$6</f>
        <v>72728</v>
      </c>
      <c r="N1263" s="145">
        <f>'2024-25 Salary &amp; Benefits'!$F$6</f>
        <v>78209</v>
      </c>
      <c r="O1263" s="9">
        <f t="shared" si="214"/>
        <v>0</v>
      </c>
      <c r="P1263" s="9">
        <f t="shared" si="215"/>
        <v>0</v>
      </c>
      <c r="Q1263" s="9">
        <f>'2024-25 Salary &amp; Benefits'!G$6</f>
        <v>14418.72</v>
      </c>
      <c r="R1263" s="146">
        <f>'2024-25 Salary &amp; Benefits'!H$6</f>
        <v>0.18149999999999999</v>
      </c>
      <c r="S1263" s="146">
        <f>'2024-25 Salary &amp; Benefits'!I$6</f>
        <v>0.17510000000000001</v>
      </c>
      <c r="T1263" s="9">
        <f t="shared" si="216"/>
        <v>0</v>
      </c>
      <c r="U1263" s="9">
        <f t="shared" si="217"/>
        <v>0</v>
      </c>
      <c r="V1263" s="9">
        <f t="shared" si="218"/>
        <v>0</v>
      </c>
      <c r="W1263" s="9">
        <f t="shared" si="219"/>
        <v>0</v>
      </c>
      <c r="X1263" s="22">
        <f t="shared" si="220"/>
        <v>0</v>
      </c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</row>
    <row r="1264" spans="1:159" s="4" customFormat="1">
      <c r="A1264" s="78" t="s">
        <v>2343</v>
      </c>
      <c r="B1264" s="90" t="s">
        <v>1027</v>
      </c>
      <c r="C1264" s="91">
        <v>3391</v>
      </c>
      <c r="D1264" s="90" t="s">
        <v>1033</v>
      </c>
      <c r="E1264" s="110" t="str">
        <f>VLOOKUP($C1264,'2023-24 School Level AAFTE'!$C$4:$L$2380,9,FALSE)</f>
        <v>No</v>
      </c>
      <c r="F1264" s="98">
        <f>VLOOKUP($C1264,'2023-24 School Level AAFTE'!$C$4:$J$2380,8,FALSE)</f>
        <v>316.20999999999998</v>
      </c>
      <c r="G1264" s="100">
        <f>IFERROR(IF(E1264= "yes",VLOOKUP(C1264,Summary!$B:$I,5,0),0),0)</f>
        <v>0</v>
      </c>
      <c r="H1264" s="99">
        <f t="shared" si="211"/>
        <v>0</v>
      </c>
      <c r="I1264" s="157">
        <f>VLOOKUP($A1264,'2024-25 Salary &amp; Benefits'!$A:$I,3,FALSE)</f>
        <v>1.18</v>
      </c>
      <c r="J1264" s="157">
        <f>VLOOKUP($A1264,'2024-25 Salary &amp; Benefits'!$A:$I,4,FALSE)</f>
        <v>1.22</v>
      </c>
      <c r="K1264" s="144">
        <f t="shared" si="212"/>
        <v>0</v>
      </c>
      <c r="L1264" s="143">
        <f t="shared" si="213"/>
        <v>0</v>
      </c>
      <c r="M1264" s="145">
        <f>'2024-25 Salary &amp; Benefits'!$E$6</f>
        <v>72728</v>
      </c>
      <c r="N1264" s="145">
        <f>'2024-25 Salary &amp; Benefits'!$F$6</f>
        <v>78209</v>
      </c>
      <c r="O1264" s="9">
        <f t="shared" si="214"/>
        <v>0</v>
      </c>
      <c r="P1264" s="9">
        <f t="shared" si="215"/>
        <v>0</v>
      </c>
      <c r="Q1264" s="9">
        <f>'2024-25 Salary &amp; Benefits'!G$6</f>
        <v>14418.72</v>
      </c>
      <c r="R1264" s="146">
        <f>'2024-25 Salary &amp; Benefits'!H$6</f>
        <v>0.18149999999999999</v>
      </c>
      <c r="S1264" s="146">
        <f>'2024-25 Salary &amp; Benefits'!I$6</f>
        <v>0.17510000000000001</v>
      </c>
      <c r="T1264" s="9">
        <f t="shared" si="216"/>
        <v>0</v>
      </c>
      <c r="U1264" s="9">
        <f t="shared" si="217"/>
        <v>0</v>
      </c>
      <c r="V1264" s="9">
        <f t="shared" si="218"/>
        <v>0</v>
      </c>
      <c r="W1264" s="9">
        <f t="shared" si="219"/>
        <v>0</v>
      </c>
      <c r="X1264" s="22">
        <f t="shared" si="220"/>
        <v>0</v>
      </c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</row>
    <row r="1265" spans="1:159" s="4" customFormat="1">
      <c r="A1265" s="78" t="s">
        <v>2343</v>
      </c>
      <c r="B1265" s="90" t="s">
        <v>1027</v>
      </c>
      <c r="C1265" s="91">
        <v>4461</v>
      </c>
      <c r="D1265" s="90" t="s">
        <v>1035</v>
      </c>
      <c r="E1265" s="110" t="str">
        <f>VLOOKUP($C1265,'2023-24 School Level AAFTE'!$C$4:$L$2380,9,FALSE)</f>
        <v>No</v>
      </c>
      <c r="F1265" s="98">
        <f>VLOOKUP($C1265,'2023-24 School Level AAFTE'!$C$4:$J$2380,8,FALSE)</f>
        <v>515.55999999999995</v>
      </c>
      <c r="G1265" s="100">
        <f>IFERROR(IF(E1265= "yes",VLOOKUP(C1265,Summary!$B:$I,5,0),0),0)</f>
        <v>0</v>
      </c>
      <c r="H1265" s="99">
        <f t="shared" si="211"/>
        <v>0</v>
      </c>
      <c r="I1265" s="157">
        <f>VLOOKUP($A1265,'2024-25 Salary &amp; Benefits'!$A:$I,3,FALSE)</f>
        <v>1.18</v>
      </c>
      <c r="J1265" s="157">
        <f>VLOOKUP($A1265,'2024-25 Salary &amp; Benefits'!$A:$I,4,FALSE)</f>
        <v>1.22</v>
      </c>
      <c r="K1265" s="144">
        <f t="shared" si="212"/>
        <v>0</v>
      </c>
      <c r="L1265" s="143">
        <f t="shared" si="213"/>
        <v>0</v>
      </c>
      <c r="M1265" s="145">
        <f>'2024-25 Salary &amp; Benefits'!$E$6</f>
        <v>72728</v>
      </c>
      <c r="N1265" s="145">
        <f>'2024-25 Salary &amp; Benefits'!$F$6</f>
        <v>78209</v>
      </c>
      <c r="O1265" s="9">
        <f t="shared" si="214"/>
        <v>0</v>
      </c>
      <c r="P1265" s="9">
        <f t="shared" si="215"/>
        <v>0</v>
      </c>
      <c r="Q1265" s="9">
        <f>'2024-25 Salary &amp; Benefits'!G$6</f>
        <v>14418.72</v>
      </c>
      <c r="R1265" s="146">
        <f>'2024-25 Salary &amp; Benefits'!H$6</f>
        <v>0.18149999999999999</v>
      </c>
      <c r="S1265" s="146">
        <f>'2024-25 Salary &amp; Benefits'!I$6</f>
        <v>0.17510000000000001</v>
      </c>
      <c r="T1265" s="9">
        <f t="shared" si="216"/>
        <v>0</v>
      </c>
      <c r="U1265" s="9">
        <f t="shared" si="217"/>
        <v>0</v>
      </c>
      <c r="V1265" s="9">
        <f t="shared" si="218"/>
        <v>0</v>
      </c>
      <c r="W1265" s="9">
        <f t="shared" si="219"/>
        <v>0</v>
      </c>
      <c r="X1265" s="22">
        <f t="shared" si="220"/>
        <v>0</v>
      </c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</row>
    <row r="1266" spans="1:159" s="4" customFormat="1">
      <c r="A1266" t="s">
        <v>2389</v>
      </c>
      <c r="B1266" s="90" t="s">
        <v>1203</v>
      </c>
      <c r="C1266" s="3">
        <v>5513</v>
      </c>
      <c r="D1266" t="s">
        <v>3224</v>
      </c>
      <c r="E1266" s="110" t="str">
        <f>VLOOKUP($C1266,'2023-24 School Level AAFTE'!$C$4:$L$2380,9,FALSE)</f>
        <v>No</v>
      </c>
      <c r="F1266" s="98">
        <f>VLOOKUP($C1266,'2023-24 School Level AAFTE'!$C$4:$J$2380,8,FALSE)</f>
        <v>31.36</v>
      </c>
      <c r="G1266" s="100">
        <f>IFERROR(IF(E1266= "yes",VLOOKUP(C1266,Summary!$B:$I,5,0),0),0)</f>
        <v>0</v>
      </c>
      <c r="H1266" s="99">
        <f t="shared" si="211"/>
        <v>0</v>
      </c>
      <c r="I1266" s="157">
        <f>VLOOKUP($A1266,'2024-25 Salary &amp; Benefits'!$A:$I,3,FALSE)</f>
        <v>1.1200000000000001</v>
      </c>
      <c r="J1266" s="157">
        <f>VLOOKUP($A1266,'2024-25 Salary &amp; Benefits'!$A:$I,4,FALSE)</f>
        <v>1.1200000000000001</v>
      </c>
      <c r="K1266" s="144">
        <f t="shared" si="212"/>
        <v>0</v>
      </c>
      <c r="L1266" s="143">
        <f t="shared" si="213"/>
        <v>0</v>
      </c>
      <c r="M1266" s="145">
        <f>'2024-25 Salary &amp; Benefits'!$E$6</f>
        <v>72728</v>
      </c>
      <c r="N1266" s="145">
        <f>'2024-25 Salary &amp; Benefits'!$F$6</f>
        <v>78209</v>
      </c>
      <c r="O1266" s="9">
        <f t="shared" si="214"/>
        <v>0</v>
      </c>
      <c r="P1266" s="9">
        <f t="shared" si="215"/>
        <v>0</v>
      </c>
      <c r="Q1266" s="9">
        <f>'2024-25 Salary &amp; Benefits'!G$6</f>
        <v>14418.72</v>
      </c>
      <c r="R1266" s="146">
        <f>'2024-25 Salary &amp; Benefits'!H$6</f>
        <v>0.18149999999999999</v>
      </c>
      <c r="S1266" s="146">
        <f>'2024-25 Salary &amp; Benefits'!I$6</f>
        <v>0.17510000000000001</v>
      </c>
      <c r="T1266" s="9">
        <f t="shared" si="216"/>
        <v>0</v>
      </c>
      <c r="U1266" s="9">
        <f t="shared" si="217"/>
        <v>0</v>
      </c>
      <c r="V1266" s="9">
        <f t="shared" si="218"/>
        <v>0</v>
      </c>
      <c r="W1266" s="9">
        <f t="shared" si="219"/>
        <v>0</v>
      </c>
      <c r="X1266" s="22">
        <f t="shared" si="220"/>
        <v>0</v>
      </c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</row>
    <row r="1267" spans="1:159" s="4" customFormat="1">
      <c r="A1267" s="78" t="s">
        <v>2389</v>
      </c>
      <c r="B1267" s="90" t="s">
        <v>1203</v>
      </c>
      <c r="C1267" s="91">
        <v>2662</v>
      </c>
      <c r="D1267" s="90" t="s">
        <v>1206</v>
      </c>
      <c r="E1267" s="110" t="str">
        <f>VLOOKUP($C1267,'2023-24 School Level AAFTE'!$C$4:$L$2380,9,FALSE)</f>
        <v>Yes</v>
      </c>
      <c r="F1267" s="98">
        <f>VLOOKUP($C1267,'2023-24 School Level AAFTE'!$C$4:$J$2380,8,FALSE)</f>
        <v>414.49</v>
      </c>
      <c r="G1267" s="100">
        <f>IFERROR(IF(E1267= "yes",VLOOKUP(C1267,Summary!$B:$I,5,0),0),0)</f>
        <v>0</v>
      </c>
      <c r="H1267" s="99">
        <f t="shared" si="211"/>
        <v>414.49</v>
      </c>
      <c r="I1267" s="157">
        <f>VLOOKUP($A1267,'2024-25 Salary &amp; Benefits'!$A:$I,3,FALSE)</f>
        <v>1.1200000000000001</v>
      </c>
      <c r="J1267" s="157">
        <f>VLOOKUP($A1267,'2024-25 Salary &amp; Benefits'!$A:$I,4,FALSE)</f>
        <v>1.1200000000000001</v>
      </c>
      <c r="K1267" s="144">
        <f t="shared" si="212"/>
        <v>414.49</v>
      </c>
      <c r="L1267" s="143">
        <f t="shared" si="213"/>
        <v>1.216</v>
      </c>
      <c r="M1267" s="145">
        <f>'2024-25 Salary &amp; Benefits'!$E$6</f>
        <v>72728</v>
      </c>
      <c r="N1267" s="145">
        <f>'2024-25 Salary &amp; Benefits'!$F$6</f>
        <v>78209</v>
      </c>
      <c r="O1267" s="9">
        <f t="shared" si="214"/>
        <v>99049.72</v>
      </c>
      <c r="P1267" s="9">
        <f t="shared" si="215"/>
        <v>7464.679999999993</v>
      </c>
      <c r="Q1267" s="9">
        <f>'2024-25 Salary &amp; Benefits'!G$6</f>
        <v>14418.72</v>
      </c>
      <c r="R1267" s="146">
        <f>'2024-25 Salary &amp; Benefits'!H$6</f>
        <v>0.18149999999999999</v>
      </c>
      <c r="S1267" s="146">
        <f>'2024-25 Salary &amp; Benefits'!I$6</f>
        <v>0.17510000000000001</v>
      </c>
      <c r="T1267" s="9">
        <f t="shared" si="216"/>
        <v>36817.75</v>
      </c>
      <c r="U1267" s="9">
        <f t="shared" si="217"/>
        <v>1775.24</v>
      </c>
      <c r="V1267" s="9">
        <f t="shared" si="218"/>
        <v>310.83999999999997</v>
      </c>
      <c r="W1267" s="9">
        <f t="shared" si="219"/>
        <v>2086.08</v>
      </c>
      <c r="X1267" s="22">
        <f t="shared" si="220"/>
        <v>145418.22999999998</v>
      </c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</row>
    <row r="1268" spans="1:159" s="4" customFormat="1">
      <c r="A1268" s="78" t="s">
        <v>2389</v>
      </c>
      <c r="B1268" s="90" t="s">
        <v>1203</v>
      </c>
      <c r="C1268" s="91">
        <v>3174</v>
      </c>
      <c r="D1268" s="90" t="s">
        <v>1207</v>
      </c>
      <c r="E1268" s="110" t="str">
        <f>VLOOKUP($C1268,'2023-24 School Level AAFTE'!$C$4:$L$2380,9,FALSE)</f>
        <v>Yes</v>
      </c>
      <c r="F1268" s="98">
        <f>VLOOKUP($C1268,'2023-24 School Level AAFTE'!$C$4:$J$2380,8,FALSE)</f>
        <v>466.97</v>
      </c>
      <c r="G1268" s="100">
        <f>IFERROR(IF(E1268= "yes",VLOOKUP(C1268,Summary!$B:$I,5,0),0),0)</f>
        <v>0</v>
      </c>
      <c r="H1268" s="99">
        <f t="shared" si="211"/>
        <v>466.97</v>
      </c>
      <c r="I1268" s="157">
        <f>VLOOKUP($A1268,'2024-25 Salary &amp; Benefits'!$A:$I,3,FALSE)</f>
        <v>1.1200000000000001</v>
      </c>
      <c r="J1268" s="157">
        <f>VLOOKUP($A1268,'2024-25 Salary &amp; Benefits'!$A:$I,4,FALSE)</f>
        <v>1.1200000000000001</v>
      </c>
      <c r="K1268" s="144">
        <f t="shared" si="212"/>
        <v>466.97</v>
      </c>
      <c r="L1268" s="143">
        <f t="shared" si="213"/>
        <v>1.37</v>
      </c>
      <c r="M1268" s="145">
        <f>'2024-25 Salary &amp; Benefits'!$E$6</f>
        <v>72728</v>
      </c>
      <c r="N1268" s="145">
        <f>'2024-25 Salary &amp; Benefits'!$F$6</f>
        <v>78209</v>
      </c>
      <c r="O1268" s="9">
        <f t="shared" si="214"/>
        <v>111593.84</v>
      </c>
      <c r="P1268" s="9">
        <f t="shared" si="215"/>
        <v>8410.0500000000029</v>
      </c>
      <c r="Q1268" s="9">
        <f>'2024-25 Salary &amp; Benefits'!G$6</f>
        <v>14418.72</v>
      </c>
      <c r="R1268" s="146">
        <f>'2024-25 Salary &amp; Benefits'!H$6</f>
        <v>0.18149999999999999</v>
      </c>
      <c r="S1268" s="146">
        <f>'2024-25 Salary &amp; Benefits'!I$6</f>
        <v>0.17510000000000001</v>
      </c>
      <c r="T1268" s="9">
        <f t="shared" si="216"/>
        <v>41480.53</v>
      </c>
      <c r="U1268" s="9">
        <f t="shared" si="217"/>
        <v>2000.06</v>
      </c>
      <c r="V1268" s="9">
        <f t="shared" si="218"/>
        <v>350.21</v>
      </c>
      <c r="W1268" s="9">
        <f t="shared" si="219"/>
        <v>2350.27</v>
      </c>
      <c r="X1268" s="22">
        <f t="shared" si="220"/>
        <v>163834.68999999997</v>
      </c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</row>
    <row r="1269" spans="1:159" s="4" customFormat="1">
      <c r="A1269" s="78" t="s">
        <v>2389</v>
      </c>
      <c r="B1269" s="90" t="s">
        <v>1203</v>
      </c>
      <c r="C1269" s="91">
        <v>1680</v>
      </c>
      <c r="D1269" s="90" t="s">
        <v>1204</v>
      </c>
      <c r="E1269" s="110" t="str">
        <f>VLOOKUP($C1269,'2023-24 School Level AAFTE'!$C$4:$L$2380,9,FALSE)</f>
        <v>Yes</v>
      </c>
      <c r="F1269" s="98">
        <f>VLOOKUP($C1269,'2023-24 School Level AAFTE'!$C$4:$J$2380,8,FALSE)</f>
        <v>65.850000000000009</v>
      </c>
      <c r="G1269" s="100">
        <f>IFERROR(IF(E1269= "yes",VLOOKUP(C1269,Summary!$B:$I,5,0),0),0)</f>
        <v>0</v>
      </c>
      <c r="H1269" s="99">
        <f t="shared" si="211"/>
        <v>65.850000000000009</v>
      </c>
      <c r="I1269" s="157">
        <f>VLOOKUP($A1269,'2024-25 Salary &amp; Benefits'!$A:$I,3,FALSE)</f>
        <v>1.1200000000000001</v>
      </c>
      <c r="J1269" s="157">
        <f>VLOOKUP($A1269,'2024-25 Salary &amp; Benefits'!$A:$I,4,FALSE)</f>
        <v>1.1200000000000001</v>
      </c>
      <c r="K1269" s="144">
        <f t="shared" si="212"/>
        <v>65.850000000000009</v>
      </c>
      <c r="L1269" s="143">
        <f t="shared" si="213"/>
        <v>0.193</v>
      </c>
      <c r="M1269" s="145">
        <f>'2024-25 Salary &amp; Benefits'!$E$6</f>
        <v>72728</v>
      </c>
      <c r="N1269" s="145">
        <f>'2024-25 Salary &amp; Benefits'!$F$6</f>
        <v>78209</v>
      </c>
      <c r="O1269" s="9">
        <f t="shared" si="214"/>
        <v>15720.88</v>
      </c>
      <c r="P1269" s="9">
        <f t="shared" si="215"/>
        <v>1184.7800000000007</v>
      </c>
      <c r="Q1269" s="9">
        <f>'2024-25 Salary &amp; Benefits'!G$6</f>
        <v>14418.72</v>
      </c>
      <c r="R1269" s="146">
        <f>'2024-25 Salary &amp; Benefits'!H$6</f>
        <v>0.18149999999999999</v>
      </c>
      <c r="S1269" s="146">
        <f>'2024-25 Salary &amp; Benefits'!I$6</f>
        <v>0.17510000000000001</v>
      </c>
      <c r="T1269" s="9">
        <f t="shared" si="216"/>
        <v>5843.61</v>
      </c>
      <c r="U1269" s="9">
        <f t="shared" si="217"/>
        <v>281.76</v>
      </c>
      <c r="V1269" s="9">
        <f t="shared" si="218"/>
        <v>49.34</v>
      </c>
      <c r="W1269" s="9">
        <f t="shared" si="219"/>
        <v>331.1</v>
      </c>
      <c r="X1269" s="22">
        <f t="shared" si="220"/>
        <v>23080.369999999995</v>
      </c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</row>
    <row r="1270" spans="1:159" s="4" customFormat="1">
      <c r="A1270" s="78" t="s">
        <v>2389</v>
      </c>
      <c r="B1270" s="90" t="s">
        <v>1203</v>
      </c>
      <c r="C1270" s="91">
        <v>1861</v>
      </c>
      <c r="D1270" s="90" t="s">
        <v>1205</v>
      </c>
      <c r="E1270" s="110" t="str">
        <f>VLOOKUP($C1270,'2023-24 School Level AAFTE'!$C$4:$L$2380,9,FALSE)</f>
        <v>No</v>
      </c>
      <c r="F1270" s="98">
        <f>VLOOKUP($C1270,'2023-24 School Level AAFTE'!$C$4:$J$2380,8,FALSE)</f>
        <v>89.789999999999992</v>
      </c>
      <c r="G1270" s="100">
        <f>IFERROR(IF(E1270= "yes",VLOOKUP(C1270,Summary!$B:$I,5,0),0),0)</f>
        <v>0</v>
      </c>
      <c r="H1270" s="99">
        <f t="shared" si="211"/>
        <v>0</v>
      </c>
      <c r="I1270" s="157">
        <f>VLOOKUP($A1270,'2024-25 Salary &amp; Benefits'!$A:$I,3,FALSE)</f>
        <v>1.1200000000000001</v>
      </c>
      <c r="J1270" s="157">
        <f>VLOOKUP($A1270,'2024-25 Salary &amp; Benefits'!$A:$I,4,FALSE)</f>
        <v>1.1200000000000001</v>
      </c>
      <c r="K1270" s="144">
        <f t="shared" si="212"/>
        <v>0</v>
      </c>
      <c r="L1270" s="143">
        <f t="shared" si="213"/>
        <v>0</v>
      </c>
      <c r="M1270" s="145">
        <f>'2024-25 Salary &amp; Benefits'!$E$6</f>
        <v>72728</v>
      </c>
      <c r="N1270" s="145">
        <f>'2024-25 Salary &amp; Benefits'!$F$6</f>
        <v>78209</v>
      </c>
      <c r="O1270" s="9">
        <f t="shared" si="214"/>
        <v>0</v>
      </c>
      <c r="P1270" s="9">
        <f t="shared" si="215"/>
        <v>0</v>
      </c>
      <c r="Q1270" s="9">
        <f>'2024-25 Salary &amp; Benefits'!G$6</f>
        <v>14418.72</v>
      </c>
      <c r="R1270" s="146">
        <f>'2024-25 Salary &amp; Benefits'!H$6</f>
        <v>0.18149999999999999</v>
      </c>
      <c r="S1270" s="146">
        <f>'2024-25 Salary &amp; Benefits'!I$6</f>
        <v>0.17510000000000001</v>
      </c>
      <c r="T1270" s="9">
        <f t="shared" si="216"/>
        <v>0</v>
      </c>
      <c r="U1270" s="9">
        <f t="shared" si="217"/>
        <v>0</v>
      </c>
      <c r="V1270" s="9">
        <f t="shared" si="218"/>
        <v>0</v>
      </c>
      <c r="W1270" s="9">
        <f t="shared" si="219"/>
        <v>0</v>
      </c>
      <c r="X1270" s="22">
        <f t="shared" si="220"/>
        <v>0</v>
      </c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</row>
    <row r="1271" spans="1:159" s="4" customFormat="1">
      <c r="A1271" s="78" t="s">
        <v>2389</v>
      </c>
      <c r="B1271" s="90" t="s">
        <v>1203</v>
      </c>
      <c r="C1271" s="91">
        <v>3175</v>
      </c>
      <c r="D1271" s="90" t="s">
        <v>1208</v>
      </c>
      <c r="E1271" s="110" t="str">
        <f>VLOOKUP($C1271,'2023-24 School Level AAFTE'!$C$4:$L$2380,9,FALSE)</f>
        <v>No</v>
      </c>
      <c r="F1271" s="98">
        <f>VLOOKUP($C1271,'2023-24 School Level AAFTE'!$C$4:$J$2380,8,FALSE)</f>
        <v>681.33</v>
      </c>
      <c r="G1271" s="100">
        <f>IFERROR(IF(E1271= "yes",VLOOKUP(C1271,Summary!$B:$I,5,0),0),0)</f>
        <v>0</v>
      </c>
      <c r="H1271" s="99">
        <f t="shared" si="211"/>
        <v>0</v>
      </c>
      <c r="I1271" s="157">
        <f>VLOOKUP($A1271,'2024-25 Salary &amp; Benefits'!$A:$I,3,FALSE)</f>
        <v>1.1200000000000001</v>
      </c>
      <c r="J1271" s="157">
        <f>VLOOKUP($A1271,'2024-25 Salary &amp; Benefits'!$A:$I,4,FALSE)</f>
        <v>1.1200000000000001</v>
      </c>
      <c r="K1271" s="144">
        <f t="shared" si="212"/>
        <v>0</v>
      </c>
      <c r="L1271" s="143">
        <f t="shared" si="213"/>
        <v>0</v>
      </c>
      <c r="M1271" s="145">
        <f>'2024-25 Salary &amp; Benefits'!$E$6</f>
        <v>72728</v>
      </c>
      <c r="N1271" s="145">
        <f>'2024-25 Salary &amp; Benefits'!$F$6</f>
        <v>78209</v>
      </c>
      <c r="O1271" s="9">
        <f t="shared" si="214"/>
        <v>0</v>
      </c>
      <c r="P1271" s="9">
        <f t="shared" si="215"/>
        <v>0</v>
      </c>
      <c r="Q1271" s="9">
        <f>'2024-25 Salary &amp; Benefits'!G$6</f>
        <v>14418.72</v>
      </c>
      <c r="R1271" s="146">
        <f>'2024-25 Salary &amp; Benefits'!H$6</f>
        <v>0.18149999999999999</v>
      </c>
      <c r="S1271" s="146">
        <f>'2024-25 Salary &amp; Benefits'!I$6</f>
        <v>0.17510000000000001</v>
      </c>
      <c r="T1271" s="9">
        <f t="shared" si="216"/>
        <v>0</v>
      </c>
      <c r="U1271" s="9">
        <f t="shared" si="217"/>
        <v>0</v>
      </c>
      <c r="V1271" s="9">
        <f t="shared" si="218"/>
        <v>0</v>
      </c>
      <c r="W1271" s="9">
        <f t="shared" si="219"/>
        <v>0</v>
      </c>
      <c r="X1271" s="22">
        <f t="shared" si="220"/>
        <v>0</v>
      </c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</row>
    <row r="1272" spans="1:159" s="4" customFormat="1">
      <c r="A1272" s="78" t="s">
        <v>2389</v>
      </c>
      <c r="B1272" s="90" t="s">
        <v>1203</v>
      </c>
      <c r="C1272" s="91">
        <v>4320</v>
      </c>
      <c r="D1272" s="90" t="s">
        <v>1209</v>
      </c>
      <c r="E1272" s="110" t="str">
        <f>VLOOKUP($C1272,'2023-24 School Level AAFTE'!$C$4:$L$2380,9,FALSE)</f>
        <v>Yes</v>
      </c>
      <c r="F1272" s="98">
        <f>VLOOKUP($C1272,'2023-24 School Level AAFTE'!$C$4:$J$2380,8,FALSE)</f>
        <v>552.86</v>
      </c>
      <c r="G1272" s="100">
        <f>IFERROR(IF(E1272= "yes",VLOOKUP(C1272,Summary!$B:$I,5,0),0),0)</f>
        <v>0</v>
      </c>
      <c r="H1272" s="99">
        <f t="shared" si="211"/>
        <v>552.86</v>
      </c>
      <c r="I1272" s="157">
        <f>VLOOKUP($A1272,'2024-25 Salary &amp; Benefits'!$A:$I,3,FALSE)</f>
        <v>1.1200000000000001</v>
      </c>
      <c r="J1272" s="157">
        <f>VLOOKUP($A1272,'2024-25 Salary &amp; Benefits'!$A:$I,4,FALSE)</f>
        <v>1.1200000000000001</v>
      </c>
      <c r="K1272" s="144">
        <f t="shared" si="212"/>
        <v>552.86</v>
      </c>
      <c r="L1272" s="143">
        <f t="shared" si="213"/>
        <v>1.6220000000000001</v>
      </c>
      <c r="M1272" s="145">
        <f>'2024-25 Salary &amp; Benefits'!$E$6</f>
        <v>72728</v>
      </c>
      <c r="N1272" s="145">
        <f>'2024-25 Salary &amp; Benefits'!$F$6</f>
        <v>78209</v>
      </c>
      <c r="O1272" s="9">
        <f t="shared" si="214"/>
        <v>132120.59</v>
      </c>
      <c r="P1272" s="9">
        <f t="shared" si="215"/>
        <v>9957.0100000000093</v>
      </c>
      <c r="Q1272" s="9">
        <f>'2024-25 Salary &amp; Benefits'!G$6</f>
        <v>14418.72</v>
      </c>
      <c r="R1272" s="146">
        <f>'2024-25 Salary &amp; Benefits'!H$6</f>
        <v>0.18149999999999999</v>
      </c>
      <c r="S1272" s="146">
        <f>'2024-25 Salary &amp; Benefits'!I$6</f>
        <v>0.17510000000000001</v>
      </c>
      <c r="T1272" s="9">
        <f t="shared" si="216"/>
        <v>49110.52</v>
      </c>
      <c r="U1272" s="9">
        <f t="shared" si="217"/>
        <v>2367.96</v>
      </c>
      <c r="V1272" s="9">
        <f t="shared" si="218"/>
        <v>414.63</v>
      </c>
      <c r="W1272" s="9">
        <f t="shared" si="219"/>
        <v>2782.59</v>
      </c>
      <c r="X1272" s="22">
        <f t="shared" si="220"/>
        <v>193970.71</v>
      </c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</row>
    <row r="1273" spans="1:159" s="4" customFormat="1">
      <c r="A1273" s="78" t="s">
        <v>2404</v>
      </c>
      <c r="B1273" s="90" t="s">
        <v>1263</v>
      </c>
      <c r="C1273" s="91">
        <v>2292</v>
      </c>
      <c r="D1273" s="90" t="s">
        <v>1264</v>
      </c>
      <c r="E1273" s="110" t="str">
        <f>VLOOKUP($C1273,'2023-24 School Level AAFTE'!$C$4:$L$2380,9,FALSE)</f>
        <v>Yes</v>
      </c>
      <c r="F1273" s="98">
        <f>VLOOKUP($C1273,'2023-24 School Level AAFTE'!$C$4:$J$2380,8,FALSE)</f>
        <v>59.35</v>
      </c>
      <c r="G1273" s="100">
        <f>IFERROR(IF(E1273= "yes",VLOOKUP(C1273,Summary!$B:$I,5,0),0),0)</f>
        <v>0</v>
      </c>
      <c r="H1273" s="99">
        <f t="shared" si="211"/>
        <v>59.35</v>
      </c>
      <c r="I1273" s="157">
        <f>VLOOKUP($A1273,'2024-25 Salary &amp; Benefits'!$A:$I,3,FALSE)</f>
        <v>1</v>
      </c>
      <c r="J1273" s="157">
        <f>VLOOKUP($A1273,'2024-25 Salary &amp; Benefits'!$A:$I,4,FALSE)</f>
        <v>1</v>
      </c>
      <c r="K1273" s="144">
        <f t="shared" si="212"/>
        <v>59.35</v>
      </c>
      <c r="L1273" s="143">
        <f t="shared" si="213"/>
        <v>0.17399999999999999</v>
      </c>
      <c r="M1273" s="145">
        <f>'2024-25 Salary &amp; Benefits'!$E$6</f>
        <v>72728</v>
      </c>
      <c r="N1273" s="145">
        <f>'2024-25 Salary &amp; Benefits'!$F$6</f>
        <v>78209</v>
      </c>
      <c r="O1273" s="9">
        <f t="shared" si="214"/>
        <v>12654.67</v>
      </c>
      <c r="P1273" s="9">
        <f t="shared" si="215"/>
        <v>953.70000000000073</v>
      </c>
      <c r="Q1273" s="9">
        <f>'2024-25 Salary &amp; Benefits'!G$6</f>
        <v>14418.72</v>
      </c>
      <c r="R1273" s="146">
        <f>'2024-25 Salary &amp; Benefits'!H$6</f>
        <v>0.18149999999999999</v>
      </c>
      <c r="S1273" s="146">
        <f>'2024-25 Salary &amp; Benefits'!I$6</f>
        <v>0.17510000000000001</v>
      </c>
      <c r="T1273" s="9">
        <f t="shared" si="216"/>
        <v>4972.67</v>
      </c>
      <c r="U1273" s="9">
        <f t="shared" si="217"/>
        <v>226.81</v>
      </c>
      <c r="V1273" s="9">
        <f t="shared" si="218"/>
        <v>39.71</v>
      </c>
      <c r="W1273" s="9">
        <f t="shared" si="219"/>
        <v>266.52</v>
      </c>
      <c r="X1273" s="22">
        <f t="shared" si="220"/>
        <v>18847.560000000001</v>
      </c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</row>
    <row r="1274" spans="1:159" s="4" customFormat="1">
      <c r="A1274" s="78" t="s">
        <v>2482</v>
      </c>
      <c r="B1274" s="90" t="s">
        <v>1949</v>
      </c>
      <c r="C1274" s="91">
        <v>5168</v>
      </c>
      <c r="D1274" s="90" t="s">
        <v>1966</v>
      </c>
      <c r="E1274" s="110" t="str">
        <f>VLOOKUP($C1274,'2023-24 School Level AAFTE'!$C$4:$L$2380,9,FALSE)</f>
        <v>No</v>
      </c>
      <c r="F1274" s="98">
        <f>VLOOKUP($C1274,'2023-24 School Level AAFTE'!$C$4:$J$2380,8,FALSE)</f>
        <v>308.08</v>
      </c>
      <c r="G1274" s="100">
        <f>IFERROR(IF(E1274= "yes",VLOOKUP(C1274,Summary!$B:$I,5,0),0),0)</f>
        <v>0</v>
      </c>
      <c r="H1274" s="99">
        <f t="shared" si="211"/>
        <v>0</v>
      </c>
      <c r="I1274" s="157">
        <f>VLOOKUP($A1274,'2024-25 Salary &amp; Benefits'!$A:$I,3,FALSE)</f>
        <v>1</v>
      </c>
      <c r="J1274" s="157">
        <f>VLOOKUP($A1274,'2024-25 Salary &amp; Benefits'!$A:$I,4,FALSE)</f>
        <v>1</v>
      </c>
      <c r="K1274" s="144">
        <f t="shared" si="212"/>
        <v>0</v>
      </c>
      <c r="L1274" s="143">
        <f t="shared" si="213"/>
        <v>0</v>
      </c>
      <c r="M1274" s="145">
        <f>'2024-25 Salary &amp; Benefits'!$E$6</f>
        <v>72728</v>
      </c>
      <c r="N1274" s="145">
        <f>'2024-25 Salary &amp; Benefits'!$F$6</f>
        <v>78209</v>
      </c>
      <c r="O1274" s="9">
        <f t="shared" si="214"/>
        <v>0</v>
      </c>
      <c r="P1274" s="9">
        <f t="shared" si="215"/>
        <v>0</v>
      </c>
      <c r="Q1274" s="9">
        <f>'2024-25 Salary &amp; Benefits'!G$6</f>
        <v>14418.72</v>
      </c>
      <c r="R1274" s="146">
        <f>'2024-25 Salary &amp; Benefits'!H$6</f>
        <v>0.18149999999999999</v>
      </c>
      <c r="S1274" s="146">
        <f>'2024-25 Salary &amp; Benefits'!I$6</f>
        <v>0.17510000000000001</v>
      </c>
      <c r="T1274" s="9">
        <f t="shared" si="216"/>
        <v>0</v>
      </c>
      <c r="U1274" s="9">
        <f t="shared" si="217"/>
        <v>0</v>
      </c>
      <c r="V1274" s="9">
        <f t="shared" si="218"/>
        <v>0</v>
      </c>
      <c r="W1274" s="9">
        <f t="shared" si="219"/>
        <v>0</v>
      </c>
      <c r="X1274" s="22">
        <f t="shared" si="220"/>
        <v>0</v>
      </c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</row>
    <row r="1275" spans="1:159" s="4" customFormat="1">
      <c r="A1275" s="78" t="s">
        <v>2482</v>
      </c>
      <c r="B1275" s="90" t="s">
        <v>1949</v>
      </c>
      <c r="C1275" s="91">
        <v>5167</v>
      </c>
      <c r="D1275" s="90" t="s">
        <v>1965</v>
      </c>
      <c r="E1275" s="110" t="str">
        <f>VLOOKUP($C1275,'2023-24 School Level AAFTE'!$C$4:$L$2380,9,FALSE)</f>
        <v>Yes</v>
      </c>
      <c r="F1275" s="98">
        <f>VLOOKUP($C1275,'2023-24 School Level AAFTE'!$C$4:$J$2380,8,FALSE)</f>
        <v>501.32</v>
      </c>
      <c r="G1275" s="100">
        <f>IFERROR(IF(E1275= "yes",VLOOKUP(C1275,Summary!$B:$I,5,0),0),0)</f>
        <v>0</v>
      </c>
      <c r="H1275" s="99">
        <f t="shared" si="211"/>
        <v>501.32</v>
      </c>
      <c r="I1275" s="157">
        <f>VLOOKUP($A1275,'2024-25 Salary &amp; Benefits'!$A:$I,3,FALSE)</f>
        <v>1</v>
      </c>
      <c r="J1275" s="157">
        <f>VLOOKUP($A1275,'2024-25 Salary &amp; Benefits'!$A:$I,4,FALSE)</f>
        <v>1</v>
      </c>
      <c r="K1275" s="144">
        <f t="shared" si="212"/>
        <v>501.32</v>
      </c>
      <c r="L1275" s="143">
        <f t="shared" si="213"/>
        <v>1.4710000000000001</v>
      </c>
      <c r="M1275" s="145">
        <f>'2024-25 Salary &amp; Benefits'!$E$6</f>
        <v>72728</v>
      </c>
      <c r="N1275" s="145">
        <f>'2024-25 Salary &amp; Benefits'!$F$6</f>
        <v>78209</v>
      </c>
      <c r="O1275" s="9">
        <f t="shared" si="214"/>
        <v>106982.89</v>
      </c>
      <c r="P1275" s="9">
        <f t="shared" si="215"/>
        <v>8062.5500000000029</v>
      </c>
      <c r="Q1275" s="9">
        <f>'2024-25 Salary &amp; Benefits'!G$6</f>
        <v>14418.72</v>
      </c>
      <c r="R1275" s="146">
        <f>'2024-25 Salary &amp; Benefits'!H$6</f>
        <v>0.18149999999999999</v>
      </c>
      <c r="S1275" s="146">
        <f>'2024-25 Salary &amp; Benefits'!I$6</f>
        <v>0.17510000000000001</v>
      </c>
      <c r="T1275" s="9">
        <f t="shared" si="216"/>
        <v>42039.08</v>
      </c>
      <c r="U1275" s="9">
        <f t="shared" si="217"/>
        <v>1917.42</v>
      </c>
      <c r="V1275" s="9">
        <f t="shared" si="218"/>
        <v>335.74</v>
      </c>
      <c r="W1275" s="9">
        <f t="shared" si="219"/>
        <v>2253.16</v>
      </c>
      <c r="X1275" s="22">
        <f t="shared" si="220"/>
        <v>159337.68000000002</v>
      </c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</row>
    <row r="1276" spans="1:159" s="4" customFormat="1">
      <c r="A1276" s="78" t="s">
        <v>2482</v>
      </c>
      <c r="B1276" s="90" t="s">
        <v>1949</v>
      </c>
      <c r="C1276" s="91">
        <v>3361</v>
      </c>
      <c r="D1276" s="90" t="s">
        <v>59</v>
      </c>
      <c r="E1276" s="110" t="str">
        <f>VLOOKUP($C1276,'2023-24 School Level AAFTE'!$C$4:$L$2380,9,FALSE)</f>
        <v>No</v>
      </c>
      <c r="F1276" s="98">
        <f>VLOOKUP($C1276,'2023-24 School Level AAFTE'!$C$4:$J$2380,8,FALSE)</f>
        <v>704.66</v>
      </c>
      <c r="G1276" s="100">
        <f>IFERROR(IF(E1276= "yes",VLOOKUP(C1276,Summary!$B:$I,5,0),0),0)</f>
        <v>0</v>
      </c>
      <c r="H1276" s="99">
        <f t="shared" si="211"/>
        <v>0</v>
      </c>
      <c r="I1276" s="157">
        <f>VLOOKUP($A1276,'2024-25 Salary &amp; Benefits'!$A:$I,3,FALSE)</f>
        <v>1</v>
      </c>
      <c r="J1276" s="157">
        <f>VLOOKUP($A1276,'2024-25 Salary &amp; Benefits'!$A:$I,4,FALSE)</f>
        <v>1</v>
      </c>
      <c r="K1276" s="144">
        <f t="shared" si="212"/>
        <v>0</v>
      </c>
      <c r="L1276" s="143">
        <f t="shared" si="213"/>
        <v>0</v>
      </c>
      <c r="M1276" s="145">
        <f>'2024-25 Salary &amp; Benefits'!$E$6</f>
        <v>72728</v>
      </c>
      <c r="N1276" s="145">
        <f>'2024-25 Salary &amp; Benefits'!$F$6</f>
        <v>78209</v>
      </c>
      <c r="O1276" s="9">
        <f t="shared" si="214"/>
        <v>0</v>
      </c>
      <c r="P1276" s="9">
        <f t="shared" si="215"/>
        <v>0</v>
      </c>
      <c r="Q1276" s="9">
        <f>'2024-25 Salary &amp; Benefits'!G$6</f>
        <v>14418.72</v>
      </c>
      <c r="R1276" s="146">
        <f>'2024-25 Salary &amp; Benefits'!H$6</f>
        <v>0.18149999999999999</v>
      </c>
      <c r="S1276" s="146">
        <f>'2024-25 Salary &amp; Benefits'!I$6</f>
        <v>0.17510000000000001</v>
      </c>
      <c r="T1276" s="9">
        <f t="shared" si="216"/>
        <v>0</v>
      </c>
      <c r="U1276" s="9">
        <f t="shared" si="217"/>
        <v>0</v>
      </c>
      <c r="V1276" s="9">
        <f t="shared" si="218"/>
        <v>0</v>
      </c>
      <c r="W1276" s="9">
        <f t="shared" si="219"/>
        <v>0</v>
      </c>
      <c r="X1276" s="22">
        <f t="shared" si="220"/>
        <v>0</v>
      </c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</row>
    <row r="1277" spans="1:159" s="4" customFormat="1">
      <c r="A1277" s="78" t="s">
        <v>2482</v>
      </c>
      <c r="B1277" s="90" t="s">
        <v>1949</v>
      </c>
      <c r="C1277" s="91">
        <v>5654</v>
      </c>
      <c r="D1277" s="90" t="s">
        <v>3065</v>
      </c>
      <c r="E1277" s="110" t="str">
        <f>VLOOKUP($C1277,'2023-24 School Level AAFTE'!$C$4:$L$2380,9,FALSE)</f>
        <v>Yes</v>
      </c>
      <c r="F1277" s="98">
        <f>VLOOKUP($C1277,'2023-24 School Level AAFTE'!$C$4:$J$2380,8,FALSE)</f>
        <v>229.2</v>
      </c>
      <c r="G1277" s="100">
        <f>IFERROR(IF(E1277= "yes",VLOOKUP(C1277,Summary!$B:$I,5,0),0),0)</f>
        <v>0</v>
      </c>
      <c r="H1277" s="99">
        <f t="shared" si="211"/>
        <v>229.2</v>
      </c>
      <c r="I1277" s="157">
        <f>VLOOKUP($A1277,'2024-25 Salary &amp; Benefits'!$A:$I,3,FALSE)</f>
        <v>1</v>
      </c>
      <c r="J1277" s="157">
        <f>VLOOKUP($A1277,'2024-25 Salary &amp; Benefits'!$A:$I,4,FALSE)</f>
        <v>1</v>
      </c>
      <c r="K1277" s="144">
        <f t="shared" si="212"/>
        <v>229.2</v>
      </c>
      <c r="L1277" s="143">
        <f t="shared" si="213"/>
        <v>0.67200000000000004</v>
      </c>
      <c r="M1277" s="145">
        <f>'2024-25 Salary &amp; Benefits'!$E$6</f>
        <v>72728</v>
      </c>
      <c r="N1277" s="145">
        <f>'2024-25 Salary &amp; Benefits'!$F$6</f>
        <v>78209</v>
      </c>
      <c r="O1277" s="9">
        <f t="shared" si="214"/>
        <v>48873.22</v>
      </c>
      <c r="P1277" s="9">
        <f t="shared" si="215"/>
        <v>3683.2299999999959</v>
      </c>
      <c r="Q1277" s="9">
        <f>'2024-25 Salary &amp; Benefits'!G$6</f>
        <v>14418.72</v>
      </c>
      <c r="R1277" s="146">
        <f>'2024-25 Salary &amp; Benefits'!H$6</f>
        <v>0.18149999999999999</v>
      </c>
      <c r="S1277" s="146">
        <f>'2024-25 Salary &amp; Benefits'!I$6</f>
        <v>0.17510000000000001</v>
      </c>
      <c r="T1277" s="9">
        <f t="shared" si="216"/>
        <v>19204.8</v>
      </c>
      <c r="U1277" s="9">
        <f t="shared" si="217"/>
        <v>875.94</v>
      </c>
      <c r="V1277" s="9">
        <f t="shared" si="218"/>
        <v>153.38</v>
      </c>
      <c r="W1277" s="9">
        <f t="shared" si="219"/>
        <v>1029.3200000000002</v>
      </c>
      <c r="X1277" s="22">
        <f t="shared" si="220"/>
        <v>72790.570000000007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</row>
    <row r="1278" spans="1:159" s="4" customFormat="1">
      <c r="A1278" s="78" t="s">
        <v>2482</v>
      </c>
      <c r="B1278" s="90" t="s">
        <v>1949</v>
      </c>
      <c r="C1278" s="91">
        <v>4058</v>
      </c>
      <c r="D1278" s="90" t="s">
        <v>1958</v>
      </c>
      <c r="E1278" s="110" t="str">
        <f>VLOOKUP($C1278,'2023-24 School Level AAFTE'!$C$4:$L$2380,9,FALSE)</f>
        <v>No</v>
      </c>
      <c r="F1278" s="98">
        <f>VLOOKUP($C1278,'2023-24 School Level AAFTE'!$C$4:$J$2380,8,FALSE)</f>
        <v>473.47</v>
      </c>
      <c r="G1278" s="100">
        <f>IFERROR(IF(E1278= "yes",VLOOKUP(C1278,Summary!$B:$I,5,0),0),0)</f>
        <v>0</v>
      </c>
      <c r="H1278" s="99">
        <f t="shared" si="211"/>
        <v>0</v>
      </c>
      <c r="I1278" s="157">
        <f>VLOOKUP($A1278,'2024-25 Salary &amp; Benefits'!$A:$I,3,FALSE)</f>
        <v>1</v>
      </c>
      <c r="J1278" s="157">
        <f>VLOOKUP($A1278,'2024-25 Salary &amp; Benefits'!$A:$I,4,FALSE)</f>
        <v>1</v>
      </c>
      <c r="K1278" s="144">
        <f t="shared" si="212"/>
        <v>0</v>
      </c>
      <c r="L1278" s="143">
        <f t="shared" si="213"/>
        <v>0</v>
      </c>
      <c r="M1278" s="145">
        <f>'2024-25 Salary &amp; Benefits'!$E$6</f>
        <v>72728</v>
      </c>
      <c r="N1278" s="145">
        <f>'2024-25 Salary &amp; Benefits'!$F$6</f>
        <v>78209</v>
      </c>
      <c r="O1278" s="9">
        <f t="shared" si="214"/>
        <v>0</v>
      </c>
      <c r="P1278" s="9">
        <f t="shared" si="215"/>
        <v>0</v>
      </c>
      <c r="Q1278" s="9">
        <f>'2024-25 Salary &amp; Benefits'!G$6</f>
        <v>14418.72</v>
      </c>
      <c r="R1278" s="146">
        <f>'2024-25 Salary &amp; Benefits'!H$6</f>
        <v>0.18149999999999999</v>
      </c>
      <c r="S1278" s="146">
        <f>'2024-25 Salary &amp; Benefits'!I$6</f>
        <v>0.17510000000000001</v>
      </c>
      <c r="T1278" s="9">
        <f t="shared" si="216"/>
        <v>0</v>
      </c>
      <c r="U1278" s="9">
        <f t="shared" si="217"/>
        <v>0</v>
      </c>
      <c r="V1278" s="9">
        <f t="shared" si="218"/>
        <v>0</v>
      </c>
      <c r="W1278" s="9">
        <f t="shared" si="219"/>
        <v>0</v>
      </c>
      <c r="X1278" s="22">
        <f t="shared" si="220"/>
        <v>0</v>
      </c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</row>
    <row r="1279" spans="1:159" s="4" customFormat="1">
      <c r="A1279" s="78" t="s">
        <v>2482</v>
      </c>
      <c r="B1279" s="90" t="s">
        <v>1949</v>
      </c>
      <c r="C1279" s="91">
        <v>4408</v>
      </c>
      <c r="D1279" s="90" t="s">
        <v>1962</v>
      </c>
      <c r="E1279" s="110" t="str">
        <f>VLOOKUP($C1279,'2023-24 School Level AAFTE'!$C$4:$L$2380,9,FALSE)</f>
        <v>No</v>
      </c>
      <c r="F1279" s="98">
        <f>VLOOKUP($C1279,'2023-24 School Level AAFTE'!$C$4:$J$2380,8,FALSE)</f>
        <v>570.48</v>
      </c>
      <c r="G1279" s="100">
        <f>IFERROR(IF(E1279= "yes",VLOOKUP(C1279,Summary!$B:$I,5,0),0),0)</f>
        <v>0</v>
      </c>
      <c r="H1279" s="99">
        <f t="shared" si="211"/>
        <v>0</v>
      </c>
      <c r="I1279" s="157">
        <f>VLOOKUP($A1279,'2024-25 Salary &amp; Benefits'!$A:$I,3,FALSE)</f>
        <v>1</v>
      </c>
      <c r="J1279" s="157">
        <f>VLOOKUP($A1279,'2024-25 Salary &amp; Benefits'!$A:$I,4,FALSE)</f>
        <v>1</v>
      </c>
      <c r="K1279" s="144">
        <f t="shared" si="212"/>
        <v>0</v>
      </c>
      <c r="L1279" s="143">
        <f t="shared" si="213"/>
        <v>0</v>
      </c>
      <c r="M1279" s="145">
        <f>'2024-25 Salary &amp; Benefits'!$E$6</f>
        <v>72728</v>
      </c>
      <c r="N1279" s="145">
        <f>'2024-25 Salary &amp; Benefits'!$F$6</f>
        <v>78209</v>
      </c>
      <c r="O1279" s="9">
        <f t="shared" si="214"/>
        <v>0</v>
      </c>
      <c r="P1279" s="9">
        <f t="shared" si="215"/>
        <v>0</v>
      </c>
      <c r="Q1279" s="9">
        <f>'2024-25 Salary &amp; Benefits'!G$6</f>
        <v>14418.72</v>
      </c>
      <c r="R1279" s="146">
        <f>'2024-25 Salary &amp; Benefits'!H$6</f>
        <v>0.18149999999999999</v>
      </c>
      <c r="S1279" s="146">
        <f>'2024-25 Salary &amp; Benefits'!I$6</f>
        <v>0.17510000000000001</v>
      </c>
      <c r="T1279" s="9">
        <f t="shared" si="216"/>
        <v>0</v>
      </c>
      <c r="U1279" s="9">
        <f t="shared" si="217"/>
        <v>0</v>
      </c>
      <c r="V1279" s="9">
        <f t="shared" si="218"/>
        <v>0</v>
      </c>
      <c r="W1279" s="9">
        <f t="shared" si="219"/>
        <v>0</v>
      </c>
      <c r="X1279" s="22">
        <f t="shared" si="220"/>
        <v>0</v>
      </c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</row>
    <row r="1280" spans="1:159" s="4" customFormat="1">
      <c r="A1280" s="78" t="s">
        <v>2482</v>
      </c>
      <c r="B1280" s="90" t="s">
        <v>1949</v>
      </c>
      <c r="C1280" s="91">
        <v>5682</v>
      </c>
      <c r="D1280" s="90" t="s">
        <v>3185</v>
      </c>
      <c r="E1280" s="110" t="str">
        <f>VLOOKUP($C1280,'2023-24 School Level AAFTE'!$C$4:$L$2380,9,FALSE)</f>
        <v>No</v>
      </c>
      <c r="F1280" s="98">
        <f>VLOOKUP($C1280,'2023-24 School Level AAFTE'!$C$4:$J$2380,8,FALSE)</f>
        <v>96.1</v>
      </c>
      <c r="G1280" s="100">
        <f>IFERROR(IF(E1280= "yes",VLOOKUP(C1280,Summary!$B:$I,5,0),0),0)</f>
        <v>0</v>
      </c>
      <c r="H1280" s="99">
        <f t="shared" si="211"/>
        <v>0</v>
      </c>
      <c r="I1280" s="157">
        <f>VLOOKUP($A1280,'2024-25 Salary &amp; Benefits'!$A:$I,3,FALSE)</f>
        <v>1</v>
      </c>
      <c r="J1280" s="157">
        <f>VLOOKUP($A1280,'2024-25 Salary &amp; Benefits'!$A:$I,4,FALSE)</f>
        <v>1</v>
      </c>
      <c r="K1280" s="144">
        <f t="shared" si="212"/>
        <v>0</v>
      </c>
      <c r="L1280" s="143">
        <f t="shared" si="213"/>
        <v>0</v>
      </c>
      <c r="M1280" s="145">
        <f>'2024-25 Salary &amp; Benefits'!$E$6</f>
        <v>72728</v>
      </c>
      <c r="N1280" s="145">
        <f>'2024-25 Salary &amp; Benefits'!$F$6</f>
        <v>78209</v>
      </c>
      <c r="O1280" s="9">
        <f t="shared" si="214"/>
        <v>0</v>
      </c>
      <c r="P1280" s="9">
        <f t="shared" si="215"/>
        <v>0</v>
      </c>
      <c r="Q1280" s="9">
        <f>'2024-25 Salary &amp; Benefits'!G$6</f>
        <v>14418.72</v>
      </c>
      <c r="R1280" s="146">
        <f>'2024-25 Salary &amp; Benefits'!H$6</f>
        <v>0.18149999999999999</v>
      </c>
      <c r="S1280" s="146">
        <f>'2024-25 Salary &amp; Benefits'!I$6</f>
        <v>0.17510000000000001</v>
      </c>
      <c r="T1280" s="9">
        <f t="shared" si="216"/>
        <v>0</v>
      </c>
      <c r="U1280" s="9">
        <f t="shared" si="217"/>
        <v>0</v>
      </c>
      <c r="V1280" s="9">
        <f t="shared" si="218"/>
        <v>0</v>
      </c>
      <c r="W1280" s="9">
        <f t="shared" si="219"/>
        <v>0</v>
      </c>
      <c r="X1280" s="22">
        <f t="shared" si="220"/>
        <v>0</v>
      </c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</row>
    <row r="1281" spans="1:159" s="4" customFormat="1">
      <c r="A1281" s="78" t="s">
        <v>2482</v>
      </c>
      <c r="B1281" s="90" t="s">
        <v>1949</v>
      </c>
      <c r="C1281" s="91">
        <v>4409</v>
      </c>
      <c r="D1281" s="90" t="s">
        <v>1963</v>
      </c>
      <c r="E1281" s="110" t="str">
        <f>VLOOKUP($C1281,'2023-24 School Level AAFTE'!$C$4:$L$2380,9,FALSE)</f>
        <v>No</v>
      </c>
      <c r="F1281" s="98">
        <f>VLOOKUP($C1281,'2023-24 School Level AAFTE'!$C$4:$J$2380,8,FALSE)</f>
        <v>635.30999999999995</v>
      </c>
      <c r="G1281" s="100">
        <f>IFERROR(IF(E1281= "yes",VLOOKUP(C1281,Summary!$B:$I,5,0),0),0)</f>
        <v>0</v>
      </c>
      <c r="H1281" s="99">
        <f t="shared" si="211"/>
        <v>0</v>
      </c>
      <c r="I1281" s="157">
        <f>VLOOKUP($A1281,'2024-25 Salary &amp; Benefits'!$A:$I,3,FALSE)</f>
        <v>1</v>
      </c>
      <c r="J1281" s="157">
        <f>VLOOKUP($A1281,'2024-25 Salary &amp; Benefits'!$A:$I,4,FALSE)</f>
        <v>1</v>
      </c>
      <c r="K1281" s="144">
        <f t="shared" si="212"/>
        <v>0</v>
      </c>
      <c r="L1281" s="143">
        <f t="shared" si="213"/>
        <v>0</v>
      </c>
      <c r="M1281" s="145">
        <f>'2024-25 Salary &amp; Benefits'!$E$6</f>
        <v>72728</v>
      </c>
      <c r="N1281" s="145">
        <f>'2024-25 Salary &amp; Benefits'!$F$6</f>
        <v>78209</v>
      </c>
      <c r="O1281" s="9">
        <f t="shared" si="214"/>
        <v>0</v>
      </c>
      <c r="P1281" s="9">
        <f t="shared" si="215"/>
        <v>0</v>
      </c>
      <c r="Q1281" s="9">
        <f>'2024-25 Salary &amp; Benefits'!G$6</f>
        <v>14418.72</v>
      </c>
      <c r="R1281" s="146">
        <f>'2024-25 Salary &amp; Benefits'!H$6</f>
        <v>0.18149999999999999</v>
      </c>
      <c r="S1281" s="146">
        <f>'2024-25 Salary &amp; Benefits'!I$6</f>
        <v>0.17510000000000001</v>
      </c>
      <c r="T1281" s="9">
        <f t="shared" si="216"/>
        <v>0</v>
      </c>
      <c r="U1281" s="9">
        <f t="shared" si="217"/>
        <v>0</v>
      </c>
      <c r="V1281" s="9">
        <f t="shared" si="218"/>
        <v>0</v>
      </c>
      <c r="W1281" s="9">
        <f t="shared" si="219"/>
        <v>0</v>
      </c>
      <c r="X1281" s="22">
        <f t="shared" si="220"/>
        <v>0</v>
      </c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</row>
    <row r="1282" spans="1:159" s="4" customFormat="1">
      <c r="A1282" s="78" t="s">
        <v>2482</v>
      </c>
      <c r="B1282" s="90" t="s">
        <v>1949</v>
      </c>
      <c r="C1282" s="91">
        <v>3653</v>
      </c>
      <c r="D1282" s="90" t="s">
        <v>1955</v>
      </c>
      <c r="E1282" s="110" t="str">
        <f>VLOOKUP($C1282,'2023-24 School Level AAFTE'!$C$4:$L$2380,9,FALSE)</f>
        <v>Yes</v>
      </c>
      <c r="F1282" s="98">
        <f>VLOOKUP($C1282,'2023-24 School Level AAFTE'!$C$4:$J$2380,8,FALSE)</f>
        <v>379.77</v>
      </c>
      <c r="G1282" s="100">
        <f>IFERROR(IF(E1282= "yes",VLOOKUP(C1282,Summary!$B:$I,5,0),0),0)</f>
        <v>0</v>
      </c>
      <c r="H1282" s="99">
        <f t="shared" si="211"/>
        <v>379.77</v>
      </c>
      <c r="I1282" s="157">
        <f>VLOOKUP($A1282,'2024-25 Salary &amp; Benefits'!$A:$I,3,FALSE)</f>
        <v>1</v>
      </c>
      <c r="J1282" s="157">
        <f>VLOOKUP($A1282,'2024-25 Salary &amp; Benefits'!$A:$I,4,FALSE)</f>
        <v>1</v>
      </c>
      <c r="K1282" s="144">
        <f t="shared" si="212"/>
        <v>379.77</v>
      </c>
      <c r="L1282" s="143">
        <f t="shared" si="213"/>
        <v>1.1140000000000001</v>
      </c>
      <c r="M1282" s="145">
        <f>'2024-25 Salary &amp; Benefits'!$E$6</f>
        <v>72728</v>
      </c>
      <c r="N1282" s="145">
        <f>'2024-25 Salary &amp; Benefits'!$F$6</f>
        <v>78209</v>
      </c>
      <c r="O1282" s="9">
        <f t="shared" si="214"/>
        <v>81018.990000000005</v>
      </c>
      <c r="P1282" s="9">
        <f t="shared" si="215"/>
        <v>6105.8399999999965</v>
      </c>
      <c r="Q1282" s="9">
        <f>'2024-25 Salary &amp; Benefits'!G$6</f>
        <v>14418.72</v>
      </c>
      <c r="R1282" s="146">
        <f>'2024-25 Salary &amp; Benefits'!H$6</f>
        <v>0.18149999999999999</v>
      </c>
      <c r="S1282" s="146">
        <f>'2024-25 Salary &amp; Benefits'!I$6</f>
        <v>0.17510000000000001</v>
      </c>
      <c r="T1282" s="9">
        <f t="shared" si="216"/>
        <v>31836.53</v>
      </c>
      <c r="U1282" s="9">
        <f t="shared" si="217"/>
        <v>1452.08</v>
      </c>
      <c r="V1282" s="9">
        <f t="shared" si="218"/>
        <v>254.26</v>
      </c>
      <c r="W1282" s="9">
        <f t="shared" si="219"/>
        <v>1706.34</v>
      </c>
      <c r="X1282" s="22">
        <f t="shared" si="220"/>
        <v>120667.7</v>
      </c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</row>
    <row r="1283" spans="1:159" s="4" customFormat="1">
      <c r="A1283" s="78" t="s">
        <v>2482</v>
      </c>
      <c r="B1283" s="90" t="s">
        <v>1949</v>
      </c>
      <c r="C1283" s="91">
        <v>3539</v>
      </c>
      <c r="D1283" s="90" t="s">
        <v>1953</v>
      </c>
      <c r="E1283" s="110" t="str">
        <f>VLOOKUP($C1283,'2023-24 School Level AAFTE'!$C$4:$L$2380,9,FALSE)</f>
        <v>No</v>
      </c>
      <c r="F1283" s="98">
        <f>VLOOKUP($C1283,'2023-24 School Level AAFTE'!$C$4:$J$2380,8,FALSE)</f>
        <v>512.29999999999995</v>
      </c>
      <c r="G1283" s="100">
        <f>IFERROR(IF(E1283= "yes",VLOOKUP(C1283,Summary!$B:$I,5,0),0),0)</f>
        <v>0</v>
      </c>
      <c r="H1283" s="99">
        <f t="shared" si="211"/>
        <v>0</v>
      </c>
      <c r="I1283" s="157">
        <f>VLOOKUP($A1283,'2024-25 Salary &amp; Benefits'!$A:$I,3,FALSE)</f>
        <v>1</v>
      </c>
      <c r="J1283" s="157">
        <f>VLOOKUP($A1283,'2024-25 Salary &amp; Benefits'!$A:$I,4,FALSE)</f>
        <v>1</v>
      </c>
      <c r="K1283" s="144">
        <f t="shared" si="212"/>
        <v>0</v>
      </c>
      <c r="L1283" s="143">
        <f t="shared" si="213"/>
        <v>0</v>
      </c>
      <c r="M1283" s="145">
        <f>'2024-25 Salary &amp; Benefits'!$E$6</f>
        <v>72728</v>
      </c>
      <c r="N1283" s="145">
        <f>'2024-25 Salary &amp; Benefits'!$F$6</f>
        <v>78209</v>
      </c>
      <c r="O1283" s="9">
        <f t="shared" si="214"/>
        <v>0</v>
      </c>
      <c r="P1283" s="9">
        <f t="shared" si="215"/>
        <v>0</v>
      </c>
      <c r="Q1283" s="9">
        <f>'2024-25 Salary &amp; Benefits'!G$6</f>
        <v>14418.72</v>
      </c>
      <c r="R1283" s="146">
        <f>'2024-25 Salary &amp; Benefits'!H$6</f>
        <v>0.18149999999999999</v>
      </c>
      <c r="S1283" s="146">
        <f>'2024-25 Salary &amp; Benefits'!I$6</f>
        <v>0.17510000000000001</v>
      </c>
      <c r="T1283" s="9">
        <f t="shared" si="216"/>
        <v>0</v>
      </c>
      <c r="U1283" s="9">
        <f t="shared" si="217"/>
        <v>0</v>
      </c>
      <c r="V1283" s="9">
        <f t="shared" si="218"/>
        <v>0</v>
      </c>
      <c r="W1283" s="9">
        <f t="shared" si="219"/>
        <v>0</v>
      </c>
      <c r="X1283" s="22">
        <f t="shared" si="220"/>
        <v>0</v>
      </c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</row>
    <row r="1284" spans="1:159" s="4" customFormat="1">
      <c r="A1284" s="78" t="s">
        <v>2482</v>
      </c>
      <c r="B1284" s="90" t="s">
        <v>1949</v>
      </c>
      <c r="C1284" s="91">
        <v>3262</v>
      </c>
      <c r="D1284" s="90" t="s">
        <v>1952</v>
      </c>
      <c r="E1284" s="110" t="str">
        <f>VLOOKUP($C1284,'2023-24 School Level AAFTE'!$C$4:$L$2380,9,FALSE)</f>
        <v>Yes</v>
      </c>
      <c r="F1284" s="98">
        <f>VLOOKUP($C1284,'2023-24 School Level AAFTE'!$C$4:$J$2380,8,FALSE)</f>
        <v>497.73</v>
      </c>
      <c r="G1284" s="100">
        <f>IFERROR(IF(E1284= "yes",VLOOKUP(C1284,Summary!$B:$I,5,0),0),0)</f>
        <v>0</v>
      </c>
      <c r="H1284" s="99">
        <f t="shared" si="211"/>
        <v>497.73</v>
      </c>
      <c r="I1284" s="157">
        <f>VLOOKUP($A1284,'2024-25 Salary &amp; Benefits'!$A:$I,3,FALSE)</f>
        <v>1</v>
      </c>
      <c r="J1284" s="157">
        <f>VLOOKUP($A1284,'2024-25 Salary &amp; Benefits'!$A:$I,4,FALSE)</f>
        <v>1</v>
      </c>
      <c r="K1284" s="144">
        <f t="shared" si="212"/>
        <v>497.73</v>
      </c>
      <c r="L1284" s="143">
        <f t="shared" si="213"/>
        <v>1.46</v>
      </c>
      <c r="M1284" s="145">
        <f>'2024-25 Salary &amp; Benefits'!$E$6</f>
        <v>72728</v>
      </c>
      <c r="N1284" s="145">
        <f>'2024-25 Salary &amp; Benefits'!$F$6</f>
        <v>78209</v>
      </c>
      <c r="O1284" s="9">
        <f t="shared" si="214"/>
        <v>106182.88</v>
      </c>
      <c r="P1284" s="9">
        <f t="shared" si="215"/>
        <v>8002.2599999999948</v>
      </c>
      <c r="Q1284" s="9">
        <f>'2024-25 Salary &amp; Benefits'!G$6</f>
        <v>14418.72</v>
      </c>
      <c r="R1284" s="146">
        <f>'2024-25 Salary &amp; Benefits'!H$6</f>
        <v>0.18149999999999999</v>
      </c>
      <c r="S1284" s="146">
        <f>'2024-25 Salary &amp; Benefits'!I$6</f>
        <v>0.17510000000000001</v>
      </c>
      <c r="T1284" s="9">
        <f t="shared" si="216"/>
        <v>41724.720000000001</v>
      </c>
      <c r="U1284" s="9">
        <f t="shared" si="217"/>
        <v>1903.09</v>
      </c>
      <c r="V1284" s="9">
        <f t="shared" si="218"/>
        <v>333.23</v>
      </c>
      <c r="W1284" s="9">
        <f t="shared" si="219"/>
        <v>2236.3199999999997</v>
      </c>
      <c r="X1284" s="22">
        <f t="shared" si="220"/>
        <v>158146.18</v>
      </c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</row>
    <row r="1285" spans="1:159" s="4" customFormat="1">
      <c r="A1285" s="78" t="s">
        <v>2482</v>
      </c>
      <c r="B1285" s="90" t="s">
        <v>1949</v>
      </c>
      <c r="C1285" s="91">
        <v>4255</v>
      </c>
      <c r="D1285" s="90" t="s">
        <v>1959</v>
      </c>
      <c r="E1285" s="110" t="str">
        <f>VLOOKUP($C1285,'2023-24 School Level AAFTE'!$C$4:$L$2380,9,FALSE)</f>
        <v>No</v>
      </c>
      <c r="F1285" s="98">
        <f>VLOOKUP($C1285,'2023-24 School Level AAFTE'!$C$4:$J$2380,8,FALSE)</f>
        <v>630.09</v>
      </c>
      <c r="G1285" s="100">
        <f>IFERROR(IF(E1285= "yes",VLOOKUP(C1285,Summary!$B:$I,5,0),0),0)</f>
        <v>0</v>
      </c>
      <c r="H1285" s="99">
        <f t="shared" si="211"/>
        <v>0</v>
      </c>
      <c r="I1285" s="157">
        <f>VLOOKUP($A1285,'2024-25 Salary &amp; Benefits'!$A:$I,3,FALSE)</f>
        <v>1</v>
      </c>
      <c r="J1285" s="157">
        <f>VLOOKUP($A1285,'2024-25 Salary &amp; Benefits'!$A:$I,4,FALSE)</f>
        <v>1</v>
      </c>
      <c r="K1285" s="144">
        <f t="shared" si="212"/>
        <v>0</v>
      </c>
      <c r="L1285" s="143">
        <f t="shared" si="213"/>
        <v>0</v>
      </c>
      <c r="M1285" s="145">
        <f>'2024-25 Salary &amp; Benefits'!$E$6</f>
        <v>72728</v>
      </c>
      <c r="N1285" s="145">
        <f>'2024-25 Salary &amp; Benefits'!$F$6</f>
        <v>78209</v>
      </c>
      <c r="O1285" s="9">
        <f t="shared" si="214"/>
        <v>0</v>
      </c>
      <c r="P1285" s="9">
        <f t="shared" si="215"/>
        <v>0</v>
      </c>
      <c r="Q1285" s="9">
        <f>'2024-25 Salary &amp; Benefits'!G$6</f>
        <v>14418.72</v>
      </c>
      <c r="R1285" s="146">
        <f>'2024-25 Salary &amp; Benefits'!H$6</f>
        <v>0.18149999999999999</v>
      </c>
      <c r="S1285" s="146">
        <f>'2024-25 Salary &amp; Benefits'!I$6</f>
        <v>0.17510000000000001</v>
      </c>
      <c r="T1285" s="9">
        <f t="shared" si="216"/>
        <v>0</v>
      </c>
      <c r="U1285" s="9">
        <f t="shared" si="217"/>
        <v>0</v>
      </c>
      <c r="V1285" s="9">
        <f t="shared" si="218"/>
        <v>0</v>
      </c>
      <c r="W1285" s="9">
        <f t="shared" si="219"/>
        <v>0</v>
      </c>
      <c r="X1285" s="22">
        <f t="shared" si="220"/>
        <v>0</v>
      </c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</row>
    <row r="1286" spans="1:159" s="4" customFormat="1">
      <c r="A1286" s="78" t="s">
        <v>2482</v>
      </c>
      <c r="B1286" s="90" t="s">
        <v>1949</v>
      </c>
      <c r="C1286" s="91">
        <v>3130</v>
      </c>
      <c r="D1286" s="90" t="s">
        <v>414</v>
      </c>
      <c r="E1286" s="110" t="str">
        <f>VLOOKUP($C1286,'2023-24 School Level AAFTE'!$C$4:$L$2380,9,FALSE)</f>
        <v>Yes</v>
      </c>
      <c r="F1286" s="98">
        <f>VLOOKUP($C1286,'2023-24 School Level AAFTE'!$C$4:$J$2380,8,FALSE)</f>
        <v>607.97</v>
      </c>
      <c r="G1286" s="100">
        <f>IFERROR(IF(E1286= "yes",VLOOKUP(C1286,Summary!$B:$I,5,0),0),0)</f>
        <v>0</v>
      </c>
      <c r="H1286" s="99">
        <f t="shared" ref="H1286:H1349" si="221">IF(E1286= "yes", F1286,0)</f>
        <v>607.97</v>
      </c>
      <c r="I1286" s="157">
        <f>VLOOKUP($A1286,'2024-25 Salary &amp; Benefits'!$A:$I,3,FALSE)</f>
        <v>1</v>
      </c>
      <c r="J1286" s="157">
        <f>VLOOKUP($A1286,'2024-25 Salary &amp; Benefits'!$A:$I,4,FALSE)</f>
        <v>1</v>
      </c>
      <c r="K1286" s="144">
        <f t="shared" ref="K1286:K1349" si="222">IF(G1286&gt;0,G1286,H1286)</f>
        <v>607.97</v>
      </c>
      <c r="L1286" s="143">
        <f t="shared" ref="L1286:L1349" si="223">ROUND((($K1286*1.1*36)/15)/900,3)</f>
        <v>1.7829999999999999</v>
      </c>
      <c r="M1286" s="145">
        <f>'2024-25 Salary &amp; Benefits'!$E$6</f>
        <v>72728</v>
      </c>
      <c r="N1286" s="145">
        <f>'2024-25 Salary &amp; Benefits'!$F$6</f>
        <v>78209</v>
      </c>
      <c r="O1286" s="9">
        <f t="shared" ref="O1286:O1349" si="224">ROUND($I1286*$M1286*$L1286,2)</f>
        <v>129674.02</v>
      </c>
      <c r="P1286" s="9">
        <f t="shared" ref="P1286:P1349" si="225">ROUND($J1286*$N1286*$L1286,2)-O1286</f>
        <v>9772.6299999999901</v>
      </c>
      <c r="Q1286" s="9">
        <f>'2024-25 Salary &amp; Benefits'!G$6</f>
        <v>14418.72</v>
      </c>
      <c r="R1286" s="146">
        <f>'2024-25 Salary &amp; Benefits'!H$6</f>
        <v>0.18149999999999999</v>
      </c>
      <c r="S1286" s="146">
        <f>'2024-25 Salary &amp; Benefits'!I$6</f>
        <v>0.17510000000000001</v>
      </c>
      <c r="T1286" s="9">
        <f t="shared" ref="T1286:T1349" si="226">ROUND(O1286*R1286+P1286*S1286+L1286*Q1286,2)</f>
        <v>50955.6</v>
      </c>
      <c r="U1286" s="9">
        <f t="shared" ref="U1286:U1349" si="227">ROUND((($N1286*$J1286*$L1286)/180)*3,2)</f>
        <v>2324.11</v>
      </c>
      <c r="V1286" s="9">
        <f t="shared" ref="V1286:V1349" si="228">ROUND(U1286*S1286,2)</f>
        <v>406.95</v>
      </c>
      <c r="W1286" s="9">
        <f t="shared" ref="W1286:W1349" si="229">SUM(U1286:V1286)</f>
        <v>2731.06</v>
      </c>
      <c r="X1286" s="22">
        <f t="shared" ref="X1286:X1349" si="230">SUM(T1286,O1286:P1286,W1286)</f>
        <v>193133.31</v>
      </c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</row>
    <row r="1287" spans="1:159" s="4" customFormat="1">
      <c r="A1287" s="78" t="s">
        <v>2482</v>
      </c>
      <c r="B1287" s="90" t="s">
        <v>1949</v>
      </c>
      <c r="C1287" s="89">
        <v>3611</v>
      </c>
      <c r="D1287" s="88" t="s">
        <v>1954</v>
      </c>
      <c r="E1287" s="110" t="str">
        <f>VLOOKUP($C1287,'2023-24 School Level AAFTE'!$C$4:$L$2380,9,FALSE)</f>
        <v>Yes</v>
      </c>
      <c r="F1287" s="98">
        <f>VLOOKUP($C1287,'2023-24 School Level AAFTE'!$C$4:$J$2380,8,FALSE)</f>
        <v>801.69</v>
      </c>
      <c r="G1287" s="100">
        <f>IFERROR(IF(E1287= "yes",VLOOKUP(C1287,Summary!$B:$I,5,0),0),0)</f>
        <v>0</v>
      </c>
      <c r="H1287" s="99">
        <f t="shared" si="221"/>
        <v>801.69</v>
      </c>
      <c r="I1287" s="157">
        <f>VLOOKUP($A1287,'2024-25 Salary &amp; Benefits'!$A:$I,3,FALSE)</f>
        <v>1</v>
      </c>
      <c r="J1287" s="157">
        <f>VLOOKUP($A1287,'2024-25 Salary &amp; Benefits'!$A:$I,4,FALSE)</f>
        <v>1</v>
      </c>
      <c r="K1287" s="144">
        <f t="shared" si="222"/>
        <v>801.69</v>
      </c>
      <c r="L1287" s="143">
        <f t="shared" si="223"/>
        <v>2.3519999999999999</v>
      </c>
      <c r="M1287" s="145">
        <f>'2024-25 Salary &amp; Benefits'!$E$6</f>
        <v>72728</v>
      </c>
      <c r="N1287" s="145">
        <f>'2024-25 Salary &amp; Benefits'!$F$6</f>
        <v>78209</v>
      </c>
      <c r="O1287" s="9">
        <f t="shared" si="224"/>
        <v>171056.26</v>
      </c>
      <c r="P1287" s="9">
        <f t="shared" si="225"/>
        <v>12891.309999999998</v>
      </c>
      <c r="Q1287" s="9">
        <f>'2024-25 Salary &amp; Benefits'!G$6</f>
        <v>14418.72</v>
      </c>
      <c r="R1287" s="146">
        <f>'2024-25 Salary &amp; Benefits'!H$6</f>
        <v>0.18149999999999999</v>
      </c>
      <c r="S1287" s="146">
        <f>'2024-25 Salary &amp; Benefits'!I$6</f>
        <v>0.17510000000000001</v>
      </c>
      <c r="T1287" s="9">
        <f t="shared" si="226"/>
        <v>67216.81</v>
      </c>
      <c r="U1287" s="9">
        <f t="shared" si="227"/>
        <v>3065.79</v>
      </c>
      <c r="V1287" s="9">
        <f t="shared" si="228"/>
        <v>536.82000000000005</v>
      </c>
      <c r="W1287" s="9">
        <f t="shared" si="229"/>
        <v>3602.61</v>
      </c>
      <c r="X1287" s="22">
        <f t="shared" si="230"/>
        <v>254766.99</v>
      </c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</row>
    <row r="1288" spans="1:159" s="4" customFormat="1">
      <c r="A1288" s="78" t="s">
        <v>2482</v>
      </c>
      <c r="B1288" s="90" t="s">
        <v>1949</v>
      </c>
      <c r="C1288" s="91">
        <v>3010</v>
      </c>
      <c r="D1288" s="90" t="s">
        <v>1951</v>
      </c>
      <c r="E1288" s="110" t="str">
        <f>VLOOKUP($C1288,'2023-24 School Level AAFTE'!$C$4:$L$2380,9,FALSE)</f>
        <v>No</v>
      </c>
      <c r="F1288" s="98">
        <f>VLOOKUP($C1288,'2023-24 School Level AAFTE'!$C$4:$J$2380,8,FALSE)</f>
        <v>1354.71</v>
      </c>
      <c r="G1288" s="100">
        <f>IFERROR(IF(E1288= "yes",VLOOKUP(C1288,Summary!$B:$I,5,0),0),0)</f>
        <v>0</v>
      </c>
      <c r="H1288" s="99">
        <f t="shared" si="221"/>
        <v>0</v>
      </c>
      <c r="I1288" s="157">
        <f>VLOOKUP($A1288,'2024-25 Salary &amp; Benefits'!$A:$I,3,FALSE)</f>
        <v>1</v>
      </c>
      <c r="J1288" s="157">
        <f>VLOOKUP($A1288,'2024-25 Salary &amp; Benefits'!$A:$I,4,FALSE)</f>
        <v>1</v>
      </c>
      <c r="K1288" s="144">
        <f t="shared" si="222"/>
        <v>0</v>
      </c>
      <c r="L1288" s="143">
        <f t="shared" si="223"/>
        <v>0</v>
      </c>
      <c r="M1288" s="145">
        <f>'2024-25 Salary &amp; Benefits'!$E$6</f>
        <v>72728</v>
      </c>
      <c r="N1288" s="145">
        <f>'2024-25 Salary &amp; Benefits'!$F$6</f>
        <v>78209</v>
      </c>
      <c r="O1288" s="9">
        <f t="shared" si="224"/>
        <v>0</v>
      </c>
      <c r="P1288" s="9">
        <f t="shared" si="225"/>
        <v>0</v>
      </c>
      <c r="Q1288" s="9">
        <f>'2024-25 Salary &amp; Benefits'!G$6</f>
        <v>14418.72</v>
      </c>
      <c r="R1288" s="146">
        <f>'2024-25 Salary &amp; Benefits'!H$6</f>
        <v>0.18149999999999999</v>
      </c>
      <c r="S1288" s="146">
        <f>'2024-25 Salary &amp; Benefits'!I$6</f>
        <v>0.17510000000000001</v>
      </c>
      <c r="T1288" s="9">
        <f t="shared" si="226"/>
        <v>0</v>
      </c>
      <c r="U1288" s="9">
        <f t="shared" si="227"/>
        <v>0</v>
      </c>
      <c r="V1288" s="9">
        <f t="shared" si="228"/>
        <v>0</v>
      </c>
      <c r="W1288" s="9">
        <f t="shared" si="229"/>
        <v>0</v>
      </c>
      <c r="X1288" s="22">
        <f t="shared" si="230"/>
        <v>0</v>
      </c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</row>
    <row r="1289" spans="1:159" s="4" customFormat="1">
      <c r="A1289" s="78" t="s">
        <v>2482</v>
      </c>
      <c r="B1289" s="90" t="s">
        <v>1949</v>
      </c>
      <c r="C1289" s="91">
        <v>3709</v>
      </c>
      <c r="D1289" s="90" t="s">
        <v>1956</v>
      </c>
      <c r="E1289" s="110" t="str">
        <f>VLOOKUP($C1289,'2023-24 School Level AAFTE'!$C$4:$L$2380,9,FALSE)</f>
        <v>No</v>
      </c>
      <c r="F1289" s="98">
        <f>VLOOKUP($C1289,'2023-24 School Level AAFTE'!$C$4:$J$2380,8,FALSE)</f>
        <v>608.86</v>
      </c>
      <c r="G1289" s="100">
        <f>IFERROR(IF(E1289= "yes",VLOOKUP(C1289,Summary!$B:$I,5,0),0),0)</f>
        <v>0</v>
      </c>
      <c r="H1289" s="99">
        <f t="shared" si="221"/>
        <v>0</v>
      </c>
      <c r="I1289" s="157">
        <f>VLOOKUP($A1289,'2024-25 Salary &amp; Benefits'!$A:$I,3,FALSE)</f>
        <v>1</v>
      </c>
      <c r="J1289" s="157">
        <f>VLOOKUP($A1289,'2024-25 Salary &amp; Benefits'!$A:$I,4,FALSE)</f>
        <v>1</v>
      </c>
      <c r="K1289" s="144">
        <f t="shared" si="222"/>
        <v>0</v>
      </c>
      <c r="L1289" s="143">
        <f t="shared" si="223"/>
        <v>0</v>
      </c>
      <c r="M1289" s="145">
        <f>'2024-25 Salary &amp; Benefits'!$E$6</f>
        <v>72728</v>
      </c>
      <c r="N1289" s="145">
        <f>'2024-25 Salary &amp; Benefits'!$F$6</f>
        <v>78209</v>
      </c>
      <c r="O1289" s="9">
        <f t="shared" si="224"/>
        <v>0</v>
      </c>
      <c r="P1289" s="9">
        <f t="shared" si="225"/>
        <v>0</v>
      </c>
      <c r="Q1289" s="9">
        <f>'2024-25 Salary &amp; Benefits'!G$6</f>
        <v>14418.72</v>
      </c>
      <c r="R1289" s="146">
        <f>'2024-25 Salary &amp; Benefits'!H$6</f>
        <v>0.18149999999999999</v>
      </c>
      <c r="S1289" s="146">
        <f>'2024-25 Salary &amp; Benefits'!I$6</f>
        <v>0.17510000000000001</v>
      </c>
      <c r="T1289" s="9">
        <f t="shared" si="226"/>
        <v>0</v>
      </c>
      <c r="U1289" s="9">
        <f t="shared" si="227"/>
        <v>0</v>
      </c>
      <c r="V1289" s="9">
        <f t="shared" si="228"/>
        <v>0</v>
      </c>
      <c r="W1289" s="9">
        <f t="shared" si="229"/>
        <v>0</v>
      </c>
      <c r="X1289" s="22">
        <f t="shared" si="230"/>
        <v>0</v>
      </c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</row>
    <row r="1290" spans="1:159" s="4" customFormat="1">
      <c r="A1290" s="78" t="s">
        <v>2482</v>
      </c>
      <c r="B1290" s="90" t="s">
        <v>1949</v>
      </c>
      <c r="C1290" s="91">
        <v>4271</v>
      </c>
      <c r="D1290" s="90" t="s">
        <v>1960</v>
      </c>
      <c r="E1290" s="110" t="str">
        <f>VLOOKUP($C1290,'2023-24 School Level AAFTE'!$C$4:$L$2380,9,FALSE)</f>
        <v>Yes</v>
      </c>
      <c r="F1290" s="98">
        <f>VLOOKUP($C1290,'2023-24 School Level AAFTE'!$C$4:$J$2380,8,FALSE)</f>
        <v>448.75</v>
      </c>
      <c r="G1290" s="100">
        <f>IFERROR(IF(E1290= "yes",VLOOKUP(C1290,Summary!$B:$I,5,0),0),0)</f>
        <v>0</v>
      </c>
      <c r="H1290" s="99">
        <f t="shared" si="221"/>
        <v>448.75</v>
      </c>
      <c r="I1290" s="157">
        <f>VLOOKUP($A1290,'2024-25 Salary &amp; Benefits'!$A:$I,3,FALSE)</f>
        <v>1</v>
      </c>
      <c r="J1290" s="157">
        <f>VLOOKUP($A1290,'2024-25 Salary &amp; Benefits'!$A:$I,4,FALSE)</f>
        <v>1</v>
      </c>
      <c r="K1290" s="144">
        <f t="shared" si="222"/>
        <v>448.75</v>
      </c>
      <c r="L1290" s="143">
        <f t="shared" si="223"/>
        <v>1.3160000000000001</v>
      </c>
      <c r="M1290" s="145">
        <f>'2024-25 Salary &amp; Benefits'!$E$6</f>
        <v>72728</v>
      </c>
      <c r="N1290" s="145">
        <f>'2024-25 Salary &amp; Benefits'!$F$6</f>
        <v>78209</v>
      </c>
      <c r="O1290" s="9">
        <f t="shared" si="224"/>
        <v>95710.05</v>
      </c>
      <c r="P1290" s="9">
        <f t="shared" si="225"/>
        <v>7212.9899999999907</v>
      </c>
      <c r="Q1290" s="9">
        <f>'2024-25 Salary &amp; Benefits'!G$6</f>
        <v>14418.72</v>
      </c>
      <c r="R1290" s="146">
        <f>'2024-25 Salary &amp; Benefits'!H$6</f>
        <v>0.18149999999999999</v>
      </c>
      <c r="S1290" s="146">
        <f>'2024-25 Salary &amp; Benefits'!I$6</f>
        <v>0.17510000000000001</v>
      </c>
      <c r="T1290" s="9">
        <f t="shared" si="226"/>
        <v>37609.4</v>
      </c>
      <c r="U1290" s="9">
        <f t="shared" si="227"/>
        <v>1715.38</v>
      </c>
      <c r="V1290" s="9">
        <f t="shared" si="228"/>
        <v>300.36</v>
      </c>
      <c r="W1290" s="9">
        <f t="shared" si="229"/>
        <v>2015.7400000000002</v>
      </c>
      <c r="X1290" s="22">
        <f t="shared" si="230"/>
        <v>142548.18</v>
      </c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</row>
    <row r="1291" spans="1:159" s="4" customFormat="1">
      <c r="A1291" s="78" t="s">
        <v>2482</v>
      </c>
      <c r="B1291" s="90" t="s">
        <v>1949</v>
      </c>
      <c r="C1291" s="91">
        <v>4427</v>
      </c>
      <c r="D1291" s="81" t="s">
        <v>1964</v>
      </c>
      <c r="E1291" s="110" t="str">
        <f>VLOOKUP($C1291,'2023-24 School Level AAFTE'!$C$4:$L$2380,9,FALSE)</f>
        <v>No</v>
      </c>
      <c r="F1291" s="98">
        <f>VLOOKUP($C1291,'2023-24 School Level AAFTE'!$C$4:$J$2380,8,FALSE)</f>
        <v>1474.46</v>
      </c>
      <c r="G1291" s="100">
        <f>IFERROR(IF(E1291= "yes",VLOOKUP(C1291,Summary!$B:$I,5,0),0),0)</f>
        <v>0</v>
      </c>
      <c r="H1291" s="99">
        <f t="shared" si="221"/>
        <v>0</v>
      </c>
      <c r="I1291" s="157">
        <f>VLOOKUP($A1291,'2024-25 Salary &amp; Benefits'!$A:$I,3,FALSE)</f>
        <v>1</v>
      </c>
      <c r="J1291" s="157">
        <f>VLOOKUP($A1291,'2024-25 Salary &amp; Benefits'!$A:$I,4,FALSE)</f>
        <v>1</v>
      </c>
      <c r="K1291" s="144">
        <f t="shared" si="222"/>
        <v>0</v>
      </c>
      <c r="L1291" s="143">
        <f t="shared" si="223"/>
        <v>0</v>
      </c>
      <c r="M1291" s="145">
        <f>'2024-25 Salary &amp; Benefits'!$E$6</f>
        <v>72728</v>
      </c>
      <c r="N1291" s="145">
        <f>'2024-25 Salary &amp; Benefits'!$F$6</f>
        <v>78209</v>
      </c>
      <c r="O1291" s="9">
        <f t="shared" si="224"/>
        <v>0</v>
      </c>
      <c r="P1291" s="9">
        <f t="shared" si="225"/>
        <v>0</v>
      </c>
      <c r="Q1291" s="9">
        <f>'2024-25 Salary &amp; Benefits'!G$6</f>
        <v>14418.72</v>
      </c>
      <c r="R1291" s="146">
        <f>'2024-25 Salary &amp; Benefits'!H$6</f>
        <v>0.18149999999999999</v>
      </c>
      <c r="S1291" s="146">
        <f>'2024-25 Salary &amp; Benefits'!I$6</f>
        <v>0.17510000000000001</v>
      </c>
      <c r="T1291" s="9">
        <f t="shared" si="226"/>
        <v>0</v>
      </c>
      <c r="U1291" s="9">
        <f t="shared" si="227"/>
        <v>0</v>
      </c>
      <c r="V1291" s="9">
        <f t="shared" si="228"/>
        <v>0</v>
      </c>
      <c r="W1291" s="9">
        <f t="shared" si="229"/>
        <v>0</v>
      </c>
      <c r="X1291" s="22">
        <f t="shared" si="230"/>
        <v>0</v>
      </c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</row>
    <row r="1292" spans="1:159" s="4" customFormat="1">
      <c r="A1292" s="78" t="s">
        <v>2482</v>
      </c>
      <c r="B1292" s="90" t="s">
        <v>1949</v>
      </c>
      <c r="C1292" s="91">
        <v>5452</v>
      </c>
      <c r="D1292" s="90" t="s">
        <v>1967</v>
      </c>
      <c r="E1292" s="110" t="str">
        <f>VLOOKUP($C1292,'2023-24 School Level AAFTE'!$C$4:$L$2380,9,FALSE)</f>
        <v>No</v>
      </c>
      <c r="F1292" s="98">
        <f>VLOOKUP($C1292,'2023-24 School Level AAFTE'!$C$4:$J$2380,8,FALSE)</f>
        <v>778.66</v>
      </c>
      <c r="G1292" s="100">
        <f>IFERROR(IF(E1292= "yes",VLOOKUP(C1292,Summary!$B:$I,5,0),0),0)</f>
        <v>0</v>
      </c>
      <c r="H1292" s="99">
        <f t="shared" si="221"/>
        <v>0</v>
      </c>
      <c r="I1292" s="157">
        <f>VLOOKUP($A1292,'2024-25 Salary &amp; Benefits'!$A:$I,3,FALSE)</f>
        <v>1</v>
      </c>
      <c r="J1292" s="157">
        <f>VLOOKUP($A1292,'2024-25 Salary &amp; Benefits'!$A:$I,4,FALSE)</f>
        <v>1</v>
      </c>
      <c r="K1292" s="144">
        <f t="shared" si="222"/>
        <v>0</v>
      </c>
      <c r="L1292" s="143">
        <f t="shared" si="223"/>
        <v>0</v>
      </c>
      <c r="M1292" s="145">
        <f>'2024-25 Salary &amp; Benefits'!$E$6</f>
        <v>72728</v>
      </c>
      <c r="N1292" s="145">
        <f>'2024-25 Salary &amp; Benefits'!$F$6</f>
        <v>78209</v>
      </c>
      <c r="O1292" s="9">
        <f t="shared" si="224"/>
        <v>0</v>
      </c>
      <c r="P1292" s="9">
        <f t="shared" si="225"/>
        <v>0</v>
      </c>
      <c r="Q1292" s="9">
        <f>'2024-25 Salary &amp; Benefits'!G$6</f>
        <v>14418.72</v>
      </c>
      <c r="R1292" s="146">
        <f>'2024-25 Salary &amp; Benefits'!H$6</f>
        <v>0.18149999999999999</v>
      </c>
      <c r="S1292" s="146">
        <f>'2024-25 Salary &amp; Benefits'!I$6</f>
        <v>0.17510000000000001</v>
      </c>
      <c r="T1292" s="9">
        <f t="shared" si="226"/>
        <v>0</v>
      </c>
      <c r="U1292" s="9">
        <f t="shared" si="227"/>
        <v>0</v>
      </c>
      <c r="V1292" s="9">
        <f t="shared" si="228"/>
        <v>0</v>
      </c>
      <c r="W1292" s="9">
        <f t="shared" si="229"/>
        <v>0</v>
      </c>
      <c r="X1292" s="22">
        <f t="shared" si="230"/>
        <v>0</v>
      </c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</row>
    <row r="1293" spans="1:159" s="4" customFormat="1">
      <c r="A1293" s="78" t="s">
        <v>2482</v>
      </c>
      <c r="B1293" s="90" t="s">
        <v>1949</v>
      </c>
      <c r="C1293" s="91">
        <v>4368</v>
      </c>
      <c r="D1293" s="90" t="s">
        <v>1961</v>
      </c>
      <c r="E1293" s="110" t="str">
        <f>VLOOKUP($C1293,'2023-24 School Level AAFTE'!$C$4:$L$2380,9,FALSE)</f>
        <v>Yes</v>
      </c>
      <c r="F1293" s="98">
        <f>VLOOKUP($C1293,'2023-24 School Level AAFTE'!$C$4:$J$2380,8,FALSE)</f>
        <v>458.92</v>
      </c>
      <c r="G1293" s="100">
        <f>IFERROR(IF(E1293= "yes",VLOOKUP(C1293,Summary!$B:$I,5,0),0),0)</f>
        <v>0</v>
      </c>
      <c r="H1293" s="99">
        <f t="shared" si="221"/>
        <v>458.92</v>
      </c>
      <c r="I1293" s="157">
        <f>VLOOKUP($A1293,'2024-25 Salary &amp; Benefits'!$A:$I,3,FALSE)</f>
        <v>1</v>
      </c>
      <c r="J1293" s="157">
        <f>VLOOKUP($A1293,'2024-25 Salary &amp; Benefits'!$A:$I,4,FALSE)</f>
        <v>1</v>
      </c>
      <c r="K1293" s="144">
        <f t="shared" si="222"/>
        <v>458.92</v>
      </c>
      <c r="L1293" s="143">
        <f t="shared" si="223"/>
        <v>1.3460000000000001</v>
      </c>
      <c r="M1293" s="145">
        <f>'2024-25 Salary &amp; Benefits'!$E$6</f>
        <v>72728</v>
      </c>
      <c r="N1293" s="145">
        <f>'2024-25 Salary &amp; Benefits'!$F$6</f>
        <v>78209</v>
      </c>
      <c r="O1293" s="9">
        <f t="shared" si="224"/>
        <v>97891.89</v>
      </c>
      <c r="P1293" s="9">
        <f t="shared" si="225"/>
        <v>7377.4199999999983</v>
      </c>
      <c r="Q1293" s="9">
        <f>'2024-25 Salary &amp; Benefits'!G$6</f>
        <v>14418.72</v>
      </c>
      <c r="R1293" s="146">
        <f>'2024-25 Salary &amp; Benefits'!H$6</f>
        <v>0.18149999999999999</v>
      </c>
      <c r="S1293" s="146">
        <f>'2024-25 Salary &amp; Benefits'!I$6</f>
        <v>0.17510000000000001</v>
      </c>
      <c r="T1293" s="9">
        <f t="shared" si="226"/>
        <v>38466.76</v>
      </c>
      <c r="U1293" s="9">
        <f t="shared" si="227"/>
        <v>1754.49</v>
      </c>
      <c r="V1293" s="9">
        <f t="shared" si="228"/>
        <v>307.20999999999998</v>
      </c>
      <c r="W1293" s="9">
        <f t="shared" si="229"/>
        <v>2061.6999999999998</v>
      </c>
      <c r="X1293" s="22">
        <f t="shared" si="230"/>
        <v>145797.77000000002</v>
      </c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</row>
    <row r="1294" spans="1:159" s="4" customFormat="1">
      <c r="A1294" s="78" t="s">
        <v>2482</v>
      </c>
      <c r="B1294" s="90" t="s">
        <v>1949</v>
      </c>
      <c r="C1294" s="91">
        <v>2754</v>
      </c>
      <c r="D1294" s="90" t="s">
        <v>1950</v>
      </c>
      <c r="E1294" s="110" t="str">
        <f>VLOOKUP($C1294,'2023-24 School Level AAFTE'!$C$4:$L$2380,9,FALSE)</f>
        <v>No</v>
      </c>
      <c r="F1294" s="98">
        <f>VLOOKUP($C1294,'2023-24 School Level AAFTE'!$C$4:$J$2380,8,FALSE)</f>
        <v>572.85</v>
      </c>
      <c r="G1294" s="100">
        <f>IFERROR(IF(E1294= "yes",VLOOKUP(C1294,Summary!$B:$I,5,0),0),0)</f>
        <v>0</v>
      </c>
      <c r="H1294" s="99">
        <f t="shared" si="221"/>
        <v>0</v>
      </c>
      <c r="I1294" s="157">
        <f>VLOOKUP($A1294,'2024-25 Salary &amp; Benefits'!$A:$I,3,FALSE)</f>
        <v>1</v>
      </c>
      <c r="J1294" s="157">
        <f>VLOOKUP($A1294,'2024-25 Salary &amp; Benefits'!$A:$I,4,FALSE)</f>
        <v>1</v>
      </c>
      <c r="K1294" s="144">
        <f t="shared" si="222"/>
        <v>0</v>
      </c>
      <c r="L1294" s="143">
        <f t="shared" si="223"/>
        <v>0</v>
      </c>
      <c r="M1294" s="145">
        <f>'2024-25 Salary &amp; Benefits'!$E$6</f>
        <v>72728</v>
      </c>
      <c r="N1294" s="145">
        <f>'2024-25 Salary &amp; Benefits'!$F$6</f>
        <v>78209</v>
      </c>
      <c r="O1294" s="9">
        <f t="shared" si="224"/>
        <v>0</v>
      </c>
      <c r="P1294" s="9">
        <f t="shared" si="225"/>
        <v>0</v>
      </c>
      <c r="Q1294" s="9">
        <f>'2024-25 Salary &amp; Benefits'!G$6</f>
        <v>14418.72</v>
      </c>
      <c r="R1294" s="146">
        <f>'2024-25 Salary &amp; Benefits'!H$6</f>
        <v>0.18149999999999999</v>
      </c>
      <c r="S1294" s="146">
        <f>'2024-25 Salary &amp; Benefits'!I$6</f>
        <v>0.17510000000000001</v>
      </c>
      <c r="T1294" s="9">
        <f t="shared" si="226"/>
        <v>0</v>
      </c>
      <c r="U1294" s="9">
        <f t="shared" si="227"/>
        <v>0</v>
      </c>
      <c r="V1294" s="9">
        <f t="shared" si="228"/>
        <v>0</v>
      </c>
      <c r="W1294" s="9">
        <f t="shared" si="229"/>
        <v>0</v>
      </c>
      <c r="X1294" s="22">
        <f t="shared" si="230"/>
        <v>0</v>
      </c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</row>
    <row r="1295" spans="1:159" s="4" customFormat="1">
      <c r="A1295" s="78" t="s">
        <v>2482</v>
      </c>
      <c r="B1295" s="90" t="s">
        <v>1949</v>
      </c>
      <c r="C1295" s="91">
        <v>5683</v>
      </c>
      <c r="D1295" s="90" t="s">
        <v>3186</v>
      </c>
      <c r="E1295" s="110" t="str">
        <f>VLOOKUP($C1295,'2023-24 School Level AAFTE'!$C$4:$L$2380,9,FALSE)</f>
        <v>No</v>
      </c>
      <c r="F1295" s="98">
        <f>VLOOKUP($C1295,'2023-24 School Level AAFTE'!$C$4:$J$2380,8,FALSE)</f>
        <v>370.21000000000004</v>
      </c>
      <c r="G1295" s="100">
        <f>IFERROR(IF(E1295= "yes",VLOOKUP(C1295,Summary!$B:$I,5,0),0),0)</f>
        <v>0</v>
      </c>
      <c r="H1295" s="99">
        <f t="shared" si="221"/>
        <v>0</v>
      </c>
      <c r="I1295" s="157">
        <f>VLOOKUP($A1295,'2024-25 Salary &amp; Benefits'!$A:$I,3,FALSE)</f>
        <v>1</v>
      </c>
      <c r="J1295" s="157">
        <f>VLOOKUP($A1295,'2024-25 Salary &amp; Benefits'!$A:$I,4,FALSE)</f>
        <v>1</v>
      </c>
      <c r="K1295" s="144">
        <f t="shared" si="222"/>
        <v>0</v>
      </c>
      <c r="L1295" s="143">
        <f t="shared" si="223"/>
        <v>0</v>
      </c>
      <c r="M1295" s="145">
        <f>'2024-25 Salary &amp; Benefits'!$E$6</f>
        <v>72728</v>
      </c>
      <c r="N1295" s="145">
        <f>'2024-25 Salary &amp; Benefits'!$F$6</f>
        <v>78209</v>
      </c>
      <c r="O1295" s="9">
        <f t="shared" si="224"/>
        <v>0</v>
      </c>
      <c r="P1295" s="9">
        <f t="shared" si="225"/>
        <v>0</v>
      </c>
      <c r="Q1295" s="9">
        <f>'2024-25 Salary &amp; Benefits'!G$6</f>
        <v>14418.72</v>
      </c>
      <c r="R1295" s="146">
        <f>'2024-25 Salary &amp; Benefits'!H$6</f>
        <v>0.18149999999999999</v>
      </c>
      <c r="S1295" s="146">
        <f>'2024-25 Salary &amp; Benefits'!I$6</f>
        <v>0.17510000000000001</v>
      </c>
      <c r="T1295" s="9">
        <f t="shared" si="226"/>
        <v>0</v>
      </c>
      <c r="U1295" s="9">
        <f t="shared" si="227"/>
        <v>0</v>
      </c>
      <c r="V1295" s="9">
        <f t="shared" si="228"/>
        <v>0</v>
      </c>
      <c r="W1295" s="9">
        <f t="shared" si="229"/>
        <v>0</v>
      </c>
      <c r="X1295" s="22">
        <f t="shared" si="230"/>
        <v>0</v>
      </c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</row>
    <row r="1296" spans="1:159" s="4" customFormat="1">
      <c r="A1296" s="78" t="s">
        <v>2482</v>
      </c>
      <c r="B1296" s="90" t="s">
        <v>1949</v>
      </c>
      <c r="C1296" s="91">
        <v>3710</v>
      </c>
      <c r="D1296" s="90" t="s">
        <v>1957</v>
      </c>
      <c r="E1296" s="110" t="str">
        <f>VLOOKUP($C1296,'2023-24 School Level AAFTE'!$C$4:$L$2380,9,FALSE)</f>
        <v>No</v>
      </c>
      <c r="F1296" s="98">
        <f>VLOOKUP($C1296,'2023-24 School Level AAFTE'!$C$4:$J$2380,8,FALSE)</f>
        <v>1380.26</v>
      </c>
      <c r="G1296" s="100">
        <f>IFERROR(IF(E1296= "yes",VLOOKUP(C1296,Summary!$B:$I,5,0),0),0)</f>
        <v>0</v>
      </c>
      <c r="H1296" s="99">
        <f t="shared" si="221"/>
        <v>0</v>
      </c>
      <c r="I1296" s="157">
        <f>VLOOKUP($A1296,'2024-25 Salary &amp; Benefits'!$A:$I,3,FALSE)</f>
        <v>1</v>
      </c>
      <c r="J1296" s="157">
        <f>VLOOKUP($A1296,'2024-25 Salary &amp; Benefits'!$A:$I,4,FALSE)</f>
        <v>1</v>
      </c>
      <c r="K1296" s="144">
        <f t="shared" si="222"/>
        <v>0</v>
      </c>
      <c r="L1296" s="143">
        <f t="shared" si="223"/>
        <v>0</v>
      </c>
      <c r="M1296" s="145">
        <f>'2024-25 Salary &amp; Benefits'!$E$6</f>
        <v>72728</v>
      </c>
      <c r="N1296" s="145">
        <f>'2024-25 Salary &amp; Benefits'!$F$6</f>
        <v>78209</v>
      </c>
      <c r="O1296" s="9">
        <f t="shared" si="224"/>
        <v>0</v>
      </c>
      <c r="P1296" s="9">
        <f t="shared" si="225"/>
        <v>0</v>
      </c>
      <c r="Q1296" s="9">
        <f>'2024-25 Salary &amp; Benefits'!G$6</f>
        <v>14418.72</v>
      </c>
      <c r="R1296" s="146">
        <f>'2024-25 Salary &amp; Benefits'!H$6</f>
        <v>0.18149999999999999</v>
      </c>
      <c r="S1296" s="146">
        <f>'2024-25 Salary &amp; Benefits'!I$6</f>
        <v>0.17510000000000001</v>
      </c>
      <c r="T1296" s="9">
        <f t="shared" si="226"/>
        <v>0</v>
      </c>
      <c r="U1296" s="9">
        <f t="shared" si="227"/>
        <v>0</v>
      </c>
      <c r="V1296" s="9">
        <f t="shared" si="228"/>
        <v>0</v>
      </c>
      <c r="W1296" s="9">
        <f t="shared" si="229"/>
        <v>0</v>
      </c>
      <c r="X1296" s="22">
        <f t="shared" si="230"/>
        <v>0</v>
      </c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</row>
    <row r="1297" spans="1:159" s="4" customFormat="1">
      <c r="A1297" s="78" t="s">
        <v>2482</v>
      </c>
      <c r="B1297" s="90" t="s">
        <v>1949</v>
      </c>
      <c r="C1297" s="91">
        <v>4122</v>
      </c>
      <c r="D1297" s="90" t="s">
        <v>1292</v>
      </c>
      <c r="E1297" s="110" t="str">
        <f>VLOOKUP($C1297,'2023-24 School Level AAFTE'!$C$4:$L$2380,9,FALSE)</f>
        <v>No</v>
      </c>
      <c r="F1297" s="98">
        <f>VLOOKUP($C1297,'2023-24 School Level AAFTE'!$C$4:$J$2380,8,FALSE)</f>
        <v>401.67</v>
      </c>
      <c r="G1297" s="100">
        <f>IFERROR(IF(E1297= "yes",VLOOKUP(C1297,Summary!$B:$I,5,0),0),0)</f>
        <v>0</v>
      </c>
      <c r="H1297" s="99">
        <f t="shared" si="221"/>
        <v>0</v>
      </c>
      <c r="I1297" s="157">
        <f>VLOOKUP($A1297,'2024-25 Salary &amp; Benefits'!$A:$I,3,FALSE)</f>
        <v>1</v>
      </c>
      <c r="J1297" s="157">
        <f>VLOOKUP($A1297,'2024-25 Salary &amp; Benefits'!$A:$I,4,FALSE)</f>
        <v>1</v>
      </c>
      <c r="K1297" s="144">
        <f t="shared" si="222"/>
        <v>0</v>
      </c>
      <c r="L1297" s="143">
        <f t="shared" si="223"/>
        <v>0</v>
      </c>
      <c r="M1297" s="145">
        <f>'2024-25 Salary &amp; Benefits'!$E$6</f>
        <v>72728</v>
      </c>
      <c r="N1297" s="145">
        <f>'2024-25 Salary &amp; Benefits'!$F$6</f>
        <v>78209</v>
      </c>
      <c r="O1297" s="9">
        <f t="shared" si="224"/>
        <v>0</v>
      </c>
      <c r="P1297" s="9">
        <f t="shared" si="225"/>
        <v>0</v>
      </c>
      <c r="Q1297" s="9">
        <f>'2024-25 Salary &amp; Benefits'!G$6</f>
        <v>14418.72</v>
      </c>
      <c r="R1297" s="146">
        <f>'2024-25 Salary &amp; Benefits'!H$6</f>
        <v>0.18149999999999999</v>
      </c>
      <c r="S1297" s="146">
        <f>'2024-25 Salary &amp; Benefits'!I$6</f>
        <v>0.17510000000000001</v>
      </c>
      <c r="T1297" s="9">
        <f t="shared" si="226"/>
        <v>0</v>
      </c>
      <c r="U1297" s="9">
        <f t="shared" si="227"/>
        <v>0</v>
      </c>
      <c r="V1297" s="9">
        <f t="shared" si="228"/>
        <v>0</v>
      </c>
      <c r="W1297" s="9">
        <f t="shared" si="229"/>
        <v>0</v>
      </c>
      <c r="X1297" s="22">
        <f t="shared" si="230"/>
        <v>0</v>
      </c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</row>
    <row r="1298" spans="1:159" s="4" customFormat="1">
      <c r="A1298" s="78" t="s">
        <v>2479</v>
      </c>
      <c r="B1298" s="90" t="s">
        <v>1929</v>
      </c>
      <c r="C1298" s="91">
        <v>2062</v>
      </c>
      <c r="D1298" s="90" t="s">
        <v>1930</v>
      </c>
      <c r="E1298" s="110" t="str">
        <f>VLOOKUP($C1298,'2023-24 School Level AAFTE'!$C$4:$L$2380,9,FALSE)</f>
        <v>Yes</v>
      </c>
      <c r="F1298" s="98">
        <f>VLOOKUP($C1298,'2023-24 School Level AAFTE'!$C$4:$J$2380,8,FALSE)</f>
        <v>108.43</v>
      </c>
      <c r="G1298" s="100">
        <f>IFERROR(IF(E1298= "yes",VLOOKUP(C1298,Summary!$B:$I,5,0),0),0)</f>
        <v>0</v>
      </c>
      <c r="H1298" s="99">
        <f t="shared" si="221"/>
        <v>108.43</v>
      </c>
      <c r="I1298" s="157">
        <f>VLOOKUP($A1298,'2024-25 Salary &amp; Benefits'!$A:$I,3,FALSE)</f>
        <v>1</v>
      </c>
      <c r="J1298" s="157">
        <f>VLOOKUP($A1298,'2024-25 Salary &amp; Benefits'!$A:$I,4,FALSE)</f>
        <v>1</v>
      </c>
      <c r="K1298" s="144">
        <f t="shared" si="222"/>
        <v>108.43</v>
      </c>
      <c r="L1298" s="143">
        <f t="shared" si="223"/>
        <v>0.318</v>
      </c>
      <c r="M1298" s="145">
        <f>'2024-25 Salary &amp; Benefits'!$E$6</f>
        <v>72728</v>
      </c>
      <c r="N1298" s="145">
        <f>'2024-25 Salary &amp; Benefits'!$F$6</f>
        <v>78209</v>
      </c>
      <c r="O1298" s="9">
        <f t="shared" si="224"/>
        <v>23127.5</v>
      </c>
      <c r="P1298" s="9">
        <f t="shared" si="225"/>
        <v>1742.9599999999991</v>
      </c>
      <c r="Q1298" s="9">
        <f>'2024-25 Salary &amp; Benefits'!G$6</f>
        <v>14418.72</v>
      </c>
      <c r="R1298" s="146">
        <f>'2024-25 Salary &amp; Benefits'!H$6</f>
        <v>0.18149999999999999</v>
      </c>
      <c r="S1298" s="146">
        <f>'2024-25 Salary &amp; Benefits'!I$6</f>
        <v>0.17510000000000001</v>
      </c>
      <c r="T1298" s="9">
        <f t="shared" si="226"/>
        <v>9087.99</v>
      </c>
      <c r="U1298" s="9">
        <f t="shared" si="227"/>
        <v>414.51</v>
      </c>
      <c r="V1298" s="9">
        <f t="shared" si="228"/>
        <v>72.58</v>
      </c>
      <c r="W1298" s="9">
        <f t="shared" si="229"/>
        <v>487.09</v>
      </c>
      <c r="X1298" s="22">
        <f t="shared" si="230"/>
        <v>34445.539999999994</v>
      </c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</row>
    <row r="1299" spans="1:159" s="4" customFormat="1">
      <c r="A1299" s="78" t="s">
        <v>2479</v>
      </c>
      <c r="B1299" s="90" t="s">
        <v>1929</v>
      </c>
      <c r="C1299" s="91">
        <v>2958</v>
      </c>
      <c r="D1299" s="90" t="s">
        <v>1931</v>
      </c>
      <c r="E1299" s="110" t="str">
        <f>VLOOKUP($C1299,'2023-24 School Level AAFTE'!$C$4:$L$2380,9,FALSE)</f>
        <v>Yes</v>
      </c>
      <c r="F1299" s="98">
        <f>VLOOKUP($C1299,'2023-24 School Level AAFTE'!$C$4:$J$2380,8,FALSE)</f>
        <v>48.88</v>
      </c>
      <c r="G1299" s="100">
        <f>IFERROR(IF(E1299= "yes",VLOOKUP(C1299,Summary!$B:$I,5,0),0),0)</f>
        <v>0</v>
      </c>
      <c r="H1299" s="99">
        <f t="shared" si="221"/>
        <v>48.88</v>
      </c>
      <c r="I1299" s="157">
        <f>VLOOKUP($A1299,'2024-25 Salary &amp; Benefits'!$A:$I,3,FALSE)</f>
        <v>1</v>
      </c>
      <c r="J1299" s="157">
        <f>VLOOKUP($A1299,'2024-25 Salary &amp; Benefits'!$A:$I,4,FALSE)</f>
        <v>1</v>
      </c>
      <c r="K1299" s="144">
        <f t="shared" si="222"/>
        <v>48.88</v>
      </c>
      <c r="L1299" s="143">
        <f t="shared" si="223"/>
        <v>0.14299999999999999</v>
      </c>
      <c r="M1299" s="145">
        <f>'2024-25 Salary &amp; Benefits'!$E$6</f>
        <v>72728</v>
      </c>
      <c r="N1299" s="145">
        <f>'2024-25 Salary &amp; Benefits'!$F$6</f>
        <v>78209</v>
      </c>
      <c r="O1299" s="9">
        <f t="shared" si="224"/>
        <v>10400.1</v>
      </c>
      <c r="P1299" s="9">
        <f t="shared" si="225"/>
        <v>783.78999999999905</v>
      </c>
      <c r="Q1299" s="9">
        <f>'2024-25 Salary &amp; Benefits'!G$6</f>
        <v>14418.72</v>
      </c>
      <c r="R1299" s="146">
        <f>'2024-25 Salary &amp; Benefits'!H$6</f>
        <v>0.18149999999999999</v>
      </c>
      <c r="S1299" s="146">
        <f>'2024-25 Salary &amp; Benefits'!I$6</f>
        <v>0.17510000000000001</v>
      </c>
      <c r="T1299" s="9">
        <f t="shared" si="226"/>
        <v>4086.74</v>
      </c>
      <c r="U1299" s="9">
        <f t="shared" si="227"/>
        <v>186.4</v>
      </c>
      <c r="V1299" s="9">
        <f t="shared" si="228"/>
        <v>32.64</v>
      </c>
      <c r="W1299" s="9">
        <f t="shared" si="229"/>
        <v>219.04000000000002</v>
      </c>
      <c r="X1299" s="22">
        <f t="shared" si="230"/>
        <v>15489.67</v>
      </c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</row>
    <row r="1300" spans="1:159" s="4" customFormat="1">
      <c r="A1300" s="78" t="s">
        <v>2479</v>
      </c>
      <c r="B1300" s="90" t="s">
        <v>1929</v>
      </c>
      <c r="C1300" s="91">
        <v>5252</v>
      </c>
      <c r="D1300" s="90" t="s">
        <v>1932</v>
      </c>
      <c r="E1300" s="110" t="str">
        <f>VLOOKUP($C1300,'2023-24 School Level AAFTE'!$C$4:$L$2380,9,FALSE)</f>
        <v>No</v>
      </c>
      <c r="F1300" s="98">
        <f>VLOOKUP($C1300,'2023-24 School Level AAFTE'!$C$4:$J$2380,8,FALSE)</f>
        <v>104.41</v>
      </c>
      <c r="G1300" s="100">
        <f>IFERROR(IF(E1300= "yes",VLOOKUP(C1300,Summary!$B:$I,5,0),0),0)</f>
        <v>0</v>
      </c>
      <c r="H1300" s="99">
        <f t="shared" si="221"/>
        <v>0</v>
      </c>
      <c r="I1300" s="157">
        <f>VLOOKUP($A1300,'2024-25 Salary &amp; Benefits'!$A:$I,3,FALSE)</f>
        <v>1</v>
      </c>
      <c r="J1300" s="157">
        <f>VLOOKUP($A1300,'2024-25 Salary &amp; Benefits'!$A:$I,4,FALSE)</f>
        <v>1</v>
      </c>
      <c r="K1300" s="144">
        <f t="shared" si="222"/>
        <v>0</v>
      </c>
      <c r="L1300" s="143">
        <f t="shared" si="223"/>
        <v>0</v>
      </c>
      <c r="M1300" s="145">
        <f>'2024-25 Salary &amp; Benefits'!$E$6</f>
        <v>72728</v>
      </c>
      <c r="N1300" s="145">
        <f>'2024-25 Salary &amp; Benefits'!$F$6</f>
        <v>78209</v>
      </c>
      <c r="O1300" s="9">
        <f t="shared" si="224"/>
        <v>0</v>
      </c>
      <c r="P1300" s="9">
        <f t="shared" si="225"/>
        <v>0</v>
      </c>
      <c r="Q1300" s="9">
        <f>'2024-25 Salary &amp; Benefits'!G$6</f>
        <v>14418.72</v>
      </c>
      <c r="R1300" s="146">
        <f>'2024-25 Salary &amp; Benefits'!H$6</f>
        <v>0.18149999999999999</v>
      </c>
      <c r="S1300" s="146">
        <f>'2024-25 Salary &amp; Benefits'!I$6</f>
        <v>0.17510000000000001</v>
      </c>
      <c r="T1300" s="9">
        <f t="shared" si="226"/>
        <v>0</v>
      </c>
      <c r="U1300" s="9">
        <f t="shared" si="227"/>
        <v>0</v>
      </c>
      <c r="V1300" s="9">
        <f t="shared" si="228"/>
        <v>0</v>
      </c>
      <c r="W1300" s="9">
        <f t="shared" si="229"/>
        <v>0</v>
      </c>
      <c r="X1300" s="22">
        <f t="shared" si="230"/>
        <v>0</v>
      </c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</row>
    <row r="1301" spans="1:159" s="4" customFormat="1">
      <c r="A1301" t="s">
        <v>2337</v>
      </c>
      <c r="B1301" s="90" t="s">
        <v>970</v>
      </c>
      <c r="C1301" s="3">
        <v>5753</v>
      </c>
      <c r="D1301" t="s">
        <v>3271</v>
      </c>
      <c r="E1301" s="110" t="str">
        <f>VLOOKUP($C1301,'2023-24 School Level AAFTE'!$C$4:$L$2380,9,FALSE)</f>
        <v>No</v>
      </c>
      <c r="F1301" s="98">
        <f>VLOOKUP($C1301,'2023-24 School Level AAFTE'!$C$4:$J$2380,8,FALSE)</f>
        <v>437.13</v>
      </c>
      <c r="G1301" s="100">
        <f>IFERROR(IF(E1301= "yes",VLOOKUP(C1301,Summary!$B:$I,5,0),0),0)</f>
        <v>0</v>
      </c>
      <c r="H1301" s="99">
        <f t="shared" si="221"/>
        <v>0</v>
      </c>
      <c r="I1301" s="157">
        <f>VLOOKUP($A1301,'2024-25 Salary &amp; Benefits'!$A:$I,3,FALSE)</f>
        <v>1.18</v>
      </c>
      <c r="J1301" s="157">
        <f>VLOOKUP($A1301,'2024-25 Salary &amp; Benefits'!$A:$I,4,FALSE)</f>
        <v>1.18</v>
      </c>
      <c r="K1301" s="144">
        <f t="shared" si="222"/>
        <v>0</v>
      </c>
      <c r="L1301" s="143">
        <f t="shared" si="223"/>
        <v>0</v>
      </c>
      <c r="M1301" s="145">
        <f>'2024-25 Salary &amp; Benefits'!$E$6</f>
        <v>72728</v>
      </c>
      <c r="N1301" s="145">
        <f>'2024-25 Salary &amp; Benefits'!$F$6</f>
        <v>78209</v>
      </c>
      <c r="O1301" s="9">
        <f t="shared" si="224"/>
        <v>0</v>
      </c>
      <c r="P1301" s="9">
        <f t="shared" si="225"/>
        <v>0</v>
      </c>
      <c r="Q1301" s="9">
        <f>'2024-25 Salary &amp; Benefits'!G$6</f>
        <v>14418.72</v>
      </c>
      <c r="R1301" s="146">
        <f>'2024-25 Salary &amp; Benefits'!H$6</f>
        <v>0.18149999999999999</v>
      </c>
      <c r="S1301" s="146">
        <f>'2024-25 Salary &amp; Benefits'!I$6</f>
        <v>0.17510000000000001</v>
      </c>
      <c r="T1301" s="9">
        <f t="shared" si="226"/>
        <v>0</v>
      </c>
      <c r="U1301" s="9">
        <f t="shared" si="227"/>
        <v>0</v>
      </c>
      <c r="V1301" s="9">
        <f t="shared" si="228"/>
        <v>0</v>
      </c>
      <c r="W1301" s="9">
        <f t="shared" si="229"/>
        <v>0</v>
      </c>
      <c r="X1301" s="22">
        <f t="shared" si="230"/>
        <v>0</v>
      </c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</row>
    <row r="1302" spans="1:159" s="4" customFormat="1">
      <c r="A1302" s="78" t="s">
        <v>2337</v>
      </c>
      <c r="B1302" s="90" t="s">
        <v>970</v>
      </c>
      <c r="C1302" s="91">
        <v>3107</v>
      </c>
      <c r="D1302" s="90" t="s">
        <v>975</v>
      </c>
      <c r="E1302" s="110" t="str">
        <f>VLOOKUP($C1302,'2023-24 School Level AAFTE'!$C$4:$L$2380,9,FALSE)</f>
        <v>No</v>
      </c>
      <c r="F1302" s="98">
        <f>VLOOKUP($C1302,'2023-24 School Level AAFTE'!$C$4:$J$2380,8,FALSE)</f>
        <v>283.08999999999997</v>
      </c>
      <c r="G1302" s="100">
        <f>IFERROR(IF(E1302= "yes",VLOOKUP(C1302,Summary!$B:$I,5,0),0),0)</f>
        <v>0</v>
      </c>
      <c r="H1302" s="99">
        <f t="shared" si="221"/>
        <v>0</v>
      </c>
      <c r="I1302" s="157">
        <f>VLOOKUP($A1302,'2024-25 Salary &amp; Benefits'!$A:$I,3,FALSE)</f>
        <v>1.18</v>
      </c>
      <c r="J1302" s="157">
        <f>VLOOKUP($A1302,'2024-25 Salary &amp; Benefits'!$A:$I,4,FALSE)</f>
        <v>1.18</v>
      </c>
      <c r="K1302" s="144">
        <f t="shared" si="222"/>
        <v>0</v>
      </c>
      <c r="L1302" s="143">
        <f t="shared" si="223"/>
        <v>0</v>
      </c>
      <c r="M1302" s="145">
        <f>'2024-25 Salary &amp; Benefits'!$E$6</f>
        <v>72728</v>
      </c>
      <c r="N1302" s="145">
        <f>'2024-25 Salary &amp; Benefits'!$F$6</f>
        <v>78209</v>
      </c>
      <c r="O1302" s="9">
        <f t="shared" si="224"/>
        <v>0</v>
      </c>
      <c r="P1302" s="9">
        <f t="shared" si="225"/>
        <v>0</v>
      </c>
      <c r="Q1302" s="9">
        <f>'2024-25 Salary &amp; Benefits'!G$6</f>
        <v>14418.72</v>
      </c>
      <c r="R1302" s="146">
        <f>'2024-25 Salary &amp; Benefits'!H$6</f>
        <v>0.18149999999999999</v>
      </c>
      <c r="S1302" s="146">
        <f>'2024-25 Salary &amp; Benefits'!I$6</f>
        <v>0.17510000000000001</v>
      </c>
      <c r="T1302" s="9">
        <f t="shared" si="226"/>
        <v>0</v>
      </c>
      <c r="U1302" s="9">
        <f t="shared" si="227"/>
        <v>0</v>
      </c>
      <c r="V1302" s="9">
        <f t="shared" si="228"/>
        <v>0</v>
      </c>
      <c r="W1302" s="9">
        <f t="shared" si="229"/>
        <v>0</v>
      </c>
      <c r="X1302" s="22">
        <f t="shared" si="230"/>
        <v>0</v>
      </c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</row>
    <row r="1303" spans="1:159" s="4" customFormat="1">
      <c r="A1303" s="78" t="s">
        <v>2337</v>
      </c>
      <c r="B1303" s="90" t="s">
        <v>970</v>
      </c>
      <c r="C1303" s="91">
        <v>3106</v>
      </c>
      <c r="D1303" s="90" t="s">
        <v>974</v>
      </c>
      <c r="E1303" s="110" t="str">
        <f>VLOOKUP($C1303,'2023-24 School Level AAFTE'!$C$4:$L$2380,9,FALSE)</f>
        <v>No</v>
      </c>
      <c r="F1303" s="98">
        <f>VLOOKUP($C1303,'2023-24 School Level AAFTE'!$C$4:$J$2380,8,FALSE)</f>
        <v>1685.51</v>
      </c>
      <c r="G1303" s="100">
        <f>IFERROR(IF(E1303= "yes",VLOOKUP(C1303,Summary!$B:$I,5,0),0),0)</f>
        <v>0</v>
      </c>
      <c r="H1303" s="99">
        <f t="shared" si="221"/>
        <v>0</v>
      </c>
      <c r="I1303" s="157">
        <f>VLOOKUP($A1303,'2024-25 Salary &amp; Benefits'!$A:$I,3,FALSE)</f>
        <v>1.18</v>
      </c>
      <c r="J1303" s="157">
        <f>VLOOKUP($A1303,'2024-25 Salary &amp; Benefits'!$A:$I,4,FALSE)</f>
        <v>1.18</v>
      </c>
      <c r="K1303" s="144">
        <f t="shared" si="222"/>
        <v>0</v>
      </c>
      <c r="L1303" s="143">
        <f t="shared" si="223"/>
        <v>0</v>
      </c>
      <c r="M1303" s="145">
        <f>'2024-25 Salary &amp; Benefits'!$E$6</f>
        <v>72728</v>
      </c>
      <c r="N1303" s="145">
        <f>'2024-25 Salary &amp; Benefits'!$F$6</f>
        <v>78209</v>
      </c>
      <c r="O1303" s="9">
        <f t="shared" si="224"/>
        <v>0</v>
      </c>
      <c r="P1303" s="9">
        <f t="shared" si="225"/>
        <v>0</v>
      </c>
      <c r="Q1303" s="9">
        <f>'2024-25 Salary &amp; Benefits'!G$6</f>
        <v>14418.72</v>
      </c>
      <c r="R1303" s="146">
        <f>'2024-25 Salary &amp; Benefits'!H$6</f>
        <v>0.18149999999999999</v>
      </c>
      <c r="S1303" s="146">
        <f>'2024-25 Salary &amp; Benefits'!I$6</f>
        <v>0.17510000000000001</v>
      </c>
      <c r="T1303" s="9">
        <f t="shared" si="226"/>
        <v>0</v>
      </c>
      <c r="U1303" s="9">
        <f t="shared" si="227"/>
        <v>0</v>
      </c>
      <c r="V1303" s="9">
        <f t="shared" si="228"/>
        <v>0</v>
      </c>
      <c r="W1303" s="9">
        <f t="shared" si="229"/>
        <v>0</v>
      </c>
      <c r="X1303" s="22">
        <f t="shared" si="230"/>
        <v>0</v>
      </c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</row>
    <row r="1304" spans="1:159" s="4" customFormat="1">
      <c r="A1304" s="78" t="s">
        <v>2337</v>
      </c>
      <c r="B1304" s="90" t="s">
        <v>970</v>
      </c>
      <c r="C1304" s="91">
        <v>4017</v>
      </c>
      <c r="D1304" s="90" t="s">
        <v>988</v>
      </c>
      <c r="E1304" s="110" t="str">
        <f>VLOOKUP($C1304,'2023-24 School Level AAFTE'!$C$4:$L$2380,9,FALSE)</f>
        <v>No</v>
      </c>
      <c r="F1304" s="98">
        <f>VLOOKUP($C1304,'2023-24 School Level AAFTE'!$C$4:$J$2380,8,FALSE)</f>
        <v>925.16</v>
      </c>
      <c r="G1304" s="100">
        <f>IFERROR(IF(E1304= "yes",VLOOKUP(C1304,Summary!$B:$I,5,0),0),0)</f>
        <v>0</v>
      </c>
      <c r="H1304" s="99">
        <f t="shared" si="221"/>
        <v>0</v>
      </c>
      <c r="I1304" s="157">
        <f>VLOOKUP($A1304,'2024-25 Salary &amp; Benefits'!$A:$I,3,FALSE)</f>
        <v>1.18</v>
      </c>
      <c r="J1304" s="157">
        <f>VLOOKUP($A1304,'2024-25 Salary &amp; Benefits'!$A:$I,4,FALSE)</f>
        <v>1.18</v>
      </c>
      <c r="K1304" s="144">
        <f t="shared" si="222"/>
        <v>0</v>
      </c>
      <c r="L1304" s="143">
        <f t="shared" si="223"/>
        <v>0</v>
      </c>
      <c r="M1304" s="145">
        <f>'2024-25 Salary &amp; Benefits'!$E$6</f>
        <v>72728</v>
      </c>
      <c r="N1304" s="145">
        <f>'2024-25 Salary &amp; Benefits'!$F$6</f>
        <v>78209</v>
      </c>
      <c r="O1304" s="9">
        <f t="shared" si="224"/>
        <v>0</v>
      </c>
      <c r="P1304" s="9">
        <f t="shared" si="225"/>
        <v>0</v>
      </c>
      <c r="Q1304" s="9">
        <f>'2024-25 Salary &amp; Benefits'!G$6</f>
        <v>14418.72</v>
      </c>
      <c r="R1304" s="146">
        <f>'2024-25 Salary &amp; Benefits'!H$6</f>
        <v>0.18149999999999999</v>
      </c>
      <c r="S1304" s="146">
        <f>'2024-25 Salary &amp; Benefits'!I$6</f>
        <v>0.17510000000000001</v>
      </c>
      <c r="T1304" s="9">
        <f t="shared" si="226"/>
        <v>0</v>
      </c>
      <c r="U1304" s="9">
        <f t="shared" si="227"/>
        <v>0</v>
      </c>
      <c r="V1304" s="9">
        <f t="shared" si="228"/>
        <v>0</v>
      </c>
      <c r="W1304" s="9">
        <f t="shared" si="229"/>
        <v>0</v>
      </c>
      <c r="X1304" s="22">
        <f t="shared" si="230"/>
        <v>0</v>
      </c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</row>
    <row r="1305" spans="1:159" s="4" customFormat="1">
      <c r="A1305" s="78" t="s">
        <v>2337</v>
      </c>
      <c r="B1305" s="90" t="s">
        <v>970</v>
      </c>
      <c r="C1305" s="91">
        <v>3493</v>
      </c>
      <c r="D1305" s="90" t="s">
        <v>983</v>
      </c>
      <c r="E1305" s="110" t="str">
        <f>VLOOKUP($C1305,'2023-24 School Level AAFTE'!$C$4:$L$2380,9,FALSE)</f>
        <v>No</v>
      </c>
      <c r="F1305" s="98">
        <f>VLOOKUP($C1305,'2023-24 School Level AAFTE'!$C$4:$J$2380,8,FALSE)</f>
        <v>897.39</v>
      </c>
      <c r="G1305" s="100">
        <f>IFERROR(IF(E1305= "yes",VLOOKUP(C1305,Summary!$B:$I,5,0),0),0)</f>
        <v>0</v>
      </c>
      <c r="H1305" s="99">
        <f t="shared" si="221"/>
        <v>0</v>
      </c>
      <c r="I1305" s="157">
        <f>VLOOKUP($A1305,'2024-25 Salary &amp; Benefits'!$A:$I,3,FALSE)</f>
        <v>1.18</v>
      </c>
      <c r="J1305" s="157">
        <f>VLOOKUP($A1305,'2024-25 Salary &amp; Benefits'!$A:$I,4,FALSE)</f>
        <v>1.18</v>
      </c>
      <c r="K1305" s="144">
        <f t="shared" si="222"/>
        <v>0</v>
      </c>
      <c r="L1305" s="143">
        <f t="shared" si="223"/>
        <v>0</v>
      </c>
      <c r="M1305" s="145">
        <f>'2024-25 Salary &amp; Benefits'!$E$6</f>
        <v>72728</v>
      </c>
      <c r="N1305" s="145">
        <f>'2024-25 Salary &amp; Benefits'!$F$6</f>
        <v>78209</v>
      </c>
      <c r="O1305" s="9">
        <f t="shared" si="224"/>
        <v>0</v>
      </c>
      <c r="P1305" s="9">
        <f t="shared" si="225"/>
        <v>0</v>
      </c>
      <c r="Q1305" s="9">
        <f>'2024-25 Salary &amp; Benefits'!G$6</f>
        <v>14418.72</v>
      </c>
      <c r="R1305" s="146">
        <f>'2024-25 Salary &amp; Benefits'!H$6</f>
        <v>0.18149999999999999</v>
      </c>
      <c r="S1305" s="146">
        <f>'2024-25 Salary &amp; Benefits'!I$6</f>
        <v>0.17510000000000001</v>
      </c>
      <c r="T1305" s="9">
        <f t="shared" si="226"/>
        <v>0</v>
      </c>
      <c r="U1305" s="9">
        <f t="shared" si="227"/>
        <v>0</v>
      </c>
      <c r="V1305" s="9">
        <f t="shared" si="228"/>
        <v>0</v>
      </c>
      <c r="W1305" s="9">
        <f t="shared" si="229"/>
        <v>0</v>
      </c>
      <c r="X1305" s="22">
        <f t="shared" si="230"/>
        <v>0</v>
      </c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</row>
    <row r="1306" spans="1:159" s="4" customFormat="1">
      <c r="A1306" s="78" t="s">
        <v>2337</v>
      </c>
      <c r="B1306" s="90" t="s">
        <v>970</v>
      </c>
      <c r="C1306" s="91">
        <v>3234</v>
      </c>
      <c r="D1306" s="90" t="s">
        <v>976</v>
      </c>
      <c r="E1306" s="110" t="str">
        <f>VLOOKUP($C1306,'2023-24 School Level AAFTE'!$C$4:$L$2380,9,FALSE)</f>
        <v>No</v>
      </c>
      <c r="F1306" s="98">
        <f>VLOOKUP($C1306,'2023-24 School Level AAFTE'!$C$4:$J$2380,8,FALSE)</f>
        <v>265.32</v>
      </c>
      <c r="G1306" s="100">
        <f>IFERROR(IF(E1306= "yes",VLOOKUP(C1306,Summary!$B:$I,5,0),0),0)</f>
        <v>0</v>
      </c>
      <c r="H1306" s="99">
        <f t="shared" si="221"/>
        <v>0</v>
      </c>
      <c r="I1306" s="157">
        <f>VLOOKUP($A1306,'2024-25 Salary &amp; Benefits'!$A:$I,3,FALSE)</f>
        <v>1.18</v>
      </c>
      <c r="J1306" s="157">
        <f>VLOOKUP($A1306,'2024-25 Salary &amp; Benefits'!$A:$I,4,FALSE)</f>
        <v>1.18</v>
      </c>
      <c r="K1306" s="144">
        <f t="shared" si="222"/>
        <v>0</v>
      </c>
      <c r="L1306" s="143">
        <f t="shared" si="223"/>
        <v>0</v>
      </c>
      <c r="M1306" s="145">
        <f>'2024-25 Salary &amp; Benefits'!$E$6</f>
        <v>72728</v>
      </c>
      <c r="N1306" s="145">
        <f>'2024-25 Salary &amp; Benefits'!$F$6</f>
        <v>78209</v>
      </c>
      <c r="O1306" s="9">
        <f t="shared" si="224"/>
        <v>0</v>
      </c>
      <c r="P1306" s="9">
        <f t="shared" si="225"/>
        <v>0</v>
      </c>
      <c r="Q1306" s="9">
        <f>'2024-25 Salary &amp; Benefits'!G$6</f>
        <v>14418.72</v>
      </c>
      <c r="R1306" s="146">
        <f>'2024-25 Salary &amp; Benefits'!H$6</f>
        <v>0.18149999999999999</v>
      </c>
      <c r="S1306" s="146">
        <f>'2024-25 Salary &amp; Benefits'!I$6</f>
        <v>0.17510000000000001</v>
      </c>
      <c r="T1306" s="9">
        <f t="shared" si="226"/>
        <v>0</v>
      </c>
      <c r="U1306" s="9">
        <f t="shared" si="227"/>
        <v>0</v>
      </c>
      <c r="V1306" s="9">
        <f t="shared" si="228"/>
        <v>0</v>
      </c>
      <c r="W1306" s="9">
        <f t="shared" si="229"/>
        <v>0</v>
      </c>
      <c r="X1306" s="22">
        <f t="shared" si="230"/>
        <v>0</v>
      </c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</row>
    <row r="1307" spans="1:159" s="4" customFormat="1">
      <c r="A1307" s="78" t="s">
        <v>2337</v>
      </c>
      <c r="B1307" s="90" t="s">
        <v>970</v>
      </c>
      <c r="C1307" s="91">
        <v>3105</v>
      </c>
      <c r="D1307" s="90" t="s">
        <v>973</v>
      </c>
      <c r="E1307" s="110" t="str">
        <f>VLOOKUP($C1307,'2023-24 School Level AAFTE'!$C$4:$L$2380,9,FALSE)</f>
        <v>No</v>
      </c>
      <c r="F1307" s="98">
        <f>VLOOKUP($C1307,'2023-24 School Level AAFTE'!$C$4:$J$2380,8,FALSE)</f>
        <v>496.75</v>
      </c>
      <c r="G1307" s="100">
        <f>IFERROR(IF(E1307= "yes",VLOOKUP(C1307,Summary!$B:$I,5,0),0),0)</f>
        <v>0</v>
      </c>
      <c r="H1307" s="99">
        <f t="shared" si="221"/>
        <v>0</v>
      </c>
      <c r="I1307" s="157">
        <f>VLOOKUP($A1307,'2024-25 Salary &amp; Benefits'!$A:$I,3,FALSE)</f>
        <v>1.18</v>
      </c>
      <c r="J1307" s="157">
        <f>VLOOKUP($A1307,'2024-25 Salary &amp; Benefits'!$A:$I,4,FALSE)</f>
        <v>1.18</v>
      </c>
      <c r="K1307" s="144">
        <f t="shared" si="222"/>
        <v>0</v>
      </c>
      <c r="L1307" s="143">
        <f t="shared" si="223"/>
        <v>0</v>
      </c>
      <c r="M1307" s="145">
        <f>'2024-25 Salary &amp; Benefits'!$E$6</f>
        <v>72728</v>
      </c>
      <c r="N1307" s="145">
        <f>'2024-25 Salary &amp; Benefits'!$F$6</f>
        <v>78209</v>
      </c>
      <c r="O1307" s="9">
        <f t="shared" si="224"/>
        <v>0</v>
      </c>
      <c r="P1307" s="9">
        <f t="shared" si="225"/>
        <v>0</v>
      </c>
      <c r="Q1307" s="9">
        <f>'2024-25 Salary &amp; Benefits'!G$6</f>
        <v>14418.72</v>
      </c>
      <c r="R1307" s="146">
        <f>'2024-25 Salary &amp; Benefits'!H$6</f>
        <v>0.18149999999999999</v>
      </c>
      <c r="S1307" s="146">
        <f>'2024-25 Salary &amp; Benefits'!I$6</f>
        <v>0.17510000000000001</v>
      </c>
      <c r="T1307" s="9">
        <f t="shared" si="226"/>
        <v>0</v>
      </c>
      <c r="U1307" s="9">
        <f t="shared" si="227"/>
        <v>0</v>
      </c>
      <c r="V1307" s="9">
        <f t="shared" si="228"/>
        <v>0</v>
      </c>
      <c r="W1307" s="9">
        <f t="shared" si="229"/>
        <v>0</v>
      </c>
      <c r="X1307" s="22">
        <f t="shared" si="230"/>
        <v>0</v>
      </c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</row>
    <row r="1308" spans="1:159" s="4" customFormat="1">
      <c r="A1308" s="78" t="s">
        <v>2337</v>
      </c>
      <c r="B1308" s="90" t="s">
        <v>970</v>
      </c>
      <c r="C1308" s="91">
        <v>4379</v>
      </c>
      <c r="D1308" s="81" t="s">
        <v>997</v>
      </c>
      <c r="E1308" s="110" t="str">
        <f>VLOOKUP($C1308,'2023-24 School Level AAFTE'!$C$4:$L$2380,9,FALSE)</f>
        <v>No</v>
      </c>
      <c r="F1308" s="98">
        <f>VLOOKUP($C1308,'2023-24 School Level AAFTE'!$C$4:$J$2380,8,FALSE)</f>
        <v>396.72</v>
      </c>
      <c r="G1308" s="100">
        <f>IFERROR(IF(E1308= "yes",VLOOKUP(C1308,Summary!$B:$I,5,0),0),0)</f>
        <v>0</v>
      </c>
      <c r="H1308" s="99">
        <f t="shared" si="221"/>
        <v>0</v>
      </c>
      <c r="I1308" s="157">
        <f>VLOOKUP($A1308,'2024-25 Salary &amp; Benefits'!$A:$I,3,FALSE)</f>
        <v>1.18</v>
      </c>
      <c r="J1308" s="157">
        <f>VLOOKUP($A1308,'2024-25 Salary &amp; Benefits'!$A:$I,4,FALSE)</f>
        <v>1.18</v>
      </c>
      <c r="K1308" s="144">
        <f t="shared" si="222"/>
        <v>0</v>
      </c>
      <c r="L1308" s="143">
        <f t="shared" si="223"/>
        <v>0</v>
      </c>
      <c r="M1308" s="145">
        <f>'2024-25 Salary &amp; Benefits'!$E$6</f>
        <v>72728</v>
      </c>
      <c r="N1308" s="145">
        <f>'2024-25 Salary &amp; Benefits'!$F$6</f>
        <v>78209</v>
      </c>
      <c r="O1308" s="9">
        <f t="shared" si="224"/>
        <v>0</v>
      </c>
      <c r="P1308" s="9">
        <f t="shared" si="225"/>
        <v>0</v>
      </c>
      <c r="Q1308" s="9">
        <f>'2024-25 Salary &amp; Benefits'!G$6</f>
        <v>14418.72</v>
      </c>
      <c r="R1308" s="146">
        <f>'2024-25 Salary &amp; Benefits'!H$6</f>
        <v>0.18149999999999999</v>
      </c>
      <c r="S1308" s="146">
        <f>'2024-25 Salary &amp; Benefits'!I$6</f>
        <v>0.17510000000000001</v>
      </c>
      <c r="T1308" s="9">
        <f t="shared" si="226"/>
        <v>0</v>
      </c>
      <c r="U1308" s="9">
        <f t="shared" si="227"/>
        <v>0</v>
      </c>
      <c r="V1308" s="9">
        <f t="shared" si="228"/>
        <v>0</v>
      </c>
      <c r="W1308" s="9">
        <f t="shared" si="229"/>
        <v>0</v>
      </c>
      <c r="X1308" s="22">
        <f t="shared" si="230"/>
        <v>0</v>
      </c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</row>
    <row r="1309" spans="1:159" s="4" customFormat="1">
      <c r="A1309" s="78" t="s">
        <v>2337</v>
      </c>
      <c r="B1309" s="90" t="s">
        <v>970</v>
      </c>
      <c r="C1309" s="91">
        <v>4306</v>
      </c>
      <c r="D1309" s="90" t="s">
        <v>993</v>
      </c>
      <c r="E1309" s="110" t="str">
        <f>VLOOKUP($C1309,'2023-24 School Level AAFTE'!$C$4:$L$2380,9,FALSE)</f>
        <v>No</v>
      </c>
      <c r="F1309" s="98">
        <f>VLOOKUP($C1309,'2023-24 School Level AAFTE'!$C$4:$J$2380,8,FALSE)</f>
        <v>738.86</v>
      </c>
      <c r="G1309" s="100">
        <f>IFERROR(IF(E1309= "yes",VLOOKUP(C1309,Summary!$B:$I,5,0),0),0)</f>
        <v>0</v>
      </c>
      <c r="H1309" s="99">
        <f t="shared" si="221"/>
        <v>0</v>
      </c>
      <c r="I1309" s="157">
        <f>VLOOKUP($A1309,'2024-25 Salary &amp; Benefits'!$A:$I,3,FALSE)</f>
        <v>1.18</v>
      </c>
      <c r="J1309" s="157">
        <f>VLOOKUP($A1309,'2024-25 Salary &amp; Benefits'!$A:$I,4,FALSE)</f>
        <v>1.18</v>
      </c>
      <c r="K1309" s="144">
        <f t="shared" si="222"/>
        <v>0</v>
      </c>
      <c r="L1309" s="143">
        <f t="shared" si="223"/>
        <v>0</v>
      </c>
      <c r="M1309" s="145">
        <f>'2024-25 Salary &amp; Benefits'!$E$6</f>
        <v>72728</v>
      </c>
      <c r="N1309" s="145">
        <f>'2024-25 Salary &amp; Benefits'!$F$6</f>
        <v>78209</v>
      </c>
      <c r="O1309" s="9">
        <f t="shared" si="224"/>
        <v>0</v>
      </c>
      <c r="P1309" s="9">
        <f t="shared" si="225"/>
        <v>0</v>
      </c>
      <c r="Q1309" s="9">
        <f>'2024-25 Salary &amp; Benefits'!G$6</f>
        <v>14418.72</v>
      </c>
      <c r="R1309" s="146">
        <f>'2024-25 Salary &amp; Benefits'!H$6</f>
        <v>0.18149999999999999</v>
      </c>
      <c r="S1309" s="146">
        <f>'2024-25 Salary &amp; Benefits'!I$6</f>
        <v>0.17510000000000001</v>
      </c>
      <c r="T1309" s="9">
        <f t="shared" si="226"/>
        <v>0</v>
      </c>
      <c r="U1309" s="9">
        <f t="shared" si="227"/>
        <v>0</v>
      </c>
      <c r="V1309" s="9">
        <f t="shared" si="228"/>
        <v>0</v>
      </c>
      <c r="W1309" s="9">
        <f t="shared" si="229"/>
        <v>0</v>
      </c>
      <c r="X1309" s="22">
        <f t="shared" si="230"/>
        <v>0</v>
      </c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</row>
    <row r="1310" spans="1:159" s="4" customFormat="1">
      <c r="A1310" s="78" t="s">
        <v>2337</v>
      </c>
      <c r="B1310" s="90" t="s">
        <v>970</v>
      </c>
      <c r="C1310" s="91">
        <v>4355</v>
      </c>
      <c r="D1310" s="90" t="s">
        <v>994</v>
      </c>
      <c r="E1310" s="110" t="str">
        <f>VLOOKUP($C1310,'2023-24 School Level AAFTE'!$C$4:$L$2380,9,FALSE)</f>
        <v>No</v>
      </c>
      <c r="F1310" s="98">
        <f>VLOOKUP($C1310,'2023-24 School Level AAFTE'!$C$4:$J$2380,8,FALSE)</f>
        <v>511.02</v>
      </c>
      <c r="G1310" s="100">
        <f>IFERROR(IF(E1310= "yes",VLOOKUP(C1310,Summary!$B:$I,5,0),0),0)</f>
        <v>0</v>
      </c>
      <c r="H1310" s="99">
        <f t="shared" si="221"/>
        <v>0</v>
      </c>
      <c r="I1310" s="157">
        <f>VLOOKUP($A1310,'2024-25 Salary &amp; Benefits'!$A:$I,3,FALSE)</f>
        <v>1.18</v>
      </c>
      <c r="J1310" s="157">
        <f>VLOOKUP($A1310,'2024-25 Salary &amp; Benefits'!$A:$I,4,FALSE)</f>
        <v>1.18</v>
      </c>
      <c r="K1310" s="144">
        <f t="shared" si="222"/>
        <v>0</v>
      </c>
      <c r="L1310" s="143">
        <f t="shared" si="223"/>
        <v>0</v>
      </c>
      <c r="M1310" s="145">
        <f>'2024-25 Salary &amp; Benefits'!$E$6</f>
        <v>72728</v>
      </c>
      <c r="N1310" s="145">
        <f>'2024-25 Salary &amp; Benefits'!$F$6</f>
        <v>78209</v>
      </c>
      <c r="O1310" s="9">
        <f t="shared" si="224"/>
        <v>0</v>
      </c>
      <c r="P1310" s="9">
        <f t="shared" si="225"/>
        <v>0</v>
      </c>
      <c r="Q1310" s="9">
        <f>'2024-25 Salary &amp; Benefits'!G$6</f>
        <v>14418.72</v>
      </c>
      <c r="R1310" s="146">
        <f>'2024-25 Salary &amp; Benefits'!H$6</f>
        <v>0.18149999999999999</v>
      </c>
      <c r="S1310" s="146">
        <f>'2024-25 Salary &amp; Benefits'!I$6</f>
        <v>0.17510000000000001</v>
      </c>
      <c r="T1310" s="9">
        <f t="shared" si="226"/>
        <v>0</v>
      </c>
      <c r="U1310" s="9">
        <f t="shared" si="227"/>
        <v>0</v>
      </c>
      <c r="V1310" s="9">
        <f t="shared" si="228"/>
        <v>0</v>
      </c>
      <c r="W1310" s="9">
        <f t="shared" si="229"/>
        <v>0</v>
      </c>
      <c r="X1310" s="22">
        <f t="shared" si="230"/>
        <v>0</v>
      </c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</row>
    <row r="1311" spans="1:159" s="4" customFormat="1">
      <c r="A1311" s="78" t="s">
        <v>2337</v>
      </c>
      <c r="B1311" s="90" t="s">
        <v>970</v>
      </c>
      <c r="C1311" s="91">
        <v>4124</v>
      </c>
      <c r="D1311" s="90" t="s">
        <v>991</v>
      </c>
      <c r="E1311" s="110" t="str">
        <f>VLOOKUP($C1311,'2023-24 School Level AAFTE'!$C$4:$L$2380,9,FALSE)</f>
        <v>No</v>
      </c>
      <c r="F1311" s="98">
        <f>VLOOKUP($C1311,'2023-24 School Level AAFTE'!$C$4:$J$2380,8,FALSE)</f>
        <v>342.54</v>
      </c>
      <c r="G1311" s="100">
        <f>IFERROR(IF(E1311= "yes",VLOOKUP(C1311,Summary!$B:$I,5,0),0),0)</f>
        <v>0</v>
      </c>
      <c r="H1311" s="99">
        <f t="shared" si="221"/>
        <v>0</v>
      </c>
      <c r="I1311" s="157">
        <f>VLOOKUP($A1311,'2024-25 Salary &amp; Benefits'!$A:$I,3,FALSE)</f>
        <v>1.18</v>
      </c>
      <c r="J1311" s="157">
        <f>VLOOKUP($A1311,'2024-25 Salary &amp; Benefits'!$A:$I,4,FALSE)</f>
        <v>1.18</v>
      </c>
      <c r="K1311" s="144">
        <f t="shared" si="222"/>
        <v>0</v>
      </c>
      <c r="L1311" s="143">
        <f t="shared" si="223"/>
        <v>0</v>
      </c>
      <c r="M1311" s="145">
        <f>'2024-25 Salary &amp; Benefits'!$E$6</f>
        <v>72728</v>
      </c>
      <c r="N1311" s="145">
        <f>'2024-25 Salary &amp; Benefits'!$F$6</f>
        <v>78209</v>
      </c>
      <c r="O1311" s="9">
        <f t="shared" si="224"/>
        <v>0</v>
      </c>
      <c r="P1311" s="9">
        <f t="shared" si="225"/>
        <v>0</v>
      </c>
      <c r="Q1311" s="9">
        <f>'2024-25 Salary &amp; Benefits'!G$6</f>
        <v>14418.72</v>
      </c>
      <c r="R1311" s="146">
        <f>'2024-25 Salary &amp; Benefits'!H$6</f>
        <v>0.18149999999999999</v>
      </c>
      <c r="S1311" s="146">
        <f>'2024-25 Salary &amp; Benefits'!I$6</f>
        <v>0.17510000000000001</v>
      </c>
      <c r="T1311" s="9">
        <f t="shared" si="226"/>
        <v>0</v>
      </c>
      <c r="U1311" s="9">
        <f t="shared" si="227"/>
        <v>0</v>
      </c>
      <c r="V1311" s="9">
        <f t="shared" si="228"/>
        <v>0</v>
      </c>
      <c r="W1311" s="9">
        <f t="shared" si="229"/>
        <v>0</v>
      </c>
      <c r="X1311" s="22">
        <f t="shared" si="230"/>
        <v>0</v>
      </c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</row>
    <row r="1312" spans="1:159" s="4" customFormat="1">
      <c r="A1312" s="78" t="s">
        <v>2337</v>
      </c>
      <c r="B1312" s="90" t="s">
        <v>970</v>
      </c>
      <c r="C1312" s="91">
        <v>3492</v>
      </c>
      <c r="D1312" s="90" t="s">
        <v>982</v>
      </c>
      <c r="E1312" s="110" t="str">
        <f>VLOOKUP($C1312,'2023-24 School Level AAFTE'!$C$4:$L$2380,9,FALSE)</f>
        <v>No</v>
      </c>
      <c r="F1312" s="98">
        <f>VLOOKUP($C1312,'2023-24 School Level AAFTE'!$C$4:$J$2380,8,FALSE)</f>
        <v>1448.87</v>
      </c>
      <c r="G1312" s="100">
        <f>IFERROR(IF(E1312= "yes",VLOOKUP(C1312,Summary!$B:$I,5,0),0),0)</f>
        <v>0</v>
      </c>
      <c r="H1312" s="99">
        <f t="shared" si="221"/>
        <v>0</v>
      </c>
      <c r="I1312" s="157">
        <f>VLOOKUP($A1312,'2024-25 Salary &amp; Benefits'!$A:$I,3,FALSE)</f>
        <v>1.18</v>
      </c>
      <c r="J1312" s="157">
        <f>VLOOKUP($A1312,'2024-25 Salary &amp; Benefits'!$A:$I,4,FALSE)</f>
        <v>1.18</v>
      </c>
      <c r="K1312" s="144">
        <f t="shared" si="222"/>
        <v>0</v>
      </c>
      <c r="L1312" s="143">
        <f t="shared" si="223"/>
        <v>0</v>
      </c>
      <c r="M1312" s="145">
        <f>'2024-25 Salary &amp; Benefits'!$E$6</f>
        <v>72728</v>
      </c>
      <c r="N1312" s="145">
        <f>'2024-25 Salary &amp; Benefits'!$F$6</f>
        <v>78209</v>
      </c>
      <c r="O1312" s="9">
        <f t="shared" si="224"/>
        <v>0</v>
      </c>
      <c r="P1312" s="9">
        <f t="shared" si="225"/>
        <v>0</v>
      </c>
      <c r="Q1312" s="9">
        <f>'2024-25 Salary &amp; Benefits'!G$6</f>
        <v>14418.72</v>
      </c>
      <c r="R1312" s="146">
        <f>'2024-25 Salary &amp; Benefits'!H$6</f>
        <v>0.18149999999999999</v>
      </c>
      <c r="S1312" s="146">
        <f>'2024-25 Salary &amp; Benefits'!I$6</f>
        <v>0.17510000000000001</v>
      </c>
      <c r="T1312" s="9">
        <f t="shared" si="226"/>
        <v>0</v>
      </c>
      <c r="U1312" s="9">
        <f t="shared" si="227"/>
        <v>0</v>
      </c>
      <c r="V1312" s="9">
        <f t="shared" si="228"/>
        <v>0</v>
      </c>
      <c r="W1312" s="9">
        <f t="shared" si="229"/>
        <v>0</v>
      </c>
      <c r="X1312" s="22">
        <f t="shared" si="230"/>
        <v>0</v>
      </c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</row>
    <row r="1313" spans="1:159" s="4" customFormat="1">
      <c r="A1313" s="78" t="s">
        <v>2337</v>
      </c>
      <c r="B1313" s="90" t="s">
        <v>970</v>
      </c>
      <c r="C1313" s="91">
        <v>5606</v>
      </c>
      <c r="D1313" s="90" t="s">
        <v>3066</v>
      </c>
      <c r="E1313" s="110" t="str">
        <f>VLOOKUP($C1313,'2023-24 School Level AAFTE'!$C$4:$L$2380,9,FALSE)</f>
        <v>No</v>
      </c>
      <c r="F1313" s="98">
        <f>VLOOKUP($C1313,'2023-24 School Level AAFTE'!$C$4:$J$2380,8,FALSE)</f>
        <v>246.09</v>
      </c>
      <c r="G1313" s="100">
        <f>IFERROR(IF(E1313= "yes",VLOOKUP(C1313,Summary!$B:$I,5,0),0),0)</f>
        <v>0</v>
      </c>
      <c r="H1313" s="99">
        <f t="shared" si="221"/>
        <v>0</v>
      </c>
      <c r="I1313" s="157">
        <f>VLOOKUP($A1313,'2024-25 Salary &amp; Benefits'!$A:$I,3,FALSE)</f>
        <v>1.18</v>
      </c>
      <c r="J1313" s="157">
        <f>VLOOKUP($A1313,'2024-25 Salary &amp; Benefits'!$A:$I,4,FALSE)</f>
        <v>1.18</v>
      </c>
      <c r="K1313" s="144">
        <f t="shared" si="222"/>
        <v>0</v>
      </c>
      <c r="L1313" s="143">
        <f t="shared" si="223"/>
        <v>0</v>
      </c>
      <c r="M1313" s="145">
        <f>'2024-25 Salary &amp; Benefits'!$E$6</f>
        <v>72728</v>
      </c>
      <c r="N1313" s="145">
        <f>'2024-25 Salary &amp; Benefits'!$F$6</f>
        <v>78209</v>
      </c>
      <c r="O1313" s="9">
        <f t="shared" si="224"/>
        <v>0</v>
      </c>
      <c r="P1313" s="9">
        <f t="shared" si="225"/>
        <v>0</v>
      </c>
      <c r="Q1313" s="9">
        <f>'2024-25 Salary &amp; Benefits'!G$6</f>
        <v>14418.72</v>
      </c>
      <c r="R1313" s="146">
        <f>'2024-25 Salary &amp; Benefits'!H$6</f>
        <v>0.18149999999999999</v>
      </c>
      <c r="S1313" s="146">
        <f>'2024-25 Salary &amp; Benefits'!I$6</f>
        <v>0.17510000000000001</v>
      </c>
      <c r="T1313" s="9">
        <f t="shared" si="226"/>
        <v>0</v>
      </c>
      <c r="U1313" s="9">
        <f t="shared" si="227"/>
        <v>0</v>
      </c>
      <c r="V1313" s="9">
        <f t="shared" si="228"/>
        <v>0</v>
      </c>
      <c r="W1313" s="9">
        <f t="shared" si="229"/>
        <v>0</v>
      </c>
      <c r="X1313" s="22">
        <f t="shared" si="230"/>
        <v>0</v>
      </c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</row>
    <row r="1314" spans="1:159" s="4" customFormat="1">
      <c r="A1314" s="78" t="s">
        <v>2337</v>
      </c>
      <c r="B1314" s="90" t="s">
        <v>970</v>
      </c>
      <c r="C1314" s="91">
        <v>2993</v>
      </c>
      <c r="D1314" s="90" t="s">
        <v>972</v>
      </c>
      <c r="E1314" s="110" t="str">
        <f>VLOOKUP($C1314,'2023-24 School Level AAFTE'!$C$4:$L$2380,9,FALSE)</f>
        <v>No</v>
      </c>
      <c r="F1314" s="98">
        <f>VLOOKUP($C1314,'2023-24 School Level AAFTE'!$C$4:$J$2380,8,FALSE)</f>
        <v>387</v>
      </c>
      <c r="G1314" s="100">
        <f>IFERROR(IF(E1314= "yes",VLOOKUP(C1314,Summary!$B:$I,5,0),0),0)</f>
        <v>0</v>
      </c>
      <c r="H1314" s="99">
        <f t="shared" si="221"/>
        <v>0</v>
      </c>
      <c r="I1314" s="157">
        <f>VLOOKUP($A1314,'2024-25 Salary &amp; Benefits'!$A:$I,3,FALSE)</f>
        <v>1.18</v>
      </c>
      <c r="J1314" s="157">
        <f>VLOOKUP($A1314,'2024-25 Salary &amp; Benefits'!$A:$I,4,FALSE)</f>
        <v>1.18</v>
      </c>
      <c r="K1314" s="144">
        <f t="shared" si="222"/>
        <v>0</v>
      </c>
      <c r="L1314" s="143">
        <f t="shared" si="223"/>
        <v>0</v>
      </c>
      <c r="M1314" s="145">
        <f>'2024-25 Salary &amp; Benefits'!$E$6</f>
        <v>72728</v>
      </c>
      <c r="N1314" s="145">
        <f>'2024-25 Salary &amp; Benefits'!$F$6</f>
        <v>78209</v>
      </c>
      <c r="O1314" s="9">
        <f t="shared" si="224"/>
        <v>0</v>
      </c>
      <c r="P1314" s="9">
        <f t="shared" si="225"/>
        <v>0</v>
      </c>
      <c r="Q1314" s="9">
        <f>'2024-25 Salary &amp; Benefits'!G$6</f>
        <v>14418.72</v>
      </c>
      <c r="R1314" s="146">
        <f>'2024-25 Salary &amp; Benefits'!H$6</f>
        <v>0.18149999999999999</v>
      </c>
      <c r="S1314" s="146">
        <f>'2024-25 Salary &amp; Benefits'!I$6</f>
        <v>0.17510000000000001</v>
      </c>
      <c r="T1314" s="9">
        <f t="shared" si="226"/>
        <v>0</v>
      </c>
      <c r="U1314" s="9">
        <f t="shared" si="227"/>
        <v>0</v>
      </c>
      <c r="V1314" s="9">
        <f t="shared" si="228"/>
        <v>0</v>
      </c>
      <c r="W1314" s="9">
        <f t="shared" si="229"/>
        <v>0</v>
      </c>
      <c r="X1314" s="22">
        <f t="shared" si="230"/>
        <v>0</v>
      </c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</row>
    <row r="1315" spans="1:159" s="4" customFormat="1">
      <c r="A1315" s="78" t="s">
        <v>2337</v>
      </c>
      <c r="B1315" s="90" t="s">
        <v>970</v>
      </c>
      <c r="C1315" s="91">
        <v>3345</v>
      </c>
      <c r="D1315" s="90" t="s">
        <v>979</v>
      </c>
      <c r="E1315" s="110" t="str">
        <f>VLOOKUP($C1315,'2023-24 School Level AAFTE'!$C$4:$L$2380,9,FALSE)</f>
        <v>No</v>
      </c>
      <c r="F1315" s="98">
        <f>VLOOKUP($C1315,'2023-24 School Level AAFTE'!$C$4:$J$2380,8,FALSE)</f>
        <v>740.17</v>
      </c>
      <c r="G1315" s="100">
        <f>IFERROR(IF(E1315= "yes",VLOOKUP(C1315,Summary!$B:$I,5,0),0),0)</f>
        <v>0</v>
      </c>
      <c r="H1315" s="99">
        <f t="shared" si="221"/>
        <v>0</v>
      </c>
      <c r="I1315" s="157">
        <f>VLOOKUP($A1315,'2024-25 Salary &amp; Benefits'!$A:$I,3,FALSE)</f>
        <v>1.18</v>
      </c>
      <c r="J1315" s="157">
        <f>VLOOKUP($A1315,'2024-25 Salary &amp; Benefits'!$A:$I,4,FALSE)</f>
        <v>1.18</v>
      </c>
      <c r="K1315" s="144">
        <f t="shared" si="222"/>
        <v>0</v>
      </c>
      <c r="L1315" s="143">
        <f t="shared" si="223"/>
        <v>0</v>
      </c>
      <c r="M1315" s="145">
        <f>'2024-25 Salary &amp; Benefits'!$E$6</f>
        <v>72728</v>
      </c>
      <c r="N1315" s="145">
        <f>'2024-25 Salary &amp; Benefits'!$F$6</f>
        <v>78209</v>
      </c>
      <c r="O1315" s="9">
        <f t="shared" si="224"/>
        <v>0</v>
      </c>
      <c r="P1315" s="9">
        <f t="shared" si="225"/>
        <v>0</v>
      </c>
      <c r="Q1315" s="9">
        <f>'2024-25 Salary &amp; Benefits'!G$6</f>
        <v>14418.72</v>
      </c>
      <c r="R1315" s="146">
        <f>'2024-25 Salary &amp; Benefits'!H$6</f>
        <v>0.18149999999999999</v>
      </c>
      <c r="S1315" s="146">
        <f>'2024-25 Salary &amp; Benefits'!I$6</f>
        <v>0.17510000000000001</v>
      </c>
      <c r="T1315" s="9">
        <f t="shared" si="226"/>
        <v>0</v>
      </c>
      <c r="U1315" s="9">
        <f t="shared" si="227"/>
        <v>0</v>
      </c>
      <c r="V1315" s="9">
        <f t="shared" si="228"/>
        <v>0</v>
      </c>
      <c r="W1315" s="9">
        <f t="shared" si="229"/>
        <v>0</v>
      </c>
      <c r="X1315" s="22">
        <f t="shared" si="230"/>
        <v>0</v>
      </c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</row>
    <row r="1316" spans="1:159" s="4" customFormat="1">
      <c r="A1316" s="78" t="s">
        <v>2337</v>
      </c>
      <c r="B1316" s="90" t="s">
        <v>970</v>
      </c>
      <c r="C1316" s="91">
        <v>4455</v>
      </c>
      <c r="D1316" s="90" t="s">
        <v>998</v>
      </c>
      <c r="E1316" s="110" t="str">
        <f>VLOOKUP($C1316,'2023-24 School Level AAFTE'!$C$4:$L$2380,9,FALSE)</f>
        <v>No</v>
      </c>
      <c r="F1316" s="98">
        <f>VLOOKUP($C1316,'2023-24 School Level AAFTE'!$C$4:$J$2380,8,FALSE)</f>
        <v>659.78</v>
      </c>
      <c r="G1316" s="100">
        <f>IFERROR(IF(E1316= "yes",VLOOKUP(C1316,Summary!$B:$I,5,0),0),0)</f>
        <v>0</v>
      </c>
      <c r="H1316" s="99">
        <f t="shared" si="221"/>
        <v>0</v>
      </c>
      <c r="I1316" s="157">
        <f>VLOOKUP($A1316,'2024-25 Salary &amp; Benefits'!$A:$I,3,FALSE)</f>
        <v>1.18</v>
      </c>
      <c r="J1316" s="157">
        <f>VLOOKUP($A1316,'2024-25 Salary &amp; Benefits'!$A:$I,4,FALSE)</f>
        <v>1.18</v>
      </c>
      <c r="K1316" s="144">
        <f t="shared" si="222"/>
        <v>0</v>
      </c>
      <c r="L1316" s="143">
        <f t="shared" si="223"/>
        <v>0</v>
      </c>
      <c r="M1316" s="145">
        <f>'2024-25 Salary &amp; Benefits'!$E$6</f>
        <v>72728</v>
      </c>
      <c r="N1316" s="145">
        <f>'2024-25 Salary &amp; Benefits'!$F$6</f>
        <v>78209</v>
      </c>
      <c r="O1316" s="9">
        <f t="shared" si="224"/>
        <v>0</v>
      </c>
      <c r="P1316" s="9">
        <f t="shared" si="225"/>
        <v>0</v>
      </c>
      <c r="Q1316" s="9">
        <f>'2024-25 Salary &amp; Benefits'!G$6</f>
        <v>14418.72</v>
      </c>
      <c r="R1316" s="146">
        <f>'2024-25 Salary &amp; Benefits'!H$6</f>
        <v>0.18149999999999999</v>
      </c>
      <c r="S1316" s="146">
        <f>'2024-25 Salary &amp; Benefits'!I$6</f>
        <v>0.17510000000000001</v>
      </c>
      <c r="T1316" s="9">
        <f t="shared" si="226"/>
        <v>0</v>
      </c>
      <c r="U1316" s="9">
        <f t="shared" si="227"/>
        <v>0</v>
      </c>
      <c r="V1316" s="9">
        <f t="shared" si="228"/>
        <v>0</v>
      </c>
      <c r="W1316" s="9">
        <f t="shared" si="229"/>
        <v>0</v>
      </c>
      <c r="X1316" s="22">
        <f t="shared" si="230"/>
        <v>0</v>
      </c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</row>
    <row r="1317" spans="1:159" s="4" customFormat="1">
      <c r="A1317" s="78" t="s">
        <v>2337</v>
      </c>
      <c r="B1317" s="90" t="s">
        <v>970</v>
      </c>
      <c r="C1317" s="91">
        <v>3790</v>
      </c>
      <c r="D1317" s="90" t="s">
        <v>986</v>
      </c>
      <c r="E1317" s="110" t="str">
        <f>VLOOKUP($C1317,'2023-24 School Level AAFTE'!$C$4:$L$2380,9,FALSE)</f>
        <v>No</v>
      </c>
      <c r="F1317" s="98">
        <f>VLOOKUP($C1317,'2023-24 School Level AAFTE'!$C$4:$J$2380,8,FALSE)</f>
        <v>830.8</v>
      </c>
      <c r="G1317" s="100">
        <f>IFERROR(IF(E1317= "yes",VLOOKUP(C1317,Summary!$B:$I,5,0),0),0)</f>
        <v>0</v>
      </c>
      <c r="H1317" s="99">
        <f t="shared" si="221"/>
        <v>0</v>
      </c>
      <c r="I1317" s="157">
        <f>VLOOKUP($A1317,'2024-25 Salary &amp; Benefits'!$A:$I,3,FALSE)</f>
        <v>1.18</v>
      </c>
      <c r="J1317" s="157">
        <f>VLOOKUP($A1317,'2024-25 Salary &amp; Benefits'!$A:$I,4,FALSE)</f>
        <v>1.18</v>
      </c>
      <c r="K1317" s="144">
        <f t="shared" si="222"/>
        <v>0</v>
      </c>
      <c r="L1317" s="143">
        <f t="shared" si="223"/>
        <v>0</v>
      </c>
      <c r="M1317" s="145">
        <f>'2024-25 Salary &amp; Benefits'!$E$6</f>
        <v>72728</v>
      </c>
      <c r="N1317" s="145">
        <f>'2024-25 Salary &amp; Benefits'!$F$6</f>
        <v>78209</v>
      </c>
      <c r="O1317" s="9">
        <f t="shared" si="224"/>
        <v>0</v>
      </c>
      <c r="P1317" s="9">
        <f t="shared" si="225"/>
        <v>0</v>
      </c>
      <c r="Q1317" s="9">
        <f>'2024-25 Salary &amp; Benefits'!G$6</f>
        <v>14418.72</v>
      </c>
      <c r="R1317" s="146">
        <f>'2024-25 Salary &amp; Benefits'!H$6</f>
        <v>0.18149999999999999</v>
      </c>
      <c r="S1317" s="146">
        <f>'2024-25 Salary &amp; Benefits'!I$6</f>
        <v>0.17510000000000001</v>
      </c>
      <c r="T1317" s="9">
        <f t="shared" si="226"/>
        <v>0</v>
      </c>
      <c r="U1317" s="9">
        <f t="shared" si="227"/>
        <v>0</v>
      </c>
      <c r="V1317" s="9">
        <f t="shared" si="228"/>
        <v>0</v>
      </c>
      <c r="W1317" s="9">
        <f t="shared" si="229"/>
        <v>0</v>
      </c>
      <c r="X1317" s="22">
        <f t="shared" si="230"/>
        <v>0</v>
      </c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</row>
    <row r="1318" spans="1:159" s="4" customFormat="1">
      <c r="A1318" s="78" t="s">
        <v>2337</v>
      </c>
      <c r="B1318" s="90" t="s">
        <v>970</v>
      </c>
      <c r="C1318" s="91">
        <v>3390</v>
      </c>
      <c r="D1318" s="90" t="s">
        <v>980</v>
      </c>
      <c r="E1318" s="110" t="str">
        <f>VLOOKUP($C1318,'2023-24 School Level AAFTE'!$C$4:$L$2380,9,FALSE)</f>
        <v>No</v>
      </c>
      <c r="F1318" s="98">
        <f>VLOOKUP($C1318,'2023-24 School Level AAFTE'!$C$4:$J$2380,8,FALSE)</f>
        <v>572.51</v>
      </c>
      <c r="G1318" s="100">
        <f>IFERROR(IF(E1318= "yes",VLOOKUP(C1318,Summary!$B:$I,5,0),0),0)</f>
        <v>0</v>
      </c>
      <c r="H1318" s="99">
        <f t="shared" si="221"/>
        <v>0</v>
      </c>
      <c r="I1318" s="157">
        <f>VLOOKUP($A1318,'2024-25 Salary &amp; Benefits'!$A:$I,3,FALSE)</f>
        <v>1.18</v>
      </c>
      <c r="J1318" s="157">
        <f>VLOOKUP($A1318,'2024-25 Salary &amp; Benefits'!$A:$I,4,FALSE)</f>
        <v>1.18</v>
      </c>
      <c r="K1318" s="144">
        <f t="shared" si="222"/>
        <v>0</v>
      </c>
      <c r="L1318" s="143">
        <f t="shared" si="223"/>
        <v>0</v>
      </c>
      <c r="M1318" s="145">
        <f>'2024-25 Salary &amp; Benefits'!$E$6</f>
        <v>72728</v>
      </c>
      <c r="N1318" s="145">
        <f>'2024-25 Salary &amp; Benefits'!$F$6</f>
        <v>78209</v>
      </c>
      <c r="O1318" s="9">
        <f t="shared" si="224"/>
        <v>0</v>
      </c>
      <c r="P1318" s="9">
        <f t="shared" si="225"/>
        <v>0</v>
      </c>
      <c r="Q1318" s="9">
        <f>'2024-25 Salary &amp; Benefits'!G$6</f>
        <v>14418.72</v>
      </c>
      <c r="R1318" s="146">
        <f>'2024-25 Salary &amp; Benefits'!H$6</f>
        <v>0.18149999999999999</v>
      </c>
      <c r="S1318" s="146">
        <f>'2024-25 Salary &amp; Benefits'!I$6</f>
        <v>0.17510000000000001</v>
      </c>
      <c r="T1318" s="9">
        <f t="shared" si="226"/>
        <v>0</v>
      </c>
      <c r="U1318" s="9">
        <f t="shared" si="227"/>
        <v>0</v>
      </c>
      <c r="V1318" s="9">
        <f t="shared" si="228"/>
        <v>0</v>
      </c>
      <c r="W1318" s="9">
        <f t="shared" si="229"/>
        <v>0</v>
      </c>
      <c r="X1318" s="22">
        <f t="shared" si="230"/>
        <v>0</v>
      </c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</row>
    <row r="1319" spans="1:159" s="4" customFormat="1">
      <c r="A1319" s="78" t="s">
        <v>2337</v>
      </c>
      <c r="B1319" s="90" t="s">
        <v>970</v>
      </c>
      <c r="C1319" s="91">
        <v>3344</v>
      </c>
      <c r="D1319" s="90" t="s">
        <v>978</v>
      </c>
      <c r="E1319" s="110" t="str">
        <f>VLOOKUP($C1319,'2023-24 School Level AAFTE'!$C$4:$L$2380,9,FALSE)</f>
        <v>No</v>
      </c>
      <c r="F1319" s="98">
        <f>VLOOKUP($C1319,'2023-24 School Level AAFTE'!$C$4:$J$2380,8,FALSE)</f>
        <v>505.65</v>
      </c>
      <c r="G1319" s="100">
        <f>IFERROR(IF(E1319= "yes",VLOOKUP(C1319,Summary!$B:$I,5,0),0),0)</f>
        <v>0</v>
      </c>
      <c r="H1319" s="99">
        <f t="shared" si="221"/>
        <v>0</v>
      </c>
      <c r="I1319" s="157">
        <f>VLOOKUP($A1319,'2024-25 Salary &amp; Benefits'!$A:$I,3,FALSE)</f>
        <v>1.18</v>
      </c>
      <c r="J1319" s="157">
        <f>VLOOKUP($A1319,'2024-25 Salary &amp; Benefits'!$A:$I,4,FALSE)</f>
        <v>1.18</v>
      </c>
      <c r="K1319" s="144">
        <f t="shared" si="222"/>
        <v>0</v>
      </c>
      <c r="L1319" s="143">
        <f t="shared" si="223"/>
        <v>0</v>
      </c>
      <c r="M1319" s="145">
        <f>'2024-25 Salary &amp; Benefits'!$E$6</f>
        <v>72728</v>
      </c>
      <c r="N1319" s="145">
        <f>'2024-25 Salary &amp; Benefits'!$F$6</f>
        <v>78209</v>
      </c>
      <c r="O1319" s="9">
        <f t="shared" si="224"/>
        <v>0</v>
      </c>
      <c r="P1319" s="9">
        <f t="shared" si="225"/>
        <v>0</v>
      </c>
      <c r="Q1319" s="9">
        <f>'2024-25 Salary &amp; Benefits'!G$6</f>
        <v>14418.72</v>
      </c>
      <c r="R1319" s="146">
        <f>'2024-25 Salary &amp; Benefits'!H$6</f>
        <v>0.18149999999999999</v>
      </c>
      <c r="S1319" s="146">
        <f>'2024-25 Salary &amp; Benefits'!I$6</f>
        <v>0.17510000000000001</v>
      </c>
      <c r="T1319" s="9">
        <f t="shared" si="226"/>
        <v>0</v>
      </c>
      <c r="U1319" s="9">
        <f t="shared" si="227"/>
        <v>0</v>
      </c>
      <c r="V1319" s="9">
        <f t="shared" si="228"/>
        <v>0</v>
      </c>
      <c r="W1319" s="9">
        <f t="shared" si="229"/>
        <v>0</v>
      </c>
      <c r="X1319" s="22">
        <f t="shared" si="230"/>
        <v>0</v>
      </c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</row>
    <row r="1320" spans="1:159" s="4" customFormat="1">
      <c r="A1320" s="78" t="s">
        <v>2337</v>
      </c>
      <c r="B1320" s="90" t="s">
        <v>970</v>
      </c>
      <c r="C1320" s="92">
        <v>3442</v>
      </c>
      <c r="D1320" s="104" t="s">
        <v>981</v>
      </c>
      <c r="E1320" s="110" t="str">
        <f>VLOOKUP($C1320,'2023-24 School Level AAFTE'!$C$4:$L$2380,9,FALSE)</f>
        <v>No</v>
      </c>
      <c r="F1320" s="98">
        <f>VLOOKUP($C1320,'2023-24 School Level AAFTE'!$C$4:$J$2380,8,FALSE)</f>
        <v>606.54999999999995</v>
      </c>
      <c r="G1320" s="100">
        <f>IFERROR(IF(E1320= "yes",VLOOKUP(C1320,Summary!$B:$I,5,0),0),0)</f>
        <v>0</v>
      </c>
      <c r="H1320" s="99">
        <f t="shared" si="221"/>
        <v>0</v>
      </c>
      <c r="I1320" s="157">
        <f>VLOOKUP($A1320,'2024-25 Salary &amp; Benefits'!$A:$I,3,FALSE)</f>
        <v>1.18</v>
      </c>
      <c r="J1320" s="157">
        <f>VLOOKUP($A1320,'2024-25 Salary &amp; Benefits'!$A:$I,4,FALSE)</f>
        <v>1.18</v>
      </c>
      <c r="K1320" s="144">
        <f t="shared" si="222"/>
        <v>0</v>
      </c>
      <c r="L1320" s="143">
        <f t="shared" si="223"/>
        <v>0</v>
      </c>
      <c r="M1320" s="145">
        <f>'2024-25 Salary &amp; Benefits'!$E$6</f>
        <v>72728</v>
      </c>
      <c r="N1320" s="145">
        <f>'2024-25 Salary &amp; Benefits'!$F$6</f>
        <v>78209</v>
      </c>
      <c r="O1320" s="9">
        <f t="shared" si="224"/>
        <v>0</v>
      </c>
      <c r="P1320" s="9">
        <f t="shared" si="225"/>
        <v>0</v>
      </c>
      <c r="Q1320" s="9">
        <f>'2024-25 Salary &amp; Benefits'!G$6</f>
        <v>14418.72</v>
      </c>
      <c r="R1320" s="146">
        <f>'2024-25 Salary &amp; Benefits'!H$6</f>
        <v>0.18149999999999999</v>
      </c>
      <c r="S1320" s="146">
        <f>'2024-25 Salary &amp; Benefits'!I$6</f>
        <v>0.17510000000000001</v>
      </c>
      <c r="T1320" s="9">
        <f t="shared" si="226"/>
        <v>0</v>
      </c>
      <c r="U1320" s="9">
        <f t="shared" si="227"/>
        <v>0</v>
      </c>
      <c r="V1320" s="9">
        <f t="shared" si="228"/>
        <v>0</v>
      </c>
      <c r="W1320" s="9">
        <f t="shared" si="229"/>
        <v>0</v>
      </c>
      <c r="X1320" s="22">
        <f t="shared" si="230"/>
        <v>0</v>
      </c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</row>
    <row r="1321" spans="1:159" s="4" customFormat="1">
      <c r="A1321" s="78" t="s">
        <v>2337</v>
      </c>
      <c r="B1321" s="90" t="s">
        <v>970</v>
      </c>
      <c r="C1321" s="91">
        <v>5481</v>
      </c>
      <c r="D1321" s="90" t="s">
        <v>2601</v>
      </c>
      <c r="E1321" s="110" t="str">
        <f>VLOOKUP($C1321,'2023-24 School Level AAFTE'!$C$4:$L$2380,9,FALSE)</f>
        <v>No</v>
      </c>
      <c r="F1321" s="98">
        <f>VLOOKUP($C1321,'2023-24 School Level AAFTE'!$C$4:$J$2380,8,FALSE)</f>
        <v>1886.37</v>
      </c>
      <c r="G1321" s="100">
        <f>IFERROR(IF(E1321= "yes",VLOOKUP(C1321,Summary!$B:$I,5,0),0),0)</f>
        <v>0</v>
      </c>
      <c r="H1321" s="99">
        <f t="shared" si="221"/>
        <v>0</v>
      </c>
      <c r="I1321" s="157">
        <f>VLOOKUP($A1321,'2024-25 Salary &amp; Benefits'!$A:$I,3,FALSE)</f>
        <v>1.18</v>
      </c>
      <c r="J1321" s="157">
        <f>VLOOKUP($A1321,'2024-25 Salary &amp; Benefits'!$A:$I,4,FALSE)</f>
        <v>1.18</v>
      </c>
      <c r="K1321" s="144">
        <f t="shared" si="222"/>
        <v>0</v>
      </c>
      <c r="L1321" s="143">
        <f t="shared" si="223"/>
        <v>0</v>
      </c>
      <c r="M1321" s="145">
        <f>'2024-25 Salary &amp; Benefits'!$E$6</f>
        <v>72728</v>
      </c>
      <c r="N1321" s="145">
        <f>'2024-25 Salary &amp; Benefits'!$F$6</f>
        <v>78209</v>
      </c>
      <c r="O1321" s="9">
        <f t="shared" si="224"/>
        <v>0</v>
      </c>
      <c r="P1321" s="9">
        <f t="shared" si="225"/>
        <v>0</v>
      </c>
      <c r="Q1321" s="9">
        <f>'2024-25 Salary &amp; Benefits'!G$6</f>
        <v>14418.72</v>
      </c>
      <c r="R1321" s="146">
        <f>'2024-25 Salary &amp; Benefits'!H$6</f>
        <v>0.18149999999999999</v>
      </c>
      <c r="S1321" s="146">
        <f>'2024-25 Salary &amp; Benefits'!I$6</f>
        <v>0.17510000000000001</v>
      </c>
      <c r="T1321" s="9">
        <f t="shared" si="226"/>
        <v>0</v>
      </c>
      <c r="U1321" s="9">
        <f t="shared" si="227"/>
        <v>0</v>
      </c>
      <c r="V1321" s="9">
        <f t="shared" si="228"/>
        <v>0</v>
      </c>
      <c r="W1321" s="9">
        <f t="shared" si="229"/>
        <v>0</v>
      </c>
      <c r="X1321" s="22">
        <f t="shared" si="230"/>
        <v>0</v>
      </c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</row>
    <row r="1322" spans="1:159" s="4" customFormat="1">
      <c r="A1322" s="78" t="s">
        <v>2337</v>
      </c>
      <c r="B1322" s="90" t="s">
        <v>970</v>
      </c>
      <c r="C1322" s="91">
        <v>4021</v>
      </c>
      <c r="D1322" s="90" t="s">
        <v>989</v>
      </c>
      <c r="E1322" s="110" t="str">
        <f>VLOOKUP($C1322,'2023-24 School Level AAFTE'!$C$4:$L$2380,9,FALSE)</f>
        <v>No</v>
      </c>
      <c r="F1322" s="98">
        <f>VLOOKUP($C1322,'2023-24 School Level AAFTE'!$C$4:$J$2380,8,FALSE)</f>
        <v>841.22</v>
      </c>
      <c r="G1322" s="100">
        <f>IFERROR(IF(E1322= "yes",VLOOKUP(C1322,Summary!$B:$I,5,0),0),0)</f>
        <v>0</v>
      </c>
      <c r="H1322" s="99">
        <f t="shared" si="221"/>
        <v>0</v>
      </c>
      <c r="I1322" s="157">
        <f>VLOOKUP($A1322,'2024-25 Salary &amp; Benefits'!$A:$I,3,FALSE)</f>
        <v>1.18</v>
      </c>
      <c r="J1322" s="157">
        <f>VLOOKUP($A1322,'2024-25 Salary &amp; Benefits'!$A:$I,4,FALSE)</f>
        <v>1.18</v>
      </c>
      <c r="K1322" s="144">
        <f t="shared" si="222"/>
        <v>0</v>
      </c>
      <c r="L1322" s="143">
        <f t="shared" si="223"/>
        <v>0</v>
      </c>
      <c r="M1322" s="145">
        <f>'2024-25 Salary &amp; Benefits'!$E$6</f>
        <v>72728</v>
      </c>
      <c r="N1322" s="145">
        <f>'2024-25 Salary &amp; Benefits'!$F$6</f>
        <v>78209</v>
      </c>
      <c r="O1322" s="9">
        <f t="shared" si="224"/>
        <v>0</v>
      </c>
      <c r="P1322" s="9">
        <f t="shared" si="225"/>
        <v>0</v>
      </c>
      <c r="Q1322" s="9">
        <f>'2024-25 Salary &amp; Benefits'!G$6</f>
        <v>14418.72</v>
      </c>
      <c r="R1322" s="146">
        <f>'2024-25 Salary &amp; Benefits'!H$6</f>
        <v>0.18149999999999999</v>
      </c>
      <c r="S1322" s="146">
        <f>'2024-25 Salary &amp; Benefits'!I$6</f>
        <v>0.17510000000000001</v>
      </c>
      <c r="T1322" s="9">
        <f t="shared" si="226"/>
        <v>0</v>
      </c>
      <c r="U1322" s="9">
        <f t="shared" si="227"/>
        <v>0</v>
      </c>
      <c r="V1322" s="9">
        <f t="shared" si="228"/>
        <v>0</v>
      </c>
      <c r="W1322" s="9">
        <f t="shared" si="229"/>
        <v>0</v>
      </c>
      <c r="X1322" s="22">
        <f t="shared" si="230"/>
        <v>0</v>
      </c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</row>
    <row r="1323" spans="1:159" s="4" customFormat="1">
      <c r="A1323" s="78" t="s">
        <v>2337</v>
      </c>
      <c r="B1323" s="90" t="s">
        <v>970</v>
      </c>
      <c r="C1323" s="91">
        <v>5331</v>
      </c>
      <c r="D1323" s="90" t="s">
        <v>1000</v>
      </c>
      <c r="E1323" s="110" t="str">
        <f>VLOOKUP($C1323,'2023-24 School Level AAFTE'!$C$4:$L$2380,9,FALSE)</f>
        <v>No</v>
      </c>
      <c r="F1323" s="98">
        <f>VLOOKUP($C1323,'2023-24 School Level AAFTE'!$C$4:$J$2380,8,FALSE)</f>
        <v>12</v>
      </c>
      <c r="G1323" s="100">
        <f>IFERROR(IF(E1323= "yes",VLOOKUP(C1323,Summary!$B:$I,5,0),0),0)</f>
        <v>0</v>
      </c>
      <c r="H1323" s="99">
        <f t="shared" si="221"/>
        <v>0</v>
      </c>
      <c r="I1323" s="157">
        <f>VLOOKUP($A1323,'2024-25 Salary &amp; Benefits'!$A:$I,3,FALSE)</f>
        <v>1.18</v>
      </c>
      <c r="J1323" s="157">
        <f>VLOOKUP($A1323,'2024-25 Salary &amp; Benefits'!$A:$I,4,FALSE)</f>
        <v>1.18</v>
      </c>
      <c r="K1323" s="144">
        <f t="shared" si="222"/>
        <v>0</v>
      </c>
      <c r="L1323" s="143">
        <f t="shared" si="223"/>
        <v>0</v>
      </c>
      <c r="M1323" s="145">
        <f>'2024-25 Salary &amp; Benefits'!$E$6</f>
        <v>72728</v>
      </c>
      <c r="N1323" s="145">
        <f>'2024-25 Salary &amp; Benefits'!$F$6</f>
        <v>78209</v>
      </c>
      <c r="O1323" s="9">
        <f t="shared" si="224"/>
        <v>0</v>
      </c>
      <c r="P1323" s="9">
        <f t="shared" si="225"/>
        <v>0</v>
      </c>
      <c r="Q1323" s="9">
        <f>'2024-25 Salary &amp; Benefits'!G$6</f>
        <v>14418.72</v>
      </c>
      <c r="R1323" s="146">
        <f>'2024-25 Salary &amp; Benefits'!H$6</f>
        <v>0.18149999999999999</v>
      </c>
      <c r="S1323" s="146">
        <f>'2024-25 Salary &amp; Benefits'!I$6</f>
        <v>0.17510000000000001</v>
      </c>
      <c r="T1323" s="9">
        <f t="shared" si="226"/>
        <v>0</v>
      </c>
      <c r="U1323" s="9">
        <f t="shared" si="227"/>
        <v>0</v>
      </c>
      <c r="V1323" s="9">
        <f t="shared" si="228"/>
        <v>0</v>
      </c>
      <c r="W1323" s="9">
        <f t="shared" si="229"/>
        <v>0</v>
      </c>
      <c r="X1323" s="22">
        <f t="shared" si="230"/>
        <v>0</v>
      </c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</row>
    <row r="1324" spans="1:159" s="4" customFormat="1">
      <c r="A1324" s="78" t="s">
        <v>2337</v>
      </c>
      <c r="B1324" s="90" t="s">
        <v>970</v>
      </c>
      <c r="C1324" s="91">
        <v>1815</v>
      </c>
      <c r="D1324" s="90" t="s">
        <v>971</v>
      </c>
      <c r="E1324" s="110" t="str">
        <f>VLOOKUP($C1324,'2023-24 School Level AAFTE'!$C$4:$L$2380,9,FALSE)</f>
        <v>No</v>
      </c>
      <c r="F1324" s="98">
        <f>VLOOKUP($C1324,'2023-24 School Level AAFTE'!$C$4:$J$2380,8,FALSE)</f>
        <v>22.92</v>
      </c>
      <c r="G1324" s="100">
        <f>IFERROR(IF(E1324= "yes",VLOOKUP(C1324,Summary!$B:$I,5,0),0),0)</f>
        <v>0</v>
      </c>
      <c r="H1324" s="99">
        <f t="shared" si="221"/>
        <v>0</v>
      </c>
      <c r="I1324" s="157">
        <f>VLOOKUP($A1324,'2024-25 Salary &amp; Benefits'!$A:$I,3,FALSE)</f>
        <v>1.18</v>
      </c>
      <c r="J1324" s="157">
        <f>VLOOKUP($A1324,'2024-25 Salary &amp; Benefits'!$A:$I,4,FALSE)</f>
        <v>1.18</v>
      </c>
      <c r="K1324" s="144">
        <f t="shared" si="222"/>
        <v>0</v>
      </c>
      <c r="L1324" s="143">
        <f t="shared" si="223"/>
        <v>0</v>
      </c>
      <c r="M1324" s="145">
        <f>'2024-25 Salary &amp; Benefits'!$E$6</f>
        <v>72728</v>
      </c>
      <c r="N1324" s="145">
        <f>'2024-25 Salary &amp; Benefits'!$F$6</f>
        <v>78209</v>
      </c>
      <c r="O1324" s="9">
        <f t="shared" si="224"/>
        <v>0</v>
      </c>
      <c r="P1324" s="9">
        <f t="shared" si="225"/>
        <v>0</v>
      </c>
      <c r="Q1324" s="9">
        <f>'2024-25 Salary &amp; Benefits'!G$6</f>
        <v>14418.72</v>
      </c>
      <c r="R1324" s="146">
        <f>'2024-25 Salary &amp; Benefits'!H$6</f>
        <v>0.18149999999999999</v>
      </c>
      <c r="S1324" s="146">
        <f>'2024-25 Salary &amp; Benefits'!I$6</f>
        <v>0.17510000000000001</v>
      </c>
      <c r="T1324" s="9">
        <f t="shared" si="226"/>
        <v>0</v>
      </c>
      <c r="U1324" s="9">
        <f t="shared" si="227"/>
        <v>0</v>
      </c>
      <c r="V1324" s="9">
        <f t="shared" si="228"/>
        <v>0</v>
      </c>
      <c r="W1324" s="9">
        <f t="shared" si="229"/>
        <v>0</v>
      </c>
      <c r="X1324" s="22">
        <f t="shared" si="230"/>
        <v>0</v>
      </c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</row>
    <row r="1325" spans="1:159" s="4" customFormat="1">
      <c r="A1325" s="78" t="s">
        <v>2337</v>
      </c>
      <c r="B1325" s="90" t="s">
        <v>970</v>
      </c>
      <c r="C1325" s="91">
        <v>5605</v>
      </c>
      <c r="D1325" s="90" t="s">
        <v>3067</v>
      </c>
      <c r="E1325" s="110" t="str">
        <f>VLOOKUP($C1325,'2023-24 School Level AAFTE'!$C$4:$L$2380,9,FALSE)</f>
        <v>No</v>
      </c>
      <c r="F1325" s="98">
        <f>VLOOKUP($C1325,'2023-24 School Level AAFTE'!$C$4:$J$2380,8,FALSE)</f>
        <v>478.63</v>
      </c>
      <c r="G1325" s="100">
        <f>IFERROR(IF(E1325= "yes",VLOOKUP(C1325,Summary!$B:$I,5,0),0),0)</f>
        <v>0</v>
      </c>
      <c r="H1325" s="99">
        <f t="shared" si="221"/>
        <v>0</v>
      </c>
      <c r="I1325" s="157">
        <f>VLOOKUP($A1325,'2024-25 Salary &amp; Benefits'!$A:$I,3,FALSE)</f>
        <v>1.18</v>
      </c>
      <c r="J1325" s="157">
        <f>VLOOKUP($A1325,'2024-25 Salary &amp; Benefits'!$A:$I,4,FALSE)</f>
        <v>1.18</v>
      </c>
      <c r="K1325" s="144">
        <f t="shared" si="222"/>
        <v>0</v>
      </c>
      <c r="L1325" s="143">
        <f t="shared" si="223"/>
        <v>0</v>
      </c>
      <c r="M1325" s="145">
        <f>'2024-25 Salary &amp; Benefits'!$E$6</f>
        <v>72728</v>
      </c>
      <c r="N1325" s="145">
        <f>'2024-25 Salary &amp; Benefits'!$F$6</f>
        <v>78209</v>
      </c>
      <c r="O1325" s="9">
        <f t="shared" si="224"/>
        <v>0</v>
      </c>
      <c r="P1325" s="9">
        <f t="shared" si="225"/>
        <v>0</v>
      </c>
      <c r="Q1325" s="9">
        <f>'2024-25 Salary &amp; Benefits'!G$6</f>
        <v>14418.72</v>
      </c>
      <c r="R1325" s="146">
        <f>'2024-25 Salary &amp; Benefits'!H$6</f>
        <v>0.18149999999999999</v>
      </c>
      <c r="S1325" s="146">
        <f>'2024-25 Salary &amp; Benefits'!I$6</f>
        <v>0.17510000000000001</v>
      </c>
      <c r="T1325" s="9">
        <f t="shared" si="226"/>
        <v>0</v>
      </c>
      <c r="U1325" s="9">
        <f t="shared" si="227"/>
        <v>0</v>
      </c>
      <c r="V1325" s="9">
        <f t="shared" si="228"/>
        <v>0</v>
      </c>
      <c r="W1325" s="9">
        <f t="shared" si="229"/>
        <v>0</v>
      </c>
      <c r="X1325" s="22">
        <f t="shared" si="230"/>
        <v>0</v>
      </c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</row>
    <row r="1326" spans="1:159" s="4" customFormat="1">
      <c r="A1326" s="78" t="s">
        <v>2337</v>
      </c>
      <c r="B1326" s="90" t="s">
        <v>970</v>
      </c>
      <c r="C1326" s="91">
        <v>3811</v>
      </c>
      <c r="D1326" s="90" t="s">
        <v>987</v>
      </c>
      <c r="E1326" s="110" t="str">
        <f>VLOOKUP($C1326,'2023-24 School Level AAFTE'!$C$4:$L$2380,9,FALSE)</f>
        <v>No</v>
      </c>
      <c r="F1326" s="98">
        <f>VLOOKUP($C1326,'2023-24 School Level AAFTE'!$C$4:$J$2380,8,FALSE)</f>
        <v>104.74</v>
      </c>
      <c r="G1326" s="100">
        <f>IFERROR(IF(E1326= "yes",VLOOKUP(C1326,Summary!$B:$I,5,0),0),0)</f>
        <v>0</v>
      </c>
      <c r="H1326" s="99">
        <f t="shared" si="221"/>
        <v>0</v>
      </c>
      <c r="I1326" s="157">
        <f>VLOOKUP($A1326,'2024-25 Salary &amp; Benefits'!$A:$I,3,FALSE)</f>
        <v>1.18</v>
      </c>
      <c r="J1326" s="157">
        <f>VLOOKUP($A1326,'2024-25 Salary &amp; Benefits'!$A:$I,4,FALSE)</f>
        <v>1.18</v>
      </c>
      <c r="K1326" s="144">
        <f t="shared" si="222"/>
        <v>0</v>
      </c>
      <c r="L1326" s="143">
        <f t="shared" si="223"/>
        <v>0</v>
      </c>
      <c r="M1326" s="145">
        <f>'2024-25 Salary &amp; Benefits'!$E$6</f>
        <v>72728</v>
      </c>
      <c r="N1326" s="145">
        <f>'2024-25 Salary &amp; Benefits'!$F$6</f>
        <v>78209</v>
      </c>
      <c r="O1326" s="9">
        <f t="shared" si="224"/>
        <v>0</v>
      </c>
      <c r="P1326" s="9">
        <f t="shared" si="225"/>
        <v>0</v>
      </c>
      <c r="Q1326" s="9">
        <f>'2024-25 Salary &amp; Benefits'!G$6</f>
        <v>14418.72</v>
      </c>
      <c r="R1326" s="146">
        <f>'2024-25 Salary &amp; Benefits'!H$6</f>
        <v>0.18149999999999999</v>
      </c>
      <c r="S1326" s="146">
        <f>'2024-25 Salary &amp; Benefits'!I$6</f>
        <v>0.17510000000000001</v>
      </c>
      <c r="T1326" s="9">
        <f t="shared" si="226"/>
        <v>0</v>
      </c>
      <c r="U1326" s="9">
        <f t="shared" si="227"/>
        <v>0</v>
      </c>
      <c r="V1326" s="9">
        <f t="shared" si="228"/>
        <v>0</v>
      </c>
      <c r="W1326" s="9">
        <f t="shared" si="229"/>
        <v>0</v>
      </c>
      <c r="X1326" s="22">
        <f t="shared" si="230"/>
        <v>0</v>
      </c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</row>
    <row r="1327" spans="1:159" s="4" customFormat="1">
      <c r="A1327" s="78" t="s">
        <v>2337</v>
      </c>
      <c r="B1327" s="90" t="s">
        <v>970</v>
      </c>
      <c r="C1327" s="91">
        <v>3679</v>
      </c>
      <c r="D1327" s="90" t="s">
        <v>984</v>
      </c>
      <c r="E1327" s="110" t="str">
        <f>VLOOKUP($C1327,'2023-24 School Level AAFTE'!$C$4:$L$2380,9,FALSE)</f>
        <v>No</v>
      </c>
      <c r="F1327" s="98">
        <f>VLOOKUP($C1327,'2023-24 School Level AAFTE'!$C$4:$J$2380,8,FALSE)</f>
        <v>510.29</v>
      </c>
      <c r="G1327" s="100">
        <f>IFERROR(IF(E1327= "yes",VLOOKUP(C1327,Summary!$B:$I,5,0),0),0)</f>
        <v>0</v>
      </c>
      <c r="H1327" s="99">
        <f t="shared" si="221"/>
        <v>0</v>
      </c>
      <c r="I1327" s="157">
        <f>VLOOKUP($A1327,'2024-25 Salary &amp; Benefits'!$A:$I,3,FALSE)</f>
        <v>1.18</v>
      </c>
      <c r="J1327" s="157">
        <f>VLOOKUP($A1327,'2024-25 Salary &amp; Benefits'!$A:$I,4,FALSE)</f>
        <v>1.18</v>
      </c>
      <c r="K1327" s="144">
        <f t="shared" si="222"/>
        <v>0</v>
      </c>
      <c r="L1327" s="143">
        <f t="shared" si="223"/>
        <v>0</v>
      </c>
      <c r="M1327" s="145">
        <f>'2024-25 Salary &amp; Benefits'!$E$6</f>
        <v>72728</v>
      </c>
      <c r="N1327" s="145">
        <f>'2024-25 Salary &amp; Benefits'!$F$6</f>
        <v>78209</v>
      </c>
      <c r="O1327" s="9">
        <f t="shared" si="224"/>
        <v>0</v>
      </c>
      <c r="P1327" s="9">
        <f t="shared" si="225"/>
        <v>0</v>
      </c>
      <c r="Q1327" s="9">
        <f>'2024-25 Salary &amp; Benefits'!G$6</f>
        <v>14418.72</v>
      </c>
      <c r="R1327" s="146">
        <f>'2024-25 Salary &amp; Benefits'!H$6</f>
        <v>0.18149999999999999</v>
      </c>
      <c r="S1327" s="146">
        <f>'2024-25 Salary &amp; Benefits'!I$6</f>
        <v>0.17510000000000001</v>
      </c>
      <c r="T1327" s="9">
        <f t="shared" si="226"/>
        <v>0</v>
      </c>
      <c r="U1327" s="9">
        <f t="shared" si="227"/>
        <v>0</v>
      </c>
      <c r="V1327" s="9">
        <f t="shared" si="228"/>
        <v>0</v>
      </c>
      <c r="W1327" s="9">
        <f t="shared" si="229"/>
        <v>0</v>
      </c>
      <c r="X1327" s="22">
        <f t="shared" si="230"/>
        <v>0</v>
      </c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</row>
    <row r="1328" spans="1:159" s="4" customFormat="1">
      <c r="A1328" s="78" t="s">
        <v>2337</v>
      </c>
      <c r="B1328" s="90" t="s">
        <v>970</v>
      </c>
      <c r="C1328" s="91">
        <v>4371</v>
      </c>
      <c r="D1328" s="90" t="s">
        <v>995</v>
      </c>
      <c r="E1328" s="110" t="str">
        <f>VLOOKUP($C1328,'2023-24 School Level AAFTE'!$C$4:$L$2380,9,FALSE)</f>
        <v>No</v>
      </c>
      <c r="F1328" s="98">
        <f>VLOOKUP($C1328,'2023-24 School Level AAFTE'!$C$4:$J$2380,8,FALSE)</f>
        <v>1152.99</v>
      </c>
      <c r="G1328" s="100">
        <f>IFERROR(IF(E1328= "yes",VLOOKUP(C1328,Summary!$B:$I,5,0),0),0)</f>
        <v>0</v>
      </c>
      <c r="H1328" s="99">
        <f t="shared" si="221"/>
        <v>0</v>
      </c>
      <c r="I1328" s="157">
        <f>VLOOKUP($A1328,'2024-25 Salary &amp; Benefits'!$A:$I,3,FALSE)</f>
        <v>1.18</v>
      </c>
      <c r="J1328" s="157">
        <f>VLOOKUP($A1328,'2024-25 Salary &amp; Benefits'!$A:$I,4,FALSE)</f>
        <v>1.18</v>
      </c>
      <c r="K1328" s="144">
        <f t="shared" si="222"/>
        <v>0</v>
      </c>
      <c r="L1328" s="143">
        <f t="shared" si="223"/>
        <v>0</v>
      </c>
      <c r="M1328" s="145">
        <f>'2024-25 Salary &amp; Benefits'!$E$6</f>
        <v>72728</v>
      </c>
      <c r="N1328" s="145">
        <f>'2024-25 Salary &amp; Benefits'!$F$6</f>
        <v>78209</v>
      </c>
      <c r="O1328" s="9">
        <f t="shared" si="224"/>
        <v>0</v>
      </c>
      <c r="P1328" s="9">
        <f t="shared" si="225"/>
        <v>0</v>
      </c>
      <c r="Q1328" s="9">
        <f>'2024-25 Salary &amp; Benefits'!G$6</f>
        <v>14418.72</v>
      </c>
      <c r="R1328" s="146">
        <f>'2024-25 Salary &amp; Benefits'!H$6</f>
        <v>0.18149999999999999</v>
      </c>
      <c r="S1328" s="146">
        <f>'2024-25 Salary &amp; Benefits'!I$6</f>
        <v>0.17510000000000001</v>
      </c>
      <c r="T1328" s="9">
        <f t="shared" si="226"/>
        <v>0</v>
      </c>
      <c r="U1328" s="9">
        <f t="shared" si="227"/>
        <v>0</v>
      </c>
      <c r="V1328" s="9">
        <f t="shared" si="228"/>
        <v>0</v>
      </c>
      <c r="W1328" s="9">
        <f t="shared" si="229"/>
        <v>0</v>
      </c>
      <c r="X1328" s="22">
        <f t="shared" si="230"/>
        <v>0</v>
      </c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</row>
    <row r="1329" spans="1:159" s="4" customFormat="1">
      <c r="A1329" s="78" t="s">
        <v>2337</v>
      </c>
      <c r="B1329" s="90" t="s">
        <v>970</v>
      </c>
      <c r="C1329" s="91">
        <v>4187</v>
      </c>
      <c r="D1329" s="90" t="s">
        <v>690</v>
      </c>
      <c r="E1329" s="110" t="str">
        <f>VLOOKUP($C1329,'2023-24 School Level AAFTE'!$C$4:$L$2380,9,FALSE)</f>
        <v>No</v>
      </c>
      <c r="F1329" s="98">
        <f>VLOOKUP($C1329,'2023-24 School Level AAFTE'!$C$4:$J$2380,8,FALSE)</f>
        <v>372.88</v>
      </c>
      <c r="G1329" s="100">
        <f>IFERROR(IF(E1329= "yes",VLOOKUP(C1329,Summary!$B:$I,5,0),0),0)</f>
        <v>0</v>
      </c>
      <c r="H1329" s="99">
        <f t="shared" si="221"/>
        <v>0</v>
      </c>
      <c r="I1329" s="157">
        <f>VLOOKUP($A1329,'2024-25 Salary &amp; Benefits'!$A:$I,3,FALSE)</f>
        <v>1.18</v>
      </c>
      <c r="J1329" s="157">
        <f>VLOOKUP($A1329,'2024-25 Salary &amp; Benefits'!$A:$I,4,FALSE)</f>
        <v>1.18</v>
      </c>
      <c r="K1329" s="144">
        <f t="shared" si="222"/>
        <v>0</v>
      </c>
      <c r="L1329" s="143">
        <f t="shared" si="223"/>
        <v>0</v>
      </c>
      <c r="M1329" s="145">
        <f>'2024-25 Salary &amp; Benefits'!$E$6</f>
        <v>72728</v>
      </c>
      <c r="N1329" s="145">
        <f>'2024-25 Salary &amp; Benefits'!$F$6</f>
        <v>78209</v>
      </c>
      <c r="O1329" s="9">
        <f t="shared" si="224"/>
        <v>0</v>
      </c>
      <c r="P1329" s="9">
        <f t="shared" si="225"/>
        <v>0</v>
      </c>
      <c r="Q1329" s="9">
        <f>'2024-25 Salary &amp; Benefits'!G$6</f>
        <v>14418.72</v>
      </c>
      <c r="R1329" s="146">
        <f>'2024-25 Salary &amp; Benefits'!H$6</f>
        <v>0.18149999999999999</v>
      </c>
      <c r="S1329" s="146">
        <f>'2024-25 Salary &amp; Benefits'!I$6</f>
        <v>0.17510000000000001</v>
      </c>
      <c r="T1329" s="9">
        <f t="shared" si="226"/>
        <v>0</v>
      </c>
      <c r="U1329" s="9">
        <f t="shared" si="227"/>
        <v>0</v>
      </c>
      <c r="V1329" s="9">
        <f t="shared" si="228"/>
        <v>0</v>
      </c>
      <c r="W1329" s="9">
        <f t="shared" si="229"/>
        <v>0</v>
      </c>
      <c r="X1329" s="22">
        <f t="shared" si="230"/>
        <v>0</v>
      </c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</row>
    <row r="1330" spans="1:159" s="4" customFormat="1">
      <c r="A1330" s="78" t="s">
        <v>2337</v>
      </c>
      <c r="B1330" s="90" t="s">
        <v>970</v>
      </c>
      <c r="C1330" s="91">
        <v>4516</v>
      </c>
      <c r="D1330" s="90" t="s">
        <v>999</v>
      </c>
      <c r="E1330" s="110" t="str">
        <f>VLOOKUP($C1330,'2023-24 School Level AAFTE'!$C$4:$L$2380,9,FALSE)</f>
        <v>No</v>
      </c>
      <c r="F1330" s="98">
        <f>VLOOKUP($C1330,'2023-24 School Level AAFTE'!$C$4:$J$2380,8,FALSE)</f>
        <v>682.37</v>
      </c>
      <c r="G1330" s="100">
        <f>IFERROR(IF(E1330= "yes",VLOOKUP(C1330,Summary!$B:$I,5,0),0),0)</f>
        <v>0</v>
      </c>
      <c r="H1330" s="99">
        <f t="shared" si="221"/>
        <v>0</v>
      </c>
      <c r="I1330" s="157">
        <f>VLOOKUP($A1330,'2024-25 Salary &amp; Benefits'!$A:$I,3,FALSE)</f>
        <v>1.18</v>
      </c>
      <c r="J1330" s="157">
        <f>VLOOKUP($A1330,'2024-25 Salary &amp; Benefits'!$A:$I,4,FALSE)</f>
        <v>1.18</v>
      </c>
      <c r="K1330" s="144">
        <f t="shared" si="222"/>
        <v>0</v>
      </c>
      <c r="L1330" s="143">
        <f t="shared" si="223"/>
        <v>0</v>
      </c>
      <c r="M1330" s="145">
        <f>'2024-25 Salary &amp; Benefits'!$E$6</f>
        <v>72728</v>
      </c>
      <c r="N1330" s="145">
        <f>'2024-25 Salary &amp; Benefits'!$F$6</f>
        <v>78209</v>
      </c>
      <c r="O1330" s="9">
        <f t="shared" si="224"/>
        <v>0</v>
      </c>
      <c r="P1330" s="9">
        <f t="shared" si="225"/>
        <v>0</v>
      </c>
      <c r="Q1330" s="9">
        <f>'2024-25 Salary &amp; Benefits'!G$6</f>
        <v>14418.72</v>
      </c>
      <c r="R1330" s="146">
        <f>'2024-25 Salary &amp; Benefits'!H$6</f>
        <v>0.18149999999999999</v>
      </c>
      <c r="S1330" s="146">
        <f>'2024-25 Salary &amp; Benefits'!I$6</f>
        <v>0.17510000000000001</v>
      </c>
      <c r="T1330" s="9">
        <f t="shared" si="226"/>
        <v>0</v>
      </c>
      <c r="U1330" s="9">
        <f t="shared" si="227"/>
        <v>0</v>
      </c>
      <c r="V1330" s="9">
        <f t="shared" si="228"/>
        <v>0</v>
      </c>
      <c r="W1330" s="9">
        <f t="shared" si="229"/>
        <v>0</v>
      </c>
      <c r="X1330" s="22">
        <f t="shared" si="230"/>
        <v>0</v>
      </c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</row>
    <row r="1331" spans="1:159" s="4" customFormat="1">
      <c r="A1331" s="78" t="s">
        <v>2337</v>
      </c>
      <c r="B1331" s="90" t="s">
        <v>970</v>
      </c>
      <c r="C1331" s="91">
        <v>4069</v>
      </c>
      <c r="D1331" s="90" t="s">
        <v>990</v>
      </c>
      <c r="E1331" s="110" t="str">
        <f>VLOOKUP($C1331,'2023-24 School Level AAFTE'!$C$4:$L$2380,9,FALSE)</f>
        <v>No</v>
      </c>
      <c r="F1331" s="98">
        <f>VLOOKUP($C1331,'2023-24 School Level AAFTE'!$C$4:$J$2380,8,FALSE)</f>
        <v>399.88</v>
      </c>
      <c r="G1331" s="100">
        <f>IFERROR(IF(E1331= "yes",VLOOKUP(C1331,Summary!$B:$I,5,0),0),0)</f>
        <v>0</v>
      </c>
      <c r="H1331" s="99">
        <f t="shared" si="221"/>
        <v>0</v>
      </c>
      <c r="I1331" s="157">
        <f>VLOOKUP($A1331,'2024-25 Salary &amp; Benefits'!$A:$I,3,FALSE)</f>
        <v>1.18</v>
      </c>
      <c r="J1331" s="157">
        <f>VLOOKUP($A1331,'2024-25 Salary &amp; Benefits'!$A:$I,4,FALSE)</f>
        <v>1.18</v>
      </c>
      <c r="K1331" s="144">
        <f t="shared" si="222"/>
        <v>0</v>
      </c>
      <c r="L1331" s="143">
        <f t="shared" si="223"/>
        <v>0</v>
      </c>
      <c r="M1331" s="145">
        <f>'2024-25 Salary &amp; Benefits'!$E$6</f>
        <v>72728</v>
      </c>
      <c r="N1331" s="145">
        <f>'2024-25 Salary &amp; Benefits'!$F$6</f>
        <v>78209</v>
      </c>
      <c r="O1331" s="9">
        <f t="shared" si="224"/>
        <v>0</v>
      </c>
      <c r="P1331" s="9">
        <f t="shared" si="225"/>
        <v>0</v>
      </c>
      <c r="Q1331" s="9">
        <f>'2024-25 Salary &amp; Benefits'!G$6</f>
        <v>14418.72</v>
      </c>
      <c r="R1331" s="146">
        <f>'2024-25 Salary &amp; Benefits'!H$6</f>
        <v>0.18149999999999999</v>
      </c>
      <c r="S1331" s="146">
        <f>'2024-25 Salary &amp; Benefits'!I$6</f>
        <v>0.17510000000000001</v>
      </c>
      <c r="T1331" s="9">
        <f t="shared" si="226"/>
        <v>0</v>
      </c>
      <c r="U1331" s="9">
        <f t="shared" si="227"/>
        <v>0</v>
      </c>
      <c r="V1331" s="9">
        <f t="shared" si="228"/>
        <v>0</v>
      </c>
      <c r="W1331" s="9">
        <f t="shared" si="229"/>
        <v>0</v>
      </c>
      <c r="X1331" s="22">
        <f t="shared" si="230"/>
        <v>0</v>
      </c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</row>
    <row r="1332" spans="1:159" s="4" customFormat="1">
      <c r="A1332" s="78" t="s">
        <v>2337</v>
      </c>
      <c r="B1332" s="90" t="s">
        <v>970</v>
      </c>
      <c r="C1332" s="91">
        <v>3287</v>
      </c>
      <c r="D1332" s="90" t="s">
        <v>977</v>
      </c>
      <c r="E1332" s="110" t="str">
        <f>VLOOKUP($C1332,'2023-24 School Level AAFTE'!$C$4:$L$2380,9,FALSE)</f>
        <v>No</v>
      </c>
      <c r="F1332" s="98">
        <f>VLOOKUP($C1332,'2023-24 School Level AAFTE'!$C$4:$J$2380,8,FALSE)</f>
        <v>409.28</v>
      </c>
      <c r="G1332" s="100">
        <f>IFERROR(IF(E1332= "yes",VLOOKUP(C1332,Summary!$B:$I,5,0),0),0)</f>
        <v>0</v>
      </c>
      <c r="H1332" s="99">
        <f t="shared" si="221"/>
        <v>0</v>
      </c>
      <c r="I1332" s="157">
        <f>VLOOKUP($A1332,'2024-25 Salary &amp; Benefits'!$A:$I,3,FALSE)</f>
        <v>1.18</v>
      </c>
      <c r="J1332" s="157">
        <f>VLOOKUP($A1332,'2024-25 Salary &amp; Benefits'!$A:$I,4,FALSE)</f>
        <v>1.18</v>
      </c>
      <c r="K1332" s="144">
        <f t="shared" si="222"/>
        <v>0</v>
      </c>
      <c r="L1332" s="143">
        <f t="shared" si="223"/>
        <v>0</v>
      </c>
      <c r="M1332" s="145">
        <f>'2024-25 Salary &amp; Benefits'!$E$6</f>
        <v>72728</v>
      </c>
      <c r="N1332" s="145">
        <f>'2024-25 Salary &amp; Benefits'!$F$6</f>
        <v>78209</v>
      </c>
      <c r="O1332" s="9">
        <f t="shared" si="224"/>
        <v>0</v>
      </c>
      <c r="P1332" s="9">
        <f t="shared" si="225"/>
        <v>0</v>
      </c>
      <c r="Q1332" s="9">
        <f>'2024-25 Salary &amp; Benefits'!G$6</f>
        <v>14418.72</v>
      </c>
      <c r="R1332" s="146">
        <f>'2024-25 Salary &amp; Benefits'!H$6</f>
        <v>0.18149999999999999</v>
      </c>
      <c r="S1332" s="146">
        <f>'2024-25 Salary &amp; Benefits'!I$6</f>
        <v>0.17510000000000001</v>
      </c>
      <c r="T1332" s="9">
        <f t="shared" si="226"/>
        <v>0</v>
      </c>
      <c r="U1332" s="9">
        <f t="shared" si="227"/>
        <v>0</v>
      </c>
      <c r="V1332" s="9">
        <f t="shared" si="228"/>
        <v>0</v>
      </c>
      <c r="W1332" s="9">
        <f t="shared" si="229"/>
        <v>0</v>
      </c>
      <c r="X1332" s="22">
        <f t="shared" si="230"/>
        <v>0</v>
      </c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</row>
    <row r="1333" spans="1:159" s="4" customFormat="1">
      <c r="A1333" s="78" t="s">
        <v>2337</v>
      </c>
      <c r="B1333" s="90" t="s">
        <v>970</v>
      </c>
      <c r="C1333" s="91">
        <v>3749</v>
      </c>
      <c r="D1333" s="90" t="s">
        <v>985</v>
      </c>
      <c r="E1333" s="110" t="str">
        <f>VLOOKUP($C1333,'2023-24 School Level AAFTE'!$C$4:$L$2380,9,FALSE)</f>
        <v>No</v>
      </c>
      <c r="F1333" s="98">
        <f>VLOOKUP($C1333,'2023-24 School Level AAFTE'!$C$4:$J$2380,8,FALSE)</f>
        <v>476.37</v>
      </c>
      <c r="G1333" s="100">
        <f>IFERROR(IF(E1333= "yes",VLOOKUP(C1333,Summary!$B:$I,5,0),0),0)</f>
        <v>0</v>
      </c>
      <c r="H1333" s="99">
        <f t="shared" si="221"/>
        <v>0</v>
      </c>
      <c r="I1333" s="157">
        <f>VLOOKUP($A1333,'2024-25 Salary &amp; Benefits'!$A:$I,3,FALSE)</f>
        <v>1.18</v>
      </c>
      <c r="J1333" s="157">
        <f>VLOOKUP($A1333,'2024-25 Salary &amp; Benefits'!$A:$I,4,FALSE)</f>
        <v>1.18</v>
      </c>
      <c r="K1333" s="144">
        <f t="shared" si="222"/>
        <v>0</v>
      </c>
      <c r="L1333" s="143">
        <f t="shared" si="223"/>
        <v>0</v>
      </c>
      <c r="M1333" s="145">
        <f>'2024-25 Salary &amp; Benefits'!$E$6</f>
        <v>72728</v>
      </c>
      <c r="N1333" s="145">
        <f>'2024-25 Salary &amp; Benefits'!$F$6</f>
        <v>78209</v>
      </c>
      <c r="O1333" s="9">
        <f t="shared" si="224"/>
        <v>0</v>
      </c>
      <c r="P1333" s="9">
        <f t="shared" si="225"/>
        <v>0</v>
      </c>
      <c r="Q1333" s="9">
        <f>'2024-25 Salary &amp; Benefits'!G$6</f>
        <v>14418.72</v>
      </c>
      <c r="R1333" s="146">
        <f>'2024-25 Salary &amp; Benefits'!H$6</f>
        <v>0.18149999999999999</v>
      </c>
      <c r="S1333" s="146">
        <f>'2024-25 Salary &amp; Benefits'!I$6</f>
        <v>0.17510000000000001</v>
      </c>
      <c r="T1333" s="9">
        <f t="shared" si="226"/>
        <v>0</v>
      </c>
      <c r="U1333" s="9">
        <f t="shared" si="227"/>
        <v>0</v>
      </c>
      <c r="V1333" s="9">
        <f t="shared" si="228"/>
        <v>0</v>
      </c>
      <c r="W1333" s="9">
        <f t="shared" si="229"/>
        <v>0</v>
      </c>
      <c r="X1333" s="22">
        <f t="shared" si="230"/>
        <v>0</v>
      </c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</row>
    <row r="1334" spans="1:159" s="4" customFormat="1">
      <c r="A1334" s="78" t="s">
        <v>2337</v>
      </c>
      <c r="B1334" s="90" t="s">
        <v>970</v>
      </c>
      <c r="C1334" s="91">
        <v>4208</v>
      </c>
      <c r="D1334" s="90" t="s">
        <v>992</v>
      </c>
      <c r="E1334" s="110" t="str">
        <f>VLOOKUP($C1334,'2023-24 School Level AAFTE'!$C$4:$L$2380,9,FALSE)</f>
        <v>No</v>
      </c>
      <c r="F1334" s="98">
        <f>VLOOKUP($C1334,'2023-24 School Level AAFTE'!$C$4:$J$2380,8,FALSE)</f>
        <v>1614.17</v>
      </c>
      <c r="G1334" s="100">
        <f>IFERROR(IF(E1334= "yes",VLOOKUP(C1334,Summary!$B:$I,5,0),0),0)</f>
        <v>0</v>
      </c>
      <c r="H1334" s="99">
        <f t="shared" si="221"/>
        <v>0</v>
      </c>
      <c r="I1334" s="157">
        <f>VLOOKUP($A1334,'2024-25 Salary &amp; Benefits'!$A:$I,3,FALSE)</f>
        <v>1.18</v>
      </c>
      <c r="J1334" s="157">
        <f>VLOOKUP($A1334,'2024-25 Salary &amp; Benefits'!$A:$I,4,FALSE)</f>
        <v>1.18</v>
      </c>
      <c r="K1334" s="144">
        <f t="shared" si="222"/>
        <v>0</v>
      </c>
      <c r="L1334" s="143">
        <f t="shared" si="223"/>
        <v>0</v>
      </c>
      <c r="M1334" s="145">
        <f>'2024-25 Salary &amp; Benefits'!$E$6</f>
        <v>72728</v>
      </c>
      <c r="N1334" s="145">
        <f>'2024-25 Salary &amp; Benefits'!$F$6</f>
        <v>78209</v>
      </c>
      <c r="O1334" s="9">
        <f t="shared" si="224"/>
        <v>0</v>
      </c>
      <c r="P1334" s="9">
        <f t="shared" si="225"/>
        <v>0</v>
      </c>
      <c r="Q1334" s="9">
        <f>'2024-25 Salary &amp; Benefits'!G$6</f>
        <v>14418.72</v>
      </c>
      <c r="R1334" s="146">
        <f>'2024-25 Salary &amp; Benefits'!H$6</f>
        <v>0.18149999999999999</v>
      </c>
      <c r="S1334" s="146">
        <f>'2024-25 Salary &amp; Benefits'!I$6</f>
        <v>0.17510000000000001</v>
      </c>
      <c r="T1334" s="9">
        <f t="shared" si="226"/>
        <v>0</v>
      </c>
      <c r="U1334" s="9">
        <f t="shared" si="227"/>
        <v>0</v>
      </c>
      <c r="V1334" s="9">
        <f t="shared" si="228"/>
        <v>0</v>
      </c>
      <c r="W1334" s="9">
        <f t="shared" si="229"/>
        <v>0</v>
      </c>
      <c r="X1334" s="22">
        <f t="shared" si="230"/>
        <v>0</v>
      </c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</row>
    <row r="1335" spans="1:159" s="4" customFormat="1">
      <c r="A1335" s="78" t="s">
        <v>2337</v>
      </c>
      <c r="B1335" s="90" t="s">
        <v>970</v>
      </c>
      <c r="C1335" s="91">
        <v>4377</v>
      </c>
      <c r="D1335" s="90" t="s">
        <v>996</v>
      </c>
      <c r="E1335" s="110" t="str">
        <f>VLOOKUP($C1335,'2023-24 School Level AAFTE'!$C$4:$L$2380,9,FALSE)</f>
        <v>No</v>
      </c>
      <c r="F1335" s="98">
        <f>VLOOKUP($C1335,'2023-24 School Level AAFTE'!$C$4:$J$2380,8,FALSE)</f>
        <v>488.29</v>
      </c>
      <c r="G1335" s="100">
        <f>IFERROR(IF(E1335= "yes",VLOOKUP(C1335,Summary!$B:$I,5,0),0),0)</f>
        <v>0</v>
      </c>
      <c r="H1335" s="99">
        <f t="shared" si="221"/>
        <v>0</v>
      </c>
      <c r="I1335" s="157">
        <f>VLOOKUP($A1335,'2024-25 Salary &amp; Benefits'!$A:$I,3,FALSE)</f>
        <v>1.18</v>
      </c>
      <c r="J1335" s="157">
        <f>VLOOKUP($A1335,'2024-25 Salary &amp; Benefits'!$A:$I,4,FALSE)</f>
        <v>1.18</v>
      </c>
      <c r="K1335" s="144">
        <f t="shared" si="222"/>
        <v>0</v>
      </c>
      <c r="L1335" s="143">
        <f t="shared" si="223"/>
        <v>0</v>
      </c>
      <c r="M1335" s="145">
        <f>'2024-25 Salary &amp; Benefits'!$E$6</f>
        <v>72728</v>
      </c>
      <c r="N1335" s="145">
        <f>'2024-25 Salary &amp; Benefits'!$F$6</f>
        <v>78209</v>
      </c>
      <c r="O1335" s="9">
        <f t="shared" si="224"/>
        <v>0</v>
      </c>
      <c r="P1335" s="9">
        <f t="shared" si="225"/>
        <v>0</v>
      </c>
      <c r="Q1335" s="9">
        <f>'2024-25 Salary &amp; Benefits'!G$6</f>
        <v>14418.72</v>
      </c>
      <c r="R1335" s="146">
        <f>'2024-25 Salary &amp; Benefits'!H$6</f>
        <v>0.18149999999999999</v>
      </c>
      <c r="S1335" s="146">
        <f>'2024-25 Salary &amp; Benefits'!I$6</f>
        <v>0.17510000000000001</v>
      </c>
      <c r="T1335" s="9">
        <f t="shared" si="226"/>
        <v>0</v>
      </c>
      <c r="U1335" s="9">
        <f t="shared" si="227"/>
        <v>0</v>
      </c>
      <c r="V1335" s="9">
        <f t="shared" si="228"/>
        <v>0</v>
      </c>
      <c r="W1335" s="9">
        <f t="shared" si="229"/>
        <v>0</v>
      </c>
      <c r="X1335" s="22">
        <f t="shared" si="230"/>
        <v>0</v>
      </c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</row>
    <row r="1336" spans="1:159" s="4" customFormat="1">
      <c r="A1336" s="78" t="s">
        <v>2311</v>
      </c>
      <c r="B1336" s="90" t="s">
        <v>510</v>
      </c>
      <c r="C1336" s="91">
        <v>3477</v>
      </c>
      <c r="D1336" s="90" t="s">
        <v>514</v>
      </c>
      <c r="E1336" s="110" t="str">
        <f>VLOOKUP($C1336,'2023-24 School Level AAFTE'!$C$4:$L$2380,9,FALSE)</f>
        <v>No</v>
      </c>
      <c r="F1336" s="98">
        <f>VLOOKUP($C1336,'2023-24 School Level AAFTE'!$C$4:$J$2380,8,FALSE)</f>
        <v>371.47</v>
      </c>
      <c r="G1336" s="100">
        <f>IFERROR(IF(E1336= "yes",VLOOKUP(C1336,Summary!$B:$I,5,0),0),0)</f>
        <v>0</v>
      </c>
      <c r="H1336" s="99">
        <f t="shared" si="221"/>
        <v>0</v>
      </c>
      <c r="I1336" s="157">
        <f>VLOOKUP($A1336,'2024-25 Salary &amp; Benefits'!$A:$I,3,FALSE)</f>
        <v>1.1200000000000001</v>
      </c>
      <c r="J1336" s="157">
        <f>VLOOKUP($A1336,'2024-25 Salary &amp; Benefits'!$A:$I,4,FALSE)</f>
        <v>1.1200000000000001</v>
      </c>
      <c r="K1336" s="144">
        <f t="shared" si="222"/>
        <v>0</v>
      </c>
      <c r="L1336" s="143">
        <f t="shared" si="223"/>
        <v>0</v>
      </c>
      <c r="M1336" s="145">
        <f>'2024-25 Salary &amp; Benefits'!$E$6</f>
        <v>72728</v>
      </c>
      <c r="N1336" s="145">
        <f>'2024-25 Salary &amp; Benefits'!$F$6</f>
        <v>78209</v>
      </c>
      <c r="O1336" s="9">
        <f t="shared" si="224"/>
        <v>0</v>
      </c>
      <c r="P1336" s="9">
        <f t="shared" si="225"/>
        <v>0</v>
      </c>
      <c r="Q1336" s="9">
        <f>'2024-25 Salary &amp; Benefits'!G$6</f>
        <v>14418.72</v>
      </c>
      <c r="R1336" s="146">
        <f>'2024-25 Salary &amp; Benefits'!H$6</f>
        <v>0.18149999999999999</v>
      </c>
      <c r="S1336" s="146">
        <f>'2024-25 Salary &amp; Benefits'!I$6</f>
        <v>0.17510000000000001</v>
      </c>
      <c r="T1336" s="9">
        <f t="shared" si="226"/>
        <v>0</v>
      </c>
      <c r="U1336" s="9">
        <f t="shared" si="227"/>
        <v>0</v>
      </c>
      <c r="V1336" s="9">
        <f t="shared" si="228"/>
        <v>0</v>
      </c>
      <c r="W1336" s="9">
        <f t="shared" si="229"/>
        <v>0</v>
      </c>
      <c r="X1336" s="22">
        <f t="shared" si="230"/>
        <v>0</v>
      </c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</row>
    <row r="1337" spans="1:159" s="4" customFormat="1">
      <c r="A1337" s="78" t="s">
        <v>2311</v>
      </c>
      <c r="B1337" s="90" t="s">
        <v>510</v>
      </c>
      <c r="C1337" s="91">
        <v>3377</v>
      </c>
      <c r="D1337" s="90" t="s">
        <v>513</v>
      </c>
      <c r="E1337" s="110" t="str">
        <f>VLOOKUP($C1337,'2023-24 School Level AAFTE'!$C$4:$L$2380,9,FALSE)</f>
        <v>Yes</v>
      </c>
      <c r="F1337" s="98">
        <f>VLOOKUP($C1337,'2023-24 School Level AAFTE'!$C$4:$J$2380,8,FALSE)</f>
        <v>457.89</v>
      </c>
      <c r="G1337" s="100">
        <f>IFERROR(IF(E1337= "yes",VLOOKUP(C1337,Summary!$B:$I,5,0),0),0)</f>
        <v>0</v>
      </c>
      <c r="H1337" s="99">
        <f t="shared" si="221"/>
        <v>457.89</v>
      </c>
      <c r="I1337" s="157">
        <f>VLOOKUP($A1337,'2024-25 Salary &amp; Benefits'!$A:$I,3,FALSE)</f>
        <v>1.1200000000000001</v>
      </c>
      <c r="J1337" s="157">
        <f>VLOOKUP($A1337,'2024-25 Salary &amp; Benefits'!$A:$I,4,FALSE)</f>
        <v>1.1200000000000001</v>
      </c>
      <c r="K1337" s="144">
        <f t="shared" si="222"/>
        <v>457.89</v>
      </c>
      <c r="L1337" s="143">
        <f t="shared" si="223"/>
        <v>1.343</v>
      </c>
      <c r="M1337" s="145">
        <f>'2024-25 Salary &amp; Benefits'!$E$6</f>
        <v>72728</v>
      </c>
      <c r="N1337" s="145">
        <f>'2024-25 Salary &amp; Benefits'!$F$6</f>
        <v>78209</v>
      </c>
      <c r="O1337" s="9">
        <f t="shared" si="224"/>
        <v>109394.55</v>
      </c>
      <c r="P1337" s="9">
        <f t="shared" si="225"/>
        <v>8244.3000000000029</v>
      </c>
      <c r="Q1337" s="9">
        <f>'2024-25 Salary &amp; Benefits'!G$6</f>
        <v>14418.72</v>
      </c>
      <c r="R1337" s="146">
        <f>'2024-25 Salary &amp; Benefits'!H$6</f>
        <v>0.18149999999999999</v>
      </c>
      <c r="S1337" s="146">
        <f>'2024-25 Salary &amp; Benefits'!I$6</f>
        <v>0.17510000000000001</v>
      </c>
      <c r="T1337" s="9">
        <f t="shared" si="226"/>
        <v>40663.03</v>
      </c>
      <c r="U1337" s="9">
        <f t="shared" si="227"/>
        <v>1960.65</v>
      </c>
      <c r="V1337" s="9">
        <f t="shared" si="228"/>
        <v>343.31</v>
      </c>
      <c r="W1337" s="9">
        <f t="shared" si="229"/>
        <v>2303.96</v>
      </c>
      <c r="X1337" s="22">
        <f t="shared" si="230"/>
        <v>160605.84</v>
      </c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</row>
    <row r="1338" spans="1:159" s="4" customFormat="1">
      <c r="A1338" s="78" t="s">
        <v>2311</v>
      </c>
      <c r="B1338" s="90" t="s">
        <v>510</v>
      </c>
      <c r="C1338" s="91">
        <v>4328</v>
      </c>
      <c r="D1338" s="90" t="s">
        <v>517</v>
      </c>
      <c r="E1338" s="110" t="str">
        <f>VLOOKUP($C1338,'2023-24 School Level AAFTE'!$C$4:$L$2380,9,FALSE)</f>
        <v>No</v>
      </c>
      <c r="F1338" s="98">
        <f>VLOOKUP($C1338,'2023-24 School Level AAFTE'!$C$4:$J$2380,8,FALSE)</f>
        <v>509.12</v>
      </c>
      <c r="G1338" s="100">
        <f>IFERROR(IF(E1338= "yes",VLOOKUP(C1338,Summary!$B:$I,5,0),0),0)</f>
        <v>0</v>
      </c>
      <c r="H1338" s="99">
        <f t="shared" si="221"/>
        <v>0</v>
      </c>
      <c r="I1338" s="157">
        <f>VLOOKUP($A1338,'2024-25 Salary &amp; Benefits'!$A:$I,3,FALSE)</f>
        <v>1.1200000000000001</v>
      </c>
      <c r="J1338" s="157">
        <f>VLOOKUP($A1338,'2024-25 Salary &amp; Benefits'!$A:$I,4,FALSE)</f>
        <v>1.1200000000000001</v>
      </c>
      <c r="K1338" s="144">
        <f t="shared" si="222"/>
        <v>0</v>
      </c>
      <c r="L1338" s="143">
        <f t="shared" si="223"/>
        <v>0</v>
      </c>
      <c r="M1338" s="145">
        <f>'2024-25 Salary &amp; Benefits'!$E$6</f>
        <v>72728</v>
      </c>
      <c r="N1338" s="145">
        <f>'2024-25 Salary &amp; Benefits'!$F$6</f>
        <v>78209</v>
      </c>
      <c r="O1338" s="9">
        <f t="shared" si="224"/>
        <v>0</v>
      </c>
      <c r="P1338" s="9">
        <f t="shared" si="225"/>
        <v>0</v>
      </c>
      <c r="Q1338" s="9">
        <f>'2024-25 Salary &amp; Benefits'!G$6</f>
        <v>14418.72</v>
      </c>
      <c r="R1338" s="146">
        <f>'2024-25 Salary &amp; Benefits'!H$6</f>
        <v>0.18149999999999999</v>
      </c>
      <c r="S1338" s="146">
        <f>'2024-25 Salary &amp; Benefits'!I$6</f>
        <v>0.17510000000000001</v>
      </c>
      <c r="T1338" s="9">
        <f t="shared" si="226"/>
        <v>0</v>
      </c>
      <c r="U1338" s="9">
        <f t="shared" si="227"/>
        <v>0</v>
      </c>
      <c r="V1338" s="9">
        <f t="shared" si="228"/>
        <v>0</v>
      </c>
      <c r="W1338" s="9">
        <f t="shared" si="229"/>
        <v>0</v>
      </c>
      <c r="X1338" s="22">
        <f t="shared" si="230"/>
        <v>0</v>
      </c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</row>
    <row r="1339" spans="1:159" s="4" customFormat="1">
      <c r="A1339" s="78" t="s">
        <v>2311</v>
      </c>
      <c r="B1339" s="90" t="s">
        <v>510</v>
      </c>
      <c r="C1339" s="91">
        <v>1758</v>
      </c>
      <c r="D1339" s="90" t="s">
        <v>2828</v>
      </c>
      <c r="E1339" s="110" t="str">
        <f>VLOOKUP($C1339,'2023-24 School Level AAFTE'!$C$4:$L$2380,9,FALSE)</f>
        <v>No</v>
      </c>
      <c r="F1339" s="98">
        <f>VLOOKUP($C1339,'2023-24 School Level AAFTE'!$C$4:$J$2380,8,FALSE)</f>
        <v>233.99</v>
      </c>
      <c r="G1339" s="100">
        <f>IFERROR(IF(E1339= "yes",VLOOKUP(C1339,Summary!$B:$I,5,0),0),0)</f>
        <v>0</v>
      </c>
      <c r="H1339" s="99">
        <f t="shared" si="221"/>
        <v>0</v>
      </c>
      <c r="I1339" s="157">
        <f>VLOOKUP($A1339,'2024-25 Salary &amp; Benefits'!$A:$I,3,FALSE)</f>
        <v>1.1200000000000001</v>
      </c>
      <c r="J1339" s="157">
        <f>VLOOKUP($A1339,'2024-25 Salary &amp; Benefits'!$A:$I,4,FALSE)</f>
        <v>1.1200000000000001</v>
      </c>
      <c r="K1339" s="144">
        <f t="shared" si="222"/>
        <v>0</v>
      </c>
      <c r="L1339" s="143">
        <f t="shared" si="223"/>
        <v>0</v>
      </c>
      <c r="M1339" s="145">
        <f>'2024-25 Salary &amp; Benefits'!$E$6</f>
        <v>72728</v>
      </c>
      <c r="N1339" s="145">
        <f>'2024-25 Salary &amp; Benefits'!$F$6</f>
        <v>78209</v>
      </c>
      <c r="O1339" s="9">
        <f t="shared" si="224"/>
        <v>0</v>
      </c>
      <c r="P1339" s="9">
        <f t="shared" si="225"/>
        <v>0</v>
      </c>
      <c r="Q1339" s="9">
        <f>'2024-25 Salary &amp; Benefits'!G$6</f>
        <v>14418.72</v>
      </c>
      <c r="R1339" s="146">
        <f>'2024-25 Salary &amp; Benefits'!H$6</f>
        <v>0.18149999999999999</v>
      </c>
      <c r="S1339" s="146">
        <f>'2024-25 Salary &amp; Benefits'!I$6</f>
        <v>0.17510000000000001</v>
      </c>
      <c r="T1339" s="9">
        <f t="shared" si="226"/>
        <v>0</v>
      </c>
      <c r="U1339" s="9">
        <f t="shared" si="227"/>
        <v>0</v>
      </c>
      <c r="V1339" s="9">
        <f t="shared" si="228"/>
        <v>0</v>
      </c>
      <c r="W1339" s="9">
        <f t="shared" si="229"/>
        <v>0</v>
      </c>
      <c r="X1339" s="22">
        <f t="shared" si="230"/>
        <v>0</v>
      </c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</row>
    <row r="1340" spans="1:159" s="4" customFormat="1">
      <c r="A1340" s="78" t="s">
        <v>2311</v>
      </c>
      <c r="B1340" s="90" t="s">
        <v>510</v>
      </c>
      <c r="C1340" s="91">
        <v>5343</v>
      </c>
      <c r="D1340" s="90" t="s">
        <v>518</v>
      </c>
      <c r="E1340" s="110" t="str">
        <f>VLOOKUP($C1340,'2023-24 School Level AAFTE'!$C$4:$L$2380,9,FALSE)</f>
        <v>Yes</v>
      </c>
      <c r="F1340" s="98">
        <f>VLOOKUP($C1340,'2023-24 School Level AAFTE'!$C$4:$J$2380,8,FALSE)</f>
        <v>17.86</v>
      </c>
      <c r="G1340" s="100">
        <f>IFERROR(IF(E1340= "yes",VLOOKUP(C1340,Summary!$B:$I,5,0),0),0)</f>
        <v>0</v>
      </c>
      <c r="H1340" s="99">
        <f t="shared" si="221"/>
        <v>17.86</v>
      </c>
      <c r="I1340" s="157">
        <f>VLOOKUP($A1340,'2024-25 Salary &amp; Benefits'!$A:$I,3,FALSE)</f>
        <v>1.1200000000000001</v>
      </c>
      <c r="J1340" s="157">
        <f>VLOOKUP($A1340,'2024-25 Salary &amp; Benefits'!$A:$I,4,FALSE)</f>
        <v>1.1200000000000001</v>
      </c>
      <c r="K1340" s="144">
        <f t="shared" si="222"/>
        <v>17.86</v>
      </c>
      <c r="L1340" s="143">
        <f t="shared" si="223"/>
        <v>5.1999999999999998E-2</v>
      </c>
      <c r="M1340" s="145">
        <f>'2024-25 Salary &amp; Benefits'!$E$6</f>
        <v>72728</v>
      </c>
      <c r="N1340" s="145">
        <f>'2024-25 Salary &amp; Benefits'!$F$6</f>
        <v>78209</v>
      </c>
      <c r="O1340" s="9">
        <f t="shared" si="224"/>
        <v>4235.68</v>
      </c>
      <c r="P1340" s="9">
        <f t="shared" si="225"/>
        <v>319.21000000000004</v>
      </c>
      <c r="Q1340" s="9">
        <f>'2024-25 Salary &amp; Benefits'!G$6</f>
        <v>14418.72</v>
      </c>
      <c r="R1340" s="146">
        <f>'2024-25 Salary &amp; Benefits'!H$6</f>
        <v>0.18149999999999999</v>
      </c>
      <c r="S1340" s="146">
        <f>'2024-25 Salary &amp; Benefits'!I$6</f>
        <v>0.17510000000000001</v>
      </c>
      <c r="T1340" s="9">
        <f t="shared" si="226"/>
        <v>1574.44</v>
      </c>
      <c r="U1340" s="9">
        <f t="shared" si="227"/>
        <v>75.91</v>
      </c>
      <c r="V1340" s="9">
        <f t="shared" si="228"/>
        <v>13.29</v>
      </c>
      <c r="W1340" s="9">
        <f t="shared" si="229"/>
        <v>89.199999999999989</v>
      </c>
      <c r="X1340" s="22">
        <f t="shared" si="230"/>
        <v>6218.5300000000007</v>
      </c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</row>
    <row r="1341" spans="1:159" s="4" customFormat="1">
      <c r="A1341" s="78" t="s">
        <v>2311</v>
      </c>
      <c r="B1341" s="90" t="s">
        <v>510</v>
      </c>
      <c r="C1341" s="91">
        <v>3939</v>
      </c>
      <c r="D1341" s="90" t="s">
        <v>516</v>
      </c>
      <c r="E1341" s="110" t="str">
        <f>VLOOKUP($C1341,'2023-24 School Level AAFTE'!$C$4:$L$2380,9,FALSE)</f>
        <v>No</v>
      </c>
      <c r="F1341" s="98">
        <f>VLOOKUP($C1341,'2023-24 School Level AAFTE'!$C$4:$J$2380,8,FALSE)</f>
        <v>733.6</v>
      </c>
      <c r="G1341" s="100">
        <f>IFERROR(IF(E1341= "yes",VLOOKUP(C1341,Summary!$B:$I,5,0),0),0)</f>
        <v>0</v>
      </c>
      <c r="H1341" s="99">
        <f t="shared" si="221"/>
        <v>0</v>
      </c>
      <c r="I1341" s="157">
        <f>VLOOKUP($A1341,'2024-25 Salary &amp; Benefits'!$A:$I,3,FALSE)</f>
        <v>1.1200000000000001</v>
      </c>
      <c r="J1341" s="157">
        <f>VLOOKUP($A1341,'2024-25 Salary &amp; Benefits'!$A:$I,4,FALSE)</f>
        <v>1.1200000000000001</v>
      </c>
      <c r="K1341" s="144">
        <f t="shared" si="222"/>
        <v>0</v>
      </c>
      <c r="L1341" s="143">
        <f t="shared" si="223"/>
        <v>0</v>
      </c>
      <c r="M1341" s="145">
        <f>'2024-25 Salary &amp; Benefits'!$E$6</f>
        <v>72728</v>
      </c>
      <c r="N1341" s="145">
        <f>'2024-25 Salary &amp; Benefits'!$F$6</f>
        <v>78209</v>
      </c>
      <c r="O1341" s="9">
        <f t="shared" si="224"/>
        <v>0</v>
      </c>
      <c r="P1341" s="9">
        <f t="shared" si="225"/>
        <v>0</v>
      </c>
      <c r="Q1341" s="9">
        <f>'2024-25 Salary &amp; Benefits'!G$6</f>
        <v>14418.72</v>
      </c>
      <c r="R1341" s="146">
        <f>'2024-25 Salary &amp; Benefits'!H$6</f>
        <v>0.18149999999999999</v>
      </c>
      <c r="S1341" s="146">
        <f>'2024-25 Salary &amp; Benefits'!I$6</f>
        <v>0.17510000000000001</v>
      </c>
      <c r="T1341" s="9">
        <f t="shared" si="226"/>
        <v>0</v>
      </c>
      <c r="U1341" s="9">
        <f t="shared" si="227"/>
        <v>0</v>
      </c>
      <c r="V1341" s="9">
        <f t="shared" si="228"/>
        <v>0</v>
      </c>
      <c r="W1341" s="9">
        <f t="shared" si="229"/>
        <v>0</v>
      </c>
      <c r="X1341" s="22">
        <f t="shared" si="230"/>
        <v>0</v>
      </c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</row>
    <row r="1342" spans="1:159" s="4" customFormat="1">
      <c r="A1342" s="78" t="s">
        <v>2311</v>
      </c>
      <c r="B1342" s="90" t="s">
        <v>510</v>
      </c>
      <c r="C1342" s="91">
        <v>2696</v>
      </c>
      <c r="D1342" s="90" t="s">
        <v>511</v>
      </c>
      <c r="E1342" s="110" t="str">
        <f>VLOOKUP($C1342,'2023-24 School Level AAFTE'!$C$4:$L$2380,9,FALSE)</f>
        <v>No</v>
      </c>
      <c r="F1342" s="98">
        <f>VLOOKUP($C1342,'2023-24 School Level AAFTE'!$C$4:$J$2380,8,FALSE)</f>
        <v>402.02000000000004</v>
      </c>
      <c r="G1342" s="100">
        <f>IFERROR(IF(E1342= "yes",VLOOKUP(C1342,Summary!$B:$I,5,0),0),0)</f>
        <v>0</v>
      </c>
      <c r="H1342" s="99">
        <f t="shared" si="221"/>
        <v>0</v>
      </c>
      <c r="I1342" s="157">
        <f>VLOOKUP($A1342,'2024-25 Salary &amp; Benefits'!$A:$I,3,FALSE)</f>
        <v>1.1200000000000001</v>
      </c>
      <c r="J1342" s="157">
        <f>VLOOKUP($A1342,'2024-25 Salary &amp; Benefits'!$A:$I,4,FALSE)</f>
        <v>1.1200000000000001</v>
      </c>
      <c r="K1342" s="144">
        <f t="shared" si="222"/>
        <v>0</v>
      </c>
      <c r="L1342" s="143">
        <f t="shared" si="223"/>
        <v>0</v>
      </c>
      <c r="M1342" s="145">
        <f>'2024-25 Salary &amp; Benefits'!$E$6</f>
        <v>72728</v>
      </c>
      <c r="N1342" s="145">
        <f>'2024-25 Salary &amp; Benefits'!$F$6</f>
        <v>78209</v>
      </c>
      <c r="O1342" s="9">
        <f t="shared" si="224"/>
        <v>0</v>
      </c>
      <c r="P1342" s="9">
        <f t="shared" si="225"/>
        <v>0</v>
      </c>
      <c r="Q1342" s="9">
        <f>'2024-25 Salary &amp; Benefits'!G$6</f>
        <v>14418.72</v>
      </c>
      <c r="R1342" s="146">
        <f>'2024-25 Salary &amp; Benefits'!H$6</f>
        <v>0.18149999999999999</v>
      </c>
      <c r="S1342" s="146">
        <f>'2024-25 Salary &amp; Benefits'!I$6</f>
        <v>0.17510000000000001</v>
      </c>
      <c r="T1342" s="9">
        <f t="shared" si="226"/>
        <v>0</v>
      </c>
      <c r="U1342" s="9">
        <f t="shared" si="227"/>
        <v>0</v>
      </c>
      <c r="V1342" s="9">
        <f t="shared" si="228"/>
        <v>0</v>
      </c>
      <c r="W1342" s="9">
        <f t="shared" si="229"/>
        <v>0</v>
      </c>
      <c r="X1342" s="22">
        <f t="shared" si="230"/>
        <v>0</v>
      </c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</row>
    <row r="1343" spans="1:159" s="4" customFormat="1">
      <c r="A1343" s="78" t="s">
        <v>2311</v>
      </c>
      <c r="B1343" s="90" t="s">
        <v>510</v>
      </c>
      <c r="C1343" s="91">
        <v>2974</v>
      </c>
      <c r="D1343" s="90" t="s">
        <v>512</v>
      </c>
      <c r="E1343" s="110" t="str">
        <f>VLOOKUP($C1343,'2023-24 School Level AAFTE'!$C$4:$L$2380,9,FALSE)</f>
        <v>No</v>
      </c>
      <c r="F1343" s="98">
        <f>VLOOKUP($C1343,'2023-24 School Level AAFTE'!$C$4:$J$2380,8,FALSE)</f>
        <v>1613.11</v>
      </c>
      <c r="G1343" s="100">
        <f>IFERROR(IF(E1343= "yes",VLOOKUP(C1343,Summary!$B:$I,5,0),0),0)</f>
        <v>0</v>
      </c>
      <c r="H1343" s="99">
        <f t="shared" si="221"/>
        <v>0</v>
      </c>
      <c r="I1343" s="157">
        <f>VLOOKUP($A1343,'2024-25 Salary &amp; Benefits'!$A:$I,3,FALSE)</f>
        <v>1.1200000000000001</v>
      </c>
      <c r="J1343" s="157">
        <f>VLOOKUP($A1343,'2024-25 Salary &amp; Benefits'!$A:$I,4,FALSE)</f>
        <v>1.1200000000000001</v>
      </c>
      <c r="K1343" s="144">
        <f t="shared" si="222"/>
        <v>0</v>
      </c>
      <c r="L1343" s="143">
        <f t="shared" si="223"/>
        <v>0</v>
      </c>
      <c r="M1343" s="145">
        <f>'2024-25 Salary &amp; Benefits'!$E$6</f>
        <v>72728</v>
      </c>
      <c r="N1343" s="145">
        <f>'2024-25 Salary &amp; Benefits'!$F$6</f>
        <v>78209</v>
      </c>
      <c r="O1343" s="9">
        <f t="shared" si="224"/>
        <v>0</v>
      </c>
      <c r="P1343" s="9">
        <f t="shared" si="225"/>
        <v>0</v>
      </c>
      <c r="Q1343" s="9">
        <f>'2024-25 Salary &amp; Benefits'!G$6</f>
        <v>14418.72</v>
      </c>
      <c r="R1343" s="146">
        <f>'2024-25 Salary &amp; Benefits'!H$6</f>
        <v>0.18149999999999999</v>
      </c>
      <c r="S1343" s="146">
        <f>'2024-25 Salary &amp; Benefits'!I$6</f>
        <v>0.17510000000000001</v>
      </c>
      <c r="T1343" s="9">
        <f t="shared" si="226"/>
        <v>0</v>
      </c>
      <c r="U1343" s="9">
        <f t="shared" si="227"/>
        <v>0</v>
      </c>
      <c r="V1343" s="9">
        <f t="shared" si="228"/>
        <v>0</v>
      </c>
      <c r="W1343" s="9">
        <f t="shared" si="229"/>
        <v>0</v>
      </c>
      <c r="X1343" s="22">
        <f t="shared" si="230"/>
        <v>0</v>
      </c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</row>
    <row r="1344" spans="1:159" s="4" customFormat="1">
      <c r="A1344" s="78" t="s">
        <v>2311</v>
      </c>
      <c r="B1344" s="90" t="s">
        <v>510</v>
      </c>
      <c r="C1344" s="91">
        <v>3274</v>
      </c>
      <c r="D1344" s="90" t="s">
        <v>2602</v>
      </c>
      <c r="E1344" s="110" t="str">
        <f>VLOOKUP($C1344,'2023-24 School Level AAFTE'!$C$4:$L$2380,9,FALSE)</f>
        <v>No</v>
      </c>
      <c r="F1344" s="98">
        <f>VLOOKUP($C1344,'2023-24 School Level AAFTE'!$C$4:$J$2380,8,FALSE)</f>
        <v>755.8</v>
      </c>
      <c r="G1344" s="100">
        <f>IFERROR(IF(E1344= "yes",VLOOKUP(C1344,Summary!$B:$I,5,0),0),0)</f>
        <v>0</v>
      </c>
      <c r="H1344" s="99">
        <f t="shared" si="221"/>
        <v>0</v>
      </c>
      <c r="I1344" s="157">
        <f>VLOOKUP($A1344,'2024-25 Salary &amp; Benefits'!$A:$I,3,FALSE)</f>
        <v>1.1200000000000001</v>
      </c>
      <c r="J1344" s="157">
        <f>VLOOKUP($A1344,'2024-25 Salary &amp; Benefits'!$A:$I,4,FALSE)</f>
        <v>1.1200000000000001</v>
      </c>
      <c r="K1344" s="144">
        <f t="shared" si="222"/>
        <v>0</v>
      </c>
      <c r="L1344" s="143">
        <f t="shared" si="223"/>
        <v>0</v>
      </c>
      <c r="M1344" s="145">
        <f>'2024-25 Salary &amp; Benefits'!$E$6</f>
        <v>72728</v>
      </c>
      <c r="N1344" s="145">
        <f>'2024-25 Salary &amp; Benefits'!$F$6</f>
        <v>78209</v>
      </c>
      <c r="O1344" s="9">
        <f t="shared" si="224"/>
        <v>0</v>
      </c>
      <c r="P1344" s="9">
        <f t="shared" si="225"/>
        <v>0</v>
      </c>
      <c r="Q1344" s="9">
        <f>'2024-25 Salary &amp; Benefits'!G$6</f>
        <v>14418.72</v>
      </c>
      <c r="R1344" s="146">
        <f>'2024-25 Salary &amp; Benefits'!H$6</f>
        <v>0.18149999999999999</v>
      </c>
      <c r="S1344" s="146">
        <f>'2024-25 Salary &amp; Benefits'!I$6</f>
        <v>0.17510000000000001</v>
      </c>
      <c r="T1344" s="9">
        <f t="shared" si="226"/>
        <v>0</v>
      </c>
      <c r="U1344" s="9">
        <f t="shared" si="227"/>
        <v>0</v>
      </c>
      <c r="V1344" s="9">
        <f t="shared" si="228"/>
        <v>0</v>
      </c>
      <c r="W1344" s="9">
        <f t="shared" si="229"/>
        <v>0</v>
      </c>
      <c r="X1344" s="22">
        <f t="shared" si="230"/>
        <v>0</v>
      </c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</row>
    <row r="1345" spans="1:159" s="4" customFormat="1">
      <c r="A1345" s="78" t="s">
        <v>2311</v>
      </c>
      <c r="B1345" s="90" t="s">
        <v>510</v>
      </c>
      <c r="C1345" s="91">
        <v>5626</v>
      </c>
      <c r="D1345" s="90" t="s">
        <v>3068</v>
      </c>
      <c r="E1345" s="110" t="str">
        <f>VLOOKUP($C1345,'2023-24 School Level AAFTE'!$C$4:$L$2380,9,FALSE)</f>
        <v>No</v>
      </c>
      <c r="F1345" s="98">
        <f>VLOOKUP($C1345,'2023-24 School Level AAFTE'!$C$4:$J$2380,8,FALSE)</f>
        <v>100.37</v>
      </c>
      <c r="G1345" s="100">
        <f>IFERROR(IF(E1345= "yes",VLOOKUP(C1345,Summary!$B:$I,5,0),0),0)</f>
        <v>0</v>
      </c>
      <c r="H1345" s="99">
        <f t="shared" si="221"/>
        <v>0</v>
      </c>
      <c r="I1345" s="157">
        <f>VLOOKUP($A1345,'2024-25 Salary &amp; Benefits'!$A:$I,3,FALSE)</f>
        <v>1.1200000000000001</v>
      </c>
      <c r="J1345" s="157">
        <f>VLOOKUP($A1345,'2024-25 Salary &amp; Benefits'!$A:$I,4,FALSE)</f>
        <v>1.1200000000000001</v>
      </c>
      <c r="K1345" s="144">
        <f t="shared" si="222"/>
        <v>0</v>
      </c>
      <c r="L1345" s="143">
        <f t="shared" si="223"/>
        <v>0</v>
      </c>
      <c r="M1345" s="145">
        <f>'2024-25 Salary &amp; Benefits'!$E$6</f>
        <v>72728</v>
      </c>
      <c r="N1345" s="145">
        <f>'2024-25 Salary &amp; Benefits'!$F$6</f>
        <v>78209</v>
      </c>
      <c r="O1345" s="9">
        <f t="shared" si="224"/>
        <v>0</v>
      </c>
      <c r="P1345" s="9">
        <f t="shared" si="225"/>
        <v>0</v>
      </c>
      <c r="Q1345" s="9">
        <f>'2024-25 Salary &amp; Benefits'!G$6</f>
        <v>14418.72</v>
      </c>
      <c r="R1345" s="146">
        <f>'2024-25 Salary &amp; Benefits'!H$6</f>
        <v>0.18149999999999999</v>
      </c>
      <c r="S1345" s="146">
        <f>'2024-25 Salary &amp; Benefits'!I$6</f>
        <v>0.17510000000000001</v>
      </c>
      <c r="T1345" s="9">
        <f t="shared" si="226"/>
        <v>0</v>
      </c>
      <c r="U1345" s="9">
        <f t="shared" si="227"/>
        <v>0</v>
      </c>
      <c r="V1345" s="9">
        <f t="shared" si="228"/>
        <v>0</v>
      </c>
      <c r="W1345" s="9">
        <f t="shared" si="229"/>
        <v>0</v>
      </c>
      <c r="X1345" s="22">
        <f t="shared" si="230"/>
        <v>0</v>
      </c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</row>
    <row r="1346" spans="1:159" s="4" customFormat="1">
      <c r="A1346" s="78" t="s">
        <v>2311</v>
      </c>
      <c r="B1346" s="90" t="s">
        <v>510</v>
      </c>
      <c r="C1346" s="91">
        <v>3566</v>
      </c>
      <c r="D1346" s="90" t="s">
        <v>515</v>
      </c>
      <c r="E1346" s="110" t="str">
        <f>VLOOKUP($C1346,'2023-24 School Level AAFTE'!$C$4:$L$2380,9,FALSE)</f>
        <v>Yes</v>
      </c>
      <c r="F1346" s="98">
        <f>VLOOKUP($C1346,'2023-24 School Level AAFTE'!$C$4:$J$2380,8,FALSE)</f>
        <v>430.01</v>
      </c>
      <c r="G1346" s="100">
        <f>IFERROR(IF(E1346= "yes",VLOOKUP(C1346,Summary!$B:$I,5,0),0),0)</f>
        <v>0</v>
      </c>
      <c r="H1346" s="99">
        <f t="shared" si="221"/>
        <v>430.01</v>
      </c>
      <c r="I1346" s="157">
        <f>VLOOKUP($A1346,'2024-25 Salary &amp; Benefits'!$A:$I,3,FALSE)</f>
        <v>1.1200000000000001</v>
      </c>
      <c r="J1346" s="157">
        <f>VLOOKUP($A1346,'2024-25 Salary &amp; Benefits'!$A:$I,4,FALSE)</f>
        <v>1.1200000000000001</v>
      </c>
      <c r="K1346" s="144">
        <f t="shared" si="222"/>
        <v>430.01</v>
      </c>
      <c r="L1346" s="143">
        <f t="shared" si="223"/>
        <v>1.2609999999999999</v>
      </c>
      <c r="M1346" s="145">
        <f>'2024-25 Salary &amp; Benefits'!$E$6</f>
        <v>72728</v>
      </c>
      <c r="N1346" s="145">
        <f>'2024-25 Salary &amp; Benefits'!$F$6</f>
        <v>78209</v>
      </c>
      <c r="O1346" s="9">
        <f t="shared" si="224"/>
        <v>102715.21</v>
      </c>
      <c r="P1346" s="9">
        <f t="shared" si="225"/>
        <v>7740.9199999999983</v>
      </c>
      <c r="Q1346" s="9">
        <f>'2024-25 Salary &amp; Benefits'!G$6</f>
        <v>14418.72</v>
      </c>
      <c r="R1346" s="146">
        <f>'2024-25 Salary &amp; Benefits'!H$6</f>
        <v>0.18149999999999999</v>
      </c>
      <c r="S1346" s="146">
        <f>'2024-25 Salary &amp; Benefits'!I$6</f>
        <v>0.17510000000000001</v>
      </c>
      <c r="T1346" s="9">
        <f t="shared" si="226"/>
        <v>38180.25</v>
      </c>
      <c r="U1346" s="9">
        <f t="shared" si="227"/>
        <v>1840.94</v>
      </c>
      <c r="V1346" s="9">
        <f t="shared" si="228"/>
        <v>322.35000000000002</v>
      </c>
      <c r="W1346" s="9">
        <f t="shared" si="229"/>
        <v>2163.29</v>
      </c>
      <c r="X1346" s="22">
        <f t="shared" si="230"/>
        <v>150799.67000000001</v>
      </c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</row>
    <row r="1347" spans="1:159" s="4" customFormat="1">
      <c r="A1347" s="78" t="s">
        <v>2517</v>
      </c>
      <c r="B1347" s="90" t="s">
        <v>2134</v>
      </c>
      <c r="C1347" s="91">
        <v>3205</v>
      </c>
      <c r="D1347" s="90" t="s">
        <v>2136</v>
      </c>
      <c r="E1347" s="110" t="str">
        <f>VLOOKUP($C1347,'2023-24 School Level AAFTE'!$C$4:$L$2380,9,FALSE)</f>
        <v>No</v>
      </c>
      <c r="F1347" s="98">
        <f>VLOOKUP($C1347,'2023-24 School Level AAFTE'!$C$4:$J$2380,8,FALSE)</f>
        <v>68.88</v>
      </c>
      <c r="G1347" s="100">
        <f>IFERROR(IF(E1347= "yes",VLOOKUP(C1347,Summary!$B:$I,5,0),0),0)</f>
        <v>0</v>
      </c>
      <c r="H1347" s="99">
        <f t="shared" si="221"/>
        <v>0</v>
      </c>
      <c r="I1347" s="157">
        <f>VLOOKUP($A1347,'2024-25 Salary &amp; Benefits'!$A:$I,3,FALSE)</f>
        <v>1.01</v>
      </c>
      <c r="J1347" s="157">
        <f>VLOOKUP($A1347,'2024-25 Salary &amp; Benefits'!$A:$I,4,FALSE)</f>
        <v>1.01</v>
      </c>
      <c r="K1347" s="144">
        <f t="shared" si="222"/>
        <v>0</v>
      </c>
      <c r="L1347" s="143">
        <f t="shared" si="223"/>
        <v>0</v>
      </c>
      <c r="M1347" s="145">
        <f>'2024-25 Salary &amp; Benefits'!$E$6</f>
        <v>72728</v>
      </c>
      <c r="N1347" s="145">
        <f>'2024-25 Salary &amp; Benefits'!$F$6</f>
        <v>78209</v>
      </c>
      <c r="O1347" s="9">
        <f t="shared" si="224"/>
        <v>0</v>
      </c>
      <c r="P1347" s="9">
        <f t="shared" si="225"/>
        <v>0</v>
      </c>
      <c r="Q1347" s="9">
        <f>'2024-25 Salary &amp; Benefits'!G$6</f>
        <v>14418.72</v>
      </c>
      <c r="R1347" s="146">
        <f>'2024-25 Salary &amp; Benefits'!H$6</f>
        <v>0.18149999999999999</v>
      </c>
      <c r="S1347" s="146">
        <f>'2024-25 Salary &amp; Benefits'!I$6</f>
        <v>0.17510000000000001</v>
      </c>
      <c r="T1347" s="9">
        <f t="shared" si="226"/>
        <v>0</v>
      </c>
      <c r="U1347" s="9">
        <f t="shared" si="227"/>
        <v>0</v>
      </c>
      <c r="V1347" s="9">
        <f t="shared" si="228"/>
        <v>0</v>
      </c>
      <c r="W1347" s="9">
        <f t="shared" si="229"/>
        <v>0</v>
      </c>
      <c r="X1347" s="22">
        <f t="shared" si="230"/>
        <v>0</v>
      </c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</row>
    <row r="1348" spans="1:159" s="4" customFormat="1">
      <c r="A1348" s="78" t="s">
        <v>2517</v>
      </c>
      <c r="B1348" s="90" t="s">
        <v>2134</v>
      </c>
      <c r="C1348" s="91">
        <v>2432</v>
      </c>
      <c r="D1348" s="90" t="s">
        <v>2135</v>
      </c>
      <c r="E1348" s="110" t="str">
        <f>VLOOKUP($C1348,'2023-24 School Level AAFTE'!$C$4:$L$2380,9,FALSE)</f>
        <v>No</v>
      </c>
      <c r="F1348" s="98">
        <f>VLOOKUP($C1348,'2023-24 School Level AAFTE'!$C$4:$J$2380,8,FALSE)</f>
        <v>84.62</v>
      </c>
      <c r="G1348" s="100">
        <f>IFERROR(IF(E1348= "yes",VLOOKUP(C1348,Summary!$B:$I,5,0),0),0)</f>
        <v>0</v>
      </c>
      <c r="H1348" s="99">
        <f t="shared" si="221"/>
        <v>0</v>
      </c>
      <c r="I1348" s="157">
        <f>VLOOKUP($A1348,'2024-25 Salary &amp; Benefits'!$A:$I,3,FALSE)</f>
        <v>1.01</v>
      </c>
      <c r="J1348" s="157">
        <f>VLOOKUP($A1348,'2024-25 Salary &amp; Benefits'!$A:$I,4,FALSE)</f>
        <v>1.01</v>
      </c>
      <c r="K1348" s="144">
        <f t="shared" si="222"/>
        <v>0</v>
      </c>
      <c r="L1348" s="143">
        <f t="shared" si="223"/>
        <v>0</v>
      </c>
      <c r="M1348" s="145">
        <f>'2024-25 Salary &amp; Benefits'!$E$6</f>
        <v>72728</v>
      </c>
      <c r="N1348" s="145">
        <f>'2024-25 Salary &amp; Benefits'!$F$6</f>
        <v>78209</v>
      </c>
      <c r="O1348" s="9">
        <f t="shared" si="224"/>
        <v>0</v>
      </c>
      <c r="P1348" s="9">
        <f t="shared" si="225"/>
        <v>0</v>
      </c>
      <c r="Q1348" s="9">
        <f>'2024-25 Salary &amp; Benefits'!G$6</f>
        <v>14418.72</v>
      </c>
      <c r="R1348" s="146">
        <f>'2024-25 Salary &amp; Benefits'!H$6</f>
        <v>0.18149999999999999</v>
      </c>
      <c r="S1348" s="146">
        <f>'2024-25 Salary &amp; Benefits'!I$6</f>
        <v>0.17510000000000001</v>
      </c>
      <c r="T1348" s="9">
        <f t="shared" si="226"/>
        <v>0</v>
      </c>
      <c r="U1348" s="9">
        <f t="shared" si="227"/>
        <v>0</v>
      </c>
      <c r="V1348" s="9">
        <f t="shared" si="228"/>
        <v>0</v>
      </c>
      <c r="W1348" s="9">
        <f t="shared" si="229"/>
        <v>0</v>
      </c>
      <c r="X1348" s="22">
        <f t="shared" si="230"/>
        <v>0</v>
      </c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</row>
    <row r="1349" spans="1:159" s="4" customFormat="1">
      <c r="A1349" s="78" t="s">
        <v>2310</v>
      </c>
      <c r="B1349" s="90" t="s">
        <v>507</v>
      </c>
      <c r="C1349" s="91">
        <v>2922</v>
      </c>
      <c r="D1349" s="90" t="s">
        <v>509</v>
      </c>
      <c r="E1349" s="110" t="str">
        <f>VLOOKUP($C1349,'2023-24 School Level AAFTE'!$C$4:$L$2380,9,FALSE)</f>
        <v>Yes</v>
      </c>
      <c r="F1349" s="98">
        <f>VLOOKUP($C1349,'2023-24 School Level AAFTE'!$C$4:$J$2380,8,FALSE)</f>
        <v>154.13999999999999</v>
      </c>
      <c r="G1349" s="100">
        <f>IFERROR(IF(E1349= "yes",VLOOKUP(C1349,Summary!$B:$I,5,0),0),0)</f>
        <v>0</v>
      </c>
      <c r="H1349" s="99">
        <f t="shared" si="221"/>
        <v>154.13999999999999</v>
      </c>
      <c r="I1349" s="157">
        <f>VLOOKUP($A1349,'2024-25 Salary &amp; Benefits'!$A:$I,3,FALSE)</f>
        <v>1</v>
      </c>
      <c r="J1349" s="157">
        <f>VLOOKUP($A1349,'2024-25 Salary &amp; Benefits'!$A:$I,4,FALSE)</f>
        <v>1</v>
      </c>
      <c r="K1349" s="144">
        <f t="shared" si="222"/>
        <v>154.13999999999999</v>
      </c>
      <c r="L1349" s="143">
        <f t="shared" si="223"/>
        <v>0.45200000000000001</v>
      </c>
      <c r="M1349" s="145">
        <f>'2024-25 Salary &amp; Benefits'!$E$6</f>
        <v>72728</v>
      </c>
      <c r="N1349" s="145">
        <f>'2024-25 Salary &amp; Benefits'!$F$6</f>
        <v>78209</v>
      </c>
      <c r="O1349" s="9">
        <f t="shared" si="224"/>
        <v>32873.06</v>
      </c>
      <c r="P1349" s="9">
        <f t="shared" si="225"/>
        <v>2477.4100000000035</v>
      </c>
      <c r="Q1349" s="9">
        <f>'2024-25 Salary &amp; Benefits'!G$6</f>
        <v>14418.72</v>
      </c>
      <c r="R1349" s="146">
        <f>'2024-25 Salary &amp; Benefits'!H$6</f>
        <v>0.18149999999999999</v>
      </c>
      <c r="S1349" s="146">
        <f>'2024-25 Salary &amp; Benefits'!I$6</f>
        <v>0.17510000000000001</v>
      </c>
      <c r="T1349" s="9">
        <f t="shared" si="226"/>
        <v>12917.52</v>
      </c>
      <c r="U1349" s="9">
        <f t="shared" si="227"/>
        <v>589.16999999999996</v>
      </c>
      <c r="V1349" s="9">
        <f t="shared" si="228"/>
        <v>103.16</v>
      </c>
      <c r="W1349" s="9">
        <f t="shared" si="229"/>
        <v>692.32999999999993</v>
      </c>
      <c r="X1349" s="22">
        <f t="shared" si="230"/>
        <v>48960.320000000007</v>
      </c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</row>
    <row r="1350" spans="1:159" s="4" customFormat="1">
      <c r="A1350" s="78" t="s">
        <v>2310</v>
      </c>
      <c r="B1350" s="90" t="s">
        <v>507</v>
      </c>
      <c r="C1350" s="91">
        <v>2283</v>
      </c>
      <c r="D1350" s="90" t="s">
        <v>508</v>
      </c>
      <c r="E1350" s="110" t="str">
        <f>VLOOKUP($C1350,'2023-24 School Level AAFTE'!$C$4:$L$2380,9,FALSE)</f>
        <v>Yes</v>
      </c>
      <c r="F1350" s="98">
        <f>VLOOKUP($C1350,'2023-24 School Level AAFTE'!$C$4:$J$2380,8,FALSE)</f>
        <v>146.32999999999998</v>
      </c>
      <c r="G1350" s="100">
        <f>IFERROR(IF(E1350= "yes",VLOOKUP(C1350,Summary!$B:$I,5,0),0),0)</f>
        <v>0</v>
      </c>
      <c r="H1350" s="99">
        <f t="shared" ref="H1350:H1413" si="231">IF(E1350= "yes", F1350,0)</f>
        <v>146.32999999999998</v>
      </c>
      <c r="I1350" s="157">
        <f>VLOOKUP($A1350,'2024-25 Salary &amp; Benefits'!$A:$I,3,FALSE)</f>
        <v>1</v>
      </c>
      <c r="J1350" s="157">
        <f>VLOOKUP($A1350,'2024-25 Salary &amp; Benefits'!$A:$I,4,FALSE)</f>
        <v>1</v>
      </c>
      <c r="K1350" s="144">
        <f t="shared" ref="K1350:K1413" si="232">IF(G1350&gt;0,G1350,H1350)</f>
        <v>146.32999999999998</v>
      </c>
      <c r="L1350" s="143">
        <f t="shared" ref="L1350:L1413" si="233">ROUND((($K1350*1.1*36)/15)/900,3)</f>
        <v>0.42899999999999999</v>
      </c>
      <c r="M1350" s="145">
        <f>'2024-25 Salary &amp; Benefits'!$E$6</f>
        <v>72728</v>
      </c>
      <c r="N1350" s="145">
        <f>'2024-25 Salary &amp; Benefits'!$F$6</f>
        <v>78209</v>
      </c>
      <c r="O1350" s="9">
        <f t="shared" ref="O1350:O1413" si="234">ROUND($I1350*$M1350*$L1350,2)</f>
        <v>31200.31</v>
      </c>
      <c r="P1350" s="9">
        <f t="shared" ref="P1350:P1413" si="235">ROUND($J1350*$N1350*$L1350,2)-O1350</f>
        <v>2351.3500000000022</v>
      </c>
      <c r="Q1350" s="9">
        <f>'2024-25 Salary &amp; Benefits'!G$6</f>
        <v>14418.72</v>
      </c>
      <c r="R1350" s="146">
        <f>'2024-25 Salary &amp; Benefits'!H$6</f>
        <v>0.18149999999999999</v>
      </c>
      <c r="S1350" s="146">
        <f>'2024-25 Salary &amp; Benefits'!I$6</f>
        <v>0.17510000000000001</v>
      </c>
      <c r="T1350" s="9">
        <f t="shared" ref="T1350:T1413" si="236">ROUND(O1350*R1350+P1350*S1350+L1350*Q1350,2)</f>
        <v>12260.21</v>
      </c>
      <c r="U1350" s="9">
        <f t="shared" ref="U1350:U1413" si="237">ROUND((($N1350*$J1350*$L1350)/180)*3,2)</f>
        <v>559.19000000000005</v>
      </c>
      <c r="V1350" s="9">
        <f t="shared" ref="V1350:V1413" si="238">ROUND(U1350*S1350,2)</f>
        <v>97.91</v>
      </c>
      <c r="W1350" s="9">
        <f t="shared" ref="W1350:W1413" si="239">SUM(U1350:V1350)</f>
        <v>657.1</v>
      </c>
      <c r="X1350" s="22">
        <f t="shared" ref="X1350:X1413" si="240">SUM(T1350,O1350:P1350,W1350)</f>
        <v>46468.970000000008</v>
      </c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</row>
    <row r="1351" spans="1:159" s="4" customFormat="1">
      <c r="A1351" s="78" t="s">
        <v>2310</v>
      </c>
      <c r="B1351" s="90" t="s">
        <v>507</v>
      </c>
      <c r="C1351" s="91">
        <v>5584</v>
      </c>
      <c r="D1351" s="90" t="s">
        <v>2997</v>
      </c>
      <c r="E1351" s="110" t="str">
        <f>VLOOKUP($C1351,'2023-24 School Level AAFTE'!$C$4:$L$2380,9,FALSE)</f>
        <v>Yes</v>
      </c>
      <c r="F1351" s="98">
        <f>VLOOKUP($C1351,'2023-24 School Level AAFTE'!$C$4:$J$2380,8,FALSE)</f>
        <v>21.759999999999998</v>
      </c>
      <c r="G1351" s="100">
        <f>IFERROR(IF(E1351= "yes",VLOOKUP(C1351,Summary!$B:$I,5,0),0),0)</f>
        <v>0</v>
      </c>
      <c r="H1351" s="99">
        <f t="shared" si="231"/>
        <v>21.759999999999998</v>
      </c>
      <c r="I1351" s="157">
        <f>VLOOKUP($A1351,'2024-25 Salary &amp; Benefits'!$A:$I,3,FALSE)</f>
        <v>1</v>
      </c>
      <c r="J1351" s="157">
        <f>VLOOKUP($A1351,'2024-25 Salary &amp; Benefits'!$A:$I,4,FALSE)</f>
        <v>1</v>
      </c>
      <c r="K1351" s="144">
        <f t="shared" si="232"/>
        <v>21.759999999999998</v>
      </c>
      <c r="L1351" s="143">
        <f t="shared" si="233"/>
        <v>6.4000000000000001E-2</v>
      </c>
      <c r="M1351" s="145">
        <f>'2024-25 Salary &amp; Benefits'!$E$6</f>
        <v>72728</v>
      </c>
      <c r="N1351" s="145">
        <f>'2024-25 Salary &amp; Benefits'!$F$6</f>
        <v>78209</v>
      </c>
      <c r="O1351" s="9">
        <f t="shared" si="234"/>
        <v>4654.59</v>
      </c>
      <c r="P1351" s="9">
        <f t="shared" si="235"/>
        <v>350.78999999999996</v>
      </c>
      <c r="Q1351" s="9">
        <f>'2024-25 Salary &amp; Benefits'!G$6</f>
        <v>14418.72</v>
      </c>
      <c r="R1351" s="146">
        <f>'2024-25 Salary &amp; Benefits'!H$6</f>
        <v>0.18149999999999999</v>
      </c>
      <c r="S1351" s="146">
        <f>'2024-25 Salary &amp; Benefits'!I$6</f>
        <v>0.17510000000000001</v>
      </c>
      <c r="T1351" s="9">
        <f t="shared" si="236"/>
        <v>1829.03</v>
      </c>
      <c r="U1351" s="9">
        <f t="shared" si="237"/>
        <v>83.42</v>
      </c>
      <c r="V1351" s="9">
        <f t="shared" si="238"/>
        <v>14.61</v>
      </c>
      <c r="W1351" s="9">
        <f t="shared" si="239"/>
        <v>98.03</v>
      </c>
      <c r="X1351" s="22">
        <f t="shared" si="240"/>
        <v>6932.44</v>
      </c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</row>
    <row r="1352" spans="1:159" s="4" customFormat="1">
      <c r="A1352" s="78" t="s">
        <v>2399</v>
      </c>
      <c r="B1352" s="90" t="s">
        <v>1246</v>
      </c>
      <c r="C1352" s="91">
        <v>2517</v>
      </c>
      <c r="D1352" s="90" t="s">
        <v>1247</v>
      </c>
      <c r="E1352" s="110" t="str">
        <f>VLOOKUP($C1352,'2023-24 School Level AAFTE'!$C$4:$L$2380,9,FALSE)</f>
        <v>Yes</v>
      </c>
      <c r="F1352" s="98">
        <f>VLOOKUP($C1352,'2023-24 School Level AAFTE'!$C$4:$J$2380,8,FALSE)</f>
        <v>217.86</v>
      </c>
      <c r="G1352" s="100">
        <f>IFERROR(IF(E1352= "yes",VLOOKUP(C1352,Summary!$B:$I,5,0),0),0)</f>
        <v>0</v>
      </c>
      <c r="H1352" s="99">
        <f t="shared" si="231"/>
        <v>217.86</v>
      </c>
      <c r="I1352" s="157">
        <f>VLOOKUP($A1352,'2024-25 Salary &amp; Benefits'!$A:$I,3,FALSE)</f>
        <v>1</v>
      </c>
      <c r="J1352" s="157">
        <f>VLOOKUP($A1352,'2024-25 Salary &amp; Benefits'!$A:$I,4,FALSE)</f>
        <v>1</v>
      </c>
      <c r="K1352" s="144">
        <f t="shared" si="232"/>
        <v>217.86</v>
      </c>
      <c r="L1352" s="143">
        <f t="shared" si="233"/>
        <v>0.63900000000000001</v>
      </c>
      <c r="M1352" s="145">
        <f>'2024-25 Salary &amp; Benefits'!$E$6</f>
        <v>72728</v>
      </c>
      <c r="N1352" s="145">
        <f>'2024-25 Salary &amp; Benefits'!$F$6</f>
        <v>78209</v>
      </c>
      <c r="O1352" s="9">
        <f t="shared" si="234"/>
        <v>46473.19</v>
      </c>
      <c r="P1352" s="9">
        <f t="shared" si="235"/>
        <v>3502.3600000000006</v>
      </c>
      <c r="Q1352" s="9">
        <f>'2024-25 Salary &amp; Benefits'!G$6</f>
        <v>14418.72</v>
      </c>
      <c r="R1352" s="146">
        <f>'2024-25 Salary &amp; Benefits'!H$6</f>
        <v>0.18149999999999999</v>
      </c>
      <c r="S1352" s="146">
        <f>'2024-25 Salary &amp; Benefits'!I$6</f>
        <v>0.17510000000000001</v>
      </c>
      <c r="T1352" s="9">
        <f t="shared" si="236"/>
        <v>18261.71</v>
      </c>
      <c r="U1352" s="9">
        <f t="shared" si="237"/>
        <v>832.93</v>
      </c>
      <c r="V1352" s="9">
        <f t="shared" si="238"/>
        <v>145.85</v>
      </c>
      <c r="W1352" s="9">
        <f t="shared" si="239"/>
        <v>978.78</v>
      </c>
      <c r="X1352" s="22">
        <f t="shared" si="240"/>
        <v>69216.040000000008</v>
      </c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</row>
    <row r="1353" spans="1:159" s="4" customFormat="1">
      <c r="A1353" s="78" t="s">
        <v>2399</v>
      </c>
      <c r="B1353" s="90" t="s">
        <v>1246</v>
      </c>
      <c r="C1353" s="91">
        <v>4220</v>
      </c>
      <c r="D1353" s="90" t="s">
        <v>1250</v>
      </c>
      <c r="E1353" s="110" t="str">
        <f>VLOOKUP($C1353,'2023-24 School Level AAFTE'!$C$4:$L$2380,9,FALSE)</f>
        <v>Yes</v>
      </c>
      <c r="F1353" s="98">
        <f>VLOOKUP($C1353,'2023-24 School Level AAFTE'!$C$4:$J$2380,8,FALSE)</f>
        <v>301.94</v>
      </c>
      <c r="G1353" s="100">
        <f>IFERROR(IF(E1353= "yes",VLOOKUP(C1353,Summary!$B:$I,5,0),0),0)</f>
        <v>0</v>
      </c>
      <c r="H1353" s="99">
        <f t="shared" si="231"/>
        <v>301.94</v>
      </c>
      <c r="I1353" s="157">
        <f>VLOOKUP($A1353,'2024-25 Salary &amp; Benefits'!$A:$I,3,FALSE)</f>
        <v>1</v>
      </c>
      <c r="J1353" s="157">
        <f>VLOOKUP($A1353,'2024-25 Salary &amp; Benefits'!$A:$I,4,FALSE)</f>
        <v>1</v>
      </c>
      <c r="K1353" s="144">
        <f t="shared" si="232"/>
        <v>301.94</v>
      </c>
      <c r="L1353" s="143">
        <f t="shared" si="233"/>
        <v>0.88600000000000001</v>
      </c>
      <c r="M1353" s="145">
        <f>'2024-25 Salary &amp; Benefits'!$E$6</f>
        <v>72728</v>
      </c>
      <c r="N1353" s="145">
        <f>'2024-25 Salary &amp; Benefits'!$F$6</f>
        <v>78209</v>
      </c>
      <c r="O1353" s="9">
        <f t="shared" si="234"/>
        <v>64437.01</v>
      </c>
      <c r="P1353" s="9">
        <f t="shared" si="235"/>
        <v>4856.1599999999962</v>
      </c>
      <c r="Q1353" s="9">
        <f>'2024-25 Salary &amp; Benefits'!G$6</f>
        <v>14418.72</v>
      </c>
      <c r="R1353" s="146">
        <f>'2024-25 Salary &amp; Benefits'!H$6</f>
        <v>0.18149999999999999</v>
      </c>
      <c r="S1353" s="146">
        <f>'2024-25 Salary &amp; Benefits'!I$6</f>
        <v>0.17510000000000001</v>
      </c>
      <c r="T1353" s="9">
        <f t="shared" si="236"/>
        <v>25320.62</v>
      </c>
      <c r="U1353" s="9">
        <f t="shared" si="237"/>
        <v>1154.8900000000001</v>
      </c>
      <c r="V1353" s="9">
        <f t="shared" si="238"/>
        <v>202.22</v>
      </c>
      <c r="W1353" s="9">
        <f t="shared" si="239"/>
        <v>1357.1100000000001</v>
      </c>
      <c r="X1353" s="22">
        <f t="shared" si="240"/>
        <v>95970.900000000009</v>
      </c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</row>
    <row r="1354" spans="1:159" s="4" customFormat="1">
      <c r="A1354" s="78" t="s">
        <v>2399</v>
      </c>
      <c r="B1354" s="90" t="s">
        <v>1246</v>
      </c>
      <c r="C1354" s="91">
        <v>3531</v>
      </c>
      <c r="D1354" s="90" t="s">
        <v>1248</v>
      </c>
      <c r="E1354" s="110" t="str">
        <f>VLOOKUP($C1354,'2023-24 School Level AAFTE'!$C$4:$L$2380,9,FALSE)</f>
        <v>Yes</v>
      </c>
      <c r="F1354" s="98">
        <f>VLOOKUP($C1354,'2023-24 School Level AAFTE'!$C$4:$J$2380,8,FALSE)</f>
        <v>200.95000000000002</v>
      </c>
      <c r="G1354" s="100">
        <f>IFERROR(IF(E1354= "yes",VLOOKUP(C1354,Summary!$B:$I,5,0),0),0)</f>
        <v>0</v>
      </c>
      <c r="H1354" s="99">
        <f t="shared" si="231"/>
        <v>200.95000000000002</v>
      </c>
      <c r="I1354" s="157">
        <f>VLOOKUP($A1354,'2024-25 Salary &amp; Benefits'!$A:$I,3,FALSE)</f>
        <v>1</v>
      </c>
      <c r="J1354" s="157">
        <f>VLOOKUP($A1354,'2024-25 Salary &amp; Benefits'!$A:$I,4,FALSE)</f>
        <v>1</v>
      </c>
      <c r="K1354" s="144">
        <f t="shared" si="232"/>
        <v>200.95000000000002</v>
      </c>
      <c r="L1354" s="143">
        <f t="shared" si="233"/>
        <v>0.58899999999999997</v>
      </c>
      <c r="M1354" s="145">
        <f>'2024-25 Salary &amp; Benefits'!$E$6</f>
        <v>72728</v>
      </c>
      <c r="N1354" s="145">
        <f>'2024-25 Salary &amp; Benefits'!$F$6</f>
        <v>78209</v>
      </c>
      <c r="O1354" s="9">
        <f t="shared" si="234"/>
        <v>42836.79</v>
      </c>
      <c r="P1354" s="9">
        <f t="shared" si="235"/>
        <v>3228.3099999999977</v>
      </c>
      <c r="Q1354" s="9">
        <f>'2024-25 Salary &amp; Benefits'!G$6</f>
        <v>14418.72</v>
      </c>
      <c r="R1354" s="146">
        <f>'2024-25 Salary &amp; Benefits'!H$6</f>
        <v>0.18149999999999999</v>
      </c>
      <c r="S1354" s="146">
        <f>'2024-25 Salary &amp; Benefits'!I$6</f>
        <v>0.17510000000000001</v>
      </c>
      <c r="T1354" s="9">
        <f t="shared" si="236"/>
        <v>16832.78</v>
      </c>
      <c r="U1354" s="9">
        <f t="shared" si="237"/>
        <v>767.75</v>
      </c>
      <c r="V1354" s="9">
        <f t="shared" si="238"/>
        <v>134.43</v>
      </c>
      <c r="W1354" s="9">
        <f t="shared" si="239"/>
        <v>902.18000000000006</v>
      </c>
      <c r="X1354" s="22">
        <f t="shared" si="240"/>
        <v>63800.06</v>
      </c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</row>
    <row r="1355" spans="1:159" s="4" customFormat="1">
      <c r="A1355" s="78" t="s">
        <v>2399</v>
      </c>
      <c r="B1355" s="90" t="s">
        <v>1246</v>
      </c>
      <c r="C1355" s="91">
        <v>5647</v>
      </c>
      <c r="D1355" s="90" t="s">
        <v>1251</v>
      </c>
      <c r="E1355" s="110" t="str">
        <f>VLOOKUP($C1355,'2023-24 School Level AAFTE'!$C$4:$L$2380,9,FALSE)</f>
        <v>Yes</v>
      </c>
      <c r="F1355" s="98">
        <f>VLOOKUP($C1355,'2023-24 School Level AAFTE'!$C$4:$J$2380,8,FALSE)</f>
        <v>62.51</v>
      </c>
      <c r="G1355" s="98">
        <f>IFERROR(IF(E1355= "yes",VLOOKUP(C1355,Summary!$B:$I,5,0),0),0)</f>
        <v>0</v>
      </c>
      <c r="H1355" s="99">
        <f t="shared" si="231"/>
        <v>62.51</v>
      </c>
      <c r="I1355" s="157">
        <f>VLOOKUP($A1355,'2024-25 Salary &amp; Benefits'!$A:$I,3,FALSE)</f>
        <v>1</v>
      </c>
      <c r="J1355" s="157">
        <f>VLOOKUP($A1355,'2024-25 Salary &amp; Benefits'!$A:$I,4,FALSE)</f>
        <v>1</v>
      </c>
      <c r="K1355" s="144">
        <f t="shared" si="232"/>
        <v>62.51</v>
      </c>
      <c r="L1355" s="143">
        <f t="shared" si="233"/>
        <v>0.183</v>
      </c>
      <c r="M1355" s="145">
        <f>'2024-25 Salary &amp; Benefits'!$E$6</f>
        <v>72728</v>
      </c>
      <c r="N1355" s="145">
        <f>'2024-25 Salary &amp; Benefits'!$F$6</f>
        <v>78209</v>
      </c>
      <c r="O1355" s="9">
        <f t="shared" si="234"/>
        <v>13309.22</v>
      </c>
      <c r="P1355" s="9">
        <f t="shared" si="235"/>
        <v>1003.0300000000007</v>
      </c>
      <c r="Q1355" s="9">
        <f>'2024-25 Salary &amp; Benefits'!G$6</f>
        <v>14418.72</v>
      </c>
      <c r="R1355" s="146">
        <f>'2024-25 Salary &amp; Benefits'!H$6</f>
        <v>0.18149999999999999</v>
      </c>
      <c r="S1355" s="146">
        <f>'2024-25 Salary &amp; Benefits'!I$6</f>
        <v>0.17510000000000001</v>
      </c>
      <c r="T1355" s="9">
        <f t="shared" si="236"/>
        <v>5229.88</v>
      </c>
      <c r="U1355" s="9">
        <f t="shared" si="237"/>
        <v>238.54</v>
      </c>
      <c r="V1355" s="9">
        <f t="shared" si="238"/>
        <v>41.77</v>
      </c>
      <c r="W1355" s="9">
        <f t="shared" si="239"/>
        <v>280.31</v>
      </c>
      <c r="X1355" s="22">
        <f t="shared" si="240"/>
        <v>19822.439999999999</v>
      </c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</row>
    <row r="1356" spans="1:159" s="4" customFormat="1">
      <c r="A1356" s="78" t="s">
        <v>2399</v>
      </c>
      <c r="B1356" s="90" t="s">
        <v>1246</v>
      </c>
      <c r="C1356" s="91">
        <v>4039</v>
      </c>
      <c r="D1356" s="90" t="s">
        <v>1249</v>
      </c>
      <c r="E1356" s="110" t="str">
        <f>VLOOKUP($C1356,'2023-24 School Level AAFTE'!$C$4:$L$2380,9,FALSE)</f>
        <v>Yes</v>
      </c>
      <c r="F1356" s="98">
        <f>VLOOKUP($C1356,'2023-24 School Level AAFTE'!$C$4:$J$2380,8,FALSE)</f>
        <v>212.27</v>
      </c>
      <c r="G1356" s="100">
        <f>IFERROR(IF(E1356= "yes",VLOOKUP(C1356,Summary!$B:$I,5,0),0),0)</f>
        <v>0</v>
      </c>
      <c r="H1356" s="99">
        <f t="shared" si="231"/>
        <v>212.27</v>
      </c>
      <c r="I1356" s="157">
        <f>VLOOKUP($A1356,'2024-25 Salary &amp; Benefits'!$A:$I,3,FALSE)</f>
        <v>1</v>
      </c>
      <c r="J1356" s="157">
        <f>VLOOKUP($A1356,'2024-25 Salary &amp; Benefits'!$A:$I,4,FALSE)</f>
        <v>1</v>
      </c>
      <c r="K1356" s="144">
        <f t="shared" si="232"/>
        <v>212.27</v>
      </c>
      <c r="L1356" s="143">
        <f t="shared" si="233"/>
        <v>0.623</v>
      </c>
      <c r="M1356" s="145">
        <f>'2024-25 Salary &amp; Benefits'!$E$6</f>
        <v>72728</v>
      </c>
      <c r="N1356" s="145">
        <f>'2024-25 Salary &amp; Benefits'!$F$6</f>
        <v>78209</v>
      </c>
      <c r="O1356" s="9">
        <f t="shared" si="234"/>
        <v>45309.54</v>
      </c>
      <c r="P1356" s="9">
        <f t="shared" si="235"/>
        <v>3414.6699999999983</v>
      </c>
      <c r="Q1356" s="9">
        <f>'2024-25 Salary &amp; Benefits'!G$6</f>
        <v>14418.72</v>
      </c>
      <c r="R1356" s="146">
        <f>'2024-25 Salary &amp; Benefits'!H$6</f>
        <v>0.18149999999999999</v>
      </c>
      <c r="S1356" s="146">
        <f>'2024-25 Salary &amp; Benefits'!I$6</f>
        <v>0.17510000000000001</v>
      </c>
      <c r="T1356" s="9">
        <f t="shared" si="236"/>
        <v>17804.45</v>
      </c>
      <c r="U1356" s="9">
        <f t="shared" si="237"/>
        <v>812.07</v>
      </c>
      <c r="V1356" s="9">
        <f t="shared" si="238"/>
        <v>142.19</v>
      </c>
      <c r="W1356" s="9">
        <f t="shared" si="239"/>
        <v>954.26</v>
      </c>
      <c r="X1356" s="22">
        <f t="shared" si="240"/>
        <v>67482.92</v>
      </c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</row>
    <row r="1357" spans="1:159" s="4" customFormat="1">
      <c r="A1357" s="78" t="s">
        <v>2309</v>
      </c>
      <c r="B1357" s="90" t="s">
        <v>504</v>
      </c>
      <c r="C1357" s="91">
        <v>5708</v>
      </c>
      <c r="D1357" s="90" t="s">
        <v>3187</v>
      </c>
      <c r="E1357" s="110" t="str">
        <f>VLOOKUP($C1357,'2023-24 School Level AAFTE'!$C$4:$L$2380,9,FALSE)</f>
        <v>Yes</v>
      </c>
      <c r="F1357" s="98">
        <f>VLOOKUP($C1357,'2023-24 School Level AAFTE'!$C$4:$J$2380,8,FALSE)</f>
        <v>10.44</v>
      </c>
      <c r="G1357" s="100">
        <f>IFERROR(IF(E1357= "yes",VLOOKUP(C1357,Summary!$B:$I,5,0),0),0)</f>
        <v>0</v>
      </c>
      <c r="H1357" s="99">
        <f t="shared" si="231"/>
        <v>10.44</v>
      </c>
      <c r="I1357" s="157">
        <f>VLOOKUP($A1357,'2024-25 Salary &amp; Benefits'!$A:$I,3,FALSE)</f>
        <v>1</v>
      </c>
      <c r="J1357" s="157">
        <f>VLOOKUP($A1357,'2024-25 Salary &amp; Benefits'!$A:$I,4,FALSE)</f>
        <v>1</v>
      </c>
      <c r="K1357" s="144">
        <f t="shared" si="232"/>
        <v>10.44</v>
      </c>
      <c r="L1357" s="143">
        <f t="shared" si="233"/>
        <v>3.1E-2</v>
      </c>
      <c r="M1357" s="145">
        <f>'2024-25 Salary &amp; Benefits'!$E$6</f>
        <v>72728</v>
      </c>
      <c r="N1357" s="145">
        <f>'2024-25 Salary &amp; Benefits'!$F$6</f>
        <v>78209</v>
      </c>
      <c r="O1357" s="9">
        <f t="shared" si="234"/>
        <v>2254.5700000000002</v>
      </c>
      <c r="P1357" s="9">
        <f t="shared" si="235"/>
        <v>169.90999999999985</v>
      </c>
      <c r="Q1357" s="9">
        <f>'2024-25 Salary &amp; Benefits'!G$6</f>
        <v>14418.72</v>
      </c>
      <c r="R1357" s="146">
        <f>'2024-25 Salary &amp; Benefits'!H$6</f>
        <v>0.18149999999999999</v>
      </c>
      <c r="S1357" s="146">
        <f>'2024-25 Salary &amp; Benefits'!I$6</f>
        <v>0.17510000000000001</v>
      </c>
      <c r="T1357" s="9">
        <f t="shared" si="236"/>
        <v>885.94</v>
      </c>
      <c r="U1357" s="9">
        <f t="shared" si="237"/>
        <v>40.409999999999997</v>
      </c>
      <c r="V1357" s="9">
        <f t="shared" si="238"/>
        <v>7.08</v>
      </c>
      <c r="W1357" s="9">
        <f t="shared" si="239"/>
        <v>47.489999999999995</v>
      </c>
      <c r="X1357" s="22">
        <f t="shared" si="240"/>
        <v>3357.91</v>
      </c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</row>
    <row r="1358" spans="1:159" s="4" customFormat="1">
      <c r="A1358" s="78" t="s">
        <v>2309</v>
      </c>
      <c r="B1358" s="90" t="s">
        <v>504</v>
      </c>
      <c r="C1358" s="91">
        <v>3025</v>
      </c>
      <c r="D1358" s="90" t="s">
        <v>506</v>
      </c>
      <c r="E1358" s="110" t="str">
        <f>VLOOKUP($C1358,'2023-24 School Level AAFTE'!$C$4:$L$2380,9,FALSE)</f>
        <v>Yes</v>
      </c>
      <c r="F1358" s="98">
        <f>VLOOKUP($C1358,'2023-24 School Level AAFTE'!$C$4:$J$2380,8,FALSE)</f>
        <v>311.47000000000003</v>
      </c>
      <c r="G1358" s="100">
        <f>IFERROR(IF(E1358= "yes",VLOOKUP(C1358,Summary!$B:$I,5,0),0),0)</f>
        <v>0</v>
      </c>
      <c r="H1358" s="99">
        <f t="shared" si="231"/>
        <v>311.47000000000003</v>
      </c>
      <c r="I1358" s="157">
        <f>VLOOKUP($A1358,'2024-25 Salary &amp; Benefits'!$A:$I,3,FALSE)</f>
        <v>1</v>
      </c>
      <c r="J1358" s="157">
        <f>VLOOKUP($A1358,'2024-25 Salary &amp; Benefits'!$A:$I,4,FALSE)</f>
        <v>1</v>
      </c>
      <c r="K1358" s="144">
        <f t="shared" si="232"/>
        <v>311.47000000000003</v>
      </c>
      <c r="L1358" s="143">
        <f t="shared" si="233"/>
        <v>0.91400000000000003</v>
      </c>
      <c r="M1358" s="145">
        <f>'2024-25 Salary &amp; Benefits'!$E$6</f>
        <v>72728</v>
      </c>
      <c r="N1358" s="145">
        <f>'2024-25 Salary &amp; Benefits'!$F$6</f>
        <v>78209</v>
      </c>
      <c r="O1358" s="9">
        <f t="shared" si="234"/>
        <v>66473.39</v>
      </c>
      <c r="P1358" s="9">
        <f t="shared" si="235"/>
        <v>5009.6399999999994</v>
      </c>
      <c r="Q1358" s="9">
        <f>'2024-25 Salary &amp; Benefits'!G$6</f>
        <v>14418.72</v>
      </c>
      <c r="R1358" s="146">
        <f>'2024-25 Salary &amp; Benefits'!H$6</f>
        <v>0.18149999999999999</v>
      </c>
      <c r="S1358" s="146">
        <f>'2024-25 Salary &amp; Benefits'!I$6</f>
        <v>0.17510000000000001</v>
      </c>
      <c r="T1358" s="9">
        <f t="shared" si="236"/>
        <v>26120.82</v>
      </c>
      <c r="U1358" s="9">
        <f t="shared" si="237"/>
        <v>1191.3800000000001</v>
      </c>
      <c r="V1358" s="9">
        <f t="shared" si="238"/>
        <v>208.61</v>
      </c>
      <c r="W1358" s="9">
        <f t="shared" si="239"/>
        <v>1399.9900000000002</v>
      </c>
      <c r="X1358" s="22">
        <f t="shared" si="240"/>
        <v>99003.839999999997</v>
      </c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</row>
    <row r="1359" spans="1:159" s="4" customFormat="1">
      <c r="A1359" s="78" t="s">
        <v>2309</v>
      </c>
      <c r="B1359" s="90" t="s">
        <v>504</v>
      </c>
      <c r="C1359" s="91">
        <v>3024</v>
      </c>
      <c r="D1359" s="90" t="s">
        <v>505</v>
      </c>
      <c r="E1359" s="110" t="str">
        <f>VLOOKUP($C1359,'2023-24 School Level AAFTE'!$C$4:$L$2380,9,FALSE)</f>
        <v>Yes</v>
      </c>
      <c r="F1359" s="98">
        <f>VLOOKUP($C1359,'2023-24 School Level AAFTE'!$C$4:$J$2380,8,FALSE)</f>
        <v>260.27000000000004</v>
      </c>
      <c r="G1359" s="100">
        <f>IFERROR(IF(E1359= "yes",VLOOKUP(C1359,Summary!$B:$I,5,0),0),0)</f>
        <v>0</v>
      </c>
      <c r="H1359" s="99">
        <f t="shared" si="231"/>
        <v>260.27000000000004</v>
      </c>
      <c r="I1359" s="157">
        <f>VLOOKUP($A1359,'2024-25 Salary &amp; Benefits'!$A:$I,3,FALSE)</f>
        <v>1</v>
      </c>
      <c r="J1359" s="157">
        <f>VLOOKUP($A1359,'2024-25 Salary &amp; Benefits'!$A:$I,4,FALSE)</f>
        <v>1</v>
      </c>
      <c r="K1359" s="144">
        <f t="shared" si="232"/>
        <v>260.27000000000004</v>
      </c>
      <c r="L1359" s="143">
        <f t="shared" si="233"/>
        <v>0.76300000000000001</v>
      </c>
      <c r="M1359" s="145">
        <f>'2024-25 Salary &amp; Benefits'!$E$6</f>
        <v>72728</v>
      </c>
      <c r="N1359" s="145">
        <f>'2024-25 Salary &amp; Benefits'!$F$6</f>
        <v>78209</v>
      </c>
      <c r="O1359" s="9">
        <f t="shared" si="234"/>
        <v>55491.46</v>
      </c>
      <c r="P1359" s="9">
        <f t="shared" si="235"/>
        <v>4182.010000000002</v>
      </c>
      <c r="Q1359" s="9">
        <f>'2024-25 Salary &amp; Benefits'!G$6</f>
        <v>14418.72</v>
      </c>
      <c r="R1359" s="146">
        <f>'2024-25 Salary &amp; Benefits'!H$6</f>
        <v>0.18149999999999999</v>
      </c>
      <c r="S1359" s="146">
        <f>'2024-25 Salary &amp; Benefits'!I$6</f>
        <v>0.17510000000000001</v>
      </c>
      <c r="T1359" s="9">
        <f t="shared" si="236"/>
        <v>21805.45</v>
      </c>
      <c r="U1359" s="9">
        <f t="shared" si="237"/>
        <v>994.56</v>
      </c>
      <c r="V1359" s="9">
        <f t="shared" si="238"/>
        <v>174.15</v>
      </c>
      <c r="W1359" s="9">
        <f t="shared" si="239"/>
        <v>1168.71</v>
      </c>
      <c r="X1359" s="22">
        <f t="shared" si="240"/>
        <v>82647.630000000019</v>
      </c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</row>
    <row r="1360" spans="1:159" s="4" customFormat="1">
      <c r="A1360" s="78" t="s">
        <v>2380</v>
      </c>
      <c r="B1360" s="90" t="s">
        <v>1178</v>
      </c>
      <c r="C1360" s="91">
        <v>2443</v>
      </c>
      <c r="D1360" s="90" t="s">
        <v>1179</v>
      </c>
      <c r="E1360" s="110" t="str">
        <f>VLOOKUP($C1360,'2023-24 School Level AAFTE'!$C$4:$L$2380,9,FALSE)</f>
        <v>Yes</v>
      </c>
      <c r="F1360" s="98">
        <f>VLOOKUP($C1360,'2023-24 School Level AAFTE'!$C$4:$J$2380,8,FALSE)</f>
        <v>101.88</v>
      </c>
      <c r="G1360" s="100">
        <f>IFERROR(IF(E1360= "yes",VLOOKUP(C1360,Summary!$B:$I,5,0),0),0)</f>
        <v>0</v>
      </c>
      <c r="H1360" s="99">
        <f t="shared" si="231"/>
        <v>101.88</v>
      </c>
      <c r="I1360" s="157">
        <f>VLOOKUP($A1360,'2024-25 Salary &amp; Benefits'!$A:$I,3,FALSE)</f>
        <v>1</v>
      </c>
      <c r="J1360" s="157">
        <f>VLOOKUP($A1360,'2024-25 Salary &amp; Benefits'!$A:$I,4,FALSE)</f>
        <v>1.04</v>
      </c>
      <c r="K1360" s="144">
        <f t="shared" si="232"/>
        <v>101.88</v>
      </c>
      <c r="L1360" s="143">
        <f t="shared" si="233"/>
        <v>0.29899999999999999</v>
      </c>
      <c r="M1360" s="145">
        <f>'2024-25 Salary &amp; Benefits'!$E$6</f>
        <v>72728</v>
      </c>
      <c r="N1360" s="145">
        <f>'2024-25 Salary &amp; Benefits'!$F$6</f>
        <v>78209</v>
      </c>
      <c r="O1360" s="9">
        <f t="shared" si="234"/>
        <v>21745.67</v>
      </c>
      <c r="P1360" s="9">
        <f t="shared" si="235"/>
        <v>2574.2000000000007</v>
      </c>
      <c r="Q1360" s="9">
        <f>'2024-25 Salary &amp; Benefits'!G$6</f>
        <v>14418.72</v>
      </c>
      <c r="R1360" s="146">
        <f>'2024-25 Salary &amp; Benefits'!H$6</f>
        <v>0.18149999999999999</v>
      </c>
      <c r="S1360" s="146">
        <f>'2024-25 Salary &amp; Benefits'!I$6</f>
        <v>0.17510000000000001</v>
      </c>
      <c r="T1360" s="9">
        <f t="shared" si="236"/>
        <v>8708.7800000000007</v>
      </c>
      <c r="U1360" s="9">
        <f t="shared" si="237"/>
        <v>405.33</v>
      </c>
      <c r="V1360" s="9">
        <f t="shared" si="238"/>
        <v>70.97</v>
      </c>
      <c r="W1360" s="9">
        <f t="shared" si="239"/>
        <v>476.29999999999995</v>
      </c>
      <c r="X1360" s="22">
        <f t="shared" si="240"/>
        <v>33504.949999999997</v>
      </c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</row>
    <row r="1361" spans="1:159" s="4" customFormat="1">
      <c r="A1361" s="78" t="s">
        <v>2380</v>
      </c>
      <c r="B1361" s="90" t="s">
        <v>1178</v>
      </c>
      <c r="C1361" s="91">
        <v>2769</v>
      </c>
      <c r="D1361" s="90" t="s">
        <v>1180</v>
      </c>
      <c r="E1361" s="110" t="str">
        <f>VLOOKUP($C1361,'2023-24 School Level AAFTE'!$C$4:$L$2380,9,FALSE)</f>
        <v>Yes</v>
      </c>
      <c r="F1361" s="98">
        <f>VLOOKUP($C1361,'2023-24 School Level AAFTE'!$C$4:$J$2380,8,FALSE)</f>
        <v>109.86</v>
      </c>
      <c r="G1361" s="100">
        <f>IFERROR(IF(E1361= "yes",VLOOKUP(C1361,Summary!$B:$I,5,0),0),0)</f>
        <v>0</v>
      </c>
      <c r="H1361" s="99">
        <f t="shared" si="231"/>
        <v>109.86</v>
      </c>
      <c r="I1361" s="157">
        <f>VLOOKUP($A1361,'2024-25 Salary &amp; Benefits'!$A:$I,3,FALSE)</f>
        <v>1</v>
      </c>
      <c r="J1361" s="157">
        <f>VLOOKUP($A1361,'2024-25 Salary &amp; Benefits'!$A:$I,4,FALSE)</f>
        <v>1.04</v>
      </c>
      <c r="K1361" s="144">
        <f t="shared" si="232"/>
        <v>109.86</v>
      </c>
      <c r="L1361" s="143">
        <f t="shared" si="233"/>
        <v>0.32200000000000001</v>
      </c>
      <c r="M1361" s="145">
        <f>'2024-25 Salary &amp; Benefits'!$E$6</f>
        <v>72728</v>
      </c>
      <c r="N1361" s="145">
        <f>'2024-25 Salary &amp; Benefits'!$F$6</f>
        <v>78209</v>
      </c>
      <c r="O1361" s="9">
        <f t="shared" si="234"/>
        <v>23418.42</v>
      </c>
      <c r="P1361" s="9">
        <f t="shared" si="235"/>
        <v>2772.2100000000028</v>
      </c>
      <c r="Q1361" s="9">
        <f>'2024-25 Salary &amp; Benefits'!G$6</f>
        <v>14418.72</v>
      </c>
      <c r="R1361" s="146">
        <f>'2024-25 Salary &amp; Benefits'!H$6</f>
        <v>0.18149999999999999</v>
      </c>
      <c r="S1361" s="146">
        <f>'2024-25 Salary &amp; Benefits'!I$6</f>
        <v>0.17510000000000001</v>
      </c>
      <c r="T1361" s="9">
        <f t="shared" si="236"/>
        <v>9378.69</v>
      </c>
      <c r="U1361" s="9">
        <f t="shared" si="237"/>
        <v>436.51</v>
      </c>
      <c r="V1361" s="9">
        <f t="shared" si="238"/>
        <v>76.430000000000007</v>
      </c>
      <c r="W1361" s="9">
        <f t="shared" si="239"/>
        <v>512.94000000000005</v>
      </c>
      <c r="X1361" s="22">
        <f t="shared" si="240"/>
        <v>36082.260000000009</v>
      </c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</row>
    <row r="1362" spans="1:159" s="4" customFormat="1">
      <c r="A1362" s="78" t="s">
        <v>2393</v>
      </c>
      <c r="B1362" s="90" t="s">
        <v>1221</v>
      </c>
      <c r="C1362" s="91">
        <v>2539</v>
      </c>
      <c r="D1362" s="90" t="s">
        <v>1225</v>
      </c>
      <c r="E1362" s="110" t="str">
        <f>VLOOKUP($C1362,'2023-24 School Level AAFTE'!$C$4:$L$2380,9,FALSE)</f>
        <v>Yes</v>
      </c>
      <c r="F1362" s="98">
        <f>VLOOKUP($C1362,'2023-24 School Level AAFTE'!$C$4:$J$2380,8,FALSE)</f>
        <v>408</v>
      </c>
      <c r="G1362" s="100">
        <f>IFERROR(IF(E1362= "yes",VLOOKUP(C1362,Summary!$B:$I,5,0),0),0)</f>
        <v>0</v>
      </c>
      <c r="H1362" s="99">
        <f t="shared" si="231"/>
        <v>408</v>
      </c>
      <c r="I1362" s="157">
        <f>VLOOKUP($A1362,'2024-25 Salary &amp; Benefits'!$A:$I,3,FALSE)</f>
        <v>1.01</v>
      </c>
      <c r="J1362" s="157">
        <f>VLOOKUP($A1362,'2024-25 Salary &amp; Benefits'!$A:$I,4,FALSE)</f>
        <v>1.01</v>
      </c>
      <c r="K1362" s="144">
        <f t="shared" si="232"/>
        <v>408</v>
      </c>
      <c r="L1362" s="143">
        <f t="shared" si="233"/>
        <v>1.1970000000000001</v>
      </c>
      <c r="M1362" s="145">
        <f>'2024-25 Salary &amp; Benefits'!$E$6</f>
        <v>72728</v>
      </c>
      <c r="N1362" s="145">
        <f>'2024-25 Salary &amp; Benefits'!$F$6</f>
        <v>78209</v>
      </c>
      <c r="O1362" s="9">
        <f t="shared" si="234"/>
        <v>87925.97</v>
      </c>
      <c r="P1362" s="9">
        <f t="shared" si="235"/>
        <v>6626.3600000000006</v>
      </c>
      <c r="Q1362" s="9">
        <f>'2024-25 Salary &amp; Benefits'!G$6</f>
        <v>14418.72</v>
      </c>
      <c r="R1362" s="146">
        <f>'2024-25 Salary &amp; Benefits'!H$6</f>
        <v>0.18149999999999999</v>
      </c>
      <c r="S1362" s="146">
        <f>'2024-25 Salary &amp; Benefits'!I$6</f>
        <v>0.17510000000000001</v>
      </c>
      <c r="T1362" s="9">
        <f t="shared" si="236"/>
        <v>34378.050000000003</v>
      </c>
      <c r="U1362" s="9">
        <f t="shared" si="237"/>
        <v>1575.87</v>
      </c>
      <c r="V1362" s="9">
        <f t="shared" si="238"/>
        <v>275.93</v>
      </c>
      <c r="W1362" s="9">
        <f t="shared" si="239"/>
        <v>1851.8</v>
      </c>
      <c r="X1362" s="22">
        <f t="shared" si="240"/>
        <v>130782.18000000001</v>
      </c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</row>
    <row r="1363" spans="1:159" s="4" customFormat="1">
      <c r="A1363" s="78" t="s">
        <v>2393</v>
      </c>
      <c r="B1363" s="90" t="s">
        <v>1221</v>
      </c>
      <c r="C1363" s="91">
        <v>1980</v>
      </c>
      <c r="D1363" s="90" t="s">
        <v>1222</v>
      </c>
      <c r="E1363" s="110" t="str">
        <f>VLOOKUP($C1363,'2023-24 School Level AAFTE'!$C$4:$L$2380,9,FALSE)</f>
        <v>Yes</v>
      </c>
      <c r="F1363" s="98">
        <f>VLOOKUP($C1363,'2023-24 School Level AAFTE'!$C$4:$J$2380,8,FALSE)</f>
        <v>13.43</v>
      </c>
      <c r="G1363" s="100">
        <f>IFERROR(IF(E1363= "yes",VLOOKUP(C1363,Summary!$B:$I,5,0),0),0)</f>
        <v>0</v>
      </c>
      <c r="H1363" s="99">
        <f t="shared" si="231"/>
        <v>13.43</v>
      </c>
      <c r="I1363" s="157">
        <f>VLOOKUP($A1363,'2024-25 Salary &amp; Benefits'!$A:$I,3,FALSE)</f>
        <v>1.01</v>
      </c>
      <c r="J1363" s="157">
        <f>VLOOKUP($A1363,'2024-25 Salary &amp; Benefits'!$A:$I,4,FALSE)</f>
        <v>1.01</v>
      </c>
      <c r="K1363" s="144">
        <f t="shared" si="232"/>
        <v>13.43</v>
      </c>
      <c r="L1363" s="143">
        <f t="shared" si="233"/>
        <v>3.9E-2</v>
      </c>
      <c r="M1363" s="145">
        <f>'2024-25 Salary &amp; Benefits'!$E$6</f>
        <v>72728</v>
      </c>
      <c r="N1363" s="145">
        <f>'2024-25 Salary &amp; Benefits'!$F$6</f>
        <v>78209</v>
      </c>
      <c r="O1363" s="9">
        <f t="shared" si="234"/>
        <v>2864.76</v>
      </c>
      <c r="P1363" s="9">
        <f t="shared" si="235"/>
        <v>215.88999999999987</v>
      </c>
      <c r="Q1363" s="9">
        <f>'2024-25 Salary &amp; Benefits'!G$6</f>
        <v>14418.72</v>
      </c>
      <c r="R1363" s="146">
        <f>'2024-25 Salary &amp; Benefits'!H$6</f>
        <v>0.18149999999999999</v>
      </c>
      <c r="S1363" s="146">
        <f>'2024-25 Salary &amp; Benefits'!I$6</f>
        <v>0.17510000000000001</v>
      </c>
      <c r="T1363" s="9">
        <f t="shared" si="236"/>
        <v>1120.0899999999999</v>
      </c>
      <c r="U1363" s="9">
        <f t="shared" si="237"/>
        <v>51.34</v>
      </c>
      <c r="V1363" s="9">
        <f t="shared" si="238"/>
        <v>8.99</v>
      </c>
      <c r="W1363" s="9">
        <f t="shared" si="239"/>
        <v>60.330000000000005</v>
      </c>
      <c r="X1363" s="22">
        <f t="shared" si="240"/>
        <v>4261.07</v>
      </c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</row>
    <row r="1364" spans="1:159" s="4" customFormat="1">
      <c r="A1364" s="78" t="s">
        <v>2393</v>
      </c>
      <c r="B1364" s="90" t="s">
        <v>1221</v>
      </c>
      <c r="C1364" s="91">
        <v>2246</v>
      </c>
      <c r="D1364" s="90" t="s">
        <v>1224</v>
      </c>
      <c r="E1364" s="110" t="str">
        <f>VLOOKUP($C1364,'2023-24 School Level AAFTE'!$C$4:$L$2380,9,FALSE)</f>
        <v>Yes</v>
      </c>
      <c r="F1364" s="98">
        <f>VLOOKUP($C1364,'2023-24 School Level AAFTE'!$C$4:$J$2380,8,FALSE)</f>
        <v>298.05</v>
      </c>
      <c r="G1364" s="100">
        <f>IFERROR(IF(E1364= "yes",VLOOKUP(C1364,Summary!$B:$I,5,0),0),0)</f>
        <v>0</v>
      </c>
      <c r="H1364" s="99">
        <f t="shared" si="231"/>
        <v>298.05</v>
      </c>
      <c r="I1364" s="157">
        <f>VLOOKUP($A1364,'2024-25 Salary &amp; Benefits'!$A:$I,3,FALSE)</f>
        <v>1.01</v>
      </c>
      <c r="J1364" s="157">
        <f>VLOOKUP($A1364,'2024-25 Salary &amp; Benefits'!$A:$I,4,FALSE)</f>
        <v>1.01</v>
      </c>
      <c r="K1364" s="144">
        <f t="shared" si="232"/>
        <v>298.05</v>
      </c>
      <c r="L1364" s="143">
        <f t="shared" si="233"/>
        <v>0.874</v>
      </c>
      <c r="M1364" s="145">
        <f>'2024-25 Salary &amp; Benefits'!$E$6</f>
        <v>72728</v>
      </c>
      <c r="N1364" s="145">
        <f>'2024-25 Salary &amp; Benefits'!$F$6</f>
        <v>78209</v>
      </c>
      <c r="O1364" s="9">
        <f t="shared" si="234"/>
        <v>64199.91</v>
      </c>
      <c r="P1364" s="9">
        <f t="shared" si="235"/>
        <v>4838.3000000000029</v>
      </c>
      <c r="Q1364" s="9">
        <f>'2024-25 Salary &amp; Benefits'!G$6</f>
        <v>14418.72</v>
      </c>
      <c r="R1364" s="146">
        <f>'2024-25 Salary &amp; Benefits'!H$6</f>
        <v>0.18149999999999999</v>
      </c>
      <c r="S1364" s="146">
        <f>'2024-25 Salary &amp; Benefits'!I$6</f>
        <v>0.17510000000000001</v>
      </c>
      <c r="T1364" s="9">
        <f t="shared" si="236"/>
        <v>25101.43</v>
      </c>
      <c r="U1364" s="9">
        <f t="shared" si="237"/>
        <v>1150.6400000000001</v>
      </c>
      <c r="V1364" s="9">
        <f t="shared" si="238"/>
        <v>201.48</v>
      </c>
      <c r="W1364" s="9">
        <f t="shared" si="239"/>
        <v>1352.1200000000001</v>
      </c>
      <c r="X1364" s="22">
        <f t="shared" si="240"/>
        <v>95491.76</v>
      </c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</row>
    <row r="1365" spans="1:159" s="4" customFormat="1">
      <c r="A1365" s="78" t="s">
        <v>2393</v>
      </c>
      <c r="B1365" s="90" t="s">
        <v>1221</v>
      </c>
      <c r="C1365" s="91">
        <v>2245</v>
      </c>
      <c r="D1365" s="90" t="s">
        <v>1223</v>
      </c>
      <c r="E1365" s="110" t="str">
        <f>VLOOKUP($C1365,'2023-24 School Level AAFTE'!$C$4:$L$2380,9,FALSE)</f>
        <v>Yes</v>
      </c>
      <c r="F1365" s="98">
        <f>VLOOKUP($C1365,'2023-24 School Level AAFTE'!$C$4:$J$2380,8,FALSE)</f>
        <v>249.46</v>
      </c>
      <c r="G1365" s="100">
        <f>IFERROR(IF(E1365= "yes",VLOOKUP(C1365,Summary!$B:$I,5,0),0),0)</f>
        <v>0</v>
      </c>
      <c r="H1365" s="99">
        <f t="shared" si="231"/>
        <v>249.46</v>
      </c>
      <c r="I1365" s="157">
        <f>VLOOKUP($A1365,'2024-25 Salary &amp; Benefits'!$A:$I,3,FALSE)</f>
        <v>1.01</v>
      </c>
      <c r="J1365" s="157">
        <f>VLOOKUP($A1365,'2024-25 Salary &amp; Benefits'!$A:$I,4,FALSE)</f>
        <v>1.01</v>
      </c>
      <c r="K1365" s="144">
        <f t="shared" si="232"/>
        <v>249.46</v>
      </c>
      <c r="L1365" s="143">
        <f t="shared" si="233"/>
        <v>0.73199999999999998</v>
      </c>
      <c r="M1365" s="145">
        <f>'2024-25 Salary &amp; Benefits'!$E$6</f>
        <v>72728</v>
      </c>
      <c r="N1365" s="145">
        <f>'2024-25 Salary &amp; Benefits'!$F$6</f>
        <v>78209</v>
      </c>
      <c r="O1365" s="9">
        <f t="shared" si="234"/>
        <v>53769.26</v>
      </c>
      <c r="P1365" s="9">
        <f t="shared" si="235"/>
        <v>4052.2200000000012</v>
      </c>
      <c r="Q1365" s="9">
        <f>'2024-25 Salary &amp; Benefits'!G$6</f>
        <v>14418.72</v>
      </c>
      <c r="R1365" s="146">
        <f>'2024-25 Salary &amp; Benefits'!H$6</f>
        <v>0.18149999999999999</v>
      </c>
      <c r="S1365" s="146">
        <f>'2024-25 Salary &amp; Benefits'!I$6</f>
        <v>0.17510000000000001</v>
      </c>
      <c r="T1365" s="9">
        <f t="shared" si="236"/>
        <v>21023.17</v>
      </c>
      <c r="U1365" s="9">
        <f t="shared" si="237"/>
        <v>963.69</v>
      </c>
      <c r="V1365" s="9">
        <f t="shared" si="238"/>
        <v>168.74</v>
      </c>
      <c r="W1365" s="9">
        <f t="shared" si="239"/>
        <v>1132.43</v>
      </c>
      <c r="X1365" s="22">
        <f t="shared" si="240"/>
        <v>79977.079999999987</v>
      </c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</row>
    <row r="1366" spans="1:159" s="4" customFormat="1">
      <c r="A1366" s="78" t="s">
        <v>2393</v>
      </c>
      <c r="B1366" s="90" t="s">
        <v>1221</v>
      </c>
      <c r="C1366" s="91">
        <v>5151</v>
      </c>
      <c r="D1366" s="90" t="s">
        <v>1226</v>
      </c>
      <c r="E1366" s="110" t="str">
        <f>VLOOKUP($C1366,'2023-24 School Level AAFTE'!$C$4:$L$2380,9,FALSE)</f>
        <v>Yes</v>
      </c>
      <c r="F1366" s="98">
        <f>VLOOKUP($C1366,'2023-24 School Level AAFTE'!$C$4:$J$2380,8,FALSE)</f>
        <v>88.440000000000012</v>
      </c>
      <c r="G1366" s="100">
        <f>IFERROR(IF(E1366= "yes",VLOOKUP(C1366,Summary!$B:$I,5,0),0),0)</f>
        <v>0</v>
      </c>
      <c r="H1366" s="99">
        <f t="shared" si="231"/>
        <v>88.440000000000012</v>
      </c>
      <c r="I1366" s="157">
        <f>VLOOKUP($A1366,'2024-25 Salary &amp; Benefits'!$A:$I,3,FALSE)</f>
        <v>1.01</v>
      </c>
      <c r="J1366" s="157">
        <f>VLOOKUP($A1366,'2024-25 Salary &amp; Benefits'!$A:$I,4,FALSE)</f>
        <v>1.01</v>
      </c>
      <c r="K1366" s="144">
        <f t="shared" si="232"/>
        <v>88.440000000000012</v>
      </c>
      <c r="L1366" s="143">
        <f t="shared" si="233"/>
        <v>0.25900000000000001</v>
      </c>
      <c r="M1366" s="145">
        <f>'2024-25 Salary &amp; Benefits'!$E$6</f>
        <v>72728</v>
      </c>
      <c r="N1366" s="145">
        <f>'2024-25 Salary &amp; Benefits'!$F$6</f>
        <v>78209</v>
      </c>
      <c r="O1366" s="9">
        <f t="shared" si="234"/>
        <v>19024.919999999998</v>
      </c>
      <c r="P1366" s="9">
        <f t="shared" si="235"/>
        <v>1433.7700000000004</v>
      </c>
      <c r="Q1366" s="9">
        <f>'2024-25 Salary &amp; Benefits'!G$6</f>
        <v>14418.72</v>
      </c>
      <c r="R1366" s="146">
        <f>'2024-25 Salary &amp; Benefits'!H$6</f>
        <v>0.18149999999999999</v>
      </c>
      <c r="S1366" s="146">
        <f>'2024-25 Salary &amp; Benefits'!I$6</f>
        <v>0.17510000000000001</v>
      </c>
      <c r="T1366" s="9">
        <f t="shared" si="236"/>
        <v>7438.52</v>
      </c>
      <c r="U1366" s="9">
        <f t="shared" si="237"/>
        <v>340.98</v>
      </c>
      <c r="V1366" s="9">
        <f t="shared" si="238"/>
        <v>59.71</v>
      </c>
      <c r="W1366" s="9">
        <f t="shared" si="239"/>
        <v>400.69</v>
      </c>
      <c r="X1366" s="22">
        <f t="shared" si="240"/>
        <v>28297.899999999998</v>
      </c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</row>
    <row r="1367" spans="1:159" s="4" customFormat="1">
      <c r="A1367" s="78" t="s">
        <v>2484</v>
      </c>
      <c r="B1367" s="90" t="s">
        <v>1981</v>
      </c>
      <c r="C1367" s="91">
        <v>1768</v>
      </c>
      <c r="D1367" s="90" t="s">
        <v>1982</v>
      </c>
      <c r="E1367" s="110" t="str">
        <f>VLOOKUP($C1367,'2023-24 School Level AAFTE'!$C$4:$L$2380,9,FALSE)</f>
        <v>No</v>
      </c>
      <c r="F1367" s="98">
        <f>VLOOKUP($C1367,'2023-24 School Level AAFTE'!$C$4:$J$2380,8,FALSE)</f>
        <v>241.51999999999998</v>
      </c>
      <c r="G1367" s="100">
        <f>IFERROR(IF(E1367= "yes",VLOOKUP(C1367,Summary!$B:$I,5,0),0),0)</f>
        <v>0</v>
      </c>
      <c r="H1367" s="99">
        <f t="shared" si="231"/>
        <v>0</v>
      </c>
      <c r="I1367" s="157">
        <f>VLOOKUP($A1367,'2024-25 Salary &amp; Benefits'!$A:$I,3,FALSE)</f>
        <v>1</v>
      </c>
      <c r="J1367" s="157">
        <f>VLOOKUP($A1367,'2024-25 Salary &amp; Benefits'!$A:$I,4,FALSE)</f>
        <v>1.04</v>
      </c>
      <c r="K1367" s="144">
        <f t="shared" si="232"/>
        <v>0</v>
      </c>
      <c r="L1367" s="143">
        <f t="shared" si="233"/>
        <v>0</v>
      </c>
      <c r="M1367" s="145">
        <f>'2024-25 Salary &amp; Benefits'!$E$6</f>
        <v>72728</v>
      </c>
      <c r="N1367" s="145">
        <f>'2024-25 Salary &amp; Benefits'!$F$6</f>
        <v>78209</v>
      </c>
      <c r="O1367" s="9">
        <f t="shared" si="234"/>
        <v>0</v>
      </c>
      <c r="P1367" s="9">
        <f t="shared" si="235"/>
        <v>0</v>
      </c>
      <c r="Q1367" s="9">
        <f>'2024-25 Salary &amp; Benefits'!G$6</f>
        <v>14418.72</v>
      </c>
      <c r="R1367" s="146">
        <f>'2024-25 Salary &amp; Benefits'!H$6</f>
        <v>0.18149999999999999</v>
      </c>
      <c r="S1367" s="146">
        <f>'2024-25 Salary &amp; Benefits'!I$6</f>
        <v>0.17510000000000001</v>
      </c>
      <c r="T1367" s="9">
        <f t="shared" si="236"/>
        <v>0</v>
      </c>
      <c r="U1367" s="9">
        <f t="shared" si="237"/>
        <v>0</v>
      </c>
      <c r="V1367" s="9">
        <f t="shared" si="238"/>
        <v>0</v>
      </c>
      <c r="W1367" s="9">
        <f t="shared" si="239"/>
        <v>0</v>
      </c>
      <c r="X1367" s="22">
        <f t="shared" si="240"/>
        <v>0</v>
      </c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</row>
    <row r="1368" spans="1:159" s="4" customFormat="1">
      <c r="A1368" s="78" t="s">
        <v>2484</v>
      </c>
      <c r="B1368" s="90" t="s">
        <v>1981</v>
      </c>
      <c r="C1368" s="91">
        <v>2487</v>
      </c>
      <c r="D1368" s="90" t="s">
        <v>1983</v>
      </c>
      <c r="E1368" s="110" t="str">
        <f>VLOOKUP($C1368,'2023-24 School Level AAFTE'!$C$4:$L$2380,9,FALSE)</f>
        <v>No</v>
      </c>
      <c r="F1368" s="98">
        <f>VLOOKUP($C1368,'2023-24 School Level AAFTE'!$C$4:$J$2380,8,FALSE)</f>
        <v>173.02</v>
      </c>
      <c r="G1368" s="100">
        <f>IFERROR(IF(E1368= "yes",VLOOKUP(C1368,Summary!$B:$I,5,0),0),0)</f>
        <v>0</v>
      </c>
      <c r="H1368" s="99">
        <f t="shared" si="231"/>
        <v>0</v>
      </c>
      <c r="I1368" s="157">
        <f>VLOOKUP($A1368,'2024-25 Salary &amp; Benefits'!$A:$I,3,FALSE)</f>
        <v>1</v>
      </c>
      <c r="J1368" s="157">
        <f>VLOOKUP($A1368,'2024-25 Salary &amp; Benefits'!$A:$I,4,FALSE)</f>
        <v>1.04</v>
      </c>
      <c r="K1368" s="144">
        <f t="shared" si="232"/>
        <v>0</v>
      </c>
      <c r="L1368" s="143">
        <f t="shared" si="233"/>
        <v>0</v>
      </c>
      <c r="M1368" s="145">
        <f>'2024-25 Salary &amp; Benefits'!$E$6</f>
        <v>72728</v>
      </c>
      <c r="N1368" s="145">
        <f>'2024-25 Salary &amp; Benefits'!$F$6</f>
        <v>78209</v>
      </c>
      <c r="O1368" s="9">
        <f t="shared" si="234"/>
        <v>0</v>
      </c>
      <c r="P1368" s="9">
        <f t="shared" si="235"/>
        <v>0</v>
      </c>
      <c r="Q1368" s="9">
        <f>'2024-25 Salary &amp; Benefits'!G$6</f>
        <v>14418.72</v>
      </c>
      <c r="R1368" s="146">
        <f>'2024-25 Salary &amp; Benefits'!H$6</f>
        <v>0.18149999999999999</v>
      </c>
      <c r="S1368" s="146">
        <f>'2024-25 Salary &amp; Benefits'!I$6</f>
        <v>0.17510000000000001</v>
      </c>
      <c r="T1368" s="9">
        <f t="shared" si="236"/>
        <v>0</v>
      </c>
      <c r="U1368" s="9">
        <f t="shared" si="237"/>
        <v>0</v>
      </c>
      <c r="V1368" s="9">
        <f t="shared" si="238"/>
        <v>0</v>
      </c>
      <c r="W1368" s="9">
        <f t="shared" si="239"/>
        <v>0</v>
      </c>
      <c r="X1368" s="22">
        <f t="shared" si="240"/>
        <v>0</v>
      </c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</row>
    <row r="1369" spans="1:159" s="4" customFormat="1">
      <c r="A1369" s="78" t="s">
        <v>2484</v>
      </c>
      <c r="B1369" s="90" t="s">
        <v>1981</v>
      </c>
      <c r="C1369" s="91">
        <v>3960</v>
      </c>
      <c r="D1369" s="90" t="s">
        <v>1989</v>
      </c>
      <c r="E1369" s="110" t="str">
        <f>VLOOKUP($C1369,'2023-24 School Level AAFTE'!$C$4:$L$2380,9,FALSE)</f>
        <v>No</v>
      </c>
      <c r="F1369" s="98">
        <f>VLOOKUP($C1369,'2023-24 School Level AAFTE'!$C$4:$J$2380,8,FALSE)</f>
        <v>1318.9199999999998</v>
      </c>
      <c r="G1369" s="100">
        <f>IFERROR(IF(E1369= "yes",VLOOKUP(C1369,Summary!$B:$I,5,0),0),0)</f>
        <v>0</v>
      </c>
      <c r="H1369" s="99">
        <f t="shared" si="231"/>
        <v>0</v>
      </c>
      <c r="I1369" s="157">
        <f>VLOOKUP($A1369,'2024-25 Salary &amp; Benefits'!$A:$I,3,FALSE)</f>
        <v>1</v>
      </c>
      <c r="J1369" s="157">
        <f>VLOOKUP($A1369,'2024-25 Salary &amp; Benefits'!$A:$I,4,FALSE)</f>
        <v>1.04</v>
      </c>
      <c r="K1369" s="144">
        <f t="shared" si="232"/>
        <v>0</v>
      </c>
      <c r="L1369" s="143">
        <f t="shared" si="233"/>
        <v>0</v>
      </c>
      <c r="M1369" s="145">
        <f>'2024-25 Salary &amp; Benefits'!$E$6</f>
        <v>72728</v>
      </c>
      <c r="N1369" s="145">
        <f>'2024-25 Salary &amp; Benefits'!$F$6</f>
        <v>78209</v>
      </c>
      <c r="O1369" s="9">
        <f t="shared" si="234"/>
        <v>0</v>
      </c>
      <c r="P1369" s="9">
        <f t="shared" si="235"/>
        <v>0</v>
      </c>
      <c r="Q1369" s="9">
        <f>'2024-25 Salary &amp; Benefits'!G$6</f>
        <v>14418.72</v>
      </c>
      <c r="R1369" s="146">
        <f>'2024-25 Salary &amp; Benefits'!H$6</f>
        <v>0.18149999999999999</v>
      </c>
      <c r="S1369" s="146">
        <f>'2024-25 Salary &amp; Benefits'!I$6</f>
        <v>0.17510000000000001</v>
      </c>
      <c r="T1369" s="9">
        <f t="shared" si="236"/>
        <v>0</v>
      </c>
      <c r="U1369" s="9">
        <f t="shared" si="237"/>
        <v>0</v>
      </c>
      <c r="V1369" s="9">
        <f t="shared" si="238"/>
        <v>0</v>
      </c>
      <c r="W1369" s="9">
        <f t="shared" si="239"/>
        <v>0</v>
      </c>
      <c r="X1369" s="22">
        <f t="shared" si="240"/>
        <v>0</v>
      </c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</row>
    <row r="1370" spans="1:159" s="4" customFormat="1">
      <c r="A1370" s="78" t="s">
        <v>2484</v>
      </c>
      <c r="B1370" s="90" t="s">
        <v>1981</v>
      </c>
      <c r="C1370" s="91">
        <v>4367</v>
      </c>
      <c r="D1370" s="90" t="s">
        <v>1990</v>
      </c>
      <c r="E1370" s="110" t="str">
        <f>VLOOKUP($C1370,'2023-24 School Level AAFTE'!$C$4:$L$2380,9,FALSE)</f>
        <v>No</v>
      </c>
      <c r="F1370" s="98">
        <f>VLOOKUP($C1370,'2023-24 School Level AAFTE'!$C$4:$J$2380,8,FALSE)</f>
        <v>449.79</v>
      </c>
      <c r="G1370" s="100">
        <f>IFERROR(IF(E1370= "yes",VLOOKUP(C1370,Summary!$B:$I,5,0),0),0)</f>
        <v>0</v>
      </c>
      <c r="H1370" s="99">
        <f t="shared" si="231"/>
        <v>0</v>
      </c>
      <c r="I1370" s="157">
        <f>VLOOKUP($A1370,'2024-25 Salary &amp; Benefits'!$A:$I,3,FALSE)</f>
        <v>1</v>
      </c>
      <c r="J1370" s="157">
        <f>VLOOKUP($A1370,'2024-25 Salary &amp; Benefits'!$A:$I,4,FALSE)</f>
        <v>1.04</v>
      </c>
      <c r="K1370" s="144">
        <f t="shared" si="232"/>
        <v>0</v>
      </c>
      <c r="L1370" s="143">
        <f t="shared" si="233"/>
        <v>0</v>
      </c>
      <c r="M1370" s="145">
        <f>'2024-25 Salary &amp; Benefits'!$E$6</f>
        <v>72728</v>
      </c>
      <c r="N1370" s="145">
        <f>'2024-25 Salary &amp; Benefits'!$F$6</f>
        <v>78209</v>
      </c>
      <c r="O1370" s="9">
        <f t="shared" si="234"/>
        <v>0</v>
      </c>
      <c r="P1370" s="9">
        <f t="shared" si="235"/>
        <v>0</v>
      </c>
      <c r="Q1370" s="9">
        <f>'2024-25 Salary &amp; Benefits'!G$6</f>
        <v>14418.72</v>
      </c>
      <c r="R1370" s="146">
        <f>'2024-25 Salary &amp; Benefits'!H$6</f>
        <v>0.18149999999999999</v>
      </c>
      <c r="S1370" s="146">
        <f>'2024-25 Salary &amp; Benefits'!I$6</f>
        <v>0.17510000000000001</v>
      </c>
      <c r="T1370" s="9">
        <f t="shared" si="236"/>
        <v>0</v>
      </c>
      <c r="U1370" s="9">
        <f t="shared" si="237"/>
        <v>0</v>
      </c>
      <c r="V1370" s="9">
        <f t="shared" si="238"/>
        <v>0</v>
      </c>
      <c r="W1370" s="9">
        <f t="shared" si="239"/>
        <v>0</v>
      </c>
      <c r="X1370" s="22">
        <f t="shared" si="240"/>
        <v>0</v>
      </c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</row>
    <row r="1371" spans="1:159" s="4" customFormat="1">
      <c r="A1371" s="78" t="s">
        <v>2484</v>
      </c>
      <c r="B1371" s="90" t="s">
        <v>1981</v>
      </c>
      <c r="C1371" s="91">
        <v>2448</v>
      </c>
      <c r="D1371" s="90" t="s">
        <v>1577</v>
      </c>
      <c r="E1371" s="110" t="str">
        <f>VLOOKUP($C1371,'2023-24 School Level AAFTE'!$C$4:$L$2380,9,FALSE)</f>
        <v>Yes</v>
      </c>
      <c r="F1371" s="98">
        <f>VLOOKUP($C1371,'2023-24 School Level AAFTE'!$C$4:$J$2380,8,FALSE)</f>
        <v>301.89</v>
      </c>
      <c r="G1371" s="100">
        <f>IFERROR(IF(E1371= "yes",VLOOKUP(C1371,Summary!$B:$I,5,0),0),0)</f>
        <v>0</v>
      </c>
      <c r="H1371" s="99">
        <f t="shared" si="231"/>
        <v>301.89</v>
      </c>
      <c r="I1371" s="157">
        <f>VLOOKUP($A1371,'2024-25 Salary &amp; Benefits'!$A:$I,3,FALSE)</f>
        <v>1</v>
      </c>
      <c r="J1371" s="157">
        <f>VLOOKUP($A1371,'2024-25 Salary &amp; Benefits'!$A:$I,4,FALSE)</f>
        <v>1.04</v>
      </c>
      <c r="K1371" s="144">
        <f t="shared" si="232"/>
        <v>301.89</v>
      </c>
      <c r="L1371" s="143">
        <f t="shared" si="233"/>
        <v>0.88600000000000001</v>
      </c>
      <c r="M1371" s="145">
        <f>'2024-25 Salary &amp; Benefits'!$E$6</f>
        <v>72728</v>
      </c>
      <c r="N1371" s="145">
        <f>'2024-25 Salary &amp; Benefits'!$F$6</f>
        <v>78209</v>
      </c>
      <c r="O1371" s="9">
        <f t="shared" si="234"/>
        <v>64437.01</v>
      </c>
      <c r="P1371" s="9">
        <f t="shared" si="235"/>
        <v>7627.8899999999921</v>
      </c>
      <c r="Q1371" s="9">
        <f>'2024-25 Salary &amp; Benefits'!G$6</f>
        <v>14418.72</v>
      </c>
      <c r="R1371" s="146">
        <f>'2024-25 Salary &amp; Benefits'!H$6</f>
        <v>0.18149999999999999</v>
      </c>
      <c r="S1371" s="146">
        <f>'2024-25 Salary &amp; Benefits'!I$6</f>
        <v>0.17510000000000001</v>
      </c>
      <c r="T1371" s="9">
        <f t="shared" si="236"/>
        <v>25805.95</v>
      </c>
      <c r="U1371" s="9">
        <f t="shared" si="237"/>
        <v>1201.08</v>
      </c>
      <c r="V1371" s="9">
        <f t="shared" si="238"/>
        <v>210.31</v>
      </c>
      <c r="W1371" s="9">
        <f t="shared" si="239"/>
        <v>1411.3899999999999</v>
      </c>
      <c r="X1371" s="22">
        <f t="shared" si="240"/>
        <v>99282.240000000005</v>
      </c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</row>
    <row r="1372" spans="1:159" s="4" customFormat="1">
      <c r="A1372" s="78" t="s">
        <v>2484</v>
      </c>
      <c r="B1372" s="90" t="s">
        <v>1981</v>
      </c>
      <c r="C1372" s="91">
        <v>3133</v>
      </c>
      <c r="D1372" s="90" t="s">
        <v>196</v>
      </c>
      <c r="E1372" s="110" t="str">
        <f>VLOOKUP($C1372,'2023-24 School Level AAFTE'!$C$4:$L$2380,9,FALSE)</f>
        <v>No</v>
      </c>
      <c r="F1372" s="98">
        <f>VLOOKUP($C1372,'2023-24 School Level AAFTE'!$C$4:$J$2380,8,FALSE)</f>
        <v>430.54</v>
      </c>
      <c r="G1372" s="100">
        <f>IFERROR(IF(E1372= "yes",VLOOKUP(C1372,Summary!$B:$I,5,0),0),0)</f>
        <v>0</v>
      </c>
      <c r="H1372" s="99">
        <f t="shared" si="231"/>
        <v>0</v>
      </c>
      <c r="I1372" s="157">
        <f>VLOOKUP($A1372,'2024-25 Salary &amp; Benefits'!$A:$I,3,FALSE)</f>
        <v>1</v>
      </c>
      <c r="J1372" s="157">
        <f>VLOOKUP($A1372,'2024-25 Salary &amp; Benefits'!$A:$I,4,FALSE)</f>
        <v>1.04</v>
      </c>
      <c r="K1372" s="144">
        <f t="shared" si="232"/>
        <v>0</v>
      </c>
      <c r="L1372" s="143">
        <f t="shared" si="233"/>
        <v>0</v>
      </c>
      <c r="M1372" s="145">
        <f>'2024-25 Salary &amp; Benefits'!$E$6</f>
        <v>72728</v>
      </c>
      <c r="N1372" s="145">
        <f>'2024-25 Salary &amp; Benefits'!$F$6</f>
        <v>78209</v>
      </c>
      <c r="O1372" s="9">
        <f t="shared" si="234"/>
        <v>0</v>
      </c>
      <c r="P1372" s="9">
        <f t="shared" si="235"/>
        <v>0</v>
      </c>
      <c r="Q1372" s="9">
        <f>'2024-25 Salary &amp; Benefits'!G$6</f>
        <v>14418.72</v>
      </c>
      <c r="R1372" s="146">
        <f>'2024-25 Salary &amp; Benefits'!H$6</f>
        <v>0.18149999999999999</v>
      </c>
      <c r="S1372" s="146">
        <f>'2024-25 Salary &amp; Benefits'!I$6</f>
        <v>0.17510000000000001</v>
      </c>
      <c r="T1372" s="9">
        <f t="shared" si="236"/>
        <v>0</v>
      </c>
      <c r="U1372" s="9">
        <f t="shared" si="237"/>
        <v>0</v>
      </c>
      <c r="V1372" s="9">
        <f t="shared" si="238"/>
        <v>0</v>
      </c>
      <c r="W1372" s="9">
        <f t="shared" si="239"/>
        <v>0</v>
      </c>
      <c r="X1372" s="22">
        <f t="shared" si="240"/>
        <v>0</v>
      </c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</row>
    <row r="1373" spans="1:159" s="4" customFormat="1">
      <c r="A1373" s="78" t="s">
        <v>2484</v>
      </c>
      <c r="B1373" s="90" t="s">
        <v>1981</v>
      </c>
      <c r="C1373" s="91">
        <v>4472</v>
      </c>
      <c r="D1373" s="90" t="s">
        <v>1992</v>
      </c>
      <c r="E1373" s="110" t="str">
        <f>VLOOKUP($C1373,'2023-24 School Level AAFTE'!$C$4:$L$2380,9,FALSE)</f>
        <v>No</v>
      </c>
      <c r="F1373" s="98">
        <f>VLOOKUP($C1373,'2023-24 School Level AAFTE'!$C$4:$J$2380,8,FALSE)</f>
        <v>399.8</v>
      </c>
      <c r="G1373" s="100">
        <f>IFERROR(IF(E1373= "yes",VLOOKUP(C1373,Summary!$B:$I,5,0),0),0)</f>
        <v>0</v>
      </c>
      <c r="H1373" s="99">
        <f t="shared" si="231"/>
        <v>0</v>
      </c>
      <c r="I1373" s="157">
        <f>VLOOKUP($A1373,'2024-25 Salary &amp; Benefits'!$A:$I,3,FALSE)</f>
        <v>1</v>
      </c>
      <c r="J1373" s="157">
        <f>VLOOKUP($A1373,'2024-25 Salary &amp; Benefits'!$A:$I,4,FALSE)</f>
        <v>1.04</v>
      </c>
      <c r="K1373" s="144">
        <f t="shared" si="232"/>
        <v>0</v>
      </c>
      <c r="L1373" s="143">
        <f t="shared" si="233"/>
        <v>0</v>
      </c>
      <c r="M1373" s="145">
        <f>'2024-25 Salary &amp; Benefits'!$E$6</f>
        <v>72728</v>
      </c>
      <c r="N1373" s="145">
        <f>'2024-25 Salary &amp; Benefits'!$F$6</f>
        <v>78209</v>
      </c>
      <c r="O1373" s="9">
        <f t="shared" si="234"/>
        <v>0</v>
      </c>
      <c r="P1373" s="9">
        <f t="shared" si="235"/>
        <v>0</v>
      </c>
      <c r="Q1373" s="9">
        <f>'2024-25 Salary &amp; Benefits'!G$6</f>
        <v>14418.72</v>
      </c>
      <c r="R1373" s="146">
        <f>'2024-25 Salary &amp; Benefits'!H$6</f>
        <v>0.18149999999999999</v>
      </c>
      <c r="S1373" s="146">
        <f>'2024-25 Salary &amp; Benefits'!I$6</f>
        <v>0.17510000000000001</v>
      </c>
      <c r="T1373" s="9">
        <f t="shared" si="236"/>
        <v>0</v>
      </c>
      <c r="U1373" s="9">
        <f t="shared" si="237"/>
        <v>0</v>
      </c>
      <c r="V1373" s="9">
        <f t="shared" si="238"/>
        <v>0</v>
      </c>
      <c r="W1373" s="9">
        <f t="shared" si="239"/>
        <v>0</v>
      </c>
      <c r="X1373" s="22">
        <f t="shared" si="240"/>
        <v>0</v>
      </c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</row>
    <row r="1374" spans="1:159" s="4" customFormat="1">
      <c r="A1374" s="78" t="s">
        <v>2484</v>
      </c>
      <c r="B1374" s="90" t="s">
        <v>1981</v>
      </c>
      <c r="C1374" s="91">
        <v>3540</v>
      </c>
      <c r="D1374" s="90" t="s">
        <v>1987</v>
      </c>
      <c r="E1374" s="110" t="str">
        <f>VLOOKUP($C1374,'2023-24 School Level AAFTE'!$C$4:$L$2380,9,FALSE)</f>
        <v>Yes</v>
      </c>
      <c r="F1374" s="98">
        <f>VLOOKUP($C1374,'2023-24 School Level AAFTE'!$C$4:$J$2380,8,FALSE)</f>
        <v>311.17</v>
      </c>
      <c r="G1374" s="100">
        <f>IFERROR(IF(E1374= "yes",VLOOKUP(C1374,Summary!$B:$I,5,0),0),0)</f>
        <v>0</v>
      </c>
      <c r="H1374" s="99">
        <f t="shared" si="231"/>
        <v>311.17</v>
      </c>
      <c r="I1374" s="157">
        <f>VLOOKUP($A1374,'2024-25 Salary &amp; Benefits'!$A:$I,3,FALSE)</f>
        <v>1</v>
      </c>
      <c r="J1374" s="157">
        <f>VLOOKUP($A1374,'2024-25 Salary &amp; Benefits'!$A:$I,4,FALSE)</f>
        <v>1.04</v>
      </c>
      <c r="K1374" s="144">
        <f t="shared" si="232"/>
        <v>311.17</v>
      </c>
      <c r="L1374" s="143">
        <f t="shared" si="233"/>
        <v>0.91300000000000003</v>
      </c>
      <c r="M1374" s="145">
        <f>'2024-25 Salary &amp; Benefits'!$E$6</f>
        <v>72728</v>
      </c>
      <c r="N1374" s="145">
        <f>'2024-25 Salary &amp; Benefits'!$F$6</f>
        <v>78209</v>
      </c>
      <c r="O1374" s="9">
        <f t="shared" si="234"/>
        <v>66400.66</v>
      </c>
      <c r="P1374" s="9">
        <f t="shared" si="235"/>
        <v>7860.3499999999913</v>
      </c>
      <c r="Q1374" s="9">
        <f>'2024-25 Salary &amp; Benefits'!G$6</f>
        <v>14418.72</v>
      </c>
      <c r="R1374" s="146">
        <f>'2024-25 Salary &amp; Benefits'!H$6</f>
        <v>0.18149999999999999</v>
      </c>
      <c r="S1374" s="146">
        <f>'2024-25 Salary &amp; Benefits'!I$6</f>
        <v>0.17510000000000001</v>
      </c>
      <c r="T1374" s="9">
        <f t="shared" si="236"/>
        <v>26592.36</v>
      </c>
      <c r="U1374" s="9">
        <f t="shared" si="237"/>
        <v>1237.68</v>
      </c>
      <c r="V1374" s="9">
        <f t="shared" si="238"/>
        <v>216.72</v>
      </c>
      <c r="W1374" s="9">
        <f t="shared" si="239"/>
        <v>1454.4</v>
      </c>
      <c r="X1374" s="22">
        <f t="shared" si="240"/>
        <v>102307.76999999999</v>
      </c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</row>
    <row r="1375" spans="1:159" s="4" customFormat="1">
      <c r="A1375" s="78" t="s">
        <v>2484</v>
      </c>
      <c r="B1375" s="90" t="s">
        <v>1981</v>
      </c>
      <c r="C1375" s="91">
        <v>2342</v>
      </c>
      <c r="D1375" s="90" t="s">
        <v>50</v>
      </c>
      <c r="E1375" s="110" t="str">
        <f>VLOOKUP($C1375,'2023-24 School Level AAFTE'!$C$4:$L$2380,9,FALSE)</f>
        <v>No</v>
      </c>
      <c r="F1375" s="98">
        <f>VLOOKUP($C1375,'2023-24 School Level AAFTE'!$C$4:$J$2380,8,FALSE)</f>
        <v>282.82</v>
      </c>
      <c r="G1375" s="100">
        <f>IFERROR(IF(E1375= "yes",VLOOKUP(C1375,Summary!$B:$I,5,0),0),0)</f>
        <v>0</v>
      </c>
      <c r="H1375" s="99">
        <f t="shared" si="231"/>
        <v>0</v>
      </c>
      <c r="I1375" s="157">
        <f>VLOOKUP($A1375,'2024-25 Salary &amp; Benefits'!$A:$I,3,FALSE)</f>
        <v>1</v>
      </c>
      <c r="J1375" s="157">
        <f>VLOOKUP($A1375,'2024-25 Salary &amp; Benefits'!$A:$I,4,FALSE)</f>
        <v>1.04</v>
      </c>
      <c r="K1375" s="144">
        <f t="shared" si="232"/>
        <v>0</v>
      </c>
      <c r="L1375" s="143">
        <f t="shared" si="233"/>
        <v>0</v>
      </c>
      <c r="M1375" s="145">
        <f>'2024-25 Salary &amp; Benefits'!$E$6</f>
        <v>72728</v>
      </c>
      <c r="N1375" s="145">
        <f>'2024-25 Salary &amp; Benefits'!$F$6</f>
        <v>78209</v>
      </c>
      <c r="O1375" s="9">
        <f t="shared" si="234"/>
        <v>0</v>
      </c>
      <c r="P1375" s="9">
        <f t="shared" si="235"/>
        <v>0</v>
      </c>
      <c r="Q1375" s="9">
        <f>'2024-25 Salary &amp; Benefits'!G$6</f>
        <v>14418.72</v>
      </c>
      <c r="R1375" s="146">
        <f>'2024-25 Salary &amp; Benefits'!H$6</f>
        <v>0.18149999999999999</v>
      </c>
      <c r="S1375" s="146">
        <f>'2024-25 Salary &amp; Benefits'!I$6</f>
        <v>0.17510000000000001</v>
      </c>
      <c r="T1375" s="9">
        <f t="shared" si="236"/>
        <v>0</v>
      </c>
      <c r="U1375" s="9">
        <f t="shared" si="237"/>
        <v>0</v>
      </c>
      <c r="V1375" s="9">
        <f t="shared" si="238"/>
        <v>0</v>
      </c>
      <c r="W1375" s="9">
        <f t="shared" si="239"/>
        <v>0</v>
      </c>
      <c r="X1375" s="22">
        <f t="shared" si="240"/>
        <v>0</v>
      </c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</row>
    <row r="1376" spans="1:159" s="4" customFormat="1">
      <c r="A1376" s="78" t="s">
        <v>2484</v>
      </c>
      <c r="B1376" s="90" t="s">
        <v>1981</v>
      </c>
      <c r="C1376" s="91">
        <v>3066</v>
      </c>
      <c r="D1376" s="90" t="s">
        <v>1985</v>
      </c>
      <c r="E1376" s="110" t="str">
        <f>VLOOKUP($C1376,'2023-24 School Level AAFTE'!$C$4:$L$2380,9,FALSE)</f>
        <v>No</v>
      </c>
      <c r="F1376" s="98">
        <f>VLOOKUP($C1376,'2023-24 School Level AAFTE'!$C$4:$J$2380,8,FALSE)</f>
        <v>203.57</v>
      </c>
      <c r="G1376" s="100">
        <f>IFERROR(IF(E1376= "yes",VLOOKUP(C1376,Summary!$B:$I,5,0),0),0)</f>
        <v>0</v>
      </c>
      <c r="H1376" s="99">
        <f t="shared" si="231"/>
        <v>0</v>
      </c>
      <c r="I1376" s="157">
        <f>VLOOKUP($A1376,'2024-25 Salary &amp; Benefits'!$A:$I,3,FALSE)</f>
        <v>1</v>
      </c>
      <c r="J1376" s="157">
        <f>VLOOKUP($A1376,'2024-25 Salary &amp; Benefits'!$A:$I,4,FALSE)</f>
        <v>1.04</v>
      </c>
      <c r="K1376" s="144">
        <f t="shared" si="232"/>
        <v>0</v>
      </c>
      <c r="L1376" s="143">
        <f t="shared" si="233"/>
        <v>0</v>
      </c>
      <c r="M1376" s="145">
        <f>'2024-25 Salary &amp; Benefits'!$E$6</f>
        <v>72728</v>
      </c>
      <c r="N1376" s="145">
        <f>'2024-25 Salary &amp; Benefits'!$F$6</f>
        <v>78209</v>
      </c>
      <c r="O1376" s="9">
        <f t="shared" si="234"/>
        <v>0</v>
      </c>
      <c r="P1376" s="9">
        <f t="shared" si="235"/>
        <v>0</v>
      </c>
      <c r="Q1376" s="9">
        <f>'2024-25 Salary &amp; Benefits'!G$6</f>
        <v>14418.72</v>
      </c>
      <c r="R1376" s="146">
        <f>'2024-25 Salary &amp; Benefits'!H$6</f>
        <v>0.18149999999999999</v>
      </c>
      <c r="S1376" s="146">
        <f>'2024-25 Salary &amp; Benefits'!I$6</f>
        <v>0.17510000000000001</v>
      </c>
      <c r="T1376" s="9">
        <f t="shared" si="236"/>
        <v>0</v>
      </c>
      <c r="U1376" s="9">
        <f t="shared" si="237"/>
        <v>0</v>
      </c>
      <c r="V1376" s="9">
        <f t="shared" si="238"/>
        <v>0</v>
      </c>
      <c r="W1376" s="9">
        <f t="shared" si="239"/>
        <v>0</v>
      </c>
      <c r="X1376" s="22">
        <f t="shared" si="240"/>
        <v>0</v>
      </c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</row>
    <row r="1377" spans="1:159" s="4" customFormat="1">
      <c r="A1377" s="78" t="s">
        <v>2484</v>
      </c>
      <c r="B1377" s="90" t="s">
        <v>1981</v>
      </c>
      <c r="C1377" s="91">
        <v>4458</v>
      </c>
      <c r="D1377" s="90" t="s">
        <v>1991</v>
      </c>
      <c r="E1377" s="110" t="str">
        <f>VLOOKUP($C1377,'2023-24 School Level AAFTE'!$C$4:$L$2380,9,FALSE)</f>
        <v>No</v>
      </c>
      <c r="F1377" s="98">
        <f>VLOOKUP($C1377,'2023-24 School Level AAFTE'!$C$4:$J$2380,8,FALSE)</f>
        <v>273.14</v>
      </c>
      <c r="G1377" s="100">
        <f>IFERROR(IF(E1377= "yes",VLOOKUP(C1377,Summary!$B:$I,5,0),0),0)</f>
        <v>0</v>
      </c>
      <c r="H1377" s="99">
        <f t="shared" si="231"/>
        <v>0</v>
      </c>
      <c r="I1377" s="157">
        <f>VLOOKUP($A1377,'2024-25 Salary &amp; Benefits'!$A:$I,3,FALSE)</f>
        <v>1</v>
      </c>
      <c r="J1377" s="157">
        <f>VLOOKUP($A1377,'2024-25 Salary &amp; Benefits'!$A:$I,4,FALSE)</f>
        <v>1.04</v>
      </c>
      <c r="K1377" s="144">
        <f t="shared" si="232"/>
        <v>0</v>
      </c>
      <c r="L1377" s="143">
        <f t="shared" si="233"/>
        <v>0</v>
      </c>
      <c r="M1377" s="145">
        <f>'2024-25 Salary &amp; Benefits'!$E$6</f>
        <v>72728</v>
      </c>
      <c r="N1377" s="145">
        <f>'2024-25 Salary &amp; Benefits'!$F$6</f>
        <v>78209</v>
      </c>
      <c r="O1377" s="9">
        <f t="shared" si="234"/>
        <v>0</v>
      </c>
      <c r="P1377" s="9">
        <f t="shared" si="235"/>
        <v>0</v>
      </c>
      <c r="Q1377" s="9">
        <f>'2024-25 Salary &amp; Benefits'!G$6</f>
        <v>14418.72</v>
      </c>
      <c r="R1377" s="146">
        <f>'2024-25 Salary &amp; Benefits'!H$6</f>
        <v>0.18149999999999999</v>
      </c>
      <c r="S1377" s="146">
        <f>'2024-25 Salary &amp; Benefits'!I$6</f>
        <v>0.17510000000000001</v>
      </c>
      <c r="T1377" s="9">
        <f t="shared" si="236"/>
        <v>0</v>
      </c>
      <c r="U1377" s="9">
        <f t="shared" si="237"/>
        <v>0</v>
      </c>
      <c r="V1377" s="9">
        <f t="shared" si="238"/>
        <v>0</v>
      </c>
      <c r="W1377" s="9">
        <f t="shared" si="239"/>
        <v>0</v>
      </c>
      <c r="X1377" s="22">
        <f t="shared" si="240"/>
        <v>0</v>
      </c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</row>
    <row r="1378" spans="1:159" s="4" customFormat="1">
      <c r="A1378" s="78" t="s">
        <v>2484</v>
      </c>
      <c r="B1378" s="90" t="s">
        <v>1981</v>
      </c>
      <c r="C1378" s="91">
        <v>2621</v>
      </c>
      <c r="D1378" s="90" t="s">
        <v>1984</v>
      </c>
      <c r="E1378" s="110" t="str">
        <f>VLOOKUP($C1378,'2023-24 School Level AAFTE'!$C$4:$L$2380,9,FALSE)</f>
        <v>No</v>
      </c>
      <c r="F1378" s="98">
        <f>VLOOKUP($C1378,'2023-24 School Level AAFTE'!$C$4:$J$2380,8,FALSE)</f>
        <v>388.93</v>
      </c>
      <c r="G1378" s="100">
        <f>IFERROR(IF(E1378= "yes",VLOOKUP(C1378,Summary!$B:$I,5,0),0),0)</f>
        <v>0</v>
      </c>
      <c r="H1378" s="99">
        <f t="shared" si="231"/>
        <v>0</v>
      </c>
      <c r="I1378" s="157">
        <f>VLOOKUP($A1378,'2024-25 Salary &amp; Benefits'!$A:$I,3,FALSE)</f>
        <v>1</v>
      </c>
      <c r="J1378" s="157">
        <f>VLOOKUP($A1378,'2024-25 Salary &amp; Benefits'!$A:$I,4,FALSE)</f>
        <v>1.04</v>
      </c>
      <c r="K1378" s="144">
        <f t="shared" si="232"/>
        <v>0</v>
      </c>
      <c r="L1378" s="143">
        <f t="shared" si="233"/>
        <v>0</v>
      </c>
      <c r="M1378" s="145">
        <f>'2024-25 Salary &amp; Benefits'!$E$6</f>
        <v>72728</v>
      </c>
      <c r="N1378" s="145">
        <f>'2024-25 Salary &amp; Benefits'!$F$6</f>
        <v>78209</v>
      </c>
      <c r="O1378" s="9">
        <f t="shared" si="234"/>
        <v>0</v>
      </c>
      <c r="P1378" s="9">
        <f t="shared" si="235"/>
        <v>0</v>
      </c>
      <c r="Q1378" s="9">
        <f>'2024-25 Salary &amp; Benefits'!G$6</f>
        <v>14418.72</v>
      </c>
      <c r="R1378" s="146">
        <f>'2024-25 Salary &amp; Benefits'!H$6</f>
        <v>0.18149999999999999</v>
      </c>
      <c r="S1378" s="146">
        <f>'2024-25 Salary &amp; Benefits'!I$6</f>
        <v>0.17510000000000001</v>
      </c>
      <c r="T1378" s="9">
        <f t="shared" si="236"/>
        <v>0</v>
      </c>
      <c r="U1378" s="9">
        <f t="shared" si="237"/>
        <v>0</v>
      </c>
      <c r="V1378" s="9">
        <f t="shared" si="238"/>
        <v>0</v>
      </c>
      <c r="W1378" s="9">
        <f t="shared" si="239"/>
        <v>0</v>
      </c>
      <c r="X1378" s="22">
        <f t="shared" si="240"/>
        <v>0</v>
      </c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</row>
    <row r="1379" spans="1:159" s="4" customFormat="1">
      <c r="A1379" s="78" t="s">
        <v>2484</v>
      </c>
      <c r="B1379" s="90" t="s">
        <v>1981</v>
      </c>
      <c r="C1379" s="91">
        <v>3132</v>
      </c>
      <c r="D1379" s="90" t="s">
        <v>1986</v>
      </c>
      <c r="E1379" s="110" t="str">
        <f>VLOOKUP($C1379,'2023-24 School Level AAFTE'!$C$4:$L$2380,9,FALSE)</f>
        <v>No</v>
      </c>
      <c r="F1379" s="98">
        <f>VLOOKUP($C1379,'2023-24 School Level AAFTE'!$C$4:$J$2380,8,FALSE)</f>
        <v>1834.21</v>
      </c>
      <c r="G1379" s="100">
        <f>IFERROR(IF(E1379= "yes",VLOOKUP(C1379,Summary!$B:$I,5,0),0),0)</f>
        <v>0</v>
      </c>
      <c r="H1379" s="99">
        <f t="shared" si="231"/>
        <v>0</v>
      </c>
      <c r="I1379" s="157">
        <f>VLOOKUP($A1379,'2024-25 Salary &amp; Benefits'!$A:$I,3,FALSE)</f>
        <v>1</v>
      </c>
      <c r="J1379" s="157">
        <f>VLOOKUP($A1379,'2024-25 Salary &amp; Benefits'!$A:$I,4,FALSE)</f>
        <v>1.04</v>
      </c>
      <c r="K1379" s="144">
        <f t="shared" si="232"/>
        <v>0</v>
      </c>
      <c r="L1379" s="143">
        <f t="shared" si="233"/>
        <v>0</v>
      </c>
      <c r="M1379" s="145">
        <f>'2024-25 Salary &amp; Benefits'!$E$6</f>
        <v>72728</v>
      </c>
      <c r="N1379" s="145">
        <f>'2024-25 Salary &amp; Benefits'!$F$6</f>
        <v>78209</v>
      </c>
      <c r="O1379" s="9">
        <f t="shared" si="234"/>
        <v>0</v>
      </c>
      <c r="P1379" s="9">
        <f t="shared" si="235"/>
        <v>0</v>
      </c>
      <c r="Q1379" s="9">
        <f>'2024-25 Salary &amp; Benefits'!G$6</f>
        <v>14418.72</v>
      </c>
      <c r="R1379" s="146">
        <f>'2024-25 Salary &amp; Benefits'!H$6</f>
        <v>0.18149999999999999</v>
      </c>
      <c r="S1379" s="146">
        <f>'2024-25 Salary &amp; Benefits'!I$6</f>
        <v>0.17510000000000001</v>
      </c>
      <c r="T1379" s="9">
        <f t="shared" si="236"/>
        <v>0</v>
      </c>
      <c r="U1379" s="9">
        <f t="shared" si="237"/>
        <v>0</v>
      </c>
      <c r="V1379" s="9">
        <f t="shared" si="238"/>
        <v>0</v>
      </c>
      <c r="W1379" s="9">
        <f t="shared" si="239"/>
        <v>0</v>
      </c>
      <c r="X1379" s="22">
        <f t="shared" si="240"/>
        <v>0</v>
      </c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</row>
    <row r="1380" spans="1:159" s="4" customFormat="1">
      <c r="A1380" s="78" t="s">
        <v>2484</v>
      </c>
      <c r="B1380" s="90" t="s">
        <v>1981</v>
      </c>
      <c r="C1380" s="91">
        <v>5078</v>
      </c>
      <c r="D1380" s="90" t="s">
        <v>1994</v>
      </c>
      <c r="E1380" s="110" t="str">
        <f>VLOOKUP($C1380,'2023-24 School Level AAFTE'!$C$4:$L$2380,9,FALSE)</f>
        <v>No</v>
      </c>
      <c r="F1380" s="98">
        <f>VLOOKUP($C1380,'2023-24 School Level AAFTE'!$C$4:$J$2380,8,FALSE)</f>
        <v>497.59</v>
      </c>
      <c r="G1380" s="100">
        <f>IFERROR(IF(E1380= "yes",VLOOKUP(C1380,Summary!$B:$I,5,0),0),0)</f>
        <v>0</v>
      </c>
      <c r="H1380" s="99">
        <f t="shared" si="231"/>
        <v>0</v>
      </c>
      <c r="I1380" s="157">
        <f>VLOOKUP($A1380,'2024-25 Salary &amp; Benefits'!$A:$I,3,FALSE)</f>
        <v>1</v>
      </c>
      <c r="J1380" s="157">
        <f>VLOOKUP($A1380,'2024-25 Salary &amp; Benefits'!$A:$I,4,FALSE)</f>
        <v>1.04</v>
      </c>
      <c r="K1380" s="144">
        <f t="shared" si="232"/>
        <v>0</v>
      </c>
      <c r="L1380" s="143">
        <f t="shared" si="233"/>
        <v>0</v>
      </c>
      <c r="M1380" s="145">
        <f>'2024-25 Salary &amp; Benefits'!$E$6</f>
        <v>72728</v>
      </c>
      <c r="N1380" s="145">
        <f>'2024-25 Salary &amp; Benefits'!$F$6</f>
        <v>78209</v>
      </c>
      <c r="O1380" s="9">
        <f t="shared" si="234"/>
        <v>0</v>
      </c>
      <c r="P1380" s="9">
        <f t="shared" si="235"/>
        <v>0</v>
      </c>
      <c r="Q1380" s="9">
        <f>'2024-25 Salary &amp; Benefits'!G$6</f>
        <v>14418.72</v>
      </c>
      <c r="R1380" s="146">
        <f>'2024-25 Salary &amp; Benefits'!H$6</f>
        <v>0.18149999999999999</v>
      </c>
      <c r="S1380" s="146">
        <f>'2024-25 Salary &amp; Benefits'!I$6</f>
        <v>0.17510000000000001</v>
      </c>
      <c r="T1380" s="9">
        <f t="shared" si="236"/>
        <v>0</v>
      </c>
      <c r="U1380" s="9">
        <f t="shared" si="237"/>
        <v>0</v>
      </c>
      <c r="V1380" s="9">
        <f t="shared" si="238"/>
        <v>0</v>
      </c>
      <c r="W1380" s="9">
        <f t="shared" si="239"/>
        <v>0</v>
      </c>
      <c r="X1380" s="22">
        <f t="shared" si="240"/>
        <v>0</v>
      </c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</row>
    <row r="1381" spans="1:159" s="4" customFormat="1">
      <c r="A1381" s="78" t="s">
        <v>2484</v>
      </c>
      <c r="B1381" s="90" t="s">
        <v>1981</v>
      </c>
      <c r="C1381" s="91">
        <v>3697</v>
      </c>
      <c r="D1381" s="90" t="s">
        <v>242</v>
      </c>
      <c r="E1381" s="110" t="str">
        <f>VLOOKUP($C1381,'2023-24 School Level AAFTE'!$C$4:$L$2380,9,FALSE)</f>
        <v>No</v>
      </c>
      <c r="F1381" s="98">
        <f>VLOOKUP($C1381,'2023-24 School Level AAFTE'!$C$4:$J$2380,8,FALSE)</f>
        <v>363.19</v>
      </c>
      <c r="G1381" s="100">
        <f>IFERROR(IF(E1381= "yes",VLOOKUP(C1381,Summary!$B:$I,5,0),0),0)</f>
        <v>0</v>
      </c>
      <c r="H1381" s="99">
        <f t="shared" si="231"/>
        <v>0</v>
      </c>
      <c r="I1381" s="157">
        <f>VLOOKUP($A1381,'2024-25 Salary &amp; Benefits'!$A:$I,3,FALSE)</f>
        <v>1</v>
      </c>
      <c r="J1381" s="157">
        <f>VLOOKUP($A1381,'2024-25 Salary &amp; Benefits'!$A:$I,4,FALSE)</f>
        <v>1.04</v>
      </c>
      <c r="K1381" s="144">
        <f t="shared" si="232"/>
        <v>0</v>
      </c>
      <c r="L1381" s="143">
        <f t="shared" si="233"/>
        <v>0</v>
      </c>
      <c r="M1381" s="145">
        <f>'2024-25 Salary &amp; Benefits'!$E$6</f>
        <v>72728</v>
      </c>
      <c r="N1381" s="145">
        <f>'2024-25 Salary &amp; Benefits'!$F$6</f>
        <v>78209</v>
      </c>
      <c r="O1381" s="9">
        <f t="shared" si="234"/>
        <v>0</v>
      </c>
      <c r="P1381" s="9">
        <f t="shared" si="235"/>
        <v>0</v>
      </c>
      <c r="Q1381" s="9">
        <f>'2024-25 Salary &amp; Benefits'!G$6</f>
        <v>14418.72</v>
      </c>
      <c r="R1381" s="146">
        <f>'2024-25 Salary &amp; Benefits'!H$6</f>
        <v>0.18149999999999999</v>
      </c>
      <c r="S1381" s="146">
        <f>'2024-25 Salary &amp; Benefits'!I$6</f>
        <v>0.17510000000000001</v>
      </c>
      <c r="T1381" s="9">
        <f t="shared" si="236"/>
        <v>0</v>
      </c>
      <c r="U1381" s="9">
        <f t="shared" si="237"/>
        <v>0</v>
      </c>
      <c r="V1381" s="9">
        <f t="shared" si="238"/>
        <v>0</v>
      </c>
      <c r="W1381" s="9">
        <f t="shared" si="239"/>
        <v>0</v>
      </c>
      <c r="X1381" s="22">
        <f t="shared" si="240"/>
        <v>0</v>
      </c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</row>
    <row r="1382" spans="1:159" s="4" customFormat="1">
      <c r="A1382" s="78" t="s">
        <v>2484</v>
      </c>
      <c r="B1382" s="90" t="s">
        <v>1981</v>
      </c>
      <c r="C1382" s="89">
        <v>3696</v>
      </c>
      <c r="D1382" s="79" t="s">
        <v>1988</v>
      </c>
      <c r="E1382" s="110" t="str">
        <f>VLOOKUP($C1382,'2023-24 School Level AAFTE'!$C$4:$L$2380,9,FALSE)</f>
        <v>No</v>
      </c>
      <c r="F1382" s="98">
        <f>VLOOKUP($C1382,'2023-24 School Level AAFTE'!$C$4:$J$2380,8,FALSE)</f>
        <v>394.95</v>
      </c>
      <c r="G1382" s="100">
        <f>IFERROR(IF(E1382= "yes",VLOOKUP(C1382,Summary!$B:$I,5,0),0),0)</f>
        <v>0</v>
      </c>
      <c r="H1382" s="99">
        <f t="shared" si="231"/>
        <v>0</v>
      </c>
      <c r="I1382" s="157">
        <f>VLOOKUP($A1382,'2024-25 Salary &amp; Benefits'!$A:$I,3,FALSE)</f>
        <v>1</v>
      </c>
      <c r="J1382" s="157">
        <f>VLOOKUP($A1382,'2024-25 Salary &amp; Benefits'!$A:$I,4,FALSE)</f>
        <v>1.04</v>
      </c>
      <c r="K1382" s="144">
        <f t="shared" si="232"/>
        <v>0</v>
      </c>
      <c r="L1382" s="143">
        <f t="shared" si="233"/>
        <v>0</v>
      </c>
      <c r="M1382" s="145">
        <f>'2024-25 Salary &amp; Benefits'!$E$6</f>
        <v>72728</v>
      </c>
      <c r="N1382" s="145">
        <f>'2024-25 Salary &amp; Benefits'!$F$6</f>
        <v>78209</v>
      </c>
      <c r="O1382" s="9">
        <f t="shared" si="234"/>
        <v>0</v>
      </c>
      <c r="P1382" s="9">
        <f t="shared" si="235"/>
        <v>0</v>
      </c>
      <c r="Q1382" s="9">
        <f>'2024-25 Salary &amp; Benefits'!G$6</f>
        <v>14418.72</v>
      </c>
      <c r="R1382" s="146">
        <f>'2024-25 Salary &amp; Benefits'!H$6</f>
        <v>0.18149999999999999</v>
      </c>
      <c r="S1382" s="146">
        <f>'2024-25 Salary &amp; Benefits'!I$6</f>
        <v>0.17510000000000001</v>
      </c>
      <c r="T1382" s="9">
        <f t="shared" si="236"/>
        <v>0</v>
      </c>
      <c r="U1382" s="9">
        <f t="shared" si="237"/>
        <v>0</v>
      </c>
      <c r="V1382" s="9">
        <f t="shared" si="238"/>
        <v>0</v>
      </c>
      <c r="W1382" s="9">
        <f t="shared" si="239"/>
        <v>0</v>
      </c>
      <c r="X1382" s="22">
        <f t="shared" si="240"/>
        <v>0</v>
      </c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</row>
    <row r="1383" spans="1:159" s="4" customFormat="1">
      <c r="A1383" s="78" t="s">
        <v>2484</v>
      </c>
      <c r="B1383" s="90" t="s">
        <v>1981</v>
      </c>
      <c r="C1383" s="91">
        <v>2778</v>
      </c>
      <c r="D1383" s="90" t="s">
        <v>142</v>
      </c>
      <c r="E1383" s="110" t="str">
        <f>VLOOKUP($C1383,'2023-24 School Level AAFTE'!$C$4:$L$2380,9,FALSE)</f>
        <v>No</v>
      </c>
      <c r="F1383" s="98">
        <f>VLOOKUP($C1383,'2023-24 School Level AAFTE'!$C$4:$J$2380,8,FALSE)</f>
        <v>366.09</v>
      </c>
      <c r="G1383" s="100">
        <f>IFERROR(IF(E1383= "yes",VLOOKUP(C1383,Summary!$B:$I,5,0),0),0)</f>
        <v>0</v>
      </c>
      <c r="H1383" s="99">
        <f t="shared" si="231"/>
        <v>0</v>
      </c>
      <c r="I1383" s="157">
        <f>VLOOKUP($A1383,'2024-25 Salary &amp; Benefits'!$A:$I,3,FALSE)</f>
        <v>1</v>
      </c>
      <c r="J1383" s="157">
        <f>VLOOKUP($A1383,'2024-25 Salary &amp; Benefits'!$A:$I,4,FALSE)</f>
        <v>1.04</v>
      </c>
      <c r="K1383" s="144">
        <f t="shared" si="232"/>
        <v>0</v>
      </c>
      <c r="L1383" s="143">
        <f t="shared" si="233"/>
        <v>0</v>
      </c>
      <c r="M1383" s="145">
        <f>'2024-25 Salary &amp; Benefits'!$E$6</f>
        <v>72728</v>
      </c>
      <c r="N1383" s="145">
        <f>'2024-25 Salary &amp; Benefits'!$F$6</f>
        <v>78209</v>
      </c>
      <c r="O1383" s="9">
        <f t="shared" si="234"/>
        <v>0</v>
      </c>
      <c r="P1383" s="9">
        <f t="shared" si="235"/>
        <v>0</v>
      </c>
      <c r="Q1383" s="9">
        <f>'2024-25 Salary &amp; Benefits'!G$6</f>
        <v>14418.72</v>
      </c>
      <c r="R1383" s="146">
        <f>'2024-25 Salary &amp; Benefits'!H$6</f>
        <v>0.18149999999999999</v>
      </c>
      <c r="S1383" s="146">
        <f>'2024-25 Salary &amp; Benefits'!I$6</f>
        <v>0.17510000000000001</v>
      </c>
      <c r="T1383" s="9">
        <f t="shared" si="236"/>
        <v>0</v>
      </c>
      <c r="U1383" s="9">
        <f t="shared" si="237"/>
        <v>0</v>
      </c>
      <c r="V1383" s="9">
        <f t="shared" si="238"/>
        <v>0</v>
      </c>
      <c r="W1383" s="9">
        <f t="shared" si="239"/>
        <v>0</v>
      </c>
      <c r="X1383" s="22">
        <f t="shared" si="240"/>
        <v>0</v>
      </c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</row>
    <row r="1384" spans="1:159" s="4" customFormat="1">
      <c r="A1384" s="78" t="s">
        <v>2484</v>
      </c>
      <c r="B1384" s="90" t="s">
        <v>1981</v>
      </c>
      <c r="C1384" s="91">
        <v>4473</v>
      </c>
      <c r="D1384" s="90" t="s">
        <v>1993</v>
      </c>
      <c r="E1384" s="110" t="str">
        <f>VLOOKUP($C1384,'2023-24 School Level AAFTE'!$C$4:$L$2380,9,FALSE)</f>
        <v>No</v>
      </c>
      <c r="F1384" s="98">
        <f>VLOOKUP($C1384,'2023-24 School Level AAFTE'!$C$4:$J$2380,8,FALSE)</f>
        <v>486.46</v>
      </c>
      <c r="G1384" s="100">
        <f>IFERROR(IF(E1384= "yes",VLOOKUP(C1384,Summary!$B:$I,5,0),0),0)</f>
        <v>0</v>
      </c>
      <c r="H1384" s="99">
        <f t="shared" si="231"/>
        <v>0</v>
      </c>
      <c r="I1384" s="157">
        <f>VLOOKUP($A1384,'2024-25 Salary &amp; Benefits'!$A:$I,3,FALSE)</f>
        <v>1</v>
      </c>
      <c r="J1384" s="157">
        <f>VLOOKUP($A1384,'2024-25 Salary &amp; Benefits'!$A:$I,4,FALSE)</f>
        <v>1.04</v>
      </c>
      <c r="K1384" s="144">
        <f t="shared" si="232"/>
        <v>0</v>
      </c>
      <c r="L1384" s="143">
        <f t="shared" si="233"/>
        <v>0</v>
      </c>
      <c r="M1384" s="145">
        <f>'2024-25 Salary &amp; Benefits'!$E$6</f>
        <v>72728</v>
      </c>
      <c r="N1384" s="145">
        <f>'2024-25 Salary &amp; Benefits'!$F$6</f>
        <v>78209</v>
      </c>
      <c r="O1384" s="9">
        <f t="shared" si="234"/>
        <v>0</v>
      </c>
      <c r="P1384" s="9">
        <f t="shared" si="235"/>
        <v>0</v>
      </c>
      <c r="Q1384" s="9">
        <f>'2024-25 Salary &amp; Benefits'!G$6</f>
        <v>14418.72</v>
      </c>
      <c r="R1384" s="146">
        <f>'2024-25 Salary &amp; Benefits'!H$6</f>
        <v>0.18149999999999999</v>
      </c>
      <c r="S1384" s="146">
        <f>'2024-25 Salary &amp; Benefits'!I$6</f>
        <v>0.17510000000000001</v>
      </c>
      <c r="T1384" s="9">
        <f t="shared" si="236"/>
        <v>0</v>
      </c>
      <c r="U1384" s="9">
        <f t="shared" si="237"/>
        <v>0</v>
      </c>
      <c r="V1384" s="9">
        <f t="shared" si="238"/>
        <v>0</v>
      </c>
      <c r="W1384" s="9">
        <f t="shared" si="239"/>
        <v>0</v>
      </c>
      <c r="X1384" s="22">
        <f t="shared" si="240"/>
        <v>0</v>
      </c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</row>
    <row r="1385" spans="1:159" s="4" customFormat="1">
      <c r="A1385" s="78" t="s">
        <v>2484</v>
      </c>
      <c r="B1385" s="90" t="s">
        <v>1981</v>
      </c>
      <c r="C1385" s="91">
        <v>3711</v>
      </c>
      <c r="D1385" s="90" t="s">
        <v>628</v>
      </c>
      <c r="E1385" s="110" t="str">
        <f>VLOOKUP($C1385,'2023-24 School Level AAFTE'!$C$4:$L$2380,9,FALSE)</f>
        <v>No</v>
      </c>
      <c r="F1385" s="98">
        <f>VLOOKUP($C1385,'2023-24 School Level AAFTE'!$C$4:$J$2380,8,FALSE)</f>
        <v>744.22</v>
      </c>
      <c r="G1385" s="100">
        <f>IFERROR(IF(E1385= "yes",VLOOKUP(C1385,Summary!$B:$I,5,0),0),0)</f>
        <v>0</v>
      </c>
      <c r="H1385" s="99">
        <f t="shared" si="231"/>
        <v>0</v>
      </c>
      <c r="I1385" s="157">
        <f>VLOOKUP($A1385,'2024-25 Salary &amp; Benefits'!$A:$I,3,FALSE)</f>
        <v>1</v>
      </c>
      <c r="J1385" s="157">
        <f>VLOOKUP($A1385,'2024-25 Salary &amp; Benefits'!$A:$I,4,FALSE)</f>
        <v>1.04</v>
      </c>
      <c r="K1385" s="144">
        <f t="shared" si="232"/>
        <v>0</v>
      </c>
      <c r="L1385" s="143">
        <f t="shared" si="233"/>
        <v>0</v>
      </c>
      <c r="M1385" s="145">
        <f>'2024-25 Salary &amp; Benefits'!$E$6</f>
        <v>72728</v>
      </c>
      <c r="N1385" s="145">
        <f>'2024-25 Salary &amp; Benefits'!$F$6</f>
        <v>78209</v>
      </c>
      <c r="O1385" s="9">
        <f t="shared" si="234"/>
        <v>0</v>
      </c>
      <c r="P1385" s="9">
        <f t="shared" si="235"/>
        <v>0</v>
      </c>
      <c r="Q1385" s="9">
        <f>'2024-25 Salary &amp; Benefits'!G$6</f>
        <v>14418.72</v>
      </c>
      <c r="R1385" s="146">
        <f>'2024-25 Salary &amp; Benefits'!H$6</f>
        <v>0.18149999999999999</v>
      </c>
      <c r="S1385" s="146">
        <f>'2024-25 Salary &amp; Benefits'!I$6</f>
        <v>0.17510000000000001</v>
      </c>
      <c r="T1385" s="9">
        <f t="shared" si="236"/>
        <v>0</v>
      </c>
      <c r="U1385" s="9">
        <f t="shared" si="237"/>
        <v>0</v>
      </c>
      <c r="V1385" s="9">
        <f t="shared" si="238"/>
        <v>0</v>
      </c>
      <c r="W1385" s="9">
        <f t="shared" si="239"/>
        <v>0</v>
      </c>
      <c r="X1385" s="22">
        <f t="shared" si="240"/>
        <v>0</v>
      </c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</row>
    <row r="1386" spans="1:159" s="4" customFormat="1">
      <c r="A1386" t="s">
        <v>2392</v>
      </c>
      <c r="B1386" s="90" t="s">
        <v>1213</v>
      </c>
      <c r="C1386" s="3">
        <v>5746</v>
      </c>
      <c r="D1386" t="s">
        <v>3272</v>
      </c>
      <c r="E1386" s="110" t="str">
        <f>VLOOKUP($C1386,'2023-24 School Level AAFTE'!$C$4:$L$2380,9,FALSE)</f>
        <v>Yes</v>
      </c>
      <c r="F1386" s="98">
        <f>VLOOKUP($C1386,'2023-24 School Level AAFTE'!$C$4:$J$2380,8,FALSE)</f>
        <v>61.06</v>
      </c>
      <c r="G1386" s="100">
        <f>IFERROR(IF(E1386= "yes",VLOOKUP(C1386,Summary!$B:$I,5,0),0),0)</f>
        <v>0</v>
      </c>
      <c r="H1386" s="99">
        <f t="shared" si="231"/>
        <v>61.06</v>
      </c>
      <c r="I1386" s="157">
        <f>VLOOKUP($A1386,'2024-25 Salary &amp; Benefits'!$A:$I,3,FALSE)</f>
        <v>1</v>
      </c>
      <c r="J1386" s="157">
        <f>VLOOKUP($A1386,'2024-25 Salary &amp; Benefits'!$A:$I,4,FALSE)</f>
        <v>1</v>
      </c>
      <c r="K1386" s="144">
        <f t="shared" si="232"/>
        <v>61.06</v>
      </c>
      <c r="L1386" s="143">
        <f t="shared" si="233"/>
        <v>0.17899999999999999</v>
      </c>
      <c r="M1386" s="145">
        <f>'2024-25 Salary &amp; Benefits'!$E$6</f>
        <v>72728</v>
      </c>
      <c r="N1386" s="145">
        <f>'2024-25 Salary &amp; Benefits'!$F$6</f>
        <v>78209</v>
      </c>
      <c r="O1386" s="9">
        <f t="shared" si="234"/>
        <v>13018.31</v>
      </c>
      <c r="P1386" s="9">
        <f t="shared" si="235"/>
        <v>981.10000000000036</v>
      </c>
      <c r="Q1386" s="9">
        <f>'2024-25 Salary &amp; Benefits'!G$6</f>
        <v>14418.72</v>
      </c>
      <c r="R1386" s="146">
        <f>'2024-25 Salary &amp; Benefits'!H$6</f>
        <v>0.18149999999999999</v>
      </c>
      <c r="S1386" s="146">
        <f>'2024-25 Salary &amp; Benefits'!I$6</f>
        <v>0.17510000000000001</v>
      </c>
      <c r="T1386" s="9">
        <f t="shared" si="236"/>
        <v>5115.5600000000004</v>
      </c>
      <c r="U1386" s="9">
        <f t="shared" si="237"/>
        <v>233.32</v>
      </c>
      <c r="V1386" s="9">
        <f t="shared" si="238"/>
        <v>40.85</v>
      </c>
      <c r="W1386" s="9">
        <f t="shared" si="239"/>
        <v>274.17</v>
      </c>
      <c r="X1386" s="22">
        <f t="shared" si="240"/>
        <v>19389.14</v>
      </c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</row>
    <row r="1387" spans="1:159" s="4" customFormat="1">
      <c r="A1387" s="78" t="s">
        <v>2392</v>
      </c>
      <c r="B1387" s="90" t="s">
        <v>1213</v>
      </c>
      <c r="C1387" s="91">
        <v>3051</v>
      </c>
      <c r="D1387" s="90" t="s">
        <v>1216</v>
      </c>
      <c r="E1387" s="110" t="str">
        <f>VLOOKUP($C1387,'2023-24 School Level AAFTE'!$C$4:$L$2380,9,FALSE)</f>
        <v>Yes</v>
      </c>
      <c r="F1387" s="98">
        <f>VLOOKUP($C1387,'2023-24 School Level AAFTE'!$C$4:$J$2380,8,FALSE)</f>
        <v>327.29000000000002</v>
      </c>
      <c r="G1387" s="100">
        <f>IFERROR(IF(E1387= "yes",VLOOKUP(C1387,Summary!$B:$I,5,0),0),0)</f>
        <v>0</v>
      </c>
      <c r="H1387" s="99">
        <f t="shared" si="231"/>
        <v>327.29000000000002</v>
      </c>
      <c r="I1387" s="157">
        <f>VLOOKUP($A1387,'2024-25 Salary &amp; Benefits'!$A:$I,3,FALSE)</f>
        <v>1</v>
      </c>
      <c r="J1387" s="157">
        <f>VLOOKUP($A1387,'2024-25 Salary &amp; Benefits'!$A:$I,4,FALSE)</f>
        <v>1</v>
      </c>
      <c r="K1387" s="144">
        <f t="shared" si="232"/>
        <v>327.29000000000002</v>
      </c>
      <c r="L1387" s="143">
        <f t="shared" si="233"/>
        <v>0.96</v>
      </c>
      <c r="M1387" s="145">
        <f>'2024-25 Salary &amp; Benefits'!$E$6</f>
        <v>72728</v>
      </c>
      <c r="N1387" s="145">
        <f>'2024-25 Salary &amp; Benefits'!$F$6</f>
        <v>78209</v>
      </c>
      <c r="O1387" s="9">
        <f t="shared" si="234"/>
        <v>69818.880000000005</v>
      </c>
      <c r="P1387" s="9">
        <f t="shared" si="235"/>
        <v>5261.7599999999948</v>
      </c>
      <c r="Q1387" s="9">
        <f>'2024-25 Salary &amp; Benefits'!G$6</f>
        <v>14418.72</v>
      </c>
      <c r="R1387" s="146">
        <f>'2024-25 Salary &amp; Benefits'!H$6</f>
        <v>0.18149999999999999</v>
      </c>
      <c r="S1387" s="146">
        <f>'2024-25 Salary &amp; Benefits'!I$6</f>
        <v>0.17510000000000001</v>
      </c>
      <c r="T1387" s="9">
        <f t="shared" si="236"/>
        <v>27435.43</v>
      </c>
      <c r="U1387" s="9">
        <f t="shared" si="237"/>
        <v>1251.3399999999999</v>
      </c>
      <c r="V1387" s="9">
        <f t="shared" si="238"/>
        <v>219.11</v>
      </c>
      <c r="W1387" s="9">
        <f t="shared" si="239"/>
        <v>1470.4499999999998</v>
      </c>
      <c r="X1387" s="22">
        <f t="shared" si="240"/>
        <v>103986.51999999999</v>
      </c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</row>
    <row r="1388" spans="1:159" s="4" customFormat="1">
      <c r="A1388" s="78" t="s">
        <v>2392</v>
      </c>
      <c r="B1388" s="90" t="s">
        <v>1213</v>
      </c>
      <c r="C1388" s="91">
        <v>2999</v>
      </c>
      <c r="D1388" s="90" t="s">
        <v>1215</v>
      </c>
      <c r="E1388" s="110" t="str">
        <f>VLOOKUP($C1388,'2023-24 School Level AAFTE'!$C$4:$L$2380,9,FALSE)</f>
        <v>Yes</v>
      </c>
      <c r="F1388" s="98">
        <f>VLOOKUP($C1388,'2023-24 School Level AAFTE'!$C$4:$J$2380,8,FALSE)</f>
        <v>359.86</v>
      </c>
      <c r="G1388" s="100">
        <f>IFERROR(IF(E1388= "yes",VLOOKUP(C1388,Summary!$B:$I,5,0),0),0)</f>
        <v>0</v>
      </c>
      <c r="H1388" s="99">
        <f t="shared" si="231"/>
        <v>359.86</v>
      </c>
      <c r="I1388" s="157">
        <f>VLOOKUP($A1388,'2024-25 Salary &amp; Benefits'!$A:$I,3,FALSE)</f>
        <v>1</v>
      </c>
      <c r="J1388" s="157">
        <f>VLOOKUP($A1388,'2024-25 Salary &amp; Benefits'!$A:$I,4,FALSE)</f>
        <v>1</v>
      </c>
      <c r="K1388" s="144">
        <f t="shared" si="232"/>
        <v>359.86</v>
      </c>
      <c r="L1388" s="143">
        <f t="shared" si="233"/>
        <v>1.056</v>
      </c>
      <c r="M1388" s="145">
        <f>'2024-25 Salary &amp; Benefits'!$E$6</f>
        <v>72728</v>
      </c>
      <c r="N1388" s="145">
        <f>'2024-25 Salary &amp; Benefits'!$F$6</f>
        <v>78209</v>
      </c>
      <c r="O1388" s="9">
        <f t="shared" si="234"/>
        <v>76800.77</v>
      </c>
      <c r="P1388" s="9">
        <f t="shared" si="235"/>
        <v>5787.929999999993</v>
      </c>
      <c r="Q1388" s="9">
        <f>'2024-25 Salary &amp; Benefits'!G$6</f>
        <v>14418.72</v>
      </c>
      <c r="R1388" s="146">
        <f>'2024-25 Salary &amp; Benefits'!H$6</f>
        <v>0.18149999999999999</v>
      </c>
      <c r="S1388" s="146">
        <f>'2024-25 Salary &amp; Benefits'!I$6</f>
        <v>0.17510000000000001</v>
      </c>
      <c r="T1388" s="9">
        <f t="shared" si="236"/>
        <v>30178.97</v>
      </c>
      <c r="U1388" s="9">
        <f t="shared" si="237"/>
        <v>1376.48</v>
      </c>
      <c r="V1388" s="9">
        <f t="shared" si="238"/>
        <v>241.02</v>
      </c>
      <c r="W1388" s="9">
        <f t="shared" si="239"/>
        <v>1617.5</v>
      </c>
      <c r="X1388" s="22">
        <f t="shared" si="240"/>
        <v>114385.17</v>
      </c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</row>
    <row r="1389" spans="1:159" s="4" customFormat="1">
      <c r="A1389" s="78" t="s">
        <v>2392</v>
      </c>
      <c r="B1389" s="90" t="s">
        <v>1213</v>
      </c>
      <c r="C1389" s="91">
        <v>2031</v>
      </c>
      <c r="D1389" s="90" t="s">
        <v>1214</v>
      </c>
      <c r="E1389" s="110" t="str">
        <f>VLOOKUP($C1389,'2023-24 School Level AAFTE'!$C$4:$L$2380,9,FALSE)</f>
        <v>Yes</v>
      </c>
      <c r="F1389" s="98">
        <f>VLOOKUP($C1389,'2023-24 School Level AAFTE'!$C$4:$J$2380,8,FALSE)</f>
        <v>436.98</v>
      </c>
      <c r="G1389" s="100">
        <f>IFERROR(IF(E1389= "yes",VLOOKUP(C1389,Summary!$B:$I,5,0),0),0)</f>
        <v>0</v>
      </c>
      <c r="H1389" s="99">
        <f t="shared" si="231"/>
        <v>436.98</v>
      </c>
      <c r="I1389" s="157">
        <f>VLOOKUP($A1389,'2024-25 Salary &amp; Benefits'!$A:$I,3,FALSE)</f>
        <v>1</v>
      </c>
      <c r="J1389" s="157">
        <f>VLOOKUP($A1389,'2024-25 Salary &amp; Benefits'!$A:$I,4,FALSE)</f>
        <v>1</v>
      </c>
      <c r="K1389" s="144">
        <f t="shared" si="232"/>
        <v>436.98</v>
      </c>
      <c r="L1389" s="143">
        <f t="shared" si="233"/>
        <v>1.282</v>
      </c>
      <c r="M1389" s="145">
        <f>'2024-25 Salary &amp; Benefits'!$E$6</f>
        <v>72728</v>
      </c>
      <c r="N1389" s="145">
        <f>'2024-25 Salary &amp; Benefits'!$F$6</f>
        <v>78209</v>
      </c>
      <c r="O1389" s="9">
        <f t="shared" si="234"/>
        <v>93237.3</v>
      </c>
      <c r="P1389" s="9">
        <f t="shared" si="235"/>
        <v>7026.6399999999994</v>
      </c>
      <c r="Q1389" s="9">
        <f>'2024-25 Salary &amp; Benefits'!G$6</f>
        <v>14418.72</v>
      </c>
      <c r="R1389" s="146">
        <f>'2024-25 Salary &amp; Benefits'!H$6</f>
        <v>0.18149999999999999</v>
      </c>
      <c r="S1389" s="146">
        <f>'2024-25 Salary &amp; Benefits'!I$6</f>
        <v>0.17510000000000001</v>
      </c>
      <c r="T1389" s="9">
        <f t="shared" si="236"/>
        <v>36637.730000000003</v>
      </c>
      <c r="U1389" s="9">
        <f t="shared" si="237"/>
        <v>1671.07</v>
      </c>
      <c r="V1389" s="9">
        <f t="shared" si="238"/>
        <v>292.60000000000002</v>
      </c>
      <c r="W1389" s="9">
        <f t="shared" si="239"/>
        <v>1963.67</v>
      </c>
      <c r="X1389" s="22">
        <f t="shared" si="240"/>
        <v>138865.34</v>
      </c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</row>
    <row r="1390" spans="1:159" s="4" customFormat="1">
      <c r="A1390" s="78" t="s">
        <v>2392</v>
      </c>
      <c r="B1390" s="90" t="s">
        <v>1213</v>
      </c>
      <c r="C1390" s="91">
        <v>4237</v>
      </c>
      <c r="D1390" s="90" t="s">
        <v>1217</v>
      </c>
      <c r="E1390" s="110" t="str">
        <f>VLOOKUP($C1390,'2023-24 School Level AAFTE'!$C$4:$L$2380,9,FALSE)</f>
        <v>Yes</v>
      </c>
      <c r="F1390" s="98">
        <f>VLOOKUP($C1390,'2023-24 School Level AAFTE'!$C$4:$J$2380,8,FALSE)</f>
        <v>331.11</v>
      </c>
      <c r="G1390" s="100">
        <f>IFERROR(IF(E1390= "yes",VLOOKUP(C1390,Summary!$B:$I,5,0),0),0)</f>
        <v>0</v>
      </c>
      <c r="H1390" s="99">
        <f t="shared" si="231"/>
        <v>331.11</v>
      </c>
      <c r="I1390" s="157">
        <f>VLOOKUP($A1390,'2024-25 Salary &amp; Benefits'!$A:$I,3,FALSE)</f>
        <v>1</v>
      </c>
      <c r="J1390" s="157">
        <f>VLOOKUP($A1390,'2024-25 Salary &amp; Benefits'!$A:$I,4,FALSE)</f>
        <v>1</v>
      </c>
      <c r="K1390" s="144">
        <f t="shared" si="232"/>
        <v>331.11</v>
      </c>
      <c r="L1390" s="143">
        <f t="shared" si="233"/>
        <v>0.97099999999999997</v>
      </c>
      <c r="M1390" s="145">
        <f>'2024-25 Salary &amp; Benefits'!$E$6</f>
        <v>72728</v>
      </c>
      <c r="N1390" s="145">
        <f>'2024-25 Salary &amp; Benefits'!$F$6</f>
        <v>78209</v>
      </c>
      <c r="O1390" s="9">
        <f t="shared" si="234"/>
        <v>70618.89</v>
      </c>
      <c r="P1390" s="9">
        <f t="shared" si="235"/>
        <v>5322.0500000000029</v>
      </c>
      <c r="Q1390" s="9">
        <f>'2024-25 Salary &amp; Benefits'!G$6</f>
        <v>14418.72</v>
      </c>
      <c r="R1390" s="146">
        <f>'2024-25 Salary &amp; Benefits'!H$6</f>
        <v>0.18149999999999999</v>
      </c>
      <c r="S1390" s="146">
        <f>'2024-25 Salary &amp; Benefits'!I$6</f>
        <v>0.17510000000000001</v>
      </c>
      <c r="T1390" s="9">
        <f t="shared" si="236"/>
        <v>27749.8</v>
      </c>
      <c r="U1390" s="9">
        <f t="shared" si="237"/>
        <v>1265.68</v>
      </c>
      <c r="V1390" s="9">
        <f t="shared" si="238"/>
        <v>221.62</v>
      </c>
      <c r="W1390" s="9">
        <f t="shared" si="239"/>
        <v>1487.3000000000002</v>
      </c>
      <c r="X1390" s="22">
        <f t="shared" si="240"/>
        <v>105178.04000000001</v>
      </c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</row>
    <row r="1391" spans="1:159" s="4" customFormat="1">
      <c r="A1391" s="78" t="s">
        <v>2392</v>
      </c>
      <c r="B1391" s="90" t="s">
        <v>1213</v>
      </c>
      <c r="C1391" s="91">
        <v>5195</v>
      </c>
      <c r="D1391" s="90" t="s">
        <v>1218</v>
      </c>
      <c r="E1391" s="110" t="str">
        <f>VLOOKUP($C1391,'2023-24 School Level AAFTE'!$C$4:$L$2380,9,FALSE)</f>
        <v>Yes</v>
      </c>
      <c r="F1391" s="98">
        <f>VLOOKUP($C1391,'2023-24 School Level AAFTE'!$C$4:$J$2380,8,FALSE)</f>
        <v>1369.4</v>
      </c>
      <c r="G1391" s="100">
        <f>IFERROR(IF(E1391= "yes",VLOOKUP(C1391,Summary!$B:$I,5,0),0),0)</f>
        <v>0</v>
      </c>
      <c r="H1391" s="99">
        <f t="shared" si="231"/>
        <v>1369.4</v>
      </c>
      <c r="I1391" s="157">
        <f>VLOOKUP($A1391,'2024-25 Salary &amp; Benefits'!$A:$I,3,FALSE)</f>
        <v>1</v>
      </c>
      <c r="J1391" s="157">
        <f>VLOOKUP($A1391,'2024-25 Salary &amp; Benefits'!$A:$I,4,FALSE)</f>
        <v>1</v>
      </c>
      <c r="K1391" s="144">
        <f t="shared" si="232"/>
        <v>1369.4</v>
      </c>
      <c r="L1391" s="143">
        <f t="shared" si="233"/>
        <v>4.0170000000000003</v>
      </c>
      <c r="M1391" s="145">
        <f>'2024-25 Salary &amp; Benefits'!$E$6</f>
        <v>72728</v>
      </c>
      <c r="N1391" s="145">
        <f>'2024-25 Salary &amp; Benefits'!$F$6</f>
        <v>78209</v>
      </c>
      <c r="O1391" s="9">
        <f t="shared" si="234"/>
        <v>292148.38</v>
      </c>
      <c r="P1391" s="9">
        <f t="shared" si="235"/>
        <v>22017.169999999984</v>
      </c>
      <c r="Q1391" s="9">
        <f>'2024-25 Salary &amp; Benefits'!G$6</f>
        <v>14418.72</v>
      </c>
      <c r="R1391" s="146">
        <f>'2024-25 Salary &amp; Benefits'!H$6</f>
        <v>0.18149999999999999</v>
      </c>
      <c r="S1391" s="146">
        <f>'2024-25 Salary &amp; Benefits'!I$6</f>
        <v>0.17510000000000001</v>
      </c>
      <c r="T1391" s="9">
        <f t="shared" si="236"/>
        <v>114800.14</v>
      </c>
      <c r="U1391" s="9">
        <f t="shared" si="237"/>
        <v>5236.09</v>
      </c>
      <c r="V1391" s="9">
        <f t="shared" si="238"/>
        <v>916.84</v>
      </c>
      <c r="W1391" s="9">
        <f t="shared" si="239"/>
        <v>6152.93</v>
      </c>
      <c r="X1391" s="22">
        <f t="shared" si="240"/>
        <v>435118.62</v>
      </c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</row>
    <row r="1392" spans="1:159" s="4" customFormat="1">
      <c r="A1392" s="78" t="s">
        <v>2392</v>
      </c>
      <c r="B1392" s="90" t="s">
        <v>1213</v>
      </c>
      <c r="C1392" s="91">
        <v>5197</v>
      </c>
      <c r="D1392" s="90" t="s">
        <v>1220</v>
      </c>
      <c r="E1392" s="110" t="str">
        <f>VLOOKUP($C1392,'2023-24 School Level AAFTE'!$C$4:$L$2380,9,FALSE)</f>
        <v>Yes</v>
      </c>
      <c r="F1392" s="98">
        <f>VLOOKUP($C1392,'2023-24 School Level AAFTE'!$C$4:$J$2380,8,FALSE)</f>
        <v>1652.69</v>
      </c>
      <c r="G1392" s="100">
        <f>IFERROR(IF(E1392= "yes",VLOOKUP(C1392,Summary!$B:$I,5,0),0),0)</f>
        <v>0</v>
      </c>
      <c r="H1392" s="99">
        <f t="shared" si="231"/>
        <v>1652.69</v>
      </c>
      <c r="I1392" s="157">
        <f>VLOOKUP($A1392,'2024-25 Salary &amp; Benefits'!$A:$I,3,FALSE)</f>
        <v>1</v>
      </c>
      <c r="J1392" s="157">
        <f>VLOOKUP($A1392,'2024-25 Salary &amp; Benefits'!$A:$I,4,FALSE)</f>
        <v>1</v>
      </c>
      <c r="K1392" s="144">
        <f t="shared" si="232"/>
        <v>1652.69</v>
      </c>
      <c r="L1392" s="143">
        <f t="shared" si="233"/>
        <v>4.8479999999999999</v>
      </c>
      <c r="M1392" s="145">
        <f>'2024-25 Salary &amp; Benefits'!$E$6</f>
        <v>72728</v>
      </c>
      <c r="N1392" s="145">
        <f>'2024-25 Salary &amp; Benefits'!$F$6</f>
        <v>78209</v>
      </c>
      <c r="O1392" s="9">
        <f t="shared" si="234"/>
        <v>352585.34</v>
      </c>
      <c r="P1392" s="9">
        <f t="shared" si="235"/>
        <v>26571.889999999956</v>
      </c>
      <c r="Q1392" s="9">
        <f>'2024-25 Salary &amp; Benefits'!G$6</f>
        <v>14418.72</v>
      </c>
      <c r="R1392" s="146">
        <f>'2024-25 Salary &amp; Benefits'!H$6</f>
        <v>0.18149999999999999</v>
      </c>
      <c r="S1392" s="146">
        <f>'2024-25 Salary &amp; Benefits'!I$6</f>
        <v>0.17510000000000001</v>
      </c>
      <c r="T1392" s="9">
        <f t="shared" si="236"/>
        <v>138548.93</v>
      </c>
      <c r="U1392" s="9">
        <f t="shared" si="237"/>
        <v>6319.29</v>
      </c>
      <c r="V1392" s="9">
        <f t="shared" si="238"/>
        <v>1106.51</v>
      </c>
      <c r="W1392" s="9">
        <f t="shared" si="239"/>
        <v>7425.8</v>
      </c>
      <c r="X1392" s="22">
        <f t="shared" si="240"/>
        <v>525131.96</v>
      </c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</row>
    <row r="1393" spans="1:159" s="4" customFormat="1">
      <c r="A1393" s="78" t="s">
        <v>2392</v>
      </c>
      <c r="B1393" s="90" t="s">
        <v>1213</v>
      </c>
      <c r="C1393" s="91">
        <v>5196</v>
      </c>
      <c r="D1393" s="90" t="s">
        <v>1219</v>
      </c>
      <c r="E1393" s="110" t="str">
        <f>VLOOKUP($C1393,'2023-24 School Level AAFTE'!$C$4:$L$2380,9,FALSE)</f>
        <v>Yes</v>
      </c>
      <c r="F1393" s="98">
        <f>VLOOKUP($C1393,'2023-24 School Level AAFTE'!$C$4:$J$2380,8,FALSE)</f>
        <v>1293.8599999999999</v>
      </c>
      <c r="G1393" s="100">
        <f>IFERROR(IF(E1393= "yes",VLOOKUP(C1393,Summary!$B:$I,5,0),0),0)</f>
        <v>0</v>
      </c>
      <c r="H1393" s="99">
        <f t="shared" si="231"/>
        <v>1293.8599999999999</v>
      </c>
      <c r="I1393" s="157">
        <f>VLOOKUP($A1393,'2024-25 Salary &amp; Benefits'!$A:$I,3,FALSE)</f>
        <v>1</v>
      </c>
      <c r="J1393" s="157">
        <f>VLOOKUP($A1393,'2024-25 Salary &amp; Benefits'!$A:$I,4,FALSE)</f>
        <v>1</v>
      </c>
      <c r="K1393" s="144">
        <f t="shared" si="232"/>
        <v>1293.8599999999999</v>
      </c>
      <c r="L1393" s="143">
        <f t="shared" si="233"/>
        <v>3.7949999999999999</v>
      </c>
      <c r="M1393" s="145">
        <f>'2024-25 Salary &amp; Benefits'!$E$6</f>
        <v>72728</v>
      </c>
      <c r="N1393" s="145">
        <f>'2024-25 Salary &amp; Benefits'!$F$6</f>
        <v>78209</v>
      </c>
      <c r="O1393" s="9">
        <f t="shared" si="234"/>
        <v>276002.76</v>
      </c>
      <c r="P1393" s="9">
        <f t="shared" si="235"/>
        <v>20800.399999999965</v>
      </c>
      <c r="Q1393" s="9">
        <f>'2024-25 Salary &amp; Benefits'!G$6</f>
        <v>14418.72</v>
      </c>
      <c r="R1393" s="146">
        <f>'2024-25 Salary &amp; Benefits'!H$6</f>
        <v>0.18149999999999999</v>
      </c>
      <c r="S1393" s="146">
        <f>'2024-25 Salary &amp; Benefits'!I$6</f>
        <v>0.17510000000000001</v>
      </c>
      <c r="T1393" s="9">
        <f t="shared" si="236"/>
        <v>108455.69</v>
      </c>
      <c r="U1393" s="9">
        <f t="shared" si="237"/>
        <v>4946.72</v>
      </c>
      <c r="V1393" s="9">
        <f t="shared" si="238"/>
        <v>866.17</v>
      </c>
      <c r="W1393" s="9">
        <f t="shared" si="239"/>
        <v>5812.89</v>
      </c>
      <c r="X1393" s="22">
        <f t="shared" si="240"/>
        <v>411071.74</v>
      </c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</row>
    <row r="1394" spans="1:159" s="4" customFormat="1">
      <c r="A1394" s="78" t="s">
        <v>2371</v>
      </c>
      <c r="B1394" s="90" t="s">
        <v>1146</v>
      </c>
      <c r="C1394" s="91">
        <v>3239</v>
      </c>
      <c r="D1394" s="90" t="s">
        <v>1148</v>
      </c>
      <c r="E1394" s="110" t="str">
        <f>VLOOKUP($C1394,'2023-24 School Level AAFTE'!$C$4:$L$2380,9,FALSE)</f>
        <v>Yes</v>
      </c>
      <c r="F1394" s="98">
        <f>VLOOKUP($C1394,'2023-24 School Level AAFTE'!$C$4:$J$2380,8,FALSE)</f>
        <v>369.71</v>
      </c>
      <c r="G1394" s="100">
        <f>IFERROR(IF(E1394= "yes",VLOOKUP(C1394,Summary!$B:$I,5,0),0),0)</f>
        <v>0</v>
      </c>
      <c r="H1394" s="99">
        <f t="shared" si="231"/>
        <v>369.71</v>
      </c>
      <c r="I1394" s="157">
        <f>VLOOKUP($A1394,'2024-25 Salary &amp; Benefits'!$A:$I,3,FALSE)</f>
        <v>1</v>
      </c>
      <c r="J1394" s="157">
        <f>VLOOKUP($A1394,'2024-25 Salary &amp; Benefits'!$A:$I,4,FALSE)</f>
        <v>1</v>
      </c>
      <c r="K1394" s="144">
        <f t="shared" si="232"/>
        <v>369.71</v>
      </c>
      <c r="L1394" s="143">
        <f t="shared" si="233"/>
        <v>1.0840000000000001</v>
      </c>
      <c r="M1394" s="145">
        <f>'2024-25 Salary &amp; Benefits'!$E$6</f>
        <v>72728</v>
      </c>
      <c r="N1394" s="145">
        <f>'2024-25 Salary &amp; Benefits'!$F$6</f>
        <v>78209</v>
      </c>
      <c r="O1394" s="9">
        <f t="shared" si="234"/>
        <v>78837.149999999994</v>
      </c>
      <c r="P1394" s="9">
        <f t="shared" si="235"/>
        <v>5941.4100000000035</v>
      </c>
      <c r="Q1394" s="9">
        <f>'2024-25 Salary &amp; Benefits'!G$6</f>
        <v>14418.72</v>
      </c>
      <c r="R1394" s="146">
        <f>'2024-25 Salary &amp; Benefits'!H$6</f>
        <v>0.18149999999999999</v>
      </c>
      <c r="S1394" s="146">
        <f>'2024-25 Salary &amp; Benefits'!I$6</f>
        <v>0.17510000000000001</v>
      </c>
      <c r="T1394" s="9">
        <f t="shared" si="236"/>
        <v>30979.18</v>
      </c>
      <c r="U1394" s="9">
        <f t="shared" si="237"/>
        <v>1412.98</v>
      </c>
      <c r="V1394" s="9">
        <f t="shared" si="238"/>
        <v>247.41</v>
      </c>
      <c r="W1394" s="9">
        <f t="shared" si="239"/>
        <v>1660.39</v>
      </c>
      <c r="X1394" s="22">
        <f t="shared" si="240"/>
        <v>117418.12999999999</v>
      </c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</row>
    <row r="1395" spans="1:159" s="4" customFormat="1">
      <c r="A1395" s="78" t="s">
        <v>2371</v>
      </c>
      <c r="B1395" s="90" t="s">
        <v>1146</v>
      </c>
      <c r="C1395" s="91">
        <v>2331</v>
      </c>
      <c r="D1395" s="90" t="s">
        <v>1147</v>
      </c>
      <c r="E1395" s="110" t="str">
        <f>VLOOKUP($C1395,'2023-24 School Level AAFTE'!$C$4:$L$2380,9,FALSE)</f>
        <v>Yes</v>
      </c>
      <c r="F1395" s="98">
        <f>VLOOKUP($C1395,'2023-24 School Level AAFTE'!$C$4:$J$2380,8,FALSE)</f>
        <v>260.7</v>
      </c>
      <c r="G1395" s="100">
        <f>IFERROR(IF(E1395= "yes",VLOOKUP(C1395,Summary!$B:$I,5,0),0),0)</f>
        <v>0</v>
      </c>
      <c r="H1395" s="99">
        <f t="shared" si="231"/>
        <v>260.7</v>
      </c>
      <c r="I1395" s="157">
        <f>VLOOKUP($A1395,'2024-25 Salary &amp; Benefits'!$A:$I,3,FALSE)</f>
        <v>1</v>
      </c>
      <c r="J1395" s="157">
        <f>VLOOKUP($A1395,'2024-25 Salary &amp; Benefits'!$A:$I,4,FALSE)</f>
        <v>1</v>
      </c>
      <c r="K1395" s="144">
        <f t="shared" si="232"/>
        <v>260.7</v>
      </c>
      <c r="L1395" s="143">
        <f t="shared" si="233"/>
        <v>0.76500000000000001</v>
      </c>
      <c r="M1395" s="145">
        <f>'2024-25 Salary &amp; Benefits'!$E$6</f>
        <v>72728</v>
      </c>
      <c r="N1395" s="145">
        <f>'2024-25 Salary &amp; Benefits'!$F$6</f>
        <v>78209</v>
      </c>
      <c r="O1395" s="9">
        <f t="shared" si="234"/>
        <v>55636.92</v>
      </c>
      <c r="P1395" s="9">
        <f t="shared" si="235"/>
        <v>4192.9700000000012</v>
      </c>
      <c r="Q1395" s="9">
        <f>'2024-25 Salary &amp; Benefits'!G$6</f>
        <v>14418.72</v>
      </c>
      <c r="R1395" s="146">
        <f>'2024-25 Salary &amp; Benefits'!H$6</f>
        <v>0.18149999999999999</v>
      </c>
      <c r="S1395" s="146">
        <f>'2024-25 Salary &amp; Benefits'!I$6</f>
        <v>0.17510000000000001</v>
      </c>
      <c r="T1395" s="9">
        <f t="shared" si="236"/>
        <v>21862.61</v>
      </c>
      <c r="U1395" s="9">
        <f t="shared" si="237"/>
        <v>997.16</v>
      </c>
      <c r="V1395" s="9">
        <f t="shared" si="238"/>
        <v>174.6</v>
      </c>
      <c r="W1395" s="9">
        <f t="shared" si="239"/>
        <v>1171.76</v>
      </c>
      <c r="X1395" s="22">
        <f t="shared" si="240"/>
        <v>82864.259999999995</v>
      </c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</row>
    <row r="1396" spans="1:159" s="4" customFormat="1">
      <c r="A1396" s="78" t="s">
        <v>2371</v>
      </c>
      <c r="B1396" s="90" t="s">
        <v>1146</v>
      </c>
      <c r="C1396" s="91">
        <v>4335</v>
      </c>
      <c r="D1396" s="90" t="s">
        <v>1149</v>
      </c>
      <c r="E1396" s="110" t="str">
        <f>VLOOKUP($C1396,'2023-24 School Level AAFTE'!$C$4:$L$2380,9,FALSE)</f>
        <v>Yes</v>
      </c>
      <c r="F1396" s="98">
        <f>VLOOKUP($C1396,'2023-24 School Level AAFTE'!$C$4:$J$2380,8,FALSE)</f>
        <v>215.08</v>
      </c>
      <c r="G1396" s="100">
        <f>IFERROR(IF(E1396= "yes",VLOOKUP(C1396,Summary!$B:$I,5,0),0),0)</f>
        <v>0</v>
      </c>
      <c r="H1396" s="99">
        <f t="shared" si="231"/>
        <v>215.08</v>
      </c>
      <c r="I1396" s="157">
        <f>VLOOKUP($A1396,'2024-25 Salary &amp; Benefits'!$A:$I,3,FALSE)</f>
        <v>1</v>
      </c>
      <c r="J1396" s="157">
        <f>VLOOKUP($A1396,'2024-25 Salary &amp; Benefits'!$A:$I,4,FALSE)</f>
        <v>1</v>
      </c>
      <c r="K1396" s="144">
        <f t="shared" si="232"/>
        <v>215.08</v>
      </c>
      <c r="L1396" s="143">
        <f t="shared" si="233"/>
        <v>0.63100000000000001</v>
      </c>
      <c r="M1396" s="145">
        <f>'2024-25 Salary &amp; Benefits'!$E$6</f>
        <v>72728</v>
      </c>
      <c r="N1396" s="145">
        <f>'2024-25 Salary &amp; Benefits'!$F$6</f>
        <v>78209</v>
      </c>
      <c r="O1396" s="9">
        <f t="shared" si="234"/>
        <v>45891.37</v>
      </c>
      <c r="P1396" s="9">
        <f t="shared" si="235"/>
        <v>3458.5099999999948</v>
      </c>
      <c r="Q1396" s="9">
        <f>'2024-25 Salary &amp; Benefits'!G$6</f>
        <v>14418.72</v>
      </c>
      <c r="R1396" s="146">
        <f>'2024-25 Salary &amp; Benefits'!H$6</f>
        <v>0.18149999999999999</v>
      </c>
      <c r="S1396" s="146">
        <f>'2024-25 Salary &amp; Benefits'!I$6</f>
        <v>0.17510000000000001</v>
      </c>
      <c r="T1396" s="9">
        <f t="shared" si="236"/>
        <v>18033.080000000002</v>
      </c>
      <c r="U1396" s="9">
        <f t="shared" si="237"/>
        <v>822.5</v>
      </c>
      <c r="V1396" s="9">
        <f t="shared" si="238"/>
        <v>144.02000000000001</v>
      </c>
      <c r="W1396" s="9">
        <f t="shared" si="239"/>
        <v>966.52</v>
      </c>
      <c r="X1396" s="22">
        <f t="shared" si="240"/>
        <v>68349.48</v>
      </c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</row>
    <row r="1397" spans="1:159" s="4" customFormat="1">
      <c r="A1397" s="78" t="s">
        <v>2469</v>
      </c>
      <c r="B1397" s="90" t="s">
        <v>1897</v>
      </c>
      <c r="C1397" s="91">
        <v>2049</v>
      </c>
      <c r="D1397" s="90" t="s">
        <v>1898</v>
      </c>
      <c r="E1397" s="110" t="str">
        <f>VLOOKUP($C1397,'2023-24 School Level AAFTE'!$C$4:$L$2380,9,FALSE)</f>
        <v>Yes</v>
      </c>
      <c r="F1397" s="98">
        <f>VLOOKUP($C1397,'2023-24 School Level AAFTE'!$C$4:$J$2380,8,FALSE)</f>
        <v>39.71</v>
      </c>
      <c r="G1397" s="100">
        <f>IFERROR(IF(E1397= "yes",VLOOKUP(C1397,Summary!$B:$I,5,0),0),0)</f>
        <v>0</v>
      </c>
      <c r="H1397" s="99">
        <f t="shared" si="231"/>
        <v>39.71</v>
      </c>
      <c r="I1397" s="157">
        <f>VLOOKUP($A1397,'2024-25 Salary &amp; Benefits'!$A:$I,3,FALSE)</f>
        <v>1.01</v>
      </c>
      <c r="J1397" s="157">
        <f>VLOOKUP($A1397,'2024-25 Salary &amp; Benefits'!$A:$I,4,FALSE)</f>
        <v>1.01</v>
      </c>
      <c r="K1397" s="144">
        <f t="shared" si="232"/>
        <v>39.71</v>
      </c>
      <c r="L1397" s="143">
        <f t="shared" si="233"/>
        <v>0.11600000000000001</v>
      </c>
      <c r="M1397" s="145">
        <f>'2024-25 Salary &amp; Benefits'!$E$6</f>
        <v>72728</v>
      </c>
      <c r="N1397" s="145">
        <f>'2024-25 Salary &amp; Benefits'!$F$6</f>
        <v>78209</v>
      </c>
      <c r="O1397" s="9">
        <f t="shared" si="234"/>
        <v>8520.81</v>
      </c>
      <c r="P1397" s="9">
        <f t="shared" si="235"/>
        <v>642.15999999999985</v>
      </c>
      <c r="Q1397" s="9">
        <f>'2024-25 Salary &amp; Benefits'!G$6</f>
        <v>14418.72</v>
      </c>
      <c r="R1397" s="146">
        <f>'2024-25 Salary &amp; Benefits'!H$6</f>
        <v>0.18149999999999999</v>
      </c>
      <c r="S1397" s="146">
        <f>'2024-25 Salary &amp; Benefits'!I$6</f>
        <v>0.17510000000000001</v>
      </c>
      <c r="T1397" s="9">
        <f t="shared" si="236"/>
        <v>3331.54</v>
      </c>
      <c r="U1397" s="9">
        <f t="shared" si="237"/>
        <v>152.72</v>
      </c>
      <c r="V1397" s="9">
        <f t="shared" si="238"/>
        <v>26.74</v>
      </c>
      <c r="W1397" s="9">
        <f t="shared" si="239"/>
        <v>179.46</v>
      </c>
      <c r="X1397" s="22">
        <f t="shared" si="240"/>
        <v>12673.969999999998</v>
      </c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</row>
    <row r="1398" spans="1:159" s="4" customFormat="1">
      <c r="A1398" s="78" t="s">
        <v>2425</v>
      </c>
      <c r="B1398" s="90" t="s">
        <v>1509</v>
      </c>
      <c r="C1398" s="91">
        <v>1892</v>
      </c>
      <c r="D1398" s="90" t="s">
        <v>1510</v>
      </c>
      <c r="E1398" s="110" t="str">
        <f>VLOOKUP($C1398,'2023-24 School Level AAFTE'!$C$4:$L$2380,9,FALSE)</f>
        <v>No</v>
      </c>
      <c r="F1398" s="98">
        <f>VLOOKUP($C1398,'2023-24 School Level AAFTE'!$C$4:$J$2380,8,FALSE)</f>
        <v>329.75</v>
      </c>
      <c r="G1398" s="100">
        <f>IFERROR(IF(E1398= "yes",VLOOKUP(C1398,Summary!$B:$I,5,0),0),0)</f>
        <v>0</v>
      </c>
      <c r="H1398" s="99">
        <f t="shared" si="231"/>
        <v>0</v>
      </c>
      <c r="I1398" s="157">
        <f>VLOOKUP($A1398,'2024-25 Salary &amp; Benefits'!$A:$I,3,FALSE)</f>
        <v>1.1200000000000001</v>
      </c>
      <c r="J1398" s="157">
        <f>VLOOKUP($A1398,'2024-25 Salary &amp; Benefits'!$A:$I,4,FALSE)</f>
        <v>1.1200000000000001</v>
      </c>
      <c r="K1398" s="144">
        <f t="shared" si="232"/>
        <v>0</v>
      </c>
      <c r="L1398" s="143">
        <f t="shared" si="233"/>
        <v>0</v>
      </c>
      <c r="M1398" s="145">
        <f>'2024-25 Salary &amp; Benefits'!$E$6</f>
        <v>72728</v>
      </c>
      <c r="N1398" s="145">
        <f>'2024-25 Salary &amp; Benefits'!$F$6</f>
        <v>78209</v>
      </c>
      <c r="O1398" s="9">
        <f t="shared" si="234"/>
        <v>0</v>
      </c>
      <c r="P1398" s="9">
        <f t="shared" si="235"/>
        <v>0</v>
      </c>
      <c r="Q1398" s="9">
        <f>'2024-25 Salary &amp; Benefits'!G$6</f>
        <v>14418.72</v>
      </c>
      <c r="R1398" s="146">
        <f>'2024-25 Salary &amp; Benefits'!H$6</f>
        <v>0.18149999999999999</v>
      </c>
      <c r="S1398" s="146">
        <f>'2024-25 Salary &amp; Benefits'!I$6</f>
        <v>0.17510000000000001</v>
      </c>
      <c r="T1398" s="9">
        <f t="shared" si="236"/>
        <v>0</v>
      </c>
      <c r="U1398" s="9">
        <f t="shared" si="237"/>
        <v>0</v>
      </c>
      <c r="V1398" s="9">
        <f t="shared" si="238"/>
        <v>0</v>
      </c>
      <c r="W1398" s="9">
        <f t="shared" si="239"/>
        <v>0</v>
      </c>
      <c r="X1398" s="22">
        <f t="shared" si="240"/>
        <v>0</v>
      </c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</row>
    <row r="1399" spans="1:159" s="4" customFormat="1">
      <c r="A1399" s="78" t="s">
        <v>2425</v>
      </c>
      <c r="B1399" s="90" t="s">
        <v>1509</v>
      </c>
      <c r="C1399" s="91">
        <v>2749</v>
      </c>
      <c r="D1399" s="90" t="s">
        <v>1511</v>
      </c>
      <c r="E1399" s="110" t="str">
        <f>VLOOKUP($C1399,'2023-24 School Level AAFTE'!$C$4:$L$2380,9,FALSE)</f>
        <v>No</v>
      </c>
      <c r="F1399" s="98">
        <f>VLOOKUP($C1399,'2023-24 School Level AAFTE'!$C$4:$J$2380,8,FALSE)</f>
        <v>149.47999999999999</v>
      </c>
      <c r="G1399" s="100">
        <f>IFERROR(IF(E1399= "yes",VLOOKUP(C1399,Summary!$B:$I,5,0),0),0)</f>
        <v>0</v>
      </c>
      <c r="H1399" s="99">
        <f t="shared" si="231"/>
        <v>0</v>
      </c>
      <c r="I1399" s="157">
        <f>VLOOKUP($A1399,'2024-25 Salary &amp; Benefits'!$A:$I,3,FALSE)</f>
        <v>1.1200000000000001</v>
      </c>
      <c r="J1399" s="157">
        <f>VLOOKUP($A1399,'2024-25 Salary &amp; Benefits'!$A:$I,4,FALSE)</f>
        <v>1.1200000000000001</v>
      </c>
      <c r="K1399" s="144">
        <f t="shared" si="232"/>
        <v>0</v>
      </c>
      <c r="L1399" s="143">
        <f t="shared" si="233"/>
        <v>0</v>
      </c>
      <c r="M1399" s="145">
        <f>'2024-25 Salary &amp; Benefits'!$E$6</f>
        <v>72728</v>
      </c>
      <c r="N1399" s="145">
        <f>'2024-25 Salary &amp; Benefits'!$F$6</f>
        <v>78209</v>
      </c>
      <c r="O1399" s="9">
        <f t="shared" si="234"/>
        <v>0</v>
      </c>
      <c r="P1399" s="9">
        <f t="shared" si="235"/>
        <v>0</v>
      </c>
      <c r="Q1399" s="9">
        <f>'2024-25 Salary &amp; Benefits'!G$6</f>
        <v>14418.72</v>
      </c>
      <c r="R1399" s="146">
        <f>'2024-25 Salary &amp; Benefits'!H$6</f>
        <v>0.18149999999999999</v>
      </c>
      <c r="S1399" s="146">
        <f>'2024-25 Salary &amp; Benefits'!I$6</f>
        <v>0.17510000000000001</v>
      </c>
      <c r="T1399" s="9">
        <f t="shared" si="236"/>
        <v>0</v>
      </c>
      <c r="U1399" s="9">
        <f t="shared" si="237"/>
        <v>0</v>
      </c>
      <c r="V1399" s="9">
        <f t="shared" si="238"/>
        <v>0</v>
      </c>
      <c r="W1399" s="9">
        <f t="shared" si="239"/>
        <v>0</v>
      </c>
      <c r="X1399" s="22">
        <f t="shared" si="240"/>
        <v>0</v>
      </c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</row>
    <row r="1400" spans="1:159" s="4" customFormat="1">
      <c r="A1400" s="78" t="s">
        <v>2425</v>
      </c>
      <c r="B1400" s="90" t="s">
        <v>1509</v>
      </c>
      <c r="C1400" s="91">
        <v>2750</v>
      </c>
      <c r="D1400" s="90" t="s">
        <v>1512</v>
      </c>
      <c r="E1400" s="110" t="str">
        <f>VLOOKUP($C1400,'2023-24 School Level AAFTE'!$C$4:$L$2380,9,FALSE)</f>
        <v>No</v>
      </c>
      <c r="F1400" s="98">
        <f>VLOOKUP($C1400,'2023-24 School Level AAFTE'!$C$4:$J$2380,8,FALSE)</f>
        <v>163.02000000000001</v>
      </c>
      <c r="G1400" s="100">
        <f>IFERROR(IF(E1400= "yes",VLOOKUP(C1400,Summary!$B:$I,5,0),0),0)</f>
        <v>0</v>
      </c>
      <c r="H1400" s="99">
        <f t="shared" si="231"/>
        <v>0</v>
      </c>
      <c r="I1400" s="157">
        <f>VLOOKUP($A1400,'2024-25 Salary &amp; Benefits'!$A:$I,3,FALSE)</f>
        <v>1.1200000000000001</v>
      </c>
      <c r="J1400" s="157">
        <f>VLOOKUP($A1400,'2024-25 Salary &amp; Benefits'!$A:$I,4,FALSE)</f>
        <v>1.1200000000000001</v>
      </c>
      <c r="K1400" s="144">
        <f t="shared" si="232"/>
        <v>0</v>
      </c>
      <c r="L1400" s="143">
        <f t="shared" si="233"/>
        <v>0</v>
      </c>
      <c r="M1400" s="145">
        <f>'2024-25 Salary &amp; Benefits'!$E$6</f>
        <v>72728</v>
      </c>
      <c r="N1400" s="145">
        <f>'2024-25 Salary &amp; Benefits'!$F$6</f>
        <v>78209</v>
      </c>
      <c r="O1400" s="9">
        <f t="shared" si="234"/>
        <v>0</v>
      </c>
      <c r="P1400" s="9">
        <f t="shared" si="235"/>
        <v>0</v>
      </c>
      <c r="Q1400" s="9">
        <f>'2024-25 Salary &amp; Benefits'!G$6</f>
        <v>14418.72</v>
      </c>
      <c r="R1400" s="146">
        <f>'2024-25 Salary &amp; Benefits'!H$6</f>
        <v>0.18149999999999999</v>
      </c>
      <c r="S1400" s="146">
        <f>'2024-25 Salary &amp; Benefits'!I$6</f>
        <v>0.17510000000000001</v>
      </c>
      <c r="T1400" s="9">
        <f t="shared" si="236"/>
        <v>0</v>
      </c>
      <c r="U1400" s="9">
        <f t="shared" si="237"/>
        <v>0</v>
      </c>
      <c r="V1400" s="9">
        <f t="shared" si="238"/>
        <v>0</v>
      </c>
      <c r="W1400" s="9">
        <f t="shared" si="239"/>
        <v>0</v>
      </c>
      <c r="X1400" s="22">
        <f t="shared" si="240"/>
        <v>0</v>
      </c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</row>
    <row r="1401" spans="1:159" s="4" customFormat="1">
      <c r="A1401" s="78" t="s">
        <v>2425</v>
      </c>
      <c r="B1401" s="90" t="s">
        <v>1509</v>
      </c>
      <c r="C1401" s="91">
        <v>4558</v>
      </c>
      <c r="D1401" s="90" t="s">
        <v>1514</v>
      </c>
      <c r="E1401" s="110" t="str">
        <f>VLOOKUP($C1401,'2023-24 School Level AAFTE'!$C$4:$L$2380,9,FALSE)</f>
        <v>No</v>
      </c>
      <c r="F1401" s="98">
        <f>VLOOKUP($C1401,'2023-24 School Level AAFTE'!$C$4:$J$2380,8,FALSE)</f>
        <v>90.85</v>
      </c>
      <c r="G1401" s="100">
        <f>IFERROR(IF(E1401= "yes",VLOOKUP(C1401,Summary!$B:$I,5,0),0),0)</f>
        <v>0</v>
      </c>
      <c r="H1401" s="99">
        <f t="shared" si="231"/>
        <v>0</v>
      </c>
      <c r="I1401" s="157">
        <f>VLOOKUP($A1401,'2024-25 Salary &amp; Benefits'!$A:$I,3,FALSE)</f>
        <v>1.1200000000000001</v>
      </c>
      <c r="J1401" s="157">
        <f>VLOOKUP($A1401,'2024-25 Salary &amp; Benefits'!$A:$I,4,FALSE)</f>
        <v>1.1200000000000001</v>
      </c>
      <c r="K1401" s="144">
        <f t="shared" si="232"/>
        <v>0</v>
      </c>
      <c r="L1401" s="143">
        <f t="shared" si="233"/>
        <v>0</v>
      </c>
      <c r="M1401" s="145">
        <f>'2024-25 Salary &amp; Benefits'!$E$6</f>
        <v>72728</v>
      </c>
      <c r="N1401" s="145">
        <f>'2024-25 Salary &amp; Benefits'!$F$6</f>
        <v>78209</v>
      </c>
      <c r="O1401" s="9">
        <f t="shared" si="234"/>
        <v>0</v>
      </c>
      <c r="P1401" s="9">
        <f t="shared" si="235"/>
        <v>0</v>
      </c>
      <c r="Q1401" s="9">
        <f>'2024-25 Salary &amp; Benefits'!G$6</f>
        <v>14418.72</v>
      </c>
      <c r="R1401" s="146">
        <f>'2024-25 Salary &amp; Benefits'!H$6</f>
        <v>0.18149999999999999</v>
      </c>
      <c r="S1401" s="146">
        <f>'2024-25 Salary &amp; Benefits'!I$6</f>
        <v>0.17510000000000001</v>
      </c>
      <c r="T1401" s="9">
        <f t="shared" si="236"/>
        <v>0</v>
      </c>
      <c r="U1401" s="9">
        <f t="shared" si="237"/>
        <v>0</v>
      </c>
      <c r="V1401" s="9">
        <f t="shared" si="238"/>
        <v>0</v>
      </c>
      <c r="W1401" s="9">
        <f t="shared" si="239"/>
        <v>0</v>
      </c>
      <c r="X1401" s="22">
        <f t="shared" si="240"/>
        <v>0</v>
      </c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</row>
    <row r="1402" spans="1:159" s="4" customFormat="1">
      <c r="A1402" s="78" t="s">
        <v>2425</v>
      </c>
      <c r="B1402" s="90" t="s">
        <v>1509</v>
      </c>
      <c r="C1402" s="91">
        <v>5555</v>
      </c>
      <c r="D1402" s="90" t="s">
        <v>3004</v>
      </c>
      <c r="E1402" s="110" t="str">
        <f>VLOOKUP($C1402,'2023-24 School Level AAFTE'!$C$4:$L$2380,9,FALSE)</f>
        <v>No</v>
      </c>
      <c r="F1402" s="98">
        <f>VLOOKUP($C1402,'2023-24 School Level AAFTE'!$C$4:$J$2380,8,FALSE)</f>
        <v>18.71</v>
      </c>
      <c r="G1402" s="100">
        <f>IFERROR(IF(E1402= "yes",VLOOKUP(C1402,Summary!$B:$I,5,0),0),0)</f>
        <v>0</v>
      </c>
      <c r="H1402" s="99">
        <f t="shared" si="231"/>
        <v>0</v>
      </c>
      <c r="I1402" s="157">
        <f>VLOOKUP($A1402,'2024-25 Salary &amp; Benefits'!$A:$I,3,FALSE)</f>
        <v>1.1200000000000001</v>
      </c>
      <c r="J1402" s="157">
        <f>VLOOKUP($A1402,'2024-25 Salary &amp; Benefits'!$A:$I,4,FALSE)</f>
        <v>1.1200000000000001</v>
      </c>
      <c r="K1402" s="144">
        <f t="shared" si="232"/>
        <v>0</v>
      </c>
      <c r="L1402" s="143">
        <f t="shared" si="233"/>
        <v>0</v>
      </c>
      <c r="M1402" s="145">
        <f>'2024-25 Salary &amp; Benefits'!$E$6</f>
        <v>72728</v>
      </c>
      <c r="N1402" s="145">
        <f>'2024-25 Salary &amp; Benefits'!$F$6</f>
        <v>78209</v>
      </c>
      <c r="O1402" s="9">
        <f t="shared" si="234"/>
        <v>0</v>
      </c>
      <c r="P1402" s="9">
        <f t="shared" si="235"/>
        <v>0</v>
      </c>
      <c r="Q1402" s="9">
        <f>'2024-25 Salary &amp; Benefits'!G$6</f>
        <v>14418.72</v>
      </c>
      <c r="R1402" s="146">
        <f>'2024-25 Salary &amp; Benefits'!H$6</f>
        <v>0.18149999999999999</v>
      </c>
      <c r="S1402" s="146">
        <f>'2024-25 Salary &amp; Benefits'!I$6</f>
        <v>0.17510000000000001</v>
      </c>
      <c r="T1402" s="9">
        <f t="shared" si="236"/>
        <v>0</v>
      </c>
      <c r="U1402" s="9">
        <f t="shared" si="237"/>
        <v>0</v>
      </c>
      <c r="V1402" s="9">
        <f t="shared" si="238"/>
        <v>0</v>
      </c>
      <c r="W1402" s="9">
        <f t="shared" si="239"/>
        <v>0</v>
      </c>
      <c r="X1402" s="22">
        <f t="shared" si="240"/>
        <v>0</v>
      </c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</row>
    <row r="1403" spans="1:159" s="4" customFormat="1">
      <c r="A1403" s="78" t="s">
        <v>2425</v>
      </c>
      <c r="B1403" s="90" t="s">
        <v>1509</v>
      </c>
      <c r="C1403" s="91">
        <v>3808</v>
      </c>
      <c r="D1403" s="90" t="s">
        <v>1513</v>
      </c>
      <c r="E1403" s="110" t="str">
        <f>VLOOKUP($C1403,'2023-24 School Level AAFTE'!$C$4:$L$2380,9,FALSE)</f>
        <v>No</v>
      </c>
      <c r="F1403" s="98">
        <f>VLOOKUP($C1403,'2023-24 School Level AAFTE'!$C$4:$J$2380,8,FALSE)</f>
        <v>6</v>
      </c>
      <c r="G1403" s="100">
        <f>IFERROR(IF(E1403= "yes",VLOOKUP(C1403,Summary!$B:$I,5,0),0),0)</f>
        <v>0</v>
      </c>
      <c r="H1403" s="99">
        <f t="shared" si="231"/>
        <v>0</v>
      </c>
      <c r="I1403" s="157">
        <f>VLOOKUP($A1403,'2024-25 Salary &amp; Benefits'!$A:$I,3,FALSE)</f>
        <v>1.1200000000000001</v>
      </c>
      <c r="J1403" s="157">
        <f>VLOOKUP($A1403,'2024-25 Salary &amp; Benefits'!$A:$I,4,FALSE)</f>
        <v>1.1200000000000001</v>
      </c>
      <c r="K1403" s="144">
        <f t="shared" si="232"/>
        <v>0</v>
      </c>
      <c r="L1403" s="143">
        <f t="shared" si="233"/>
        <v>0</v>
      </c>
      <c r="M1403" s="145">
        <f>'2024-25 Salary &amp; Benefits'!$E$6</f>
        <v>72728</v>
      </c>
      <c r="N1403" s="145">
        <f>'2024-25 Salary &amp; Benefits'!$F$6</f>
        <v>78209</v>
      </c>
      <c r="O1403" s="9">
        <f t="shared" si="234"/>
        <v>0</v>
      </c>
      <c r="P1403" s="9">
        <f t="shared" si="235"/>
        <v>0</v>
      </c>
      <c r="Q1403" s="9">
        <f>'2024-25 Salary &amp; Benefits'!G$6</f>
        <v>14418.72</v>
      </c>
      <c r="R1403" s="146">
        <f>'2024-25 Salary &amp; Benefits'!H$6</f>
        <v>0.18149999999999999</v>
      </c>
      <c r="S1403" s="146">
        <f>'2024-25 Salary &amp; Benefits'!I$6</f>
        <v>0.17510000000000001</v>
      </c>
      <c r="T1403" s="9">
        <f t="shared" si="236"/>
        <v>0</v>
      </c>
      <c r="U1403" s="9">
        <f t="shared" si="237"/>
        <v>0</v>
      </c>
      <c r="V1403" s="9">
        <f t="shared" si="238"/>
        <v>0</v>
      </c>
      <c r="W1403" s="9">
        <f t="shared" si="239"/>
        <v>0</v>
      </c>
      <c r="X1403" s="22">
        <f t="shared" si="240"/>
        <v>0</v>
      </c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</row>
    <row r="1404" spans="1:159" s="4" customFormat="1">
      <c r="A1404" s="78" t="s">
        <v>2454</v>
      </c>
      <c r="B1404" s="90" t="s">
        <v>1797</v>
      </c>
      <c r="C1404" s="91">
        <v>3723</v>
      </c>
      <c r="D1404" s="90" t="s">
        <v>1798</v>
      </c>
      <c r="E1404" s="110" t="str">
        <f>VLOOKUP($C1404,'2023-24 School Level AAFTE'!$C$4:$L$2380,9,FALSE)</f>
        <v>No</v>
      </c>
      <c r="F1404" s="98">
        <f>VLOOKUP($C1404,'2023-24 School Level AAFTE'!$C$4:$J$2380,8,FALSE)</f>
        <v>73.290000000000006</v>
      </c>
      <c r="G1404" s="100">
        <f>IFERROR(IF(E1404= "yes",VLOOKUP(C1404,Summary!$B:$I,5,0),0),0)</f>
        <v>0</v>
      </c>
      <c r="H1404" s="99">
        <f t="shared" si="231"/>
        <v>0</v>
      </c>
      <c r="I1404" s="157">
        <f>VLOOKUP($A1404,'2024-25 Salary &amp; Benefits'!$A:$I,3,FALSE)</f>
        <v>1</v>
      </c>
      <c r="J1404" s="157">
        <f>VLOOKUP($A1404,'2024-25 Salary &amp; Benefits'!$A:$I,4,FALSE)</f>
        <v>1</v>
      </c>
      <c r="K1404" s="144">
        <f t="shared" si="232"/>
        <v>0</v>
      </c>
      <c r="L1404" s="143">
        <f t="shared" si="233"/>
        <v>0</v>
      </c>
      <c r="M1404" s="145">
        <f>'2024-25 Salary &amp; Benefits'!$E$6</f>
        <v>72728</v>
      </c>
      <c r="N1404" s="145">
        <f>'2024-25 Salary &amp; Benefits'!$F$6</f>
        <v>78209</v>
      </c>
      <c r="O1404" s="9">
        <f t="shared" si="234"/>
        <v>0</v>
      </c>
      <c r="P1404" s="9">
        <f t="shared" si="235"/>
        <v>0</v>
      </c>
      <c r="Q1404" s="9">
        <f>'2024-25 Salary &amp; Benefits'!G$6</f>
        <v>14418.72</v>
      </c>
      <c r="R1404" s="146">
        <f>'2024-25 Salary &amp; Benefits'!H$6</f>
        <v>0.18149999999999999</v>
      </c>
      <c r="S1404" s="146">
        <f>'2024-25 Salary &amp; Benefits'!I$6</f>
        <v>0.17510000000000001</v>
      </c>
      <c r="T1404" s="9">
        <f t="shared" si="236"/>
        <v>0</v>
      </c>
      <c r="U1404" s="9">
        <f t="shared" si="237"/>
        <v>0</v>
      </c>
      <c r="V1404" s="9">
        <f t="shared" si="238"/>
        <v>0</v>
      </c>
      <c r="W1404" s="9">
        <f t="shared" si="239"/>
        <v>0</v>
      </c>
      <c r="X1404" s="22">
        <f t="shared" si="240"/>
        <v>0</v>
      </c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</row>
    <row r="1405" spans="1:159" s="4" customFormat="1">
      <c r="A1405" s="78" t="s">
        <v>2280</v>
      </c>
      <c r="B1405" s="90" t="s">
        <v>359</v>
      </c>
      <c r="C1405" s="91">
        <v>2136</v>
      </c>
      <c r="D1405" s="90" t="s">
        <v>3069</v>
      </c>
      <c r="E1405" s="110" t="str">
        <f>VLOOKUP($C1405,'2023-24 School Level AAFTE'!$C$4:$L$2380,9,FALSE)</f>
        <v>Yes</v>
      </c>
      <c r="F1405" s="98">
        <f>VLOOKUP($C1405,'2023-24 School Level AAFTE'!$C$4:$J$2380,8,FALSE)</f>
        <v>33.43</v>
      </c>
      <c r="G1405" s="100">
        <f>IFERROR(IF(E1405= "yes",VLOOKUP(C1405,Summary!$B:$I,5,0),0),0)</f>
        <v>0</v>
      </c>
      <c r="H1405" s="99">
        <f t="shared" si="231"/>
        <v>33.43</v>
      </c>
      <c r="I1405" s="157">
        <f>VLOOKUP($A1405,'2024-25 Salary &amp; Benefits'!$A:$I,3,FALSE)</f>
        <v>1.01</v>
      </c>
      <c r="J1405" s="157">
        <f>VLOOKUP($A1405,'2024-25 Salary &amp; Benefits'!$A:$I,4,FALSE)</f>
        <v>1.01</v>
      </c>
      <c r="K1405" s="144">
        <f t="shared" si="232"/>
        <v>33.43</v>
      </c>
      <c r="L1405" s="143">
        <f t="shared" si="233"/>
        <v>9.8000000000000004E-2</v>
      </c>
      <c r="M1405" s="145">
        <f>'2024-25 Salary &amp; Benefits'!$E$6</f>
        <v>72728</v>
      </c>
      <c r="N1405" s="145">
        <f>'2024-25 Salary &amp; Benefits'!$F$6</f>
        <v>78209</v>
      </c>
      <c r="O1405" s="9">
        <f t="shared" si="234"/>
        <v>7198.62</v>
      </c>
      <c r="P1405" s="9">
        <f t="shared" si="235"/>
        <v>542.51000000000022</v>
      </c>
      <c r="Q1405" s="9">
        <f>'2024-25 Salary &amp; Benefits'!G$6</f>
        <v>14418.72</v>
      </c>
      <c r="R1405" s="146">
        <f>'2024-25 Salary &amp; Benefits'!H$6</f>
        <v>0.18149999999999999</v>
      </c>
      <c r="S1405" s="146">
        <f>'2024-25 Salary &amp; Benefits'!I$6</f>
        <v>0.17510000000000001</v>
      </c>
      <c r="T1405" s="9">
        <f t="shared" si="236"/>
        <v>2814.58</v>
      </c>
      <c r="U1405" s="9">
        <f t="shared" si="237"/>
        <v>129.02000000000001</v>
      </c>
      <c r="V1405" s="9">
        <f t="shared" si="238"/>
        <v>22.59</v>
      </c>
      <c r="W1405" s="9">
        <f t="shared" si="239"/>
        <v>151.61000000000001</v>
      </c>
      <c r="X1405" s="22">
        <f t="shared" si="240"/>
        <v>10707.320000000002</v>
      </c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</row>
    <row r="1406" spans="1:159" s="4" customFormat="1">
      <c r="A1406" s="78" t="s">
        <v>2272</v>
      </c>
      <c r="B1406" s="90" t="s">
        <v>334</v>
      </c>
      <c r="C1406" s="91">
        <v>2666</v>
      </c>
      <c r="D1406" s="90" t="s">
        <v>335</v>
      </c>
      <c r="E1406" s="110" t="str">
        <f>VLOOKUP($C1406,'2023-24 School Level AAFTE'!$C$4:$L$2380,9,FALSE)</f>
        <v>Yes</v>
      </c>
      <c r="F1406" s="98">
        <f>VLOOKUP($C1406,'2023-24 School Level AAFTE'!$C$4:$J$2380,8,FALSE)</f>
        <v>108.95</v>
      </c>
      <c r="G1406" s="100">
        <f>IFERROR(IF(E1406= "yes",VLOOKUP(C1406,Summary!$B:$I,5,0),0),0)</f>
        <v>0</v>
      </c>
      <c r="H1406" s="99">
        <f t="shared" si="231"/>
        <v>108.95</v>
      </c>
      <c r="I1406" s="157">
        <f>VLOOKUP($A1406,'2024-25 Salary &amp; Benefits'!$A:$I,3,FALSE)</f>
        <v>1</v>
      </c>
      <c r="J1406" s="157">
        <f>VLOOKUP($A1406,'2024-25 Salary &amp; Benefits'!$A:$I,4,FALSE)</f>
        <v>1</v>
      </c>
      <c r="K1406" s="144">
        <f t="shared" si="232"/>
        <v>108.95</v>
      </c>
      <c r="L1406" s="143">
        <f t="shared" si="233"/>
        <v>0.32</v>
      </c>
      <c r="M1406" s="145">
        <f>'2024-25 Salary &amp; Benefits'!$E$6</f>
        <v>72728</v>
      </c>
      <c r="N1406" s="145">
        <f>'2024-25 Salary &amp; Benefits'!$F$6</f>
        <v>78209</v>
      </c>
      <c r="O1406" s="9">
        <f t="shared" si="234"/>
        <v>23272.959999999999</v>
      </c>
      <c r="P1406" s="9">
        <f t="shared" si="235"/>
        <v>1753.9200000000019</v>
      </c>
      <c r="Q1406" s="9">
        <f>'2024-25 Salary &amp; Benefits'!G$6</f>
        <v>14418.72</v>
      </c>
      <c r="R1406" s="146">
        <f>'2024-25 Salary &amp; Benefits'!H$6</f>
        <v>0.18149999999999999</v>
      </c>
      <c r="S1406" s="146">
        <f>'2024-25 Salary &amp; Benefits'!I$6</f>
        <v>0.17510000000000001</v>
      </c>
      <c r="T1406" s="9">
        <f t="shared" si="236"/>
        <v>9145.14</v>
      </c>
      <c r="U1406" s="9">
        <f t="shared" si="237"/>
        <v>417.11</v>
      </c>
      <c r="V1406" s="9">
        <f t="shared" si="238"/>
        <v>73.040000000000006</v>
      </c>
      <c r="W1406" s="9">
        <f t="shared" si="239"/>
        <v>490.15000000000003</v>
      </c>
      <c r="X1406" s="22">
        <f t="shared" si="240"/>
        <v>34662.170000000006</v>
      </c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</row>
    <row r="1407" spans="1:159" s="4" customFormat="1">
      <c r="A1407" s="78" t="s">
        <v>2398</v>
      </c>
      <c r="B1407" s="90" t="s">
        <v>1243</v>
      </c>
      <c r="C1407" s="91">
        <v>2422</v>
      </c>
      <c r="D1407" s="90" t="s">
        <v>1244</v>
      </c>
      <c r="E1407" s="110" t="str">
        <f>VLOOKUP($C1407,'2023-24 School Level AAFTE'!$C$4:$L$2380,9,FALSE)</f>
        <v>Yes</v>
      </c>
      <c r="F1407" s="98">
        <f>VLOOKUP($C1407,'2023-24 School Level AAFTE'!$C$4:$J$2380,8,FALSE)</f>
        <v>253.22</v>
      </c>
      <c r="G1407" s="100">
        <f>IFERROR(IF(E1407= "yes",VLOOKUP(C1407,Summary!$B:$I,5,0),0),0)</f>
        <v>0</v>
      </c>
      <c r="H1407" s="99">
        <f t="shared" si="231"/>
        <v>253.22</v>
      </c>
      <c r="I1407" s="157">
        <f>VLOOKUP($A1407,'2024-25 Salary &amp; Benefits'!$A:$I,3,FALSE)</f>
        <v>1</v>
      </c>
      <c r="J1407" s="157">
        <f>VLOOKUP($A1407,'2024-25 Salary &amp; Benefits'!$A:$I,4,FALSE)</f>
        <v>1</v>
      </c>
      <c r="K1407" s="144">
        <f t="shared" si="232"/>
        <v>253.22</v>
      </c>
      <c r="L1407" s="143">
        <f t="shared" si="233"/>
        <v>0.74299999999999999</v>
      </c>
      <c r="M1407" s="145">
        <f>'2024-25 Salary &amp; Benefits'!$E$6</f>
        <v>72728</v>
      </c>
      <c r="N1407" s="145">
        <f>'2024-25 Salary &amp; Benefits'!$F$6</f>
        <v>78209</v>
      </c>
      <c r="O1407" s="9">
        <f t="shared" si="234"/>
        <v>54036.9</v>
      </c>
      <c r="P1407" s="9">
        <f t="shared" si="235"/>
        <v>4072.3899999999994</v>
      </c>
      <c r="Q1407" s="9">
        <f>'2024-25 Salary &amp; Benefits'!G$6</f>
        <v>14418.72</v>
      </c>
      <c r="R1407" s="146">
        <f>'2024-25 Salary &amp; Benefits'!H$6</f>
        <v>0.18149999999999999</v>
      </c>
      <c r="S1407" s="146">
        <f>'2024-25 Salary &amp; Benefits'!I$6</f>
        <v>0.17510000000000001</v>
      </c>
      <c r="T1407" s="9">
        <f t="shared" si="236"/>
        <v>21233.88</v>
      </c>
      <c r="U1407" s="9">
        <f t="shared" si="237"/>
        <v>968.49</v>
      </c>
      <c r="V1407" s="9">
        <f t="shared" si="238"/>
        <v>169.58</v>
      </c>
      <c r="W1407" s="9">
        <f t="shared" si="239"/>
        <v>1138.07</v>
      </c>
      <c r="X1407" s="22">
        <f t="shared" si="240"/>
        <v>80481.240000000005</v>
      </c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</row>
    <row r="1408" spans="1:159" s="4" customFormat="1">
      <c r="A1408" s="75" t="s">
        <v>2398</v>
      </c>
      <c r="B1408" s="90" t="s">
        <v>1243</v>
      </c>
      <c r="C1408" s="91">
        <v>2706</v>
      </c>
      <c r="D1408" s="90" t="s">
        <v>1245</v>
      </c>
      <c r="E1408" s="110" t="str">
        <f>VLOOKUP($C1408,'2023-24 School Level AAFTE'!$C$4:$L$2380,9,FALSE)</f>
        <v>Yes</v>
      </c>
      <c r="F1408" s="98">
        <f>VLOOKUP($C1408,'2023-24 School Level AAFTE'!$C$4:$J$2380,8,FALSE)</f>
        <v>226.48</v>
      </c>
      <c r="G1408" s="100">
        <f>IFERROR(IF(E1408= "yes",VLOOKUP(C1408,Summary!$B:$I,5,0),0),0)</f>
        <v>0</v>
      </c>
      <c r="H1408" s="99">
        <f t="shared" si="231"/>
        <v>226.48</v>
      </c>
      <c r="I1408" s="157">
        <f>VLOOKUP($A1408,'2024-25 Salary &amp; Benefits'!$A:$I,3,FALSE)</f>
        <v>1</v>
      </c>
      <c r="J1408" s="157">
        <f>VLOOKUP($A1408,'2024-25 Salary &amp; Benefits'!$A:$I,4,FALSE)</f>
        <v>1</v>
      </c>
      <c r="K1408" s="144">
        <f t="shared" si="232"/>
        <v>226.48</v>
      </c>
      <c r="L1408" s="143">
        <f t="shared" si="233"/>
        <v>0.66400000000000003</v>
      </c>
      <c r="M1408" s="145">
        <f>'2024-25 Salary &amp; Benefits'!$E$6</f>
        <v>72728</v>
      </c>
      <c r="N1408" s="145">
        <f>'2024-25 Salary &amp; Benefits'!$F$6</f>
        <v>78209</v>
      </c>
      <c r="O1408" s="9">
        <f t="shared" si="234"/>
        <v>48291.39</v>
      </c>
      <c r="P1408" s="9">
        <f t="shared" si="235"/>
        <v>3639.3899999999994</v>
      </c>
      <c r="Q1408" s="9">
        <f>'2024-25 Salary &amp; Benefits'!G$6</f>
        <v>14418.72</v>
      </c>
      <c r="R1408" s="146">
        <f>'2024-25 Salary &amp; Benefits'!H$6</f>
        <v>0.18149999999999999</v>
      </c>
      <c r="S1408" s="146">
        <f>'2024-25 Salary &amp; Benefits'!I$6</f>
        <v>0.17510000000000001</v>
      </c>
      <c r="T1408" s="9">
        <f t="shared" si="236"/>
        <v>18976.169999999998</v>
      </c>
      <c r="U1408" s="9">
        <f t="shared" si="237"/>
        <v>865.51</v>
      </c>
      <c r="V1408" s="9">
        <f t="shared" si="238"/>
        <v>151.55000000000001</v>
      </c>
      <c r="W1408" s="9">
        <f t="shared" si="239"/>
        <v>1017.06</v>
      </c>
      <c r="X1408" s="22">
        <f t="shared" si="240"/>
        <v>71924.009999999995</v>
      </c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</row>
    <row r="1409" spans="1:159" s="4" customFormat="1">
      <c r="A1409" t="s">
        <v>2415</v>
      </c>
      <c r="B1409" s="90" t="s">
        <v>1398</v>
      </c>
      <c r="C1409" s="3">
        <v>5011</v>
      </c>
      <c r="D1409" t="s">
        <v>3019</v>
      </c>
      <c r="E1409" s="110" t="str">
        <f>VLOOKUP($C1409,'2023-24 School Level AAFTE'!$C$4:$L$2380,9,FALSE)</f>
        <v>No</v>
      </c>
      <c r="F1409" s="98">
        <f>VLOOKUP($C1409,'2023-24 School Level AAFTE'!$C$4:$J$2380,8,FALSE)</f>
        <v>0</v>
      </c>
      <c r="G1409" s="100">
        <f>IFERROR(IF(E1409= "yes",VLOOKUP(C1409,Summary!$B:$I,5,0),0),0)</f>
        <v>0</v>
      </c>
      <c r="H1409" s="99">
        <f t="shared" si="231"/>
        <v>0</v>
      </c>
      <c r="I1409" s="157">
        <f>VLOOKUP($A1409,'2024-25 Salary &amp; Benefits'!$A:$I,3,FALSE)</f>
        <v>1.06</v>
      </c>
      <c r="J1409" s="157">
        <f>VLOOKUP($A1409,'2024-25 Salary &amp; Benefits'!$A:$I,4,FALSE)</f>
        <v>1.06</v>
      </c>
      <c r="K1409" s="144">
        <f t="shared" si="232"/>
        <v>0</v>
      </c>
      <c r="L1409" s="143">
        <f t="shared" si="233"/>
        <v>0</v>
      </c>
      <c r="M1409" s="145">
        <f>'2024-25 Salary &amp; Benefits'!$E$6</f>
        <v>72728</v>
      </c>
      <c r="N1409" s="145">
        <f>'2024-25 Salary &amp; Benefits'!$F$6</f>
        <v>78209</v>
      </c>
      <c r="O1409" s="9">
        <f t="shared" si="234"/>
        <v>0</v>
      </c>
      <c r="P1409" s="9">
        <f t="shared" si="235"/>
        <v>0</v>
      </c>
      <c r="Q1409" s="9">
        <f>'2024-25 Salary &amp; Benefits'!G$6</f>
        <v>14418.72</v>
      </c>
      <c r="R1409" s="146">
        <f>'2024-25 Salary &amp; Benefits'!H$6</f>
        <v>0.18149999999999999</v>
      </c>
      <c r="S1409" s="146">
        <f>'2024-25 Salary &amp; Benefits'!I$6</f>
        <v>0.17510000000000001</v>
      </c>
      <c r="T1409" s="9">
        <f t="shared" si="236"/>
        <v>0</v>
      </c>
      <c r="U1409" s="9">
        <f t="shared" si="237"/>
        <v>0</v>
      </c>
      <c r="V1409" s="9">
        <f t="shared" si="238"/>
        <v>0</v>
      </c>
      <c r="W1409" s="9">
        <f t="shared" si="239"/>
        <v>0</v>
      </c>
      <c r="X1409" s="22">
        <f t="shared" si="240"/>
        <v>0</v>
      </c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</row>
    <row r="1410" spans="1:159" s="4" customFormat="1">
      <c r="A1410" s="78" t="s">
        <v>2415</v>
      </c>
      <c r="B1410" s="90" t="s">
        <v>1398</v>
      </c>
      <c r="C1410" s="91">
        <v>2942</v>
      </c>
      <c r="D1410" s="90" t="s">
        <v>1400</v>
      </c>
      <c r="E1410" s="110" t="str">
        <f>VLOOKUP($C1410,'2023-24 School Level AAFTE'!$C$4:$L$2380,9,FALSE)</f>
        <v>No</v>
      </c>
      <c r="F1410" s="98">
        <f>VLOOKUP($C1410,'2023-24 School Level AAFTE'!$C$4:$J$2380,8,FALSE)</f>
        <v>888.74</v>
      </c>
      <c r="G1410" s="100">
        <f>IFERROR(IF(E1410= "yes",VLOOKUP(C1410,Summary!$B:$I,5,0),0),0)</f>
        <v>0</v>
      </c>
      <c r="H1410" s="99">
        <f t="shared" si="231"/>
        <v>0</v>
      </c>
      <c r="I1410" s="157">
        <f>VLOOKUP($A1410,'2024-25 Salary &amp; Benefits'!$A:$I,3,FALSE)</f>
        <v>1.06</v>
      </c>
      <c r="J1410" s="157">
        <f>VLOOKUP($A1410,'2024-25 Salary &amp; Benefits'!$A:$I,4,FALSE)</f>
        <v>1.06</v>
      </c>
      <c r="K1410" s="144">
        <f t="shared" si="232"/>
        <v>0</v>
      </c>
      <c r="L1410" s="143">
        <f t="shared" si="233"/>
        <v>0</v>
      </c>
      <c r="M1410" s="145">
        <f>'2024-25 Salary &amp; Benefits'!$E$6</f>
        <v>72728</v>
      </c>
      <c r="N1410" s="145">
        <f>'2024-25 Salary &amp; Benefits'!$F$6</f>
        <v>78209</v>
      </c>
      <c r="O1410" s="9">
        <f t="shared" si="234"/>
        <v>0</v>
      </c>
      <c r="P1410" s="9">
        <f t="shared" si="235"/>
        <v>0</v>
      </c>
      <c r="Q1410" s="9">
        <f>'2024-25 Salary &amp; Benefits'!G$6</f>
        <v>14418.72</v>
      </c>
      <c r="R1410" s="146">
        <f>'2024-25 Salary &amp; Benefits'!H$6</f>
        <v>0.18149999999999999</v>
      </c>
      <c r="S1410" s="146">
        <f>'2024-25 Salary &amp; Benefits'!I$6</f>
        <v>0.17510000000000001</v>
      </c>
      <c r="T1410" s="9">
        <f t="shared" si="236"/>
        <v>0</v>
      </c>
      <c r="U1410" s="9">
        <f t="shared" si="237"/>
        <v>0</v>
      </c>
      <c r="V1410" s="9">
        <f t="shared" si="238"/>
        <v>0</v>
      </c>
      <c r="W1410" s="9">
        <f t="shared" si="239"/>
        <v>0</v>
      </c>
      <c r="X1410" s="22">
        <f t="shared" si="240"/>
        <v>0</v>
      </c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</row>
    <row r="1411" spans="1:159" s="4" customFormat="1">
      <c r="A1411" s="78" t="s">
        <v>2415</v>
      </c>
      <c r="B1411" s="90" t="s">
        <v>1398</v>
      </c>
      <c r="C1411" s="91">
        <v>4262</v>
      </c>
      <c r="D1411" s="90" t="s">
        <v>1401</v>
      </c>
      <c r="E1411" s="110" t="str">
        <f>VLOOKUP($C1411,'2023-24 School Level AAFTE'!$C$4:$L$2380,9,FALSE)</f>
        <v>No</v>
      </c>
      <c r="F1411" s="98">
        <f>VLOOKUP($C1411,'2023-24 School Level AAFTE'!$C$4:$J$2380,8,FALSE)</f>
        <v>629.77</v>
      </c>
      <c r="G1411" s="100">
        <f>IFERROR(IF(E1411= "yes",VLOOKUP(C1411,Summary!$B:$I,5,0),0),0)</f>
        <v>0</v>
      </c>
      <c r="H1411" s="99">
        <f t="shared" si="231"/>
        <v>0</v>
      </c>
      <c r="I1411" s="157">
        <f>VLOOKUP($A1411,'2024-25 Salary &amp; Benefits'!$A:$I,3,FALSE)</f>
        <v>1.06</v>
      </c>
      <c r="J1411" s="157">
        <f>VLOOKUP($A1411,'2024-25 Salary &amp; Benefits'!$A:$I,4,FALSE)</f>
        <v>1.06</v>
      </c>
      <c r="K1411" s="144">
        <f t="shared" si="232"/>
        <v>0</v>
      </c>
      <c r="L1411" s="143">
        <f t="shared" si="233"/>
        <v>0</v>
      </c>
      <c r="M1411" s="145">
        <f>'2024-25 Salary &amp; Benefits'!$E$6</f>
        <v>72728</v>
      </c>
      <c r="N1411" s="145">
        <f>'2024-25 Salary &amp; Benefits'!$F$6</f>
        <v>78209</v>
      </c>
      <c r="O1411" s="9">
        <f t="shared" si="234"/>
        <v>0</v>
      </c>
      <c r="P1411" s="9">
        <f t="shared" si="235"/>
        <v>0</v>
      </c>
      <c r="Q1411" s="9">
        <f>'2024-25 Salary &amp; Benefits'!G$6</f>
        <v>14418.72</v>
      </c>
      <c r="R1411" s="146">
        <f>'2024-25 Salary &amp; Benefits'!H$6</f>
        <v>0.18149999999999999</v>
      </c>
      <c r="S1411" s="146">
        <f>'2024-25 Salary &amp; Benefits'!I$6</f>
        <v>0.17510000000000001</v>
      </c>
      <c r="T1411" s="9">
        <f t="shared" si="236"/>
        <v>0</v>
      </c>
      <c r="U1411" s="9">
        <f t="shared" si="237"/>
        <v>0</v>
      </c>
      <c r="V1411" s="9">
        <f t="shared" si="238"/>
        <v>0</v>
      </c>
      <c r="W1411" s="9">
        <f t="shared" si="239"/>
        <v>0</v>
      </c>
      <c r="X1411" s="22">
        <f t="shared" si="240"/>
        <v>0</v>
      </c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</row>
    <row r="1412" spans="1:159" s="4" customFormat="1">
      <c r="A1412" s="78" t="s">
        <v>2415</v>
      </c>
      <c r="B1412" s="90" t="s">
        <v>1398</v>
      </c>
      <c r="C1412" s="91">
        <v>2360</v>
      </c>
      <c r="D1412" s="90" t="s">
        <v>1399</v>
      </c>
      <c r="E1412" s="110" t="str">
        <f>VLOOKUP($C1412,'2023-24 School Level AAFTE'!$C$4:$L$2380,9,FALSE)</f>
        <v>No</v>
      </c>
      <c r="F1412" s="98">
        <f>VLOOKUP($C1412,'2023-24 School Level AAFTE'!$C$4:$J$2380,8,FALSE)</f>
        <v>528.99</v>
      </c>
      <c r="G1412" s="100">
        <f>IFERROR(IF(E1412= "yes",VLOOKUP(C1412,Summary!$B:$I,5,0),0),0)</f>
        <v>0</v>
      </c>
      <c r="H1412" s="99">
        <f t="shared" si="231"/>
        <v>0</v>
      </c>
      <c r="I1412" s="157">
        <f>VLOOKUP($A1412,'2024-25 Salary &amp; Benefits'!$A:$I,3,FALSE)</f>
        <v>1.06</v>
      </c>
      <c r="J1412" s="157">
        <f>VLOOKUP($A1412,'2024-25 Salary &amp; Benefits'!$A:$I,4,FALSE)</f>
        <v>1.06</v>
      </c>
      <c r="K1412" s="144">
        <f t="shared" si="232"/>
        <v>0</v>
      </c>
      <c r="L1412" s="143">
        <f t="shared" si="233"/>
        <v>0</v>
      </c>
      <c r="M1412" s="145">
        <f>'2024-25 Salary &amp; Benefits'!$E$6</f>
        <v>72728</v>
      </c>
      <c r="N1412" s="145">
        <f>'2024-25 Salary &amp; Benefits'!$F$6</f>
        <v>78209</v>
      </c>
      <c r="O1412" s="9">
        <f t="shared" si="234"/>
        <v>0</v>
      </c>
      <c r="P1412" s="9">
        <f t="shared" si="235"/>
        <v>0</v>
      </c>
      <c r="Q1412" s="9">
        <f>'2024-25 Salary &amp; Benefits'!G$6</f>
        <v>14418.72</v>
      </c>
      <c r="R1412" s="146">
        <f>'2024-25 Salary &amp; Benefits'!H$6</f>
        <v>0.18149999999999999</v>
      </c>
      <c r="S1412" s="146">
        <f>'2024-25 Salary &amp; Benefits'!I$6</f>
        <v>0.17510000000000001</v>
      </c>
      <c r="T1412" s="9">
        <f t="shared" si="236"/>
        <v>0</v>
      </c>
      <c r="U1412" s="9">
        <f t="shared" si="237"/>
        <v>0</v>
      </c>
      <c r="V1412" s="9">
        <f t="shared" si="238"/>
        <v>0</v>
      </c>
      <c r="W1412" s="9">
        <f t="shared" si="239"/>
        <v>0</v>
      </c>
      <c r="X1412" s="22">
        <f t="shared" si="240"/>
        <v>0</v>
      </c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</row>
    <row r="1413" spans="1:159" s="4" customFormat="1">
      <c r="A1413" s="78" t="s">
        <v>2415</v>
      </c>
      <c r="B1413" s="90" t="s">
        <v>1398</v>
      </c>
      <c r="C1413" s="91">
        <v>4547</v>
      </c>
      <c r="D1413" s="90" t="s">
        <v>1402</v>
      </c>
      <c r="E1413" s="110" t="str">
        <f>VLOOKUP($C1413,'2023-24 School Level AAFTE'!$C$4:$L$2380,9,FALSE)</f>
        <v>No</v>
      </c>
      <c r="F1413" s="98">
        <f>VLOOKUP($C1413,'2023-24 School Level AAFTE'!$C$4:$J$2380,8,FALSE)</f>
        <v>723.53</v>
      </c>
      <c r="G1413" s="100">
        <f>IFERROR(IF(E1413= "yes",VLOOKUP(C1413,Summary!$B:$I,5,0),0),0)</f>
        <v>0</v>
      </c>
      <c r="H1413" s="99">
        <f t="shared" si="231"/>
        <v>0</v>
      </c>
      <c r="I1413" s="157">
        <f>VLOOKUP($A1413,'2024-25 Salary &amp; Benefits'!$A:$I,3,FALSE)</f>
        <v>1.06</v>
      </c>
      <c r="J1413" s="157">
        <f>VLOOKUP($A1413,'2024-25 Salary &amp; Benefits'!$A:$I,4,FALSE)</f>
        <v>1.06</v>
      </c>
      <c r="K1413" s="144">
        <f t="shared" si="232"/>
        <v>0</v>
      </c>
      <c r="L1413" s="143">
        <f t="shared" si="233"/>
        <v>0</v>
      </c>
      <c r="M1413" s="145">
        <f>'2024-25 Salary &amp; Benefits'!$E$6</f>
        <v>72728</v>
      </c>
      <c r="N1413" s="145">
        <f>'2024-25 Salary &amp; Benefits'!$F$6</f>
        <v>78209</v>
      </c>
      <c r="O1413" s="9">
        <f t="shared" si="234"/>
        <v>0</v>
      </c>
      <c r="P1413" s="9">
        <f t="shared" si="235"/>
        <v>0</v>
      </c>
      <c r="Q1413" s="9">
        <f>'2024-25 Salary &amp; Benefits'!G$6</f>
        <v>14418.72</v>
      </c>
      <c r="R1413" s="146">
        <f>'2024-25 Salary &amp; Benefits'!H$6</f>
        <v>0.18149999999999999</v>
      </c>
      <c r="S1413" s="146">
        <f>'2024-25 Salary &amp; Benefits'!I$6</f>
        <v>0.17510000000000001</v>
      </c>
      <c r="T1413" s="9">
        <f t="shared" si="236"/>
        <v>0</v>
      </c>
      <c r="U1413" s="9">
        <f t="shared" si="237"/>
        <v>0</v>
      </c>
      <c r="V1413" s="9">
        <f t="shared" si="238"/>
        <v>0</v>
      </c>
      <c r="W1413" s="9">
        <f t="shared" si="239"/>
        <v>0</v>
      </c>
      <c r="X1413" s="22">
        <f t="shared" si="240"/>
        <v>0</v>
      </c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</row>
    <row r="1414" spans="1:159" s="4" customFormat="1">
      <c r="A1414" s="78" t="s">
        <v>2231</v>
      </c>
      <c r="B1414" s="90" t="s">
        <v>4</v>
      </c>
      <c r="C1414" s="91">
        <v>5367</v>
      </c>
      <c r="D1414" s="90" t="s">
        <v>11</v>
      </c>
      <c r="E1414" s="110" t="str">
        <f>VLOOKUP($C1414,'2023-24 School Level AAFTE'!$C$4:$L$2380,9,FALSE)</f>
        <v>Yes</v>
      </c>
      <c r="F1414" s="98">
        <f>VLOOKUP($C1414,'2023-24 School Level AAFTE'!$C$4:$J$2380,8,FALSE)</f>
        <v>116.3</v>
      </c>
      <c r="G1414" s="100">
        <f>IFERROR(IF(E1414= "yes",VLOOKUP(C1414,Summary!$B:$I,5,0),0),0)</f>
        <v>0</v>
      </c>
      <c r="H1414" s="99">
        <f t="shared" ref="H1414:H1477" si="241">IF(E1414= "yes", F1414,0)</f>
        <v>116.3</v>
      </c>
      <c r="I1414" s="157">
        <f>VLOOKUP($A1414,'2024-25 Salary &amp; Benefits'!$A:$I,3,FALSE)</f>
        <v>1</v>
      </c>
      <c r="J1414" s="157">
        <f>VLOOKUP($A1414,'2024-25 Salary &amp; Benefits'!$A:$I,4,FALSE)</f>
        <v>1</v>
      </c>
      <c r="K1414" s="144">
        <f t="shared" ref="K1414:K1477" si="242">IF(G1414&gt;0,G1414,H1414)</f>
        <v>116.3</v>
      </c>
      <c r="L1414" s="143">
        <f t="shared" ref="L1414:L1477" si="243">ROUND((($K1414*1.1*36)/15)/900,3)</f>
        <v>0.34100000000000003</v>
      </c>
      <c r="M1414" s="145">
        <f>'2024-25 Salary &amp; Benefits'!$E$6</f>
        <v>72728</v>
      </c>
      <c r="N1414" s="145">
        <f>'2024-25 Salary &amp; Benefits'!$F$6</f>
        <v>78209</v>
      </c>
      <c r="O1414" s="9">
        <f t="shared" ref="O1414:O1477" si="244">ROUND($I1414*$M1414*$L1414,2)</f>
        <v>24800.25</v>
      </c>
      <c r="P1414" s="9">
        <f t="shared" ref="P1414:P1477" si="245">ROUND($J1414*$N1414*$L1414,2)-O1414</f>
        <v>1869.0200000000004</v>
      </c>
      <c r="Q1414" s="9">
        <f>'2024-25 Salary &amp; Benefits'!G$6</f>
        <v>14418.72</v>
      </c>
      <c r="R1414" s="146">
        <f>'2024-25 Salary &amp; Benefits'!H$6</f>
        <v>0.18149999999999999</v>
      </c>
      <c r="S1414" s="146">
        <f>'2024-25 Salary &amp; Benefits'!I$6</f>
        <v>0.17510000000000001</v>
      </c>
      <c r="T1414" s="9">
        <f t="shared" ref="T1414:T1477" si="246">ROUND(O1414*R1414+P1414*S1414+L1414*Q1414,2)</f>
        <v>9745.2900000000009</v>
      </c>
      <c r="U1414" s="9">
        <f t="shared" ref="U1414:U1477" si="247">ROUND((($N1414*$J1414*$L1414)/180)*3,2)</f>
        <v>444.49</v>
      </c>
      <c r="V1414" s="9">
        <f t="shared" ref="V1414:V1477" si="248">ROUND(U1414*S1414,2)</f>
        <v>77.83</v>
      </c>
      <c r="W1414" s="9">
        <f t="shared" ref="W1414:W1477" si="249">SUM(U1414:V1414)</f>
        <v>522.32000000000005</v>
      </c>
      <c r="X1414" s="22">
        <f t="shared" ref="X1414:X1477" si="250">SUM(T1414,O1414:P1414,W1414)</f>
        <v>36936.879999999997</v>
      </c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</row>
    <row r="1415" spans="1:159" s="4" customFormat="1">
      <c r="A1415" s="78" t="s">
        <v>2231</v>
      </c>
      <c r="B1415" s="90" t="s">
        <v>4</v>
      </c>
      <c r="C1415" s="91">
        <v>5528</v>
      </c>
      <c r="D1415" s="90" t="s">
        <v>3137</v>
      </c>
      <c r="E1415" s="110" t="str">
        <f>VLOOKUP($C1415,'2023-24 School Level AAFTE'!$C$4:$L$2380,9,FALSE)</f>
        <v>Yes</v>
      </c>
      <c r="F1415" s="98">
        <f>VLOOKUP($C1415,'2023-24 School Level AAFTE'!$C$4:$J$2380,8,FALSE)</f>
        <v>15.85</v>
      </c>
      <c r="G1415" s="100">
        <f>IFERROR(IF(E1415= "yes",VLOOKUP(C1415,Summary!$B:$I,5,0),0),0)</f>
        <v>0</v>
      </c>
      <c r="H1415" s="99">
        <f t="shared" si="241"/>
        <v>15.85</v>
      </c>
      <c r="I1415" s="157">
        <f>VLOOKUP($A1415,'2024-25 Salary &amp; Benefits'!$A:$I,3,FALSE)</f>
        <v>1</v>
      </c>
      <c r="J1415" s="157">
        <f>VLOOKUP($A1415,'2024-25 Salary &amp; Benefits'!$A:$I,4,FALSE)</f>
        <v>1</v>
      </c>
      <c r="K1415" s="144">
        <f t="shared" si="242"/>
        <v>15.85</v>
      </c>
      <c r="L1415" s="143">
        <f t="shared" si="243"/>
        <v>4.5999999999999999E-2</v>
      </c>
      <c r="M1415" s="145">
        <f>'2024-25 Salary &amp; Benefits'!$E$6</f>
        <v>72728</v>
      </c>
      <c r="N1415" s="145">
        <f>'2024-25 Salary &amp; Benefits'!$F$6</f>
        <v>78209</v>
      </c>
      <c r="O1415" s="9">
        <f t="shared" si="244"/>
        <v>3345.49</v>
      </c>
      <c r="P1415" s="9">
        <f t="shared" si="245"/>
        <v>252.12000000000035</v>
      </c>
      <c r="Q1415" s="9">
        <f>'2024-25 Salary &amp; Benefits'!G$6</f>
        <v>14418.72</v>
      </c>
      <c r="R1415" s="146">
        <f>'2024-25 Salary &amp; Benefits'!H$6</f>
        <v>0.18149999999999999</v>
      </c>
      <c r="S1415" s="146">
        <f>'2024-25 Salary &amp; Benefits'!I$6</f>
        <v>0.17510000000000001</v>
      </c>
      <c r="T1415" s="9">
        <f t="shared" si="246"/>
        <v>1314.61</v>
      </c>
      <c r="U1415" s="9">
        <f t="shared" si="247"/>
        <v>59.96</v>
      </c>
      <c r="V1415" s="9">
        <f t="shared" si="248"/>
        <v>10.5</v>
      </c>
      <c r="W1415" s="9">
        <f t="shared" si="249"/>
        <v>70.460000000000008</v>
      </c>
      <c r="X1415" s="22">
        <f t="shared" si="250"/>
        <v>4982.6799999999994</v>
      </c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</row>
    <row r="1416" spans="1:159" s="4" customFormat="1">
      <c r="A1416" s="78" t="s">
        <v>2231</v>
      </c>
      <c r="B1416" s="90" t="s">
        <v>4</v>
      </c>
      <c r="C1416" s="91">
        <v>2961</v>
      </c>
      <c r="D1416" s="90" t="s">
        <v>6</v>
      </c>
      <c r="E1416" s="110" t="str">
        <f>VLOOKUP($C1416,'2023-24 School Level AAFTE'!$C$4:$L$2380,9,FALSE)</f>
        <v>Yes</v>
      </c>
      <c r="F1416" s="98">
        <f>VLOOKUP($C1416,'2023-24 School Level AAFTE'!$C$4:$J$2380,8,FALSE)</f>
        <v>576.46999999999991</v>
      </c>
      <c r="G1416" s="100">
        <f>IFERROR(IF(E1416= "yes",VLOOKUP(C1416,Summary!$B:$I,5,0),0),0)</f>
        <v>0</v>
      </c>
      <c r="H1416" s="99">
        <f t="shared" si="241"/>
        <v>576.46999999999991</v>
      </c>
      <c r="I1416" s="157">
        <f>VLOOKUP($A1416,'2024-25 Salary &amp; Benefits'!$A:$I,3,FALSE)</f>
        <v>1</v>
      </c>
      <c r="J1416" s="157">
        <f>VLOOKUP($A1416,'2024-25 Salary &amp; Benefits'!$A:$I,4,FALSE)</f>
        <v>1</v>
      </c>
      <c r="K1416" s="144">
        <f t="shared" si="242"/>
        <v>576.46999999999991</v>
      </c>
      <c r="L1416" s="143">
        <f t="shared" si="243"/>
        <v>1.6910000000000001</v>
      </c>
      <c r="M1416" s="145">
        <f>'2024-25 Salary &amp; Benefits'!$E$6</f>
        <v>72728</v>
      </c>
      <c r="N1416" s="145">
        <f>'2024-25 Salary &amp; Benefits'!$F$6</f>
        <v>78209</v>
      </c>
      <c r="O1416" s="9">
        <f t="shared" si="244"/>
        <v>122983.05</v>
      </c>
      <c r="P1416" s="9">
        <f t="shared" si="245"/>
        <v>9268.3700000000099</v>
      </c>
      <c r="Q1416" s="9">
        <f>'2024-25 Salary &amp; Benefits'!G$6</f>
        <v>14418.72</v>
      </c>
      <c r="R1416" s="146">
        <f>'2024-25 Salary &amp; Benefits'!H$6</f>
        <v>0.18149999999999999</v>
      </c>
      <c r="S1416" s="146">
        <f>'2024-25 Salary &amp; Benefits'!I$6</f>
        <v>0.17510000000000001</v>
      </c>
      <c r="T1416" s="9">
        <f t="shared" si="246"/>
        <v>48326.37</v>
      </c>
      <c r="U1416" s="9">
        <f t="shared" si="247"/>
        <v>2204.19</v>
      </c>
      <c r="V1416" s="9">
        <f t="shared" si="248"/>
        <v>385.95</v>
      </c>
      <c r="W1416" s="9">
        <f t="shared" si="249"/>
        <v>2590.14</v>
      </c>
      <c r="X1416" s="22">
        <f t="shared" si="250"/>
        <v>183167.93000000005</v>
      </c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</row>
    <row r="1417" spans="1:159" s="4" customFormat="1">
      <c r="A1417" s="78" t="s">
        <v>2231</v>
      </c>
      <c r="B1417" s="90" t="s">
        <v>4</v>
      </c>
      <c r="C1417" s="91">
        <v>2902</v>
      </c>
      <c r="D1417" s="90" t="s">
        <v>5</v>
      </c>
      <c r="E1417" s="110" t="str">
        <f>VLOOKUP($C1417,'2023-24 School Level AAFTE'!$C$4:$L$2380,9,FALSE)</f>
        <v>Yes</v>
      </c>
      <c r="F1417" s="98">
        <f>VLOOKUP($C1417,'2023-24 School Level AAFTE'!$C$4:$J$2380,8,FALSE)</f>
        <v>552.07000000000005</v>
      </c>
      <c r="G1417" s="100">
        <f>IFERROR(IF(E1417= "yes",VLOOKUP(C1417,Summary!$B:$I,5,0),0),0)</f>
        <v>0</v>
      </c>
      <c r="H1417" s="99">
        <f t="shared" si="241"/>
        <v>552.07000000000005</v>
      </c>
      <c r="I1417" s="157">
        <f>VLOOKUP($A1417,'2024-25 Salary &amp; Benefits'!$A:$I,3,FALSE)</f>
        <v>1</v>
      </c>
      <c r="J1417" s="157">
        <f>VLOOKUP($A1417,'2024-25 Salary &amp; Benefits'!$A:$I,4,FALSE)</f>
        <v>1</v>
      </c>
      <c r="K1417" s="144">
        <f t="shared" si="242"/>
        <v>552.07000000000005</v>
      </c>
      <c r="L1417" s="143">
        <f t="shared" si="243"/>
        <v>1.619</v>
      </c>
      <c r="M1417" s="145">
        <f>'2024-25 Salary &amp; Benefits'!$E$6</f>
        <v>72728</v>
      </c>
      <c r="N1417" s="145">
        <f>'2024-25 Salary &amp; Benefits'!$F$6</f>
        <v>78209</v>
      </c>
      <c r="O1417" s="9">
        <f t="shared" si="244"/>
        <v>117746.63</v>
      </c>
      <c r="P1417" s="9">
        <f t="shared" si="245"/>
        <v>8873.7399999999907</v>
      </c>
      <c r="Q1417" s="9">
        <f>'2024-25 Salary &amp; Benefits'!G$6</f>
        <v>14418.72</v>
      </c>
      <c r="R1417" s="146">
        <f>'2024-25 Salary &amp; Benefits'!H$6</f>
        <v>0.18149999999999999</v>
      </c>
      <c r="S1417" s="146">
        <f>'2024-25 Salary &amp; Benefits'!I$6</f>
        <v>0.17510000000000001</v>
      </c>
      <c r="T1417" s="9">
        <f t="shared" si="246"/>
        <v>46268.71</v>
      </c>
      <c r="U1417" s="9">
        <f t="shared" si="247"/>
        <v>2110.34</v>
      </c>
      <c r="V1417" s="9">
        <f t="shared" si="248"/>
        <v>369.52</v>
      </c>
      <c r="W1417" s="9">
        <f t="shared" si="249"/>
        <v>2479.86</v>
      </c>
      <c r="X1417" s="22">
        <f t="shared" si="250"/>
        <v>175368.93999999997</v>
      </c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</row>
    <row r="1418" spans="1:159" s="4" customFormat="1">
      <c r="A1418" s="78" t="s">
        <v>2231</v>
      </c>
      <c r="B1418" s="90" t="s">
        <v>4</v>
      </c>
      <c r="C1418" s="91">
        <v>3471</v>
      </c>
      <c r="D1418" s="90" t="s">
        <v>8</v>
      </c>
      <c r="E1418" s="110" t="str">
        <f>VLOOKUP($C1418,'2023-24 School Level AAFTE'!$C$4:$L$2380,9,FALSE)</f>
        <v>Yes</v>
      </c>
      <c r="F1418" s="98">
        <f>VLOOKUP($C1418,'2023-24 School Level AAFTE'!$C$4:$J$2380,8,FALSE)</f>
        <v>740.49</v>
      </c>
      <c r="G1418" s="100">
        <f>IFERROR(IF(E1418= "yes",VLOOKUP(C1418,Summary!$B:$I,5,0),0),0)</f>
        <v>0</v>
      </c>
      <c r="H1418" s="99">
        <f t="shared" si="241"/>
        <v>740.49</v>
      </c>
      <c r="I1418" s="157">
        <f>VLOOKUP($A1418,'2024-25 Salary &amp; Benefits'!$A:$I,3,FALSE)</f>
        <v>1</v>
      </c>
      <c r="J1418" s="157">
        <f>VLOOKUP($A1418,'2024-25 Salary &amp; Benefits'!$A:$I,4,FALSE)</f>
        <v>1</v>
      </c>
      <c r="K1418" s="144">
        <f t="shared" si="242"/>
        <v>740.49</v>
      </c>
      <c r="L1418" s="143">
        <f t="shared" si="243"/>
        <v>2.1720000000000002</v>
      </c>
      <c r="M1418" s="145">
        <f>'2024-25 Salary &amp; Benefits'!$E$6</f>
        <v>72728</v>
      </c>
      <c r="N1418" s="145">
        <f>'2024-25 Salary &amp; Benefits'!$F$6</f>
        <v>78209</v>
      </c>
      <c r="O1418" s="9">
        <f t="shared" si="244"/>
        <v>157965.22</v>
      </c>
      <c r="P1418" s="9">
        <f t="shared" si="245"/>
        <v>11904.73000000001</v>
      </c>
      <c r="Q1418" s="9">
        <f>'2024-25 Salary &amp; Benefits'!G$6</f>
        <v>14418.72</v>
      </c>
      <c r="R1418" s="146">
        <f>'2024-25 Salary &amp; Benefits'!H$6</f>
        <v>0.18149999999999999</v>
      </c>
      <c r="S1418" s="146">
        <f>'2024-25 Salary &amp; Benefits'!I$6</f>
        <v>0.17510000000000001</v>
      </c>
      <c r="T1418" s="9">
        <f t="shared" si="246"/>
        <v>62072.67</v>
      </c>
      <c r="U1418" s="9">
        <f t="shared" si="247"/>
        <v>2831.17</v>
      </c>
      <c r="V1418" s="9">
        <f t="shared" si="248"/>
        <v>495.74</v>
      </c>
      <c r="W1418" s="9">
        <f t="shared" si="249"/>
        <v>3326.91</v>
      </c>
      <c r="X1418" s="22">
        <f t="shared" si="250"/>
        <v>235269.53000000003</v>
      </c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</row>
    <row r="1419" spans="1:159" s="4" customFormat="1">
      <c r="A1419" s="78" t="s">
        <v>2231</v>
      </c>
      <c r="B1419" s="90" t="s">
        <v>4</v>
      </c>
      <c r="C1419" s="91">
        <v>5634</v>
      </c>
      <c r="D1419" s="90" t="s">
        <v>3126</v>
      </c>
      <c r="E1419" s="110" t="str">
        <f>VLOOKUP($C1419,'2023-24 School Level AAFTE'!$C$4:$L$2380,9,FALSE)</f>
        <v>Yes</v>
      </c>
      <c r="F1419" s="98">
        <f>VLOOKUP($C1419,'2023-24 School Level AAFTE'!$C$4:$J$2380,8,FALSE)</f>
        <v>22.57</v>
      </c>
      <c r="G1419" s="100">
        <f>IFERROR(IF(E1419= "yes",VLOOKUP(C1419,Summary!$B:$I,5,0),0),0)</f>
        <v>0</v>
      </c>
      <c r="H1419" s="99">
        <f t="shared" si="241"/>
        <v>22.57</v>
      </c>
      <c r="I1419" s="157">
        <f>VLOOKUP($A1419,'2024-25 Salary &amp; Benefits'!$A:$I,3,FALSE)</f>
        <v>1</v>
      </c>
      <c r="J1419" s="157">
        <f>VLOOKUP($A1419,'2024-25 Salary &amp; Benefits'!$A:$I,4,FALSE)</f>
        <v>1</v>
      </c>
      <c r="K1419" s="144">
        <f t="shared" si="242"/>
        <v>22.57</v>
      </c>
      <c r="L1419" s="143">
        <f t="shared" si="243"/>
        <v>6.6000000000000003E-2</v>
      </c>
      <c r="M1419" s="145">
        <f>'2024-25 Salary &amp; Benefits'!$E$6</f>
        <v>72728</v>
      </c>
      <c r="N1419" s="145">
        <f>'2024-25 Salary &amp; Benefits'!$F$6</f>
        <v>78209</v>
      </c>
      <c r="O1419" s="9">
        <f t="shared" si="244"/>
        <v>4800.05</v>
      </c>
      <c r="P1419" s="9">
        <f t="shared" si="245"/>
        <v>361.73999999999978</v>
      </c>
      <c r="Q1419" s="9">
        <f>'2024-25 Salary &amp; Benefits'!G$6</f>
        <v>14418.72</v>
      </c>
      <c r="R1419" s="146">
        <f>'2024-25 Salary &amp; Benefits'!H$6</f>
        <v>0.18149999999999999</v>
      </c>
      <c r="S1419" s="146">
        <f>'2024-25 Salary &amp; Benefits'!I$6</f>
        <v>0.17510000000000001</v>
      </c>
      <c r="T1419" s="9">
        <f t="shared" si="246"/>
        <v>1886.19</v>
      </c>
      <c r="U1419" s="9">
        <f t="shared" si="247"/>
        <v>86.03</v>
      </c>
      <c r="V1419" s="9">
        <f t="shared" si="248"/>
        <v>15.06</v>
      </c>
      <c r="W1419" s="9">
        <f t="shared" si="249"/>
        <v>101.09</v>
      </c>
      <c r="X1419" s="22">
        <f t="shared" si="250"/>
        <v>7149.07</v>
      </c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</row>
    <row r="1420" spans="1:159" s="4" customFormat="1">
      <c r="A1420" s="78" t="s">
        <v>2231</v>
      </c>
      <c r="B1420" s="90" t="s">
        <v>4</v>
      </c>
      <c r="C1420" s="91">
        <v>3015</v>
      </c>
      <c r="D1420" s="90" t="s">
        <v>7</v>
      </c>
      <c r="E1420" s="110" t="str">
        <f>VLOOKUP($C1420,'2023-24 School Level AAFTE'!$C$4:$L$2380,9,FALSE)</f>
        <v>Yes</v>
      </c>
      <c r="F1420" s="98">
        <f>VLOOKUP($C1420,'2023-24 School Level AAFTE'!$C$4:$J$2380,8,FALSE)</f>
        <v>1316.7</v>
      </c>
      <c r="G1420" s="100">
        <f>IFERROR(IF(E1420= "yes",VLOOKUP(C1420,Summary!$B:$I,5,0),0),0)</f>
        <v>0</v>
      </c>
      <c r="H1420" s="99">
        <f t="shared" si="241"/>
        <v>1316.7</v>
      </c>
      <c r="I1420" s="157">
        <f>VLOOKUP($A1420,'2024-25 Salary &amp; Benefits'!$A:$I,3,FALSE)</f>
        <v>1</v>
      </c>
      <c r="J1420" s="157">
        <f>VLOOKUP($A1420,'2024-25 Salary &amp; Benefits'!$A:$I,4,FALSE)</f>
        <v>1</v>
      </c>
      <c r="K1420" s="144">
        <f t="shared" si="242"/>
        <v>1316.7</v>
      </c>
      <c r="L1420" s="143">
        <f t="shared" si="243"/>
        <v>3.8620000000000001</v>
      </c>
      <c r="M1420" s="145">
        <f>'2024-25 Salary &amp; Benefits'!$E$6</f>
        <v>72728</v>
      </c>
      <c r="N1420" s="145">
        <f>'2024-25 Salary &amp; Benefits'!$F$6</f>
        <v>78209</v>
      </c>
      <c r="O1420" s="9">
        <f t="shared" si="244"/>
        <v>280875.53999999998</v>
      </c>
      <c r="P1420" s="9">
        <f t="shared" si="245"/>
        <v>21167.619999999995</v>
      </c>
      <c r="Q1420" s="9">
        <f>'2024-25 Salary &amp; Benefits'!G$6</f>
        <v>14418.72</v>
      </c>
      <c r="R1420" s="146">
        <f>'2024-25 Salary &amp; Benefits'!H$6</f>
        <v>0.18149999999999999</v>
      </c>
      <c r="S1420" s="146">
        <f>'2024-25 Salary &amp; Benefits'!I$6</f>
        <v>0.17510000000000001</v>
      </c>
      <c r="T1420" s="9">
        <f t="shared" si="246"/>
        <v>110370.46</v>
      </c>
      <c r="U1420" s="9">
        <f t="shared" si="247"/>
        <v>5034.05</v>
      </c>
      <c r="V1420" s="9">
        <f t="shared" si="248"/>
        <v>881.46</v>
      </c>
      <c r="W1420" s="9">
        <f t="shared" si="249"/>
        <v>5915.51</v>
      </c>
      <c r="X1420" s="22">
        <f t="shared" si="250"/>
        <v>418329.13</v>
      </c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</row>
    <row r="1421" spans="1:159" s="4" customFormat="1">
      <c r="A1421" s="78" t="s">
        <v>2231</v>
      </c>
      <c r="B1421" s="90" t="s">
        <v>4</v>
      </c>
      <c r="C1421" s="91">
        <v>3730</v>
      </c>
      <c r="D1421" s="90" t="s">
        <v>9</v>
      </c>
      <c r="E1421" s="110" t="str">
        <f>VLOOKUP($C1421,'2023-24 School Level AAFTE'!$C$4:$L$2380,9,FALSE)</f>
        <v>Yes</v>
      </c>
      <c r="F1421" s="98">
        <f>VLOOKUP($C1421,'2023-24 School Level AAFTE'!$C$4:$J$2380,8,FALSE)</f>
        <v>576.32999999999993</v>
      </c>
      <c r="G1421" s="100">
        <f>IFERROR(IF(E1421= "yes",VLOOKUP(C1421,Summary!$B:$I,5,0),0),0)</f>
        <v>0</v>
      </c>
      <c r="H1421" s="99">
        <f t="shared" si="241"/>
        <v>576.32999999999993</v>
      </c>
      <c r="I1421" s="157">
        <f>VLOOKUP($A1421,'2024-25 Salary &amp; Benefits'!$A:$I,3,FALSE)</f>
        <v>1</v>
      </c>
      <c r="J1421" s="157">
        <f>VLOOKUP($A1421,'2024-25 Salary &amp; Benefits'!$A:$I,4,FALSE)</f>
        <v>1</v>
      </c>
      <c r="K1421" s="144">
        <f t="shared" si="242"/>
        <v>576.32999999999993</v>
      </c>
      <c r="L1421" s="143">
        <f t="shared" si="243"/>
        <v>1.6910000000000001</v>
      </c>
      <c r="M1421" s="145">
        <f>'2024-25 Salary &amp; Benefits'!$E$6</f>
        <v>72728</v>
      </c>
      <c r="N1421" s="145">
        <f>'2024-25 Salary &amp; Benefits'!$F$6</f>
        <v>78209</v>
      </c>
      <c r="O1421" s="9">
        <f t="shared" si="244"/>
        <v>122983.05</v>
      </c>
      <c r="P1421" s="9">
        <f t="shared" si="245"/>
        <v>9268.3700000000099</v>
      </c>
      <c r="Q1421" s="9">
        <f>'2024-25 Salary &amp; Benefits'!G$6</f>
        <v>14418.72</v>
      </c>
      <c r="R1421" s="146">
        <f>'2024-25 Salary &amp; Benefits'!H$6</f>
        <v>0.18149999999999999</v>
      </c>
      <c r="S1421" s="146">
        <f>'2024-25 Salary &amp; Benefits'!I$6</f>
        <v>0.17510000000000001</v>
      </c>
      <c r="T1421" s="9">
        <f t="shared" si="246"/>
        <v>48326.37</v>
      </c>
      <c r="U1421" s="9">
        <f t="shared" si="247"/>
        <v>2204.19</v>
      </c>
      <c r="V1421" s="9">
        <f t="shared" si="248"/>
        <v>385.95</v>
      </c>
      <c r="W1421" s="9">
        <f t="shared" si="249"/>
        <v>2590.14</v>
      </c>
      <c r="X1421" s="22">
        <f t="shared" si="250"/>
        <v>183167.93000000005</v>
      </c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</row>
    <row r="1422" spans="1:159" s="4" customFormat="1">
      <c r="A1422" s="78" t="s">
        <v>2231</v>
      </c>
      <c r="B1422" s="90" t="s">
        <v>4</v>
      </c>
      <c r="C1422" s="91">
        <v>5285</v>
      </c>
      <c r="D1422" s="2" t="s">
        <v>10</v>
      </c>
      <c r="E1422" s="110" t="str">
        <f>VLOOKUP($C1422,'2023-24 School Level AAFTE'!$C$4:$L$2380,9,FALSE)</f>
        <v>Yes</v>
      </c>
      <c r="F1422" s="98">
        <f>VLOOKUP($C1422,'2023-24 School Level AAFTE'!$C$4:$J$2380,8,FALSE)</f>
        <v>588</v>
      </c>
      <c r="G1422" s="100">
        <f>IFERROR(IF(E1422= "yes",VLOOKUP(C1422,Summary!$B:$I,5,0),0),0)</f>
        <v>0</v>
      </c>
      <c r="H1422" s="99">
        <f t="shared" si="241"/>
        <v>588</v>
      </c>
      <c r="I1422" s="157">
        <f>VLOOKUP($A1422,'2024-25 Salary &amp; Benefits'!$A:$I,3,FALSE)</f>
        <v>1</v>
      </c>
      <c r="J1422" s="157">
        <f>VLOOKUP($A1422,'2024-25 Salary &amp; Benefits'!$A:$I,4,FALSE)</f>
        <v>1</v>
      </c>
      <c r="K1422" s="144">
        <f t="shared" si="242"/>
        <v>588</v>
      </c>
      <c r="L1422" s="143">
        <f t="shared" si="243"/>
        <v>1.7250000000000001</v>
      </c>
      <c r="M1422" s="145">
        <f>'2024-25 Salary &amp; Benefits'!$E$6</f>
        <v>72728</v>
      </c>
      <c r="N1422" s="145">
        <f>'2024-25 Salary &amp; Benefits'!$F$6</f>
        <v>78209</v>
      </c>
      <c r="O1422" s="9">
        <f t="shared" si="244"/>
        <v>125455.8</v>
      </c>
      <c r="P1422" s="9">
        <f t="shared" si="245"/>
        <v>9454.7299999999959</v>
      </c>
      <c r="Q1422" s="9">
        <f>'2024-25 Salary &amp; Benefits'!G$6</f>
        <v>14418.72</v>
      </c>
      <c r="R1422" s="146">
        <f>'2024-25 Salary &amp; Benefits'!H$6</f>
        <v>0.18149999999999999</v>
      </c>
      <c r="S1422" s="146">
        <f>'2024-25 Salary &amp; Benefits'!I$6</f>
        <v>0.17510000000000001</v>
      </c>
      <c r="T1422" s="9">
        <f t="shared" si="246"/>
        <v>49298.04</v>
      </c>
      <c r="U1422" s="9">
        <f t="shared" si="247"/>
        <v>2248.5100000000002</v>
      </c>
      <c r="V1422" s="9">
        <f t="shared" si="248"/>
        <v>393.71</v>
      </c>
      <c r="W1422" s="9">
        <f t="shared" si="249"/>
        <v>2642.2200000000003</v>
      </c>
      <c r="X1422" s="22">
        <f t="shared" si="250"/>
        <v>186850.79</v>
      </c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</row>
    <row r="1423" spans="1:159" s="4" customFormat="1">
      <c r="A1423" s="78" t="s">
        <v>2274</v>
      </c>
      <c r="B1423" s="90" t="s">
        <v>341</v>
      </c>
      <c r="C1423" s="91">
        <v>2502</v>
      </c>
      <c r="D1423" s="90" t="s">
        <v>342</v>
      </c>
      <c r="E1423" s="110" t="str">
        <f>VLOOKUP($C1423,'2023-24 School Level AAFTE'!$C$4:$L$2380,9,FALSE)</f>
        <v>Yes</v>
      </c>
      <c r="F1423" s="98">
        <f>VLOOKUP($C1423,'2023-24 School Level AAFTE'!$C$4:$J$2380,8,FALSE)</f>
        <v>25.71</v>
      </c>
      <c r="G1423" s="100">
        <f>IFERROR(IF(E1423= "yes",VLOOKUP(C1423,Summary!$B:$I,5,0),0),0)</f>
        <v>0</v>
      </c>
      <c r="H1423" s="99">
        <f t="shared" si="241"/>
        <v>25.71</v>
      </c>
      <c r="I1423" s="157">
        <f>VLOOKUP($A1423,'2024-25 Salary &amp; Benefits'!$A:$I,3,FALSE)</f>
        <v>1</v>
      </c>
      <c r="J1423" s="157">
        <f>VLOOKUP($A1423,'2024-25 Salary &amp; Benefits'!$A:$I,4,FALSE)</f>
        <v>1</v>
      </c>
      <c r="K1423" s="144">
        <f t="shared" si="242"/>
        <v>25.71</v>
      </c>
      <c r="L1423" s="143">
        <f t="shared" si="243"/>
        <v>7.4999999999999997E-2</v>
      </c>
      <c r="M1423" s="145">
        <f>'2024-25 Salary &amp; Benefits'!$E$6</f>
        <v>72728</v>
      </c>
      <c r="N1423" s="145">
        <f>'2024-25 Salary &amp; Benefits'!$F$6</f>
        <v>78209</v>
      </c>
      <c r="O1423" s="9">
        <f t="shared" si="244"/>
        <v>5454.6</v>
      </c>
      <c r="P1423" s="9">
        <f t="shared" si="245"/>
        <v>411.07999999999993</v>
      </c>
      <c r="Q1423" s="9">
        <f>'2024-25 Salary &amp; Benefits'!G$6</f>
        <v>14418.72</v>
      </c>
      <c r="R1423" s="146">
        <f>'2024-25 Salary &amp; Benefits'!H$6</f>
        <v>0.18149999999999999</v>
      </c>
      <c r="S1423" s="146">
        <f>'2024-25 Salary &amp; Benefits'!I$6</f>
        <v>0.17510000000000001</v>
      </c>
      <c r="T1423" s="9">
        <f t="shared" si="246"/>
        <v>2143.39</v>
      </c>
      <c r="U1423" s="9">
        <f t="shared" si="247"/>
        <v>97.76</v>
      </c>
      <c r="V1423" s="9">
        <f t="shared" si="248"/>
        <v>17.12</v>
      </c>
      <c r="W1423" s="9">
        <f t="shared" si="249"/>
        <v>114.88000000000001</v>
      </c>
      <c r="X1423" s="22">
        <f t="shared" si="250"/>
        <v>8123.95</v>
      </c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</row>
    <row r="1424" spans="1:159" s="4" customFormat="1">
      <c r="A1424" s="78" t="s">
        <v>2510</v>
      </c>
      <c r="B1424" s="90" t="s">
        <v>2116</v>
      </c>
      <c r="C1424" s="91">
        <v>1961</v>
      </c>
      <c r="D1424" s="90" t="s">
        <v>2117</v>
      </c>
      <c r="E1424" s="110" t="str">
        <f>VLOOKUP($C1424,'2023-24 School Level AAFTE'!$C$4:$L$2380,9,FALSE)</f>
        <v>No</v>
      </c>
      <c r="F1424" s="98">
        <f>VLOOKUP($C1424,'2023-24 School Level AAFTE'!$C$4:$J$2380,8,FALSE)</f>
        <v>35.14</v>
      </c>
      <c r="G1424" s="100">
        <f>IFERROR(IF(E1424= "yes",VLOOKUP(C1424,Summary!$B:$I,5,0),0),0)</f>
        <v>0</v>
      </c>
      <c r="H1424" s="99">
        <f t="shared" si="241"/>
        <v>0</v>
      </c>
      <c r="I1424" s="157">
        <f>VLOOKUP($A1424,'2024-25 Salary &amp; Benefits'!$A:$I,3,FALSE)</f>
        <v>1</v>
      </c>
      <c r="J1424" s="157">
        <f>VLOOKUP($A1424,'2024-25 Salary &amp; Benefits'!$A:$I,4,FALSE)</f>
        <v>1</v>
      </c>
      <c r="K1424" s="144">
        <f t="shared" si="242"/>
        <v>0</v>
      </c>
      <c r="L1424" s="143">
        <f t="shared" si="243"/>
        <v>0</v>
      </c>
      <c r="M1424" s="145">
        <f>'2024-25 Salary &amp; Benefits'!$E$6</f>
        <v>72728</v>
      </c>
      <c r="N1424" s="145">
        <f>'2024-25 Salary &amp; Benefits'!$F$6</f>
        <v>78209</v>
      </c>
      <c r="O1424" s="9">
        <f t="shared" si="244"/>
        <v>0</v>
      </c>
      <c r="P1424" s="9">
        <f t="shared" si="245"/>
        <v>0</v>
      </c>
      <c r="Q1424" s="9">
        <f>'2024-25 Salary &amp; Benefits'!G$6</f>
        <v>14418.72</v>
      </c>
      <c r="R1424" s="146">
        <f>'2024-25 Salary &amp; Benefits'!H$6</f>
        <v>0.18149999999999999</v>
      </c>
      <c r="S1424" s="146">
        <f>'2024-25 Salary &amp; Benefits'!I$6</f>
        <v>0.17510000000000001</v>
      </c>
      <c r="T1424" s="9">
        <f t="shared" si="246"/>
        <v>0</v>
      </c>
      <c r="U1424" s="9">
        <f t="shared" si="247"/>
        <v>0</v>
      </c>
      <c r="V1424" s="9">
        <f t="shared" si="248"/>
        <v>0</v>
      </c>
      <c r="W1424" s="9">
        <f t="shared" si="249"/>
        <v>0</v>
      </c>
      <c r="X1424" s="22">
        <f t="shared" si="250"/>
        <v>0</v>
      </c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</row>
    <row r="1425" spans="1:159" s="4" customFormat="1">
      <c r="A1425" s="78" t="s">
        <v>2510</v>
      </c>
      <c r="B1425" s="90" t="s">
        <v>2116</v>
      </c>
      <c r="C1425" s="91">
        <v>2622</v>
      </c>
      <c r="D1425" s="90" t="s">
        <v>2118</v>
      </c>
      <c r="E1425" s="110" t="str">
        <f>VLOOKUP($C1425,'2023-24 School Level AAFTE'!$C$4:$L$2380,9,FALSE)</f>
        <v>No</v>
      </c>
      <c r="F1425" s="98">
        <f>VLOOKUP($C1425,'2023-24 School Level AAFTE'!$C$4:$J$2380,8,FALSE)</f>
        <v>87.35</v>
      </c>
      <c r="G1425" s="100">
        <f>IFERROR(IF(E1425= "yes",VLOOKUP(C1425,Summary!$B:$I,5,0),0),0)</f>
        <v>0</v>
      </c>
      <c r="H1425" s="99">
        <f t="shared" si="241"/>
        <v>0</v>
      </c>
      <c r="I1425" s="157">
        <f>VLOOKUP($A1425,'2024-25 Salary &amp; Benefits'!$A:$I,3,FALSE)</f>
        <v>1</v>
      </c>
      <c r="J1425" s="157">
        <f>VLOOKUP($A1425,'2024-25 Salary &amp; Benefits'!$A:$I,4,FALSE)</f>
        <v>1</v>
      </c>
      <c r="K1425" s="144">
        <f t="shared" si="242"/>
        <v>0</v>
      </c>
      <c r="L1425" s="143">
        <f t="shared" si="243"/>
        <v>0</v>
      </c>
      <c r="M1425" s="145">
        <f>'2024-25 Salary &amp; Benefits'!$E$6</f>
        <v>72728</v>
      </c>
      <c r="N1425" s="145">
        <f>'2024-25 Salary &amp; Benefits'!$F$6</f>
        <v>78209</v>
      </c>
      <c r="O1425" s="9">
        <f t="shared" si="244"/>
        <v>0</v>
      </c>
      <c r="P1425" s="9">
        <f t="shared" si="245"/>
        <v>0</v>
      </c>
      <c r="Q1425" s="9">
        <f>'2024-25 Salary &amp; Benefits'!G$6</f>
        <v>14418.72</v>
      </c>
      <c r="R1425" s="146">
        <f>'2024-25 Salary &amp; Benefits'!H$6</f>
        <v>0.18149999999999999</v>
      </c>
      <c r="S1425" s="146">
        <f>'2024-25 Salary &amp; Benefits'!I$6</f>
        <v>0.17510000000000001</v>
      </c>
      <c r="T1425" s="9">
        <f t="shared" si="246"/>
        <v>0</v>
      </c>
      <c r="U1425" s="9">
        <f t="shared" si="247"/>
        <v>0</v>
      </c>
      <c r="V1425" s="9">
        <f t="shared" si="248"/>
        <v>0</v>
      </c>
      <c r="W1425" s="9">
        <f t="shared" si="249"/>
        <v>0</v>
      </c>
      <c r="X1425" s="22">
        <f t="shared" si="250"/>
        <v>0</v>
      </c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</row>
    <row r="1426" spans="1:159" s="4" customFormat="1">
      <c r="A1426" s="78" t="s">
        <v>2510</v>
      </c>
      <c r="B1426" s="90" t="s">
        <v>2116</v>
      </c>
      <c r="C1426" s="91">
        <v>2634</v>
      </c>
      <c r="D1426" s="90" t="s">
        <v>2119</v>
      </c>
      <c r="E1426" s="110" t="str">
        <f>VLOOKUP($C1426,'2023-24 School Level AAFTE'!$C$4:$L$2380,9,FALSE)</f>
        <v>No</v>
      </c>
      <c r="F1426" s="98">
        <f>VLOOKUP($C1426,'2023-24 School Level AAFTE'!$C$4:$J$2380,8,FALSE)</f>
        <v>47.42</v>
      </c>
      <c r="G1426" s="100">
        <f>IFERROR(IF(E1426= "yes",VLOOKUP(C1426,Summary!$B:$I,5,0),0),0)</f>
        <v>0</v>
      </c>
      <c r="H1426" s="99">
        <f t="shared" si="241"/>
        <v>0</v>
      </c>
      <c r="I1426" s="157">
        <f>VLOOKUP($A1426,'2024-25 Salary &amp; Benefits'!$A:$I,3,FALSE)</f>
        <v>1</v>
      </c>
      <c r="J1426" s="157">
        <f>VLOOKUP($A1426,'2024-25 Salary &amp; Benefits'!$A:$I,4,FALSE)</f>
        <v>1</v>
      </c>
      <c r="K1426" s="144">
        <f t="shared" si="242"/>
        <v>0</v>
      </c>
      <c r="L1426" s="143">
        <f t="shared" si="243"/>
        <v>0</v>
      </c>
      <c r="M1426" s="145">
        <f>'2024-25 Salary &amp; Benefits'!$E$6</f>
        <v>72728</v>
      </c>
      <c r="N1426" s="145">
        <f>'2024-25 Salary &amp; Benefits'!$F$6</f>
        <v>78209</v>
      </c>
      <c r="O1426" s="9">
        <f t="shared" si="244"/>
        <v>0</v>
      </c>
      <c r="P1426" s="9">
        <f t="shared" si="245"/>
        <v>0</v>
      </c>
      <c r="Q1426" s="9">
        <f>'2024-25 Salary &amp; Benefits'!G$6</f>
        <v>14418.72</v>
      </c>
      <c r="R1426" s="146">
        <f>'2024-25 Salary &amp; Benefits'!H$6</f>
        <v>0.18149999999999999</v>
      </c>
      <c r="S1426" s="146">
        <f>'2024-25 Salary &amp; Benefits'!I$6</f>
        <v>0.17510000000000001</v>
      </c>
      <c r="T1426" s="9">
        <f t="shared" si="246"/>
        <v>0</v>
      </c>
      <c r="U1426" s="9">
        <f t="shared" si="247"/>
        <v>0</v>
      </c>
      <c r="V1426" s="9">
        <f t="shared" si="248"/>
        <v>0</v>
      </c>
      <c r="W1426" s="9">
        <f t="shared" si="249"/>
        <v>0</v>
      </c>
      <c r="X1426" s="22">
        <f t="shared" si="250"/>
        <v>0</v>
      </c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</row>
    <row r="1427" spans="1:159" s="4" customFormat="1">
      <c r="A1427" t="s">
        <v>3273</v>
      </c>
      <c r="B1427" t="s">
        <v>3234</v>
      </c>
      <c r="C1427" s="3">
        <v>5756</v>
      </c>
      <c r="D1427" t="s">
        <v>3234</v>
      </c>
      <c r="E1427" s="110" t="str">
        <f>VLOOKUP($C1427,'2023-24 School Level AAFTE'!$C$4:$L$2380,9,FALSE)</f>
        <v>Yes</v>
      </c>
      <c r="F1427" s="98">
        <f>VLOOKUP($C1427,'2023-24 School Level AAFTE'!$C$4:$J$2380,8,FALSE)</f>
        <v>172.14</v>
      </c>
      <c r="G1427" s="100">
        <f>IFERROR(IF(E1427= "yes",VLOOKUP(C1427,Summary!$B:$I,5,0),0),0)</f>
        <v>0</v>
      </c>
      <c r="H1427" s="99">
        <f t="shared" si="241"/>
        <v>172.14</v>
      </c>
      <c r="I1427" s="157">
        <f>VLOOKUP($A1427,'2024-25 Salary &amp; Benefits'!$A:$I,3,FALSE)</f>
        <v>1</v>
      </c>
      <c r="J1427" s="157">
        <f>VLOOKUP($A1427,'2024-25 Salary &amp; Benefits'!$A:$I,4,FALSE)</f>
        <v>1</v>
      </c>
      <c r="K1427" s="144">
        <f t="shared" si="242"/>
        <v>172.14</v>
      </c>
      <c r="L1427" s="143">
        <f t="shared" si="243"/>
        <v>0.505</v>
      </c>
      <c r="M1427" s="145">
        <f>'2024-25 Salary &amp; Benefits'!$E$6</f>
        <v>72728</v>
      </c>
      <c r="N1427" s="145">
        <f>'2024-25 Salary &amp; Benefits'!$F$6</f>
        <v>78209</v>
      </c>
      <c r="O1427" s="9">
        <f t="shared" si="244"/>
        <v>36727.64</v>
      </c>
      <c r="P1427" s="9">
        <f t="shared" si="245"/>
        <v>2767.9100000000035</v>
      </c>
      <c r="Q1427" s="9">
        <f>'2024-25 Salary &amp; Benefits'!G$6</f>
        <v>14418.72</v>
      </c>
      <c r="R1427" s="146">
        <f>'2024-25 Salary &amp; Benefits'!H$6</f>
        <v>0.18149999999999999</v>
      </c>
      <c r="S1427" s="146">
        <f>'2024-25 Salary &amp; Benefits'!I$6</f>
        <v>0.17510000000000001</v>
      </c>
      <c r="T1427" s="9">
        <f t="shared" si="246"/>
        <v>14432.18</v>
      </c>
      <c r="U1427" s="9">
        <f t="shared" si="247"/>
        <v>658.26</v>
      </c>
      <c r="V1427" s="9">
        <f t="shared" si="248"/>
        <v>115.26</v>
      </c>
      <c r="W1427" s="9">
        <f t="shared" si="249"/>
        <v>773.52</v>
      </c>
      <c r="X1427" s="22">
        <f t="shared" si="250"/>
        <v>54701.25</v>
      </c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</row>
    <row r="1428" spans="1:159" s="4" customFormat="1">
      <c r="A1428" t="s">
        <v>2283</v>
      </c>
      <c r="B1428" s="90" t="s">
        <v>369</v>
      </c>
      <c r="C1428" s="3">
        <v>1970</v>
      </c>
      <c r="D1428" t="s">
        <v>2603</v>
      </c>
      <c r="E1428" s="110" t="str">
        <f>VLOOKUP($C1428,'2023-24 School Level AAFTE'!$C$4:$L$2380,9,FALSE)</f>
        <v>Yes</v>
      </c>
      <c r="F1428" s="98">
        <f>VLOOKUP($C1428,'2023-24 School Level AAFTE'!$C$4:$J$2380,8,FALSE)</f>
        <v>0</v>
      </c>
      <c r="G1428" s="100">
        <f>IFERROR(IF(E1428= "yes",VLOOKUP(C1428,Summary!$B:$I,5,0),0),0)</f>
        <v>0</v>
      </c>
      <c r="H1428" s="99">
        <f t="shared" si="241"/>
        <v>0</v>
      </c>
      <c r="I1428" s="157">
        <f>VLOOKUP($A1428,'2024-25 Salary &amp; Benefits'!$A:$I,3,FALSE)</f>
        <v>1</v>
      </c>
      <c r="J1428" s="157">
        <f>VLOOKUP($A1428,'2024-25 Salary &amp; Benefits'!$A:$I,4,FALSE)</f>
        <v>1</v>
      </c>
      <c r="K1428" s="144">
        <f t="shared" si="242"/>
        <v>0</v>
      </c>
      <c r="L1428" s="143">
        <f t="shared" si="243"/>
        <v>0</v>
      </c>
      <c r="M1428" s="145">
        <f>'2024-25 Salary &amp; Benefits'!$E$6</f>
        <v>72728</v>
      </c>
      <c r="N1428" s="145">
        <f>'2024-25 Salary &amp; Benefits'!$F$6</f>
        <v>78209</v>
      </c>
      <c r="O1428" s="9">
        <f t="shared" si="244"/>
        <v>0</v>
      </c>
      <c r="P1428" s="9">
        <f t="shared" si="245"/>
        <v>0</v>
      </c>
      <c r="Q1428" s="9">
        <f>'2024-25 Salary &amp; Benefits'!G$6</f>
        <v>14418.72</v>
      </c>
      <c r="R1428" s="146">
        <f>'2024-25 Salary &amp; Benefits'!H$6</f>
        <v>0.18149999999999999</v>
      </c>
      <c r="S1428" s="146">
        <f>'2024-25 Salary &amp; Benefits'!I$6</f>
        <v>0.17510000000000001</v>
      </c>
      <c r="T1428" s="9">
        <f t="shared" si="246"/>
        <v>0</v>
      </c>
      <c r="U1428" s="9">
        <f t="shared" si="247"/>
        <v>0</v>
      </c>
      <c r="V1428" s="9">
        <f t="shared" si="248"/>
        <v>0</v>
      </c>
      <c r="W1428" s="9">
        <f t="shared" si="249"/>
        <v>0</v>
      </c>
      <c r="X1428" s="22">
        <f t="shared" si="250"/>
        <v>0</v>
      </c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</row>
    <row r="1429" spans="1:159" s="4" customFormat="1">
      <c r="A1429" s="78" t="s">
        <v>2283</v>
      </c>
      <c r="B1429" s="90" t="s">
        <v>369</v>
      </c>
      <c r="C1429" s="91">
        <v>5391</v>
      </c>
      <c r="D1429" s="90" t="s">
        <v>386</v>
      </c>
      <c r="E1429" s="110" t="str">
        <f>VLOOKUP($C1429,'2023-24 School Level AAFTE'!$C$4:$L$2380,9,FALSE)</f>
        <v>Yes</v>
      </c>
      <c r="F1429" s="98">
        <f>VLOOKUP($C1429,'2023-24 School Level AAFTE'!$C$4:$J$2380,8,FALSE)</f>
        <v>616.63</v>
      </c>
      <c r="G1429" s="100">
        <f>IFERROR(IF(E1429= "yes",VLOOKUP(C1429,Summary!$B:$I,5,0),0),0)</f>
        <v>0</v>
      </c>
      <c r="H1429" s="99">
        <f t="shared" si="241"/>
        <v>616.63</v>
      </c>
      <c r="I1429" s="157">
        <f>VLOOKUP($A1429,'2024-25 Salary &amp; Benefits'!$A:$I,3,FALSE)</f>
        <v>1</v>
      </c>
      <c r="J1429" s="157">
        <f>VLOOKUP($A1429,'2024-25 Salary &amp; Benefits'!$A:$I,4,FALSE)</f>
        <v>1</v>
      </c>
      <c r="K1429" s="144">
        <f t="shared" si="242"/>
        <v>616.63</v>
      </c>
      <c r="L1429" s="143">
        <f t="shared" si="243"/>
        <v>1.8089999999999999</v>
      </c>
      <c r="M1429" s="145">
        <f>'2024-25 Salary &amp; Benefits'!$E$6</f>
        <v>72728</v>
      </c>
      <c r="N1429" s="145">
        <f>'2024-25 Salary &amp; Benefits'!$F$6</f>
        <v>78209</v>
      </c>
      <c r="O1429" s="9">
        <f t="shared" si="244"/>
        <v>131564.95000000001</v>
      </c>
      <c r="P1429" s="9">
        <f t="shared" si="245"/>
        <v>9915.1299999999756</v>
      </c>
      <c r="Q1429" s="9">
        <f>'2024-25 Salary &amp; Benefits'!G$6</f>
        <v>14418.72</v>
      </c>
      <c r="R1429" s="146">
        <f>'2024-25 Salary &amp; Benefits'!H$6</f>
        <v>0.18149999999999999</v>
      </c>
      <c r="S1429" s="146">
        <f>'2024-25 Salary &amp; Benefits'!I$6</f>
        <v>0.17510000000000001</v>
      </c>
      <c r="T1429" s="9">
        <f t="shared" si="246"/>
        <v>51698.64</v>
      </c>
      <c r="U1429" s="9">
        <f t="shared" si="247"/>
        <v>2358</v>
      </c>
      <c r="V1429" s="9">
        <f t="shared" si="248"/>
        <v>412.89</v>
      </c>
      <c r="W1429" s="9">
        <f t="shared" si="249"/>
        <v>2770.89</v>
      </c>
      <c r="X1429" s="22">
        <f t="shared" si="250"/>
        <v>195949.61000000002</v>
      </c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</row>
    <row r="1430" spans="1:159" s="4" customFormat="1">
      <c r="A1430" s="78" t="s">
        <v>2283</v>
      </c>
      <c r="B1430" s="90" t="s">
        <v>369</v>
      </c>
      <c r="C1430" s="91">
        <v>5392</v>
      </c>
      <c r="D1430" s="90" t="s">
        <v>387</v>
      </c>
      <c r="E1430" s="110" t="str">
        <f>VLOOKUP($C1430,'2023-24 School Level AAFTE'!$C$4:$L$2380,9,FALSE)</f>
        <v>Yes</v>
      </c>
      <c r="F1430" s="98">
        <f>VLOOKUP($C1430,'2023-24 School Level AAFTE'!$C$4:$J$2380,8,FALSE)</f>
        <v>423.57</v>
      </c>
      <c r="G1430" s="100">
        <f>IFERROR(IF(E1430= "yes",VLOOKUP(C1430,Summary!$B:$I,5,0),0),0)</f>
        <v>0</v>
      </c>
      <c r="H1430" s="99">
        <f t="shared" si="241"/>
        <v>423.57</v>
      </c>
      <c r="I1430" s="157">
        <f>VLOOKUP($A1430,'2024-25 Salary &amp; Benefits'!$A:$I,3,FALSE)</f>
        <v>1</v>
      </c>
      <c r="J1430" s="157">
        <f>VLOOKUP($A1430,'2024-25 Salary &amp; Benefits'!$A:$I,4,FALSE)</f>
        <v>1</v>
      </c>
      <c r="K1430" s="144">
        <f t="shared" si="242"/>
        <v>423.57</v>
      </c>
      <c r="L1430" s="143">
        <f t="shared" si="243"/>
        <v>1.242</v>
      </c>
      <c r="M1430" s="145">
        <f>'2024-25 Salary &amp; Benefits'!$E$6</f>
        <v>72728</v>
      </c>
      <c r="N1430" s="145">
        <f>'2024-25 Salary &amp; Benefits'!$F$6</f>
        <v>78209</v>
      </c>
      <c r="O1430" s="9">
        <f t="shared" si="244"/>
        <v>90328.18</v>
      </c>
      <c r="P1430" s="9">
        <f t="shared" si="245"/>
        <v>6807.4000000000087</v>
      </c>
      <c r="Q1430" s="9">
        <f>'2024-25 Salary &amp; Benefits'!G$6</f>
        <v>14418.72</v>
      </c>
      <c r="R1430" s="146">
        <f>'2024-25 Salary &amp; Benefits'!H$6</f>
        <v>0.18149999999999999</v>
      </c>
      <c r="S1430" s="146">
        <f>'2024-25 Salary &amp; Benefits'!I$6</f>
        <v>0.17510000000000001</v>
      </c>
      <c r="T1430" s="9">
        <f t="shared" si="246"/>
        <v>35494.589999999997</v>
      </c>
      <c r="U1430" s="9">
        <f t="shared" si="247"/>
        <v>1618.93</v>
      </c>
      <c r="V1430" s="9">
        <f t="shared" si="248"/>
        <v>283.47000000000003</v>
      </c>
      <c r="W1430" s="9">
        <f t="shared" si="249"/>
        <v>1902.4</v>
      </c>
      <c r="X1430" s="22">
        <f t="shared" si="250"/>
        <v>134532.56999999998</v>
      </c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</row>
    <row r="1431" spans="1:159" s="4" customFormat="1">
      <c r="A1431" s="78" t="s">
        <v>2283</v>
      </c>
      <c r="B1431" s="90" t="s">
        <v>369</v>
      </c>
      <c r="C1431" s="91">
        <v>5164</v>
      </c>
      <c r="D1431" s="90" t="s">
        <v>384</v>
      </c>
      <c r="E1431" s="110" t="str">
        <f>VLOOKUP($C1431,'2023-24 School Level AAFTE'!$C$4:$L$2380,9,FALSE)</f>
        <v>Yes</v>
      </c>
      <c r="F1431" s="98">
        <f>VLOOKUP($C1431,'2023-24 School Level AAFTE'!$C$4:$J$2380,8,FALSE)</f>
        <v>3008.84</v>
      </c>
      <c r="G1431" s="100">
        <f>IFERROR(IF(E1431= "yes",VLOOKUP(C1431,Summary!$B:$I,5,0),0),0)</f>
        <v>0</v>
      </c>
      <c r="H1431" s="99">
        <f t="shared" si="241"/>
        <v>3008.84</v>
      </c>
      <c r="I1431" s="157">
        <f>VLOOKUP($A1431,'2024-25 Salary &amp; Benefits'!$A:$I,3,FALSE)</f>
        <v>1</v>
      </c>
      <c r="J1431" s="157">
        <f>VLOOKUP($A1431,'2024-25 Salary &amp; Benefits'!$A:$I,4,FALSE)</f>
        <v>1</v>
      </c>
      <c r="K1431" s="144">
        <f t="shared" si="242"/>
        <v>3008.84</v>
      </c>
      <c r="L1431" s="143">
        <f t="shared" si="243"/>
        <v>8.8260000000000005</v>
      </c>
      <c r="M1431" s="145">
        <f>'2024-25 Salary &amp; Benefits'!$E$6</f>
        <v>72728</v>
      </c>
      <c r="N1431" s="145">
        <f>'2024-25 Salary &amp; Benefits'!$F$6</f>
        <v>78209</v>
      </c>
      <c r="O1431" s="9">
        <f t="shared" si="244"/>
        <v>641897.32999999996</v>
      </c>
      <c r="P1431" s="9">
        <f t="shared" si="245"/>
        <v>48375.300000000047</v>
      </c>
      <c r="Q1431" s="9">
        <f>'2024-25 Salary &amp; Benefits'!G$6</f>
        <v>14418.72</v>
      </c>
      <c r="R1431" s="146">
        <f>'2024-25 Salary &amp; Benefits'!H$6</f>
        <v>0.18149999999999999</v>
      </c>
      <c r="S1431" s="146">
        <f>'2024-25 Salary &amp; Benefits'!I$6</f>
        <v>0.17510000000000001</v>
      </c>
      <c r="T1431" s="9">
        <f t="shared" si="246"/>
        <v>252234.5</v>
      </c>
      <c r="U1431" s="9">
        <f t="shared" si="247"/>
        <v>11504.54</v>
      </c>
      <c r="V1431" s="9">
        <f t="shared" si="248"/>
        <v>2014.44</v>
      </c>
      <c r="W1431" s="9">
        <f t="shared" si="249"/>
        <v>13518.980000000001</v>
      </c>
      <c r="X1431" s="22">
        <f t="shared" si="250"/>
        <v>956026.11</v>
      </c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</row>
    <row r="1432" spans="1:159" s="4" customFormat="1">
      <c r="A1432" s="78" t="s">
        <v>2283</v>
      </c>
      <c r="B1432" s="90" t="s">
        <v>369</v>
      </c>
      <c r="C1432" s="91">
        <v>5623</v>
      </c>
      <c r="D1432" s="90" t="s">
        <v>3070</v>
      </c>
      <c r="E1432" s="110" t="str">
        <f>VLOOKUP($C1432,'2023-24 School Level AAFTE'!$C$4:$L$2380,9,FALSE)</f>
        <v>Yes</v>
      </c>
      <c r="F1432" s="98">
        <f>VLOOKUP($C1432,'2023-24 School Level AAFTE'!$C$4:$J$2380,8,FALSE)</f>
        <v>603.09</v>
      </c>
      <c r="G1432" s="100">
        <f>IFERROR(IF(E1432= "yes",VLOOKUP(C1432,Summary!$B:$I,5,0),0),0)</f>
        <v>0</v>
      </c>
      <c r="H1432" s="99">
        <f t="shared" si="241"/>
        <v>603.09</v>
      </c>
      <c r="I1432" s="157">
        <f>VLOOKUP($A1432,'2024-25 Salary &amp; Benefits'!$A:$I,3,FALSE)</f>
        <v>1</v>
      </c>
      <c r="J1432" s="157">
        <f>VLOOKUP($A1432,'2024-25 Salary &amp; Benefits'!$A:$I,4,FALSE)</f>
        <v>1</v>
      </c>
      <c r="K1432" s="144">
        <f t="shared" si="242"/>
        <v>603.09</v>
      </c>
      <c r="L1432" s="143">
        <f t="shared" si="243"/>
        <v>1.7689999999999999</v>
      </c>
      <c r="M1432" s="145">
        <f>'2024-25 Salary &amp; Benefits'!$E$6</f>
        <v>72728</v>
      </c>
      <c r="N1432" s="145">
        <f>'2024-25 Salary &amp; Benefits'!$F$6</f>
        <v>78209</v>
      </c>
      <c r="O1432" s="9">
        <f t="shared" si="244"/>
        <v>128655.83</v>
      </c>
      <c r="P1432" s="9">
        <f t="shared" si="245"/>
        <v>9695.89</v>
      </c>
      <c r="Q1432" s="9">
        <f>'2024-25 Salary &amp; Benefits'!G$6</f>
        <v>14418.72</v>
      </c>
      <c r="R1432" s="146">
        <f>'2024-25 Salary &amp; Benefits'!H$6</f>
        <v>0.18149999999999999</v>
      </c>
      <c r="S1432" s="146">
        <f>'2024-25 Salary &amp; Benefits'!I$6</f>
        <v>0.17510000000000001</v>
      </c>
      <c r="T1432" s="9">
        <f t="shared" si="246"/>
        <v>50555.5</v>
      </c>
      <c r="U1432" s="9">
        <f t="shared" si="247"/>
        <v>2305.86</v>
      </c>
      <c r="V1432" s="9">
        <f t="shared" si="248"/>
        <v>403.76</v>
      </c>
      <c r="W1432" s="9">
        <f t="shared" si="249"/>
        <v>2709.62</v>
      </c>
      <c r="X1432" s="22">
        <f t="shared" si="250"/>
        <v>191616.84000000003</v>
      </c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</row>
    <row r="1433" spans="1:159" s="4" customFormat="1">
      <c r="A1433" s="78" t="s">
        <v>2283</v>
      </c>
      <c r="B1433" s="90" t="s">
        <v>369</v>
      </c>
      <c r="C1433" s="91">
        <v>3425</v>
      </c>
      <c r="D1433" s="90" t="s">
        <v>374</v>
      </c>
      <c r="E1433" s="110" t="str">
        <f>VLOOKUP($C1433,'2023-24 School Level AAFTE'!$C$4:$L$2380,9,FALSE)</f>
        <v>Yes</v>
      </c>
      <c r="F1433" s="98">
        <f>VLOOKUP($C1433,'2023-24 School Level AAFTE'!$C$4:$J$2380,8,FALSE)</f>
        <v>228.43</v>
      </c>
      <c r="G1433" s="100">
        <f>IFERROR(IF(E1433= "yes",VLOOKUP(C1433,Summary!$B:$I,5,0),0),0)</f>
        <v>0</v>
      </c>
      <c r="H1433" s="99">
        <f t="shared" si="241"/>
        <v>228.43</v>
      </c>
      <c r="I1433" s="157">
        <f>VLOOKUP($A1433,'2024-25 Salary &amp; Benefits'!$A:$I,3,FALSE)</f>
        <v>1</v>
      </c>
      <c r="J1433" s="157">
        <f>VLOOKUP($A1433,'2024-25 Salary &amp; Benefits'!$A:$I,4,FALSE)</f>
        <v>1</v>
      </c>
      <c r="K1433" s="144">
        <f t="shared" si="242"/>
        <v>228.43</v>
      </c>
      <c r="L1433" s="143">
        <f t="shared" si="243"/>
        <v>0.67</v>
      </c>
      <c r="M1433" s="145">
        <f>'2024-25 Salary &amp; Benefits'!$E$6</f>
        <v>72728</v>
      </c>
      <c r="N1433" s="145">
        <f>'2024-25 Salary &amp; Benefits'!$F$6</f>
        <v>78209</v>
      </c>
      <c r="O1433" s="9">
        <f t="shared" si="244"/>
        <v>48727.76</v>
      </c>
      <c r="P1433" s="9">
        <f t="shared" si="245"/>
        <v>3672.2699999999968</v>
      </c>
      <c r="Q1433" s="9">
        <f>'2024-25 Salary &amp; Benefits'!G$6</f>
        <v>14418.72</v>
      </c>
      <c r="R1433" s="146">
        <f>'2024-25 Salary &amp; Benefits'!H$6</f>
        <v>0.18149999999999999</v>
      </c>
      <c r="S1433" s="146">
        <f>'2024-25 Salary &amp; Benefits'!I$6</f>
        <v>0.17510000000000001</v>
      </c>
      <c r="T1433" s="9">
        <f t="shared" si="246"/>
        <v>19147.650000000001</v>
      </c>
      <c r="U1433" s="9">
        <f t="shared" si="247"/>
        <v>873.33</v>
      </c>
      <c r="V1433" s="9">
        <f t="shared" si="248"/>
        <v>152.91999999999999</v>
      </c>
      <c r="W1433" s="9">
        <f t="shared" si="249"/>
        <v>1026.25</v>
      </c>
      <c r="X1433" s="22">
        <f t="shared" si="250"/>
        <v>72573.929999999993</v>
      </c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</row>
    <row r="1434" spans="1:159" s="4" customFormat="1">
      <c r="A1434" s="78" t="s">
        <v>2283</v>
      </c>
      <c r="B1434" s="90" t="s">
        <v>369</v>
      </c>
      <c r="C1434" s="91">
        <v>4564</v>
      </c>
      <c r="D1434" s="90" t="s">
        <v>381</v>
      </c>
      <c r="E1434" s="110" t="str">
        <f>VLOOKUP($C1434,'2023-24 School Level AAFTE'!$C$4:$L$2380,9,FALSE)</f>
        <v>Yes</v>
      </c>
      <c r="F1434" s="98">
        <f>VLOOKUP($C1434,'2023-24 School Level AAFTE'!$C$4:$J$2380,8,FALSE)</f>
        <v>853.57</v>
      </c>
      <c r="G1434" s="100">
        <f>IFERROR(IF(E1434= "yes",VLOOKUP(C1434,Summary!$B:$I,5,0),0),0)</f>
        <v>0</v>
      </c>
      <c r="H1434" s="99">
        <f t="shared" si="241"/>
        <v>853.57</v>
      </c>
      <c r="I1434" s="157">
        <f>VLOOKUP($A1434,'2024-25 Salary &amp; Benefits'!$A:$I,3,FALSE)</f>
        <v>1</v>
      </c>
      <c r="J1434" s="157">
        <f>VLOOKUP($A1434,'2024-25 Salary &amp; Benefits'!$A:$I,4,FALSE)</f>
        <v>1</v>
      </c>
      <c r="K1434" s="144">
        <f t="shared" si="242"/>
        <v>853.57</v>
      </c>
      <c r="L1434" s="143">
        <f t="shared" si="243"/>
        <v>2.504</v>
      </c>
      <c r="M1434" s="145">
        <f>'2024-25 Salary &amp; Benefits'!$E$6</f>
        <v>72728</v>
      </c>
      <c r="N1434" s="145">
        <f>'2024-25 Salary &amp; Benefits'!$F$6</f>
        <v>78209</v>
      </c>
      <c r="O1434" s="9">
        <f t="shared" si="244"/>
        <v>182110.91</v>
      </c>
      <c r="P1434" s="9">
        <f t="shared" si="245"/>
        <v>13724.429999999993</v>
      </c>
      <c r="Q1434" s="9">
        <f>'2024-25 Salary &amp; Benefits'!G$6</f>
        <v>14418.72</v>
      </c>
      <c r="R1434" s="146">
        <f>'2024-25 Salary &amp; Benefits'!H$6</f>
        <v>0.18149999999999999</v>
      </c>
      <c r="S1434" s="146">
        <f>'2024-25 Salary &amp; Benefits'!I$6</f>
        <v>0.17510000000000001</v>
      </c>
      <c r="T1434" s="9">
        <f t="shared" si="246"/>
        <v>71560.75</v>
      </c>
      <c r="U1434" s="9">
        <f t="shared" si="247"/>
        <v>3263.92</v>
      </c>
      <c r="V1434" s="9">
        <f t="shared" si="248"/>
        <v>571.51</v>
      </c>
      <c r="W1434" s="9">
        <f t="shared" si="249"/>
        <v>3835.4300000000003</v>
      </c>
      <c r="X1434" s="22">
        <f t="shared" si="250"/>
        <v>271231.51999999996</v>
      </c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</row>
    <row r="1435" spans="1:159" s="4" customFormat="1">
      <c r="A1435" s="78" t="s">
        <v>2283</v>
      </c>
      <c r="B1435" s="90" t="s">
        <v>369</v>
      </c>
      <c r="C1435" s="91">
        <v>2967</v>
      </c>
      <c r="D1435" s="90" t="s">
        <v>372</v>
      </c>
      <c r="E1435" s="110" t="str">
        <f>VLOOKUP($C1435,'2023-24 School Level AAFTE'!$C$4:$L$2380,9,FALSE)</f>
        <v>Yes</v>
      </c>
      <c r="F1435" s="98">
        <f>VLOOKUP($C1435,'2023-24 School Level AAFTE'!$C$4:$J$2380,8,FALSE)</f>
        <v>428.79</v>
      </c>
      <c r="G1435" s="100">
        <f>IFERROR(IF(E1435= "yes",VLOOKUP(C1435,Summary!$B:$I,5,0),0),0)</f>
        <v>0</v>
      </c>
      <c r="H1435" s="99">
        <f t="shared" si="241"/>
        <v>428.79</v>
      </c>
      <c r="I1435" s="157">
        <f>VLOOKUP($A1435,'2024-25 Salary &amp; Benefits'!$A:$I,3,FALSE)</f>
        <v>1</v>
      </c>
      <c r="J1435" s="157">
        <f>VLOOKUP($A1435,'2024-25 Salary &amp; Benefits'!$A:$I,4,FALSE)</f>
        <v>1</v>
      </c>
      <c r="K1435" s="144">
        <f t="shared" si="242"/>
        <v>428.79</v>
      </c>
      <c r="L1435" s="143">
        <f t="shared" si="243"/>
        <v>1.258</v>
      </c>
      <c r="M1435" s="145">
        <f>'2024-25 Salary &amp; Benefits'!$E$6</f>
        <v>72728</v>
      </c>
      <c r="N1435" s="145">
        <f>'2024-25 Salary &amp; Benefits'!$F$6</f>
        <v>78209</v>
      </c>
      <c r="O1435" s="9">
        <f t="shared" si="244"/>
        <v>91491.82</v>
      </c>
      <c r="P1435" s="9">
        <f t="shared" si="245"/>
        <v>6895.0999999999913</v>
      </c>
      <c r="Q1435" s="9">
        <f>'2024-25 Salary &amp; Benefits'!G$6</f>
        <v>14418.72</v>
      </c>
      <c r="R1435" s="146">
        <f>'2024-25 Salary &amp; Benefits'!H$6</f>
        <v>0.18149999999999999</v>
      </c>
      <c r="S1435" s="146">
        <f>'2024-25 Salary &amp; Benefits'!I$6</f>
        <v>0.17510000000000001</v>
      </c>
      <c r="T1435" s="9">
        <f t="shared" si="246"/>
        <v>35951.85</v>
      </c>
      <c r="U1435" s="9">
        <f t="shared" si="247"/>
        <v>1639.78</v>
      </c>
      <c r="V1435" s="9">
        <f t="shared" si="248"/>
        <v>287.13</v>
      </c>
      <c r="W1435" s="9">
        <f t="shared" si="249"/>
        <v>1926.9099999999999</v>
      </c>
      <c r="X1435" s="22">
        <f t="shared" si="250"/>
        <v>136265.68000000002</v>
      </c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</row>
    <row r="1436" spans="1:159" s="4" customFormat="1">
      <c r="A1436" s="78" t="s">
        <v>2283</v>
      </c>
      <c r="B1436" s="90" t="s">
        <v>369</v>
      </c>
      <c r="C1436" s="91">
        <v>5393</v>
      </c>
      <c r="D1436" s="90" t="s">
        <v>388</v>
      </c>
      <c r="E1436" s="110" t="str">
        <f>VLOOKUP($C1436,'2023-24 School Level AAFTE'!$C$4:$L$2380,9,FALSE)</f>
        <v>Yes</v>
      </c>
      <c r="F1436" s="98">
        <f>VLOOKUP($C1436,'2023-24 School Level AAFTE'!$C$4:$J$2380,8,FALSE)</f>
        <v>53.1</v>
      </c>
      <c r="G1436" s="100">
        <f>IFERROR(IF(E1436= "yes",VLOOKUP(C1436,Summary!$B:$I,5,0),0),0)</f>
        <v>0</v>
      </c>
      <c r="H1436" s="99">
        <f t="shared" si="241"/>
        <v>53.1</v>
      </c>
      <c r="I1436" s="157">
        <f>VLOOKUP($A1436,'2024-25 Salary &amp; Benefits'!$A:$I,3,FALSE)</f>
        <v>1</v>
      </c>
      <c r="J1436" s="157">
        <f>VLOOKUP($A1436,'2024-25 Salary &amp; Benefits'!$A:$I,4,FALSE)</f>
        <v>1</v>
      </c>
      <c r="K1436" s="144">
        <f t="shared" si="242"/>
        <v>53.1</v>
      </c>
      <c r="L1436" s="143">
        <f t="shared" si="243"/>
        <v>0.156</v>
      </c>
      <c r="M1436" s="145">
        <f>'2024-25 Salary &amp; Benefits'!$E$6</f>
        <v>72728</v>
      </c>
      <c r="N1436" s="145">
        <f>'2024-25 Salary &amp; Benefits'!$F$6</f>
        <v>78209</v>
      </c>
      <c r="O1436" s="9">
        <f t="shared" si="244"/>
        <v>11345.57</v>
      </c>
      <c r="P1436" s="9">
        <f t="shared" si="245"/>
        <v>855.03000000000065</v>
      </c>
      <c r="Q1436" s="9">
        <f>'2024-25 Salary &amp; Benefits'!G$6</f>
        <v>14418.72</v>
      </c>
      <c r="R1436" s="146">
        <f>'2024-25 Salary &amp; Benefits'!H$6</f>
        <v>0.18149999999999999</v>
      </c>
      <c r="S1436" s="146">
        <f>'2024-25 Salary &amp; Benefits'!I$6</f>
        <v>0.17510000000000001</v>
      </c>
      <c r="T1436" s="9">
        <f t="shared" si="246"/>
        <v>4458.26</v>
      </c>
      <c r="U1436" s="9">
        <f t="shared" si="247"/>
        <v>203.34</v>
      </c>
      <c r="V1436" s="9">
        <f t="shared" si="248"/>
        <v>35.6</v>
      </c>
      <c r="W1436" s="9">
        <f t="shared" si="249"/>
        <v>238.94</v>
      </c>
      <c r="X1436" s="22">
        <f t="shared" si="250"/>
        <v>16897.8</v>
      </c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</row>
    <row r="1437" spans="1:159" s="4" customFormat="1">
      <c r="A1437" s="78" t="s">
        <v>2283</v>
      </c>
      <c r="B1437" s="90" t="s">
        <v>369</v>
      </c>
      <c r="C1437" s="91">
        <v>4155</v>
      </c>
      <c r="D1437" s="2" t="s">
        <v>378</v>
      </c>
      <c r="E1437" s="110" t="str">
        <f>VLOOKUP($C1437,'2023-24 School Level AAFTE'!$C$4:$L$2380,9,FALSE)</f>
        <v>Yes</v>
      </c>
      <c r="F1437" s="98">
        <f>VLOOKUP($C1437,'2023-24 School Level AAFTE'!$C$4:$J$2380,8,FALSE)</f>
        <v>458.57</v>
      </c>
      <c r="G1437" s="100">
        <f>IFERROR(IF(E1437= "yes",VLOOKUP(C1437,Summary!$B:$I,5,0),0),0)</f>
        <v>0</v>
      </c>
      <c r="H1437" s="99">
        <f t="shared" si="241"/>
        <v>458.57</v>
      </c>
      <c r="I1437" s="157">
        <f>VLOOKUP($A1437,'2024-25 Salary &amp; Benefits'!$A:$I,3,FALSE)</f>
        <v>1</v>
      </c>
      <c r="J1437" s="157">
        <f>VLOOKUP($A1437,'2024-25 Salary &amp; Benefits'!$A:$I,4,FALSE)</f>
        <v>1</v>
      </c>
      <c r="K1437" s="144">
        <f t="shared" si="242"/>
        <v>458.57</v>
      </c>
      <c r="L1437" s="143">
        <f t="shared" si="243"/>
        <v>1.345</v>
      </c>
      <c r="M1437" s="145">
        <f>'2024-25 Salary &amp; Benefits'!$E$6</f>
        <v>72728</v>
      </c>
      <c r="N1437" s="145">
        <f>'2024-25 Salary &amp; Benefits'!$F$6</f>
        <v>78209</v>
      </c>
      <c r="O1437" s="9">
        <f t="shared" si="244"/>
        <v>97819.16</v>
      </c>
      <c r="P1437" s="9">
        <f t="shared" si="245"/>
        <v>7371.9499999999971</v>
      </c>
      <c r="Q1437" s="9">
        <f>'2024-25 Salary &amp; Benefits'!G$6</f>
        <v>14418.72</v>
      </c>
      <c r="R1437" s="146">
        <f>'2024-25 Salary &amp; Benefits'!H$6</f>
        <v>0.18149999999999999</v>
      </c>
      <c r="S1437" s="146">
        <f>'2024-25 Salary &amp; Benefits'!I$6</f>
        <v>0.17510000000000001</v>
      </c>
      <c r="T1437" s="9">
        <f t="shared" si="246"/>
        <v>38438.18</v>
      </c>
      <c r="U1437" s="9">
        <f t="shared" si="247"/>
        <v>1753.19</v>
      </c>
      <c r="V1437" s="9">
        <f t="shared" si="248"/>
        <v>306.98</v>
      </c>
      <c r="W1437" s="9">
        <f t="shared" si="249"/>
        <v>2060.17</v>
      </c>
      <c r="X1437" s="22">
        <f t="shared" si="250"/>
        <v>145689.46</v>
      </c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</row>
    <row r="1438" spans="1:159" s="4" customFormat="1">
      <c r="A1438" s="78" t="s">
        <v>2283</v>
      </c>
      <c r="B1438" s="90" t="s">
        <v>369</v>
      </c>
      <c r="C1438" s="91">
        <v>2790</v>
      </c>
      <c r="D1438" s="90" t="s">
        <v>370</v>
      </c>
      <c r="E1438" s="110" t="str">
        <f>VLOOKUP($C1438,'2023-24 School Level AAFTE'!$C$4:$L$2380,9,FALSE)</f>
        <v>Yes</v>
      </c>
      <c r="F1438" s="98">
        <f>VLOOKUP($C1438,'2023-24 School Level AAFTE'!$C$4:$J$2380,8,FALSE)</f>
        <v>313.31</v>
      </c>
      <c r="G1438" s="100">
        <f>IFERROR(IF(E1438= "yes",VLOOKUP(C1438,Summary!$B:$I,5,0),0),0)</f>
        <v>0</v>
      </c>
      <c r="H1438" s="99">
        <f t="shared" si="241"/>
        <v>313.31</v>
      </c>
      <c r="I1438" s="157">
        <f>VLOOKUP($A1438,'2024-25 Salary &amp; Benefits'!$A:$I,3,FALSE)</f>
        <v>1</v>
      </c>
      <c r="J1438" s="157">
        <f>VLOOKUP($A1438,'2024-25 Salary &amp; Benefits'!$A:$I,4,FALSE)</f>
        <v>1</v>
      </c>
      <c r="K1438" s="144">
        <f t="shared" si="242"/>
        <v>313.31</v>
      </c>
      <c r="L1438" s="143">
        <f t="shared" si="243"/>
        <v>0.91900000000000004</v>
      </c>
      <c r="M1438" s="145">
        <f>'2024-25 Salary &amp; Benefits'!$E$6</f>
        <v>72728</v>
      </c>
      <c r="N1438" s="145">
        <f>'2024-25 Salary &amp; Benefits'!$F$6</f>
        <v>78209</v>
      </c>
      <c r="O1438" s="9">
        <f t="shared" si="244"/>
        <v>66837.03</v>
      </c>
      <c r="P1438" s="9">
        <f t="shared" si="245"/>
        <v>5037.0400000000081</v>
      </c>
      <c r="Q1438" s="9">
        <f>'2024-25 Salary &amp; Benefits'!G$6</f>
        <v>14418.72</v>
      </c>
      <c r="R1438" s="146">
        <f>'2024-25 Salary &amp; Benefits'!H$6</f>
        <v>0.18149999999999999</v>
      </c>
      <c r="S1438" s="146">
        <f>'2024-25 Salary &amp; Benefits'!I$6</f>
        <v>0.17510000000000001</v>
      </c>
      <c r="T1438" s="9">
        <f t="shared" si="246"/>
        <v>26263.71</v>
      </c>
      <c r="U1438" s="9">
        <f t="shared" si="247"/>
        <v>1197.9000000000001</v>
      </c>
      <c r="V1438" s="9">
        <f t="shared" si="248"/>
        <v>209.75</v>
      </c>
      <c r="W1438" s="9">
        <f t="shared" si="249"/>
        <v>1407.65</v>
      </c>
      <c r="X1438" s="22">
        <f t="shared" si="250"/>
        <v>99545.43</v>
      </c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</row>
    <row r="1439" spans="1:159" s="4" customFormat="1">
      <c r="A1439" s="78" t="s">
        <v>2283</v>
      </c>
      <c r="B1439" s="90" t="s">
        <v>369</v>
      </c>
      <c r="C1439" s="91">
        <v>5394</v>
      </c>
      <c r="D1439" s="90" t="s">
        <v>389</v>
      </c>
      <c r="E1439" s="110" t="str">
        <f>VLOOKUP($C1439,'2023-24 School Level AAFTE'!$C$4:$L$2380,9,FALSE)</f>
        <v>Yes</v>
      </c>
      <c r="F1439" s="98">
        <f>VLOOKUP($C1439,'2023-24 School Level AAFTE'!$C$4:$J$2380,8,FALSE)</f>
        <v>373.14</v>
      </c>
      <c r="G1439" s="100">
        <f>IFERROR(IF(E1439= "yes",VLOOKUP(C1439,Summary!$B:$I,5,0),0),0)</f>
        <v>0</v>
      </c>
      <c r="H1439" s="99">
        <f t="shared" si="241"/>
        <v>373.14</v>
      </c>
      <c r="I1439" s="157">
        <f>VLOOKUP($A1439,'2024-25 Salary &amp; Benefits'!$A:$I,3,FALSE)</f>
        <v>1</v>
      </c>
      <c r="J1439" s="157">
        <f>VLOOKUP($A1439,'2024-25 Salary &amp; Benefits'!$A:$I,4,FALSE)</f>
        <v>1</v>
      </c>
      <c r="K1439" s="144">
        <f t="shared" si="242"/>
        <v>373.14</v>
      </c>
      <c r="L1439" s="143">
        <f t="shared" si="243"/>
        <v>1.095</v>
      </c>
      <c r="M1439" s="145">
        <f>'2024-25 Salary &amp; Benefits'!$E$6</f>
        <v>72728</v>
      </c>
      <c r="N1439" s="145">
        <f>'2024-25 Salary &amp; Benefits'!$F$6</f>
        <v>78209</v>
      </c>
      <c r="O1439" s="9">
        <f t="shared" si="244"/>
        <v>79637.16</v>
      </c>
      <c r="P1439" s="9">
        <f t="shared" si="245"/>
        <v>6001.6999999999971</v>
      </c>
      <c r="Q1439" s="9">
        <f>'2024-25 Salary &amp; Benefits'!G$6</f>
        <v>14418.72</v>
      </c>
      <c r="R1439" s="146">
        <f>'2024-25 Salary &amp; Benefits'!H$6</f>
        <v>0.18149999999999999</v>
      </c>
      <c r="S1439" s="146">
        <f>'2024-25 Salary &amp; Benefits'!I$6</f>
        <v>0.17510000000000001</v>
      </c>
      <c r="T1439" s="9">
        <f t="shared" si="246"/>
        <v>31293.54</v>
      </c>
      <c r="U1439" s="9">
        <f t="shared" si="247"/>
        <v>1427.31</v>
      </c>
      <c r="V1439" s="9">
        <f t="shared" si="248"/>
        <v>249.92</v>
      </c>
      <c r="W1439" s="9">
        <f t="shared" si="249"/>
        <v>1677.23</v>
      </c>
      <c r="X1439" s="22">
        <f t="shared" si="250"/>
        <v>118609.63</v>
      </c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</row>
    <row r="1440" spans="1:159" s="4" customFormat="1">
      <c r="A1440" s="78" t="s">
        <v>2283</v>
      </c>
      <c r="B1440" s="90" t="s">
        <v>369</v>
      </c>
      <c r="C1440" s="91">
        <v>3085</v>
      </c>
      <c r="D1440" s="90" t="s">
        <v>373</v>
      </c>
      <c r="E1440" s="110" t="str">
        <f>VLOOKUP($C1440,'2023-24 School Level AAFTE'!$C$4:$L$2380,9,FALSE)</f>
        <v>Yes</v>
      </c>
      <c r="F1440" s="98">
        <f>VLOOKUP($C1440,'2023-24 School Level AAFTE'!$C$4:$J$2380,8,FALSE)</f>
        <v>555.86</v>
      </c>
      <c r="G1440" s="100">
        <f>IFERROR(IF(E1440= "yes",VLOOKUP(C1440,Summary!$B:$I,5,0),0),0)</f>
        <v>0</v>
      </c>
      <c r="H1440" s="99">
        <f t="shared" si="241"/>
        <v>555.86</v>
      </c>
      <c r="I1440" s="157">
        <f>VLOOKUP($A1440,'2024-25 Salary &amp; Benefits'!$A:$I,3,FALSE)</f>
        <v>1</v>
      </c>
      <c r="J1440" s="157">
        <f>VLOOKUP($A1440,'2024-25 Salary &amp; Benefits'!$A:$I,4,FALSE)</f>
        <v>1</v>
      </c>
      <c r="K1440" s="144">
        <f t="shared" si="242"/>
        <v>555.86</v>
      </c>
      <c r="L1440" s="143">
        <f t="shared" si="243"/>
        <v>1.631</v>
      </c>
      <c r="M1440" s="145">
        <f>'2024-25 Salary &amp; Benefits'!$E$6</f>
        <v>72728</v>
      </c>
      <c r="N1440" s="145">
        <f>'2024-25 Salary &amp; Benefits'!$F$6</f>
        <v>78209</v>
      </c>
      <c r="O1440" s="9">
        <f t="shared" si="244"/>
        <v>118619.37</v>
      </c>
      <c r="P1440" s="9">
        <f t="shared" si="245"/>
        <v>8939.5100000000093</v>
      </c>
      <c r="Q1440" s="9">
        <f>'2024-25 Salary &amp; Benefits'!G$6</f>
        <v>14418.72</v>
      </c>
      <c r="R1440" s="146">
        <f>'2024-25 Salary &amp; Benefits'!H$6</f>
        <v>0.18149999999999999</v>
      </c>
      <c r="S1440" s="146">
        <f>'2024-25 Salary &amp; Benefits'!I$6</f>
        <v>0.17510000000000001</v>
      </c>
      <c r="T1440" s="9">
        <f t="shared" si="246"/>
        <v>46611.66</v>
      </c>
      <c r="U1440" s="9">
        <f t="shared" si="247"/>
        <v>2125.98</v>
      </c>
      <c r="V1440" s="9">
        <f t="shared" si="248"/>
        <v>372.26</v>
      </c>
      <c r="W1440" s="9">
        <f t="shared" si="249"/>
        <v>2498.2399999999998</v>
      </c>
      <c r="X1440" s="22">
        <f t="shared" si="250"/>
        <v>176668.78</v>
      </c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</row>
    <row r="1441" spans="1:159" s="4" customFormat="1">
      <c r="A1441" s="78" t="s">
        <v>2283</v>
      </c>
      <c r="B1441" s="90" t="s">
        <v>369</v>
      </c>
      <c r="C1441" s="91">
        <v>4595</v>
      </c>
      <c r="D1441" s="90" t="s">
        <v>382</v>
      </c>
      <c r="E1441" s="110" t="str">
        <f>VLOOKUP($C1441,'2023-24 School Level AAFTE'!$C$4:$L$2380,9,FALSE)</f>
        <v>Yes</v>
      </c>
      <c r="F1441" s="98">
        <f>VLOOKUP($C1441,'2023-24 School Level AAFTE'!$C$4:$J$2380,8,FALSE)</f>
        <v>572.19999999999993</v>
      </c>
      <c r="G1441" s="100">
        <f>IFERROR(IF(E1441= "yes",VLOOKUP(C1441,Summary!$B:$I,5,0),0),0)</f>
        <v>0</v>
      </c>
      <c r="H1441" s="99">
        <f t="shared" si="241"/>
        <v>572.19999999999993</v>
      </c>
      <c r="I1441" s="157">
        <f>VLOOKUP($A1441,'2024-25 Salary &amp; Benefits'!$A:$I,3,FALSE)</f>
        <v>1</v>
      </c>
      <c r="J1441" s="157">
        <f>VLOOKUP($A1441,'2024-25 Salary &amp; Benefits'!$A:$I,4,FALSE)</f>
        <v>1</v>
      </c>
      <c r="K1441" s="144">
        <f t="shared" si="242"/>
        <v>572.19999999999993</v>
      </c>
      <c r="L1441" s="143">
        <f t="shared" si="243"/>
        <v>1.6779999999999999</v>
      </c>
      <c r="M1441" s="145">
        <f>'2024-25 Salary &amp; Benefits'!$E$6</f>
        <v>72728</v>
      </c>
      <c r="N1441" s="145">
        <f>'2024-25 Salary &amp; Benefits'!$F$6</f>
        <v>78209</v>
      </c>
      <c r="O1441" s="9">
        <f t="shared" si="244"/>
        <v>122037.58</v>
      </c>
      <c r="P1441" s="9">
        <f t="shared" si="245"/>
        <v>9197.1200000000099</v>
      </c>
      <c r="Q1441" s="9">
        <f>'2024-25 Salary &amp; Benefits'!G$6</f>
        <v>14418.72</v>
      </c>
      <c r="R1441" s="146">
        <f>'2024-25 Salary &amp; Benefits'!H$6</f>
        <v>0.18149999999999999</v>
      </c>
      <c r="S1441" s="146">
        <f>'2024-25 Salary &amp; Benefits'!I$6</f>
        <v>0.17510000000000001</v>
      </c>
      <c r="T1441" s="9">
        <f t="shared" si="246"/>
        <v>47954.85</v>
      </c>
      <c r="U1441" s="9">
        <f t="shared" si="247"/>
        <v>2187.25</v>
      </c>
      <c r="V1441" s="9">
        <f t="shared" si="248"/>
        <v>382.99</v>
      </c>
      <c r="W1441" s="9">
        <f t="shared" si="249"/>
        <v>2570.2399999999998</v>
      </c>
      <c r="X1441" s="22">
        <f t="shared" si="250"/>
        <v>181759.78999999998</v>
      </c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</row>
    <row r="1442" spans="1:159" s="4" customFormat="1">
      <c r="A1442" s="78" t="s">
        <v>2283</v>
      </c>
      <c r="B1442" s="90" t="s">
        <v>369</v>
      </c>
      <c r="C1442" s="92">
        <v>2267</v>
      </c>
      <c r="D1442" s="104" t="s">
        <v>179</v>
      </c>
      <c r="E1442" s="110" t="str">
        <f>VLOOKUP($C1442,'2023-24 School Level AAFTE'!$C$4:$L$2380,9,FALSE)</f>
        <v>Yes</v>
      </c>
      <c r="F1442" s="98">
        <f>VLOOKUP($C1442,'2023-24 School Level AAFTE'!$C$4:$J$2380,8,FALSE)</f>
        <v>1083.8699999999999</v>
      </c>
      <c r="G1442" s="100">
        <f>IFERROR(IF(E1442= "yes",VLOOKUP(C1442,Summary!$B:$I,5,0),0),0)</f>
        <v>0</v>
      </c>
      <c r="H1442" s="99">
        <f t="shared" si="241"/>
        <v>1083.8699999999999</v>
      </c>
      <c r="I1442" s="157">
        <f>VLOOKUP($A1442,'2024-25 Salary &amp; Benefits'!$A:$I,3,FALSE)</f>
        <v>1</v>
      </c>
      <c r="J1442" s="157">
        <f>VLOOKUP($A1442,'2024-25 Salary &amp; Benefits'!$A:$I,4,FALSE)</f>
        <v>1</v>
      </c>
      <c r="K1442" s="144">
        <f t="shared" si="242"/>
        <v>1083.8699999999999</v>
      </c>
      <c r="L1442" s="143">
        <f t="shared" si="243"/>
        <v>3.1789999999999998</v>
      </c>
      <c r="M1442" s="145">
        <f>'2024-25 Salary &amp; Benefits'!$E$6</f>
        <v>72728</v>
      </c>
      <c r="N1442" s="145">
        <f>'2024-25 Salary &amp; Benefits'!$F$6</f>
        <v>78209</v>
      </c>
      <c r="O1442" s="9">
        <f t="shared" si="244"/>
        <v>231202.31</v>
      </c>
      <c r="P1442" s="9">
        <f t="shared" si="245"/>
        <v>17424.100000000006</v>
      </c>
      <c r="Q1442" s="9">
        <f>'2024-25 Salary &amp; Benefits'!G$6</f>
        <v>14418.72</v>
      </c>
      <c r="R1442" s="146">
        <f>'2024-25 Salary &amp; Benefits'!H$6</f>
        <v>0.18149999999999999</v>
      </c>
      <c r="S1442" s="146">
        <f>'2024-25 Salary &amp; Benefits'!I$6</f>
        <v>0.17510000000000001</v>
      </c>
      <c r="T1442" s="9">
        <f t="shared" si="246"/>
        <v>90851.29</v>
      </c>
      <c r="U1442" s="9">
        <f t="shared" si="247"/>
        <v>4143.7700000000004</v>
      </c>
      <c r="V1442" s="9">
        <f t="shared" si="248"/>
        <v>725.57</v>
      </c>
      <c r="W1442" s="9">
        <f t="shared" si="249"/>
        <v>4869.34</v>
      </c>
      <c r="X1442" s="22">
        <f t="shared" si="250"/>
        <v>344347.04</v>
      </c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</row>
    <row r="1443" spans="1:159" s="4" customFormat="1">
      <c r="A1443" s="78" t="s">
        <v>2283</v>
      </c>
      <c r="B1443" s="90" t="s">
        <v>369</v>
      </c>
      <c r="C1443" s="91">
        <v>3912</v>
      </c>
      <c r="D1443" s="90" t="s">
        <v>376</v>
      </c>
      <c r="E1443" s="110" t="str">
        <f>VLOOKUP($C1443,'2023-24 School Level AAFTE'!$C$4:$L$2380,9,FALSE)</f>
        <v>Yes</v>
      </c>
      <c r="F1443" s="98">
        <f>VLOOKUP($C1443,'2023-24 School Level AAFTE'!$C$4:$J$2380,8,FALSE)</f>
        <v>329.07</v>
      </c>
      <c r="G1443" s="100">
        <f>IFERROR(IF(E1443= "yes",VLOOKUP(C1443,Summary!$B:$I,5,0),0),0)</f>
        <v>0</v>
      </c>
      <c r="H1443" s="99">
        <f t="shared" si="241"/>
        <v>329.07</v>
      </c>
      <c r="I1443" s="157">
        <f>VLOOKUP($A1443,'2024-25 Salary &amp; Benefits'!$A:$I,3,FALSE)</f>
        <v>1</v>
      </c>
      <c r="J1443" s="157">
        <f>VLOOKUP($A1443,'2024-25 Salary &amp; Benefits'!$A:$I,4,FALSE)</f>
        <v>1</v>
      </c>
      <c r="K1443" s="144">
        <f t="shared" si="242"/>
        <v>329.07</v>
      </c>
      <c r="L1443" s="143">
        <f t="shared" si="243"/>
        <v>0.96499999999999997</v>
      </c>
      <c r="M1443" s="145">
        <f>'2024-25 Salary &amp; Benefits'!$E$6</f>
        <v>72728</v>
      </c>
      <c r="N1443" s="145">
        <f>'2024-25 Salary &amp; Benefits'!$F$6</f>
        <v>78209</v>
      </c>
      <c r="O1443" s="9">
        <f t="shared" si="244"/>
        <v>70182.52</v>
      </c>
      <c r="P1443" s="9">
        <f t="shared" si="245"/>
        <v>5289.1699999999983</v>
      </c>
      <c r="Q1443" s="9">
        <f>'2024-25 Salary &amp; Benefits'!G$6</f>
        <v>14418.72</v>
      </c>
      <c r="R1443" s="146">
        <f>'2024-25 Salary &amp; Benefits'!H$6</f>
        <v>0.18149999999999999</v>
      </c>
      <c r="S1443" s="146">
        <f>'2024-25 Salary &amp; Benefits'!I$6</f>
        <v>0.17510000000000001</v>
      </c>
      <c r="T1443" s="9">
        <f t="shared" si="246"/>
        <v>27578.33</v>
      </c>
      <c r="U1443" s="9">
        <f t="shared" si="247"/>
        <v>1257.8599999999999</v>
      </c>
      <c r="V1443" s="9">
        <f t="shared" si="248"/>
        <v>220.25</v>
      </c>
      <c r="W1443" s="9">
        <f t="shared" si="249"/>
        <v>1478.11</v>
      </c>
      <c r="X1443" s="22">
        <f t="shared" si="250"/>
        <v>104528.13</v>
      </c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</row>
    <row r="1444" spans="1:159" s="4" customFormat="1">
      <c r="A1444" s="78" t="s">
        <v>2283</v>
      </c>
      <c r="B1444" s="90" t="s">
        <v>369</v>
      </c>
      <c r="C1444" s="91">
        <v>5711</v>
      </c>
      <c r="D1444" s="90" t="s">
        <v>3188</v>
      </c>
      <c r="E1444" s="110" t="str">
        <f>VLOOKUP($C1444,'2023-24 School Level AAFTE'!$C$4:$L$2380,9,FALSE)</f>
        <v>Yes</v>
      </c>
      <c r="F1444" s="98">
        <f>VLOOKUP($C1444,'2023-24 School Level AAFTE'!$C$4:$J$2380,8,FALSE)</f>
        <v>111.71</v>
      </c>
      <c r="G1444" s="100">
        <f>IFERROR(IF(E1444= "yes",VLOOKUP(C1444,Summary!$B:$I,5,0),0),0)</f>
        <v>0</v>
      </c>
      <c r="H1444" s="99">
        <f t="shared" si="241"/>
        <v>111.71</v>
      </c>
      <c r="I1444" s="157">
        <f>VLOOKUP($A1444,'2024-25 Salary &amp; Benefits'!$A:$I,3,FALSE)</f>
        <v>1</v>
      </c>
      <c r="J1444" s="157">
        <f>VLOOKUP($A1444,'2024-25 Salary &amp; Benefits'!$A:$I,4,FALSE)</f>
        <v>1</v>
      </c>
      <c r="K1444" s="144">
        <f t="shared" si="242"/>
        <v>111.71</v>
      </c>
      <c r="L1444" s="143">
        <f t="shared" si="243"/>
        <v>0.32800000000000001</v>
      </c>
      <c r="M1444" s="145">
        <f>'2024-25 Salary &amp; Benefits'!$E$6</f>
        <v>72728</v>
      </c>
      <c r="N1444" s="145">
        <f>'2024-25 Salary &amp; Benefits'!$F$6</f>
        <v>78209</v>
      </c>
      <c r="O1444" s="9">
        <f t="shared" si="244"/>
        <v>23854.78</v>
      </c>
      <c r="P1444" s="9">
        <f t="shared" si="245"/>
        <v>1797.7700000000004</v>
      </c>
      <c r="Q1444" s="9">
        <f>'2024-25 Salary &amp; Benefits'!G$6</f>
        <v>14418.72</v>
      </c>
      <c r="R1444" s="146">
        <f>'2024-25 Salary &amp; Benefits'!H$6</f>
        <v>0.18149999999999999</v>
      </c>
      <c r="S1444" s="146">
        <f>'2024-25 Salary &amp; Benefits'!I$6</f>
        <v>0.17510000000000001</v>
      </c>
      <c r="T1444" s="9">
        <f t="shared" si="246"/>
        <v>9373.77</v>
      </c>
      <c r="U1444" s="9">
        <f t="shared" si="247"/>
        <v>427.54</v>
      </c>
      <c r="V1444" s="9">
        <f t="shared" si="248"/>
        <v>74.86</v>
      </c>
      <c r="W1444" s="9">
        <f t="shared" si="249"/>
        <v>502.40000000000003</v>
      </c>
      <c r="X1444" s="22">
        <f t="shared" si="250"/>
        <v>35528.720000000008</v>
      </c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</row>
    <row r="1445" spans="1:159" s="4" customFormat="1">
      <c r="A1445" s="78" t="s">
        <v>2283</v>
      </c>
      <c r="B1445" s="90" t="s">
        <v>369</v>
      </c>
      <c r="C1445" s="91">
        <v>2917</v>
      </c>
      <c r="D1445" s="90" t="s">
        <v>371</v>
      </c>
      <c r="E1445" s="110" t="str">
        <f>VLOOKUP($C1445,'2023-24 School Level AAFTE'!$C$4:$L$2380,9,FALSE)</f>
        <v>Yes</v>
      </c>
      <c r="F1445" s="98">
        <f>VLOOKUP($C1445,'2023-24 School Level AAFTE'!$C$4:$J$2380,8,FALSE)</f>
        <v>2439.27</v>
      </c>
      <c r="G1445" s="100">
        <f>IFERROR(IF(E1445= "yes",VLOOKUP(C1445,Summary!$B:$I,5,0),0),0)</f>
        <v>0</v>
      </c>
      <c r="H1445" s="99">
        <f t="shared" si="241"/>
        <v>2439.27</v>
      </c>
      <c r="I1445" s="157">
        <f>VLOOKUP($A1445,'2024-25 Salary &amp; Benefits'!$A:$I,3,FALSE)</f>
        <v>1</v>
      </c>
      <c r="J1445" s="157">
        <f>VLOOKUP($A1445,'2024-25 Salary &amp; Benefits'!$A:$I,4,FALSE)</f>
        <v>1</v>
      </c>
      <c r="K1445" s="144">
        <f t="shared" si="242"/>
        <v>2439.27</v>
      </c>
      <c r="L1445" s="143">
        <f t="shared" si="243"/>
        <v>7.1550000000000002</v>
      </c>
      <c r="M1445" s="145">
        <f>'2024-25 Salary &amp; Benefits'!$E$6</f>
        <v>72728</v>
      </c>
      <c r="N1445" s="145">
        <f>'2024-25 Salary &amp; Benefits'!$F$6</f>
        <v>78209</v>
      </c>
      <c r="O1445" s="9">
        <f t="shared" si="244"/>
        <v>520368.84</v>
      </c>
      <c r="P1445" s="9">
        <f t="shared" si="245"/>
        <v>39216.559999999998</v>
      </c>
      <c r="Q1445" s="9">
        <f>'2024-25 Salary &amp; Benefits'!G$6</f>
        <v>14418.72</v>
      </c>
      <c r="R1445" s="146">
        <f>'2024-25 Salary &amp; Benefits'!H$6</f>
        <v>0.18149999999999999</v>
      </c>
      <c r="S1445" s="146">
        <f>'2024-25 Salary &amp; Benefits'!I$6</f>
        <v>0.17510000000000001</v>
      </c>
      <c r="T1445" s="9">
        <f t="shared" si="246"/>
        <v>204479.71</v>
      </c>
      <c r="U1445" s="9">
        <f t="shared" si="247"/>
        <v>9326.42</v>
      </c>
      <c r="V1445" s="9">
        <f t="shared" si="248"/>
        <v>1633.06</v>
      </c>
      <c r="W1445" s="9">
        <f t="shared" si="249"/>
        <v>10959.48</v>
      </c>
      <c r="X1445" s="22">
        <f t="shared" si="250"/>
        <v>775024.59000000008</v>
      </c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</row>
    <row r="1446" spans="1:159" s="4" customFormat="1">
      <c r="A1446" s="78" t="s">
        <v>2283</v>
      </c>
      <c r="B1446" s="90" t="s">
        <v>369</v>
      </c>
      <c r="C1446" s="91">
        <v>5624</v>
      </c>
      <c r="D1446" s="90" t="s">
        <v>3071</v>
      </c>
      <c r="E1446" s="110" t="str">
        <f>VLOOKUP($C1446,'2023-24 School Level AAFTE'!$C$4:$L$2380,9,FALSE)</f>
        <v>Yes</v>
      </c>
      <c r="F1446" s="98">
        <f>VLOOKUP($C1446,'2023-24 School Level AAFTE'!$C$4:$J$2380,8,FALSE)</f>
        <v>1283.74</v>
      </c>
      <c r="G1446" s="100">
        <f>IFERROR(IF(E1446= "yes",VLOOKUP(C1446,Summary!$B:$I,5,0),0),0)</f>
        <v>0</v>
      </c>
      <c r="H1446" s="99">
        <f t="shared" si="241"/>
        <v>1283.74</v>
      </c>
      <c r="I1446" s="157">
        <f>VLOOKUP($A1446,'2024-25 Salary &amp; Benefits'!$A:$I,3,FALSE)</f>
        <v>1</v>
      </c>
      <c r="J1446" s="157">
        <f>VLOOKUP($A1446,'2024-25 Salary &amp; Benefits'!$A:$I,4,FALSE)</f>
        <v>1</v>
      </c>
      <c r="K1446" s="144">
        <f t="shared" si="242"/>
        <v>1283.74</v>
      </c>
      <c r="L1446" s="143">
        <f t="shared" si="243"/>
        <v>3.766</v>
      </c>
      <c r="M1446" s="145">
        <f>'2024-25 Salary &amp; Benefits'!$E$6</f>
        <v>72728</v>
      </c>
      <c r="N1446" s="145">
        <f>'2024-25 Salary &amp; Benefits'!$F$6</f>
        <v>78209</v>
      </c>
      <c r="O1446" s="9">
        <f t="shared" si="244"/>
        <v>273893.65000000002</v>
      </c>
      <c r="P1446" s="9">
        <f t="shared" si="245"/>
        <v>20641.440000000002</v>
      </c>
      <c r="Q1446" s="9">
        <f>'2024-25 Salary &amp; Benefits'!G$6</f>
        <v>14418.72</v>
      </c>
      <c r="R1446" s="146">
        <f>'2024-25 Salary &amp; Benefits'!H$6</f>
        <v>0.18149999999999999</v>
      </c>
      <c r="S1446" s="146">
        <f>'2024-25 Salary &amp; Benefits'!I$6</f>
        <v>0.17510000000000001</v>
      </c>
      <c r="T1446" s="9">
        <f t="shared" si="246"/>
        <v>107626.91</v>
      </c>
      <c r="U1446" s="9">
        <f t="shared" si="247"/>
        <v>4908.92</v>
      </c>
      <c r="V1446" s="9">
        <f t="shared" si="248"/>
        <v>859.55</v>
      </c>
      <c r="W1446" s="9">
        <f t="shared" si="249"/>
        <v>5768.47</v>
      </c>
      <c r="X1446" s="22">
        <f t="shared" si="250"/>
        <v>407930.47000000003</v>
      </c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</row>
    <row r="1447" spans="1:159" s="4" customFormat="1">
      <c r="A1447" s="78" t="s">
        <v>2283</v>
      </c>
      <c r="B1447" s="90" t="s">
        <v>369</v>
      </c>
      <c r="C1447" s="91">
        <v>3515</v>
      </c>
      <c r="D1447" s="81" t="s">
        <v>375</v>
      </c>
      <c r="E1447" s="110" t="str">
        <f>VLOOKUP($C1447,'2023-24 School Level AAFTE'!$C$4:$L$2380,9,FALSE)</f>
        <v>Yes</v>
      </c>
      <c r="F1447" s="98">
        <f>VLOOKUP($C1447,'2023-24 School Level AAFTE'!$C$4:$J$2380,8,FALSE)</f>
        <v>485.14</v>
      </c>
      <c r="G1447" s="100">
        <f>IFERROR(IF(E1447= "yes",VLOOKUP(C1447,Summary!$B:$I,5,0),0),0)</f>
        <v>0</v>
      </c>
      <c r="H1447" s="99">
        <f t="shared" si="241"/>
        <v>485.14</v>
      </c>
      <c r="I1447" s="157">
        <f>VLOOKUP($A1447,'2024-25 Salary &amp; Benefits'!$A:$I,3,FALSE)</f>
        <v>1</v>
      </c>
      <c r="J1447" s="157">
        <f>VLOOKUP($A1447,'2024-25 Salary &amp; Benefits'!$A:$I,4,FALSE)</f>
        <v>1</v>
      </c>
      <c r="K1447" s="144">
        <f t="shared" si="242"/>
        <v>485.14</v>
      </c>
      <c r="L1447" s="143">
        <f t="shared" si="243"/>
        <v>1.423</v>
      </c>
      <c r="M1447" s="145">
        <f>'2024-25 Salary &amp; Benefits'!$E$6</f>
        <v>72728</v>
      </c>
      <c r="N1447" s="145">
        <f>'2024-25 Salary &amp; Benefits'!$F$6</f>
        <v>78209</v>
      </c>
      <c r="O1447" s="9">
        <f t="shared" si="244"/>
        <v>103491.94</v>
      </c>
      <c r="P1447" s="9">
        <f t="shared" si="245"/>
        <v>7799.4700000000012</v>
      </c>
      <c r="Q1447" s="9">
        <f>'2024-25 Salary &amp; Benefits'!G$6</f>
        <v>14418.72</v>
      </c>
      <c r="R1447" s="146">
        <f>'2024-25 Salary &amp; Benefits'!H$6</f>
        <v>0.18149999999999999</v>
      </c>
      <c r="S1447" s="146">
        <f>'2024-25 Salary &amp; Benefits'!I$6</f>
        <v>0.17510000000000001</v>
      </c>
      <c r="T1447" s="9">
        <f t="shared" si="246"/>
        <v>40667.31</v>
      </c>
      <c r="U1447" s="9">
        <f t="shared" si="247"/>
        <v>1854.86</v>
      </c>
      <c r="V1447" s="9">
        <f t="shared" si="248"/>
        <v>324.79000000000002</v>
      </c>
      <c r="W1447" s="9">
        <f t="shared" si="249"/>
        <v>2179.65</v>
      </c>
      <c r="X1447" s="22">
        <f t="shared" si="250"/>
        <v>154138.37</v>
      </c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</row>
    <row r="1448" spans="1:159" s="4" customFormat="1">
      <c r="A1448" s="78" t="s">
        <v>2283</v>
      </c>
      <c r="B1448" s="90" t="s">
        <v>369</v>
      </c>
      <c r="C1448" s="92">
        <v>5345</v>
      </c>
      <c r="D1448" s="104" t="s">
        <v>385</v>
      </c>
      <c r="E1448" s="110" t="str">
        <f>VLOOKUP($C1448,'2023-24 School Level AAFTE'!$C$4:$L$2380,9,FALSE)</f>
        <v>Yes</v>
      </c>
      <c r="F1448" s="98">
        <f>VLOOKUP($C1448,'2023-24 School Level AAFTE'!$C$4:$J$2380,8,FALSE)</f>
        <v>533.14</v>
      </c>
      <c r="G1448" s="100">
        <f>IFERROR(IF(E1448= "yes",VLOOKUP(C1448,Summary!$B:$I,5,0),0),0)</f>
        <v>0</v>
      </c>
      <c r="H1448" s="99">
        <f t="shared" si="241"/>
        <v>533.14</v>
      </c>
      <c r="I1448" s="157">
        <f>VLOOKUP($A1448,'2024-25 Salary &amp; Benefits'!$A:$I,3,FALSE)</f>
        <v>1</v>
      </c>
      <c r="J1448" s="157">
        <f>VLOOKUP($A1448,'2024-25 Salary &amp; Benefits'!$A:$I,4,FALSE)</f>
        <v>1</v>
      </c>
      <c r="K1448" s="144">
        <f t="shared" si="242"/>
        <v>533.14</v>
      </c>
      <c r="L1448" s="143">
        <f t="shared" si="243"/>
        <v>1.5640000000000001</v>
      </c>
      <c r="M1448" s="145">
        <f>'2024-25 Salary &amp; Benefits'!$E$6</f>
        <v>72728</v>
      </c>
      <c r="N1448" s="145">
        <f>'2024-25 Salary &amp; Benefits'!$F$6</f>
        <v>78209</v>
      </c>
      <c r="O1448" s="9">
        <f t="shared" si="244"/>
        <v>113746.59</v>
      </c>
      <c r="P1448" s="9">
        <f t="shared" si="245"/>
        <v>8572.2900000000081</v>
      </c>
      <c r="Q1448" s="9">
        <f>'2024-25 Salary &amp; Benefits'!G$6</f>
        <v>14418.72</v>
      </c>
      <c r="R1448" s="146">
        <f>'2024-25 Salary &amp; Benefits'!H$6</f>
        <v>0.18149999999999999</v>
      </c>
      <c r="S1448" s="146">
        <f>'2024-25 Salary &amp; Benefits'!I$6</f>
        <v>0.17510000000000001</v>
      </c>
      <c r="T1448" s="9">
        <f t="shared" si="246"/>
        <v>44696.89</v>
      </c>
      <c r="U1448" s="9">
        <f t="shared" si="247"/>
        <v>2038.65</v>
      </c>
      <c r="V1448" s="9">
        <f t="shared" si="248"/>
        <v>356.97</v>
      </c>
      <c r="W1448" s="9">
        <f t="shared" si="249"/>
        <v>2395.62</v>
      </c>
      <c r="X1448" s="22">
        <f t="shared" si="250"/>
        <v>169411.38999999998</v>
      </c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</row>
    <row r="1449" spans="1:159" s="4" customFormat="1">
      <c r="A1449" s="78" t="s">
        <v>2283</v>
      </c>
      <c r="B1449" s="90" t="s">
        <v>369</v>
      </c>
      <c r="C1449" s="92">
        <v>4555</v>
      </c>
      <c r="D1449" s="104" t="s">
        <v>380</v>
      </c>
      <c r="E1449" s="110" t="str">
        <f>VLOOKUP($C1449,'2023-24 School Level AAFTE'!$C$4:$L$2380,9,FALSE)</f>
        <v>Yes</v>
      </c>
      <c r="F1449" s="98">
        <f>VLOOKUP($C1449,'2023-24 School Level AAFTE'!$C$4:$J$2380,8,FALSE)</f>
        <v>410.72</v>
      </c>
      <c r="G1449" s="100">
        <f>IFERROR(IF(E1449= "yes",VLOOKUP(C1449,Summary!$B:$I,5,0),0),0)</f>
        <v>0</v>
      </c>
      <c r="H1449" s="99">
        <f t="shared" si="241"/>
        <v>410.72</v>
      </c>
      <c r="I1449" s="157">
        <f>VLOOKUP($A1449,'2024-25 Salary &amp; Benefits'!$A:$I,3,FALSE)</f>
        <v>1</v>
      </c>
      <c r="J1449" s="157">
        <f>VLOOKUP($A1449,'2024-25 Salary &amp; Benefits'!$A:$I,4,FALSE)</f>
        <v>1</v>
      </c>
      <c r="K1449" s="144">
        <f t="shared" si="242"/>
        <v>410.72</v>
      </c>
      <c r="L1449" s="143">
        <f t="shared" si="243"/>
        <v>1.2050000000000001</v>
      </c>
      <c r="M1449" s="145">
        <f>'2024-25 Salary &amp; Benefits'!$E$6</f>
        <v>72728</v>
      </c>
      <c r="N1449" s="145">
        <f>'2024-25 Salary &amp; Benefits'!$F$6</f>
        <v>78209</v>
      </c>
      <c r="O1449" s="9">
        <f t="shared" si="244"/>
        <v>87637.24</v>
      </c>
      <c r="P1449" s="9">
        <f t="shared" si="245"/>
        <v>6604.6100000000006</v>
      </c>
      <c r="Q1449" s="9">
        <f>'2024-25 Salary &amp; Benefits'!G$6</f>
        <v>14418.72</v>
      </c>
      <c r="R1449" s="146">
        <f>'2024-25 Salary &amp; Benefits'!H$6</f>
        <v>0.18149999999999999</v>
      </c>
      <c r="S1449" s="146">
        <f>'2024-25 Salary &amp; Benefits'!I$6</f>
        <v>0.17510000000000001</v>
      </c>
      <c r="T1449" s="9">
        <f t="shared" si="246"/>
        <v>34437.18</v>
      </c>
      <c r="U1449" s="9">
        <f t="shared" si="247"/>
        <v>1570.7</v>
      </c>
      <c r="V1449" s="9">
        <f t="shared" si="248"/>
        <v>275.02999999999997</v>
      </c>
      <c r="W1449" s="9">
        <f t="shared" si="249"/>
        <v>1845.73</v>
      </c>
      <c r="X1449" s="22">
        <f t="shared" si="250"/>
        <v>130524.76000000001</v>
      </c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</row>
    <row r="1450" spans="1:159" s="4" customFormat="1">
      <c r="A1450" s="78" t="s">
        <v>2283</v>
      </c>
      <c r="B1450" s="90" t="s">
        <v>369</v>
      </c>
      <c r="C1450" s="91">
        <v>4041</v>
      </c>
      <c r="D1450" s="90" t="s">
        <v>377</v>
      </c>
      <c r="E1450" s="110" t="str">
        <f>VLOOKUP($C1450,'2023-24 School Level AAFTE'!$C$4:$L$2380,9,FALSE)</f>
        <v>No</v>
      </c>
      <c r="F1450" s="98">
        <f>VLOOKUP($C1450,'2023-24 School Level AAFTE'!$C$4:$J$2380,8,FALSE)</f>
        <v>564.64</v>
      </c>
      <c r="G1450" s="100">
        <f>IFERROR(IF(E1450= "yes",VLOOKUP(C1450,Summary!$B:$I,5,0),0),0)</f>
        <v>0</v>
      </c>
      <c r="H1450" s="99">
        <f t="shared" si="241"/>
        <v>0</v>
      </c>
      <c r="I1450" s="157">
        <f>VLOOKUP($A1450,'2024-25 Salary &amp; Benefits'!$A:$I,3,FALSE)</f>
        <v>1</v>
      </c>
      <c r="J1450" s="157">
        <f>VLOOKUP($A1450,'2024-25 Salary &amp; Benefits'!$A:$I,4,FALSE)</f>
        <v>1</v>
      </c>
      <c r="K1450" s="144">
        <f t="shared" si="242"/>
        <v>0</v>
      </c>
      <c r="L1450" s="143">
        <f t="shared" si="243"/>
        <v>0</v>
      </c>
      <c r="M1450" s="145">
        <f>'2024-25 Salary &amp; Benefits'!$E$6</f>
        <v>72728</v>
      </c>
      <c r="N1450" s="145">
        <f>'2024-25 Salary &amp; Benefits'!$F$6</f>
        <v>78209</v>
      </c>
      <c r="O1450" s="9">
        <f t="shared" si="244"/>
        <v>0</v>
      </c>
      <c r="P1450" s="9">
        <f t="shared" si="245"/>
        <v>0</v>
      </c>
      <c r="Q1450" s="9">
        <f>'2024-25 Salary &amp; Benefits'!G$6</f>
        <v>14418.72</v>
      </c>
      <c r="R1450" s="146">
        <f>'2024-25 Salary &amp; Benefits'!H$6</f>
        <v>0.18149999999999999</v>
      </c>
      <c r="S1450" s="146">
        <f>'2024-25 Salary &amp; Benefits'!I$6</f>
        <v>0.17510000000000001</v>
      </c>
      <c r="T1450" s="9">
        <f t="shared" si="246"/>
        <v>0</v>
      </c>
      <c r="U1450" s="9">
        <f t="shared" si="247"/>
        <v>0</v>
      </c>
      <c r="V1450" s="9">
        <f t="shared" si="248"/>
        <v>0</v>
      </c>
      <c r="W1450" s="9">
        <f t="shared" si="249"/>
        <v>0</v>
      </c>
      <c r="X1450" s="22">
        <f t="shared" si="250"/>
        <v>0</v>
      </c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</row>
    <row r="1451" spans="1:159" s="4" customFormat="1">
      <c r="A1451" s="78" t="s">
        <v>2283</v>
      </c>
      <c r="B1451" s="90" t="s">
        <v>369</v>
      </c>
      <c r="C1451" s="91">
        <v>5596</v>
      </c>
      <c r="D1451" s="90" t="s">
        <v>3189</v>
      </c>
      <c r="E1451" s="110" t="str">
        <f>VLOOKUP($C1451,'2023-24 School Level AAFTE'!$C$4:$L$2380,9,FALSE)</f>
        <v>No</v>
      </c>
      <c r="F1451" s="98">
        <f>VLOOKUP($C1451,'2023-24 School Level AAFTE'!$C$4:$J$2380,8,FALSE)</f>
        <v>42.67</v>
      </c>
      <c r="G1451" s="100">
        <f>IFERROR(IF(E1451= "yes",VLOOKUP(C1451,Summary!$B:$I,5,0),0),0)</f>
        <v>0</v>
      </c>
      <c r="H1451" s="99">
        <f t="shared" si="241"/>
        <v>0</v>
      </c>
      <c r="I1451" s="157">
        <f>VLOOKUP($A1451,'2024-25 Salary &amp; Benefits'!$A:$I,3,FALSE)</f>
        <v>1</v>
      </c>
      <c r="J1451" s="157">
        <f>VLOOKUP($A1451,'2024-25 Salary &amp; Benefits'!$A:$I,4,FALSE)</f>
        <v>1</v>
      </c>
      <c r="K1451" s="144">
        <f t="shared" si="242"/>
        <v>0</v>
      </c>
      <c r="L1451" s="143">
        <f t="shared" si="243"/>
        <v>0</v>
      </c>
      <c r="M1451" s="145">
        <f>'2024-25 Salary &amp; Benefits'!$E$6</f>
        <v>72728</v>
      </c>
      <c r="N1451" s="145">
        <f>'2024-25 Salary &amp; Benefits'!$F$6</f>
        <v>78209</v>
      </c>
      <c r="O1451" s="9">
        <f t="shared" si="244"/>
        <v>0</v>
      </c>
      <c r="P1451" s="9">
        <f t="shared" si="245"/>
        <v>0</v>
      </c>
      <c r="Q1451" s="9">
        <f>'2024-25 Salary &amp; Benefits'!G$6</f>
        <v>14418.72</v>
      </c>
      <c r="R1451" s="146">
        <f>'2024-25 Salary &amp; Benefits'!H$6</f>
        <v>0.18149999999999999</v>
      </c>
      <c r="S1451" s="146">
        <f>'2024-25 Salary &amp; Benefits'!I$6</f>
        <v>0.17510000000000001</v>
      </c>
      <c r="T1451" s="9">
        <f t="shared" si="246"/>
        <v>0</v>
      </c>
      <c r="U1451" s="9">
        <f t="shared" si="247"/>
        <v>0</v>
      </c>
      <c r="V1451" s="9">
        <f t="shared" si="248"/>
        <v>0</v>
      </c>
      <c r="W1451" s="9">
        <f t="shared" si="249"/>
        <v>0</v>
      </c>
      <c r="X1451" s="22">
        <f t="shared" si="250"/>
        <v>0</v>
      </c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</row>
    <row r="1452" spans="1:159" s="4" customFormat="1">
      <c r="A1452" s="78" t="s">
        <v>2283</v>
      </c>
      <c r="B1452" s="90" t="s">
        <v>369</v>
      </c>
      <c r="C1452" s="91">
        <v>3324</v>
      </c>
      <c r="D1452" s="90" t="s">
        <v>139</v>
      </c>
      <c r="E1452" s="110" t="str">
        <f>VLOOKUP($C1452,'2023-24 School Level AAFTE'!$C$4:$L$2380,9,FALSE)</f>
        <v>Yes</v>
      </c>
      <c r="F1452" s="98">
        <f>VLOOKUP($C1452,'2023-24 School Level AAFTE'!$C$4:$J$2380,8,FALSE)</f>
        <v>943.02</v>
      </c>
      <c r="G1452" s="100">
        <f>IFERROR(IF(E1452= "yes",VLOOKUP(C1452,Summary!$B:$I,5,0),0),0)</f>
        <v>0</v>
      </c>
      <c r="H1452" s="99">
        <f t="shared" si="241"/>
        <v>943.02</v>
      </c>
      <c r="I1452" s="157">
        <f>VLOOKUP($A1452,'2024-25 Salary &amp; Benefits'!$A:$I,3,FALSE)</f>
        <v>1</v>
      </c>
      <c r="J1452" s="157">
        <f>VLOOKUP($A1452,'2024-25 Salary &amp; Benefits'!$A:$I,4,FALSE)</f>
        <v>1</v>
      </c>
      <c r="K1452" s="144">
        <f t="shared" si="242"/>
        <v>943.02</v>
      </c>
      <c r="L1452" s="143">
        <f t="shared" si="243"/>
        <v>2.766</v>
      </c>
      <c r="M1452" s="145">
        <f>'2024-25 Salary &amp; Benefits'!$E$6</f>
        <v>72728</v>
      </c>
      <c r="N1452" s="145">
        <f>'2024-25 Salary &amp; Benefits'!$F$6</f>
        <v>78209</v>
      </c>
      <c r="O1452" s="9">
        <f t="shared" si="244"/>
        <v>201165.65</v>
      </c>
      <c r="P1452" s="9">
        <f t="shared" si="245"/>
        <v>15160.440000000002</v>
      </c>
      <c r="Q1452" s="9">
        <f>'2024-25 Salary &amp; Benefits'!G$6</f>
        <v>14418.72</v>
      </c>
      <c r="R1452" s="146">
        <f>'2024-25 Salary &amp; Benefits'!H$6</f>
        <v>0.18149999999999999</v>
      </c>
      <c r="S1452" s="146">
        <f>'2024-25 Salary &amp; Benefits'!I$6</f>
        <v>0.17510000000000001</v>
      </c>
      <c r="T1452" s="9">
        <f t="shared" si="246"/>
        <v>79048.34</v>
      </c>
      <c r="U1452" s="9">
        <f t="shared" si="247"/>
        <v>3605.43</v>
      </c>
      <c r="V1452" s="9">
        <f t="shared" si="248"/>
        <v>631.30999999999995</v>
      </c>
      <c r="W1452" s="9">
        <f t="shared" si="249"/>
        <v>4236.74</v>
      </c>
      <c r="X1452" s="22">
        <f t="shared" si="250"/>
        <v>299611.17</v>
      </c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</row>
    <row r="1453" spans="1:159" s="4" customFormat="1">
      <c r="A1453" s="78" t="s">
        <v>2283</v>
      </c>
      <c r="B1453" s="90" t="s">
        <v>369</v>
      </c>
      <c r="C1453" s="91">
        <v>5556</v>
      </c>
      <c r="D1453" s="90" t="s">
        <v>2995</v>
      </c>
      <c r="E1453" s="110" t="str">
        <f>VLOOKUP($C1453,'2023-24 School Level AAFTE'!$C$4:$L$2380,9,FALSE)</f>
        <v>Yes</v>
      </c>
      <c r="F1453" s="98">
        <f>VLOOKUP($C1453,'2023-24 School Level AAFTE'!$C$4:$J$2380,8,FALSE)</f>
        <v>650.71</v>
      </c>
      <c r="G1453" s="100">
        <f>IFERROR(IF(E1453= "yes",VLOOKUP(C1453,Summary!$B:$I,5,0),0),0)</f>
        <v>0</v>
      </c>
      <c r="H1453" s="99">
        <f t="shared" si="241"/>
        <v>650.71</v>
      </c>
      <c r="I1453" s="157">
        <f>VLOOKUP($A1453,'2024-25 Salary &amp; Benefits'!$A:$I,3,FALSE)</f>
        <v>1</v>
      </c>
      <c r="J1453" s="157">
        <f>VLOOKUP($A1453,'2024-25 Salary &amp; Benefits'!$A:$I,4,FALSE)</f>
        <v>1</v>
      </c>
      <c r="K1453" s="144">
        <f t="shared" si="242"/>
        <v>650.71</v>
      </c>
      <c r="L1453" s="143">
        <f t="shared" si="243"/>
        <v>1.909</v>
      </c>
      <c r="M1453" s="145">
        <f>'2024-25 Salary &amp; Benefits'!$E$6</f>
        <v>72728</v>
      </c>
      <c r="N1453" s="145">
        <f>'2024-25 Salary &amp; Benefits'!$F$6</f>
        <v>78209</v>
      </c>
      <c r="O1453" s="9">
        <f t="shared" si="244"/>
        <v>138837.75</v>
      </c>
      <c r="P1453" s="9">
        <f t="shared" si="245"/>
        <v>10463.23000000001</v>
      </c>
      <c r="Q1453" s="9">
        <f>'2024-25 Salary &amp; Benefits'!G$6</f>
        <v>14418.72</v>
      </c>
      <c r="R1453" s="146">
        <f>'2024-25 Salary &amp; Benefits'!H$6</f>
        <v>0.18149999999999999</v>
      </c>
      <c r="S1453" s="146">
        <f>'2024-25 Salary &amp; Benefits'!I$6</f>
        <v>0.17510000000000001</v>
      </c>
      <c r="T1453" s="9">
        <f t="shared" si="246"/>
        <v>54556.5</v>
      </c>
      <c r="U1453" s="9">
        <f t="shared" si="247"/>
        <v>2488.35</v>
      </c>
      <c r="V1453" s="9">
        <f t="shared" si="248"/>
        <v>435.71</v>
      </c>
      <c r="W1453" s="9">
        <f t="shared" si="249"/>
        <v>2924.06</v>
      </c>
      <c r="X1453" s="22">
        <f t="shared" si="250"/>
        <v>206781.54</v>
      </c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</row>
    <row r="1454" spans="1:159" s="4" customFormat="1">
      <c r="A1454" s="78" t="s">
        <v>2283</v>
      </c>
      <c r="B1454" s="90" t="s">
        <v>369</v>
      </c>
      <c r="C1454" s="91">
        <v>5020</v>
      </c>
      <c r="D1454" s="90" t="s">
        <v>383</v>
      </c>
      <c r="E1454" s="110" t="str">
        <f>VLOOKUP($C1454,'2023-24 School Level AAFTE'!$C$4:$L$2380,9,FALSE)</f>
        <v>Yes</v>
      </c>
      <c r="F1454" s="98">
        <f>VLOOKUP($C1454,'2023-24 School Level AAFTE'!$C$4:$J$2380,8,FALSE)</f>
        <v>503.29</v>
      </c>
      <c r="G1454" s="100">
        <f>IFERROR(IF(E1454= "yes",VLOOKUP(C1454,Summary!$B:$I,5,0),0),0)</f>
        <v>0</v>
      </c>
      <c r="H1454" s="99">
        <f t="shared" si="241"/>
        <v>503.29</v>
      </c>
      <c r="I1454" s="157">
        <f>VLOOKUP($A1454,'2024-25 Salary &amp; Benefits'!$A:$I,3,FALSE)</f>
        <v>1</v>
      </c>
      <c r="J1454" s="157">
        <f>VLOOKUP($A1454,'2024-25 Salary &amp; Benefits'!$A:$I,4,FALSE)</f>
        <v>1</v>
      </c>
      <c r="K1454" s="144">
        <f t="shared" si="242"/>
        <v>503.29</v>
      </c>
      <c r="L1454" s="143">
        <f t="shared" si="243"/>
        <v>1.476</v>
      </c>
      <c r="M1454" s="145">
        <f>'2024-25 Salary &amp; Benefits'!$E$6</f>
        <v>72728</v>
      </c>
      <c r="N1454" s="145">
        <f>'2024-25 Salary &amp; Benefits'!$F$6</f>
        <v>78209</v>
      </c>
      <c r="O1454" s="9">
        <f t="shared" si="244"/>
        <v>107346.53</v>
      </c>
      <c r="P1454" s="9">
        <f t="shared" si="245"/>
        <v>8089.9499999999971</v>
      </c>
      <c r="Q1454" s="9">
        <f>'2024-25 Salary &amp; Benefits'!G$6</f>
        <v>14418.72</v>
      </c>
      <c r="R1454" s="146">
        <f>'2024-25 Salary &amp; Benefits'!H$6</f>
        <v>0.18149999999999999</v>
      </c>
      <c r="S1454" s="146">
        <f>'2024-25 Salary &amp; Benefits'!I$6</f>
        <v>0.17510000000000001</v>
      </c>
      <c r="T1454" s="9">
        <f t="shared" si="246"/>
        <v>42181.98</v>
      </c>
      <c r="U1454" s="9">
        <f t="shared" si="247"/>
        <v>1923.94</v>
      </c>
      <c r="V1454" s="9">
        <f t="shared" si="248"/>
        <v>336.88</v>
      </c>
      <c r="W1454" s="9">
        <f t="shared" si="249"/>
        <v>2260.8200000000002</v>
      </c>
      <c r="X1454" s="22">
        <f t="shared" si="250"/>
        <v>159879.28000000003</v>
      </c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</row>
    <row r="1455" spans="1:159" s="4" customFormat="1">
      <c r="A1455" s="78" t="s">
        <v>2283</v>
      </c>
      <c r="B1455" s="90" t="s">
        <v>369</v>
      </c>
      <c r="C1455" s="91">
        <v>4526</v>
      </c>
      <c r="D1455" s="90" t="s">
        <v>379</v>
      </c>
      <c r="E1455" s="110" t="str">
        <f>VLOOKUP($C1455,'2023-24 School Level AAFTE'!$C$4:$L$2380,9,FALSE)</f>
        <v>Yes</v>
      </c>
      <c r="F1455" s="98">
        <f>VLOOKUP($C1455,'2023-24 School Level AAFTE'!$C$4:$J$2380,8,FALSE)</f>
        <v>376</v>
      </c>
      <c r="G1455" s="100">
        <f>IFERROR(IF(E1455= "yes",VLOOKUP(C1455,Summary!$B:$I,5,0),0),0)</f>
        <v>0</v>
      </c>
      <c r="H1455" s="99">
        <f t="shared" si="241"/>
        <v>376</v>
      </c>
      <c r="I1455" s="157">
        <f>VLOOKUP($A1455,'2024-25 Salary &amp; Benefits'!$A:$I,3,FALSE)</f>
        <v>1</v>
      </c>
      <c r="J1455" s="157">
        <f>VLOOKUP($A1455,'2024-25 Salary &amp; Benefits'!$A:$I,4,FALSE)</f>
        <v>1</v>
      </c>
      <c r="K1455" s="144">
        <f t="shared" si="242"/>
        <v>376</v>
      </c>
      <c r="L1455" s="143">
        <f t="shared" si="243"/>
        <v>1.103</v>
      </c>
      <c r="M1455" s="145">
        <f>'2024-25 Salary &amp; Benefits'!$E$6</f>
        <v>72728</v>
      </c>
      <c r="N1455" s="145">
        <f>'2024-25 Salary &amp; Benefits'!$F$6</f>
        <v>78209</v>
      </c>
      <c r="O1455" s="9">
        <f t="shared" si="244"/>
        <v>80218.98</v>
      </c>
      <c r="P1455" s="9">
        <f t="shared" si="245"/>
        <v>6045.5500000000029</v>
      </c>
      <c r="Q1455" s="9">
        <f>'2024-25 Salary &amp; Benefits'!G$6</f>
        <v>14418.72</v>
      </c>
      <c r="R1455" s="146">
        <f>'2024-25 Salary &amp; Benefits'!H$6</f>
        <v>0.18149999999999999</v>
      </c>
      <c r="S1455" s="146">
        <f>'2024-25 Salary &amp; Benefits'!I$6</f>
        <v>0.17510000000000001</v>
      </c>
      <c r="T1455" s="9">
        <f t="shared" si="246"/>
        <v>31522.17</v>
      </c>
      <c r="U1455" s="9">
        <f t="shared" si="247"/>
        <v>1437.74</v>
      </c>
      <c r="V1455" s="9">
        <f t="shared" si="248"/>
        <v>251.75</v>
      </c>
      <c r="W1455" s="9">
        <f t="shared" si="249"/>
        <v>1689.49</v>
      </c>
      <c r="X1455" s="22">
        <f t="shared" si="250"/>
        <v>119476.19</v>
      </c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</row>
    <row r="1456" spans="1:159" s="4" customFormat="1">
      <c r="A1456" s="78" t="s">
        <v>2395</v>
      </c>
      <c r="B1456" s="90" t="s">
        <v>1232</v>
      </c>
      <c r="C1456" s="91">
        <v>5639</v>
      </c>
      <c r="D1456" s="90" t="s">
        <v>3138</v>
      </c>
      <c r="E1456" s="110" t="str">
        <f>VLOOKUP($C1456,'2023-24 School Level AAFTE'!$C$4:$L$2380,9,FALSE)</f>
        <v>No</v>
      </c>
      <c r="F1456" s="98">
        <f>VLOOKUP($C1456,'2023-24 School Level AAFTE'!$C$4:$J$2380,8,FALSE)</f>
        <v>1.43</v>
      </c>
      <c r="G1456" s="100">
        <f>IFERROR(IF(E1456= "yes",VLOOKUP(C1456,Summary!$B:$I,5,0),0),0)</f>
        <v>0</v>
      </c>
      <c r="H1456" s="99">
        <f t="shared" si="241"/>
        <v>0</v>
      </c>
      <c r="I1456" s="157">
        <f>VLOOKUP($A1456,'2024-25 Salary &amp; Benefits'!$A:$I,3,FALSE)</f>
        <v>1.01</v>
      </c>
      <c r="J1456" s="157">
        <f>VLOOKUP($A1456,'2024-25 Salary &amp; Benefits'!$A:$I,4,FALSE)</f>
        <v>1.01</v>
      </c>
      <c r="K1456" s="144">
        <f t="shared" si="242"/>
        <v>0</v>
      </c>
      <c r="L1456" s="143">
        <f t="shared" si="243"/>
        <v>0</v>
      </c>
      <c r="M1456" s="145">
        <f>'2024-25 Salary &amp; Benefits'!$E$6</f>
        <v>72728</v>
      </c>
      <c r="N1456" s="145">
        <f>'2024-25 Salary &amp; Benefits'!$F$6</f>
        <v>78209</v>
      </c>
      <c r="O1456" s="9">
        <f t="shared" si="244"/>
        <v>0</v>
      </c>
      <c r="P1456" s="9">
        <f t="shared" si="245"/>
        <v>0</v>
      </c>
      <c r="Q1456" s="9">
        <f>'2024-25 Salary &amp; Benefits'!G$6</f>
        <v>14418.72</v>
      </c>
      <c r="R1456" s="146">
        <f>'2024-25 Salary &amp; Benefits'!H$6</f>
        <v>0.18149999999999999</v>
      </c>
      <c r="S1456" s="146">
        <f>'2024-25 Salary &amp; Benefits'!I$6</f>
        <v>0.17510000000000001</v>
      </c>
      <c r="T1456" s="9">
        <f t="shared" si="246"/>
        <v>0</v>
      </c>
      <c r="U1456" s="9">
        <f t="shared" si="247"/>
        <v>0</v>
      </c>
      <c r="V1456" s="9">
        <f t="shared" si="248"/>
        <v>0</v>
      </c>
      <c r="W1456" s="9">
        <f t="shared" si="249"/>
        <v>0</v>
      </c>
      <c r="X1456" s="22">
        <f t="shared" si="250"/>
        <v>0</v>
      </c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</row>
    <row r="1457" spans="1:159" s="4" customFormat="1">
      <c r="A1457" s="78" t="s">
        <v>2395</v>
      </c>
      <c r="B1457" s="90" t="s">
        <v>1232</v>
      </c>
      <c r="C1457" s="91">
        <v>2396</v>
      </c>
      <c r="D1457" s="90" t="s">
        <v>1233</v>
      </c>
      <c r="E1457" s="110" t="str">
        <f>VLOOKUP($C1457,'2023-24 School Level AAFTE'!$C$4:$L$2380,9,FALSE)</f>
        <v>Yes</v>
      </c>
      <c r="F1457" s="98">
        <f>VLOOKUP($C1457,'2023-24 School Level AAFTE'!$C$4:$J$2380,8,FALSE)</f>
        <v>121.84</v>
      </c>
      <c r="G1457" s="100">
        <f>IFERROR(IF(E1457= "yes",VLOOKUP(C1457,Summary!$B:$I,5,0),0),0)</f>
        <v>0</v>
      </c>
      <c r="H1457" s="99">
        <f t="shared" si="241"/>
        <v>121.84</v>
      </c>
      <c r="I1457" s="157">
        <f>VLOOKUP($A1457,'2024-25 Salary &amp; Benefits'!$A:$I,3,FALSE)</f>
        <v>1.01</v>
      </c>
      <c r="J1457" s="157">
        <f>VLOOKUP($A1457,'2024-25 Salary &amp; Benefits'!$A:$I,4,FALSE)</f>
        <v>1.01</v>
      </c>
      <c r="K1457" s="144">
        <f t="shared" si="242"/>
        <v>121.84</v>
      </c>
      <c r="L1457" s="143">
        <f t="shared" si="243"/>
        <v>0.35699999999999998</v>
      </c>
      <c r="M1457" s="145">
        <f>'2024-25 Salary &amp; Benefits'!$E$6</f>
        <v>72728</v>
      </c>
      <c r="N1457" s="145">
        <f>'2024-25 Salary &amp; Benefits'!$F$6</f>
        <v>78209</v>
      </c>
      <c r="O1457" s="9">
        <f t="shared" si="244"/>
        <v>26223.53</v>
      </c>
      <c r="P1457" s="9">
        <f t="shared" si="245"/>
        <v>1976.2900000000009</v>
      </c>
      <c r="Q1457" s="9">
        <f>'2024-25 Salary &amp; Benefits'!G$6</f>
        <v>14418.72</v>
      </c>
      <c r="R1457" s="146">
        <f>'2024-25 Salary &amp; Benefits'!H$6</f>
        <v>0.18149999999999999</v>
      </c>
      <c r="S1457" s="146">
        <f>'2024-25 Salary &amp; Benefits'!I$6</f>
        <v>0.17510000000000001</v>
      </c>
      <c r="T1457" s="9">
        <f t="shared" si="246"/>
        <v>10253.1</v>
      </c>
      <c r="U1457" s="9">
        <f t="shared" si="247"/>
        <v>470</v>
      </c>
      <c r="V1457" s="9">
        <f t="shared" si="248"/>
        <v>82.3</v>
      </c>
      <c r="W1457" s="9">
        <f t="shared" si="249"/>
        <v>552.29999999999995</v>
      </c>
      <c r="X1457" s="22">
        <f t="shared" si="250"/>
        <v>39005.22</v>
      </c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</row>
    <row r="1458" spans="1:159" s="4" customFormat="1">
      <c r="A1458" s="78" t="s">
        <v>2395</v>
      </c>
      <c r="B1458" s="90" t="s">
        <v>1232</v>
      </c>
      <c r="C1458" s="91">
        <v>2397</v>
      </c>
      <c r="D1458" s="90" t="s">
        <v>1234</v>
      </c>
      <c r="E1458" s="110" t="str">
        <f>VLOOKUP($C1458,'2023-24 School Level AAFTE'!$C$4:$L$2380,9,FALSE)</f>
        <v>Yes</v>
      </c>
      <c r="F1458" s="98">
        <f>VLOOKUP($C1458,'2023-24 School Level AAFTE'!$C$4:$J$2380,8,FALSE)</f>
        <v>112.3</v>
      </c>
      <c r="G1458" s="100">
        <f>IFERROR(IF(E1458= "yes",VLOOKUP(C1458,Summary!$B:$I,5,0),0),0)</f>
        <v>0</v>
      </c>
      <c r="H1458" s="99">
        <f t="shared" si="241"/>
        <v>112.3</v>
      </c>
      <c r="I1458" s="157">
        <f>VLOOKUP($A1458,'2024-25 Salary &amp; Benefits'!$A:$I,3,FALSE)</f>
        <v>1.01</v>
      </c>
      <c r="J1458" s="157">
        <f>VLOOKUP($A1458,'2024-25 Salary &amp; Benefits'!$A:$I,4,FALSE)</f>
        <v>1.01</v>
      </c>
      <c r="K1458" s="144">
        <f t="shared" si="242"/>
        <v>112.3</v>
      </c>
      <c r="L1458" s="143">
        <f t="shared" si="243"/>
        <v>0.32900000000000001</v>
      </c>
      <c r="M1458" s="145">
        <f>'2024-25 Salary &amp; Benefits'!$E$6</f>
        <v>72728</v>
      </c>
      <c r="N1458" s="145">
        <f>'2024-25 Salary &amp; Benefits'!$F$6</f>
        <v>78209</v>
      </c>
      <c r="O1458" s="9">
        <f t="shared" si="244"/>
        <v>24166.79</v>
      </c>
      <c r="P1458" s="9">
        <f t="shared" si="245"/>
        <v>1821.2799999999988</v>
      </c>
      <c r="Q1458" s="9">
        <f>'2024-25 Salary &amp; Benefits'!G$6</f>
        <v>14418.72</v>
      </c>
      <c r="R1458" s="146">
        <f>'2024-25 Salary &amp; Benefits'!H$6</f>
        <v>0.18149999999999999</v>
      </c>
      <c r="S1458" s="146">
        <f>'2024-25 Salary &amp; Benefits'!I$6</f>
        <v>0.17510000000000001</v>
      </c>
      <c r="T1458" s="9">
        <f t="shared" si="246"/>
        <v>9448.94</v>
      </c>
      <c r="U1458" s="9">
        <f t="shared" si="247"/>
        <v>433.13</v>
      </c>
      <c r="V1458" s="9">
        <f t="shared" si="248"/>
        <v>75.84</v>
      </c>
      <c r="W1458" s="9">
        <f t="shared" si="249"/>
        <v>508.97</v>
      </c>
      <c r="X1458" s="22">
        <f t="shared" si="250"/>
        <v>35945.980000000003</v>
      </c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</row>
    <row r="1459" spans="1:159" s="4" customFormat="1">
      <c r="A1459" s="78" t="s">
        <v>2237</v>
      </c>
      <c r="B1459" s="90" t="s">
        <v>60</v>
      </c>
      <c r="C1459" s="91">
        <v>2133</v>
      </c>
      <c r="D1459" s="2" t="s">
        <v>61</v>
      </c>
      <c r="E1459" s="110" t="str">
        <f>VLOOKUP($C1459,'2023-24 School Level AAFTE'!$C$4:$L$2380,9,FALSE)</f>
        <v>Yes</v>
      </c>
      <c r="F1459" s="98">
        <f>VLOOKUP($C1459,'2023-24 School Level AAFTE'!$C$4:$J$2380,8,FALSE)</f>
        <v>140.29</v>
      </c>
      <c r="G1459" s="100">
        <f>IFERROR(IF(E1459= "yes",VLOOKUP(C1459,Summary!$B:$I,5,0),0),0)</f>
        <v>0</v>
      </c>
      <c r="H1459" s="99">
        <f t="shared" si="241"/>
        <v>140.29</v>
      </c>
      <c r="I1459" s="157">
        <f>VLOOKUP($A1459,'2024-25 Salary &amp; Benefits'!$A:$I,3,FALSE)</f>
        <v>1</v>
      </c>
      <c r="J1459" s="157">
        <f>VLOOKUP($A1459,'2024-25 Salary &amp; Benefits'!$A:$I,4,FALSE)</f>
        <v>1</v>
      </c>
      <c r="K1459" s="144">
        <f t="shared" si="242"/>
        <v>140.29</v>
      </c>
      <c r="L1459" s="143">
        <f t="shared" si="243"/>
        <v>0.41199999999999998</v>
      </c>
      <c r="M1459" s="145">
        <f>'2024-25 Salary &amp; Benefits'!$E$6</f>
        <v>72728</v>
      </c>
      <c r="N1459" s="145">
        <f>'2024-25 Salary &amp; Benefits'!$F$6</f>
        <v>78209</v>
      </c>
      <c r="O1459" s="9">
        <f t="shared" si="244"/>
        <v>29963.94</v>
      </c>
      <c r="P1459" s="9">
        <f t="shared" si="245"/>
        <v>2258.1700000000019</v>
      </c>
      <c r="Q1459" s="9">
        <f>'2024-25 Salary &amp; Benefits'!G$6</f>
        <v>14418.72</v>
      </c>
      <c r="R1459" s="146">
        <f>'2024-25 Salary &amp; Benefits'!H$6</f>
        <v>0.18149999999999999</v>
      </c>
      <c r="S1459" s="146">
        <f>'2024-25 Salary &amp; Benefits'!I$6</f>
        <v>0.17510000000000001</v>
      </c>
      <c r="T1459" s="9">
        <f t="shared" si="246"/>
        <v>11774.37</v>
      </c>
      <c r="U1459" s="9">
        <f t="shared" si="247"/>
        <v>537.04</v>
      </c>
      <c r="V1459" s="9">
        <f t="shared" si="248"/>
        <v>94.04</v>
      </c>
      <c r="W1459" s="9">
        <f t="shared" si="249"/>
        <v>631.07999999999993</v>
      </c>
      <c r="X1459" s="22">
        <f t="shared" si="250"/>
        <v>44627.56</v>
      </c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</row>
    <row r="1460" spans="1:159" s="4" customFormat="1">
      <c r="A1460" s="78" t="s">
        <v>2372</v>
      </c>
      <c r="B1460" s="90" t="s">
        <v>1150</v>
      </c>
      <c r="C1460" s="91">
        <v>2858</v>
      </c>
      <c r="D1460" s="90" t="s">
        <v>1151</v>
      </c>
      <c r="E1460" s="110" t="str">
        <f>VLOOKUP($C1460,'2023-24 School Level AAFTE'!$C$4:$L$2380,9,FALSE)</f>
        <v>Yes</v>
      </c>
      <c r="F1460" s="98">
        <f>VLOOKUP($C1460,'2023-24 School Level AAFTE'!$C$4:$J$2380,8,FALSE)</f>
        <v>271.36</v>
      </c>
      <c r="G1460" s="100">
        <f>IFERROR(IF(E1460= "yes",VLOOKUP(C1460,Summary!$B:$I,5,0),0),0)</f>
        <v>0</v>
      </c>
      <c r="H1460" s="99">
        <f t="shared" si="241"/>
        <v>271.36</v>
      </c>
      <c r="I1460" s="157">
        <f>VLOOKUP($A1460,'2024-25 Salary &amp; Benefits'!$A:$I,3,FALSE)</f>
        <v>1</v>
      </c>
      <c r="J1460" s="157">
        <f>VLOOKUP($A1460,'2024-25 Salary &amp; Benefits'!$A:$I,4,FALSE)</f>
        <v>1.04</v>
      </c>
      <c r="K1460" s="144">
        <f t="shared" si="242"/>
        <v>271.36</v>
      </c>
      <c r="L1460" s="143">
        <f t="shared" si="243"/>
        <v>0.79600000000000004</v>
      </c>
      <c r="M1460" s="145">
        <f>'2024-25 Salary &amp; Benefits'!$E$6</f>
        <v>72728</v>
      </c>
      <c r="N1460" s="145">
        <f>'2024-25 Salary &amp; Benefits'!$F$6</f>
        <v>78209</v>
      </c>
      <c r="O1460" s="9">
        <f t="shared" si="244"/>
        <v>57891.49</v>
      </c>
      <c r="P1460" s="9">
        <f t="shared" si="245"/>
        <v>6853.0500000000029</v>
      </c>
      <c r="Q1460" s="9">
        <f>'2024-25 Salary &amp; Benefits'!G$6</f>
        <v>14418.72</v>
      </c>
      <c r="R1460" s="146">
        <f>'2024-25 Salary &amp; Benefits'!H$6</f>
        <v>0.18149999999999999</v>
      </c>
      <c r="S1460" s="146">
        <f>'2024-25 Salary &amp; Benefits'!I$6</f>
        <v>0.17510000000000001</v>
      </c>
      <c r="T1460" s="9">
        <f t="shared" si="246"/>
        <v>23184.58</v>
      </c>
      <c r="U1460" s="9">
        <f t="shared" si="247"/>
        <v>1079.08</v>
      </c>
      <c r="V1460" s="9">
        <f t="shared" si="248"/>
        <v>188.95</v>
      </c>
      <c r="W1460" s="9">
        <f t="shared" si="249"/>
        <v>1268.03</v>
      </c>
      <c r="X1460" s="22">
        <f t="shared" si="250"/>
        <v>89197.150000000009</v>
      </c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</row>
    <row r="1461" spans="1:159" s="4" customFormat="1">
      <c r="A1461" s="78" t="s">
        <v>2417</v>
      </c>
      <c r="B1461" s="90" t="s">
        <v>1428</v>
      </c>
      <c r="C1461" s="91">
        <v>3299</v>
      </c>
      <c r="D1461" s="90" t="s">
        <v>1435</v>
      </c>
      <c r="E1461" s="110" t="str">
        <f>VLOOKUP($C1461,'2023-24 School Level AAFTE'!$C$4:$L$2380,9,FALSE)</f>
        <v>No</v>
      </c>
      <c r="F1461" s="98">
        <f>VLOOKUP($C1461,'2023-24 School Level AAFTE'!$C$4:$J$2380,8,FALSE)</f>
        <v>353.58</v>
      </c>
      <c r="G1461" s="100">
        <f>IFERROR(IF(E1461= "yes",VLOOKUP(C1461,Summary!$B:$I,5,0),0),0)</f>
        <v>0</v>
      </c>
      <c r="H1461" s="99">
        <f t="shared" si="241"/>
        <v>0</v>
      </c>
      <c r="I1461" s="157">
        <f>VLOOKUP($A1461,'2024-25 Salary &amp; Benefits'!$A:$I,3,FALSE)</f>
        <v>1.1299999999999999</v>
      </c>
      <c r="J1461" s="157">
        <f>VLOOKUP($A1461,'2024-25 Salary &amp; Benefits'!$A:$I,4,FALSE)</f>
        <v>1.1299999999999999</v>
      </c>
      <c r="K1461" s="144">
        <f t="shared" si="242"/>
        <v>0</v>
      </c>
      <c r="L1461" s="143">
        <f t="shared" si="243"/>
        <v>0</v>
      </c>
      <c r="M1461" s="145">
        <f>'2024-25 Salary &amp; Benefits'!$E$6</f>
        <v>72728</v>
      </c>
      <c r="N1461" s="145">
        <f>'2024-25 Salary &amp; Benefits'!$F$6</f>
        <v>78209</v>
      </c>
      <c r="O1461" s="9">
        <f t="shared" si="244"/>
        <v>0</v>
      </c>
      <c r="P1461" s="9">
        <f t="shared" si="245"/>
        <v>0</v>
      </c>
      <c r="Q1461" s="9">
        <f>'2024-25 Salary &amp; Benefits'!G$6</f>
        <v>14418.72</v>
      </c>
      <c r="R1461" s="146">
        <f>'2024-25 Salary &amp; Benefits'!H$6</f>
        <v>0.18149999999999999</v>
      </c>
      <c r="S1461" s="146">
        <f>'2024-25 Salary &amp; Benefits'!I$6</f>
        <v>0.17510000000000001</v>
      </c>
      <c r="T1461" s="9">
        <f t="shared" si="246"/>
        <v>0</v>
      </c>
      <c r="U1461" s="9">
        <f t="shared" si="247"/>
        <v>0</v>
      </c>
      <c r="V1461" s="9">
        <f t="shared" si="248"/>
        <v>0</v>
      </c>
      <c r="W1461" s="9">
        <f t="shared" si="249"/>
        <v>0</v>
      </c>
      <c r="X1461" s="22">
        <f t="shared" si="250"/>
        <v>0</v>
      </c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</row>
    <row r="1462" spans="1:159" s="4" customFormat="1">
      <c r="A1462" s="78" t="s">
        <v>2417</v>
      </c>
      <c r="B1462" s="90" t="s">
        <v>1428</v>
      </c>
      <c r="C1462" s="91">
        <v>4080</v>
      </c>
      <c r="D1462" s="90" t="s">
        <v>1437</v>
      </c>
      <c r="E1462" s="110" t="str">
        <f>VLOOKUP($C1462,'2023-24 School Level AAFTE'!$C$4:$L$2380,9,FALSE)</f>
        <v>No</v>
      </c>
      <c r="F1462" s="98">
        <f>VLOOKUP($C1462,'2023-24 School Level AAFTE'!$C$4:$J$2380,8,FALSE)</f>
        <v>356.75</v>
      </c>
      <c r="G1462" s="100">
        <f>IFERROR(IF(E1462= "yes",VLOOKUP(C1462,Summary!$B:$I,5,0),0),0)</f>
        <v>0</v>
      </c>
      <c r="H1462" s="99">
        <f t="shared" si="241"/>
        <v>0</v>
      </c>
      <c r="I1462" s="157">
        <f>VLOOKUP($A1462,'2024-25 Salary &amp; Benefits'!$A:$I,3,FALSE)</f>
        <v>1.1299999999999999</v>
      </c>
      <c r="J1462" s="157">
        <f>VLOOKUP($A1462,'2024-25 Salary &amp; Benefits'!$A:$I,4,FALSE)</f>
        <v>1.1299999999999999</v>
      </c>
      <c r="K1462" s="144">
        <f t="shared" si="242"/>
        <v>0</v>
      </c>
      <c r="L1462" s="143">
        <f t="shared" si="243"/>
        <v>0</v>
      </c>
      <c r="M1462" s="145">
        <f>'2024-25 Salary &amp; Benefits'!$E$6</f>
        <v>72728</v>
      </c>
      <c r="N1462" s="145">
        <f>'2024-25 Salary &amp; Benefits'!$F$6</f>
        <v>78209</v>
      </c>
      <c r="O1462" s="9">
        <f t="shared" si="244"/>
        <v>0</v>
      </c>
      <c r="P1462" s="9">
        <f t="shared" si="245"/>
        <v>0</v>
      </c>
      <c r="Q1462" s="9">
        <f>'2024-25 Salary &amp; Benefits'!G$6</f>
        <v>14418.72</v>
      </c>
      <c r="R1462" s="146">
        <f>'2024-25 Salary &amp; Benefits'!H$6</f>
        <v>0.18149999999999999</v>
      </c>
      <c r="S1462" s="146">
        <f>'2024-25 Salary &amp; Benefits'!I$6</f>
        <v>0.17510000000000001</v>
      </c>
      <c r="T1462" s="9">
        <f t="shared" si="246"/>
        <v>0</v>
      </c>
      <c r="U1462" s="9">
        <f t="shared" si="247"/>
        <v>0</v>
      </c>
      <c r="V1462" s="9">
        <f t="shared" si="248"/>
        <v>0</v>
      </c>
      <c r="W1462" s="9">
        <f t="shared" si="249"/>
        <v>0</v>
      </c>
      <c r="X1462" s="22">
        <f t="shared" si="250"/>
        <v>0</v>
      </c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</row>
    <row r="1463" spans="1:159" s="4" customFormat="1">
      <c r="A1463" s="78" t="s">
        <v>2417</v>
      </c>
      <c r="B1463" s="90" t="s">
        <v>1428</v>
      </c>
      <c r="C1463" s="91">
        <v>3055</v>
      </c>
      <c r="D1463" s="90" t="s">
        <v>1433</v>
      </c>
      <c r="E1463" s="110" t="str">
        <f>VLOOKUP($C1463,'2023-24 School Level AAFTE'!$C$4:$L$2380,9,FALSE)</f>
        <v>Yes</v>
      </c>
      <c r="F1463" s="98">
        <f>VLOOKUP($C1463,'2023-24 School Level AAFTE'!$C$4:$J$2380,8,FALSE)</f>
        <v>312.31</v>
      </c>
      <c r="G1463" s="100">
        <f>IFERROR(IF(E1463= "yes",VLOOKUP(C1463,Summary!$B:$I,5,0),0),0)</f>
        <v>0</v>
      </c>
      <c r="H1463" s="99">
        <f t="shared" si="241"/>
        <v>312.31</v>
      </c>
      <c r="I1463" s="157">
        <f>VLOOKUP($A1463,'2024-25 Salary &amp; Benefits'!$A:$I,3,FALSE)</f>
        <v>1.1299999999999999</v>
      </c>
      <c r="J1463" s="157">
        <f>VLOOKUP($A1463,'2024-25 Salary &amp; Benefits'!$A:$I,4,FALSE)</f>
        <v>1.1299999999999999</v>
      </c>
      <c r="K1463" s="144">
        <f t="shared" si="242"/>
        <v>312.31</v>
      </c>
      <c r="L1463" s="143">
        <f t="shared" si="243"/>
        <v>0.91600000000000004</v>
      </c>
      <c r="M1463" s="145">
        <f>'2024-25 Salary &amp; Benefits'!$E$6</f>
        <v>72728</v>
      </c>
      <c r="N1463" s="145">
        <f>'2024-25 Salary &amp; Benefits'!$F$6</f>
        <v>78209</v>
      </c>
      <c r="O1463" s="9">
        <f t="shared" si="244"/>
        <v>75279.3</v>
      </c>
      <c r="P1463" s="9">
        <f t="shared" si="245"/>
        <v>5673.2700000000041</v>
      </c>
      <c r="Q1463" s="9">
        <f>'2024-25 Salary &amp; Benefits'!G$6</f>
        <v>14418.72</v>
      </c>
      <c r="R1463" s="146">
        <f>'2024-25 Salary &amp; Benefits'!H$6</f>
        <v>0.18149999999999999</v>
      </c>
      <c r="S1463" s="146">
        <f>'2024-25 Salary &amp; Benefits'!I$6</f>
        <v>0.17510000000000001</v>
      </c>
      <c r="T1463" s="9">
        <f t="shared" si="246"/>
        <v>27864.13</v>
      </c>
      <c r="U1463" s="9">
        <f t="shared" si="247"/>
        <v>1349.21</v>
      </c>
      <c r="V1463" s="9">
        <f t="shared" si="248"/>
        <v>236.25</v>
      </c>
      <c r="W1463" s="9">
        <f t="shared" si="249"/>
        <v>1585.46</v>
      </c>
      <c r="X1463" s="22">
        <f t="shared" si="250"/>
        <v>110402.16000000002</v>
      </c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</row>
    <row r="1464" spans="1:159" s="4" customFormat="1">
      <c r="A1464" s="78" t="s">
        <v>2417</v>
      </c>
      <c r="B1464" s="90" t="s">
        <v>1428</v>
      </c>
      <c r="C1464" s="91">
        <v>4081</v>
      </c>
      <c r="D1464" s="90" t="s">
        <v>1438</v>
      </c>
      <c r="E1464" s="110" t="str">
        <f>VLOOKUP($C1464,'2023-24 School Level AAFTE'!$C$4:$L$2380,9,FALSE)</f>
        <v>No</v>
      </c>
      <c r="F1464" s="98">
        <f>VLOOKUP($C1464,'2023-24 School Level AAFTE'!$C$4:$J$2380,8,FALSE)</f>
        <v>1383.23</v>
      </c>
      <c r="G1464" s="100">
        <f>IFERROR(IF(E1464= "yes",VLOOKUP(C1464,Summary!$B:$I,5,0),0),0)</f>
        <v>0</v>
      </c>
      <c r="H1464" s="99">
        <f t="shared" si="241"/>
        <v>0</v>
      </c>
      <c r="I1464" s="157">
        <f>VLOOKUP($A1464,'2024-25 Salary &amp; Benefits'!$A:$I,3,FALSE)</f>
        <v>1.1299999999999999</v>
      </c>
      <c r="J1464" s="157">
        <f>VLOOKUP($A1464,'2024-25 Salary &amp; Benefits'!$A:$I,4,FALSE)</f>
        <v>1.1299999999999999</v>
      </c>
      <c r="K1464" s="144">
        <f t="shared" si="242"/>
        <v>0</v>
      </c>
      <c r="L1464" s="143">
        <f t="shared" si="243"/>
        <v>0</v>
      </c>
      <c r="M1464" s="145">
        <f>'2024-25 Salary &amp; Benefits'!$E$6</f>
        <v>72728</v>
      </c>
      <c r="N1464" s="145">
        <f>'2024-25 Salary &amp; Benefits'!$F$6</f>
        <v>78209</v>
      </c>
      <c r="O1464" s="9">
        <f t="shared" si="244"/>
        <v>0</v>
      </c>
      <c r="P1464" s="9">
        <f t="shared" si="245"/>
        <v>0</v>
      </c>
      <c r="Q1464" s="9">
        <f>'2024-25 Salary &amp; Benefits'!G$6</f>
        <v>14418.72</v>
      </c>
      <c r="R1464" s="146">
        <f>'2024-25 Salary &amp; Benefits'!H$6</f>
        <v>0.18149999999999999</v>
      </c>
      <c r="S1464" s="146">
        <f>'2024-25 Salary &amp; Benefits'!I$6</f>
        <v>0.17510000000000001</v>
      </c>
      <c r="T1464" s="9">
        <f t="shared" si="246"/>
        <v>0</v>
      </c>
      <c r="U1464" s="9">
        <f t="shared" si="247"/>
        <v>0</v>
      </c>
      <c r="V1464" s="9">
        <f t="shared" si="248"/>
        <v>0</v>
      </c>
      <c r="W1464" s="9">
        <f t="shared" si="249"/>
        <v>0</v>
      </c>
      <c r="X1464" s="22">
        <f t="shared" si="250"/>
        <v>0</v>
      </c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</row>
    <row r="1465" spans="1:159" s="4" customFormat="1">
      <c r="A1465" s="78" t="s">
        <v>2417</v>
      </c>
      <c r="B1465" s="90" t="s">
        <v>1428</v>
      </c>
      <c r="C1465" s="91">
        <v>2294</v>
      </c>
      <c r="D1465" s="90" t="s">
        <v>1430</v>
      </c>
      <c r="E1465" s="110" t="str">
        <f>VLOOKUP($C1465,'2023-24 School Level AAFTE'!$C$4:$L$2380,9,FALSE)</f>
        <v>No</v>
      </c>
      <c r="F1465" s="98">
        <f>VLOOKUP($C1465,'2023-24 School Level AAFTE'!$C$4:$J$2380,8,FALSE)</f>
        <v>485.29</v>
      </c>
      <c r="G1465" s="100">
        <f>IFERROR(IF(E1465= "yes",VLOOKUP(C1465,Summary!$B:$I,5,0),0),0)</f>
        <v>0</v>
      </c>
      <c r="H1465" s="99">
        <f t="shared" si="241"/>
        <v>0</v>
      </c>
      <c r="I1465" s="157">
        <f>VLOOKUP($A1465,'2024-25 Salary &amp; Benefits'!$A:$I,3,FALSE)</f>
        <v>1.1299999999999999</v>
      </c>
      <c r="J1465" s="157">
        <f>VLOOKUP($A1465,'2024-25 Salary &amp; Benefits'!$A:$I,4,FALSE)</f>
        <v>1.1299999999999999</v>
      </c>
      <c r="K1465" s="144">
        <f t="shared" si="242"/>
        <v>0</v>
      </c>
      <c r="L1465" s="143">
        <f t="shared" si="243"/>
        <v>0</v>
      </c>
      <c r="M1465" s="145">
        <f>'2024-25 Salary &amp; Benefits'!$E$6</f>
        <v>72728</v>
      </c>
      <c r="N1465" s="145">
        <f>'2024-25 Salary &amp; Benefits'!$F$6</f>
        <v>78209</v>
      </c>
      <c r="O1465" s="9">
        <f t="shared" si="244"/>
        <v>0</v>
      </c>
      <c r="P1465" s="9">
        <f t="shared" si="245"/>
        <v>0</v>
      </c>
      <c r="Q1465" s="9">
        <f>'2024-25 Salary &amp; Benefits'!G$6</f>
        <v>14418.72</v>
      </c>
      <c r="R1465" s="146">
        <f>'2024-25 Salary &amp; Benefits'!H$6</f>
        <v>0.18149999999999999</v>
      </c>
      <c r="S1465" s="146">
        <f>'2024-25 Salary &amp; Benefits'!I$6</f>
        <v>0.17510000000000001</v>
      </c>
      <c r="T1465" s="9">
        <f t="shared" si="246"/>
        <v>0</v>
      </c>
      <c r="U1465" s="9">
        <f t="shared" si="247"/>
        <v>0</v>
      </c>
      <c r="V1465" s="9">
        <f t="shared" si="248"/>
        <v>0</v>
      </c>
      <c r="W1465" s="9">
        <f t="shared" si="249"/>
        <v>0</v>
      </c>
      <c r="X1465" s="22">
        <f t="shared" si="250"/>
        <v>0</v>
      </c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</row>
    <row r="1466" spans="1:159" s="4" customFormat="1">
      <c r="A1466" s="78" t="s">
        <v>2417</v>
      </c>
      <c r="B1466" s="90" t="s">
        <v>1428</v>
      </c>
      <c r="C1466" s="91">
        <v>2944</v>
      </c>
      <c r="D1466" s="90" t="s">
        <v>1432</v>
      </c>
      <c r="E1466" s="110" t="str">
        <f>VLOOKUP($C1466,'2023-24 School Level AAFTE'!$C$4:$L$2380,9,FALSE)</f>
        <v>No</v>
      </c>
      <c r="F1466" s="98">
        <f>VLOOKUP($C1466,'2023-24 School Level AAFTE'!$C$4:$J$2380,8,FALSE)</f>
        <v>405.59000000000003</v>
      </c>
      <c r="G1466" s="100">
        <f>IFERROR(IF(E1466= "yes",VLOOKUP(C1466,Summary!$B:$I,5,0),0),0)</f>
        <v>0</v>
      </c>
      <c r="H1466" s="99">
        <f t="shared" si="241"/>
        <v>0</v>
      </c>
      <c r="I1466" s="157">
        <f>VLOOKUP($A1466,'2024-25 Salary &amp; Benefits'!$A:$I,3,FALSE)</f>
        <v>1.1299999999999999</v>
      </c>
      <c r="J1466" s="157">
        <f>VLOOKUP($A1466,'2024-25 Salary &amp; Benefits'!$A:$I,4,FALSE)</f>
        <v>1.1299999999999999</v>
      </c>
      <c r="K1466" s="144">
        <f t="shared" si="242"/>
        <v>0</v>
      </c>
      <c r="L1466" s="143">
        <f t="shared" si="243"/>
        <v>0</v>
      </c>
      <c r="M1466" s="145">
        <f>'2024-25 Salary &amp; Benefits'!$E$6</f>
        <v>72728</v>
      </c>
      <c r="N1466" s="145">
        <f>'2024-25 Salary &amp; Benefits'!$F$6</f>
        <v>78209</v>
      </c>
      <c r="O1466" s="9">
        <f t="shared" si="244"/>
        <v>0</v>
      </c>
      <c r="P1466" s="9">
        <f t="shared" si="245"/>
        <v>0</v>
      </c>
      <c r="Q1466" s="9">
        <f>'2024-25 Salary &amp; Benefits'!G$6</f>
        <v>14418.72</v>
      </c>
      <c r="R1466" s="146">
        <f>'2024-25 Salary &amp; Benefits'!H$6</f>
        <v>0.18149999999999999</v>
      </c>
      <c r="S1466" s="146">
        <f>'2024-25 Salary &amp; Benefits'!I$6</f>
        <v>0.17510000000000001</v>
      </c>
      <c r="T1466" s="9">
        <f t="shared" si="246"/>
        <v>0</v>
      </c>
      <c r="U1466" s="9">
        <f t="shared" si="247"/>
        <v>0</v>
      </c>
      <c r="V1466" s="9">
        <f t="shared" si="248"/>
        <v>0</v>
      </c>
      <c r="W1466" s="9">
        <f t="shared" si="249"/>
        <v>0</v>
      </c>
      <c r="X1466" s="22">
        <f t="shared" si="250"/>
        <v>0</v>
      </c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</row>
    <row r="1467" spans="1:159" s="4" customFormat="1">
      <c r="A1467" t="s">
        <v>2417</v>
      </c>
      <c r="B1467" s="90" t="s">
        <v>1428</v>
      </c>
      <c r="C1467" s="91">
        <v>4387</v>
      </c>
      <c r="D1467" s="90" t="s">
        <v>1443</v>
      </c>
      <c r="E1467" s="110" t="str">
        <f>VLOOKUP($C1467,'2023-24 School Level AAFTE'!$C$4:$L$2380,9,FALSE)</f>
        <v>No</v>
      </c>
      <c r="F1467" s="98">
        <f>VLOOKUP($C1467,'2023-24 School Level AAFTE'!$C$4:$J$2380,8,FALSE)</f>
        <v>595.75</v>
      </c>
      <c r="G1467" s="100">
        <f>IFERROR(IF(E1467= "yes",VLOOKUP(C1467,Summary!$B:$I,5,0),0),0)</f>
        <v>0</v>
      </c>
      <c r="H1467" s="99">
        <f t="shared" si="241"/>
        <v>0</v>
      </c>
      <c r="I1467" s="157">
        <f>VLOOKUP($A1467,'2024-25 Salary &amp; Benefits'!$A:$I,3,FALSE)</f>
        <v>1.1299999999999999</v>
      </c>
      <c r="J1467" s="157">
        <f>VLOOKUP($A1467,'2024-25 Salary &amp; Benefits'!$A:$I,4,FALSE)</f>
        <v>1.1299999999999999</v>
      </c>
      <c r="K1467" s="144">
        <f t="shared" si="242"/>
        <v>0</v>
      </c>
      <c r="L1467" s="143">
        <f t="shared" si="243"/>
        <v>0</v>
      </c>
      <c r="M1467" s="145">
        <f>'2024-25 Salary &amp; Benefits'!$E$6</f>
        <v>72728</v>
      </c>
      <c r="N1467" s="145">
        <f>'2024-25 Salary &amp; Benefits'!$F$6</f>
        <v>78209</v>
      </c>
      <c r="O1467" s="9">
        <f t="shared" si="244"/>
        <v>0</v>
      </c>
      <c r="P1467" s="9">
        <f t="shared" si="245"/>
        <v>0</v>
      </c>
      <c r="Q1467" s="9">
        <f>'2024-25 Salary &amp; Benefits'!G$6</f>
        <v>14418.72</v>
      </c>
      <c r="R1467" s="146">
        <f>'2024-25 Salary &amp; Benefits'!H$6</f>
        <v>0.18149999999999999</v>
      </c>
      <c r="S1467" s="146">
        <f>'2024-25 Salary &amp; Benefits'!I$6</f>
        <v>0.17510000000000001</v>
      </c>
      <c r="T1467" s="9">
        <f t="shared" si="246"/>
        <v>0</v>
      </c>
      <c r="U1467" s="9">
        <f t="shared" si="247"/>
        <v>0</v>
      </c>
      <c r="V1467" s="9">
        <f t="shared" si="248"/>
        <v>0</v>
      </c>
      <c r="W1467" s="9">
        <f t="shared" si="249"/>
        <v>0</v>
      </c>
      <c r="X1467" s="22">
        <f t="shared" si="250"/>
        <v>0</v>
      </c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</row>
    <row r="1468" spans="1:159" s="4" customFormat="1">
      <c r="A1468" s="78" t="s">
        <v>2417</v>
      </c>
      <c r="B1468" s="90" t="s">
        <v>1428</v>
      </c>
      <c r="C1468" s="91">
        <v>1516</v>
      </c>
      <c r="D1468" s="90" t="s">
        <v>1429</v>
      </c>
      <c r="E1468" s="110" t="str">
        <f>VLOOKUP($C1468,'2023-24 School Level AAFTE'!$C$4:$L$2380,9,FALSE)</f>
        <v>No</v>
      </c>
      <c r="F1468" s="98">
        <f>VLOOKUP($C1468,'2023-24 School Level AAFTE'!$C$4:$J$2380,8,FALSE)</f>
        <v>140.61000000000001</v>
      </c>
      <c r="G1468" s="100">
        <f>IFERROR(IF(E1468= "yes",VLOOKUP(C1468,Summary!$B:$I,5,0),0),0)</f>
        <v>0</v>
      </c>
      <c r="H1468" s="99">
        <f t="shared" si="241"/>
        <v>0</v>
      </c>
      <c r="I1468" s="157">
        <f>VLOOKUP($A1468,'2024-25 Salary &amp; Benefits'!$A:$I,3,FALSE)</f>
        <v>1.1299999999999999</v>
      </c>
      <c r="J1468" s="157">
        <f>VLOOKUP($A1468,'2024-25 Salary &amp; Benefits'!$A:$I,4,FALSE)</f>
        <v>1.1299999999999999</v>
      </c>
      <c r="K1468" s="144">
        <f t="shared" si="242"/>
        <v>0</v>
      </c>
      <c r="L1468" s="143">
        <f t="shared" si="243"/>
        <v>0</v>
      </c>
      <c r="M1468" s="145">
        <f>'2024-25 Salary &amp; Benefits'!$E$6</f>
        <v>72728</v>
      </c>
      <c r="N1468" s="145">
        <f>'2024-25 Salary &amp; Benefits'!$F$6</f>
        <v>78209</v>
      </c>
      <c r="O1468" s="9">
        <f t="shared" si="244"/>
        <v>0</v>
      </c>
      <c r="P1468" s="9">
        <f t="shared" si="245"/>
        <v>0</v>
      </c>
      <c r="Q1468" s="9">
        <f>'2024-25 Salary &amp; Benefits'!G$6</f>
        <v>14418.72</v>
      </c>
      <c r="R1468" s="146">
        <f>'2024-25 Salary &amp; Benefits'!H$6</f>
        <v>0.18149999999999999</v>
      </c>
      <c r="S1468" s="146">
        <f>'2024-25 Salary &amp; Benefits'!I$6</f>
        <v>0.17510000000000001</v>
      </c>
      <c r="T1468" s="9">
        <f t="shared" si="246"/>
        <v>0</v>
      </c>
      <c r="U1468" s="9">
        <f t="shared" si="247"/>
        <v>0</v>
      </c>
      <c r="V1468" s="9">
        <f t="shared" si="248"/>
        <v>0</v>
      </c>
      <c r="W1468" s="9">
        <f t="shared" si="249"/>
        <v>0</v>
      </c>
      <c r="X1468" s="22">
        <f t="shared" si="250"/>
        <v>0</v>
      </c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</row>
    <row r="1469" spans="1:159" s="4" customFormat="1">
      <c r="A1469" s="78" t="s">
        <v>2417</v>
      </c>
      <c r="B1469" s="90" t="s">
        <v>1428</v>
      </c>
      <c r="C1469" s="91">
        <v>4156</v>
      </c>
      <c r="D1469" s="90" t="s">
        <v>1439</v>
      </c>
      <c r="E1469" s="110" t="str">
        <f>VLOOKUP($C1469,'2023-24 School Level AAFTE'!$C$4:$L$2380,9,FALSE)</f>
        <v>No</v>
      </c>
      <c r="F1469" s="98">
        <f>VLOOKUP($C1469,'2023-24 School Level AAFTE'!$C$4:$J$2380,8,FALSE)</f>
        <v>460.84</v>
      </c>
      <c r="G1469" s="100">
        <f>IFERROR(IF(E1469= "yes",VLOOKUP(C1469,Summary!$B:$I,5,0),0),0)</f>
        <v>0</v>
      </c>
      <c r="H1469" s="99">
        <f t="shared" si="241"/>
        <v>0</v>
      </c>
      <c r="I1469" s="157">
        <f>VLOOKUP($A1469,'2024-25 Salary &amp; Benefits'!$A:$I,3,FALSE)</f>
        <v>1.1299999999999999</v>
      </c>
      <c r="J1469" s="157">
        <f>VLOOKUP($A1469,'2024-25 Salary &amp; Benefits'!$A:$I,4,FALSE)</f>
        <v>1.1299999999999999</v>
      </c>
      <c r="K1469" s="144">
        <f t="shared" si="242"/>
        <v>0</v>
      </c>
      <c r="L1469" s="143">
        <f t="shared" si="243"/>
        <v>0</v>
      </c>
      <c r="M1469" s="145">
        <f>'2024-25 Salary &amp; Benefits'!$E$6</f>
        <v>72728</v>
      </c>
      <c r="N1469" s="145">
        <f>'2024-25 Salary &amp; Benefits'!$F$6</f>
        <v>78209</v>
      </c>
      <c r="O1469" s="9">
        <f t="shared" si="244"/>
        <v>0</v>
      </c>
      <c r="P1469" s="9">
        <f t="shared" si="245"/>
        <v>0</v>
      </c>
      <c r="Q1469" s="9">
        <f>'2024-25 Salary &amp; Benefits'!G$6</f>
        <v>14418.72</v>
      </c>
      <c r="R1469" s="146">
        <f>'2024-25 Salary &amp; Benefits'!H$6</f>
        <v>0.18149999999999999</v>
      </c>
      <c r="S1469" s="146">
        <f>'2024-25 Salary &amp; Benefits'!I$6</f>
        <v>0.17510000000000001</v>
      </c>
      <c r="T1469" s="9">
        <f t="shared" si="246"/>
        <v>0</v>
      </c>
      <c r="U1469" s="9">
        <f t="shared" si="247"/>
        <v>0</v>
      </c>
      <c r="V1469" s="9">
        <f t="shared" si="248"/>
        <v>0</v>
      </c>
      <c r="W1469" s="9">
        <f t="shared" si="249"/>
        <v>0</v>
      </c>
      <c r="X1469" s="22">
        <f t="shared" si="250"/>
        <v>0</v>
      </c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</row>
    <row r="1470" spans="1:159" s="4" customFormat="1">
      <c r="A1470" s="78" t="s">
        <v>2417</v>
      </c>
      <c r="B1470" s="90" t="s">
        <v>1428</v>
      </c>
      <c r="C1470" s="91">
        <v>4219</v>
      </c>
      <c r="D1470" s="90" t="s">
        <v>1441</v>
      </c>
      <c r="E1470" s="110" t="str">
        <f>VLOOKUP($C1470,'2023-24 School Level AAFTE'!$C$4:$L$2380,9,FALSE)</f>
        <v>No</v>
      </c>
      <c r="F1470" s="98">
        <f>VLOOKUP($C1470,'2023-24 School Level AAFTE'!$C$4:$J$2380,8,FALSE)</f>
        <v>483</v>
      </c>
      <c r="G1470" s="100">
        <f>IFERROR(IF(E1470= "yes",VLOOKUP(C1470,Summary!$B:$I,5,0),0),0)</f>
        <v>0</v>
      </c>
      <c r="H1470" s="99">
        <f t="shared" si="241"/>
        <v>0</v>
      </c>
      <c r="I1470" s="157">
        <f>VLOOKUP($A1470,'2024-25 Salary &amp; Benefits'!$A:$I,3,FALSE)</f>
        <v>1.1299999999999999</v>
      </c>
      <c r="J1470" s="157">
        <f>VLOOKUP($A1470,'2024-25 Salary &amp; Benefits'!$A:$I,4,FALSE)</f>
        <v>1.1299999999999999</v>
      </c>
      <c r="K1470" s="144">
        <f t="shared" si="242"/>
        <v>0</v>
      </c>
      <c r="L1470" s="143">
        <f t="shared" si="243"/>
        <v>0</v>
      </c>
      <c r="M1470" s="145">
        <f>'2024-25 Salary &amp; Benefits'!$E$6</f>
        <v>72728</v>
      </c>
      <c r="N1470" s="145">
        <f>'2024-25 Salary &amp; Benefits'!$F$6</f>
        <v>78209</v>
      </c>
      <c r="O1470" s="9">
        <f t="shared" si="244"/>
        <v>0</v>
      </c>
      <c r="P1470" s="9">
        <f t="shared" si="245"/>
        <v>0</v>
      </c>
      <c r="Q1470" s="9">
        <f>'2024-25 Salary &amp; Benefits'!G$6</f>
        <v>14418.72</v>
      </c>
      <c r="R1470" s="146">
        <f>'2024-25 Salary &amp; Benefits'!H$6</f>
        <v>0.18149999999999999</v>
      </c>
      <c r="S1470" s="146">
        <f>'2024-25 Salary &amp; Benefits'!I$6</f>
        <v>0.17510000000000001</v>
      </c>
      <c r="T1470" s="9">
        <f t="shared" si="246"/>
        <v>0</v>
      </c>
      <c r="U1470" s="9">
        <f t="shared" si="247"/>
        <v>0</v>
      </c>
      <c r="V1470" s="9">
        <f t="shared" si="248"/>
        <v>0</v>
      </c>
      <c r="W1470" s="9">
        <f t="shared" si="249"/>
        <v>0</v>
      </c>
      <c r="X1470" s="22">
        <f t="shared" si="250"/>
        <v>0</v>
      </c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</row>
    <row r="1471" spans="1:159" s="4" customFormat="1">
      <c r="A1471" s="78" t="s">
        <v>2417</v>
      </c>
      <c r="B1471" s="90" t="s">
        <v>1428</v>
      </c>
      <c r="C1471" s="91">
        <v>4189</v>
      </c>
      <c r="D1471" s="90" t="s">
        <v>1440</v>
      </c>
      <c r="E1471" s="110" t="str">
        <f>VLOOKUP($C1471,'2023-24 School Level AAFTE'!$C$4:$L$2380,9,FALSE)</f>
        <v>No</v>
      </c>
      <c r="F1471" s="98">
        <f>VLOOKUP($C1471,'2023-24 School Level AAFTE'!$C$4:$J$2380,8,FALSE)</f>
        <v>283.87</v>
      </c>
      <c r="G1471" s="100">
        <f>IFERROR(IF(E1471= "yes",VLOOKUP(C1471,Summary!$B:$I,5,0),0),0)</f>
        <v>0</v>
      </c>
      <c r="H1471" s="99">
        <f t="shared" si="241"/>
        <v>0</v>
      </c>
      <c r="I1471" s="157">
        <f>VLOOKUP($A1471,'2024-25 Salary &amp; Benefits'!$A:$I,3,FALSE)</f>
        <v>1.1299999999999999</v>
      </c>
      <c r="J1471" s="157">
        <f>VLOOKUP($A1471,'2024-25 Salary &amp; Benefits'!$A:$I,4,FALSE)</f>
        <v>1.1299999999999999</v>
      </c>
      <c r="K1471" s="144">
        <f t="shared" si="242"/>
        <v>0</v>
      </c>
      <c r="L1471" s="143">
        <f t="shared" si="243"/>
        <v>0</v>
      </c>
      <c r="M1471" s="145">
        <f>'2024-25 Salary &amp; Benefits'!$E$6</f>
        <v>72728</v>
      </c>
      <c r="N1471" s="145">
        <f>'2024-25 Salary &amp; Benefits'!$F$6</f>
        <v>78209</v>
      </c>
      <c r="O1471" s="9">
        <f t="shared" si="244"/>
        <v>0</v>
      </c>
      <c r="P1471" s="9">
        <f t="shared" si="245"/>
        <v>0</v>
      </c>
      <c r="Q1471" s="9">
        <f>'2024-25 Salary &amp; Benefits'!G$6</f>
        <v>14418.72</v>
      </c>
      <c r="R1471" s="146">
        <f>'2024-25 Salary &amp; Benefits'!H$6</f>
        <v>0.18149999999999999</v>
      </c>
      <c r="S1471" s="146">
        <f>'2024-25 Salary &amp; Benefits'!I$6</f>
        <v>0.17510000000000001</v>
      </c>
      <c r="T1471" s="9">
        <f t="shared" si="246"/>
        <v>0</v>
      </c>
      <c r="U1471" s="9">
        <f t="shared" si="247"/>
        <v>0</v>
      </c>
      <c r="V1471" s="9">
        <f t="shared" si="248"/>
        <v>0</v>
      </c>
      <c r="W1471" s="9">
        <f t="shared" si="249"/>
        <v>0</v>
      </c>
      <c r="X1471" s="22">
        <f t="shared" si="250"/>
        <v>0</v>
      </c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</row>
    <row r="1472" spans="1:159" s="4" customFormat="1">
      <c r="A1472" s="78" t="s">
        <v>2417</v>
      </c>
      <c r="B1472" s="90" t="s">
        <v>1428</v>
      </c>
      <c r="C1472" s="91">
        <v>2681</v>
      </c>
      <c r="D1472" s="90" t="s">
        <v>1431</v>
      </c>
      <c r="E1472" s="110" t="str">
        <f>VLOOKUP($C1472,'2023-24 School Level AAFTE'!$C$4:$L$2380,9,FALSE)</f>
        <v>No</v>
      </c>
      <c r="F1472" s="98">
        <f>VLOOKUP($C1472,'2023-24 School Level AAFTE'!$C$4:$J$2380,8,FALSE)</f>
        <v>1366.6</v>
      </c>
      <c r="G1472" s="100">
        <f>IFERROR(IF(E1472= "yes",VLOOKUP(C1472,Summary!$B:$I,5,0),0),0)</f>
        <v>0</v>
      </c>
      <c r="H1472" s="99">
        <f t="shared" si="241"/>
        <v>0</v>
      </c>
      <c r="I1472" s="157">
        <f>VLOOKUP($A1472,'2024-25 Salary &amp; Benefits'!$A:$I,3,FALSE)</f>
        <v>1.1299999999999999</v>
      </c>
      <c r="J1472" s="157">
        <f>VLOOKUP($A1472,'2024-25 Salary &amp; Benefits'!$A:$I,4,FALSE)</f>
        <v>1.1299999999999999</v>
      </c>
      <c r="K1472" s="144">
        <f t="shared" si="242"/>
        <v>0</v>
      </c>
      <c r="L1472" s="143">
        <f t="shared" si="243"/>
        <v>0</v>
      </c>
      <c r="M1472" s="145">
        <f>'2024-25 Salary &amp; Benefits'!$E$6</f>
        <v>72728</v>
      </c>
      <c r="N1472" s="145">
        <f>'2024-25 Salary &amp; Benefits'!$F$6</f>
        <v>78209</v>
      </c>
      <c r="O1472" s="9">
        <f t="shared" si="244"/>
        <v>0</v>
      </c>
      <c r="P1472" s="9">
        <f t="shared" si="245"/>
        <v>0</v>
      </c>
      <c r="Q1472" s="9">
        <f>'2024-25 Salary &amp; Benefits'!G$6</f>
        <v>14418.72</v>
      </c>
      <c r="R1472" s="146">
        <f>'2024-25 Salary &amp; Benefits'!H$6</f>
        <v>0.18149999999999999</v>
      </c>
      <c r="S1472" s="146">
        <f>'2024-25 Salary &amp; Benefits'!I$6</f>
        <v>0.17510000000000001</v>
      </c>
      <c r="T1472" s="9">
        <f t="shared" si="246"/>
        <v>0</v>
      </c>
      <c r="U1472" s="9">
        <f t="shared" si="247"/>
        <v>0</v>
      </c>
      <c r="V1472" s="9">
        <f t="shared" si="248"/>
        <v>0</v>
      </c>
      <c r="W1472" s="9">
        <f t="shared" si="249"/>
        <v>0</v>
      </c>
      <c r="X1472" s="22">
        <f t="shared" si="250"/>
        <v>0</v>
      </c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</row>
    <row r="1473" spans="1:159" s="4" customFormat="1">
      <c r="A1473" s="78" t="s">
        <v>2417</v>
      </c>
      <c r="B1473" s="90" t="s">
        <v>1428</v>
      </c>
      <c r="C1473" s="92">
        <v>5631</v>
      </c>
      <c r="D1473" s="104" t="s">
        <v>242</v>
      </c>
      <c r="E1473" s="110" t="str">
        <f>VLOOKUP($C1473,'2023-24 School Level AAFTE'!$C$4:$L$2380,9,FALSE)</f>
        <v>No</v>
      </c>
      <c r="F1473" s="98">
        <f>VLOOKUP($C1473,'2023-24 School Level AAFTE'!$C$4:$J$2380,8,FALSE)</f>
        <v>492.53</v>
      </c>
      <c r="G1473" s="100">
        <f>IFERROR(IF(E1473= "yes",VLOOKUP(C1473,Summary!$B:$I,5,0),0),0)</f>
        <v>0</v>
      </c>
      <c r="H1473" s="99">
        <f t="shared" si="241"/>
        <v>0</v>
      </c>
      <c r="I1473" s="157">
        <f>VLOOKUP($A1473,'2024-25 Salary &amp; Benefits'!$A:$I,3,FALSE)</f>
        <v>1.1299999999999999</v>
      </c>
      <c r="J1473" s="157">
        <f>VLOOKUP($A1473,'2024-25 Salary &amp; Benefits'!$A:$I,4,FALSE)</f>
        <v>1.1299999999999999</v>
      </c>
      <c r="K1473" s="144">
        <f t="shared" si="242"/>
        <v>0</v>
      </c>
      <c r="L1473" s="143">
        <f t="shared" si="243"/>
        <v>0</v>
      </c>
      <c r="M1473" s="145">
        <f>'2024-25 Salary &amp; Benefits'!$E$6</f>
        <v>72728</v>
      </c>
      <c r="N1473" s="145">
        <f>'2024-25 Salary &amp; Benefits'!$F$6</f>
        <v>78209</v>
      </c>
      <c r="O1473" s="9">
        <f t="shared" si="244"/>
        <v>0</v>
      </c>
      <c r="P1473" s="9">
        <f t="shared" si="245"/>
        <v>0</v>
      </c>
      <c r="Q1473" s="9">
        <f>'2024-25 Salary &amp; Benefits'!G$6</f>
        <v>14418.72</v>
      </c>
      <c r="R1473" s="146">
        <f>'2024-25 Salary &amp; Benefits'!H$6</f>
        <v>0.18149999999999999</v>
      </c>
      <c r="S1473" s="146">
        <f>'2024-25 Salary &amp; Benefits'!I$6</f>
        <v>0.17510000000000001</v>
      </c>
      <c r="T1473" s="9">
        <f t="shared" si="246"/>
        <v>0</v>
      </c>
      <c r="U1473" s="9">
        <f t="shared" si="247"/>
        <v>0</v>
      </c>
      <c r="V1473" s="9">
        <f t="shared" si="248"/>
        <v>0</v>
      </c>
      <c r="W1473" s="9">
        <f t="shared" si="249"/>
        <v>0</v>
      </c>
      <c r="X1473" s="22">
        <f t="shared" si="250"/>
        <v>0</v>
      </c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</row>
    <row r="1474" spans="1:159" s="4" customFormat="1">
      <c r="A1474" s="78" t="s">
        <v>2417</v>
      </c>
      <c r="B1474" s="90" t="s">
        <v>1428</v>
      </c>
      <c r="C1474" s="91">
        <v>3685</v>
      </c>
      <c r="D1474" s="90" t="s">
        <v>1436</v>
      </c>
      <c r="E1474" s="110" t="str">
        <f>VLOOKUP($C1474,'2023-24 School Level AAFTE'!$C$4:$L$2380,9,FALSE)</f>
        <v>No</v>
      </c>
      <c r="F1474" s="98">
        <f>VLOOKUP($C1474,'2023-24 School Level AAFTE'!$C$4:$J$2380,8,FALSE)</f>
        <v>463.48</v>
      </c>
      <c r="G1474" s="100">
        <f>IFERROR(IF(E1474= "yes",VLOOKUP(C1474,Summary!$B:$I,5,0),0),0)</f>
        <v>0</v>
      </c>
      <c r="H1474" s="99">
        <f t="shared" si="241"/>
        <v>0</v>
      </c>
      <c r="I1474" s="157">
        <f>VLOOKUP($A1474,'2024-25 Salary &amp; Benefits'!$A:$I,3,FALSE)</f>
        <v>1.1299999999999999</v>
      </c>
      <c r="J1474" s="157">
        <f>VLOOKUP($A1474,'2024-25 Salary &amp; Benefits'!$A:$I,4,FALSE)</f>
        <v>1.1299999999999999</v>
      </c>
      <c r="K1474" s="144">
        <f t="shared" si="242"/>
        <v>0</v>
      </c>
      <c r="L1474" s="143">
        <f t="shared" si="243"/>
        <v>0</v>
      </c>
      <c r="M1474" s="145">
        <f>'2024-25 Salary &amp; Benefits'!$E$6</f>
        <v>72728</v>
      </c>
      <c r="N1474" s="145">
        <f>'2024-25 Salary &amp; Benefits'!$F$6</f>
        <v>78209</v>
      </c>
      <c r="O1474" s="9">
        <f t="shared" si="244"/>
        <v>0</v>
      </c>
      <c r="P1474" s="9">
        <f t="shared" si="245"/>
        <v>0</v>
      </c>
      <c r="Q1474" s="9">
        <f>'2024-25 Salary &amp; Benefits'!G$6</f>
        <v>14418.72</v>
      </c>
      <c r="R1474" s="146">
        <f>'2024-25 Salary &amp; Benefits'!H$6</f>
        <v>0.18149999999999999</v>
      </c>
      <c r="S1474" s="146">
        <f>'2024-25 Salary &amp; Benefits'!I$6</f>
        <v>0.17510000000000001</v>
      </c>
      <c r="T1474" s="9">
        <f t="shared" si="246"/>
        <v>0</v>
      </c>
      <c r="U1474" s="9">
        <f t="shared" si="247"/>
        <v>0</v>
      </c>
      <c r="V1474" s="9">
        <f t="shared" si="248"/>
        <v>0</v>
      </c>
      <c r="W1474" s="9">
        <f t="shared" si="249"/>
        <v>0</v>
      </c>
      <c r="X1474" s="22">
        <f t="shared" si="250"/>
        <v>0</v>
      </c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</row>
    <row r="1475" spans="1:159" s="4" customFormat="1">
      <c r="A1475" s="78" t="s">
        <v>2417</v>
      </c>
      <c r="B1475" s="90" t="s">
        <v>1428</v>
      </c>
      <c r="C1475" s="91">
        <v>5685</v>
      </c>
      <c r="D1475" s="90" t="s">
        <v>3190</v>
      </c>
      <c r="E1475" s="110" t="str">
        <f>VLOOKUP($C1475,'2023-24 School Level AAFTE'!$C$4:$L$2380,9,FALSE)</f>
        <v>No</v>
      </c>
      <c r="F1475" s="98">
        <f>VLOOKUP($C1475,'2023-24 School Level AAFTE'!$C$4:$J$2380,8,FALSE)</f>
        <v>522.17999999999995</v>
      </c>
      <c r="G1475" s="100">
        <f>IFERROR(IF(E1475= "yes",VLOOKUP(C1475,Summary!$B:$I,5,0),0),0)</f>
        <v>0</v>
      </c>
      <c r="H1475" s="99">
        <f t="shared" si="241"/>
        <v>0</v>
      </c>
      <c r="I1475" s="157">
        <f>VLOOKUP($A1475,'2024-25 Salary &amp; Benefits'!$A:$I,3,FALSE)</f>
        <v>1.1299999999999999</v>
      </c>
      <c r="J1475" s="157">
        <f>VLOOKUP($A1475,'2024-25 Salary &amp; Benefits'!$A:$I,4,FALSE)</f>
        <v>1.1299999999999999</v>
      </c>
      <c r="K1475" s="144">
        <f t="shared" si="242"/>
        <v>0</v>
      </c>
      <c r="L1475" s="143">
        <f t="shared" si="243"/>
        <v>0</v>
      </c>
      <c r="M1475" s="145">
        <f>'2024-25 Salary &amp; Benefits'!$E$6</f>
        <v>72728</v>
      </c>
      <c r="N1475" s="145">
        <f>'2024-25 Salary &amp; Benefits'!$F$6</f>
        <v>78209</v>
      </c>
      <c r="O1475" s="9">
        <f t="shared" si="244"/>
        <v>0</v>
      </c>
      <c r="P1475" s="9">
        <f t="shared" si="245"/>
        <v>0</v>
      </c>
      <c r="Q1475" s="9">
        <f>'2024-25 Salary &amp; Benefits'!G$6</f>
        <v>14418.72</v>
      </c>
      <c r="R1475" s="146">
        <f>'2024-25 Salary &amp; Benefits'!H$6</f>
        <v>0.18149999999999999</v>
      </c>
      <c r="S1475" s="146">
        <f>'2024-25 Salary &amp; Benefits'!I$6</f>
        <v>0.17510000000000001</v>
      </c>
      <c r="T1475" s="9">
        <f t="shared" si="246"/>
        <v>0</v>
      </c>
      <c r="U1475" s="9">
        <f t="shared" si="247"/>
        <v>0</v>
      </c>
      <c r="V1475" s="9">
        <f t="shared" si="248"/>
        <v>0</v>
      </c>
      <c r="W1475" s="9">
        <f t="shared" si="249"/>
        <v>0</v>
      </c>
      <c r="X1475" s="22">
        <f t="shared" si="250"/>
        <v>0</v>
      </c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</row>
    <row r="1476" spans="1:159" s="4" customFormat="1">
      <c r="A1476" s="78" t="s">
        <v>2417</v>
      </c>
      <c r="B1476" s="90" t="s">
        <v>1428</v>
      </c>
      <c r="C1476" s="91">
        <v>3056</v>
      </c>
      <c r="D1476" s="90" t="s">
        <v>1434</v>
      </c>
      <c r="E1476" s="110" t="str">
        <f>VLOOKUP($C1476,'2023-24 School Level AAFTE'!$C$4:$L$2380,9,FALSE)</f>
        <v>Yes</v>
      </c>
      <c r="F1476" s="98">
        <f>VLOOKUP($C1476,'2023-24 School Level AAFTE'!$C$4:$J$2380,8,FALSE)</f>
        <v>279.73</v>
      </c>
      <c r="G1476" s="100">
        <f>IFERROR(IF(E1476= "yes",VLOOKUP(C1476,Summary!$B:$I,5,0),0),0)</f>
        <v>0</v>
      </c>
      <c r="H1476" s="99">
        <f t="shared" si="241"/>
        <v>279.73</v>
      </c>
      <c r="I1476" s="157">
        <f>VLOOKUP($A1476,'2024-25 Salary &amp; Benefits'!$A:$I,3,FALSE)</f>
        <v>1.1299999999999999</v>
      </c>
      <c r="J1476" s="157">
        <f>VLOOKUP($A1476,'2024-25 Salary &amp; Benefits'!$A:$I,4,FALSE)</f>
        <v>1.1299999999999999</v>
      </c>
      <c r="K1476" s="144">
        <f t="shared" si="242"/>
        <v>279.73</v>
      </c>
      <c r="L1476" s="143">
        <f t="shared" si="243"/>
        <v>0.82099999999999995</v>
      </c>
      <c r="M1476" s="145">
        <f>'2024-25 Salary &amp; Benefits'!$E$6</f>
        <v>72728</v>
      </c>
      <c r="N1476" s="145">
        <f>'2024-25 Salary &amp; Benefits'!$F$6</f>
        <v>78209</v>
      </c>
      <c r="O1476" s="9">
        <f t="shared" si="244"/>
        <v>67471.95</v>
      </c>
      <c r="P1476" s="9">
        <f t="shared" si="245"/>
        <v>5084.8899999999994</v>
      </c>
      <c r="Q1476" s="9">
        <f>'2024-25 Salary &amp; Benefits'!G$6</f>
        <v>14418.72</v>
      </c>
      <c r="R1476" s="146">
        <f>'2024-25 Salary &amp; Benefits'!H$6</f>
        <v>0.18149999999999999</v>
      </c>
      <c r="S1476" s="146">
        <f>'2024-25 Salary &amp; Benefits'!I$6</f>
        <v>0.17510000000000001</v>
      </c>
      <c r="T1476" s="9">
        <f t="shared" si="246"/>
        <v>24974.29</v>
      </c>
      <c r="U1476" s="9">
        <f t="shared" si="247"/>
        <v>1209.28</v>
      </c>
      <c r="V1476" s="9">
        <f t="shared" si="248"/>
        <v>211.74</v>
      </c>
      <c r="W1476" s="9">
        <f t="shared" si="249"/>
        <v>1421.02</v>
      </c>
      <c r="X1476" s="22">
        <f t="shared" si="250"/>
        <v>98952.15</v>
      </c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</row>
    <row r="1477" spans="1:159" s="4" customFormat="1">
      <c r="A1477" s="78" t="s">
        <v>2417</v>
      </c>
      <c r="B1477" s="90" t="s">
        <v>1428</v>
      </c>
      <c r="C1477" s="91">
        <v>4307</v>
      </c>
      <c r="D1477" s="90" t="s">
        <v>1442</v>
      </c>
      <c r="E1477" s="110" t="str">
        <f>VLOOKUP($C1477,'2023-24 School Level AAFTE'!$C$4:$L$2380,9,FALSE)</f>
        <v>No</v>
      </c>
      <c r="F1477" s="98">
        <f>VLOOKUP($C1477,'2023-24 School Level AAFTE'!$C$4:$J$2380,8,FALSE)</f>
        <v>466.88</v>
      </c>
      <c r="G1477" s="100">
        <f>IFERROR(IF(E1477= "yes",VLOOKUP(C1477,Summary!$B:$I,5,0),0),0)</f>
        <v>0</v>
      </c>
      <c r="H1477" s="99">
        <f t="shared" si="241"/>
        <v>0</v>
      </c>
      <c r="I1477" s="157">
        <f>VLOOKUP($A1477,'2024-25 Salary &amp; Benefits'!$A:$I,3,FALSE)</f>
        <v>1.1299999999999999</v>
      </c>
      <c r="J1477" s="157">
        <f>VLOOKUP($A1477,'2024-25 Salary &amp; Benefits'!$A:$I,4,FALSE)</f>
        <v>1.1299999999999999</v>
      </c>
      <c r="K1477" s="144">
        <f t="shared" si="242"/>
        <v>0</v>
      </c>
      <c r="L1477" s="143">
        <f t="shared" si="243"/>
        <v>0</v>
      </c>
      <c r="M1477" s="145">
        <f>'2024-25 Salary &amp; Benefits'!$E$6</f>
        <v>72728</v>
      </c>
      <c r="N1477" s="145">
        <f>'2024-25 Salary &amp; Benefits'!$F$6</f>
        <v>78209</v>
      </c>
      <c r="O1477" s="9">
        <f t="shared" si="244"/>
        <v>0</v>
      </c>
      <c r="P1477" s="9">
        <f t="shared" si="245"/>
        <v>0</v>
      </c>
      <c r="Q1477" s="9">
        <f>'2024-25 Salary &amp; Benefits'!G$6</f>
        <v>14418.72</v>
      </c>
      <c r="R1477" s="146">
        <f>'2024-25 Salary &amp; Benefits'!H$6</f>
        <v>0.18149999999999999</v>
      </c>
      <c r="S1477" s="146">
        <f>'2024-25 Salary &amp; Benefits'!I$6</f>
        <v>0.17510000000000001</v>
      </c>
      <c r="T1477" s="9">
        <f t="shared" si="246"/>
        <v>0</v>
      </c>
      <c r="U1477" s="9">
        <f t="shared" si="247"/>
        <v>0</v>
      </c>
      <c r="V1477" s="9">
        <f t="shared" si="248"/>
        <v>0</v>
      </c>
      <c r="W1477" s="9">
        <f t="shared" si="249"/>
        <v>0</v>
      </c>
      <c r="X1477" s="22">
        <f t="shared" si="250"/>
        <v>0</v>
      </c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</row>
    <row r="1478" spans="1:159" s="4" customFormat="1">
      <c r="A1478" s="78" t="s">
        <v>3117</v>
      </c>
      <c r="B1478" s="90" t="s">
        <v>3235</v>
      </c>
      <c r="C1478" s="91">
        <v>5686</v>
      </c>
      <c r="D1478" s="90" t="s">
        <v>3192</v>
      </c>
      <c r="E1478" s="110" t="str">
        <f>VLOOKUP($C1478,'2023-24 School Level AAFTE'!$C$4:$L$2380,9,FALSE)</f>
        <v>No</v>
      </c>
      <c r="F1478" s="98">
        <f>VLOOKUP($C1478,'2023-24 School Level AAFTE'!$C$4:$J$2380,8,FALSE)</f>
        <v>219.5</v>
      </c>
      <c r="G1478" s="100">
        <f>IFERROR(IF(E1478= "yes",VLOOKUP(C1478,Summary!$B:$I,5,0),0),0)</f>
        <v>0</v>
      </c>
      <c r="H1478" s="99">
        <f t="shared" ref="H1478:H1541" si="251">IF(E1478= "yes", F1478,0)</f>
        <v>0</v>
      </c>
      <c r="I1478" s="157">
        <f>VLOOKUP($A1478,'2024-25 Salary &amp; Benefits'!$A:$I,3,FALSE)</f>
        <v>1</v>
      </c>
      <c r="J1478" s="157">
        <f>VLOOKUP($A1478,'2024-25 Salary &amp; Benefits'!$A:$I,4,FALSE)</f>
        <v>1</v>
      </c>
      <c r="K1478" s="144">
        <f t="shared" ref="K1478:K1541" si="252">IF(G1478&gt;0,G1478,H1478)</f>
        <v>0</v>
      </c>
      <c r="L1478" s="143">
        <f t="shared" ref="L1478:L1541" si="253">ROUND((($K1478*1.1*36)/15)/900,3)</f>
        <v>0</v>
      </c>
      <c r="M1478" s="145">
        <f>'2024-25 Salary &amp; Benefits'!$E$6</f>
        <v>72728</v>
      </c>
      <c r="N1478" s="145">
        <f>'2024-25 Salary &amp; Benefits'!$F$6</f>
        <v>78209</v>
      </c>
      <c r="O1478" s="9">
        <f t="shared" ref="O1478:O1541" si="254">ROUND($I1478*$M1478*$L1478,2)</f>
        <v>0</v>
      </c>
      <c r="P1478" s="9">
        <f t="shared" ref="P1478:P1541" si="255">ROUND($J1478*$N1478*$L1478,2)-O1478</f>
        <v>0</v>
      </c>
      <c r="Q1478" s="9">
        <f>'2024-25 Salary &amp; Benefits'!G$6</f>
        <v>14418.72</v>
      </c>
      <c r="R1478" s="146">
        <f>'2024-25 Salary &amp; Benefits'!H$6</f>
        <v>0.18149999999999999</v>
      </c>
      <c r="S1478" s="146">
        <f>'2024-25 Salary &amp; Benefits'!I$6</f>
        <v>0.17510000000000001</v>
      </c>
      <c r="T1478" s="9">
        <f t="shared" ref="T1478:T1541" si="256">ROUND(O1478*R1478+P1478*S1478+L1478*Q1478,2)</f>
        <v>0</v>
      </c>
      <c r="U1478" s="9">
        <f t="shared" ref="U1478:U1541" si="257">ROUND((($N1478*$J1478*$L1478)/180)*3,2)</f>
        <v>0</v>
      </c>
      <c r="V1478" s="9">
        <f t="shared" ref="V1478:V1541" si="258">ROUND(U1478*S1478,2)</f>
        <v>0</v>
      </c>
      <c r="W1478" s="9">
        <f t="shared" ref="W1478:W1541" si="259">SUM(U1478:V1478)</f>
        <v>0</v>
      </c>
      <c r="X1478" s="22">
        <f t="shared" ref="X1478:X1541" si="260">SUM(T1478,O1478:P1478,W1478)</f>
        <v>0</v>
      </c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</row>
    <row r="1479" spans="1:159" s="4" customFormat="1">
      <c r="A1479" s="78" t="s">
        <v>2388</v>
      </c>
      <c r="B1479" s="90" t="s">
        <v>1202</v>
      </c>
      <c r="C1479" s="91">
        <v>4463</v>
      </c>
      <c r="D1479" s="90" t="s">
        <v>242</v>
      </c>
      <c r="E1479" s="110" t="str">
        <f>VLOOKUP($C1479,'2023-24 School Level AAFTE'!$C$4:$L$2380,9,FALSE)</f>
        <v>Yes</v>
      </c>
      <c r="F1479" s="98">
        <f>VLOOKUP($C1479,'2023-24 School Level AAFTE'!$C$4:$J$2380,8,FALSE)</f>
        <v>482.02</v>
      </c>
      <c r="G1479" s="100">
        <f>IFERROR(IF(E1479= "yes",VLOOKUP(C1479,Summary!$B:$I,5,0),0),0)</f>
        <v>0</v>
      </c>
      <c r="H1479" s="99">
        <f t="shared" si="251"/>
        <v>482.02</v>
      </c>
      <c r="I1479" s="157">
        <f>VLOOKUP($A1479,'2024-25 Salary &amp; Benefits'!$A:$I,3,FALSE)</f>
        <v>1.06</v>
      </c>
      <c r="J1479" s="157">
        <f>VLOOKUP($A1479,'2024-25 Salary &amp; Benefits'!$A:$I,4,FALSE)</f>
        <v>1.06</v>
      </c>
      <c r="K1479" s="144">
        <f t="shared" si="252"/>
        <v>482.02</v>
      </c>
      <c r="L1479" s="143">
        <f t="shared" si="253"/>
        <v>1.4139999999999999</v>
      </c>
      <c r="M1479" s="145">
        <f>'2024-25 Salary &amp; Benefits'!$E$6</f>
        <v>72728</v>
      </c>
      <c r="N1479" s="145">
        <f>'2024-25 Salary &amp; Benefits'!$F$6</f>
        <v>78209</v>
      </c>
      <c r="O1479" s="9">
        <f t="shared" si="254"/>
        <v>109007.64</v>
      </c>
      <c r="P1479" s="9">
        <f t="shared" si="255"/>
        <v>8215.14</v>
      </c>
      <c r="Q1479" s="9">
        <f>'2024-25 Salary &amp; Benefits'!G$6</f>
        <v>14418.72</v>
      </c>
      <c r="R1479" s="146">
        <f>'2024-25 Salary &amp; Benefits'!H$6</f>
        <v>0.18149999999999999</v>
      </c>
      <c r="S1479" s="146">
        <f>'2024-25 Salary &amp; Benefits'!I$6</f>
        <v>0.17510000000000001</v>
      </c>
      <c r="T1479" s="9">
        <f t="shared" si="256"/>
        <v>41611.43</v>
      </c>
      <c r="U1479" s="9">
        <f t="shared" si="257"/>
        <v>1953.71</v>
      </c>
      <c r="V1479" s="9">
        <f t="shared" si="258"/>
        <v>342.09</v>
      </c>
      <c r="W1479" s="9">
        <f t="shared" si="259"/>
        <v>2295.8000000000002</v>
      </c>
      <c r="X1479" s="22">
        <f t="shared" si="260"/>
        <v>161130.01</v>
      </c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</row>
    <row r="1480" spans="1:159" s="4" customFormat="1">
      <c r="A1480" s="78" t="s">
        <v>2388</v>
      </c>
      <c r="B1480" s="90" t="s">
        <v>1202</v>
      </c>
      <c r="C1480" s="91">
        <v>2865</v>
      </c>
      <c r="D1480" s="90" t="s">
        <v>128</v>
      </c>
      <c r="E1480" s="110" t="str">
        <f>VLOOKUP($C1480,'2023-24 School Level AAFTE'!$C$4:$L$2380,9,FALSE)</f>
        <v>Yes</v>
      </c>
      <c r="F1480" s="98">
        <f>VLOOKUP($C1480,'2023-24 School Level AAFTE'!$C$4:$J$2380,8,FALSE)</f>
        <v>256.06</v>
      </c>
      <c r="G1480" s="100">
        <f>IFERROR(IF(E1480= "yes",VLOOKUP(C1480,Summary!$B:$I,5,0),0),0)</f>
        <v>0</v>
      </c>
      <c r="H1480" s="99">
        <f t="shared" si="251"/>
        <v>256.06</v>
      </c>
      <c r="I1480" s="157">
        <f>VLOOKUP($A1480,'2024-25 Salary &amp; Benefits'!$A:$I,3,FALSE)</f>
        <v>1.06</v>
      </c>
      <c r="J1480" s="157">
        <f>VLOOKUP($A1480,'2024-25 Salary &amp; Benefits'!$A:$I,4,FALSE)</f>
        <v>1.06</v>
      </c>
      <c r="K1480" s="144">
        <f t="shared" si="252"/>
        <v>256.06</v>
      </c>
      <c r="L1480" s="143">
        <f t="shared" si="253"/>
        <v>0.751</v>
      </c>
      <c r="M1480" s="145">
        <f>'2024-25 Salary &amp; Benefits'!$E$6</f>
        <v>72728</v>
      </c>
      <c r="N1480" s="145">
        <f>'2024-25 Salary &amp; Benefits'!$F$6</f>
        <v>78209</v>
      </c>
      <c r="O1480" s="9">
        <f t="shared" si="254"/>
        <v>57895.85</v>
      </c>
      <c r="P1480" s="9">
        <f t="shared" si="255"/>
        <v>4363.2099999999991</v>
      </c>
      <c r="Q1480" s="9">
        <f>'2024-25 Salary &amp; Benefits'!G$6</f>
        <v>14418.72</v>
      </c>
      <c r="R1480" s="146">
        <f>'2024-25 Salary &amp; Benefits'!H$6</f>
        <v>0.18149999999999999</v>
      </c>
      <c r="S1480" s="146">
        <f>'2024-25 Salary &amp; Benefits'!I$6</f>
        <v>0.17510000000000001</v>
      </c>
      <c r="T1480" s="9">
        <f t="shared" si="256"/>
        <v>22100.55</v>
      </c>
      <c r="U1480" s="9">
        <f t="shared" si="257"/>
        <v>1037.6500000000001</v>
      </c>
      <c r="V1480" s="9">
        <f t="shared" si="258"/>
        <v>181.69</v>
      </c>
      <c r="W1480" s="9">
        <f t="shared" si="259"/>
        <v>1219.3400000000001</v>
      </c>
      <c r="X1480" s="22">
        <f t="shared" si="260"/>
        <v>85578.949999999983</v>
      </c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</row>
    <row r="1481" spans="1:159" s="4" customFormat="1">
      <c r="A1481" s="78" t="s">
        <v>2287</v>
      </c>
      <c r="B1481" s="90" t="s">
        <v>402</v>
      </c>
      <c r="C1481" s="91">
        <v>3087</v>
      </c>
      <c r="D1481" s="90" t="s">
        <v>404</v>
      </c>
      <c r="E1481" s="110" t="str">
        <f>VLOOKUP($C1481,'2023-24 School Level AAFTE'!$C$4:$L$2380,9,FALSE)</f>
        <v>No</v>
      </c>
      <c r="F1481" s="98">
        <f>VLOOKUP($C1481,'2023-24 School Level AAFTE'!$C$4:$J$2380,8,FALSE)</f>
        <v>207.43</v>
      </c>
      <c r="G1481" s="100">
        <f>IFERROR(IF(E1481= "yes",VLOOKUP(C1481,Summary!$B:$I,5,0),0),0)</f>
        <v>0</v>
      </c>
      <c r="H1481" s="99">
        <f t="shared" si="251"/>
        <v>0</v>
      </c>
      <c r="I1481" s="157">
        <f>VLOOKUP($A1481,'2024-25 Salary &amp; Benefits'!$A:$I,3,FALSE)</f>
        <v>1.01</v>
      </c>
      <c r="J1481" s="157">
        <f>VLOOKUP($A1481,'2024-25 Salary &amp; Benefits'!$A:$I,4,FALSE)</f>
        <v>1.01</v>
      </c>
      <c r="K1481" s="144">
        <f t="shared" si="252"/>
        <v>0</v>
      </c>
      <c r="L1481" s="143">
        <f t="shared" si="253"/>
        <v>0</v>
      </c>
      <c r="M1481" s="145">
        <f>'2024-25 Salary &amp; Benefits'!$E$6</f>
        <v>72728</v>
      </c>
      <c r="N1481" s="145">
        <f>'2024-25 Salary &amp; Benefits'!$F$6</f>
        <v>78209</v>
      </c>
      <c r="O1481" s="9">
        <f t="shared" si="254"/>
        <v>0</v>
      </c>
      <c r="P1481" s="9">
        <f t="shared" si="255"/>
        <v>0</v>
      </c>
      <c r="Q1481" s="9">
        <f>'2024-25 Salary &amp; Benefits'!G$6</f>
        <v>14418.72</v>
      </c>
      <c r="R1481" s="146">
        <f>'2024-25 Salary &amp; Benefits'!H$6</f>
        <v>0.18149999999999999</v>
      </c>
      <c r="S1481" s="146">
        <f>'2024-25 Salary &amp; Benefits'!I$6</f>
        <v>0.17510000000000001</v>
      </c>
      <c r="T1481" s="9">
        <f t="shared" si="256"/>
        <v>0</v>
      </c>
      <c r="U1481" s="9">
        <f t="shared" si="257"/>
        <v>0</v>
      </c>
      <c r="V1481" s="9">
        <f t="shared" si="258"/>
        <v>0</v>
      </c>
      <c r="W1481" s="9">
        <f t="shared" si="259"/>
        <v>0</v>
      </c>
      <c r="X1481" s="22">
        <f t="shared" si="260"/>
        <v>0</v>
      </c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</row>
    <row r="1482" spans="1:159" s="4" customFormat="1">
      <c r="A1482" s="78" t="s">
        <v>2287</v>
      </c>
      <c r="B1482" s="90" t="s">
        <v>402</v>
      </c>
      <c r="C1482" s="91">
        <v>2241</v>
      </c>
      <c r="D1482" s="90" t="s">
        <v>403</v>
      </c>
      <c r="E1482" s="110" t="str">
        <f>VLOOKUP($C1482,'2023-24 School Level AAFTE'!$C$4:$L$2380,9,FALSE)</f>
        <v>Yes</v>
      </c>
      <c r="F1482" s="98">
        <f>VLOOKUP($C1482,'2023-24 School Level AAFTE'!$C$4:$J$2380,8,FALSE)</f>
        <v>135.04999999999998</v>
      </c>
      <c r="G1482" s="100">
        <f>IFERROR(IF(E1482= "yes",VLOOKUP(C1482,Summary!$B:$I,5,0),0),0)</f>
        <v>0</v>
      </c>
      <c r="H1482" s="99">
        <f t="shared" si="251"/>
        <v>135.04999999999998</v>
      </c>
      <c r="I1482" s="157">
        <f>VLOOKUP($A1482,'2024-25 Salary &amp; Benefits'!$A:$I,3,FALSE)</f>
        <v>1.01</v>
      </c>
      <c r="J1482" s="157">
        <f>VLOOKUP($A1482,'2024-25 Salary &amp; Benefits'!$A:$I,4,FALSE)</f>
        <v>1.01</v>
      </c>
      <c r="K1482" s="144">
        <f t="shared" si="252"/>
        <v>135.04999999999998</v>
      </c>
      <c r="L1482" s="143">
        <f t="shared" si="253"/>
        <v>0.39600000000000002</v>
      </c>
      <c r="M1482" s="145">
        <f>'2024-25 Salary &amp; Benefits'!$E$6</f>
        <v>72728</v>
      </c>
      <c r="N1482" s="145">
        <f>'2024-25 Salary &amp; Benefits'!$F$6</f>
        <v>78209</v>
      </c>
      <c r="O1482" s="9">
        <f t="shared" si="254"/>
        <v>29088.29</v>
      </c>
      <c r="P1482" s="9">
        <f t="shared" si="255"/>
        <v>2192.1800000000003</v>
      </c>
      <c r="Q1482" s="9">
        <f>'2024-25 Salary &amp; Benefits'!G$6</f>
        <v>14418.72</v>
      </c>
      <c r="R1482" s="146">
        <f>'2024-25 Salary &amp; Benefits'!H$6</f>
        <v>0.18149999999999999</v>
      </c>
      <c r="S1482" s="146">
        <f>'2024-25 Salary &amp; Benefits'!I$6</f>
        <v>0.17510000000000001</v>
      </c>
      <c r="T1482" s="9">
        <f t="shared" si="256"/>
        <v>11373.19</v>
      </c>
      <c r="U1482" s="9">
        <f t="shared" si="257"/>
        <v>521.34</v>
      </c>
      <c r="V1482" s="9">
        <f t="shared" si="258"/>
        <v>91.29</v>
      </c>
      <c r="W1482" s="9">
        <f t="shared" si="259"/>
        <v>612.63</v>
      </c>
      <c r="X1482" s="22">
        <f t="shared" si="260"/>
        <v>43266.29</v>
      </c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</row>
    <row r="1483" spans="1:159" s="4" customFormat="1">
      <c r="A1483" t="s">
        <v>2249</v>
      </c>
      <c r="B1483" t="s">
        <v>2855</v>
      </c>
      <c r="C1483" s="3">
        <v>1897</v>
      </c>
      <c r="D1483" t="s">
        <v>135</v>
      </c>
      <c r="E1483" s="110" t="str">
        <f>VLOOKUP($C1483,'2023-24 School Level AAFTE'!$C$4:$L$2380,9,FALSE)</f>
        <v>No</v>
      </c>
      <c r="F1483" s="98">
        <f>VLOOKUP($C1483,'2023-24 School Level AAFTE'!$C$4:$J$2380,8,FALSE)</f>
        <v>0</v>
      </c>
      <c r="G1483" s="100">
        <f>IFERROR(IF(E1483= "yes",VLOOKUP(C1483,Summary!$B:$I,5,0),0),0)</f>
        <v>0</v>
      </c>
      <c r="H1483" s="99">
        <f t="shared" si="251"/>
        <v>0</v>
      </c>
      <c r="I1483" s="157">
        <f>VLOOKUP($A1483,'2024-25 Salary &amp; Benefits'!$A:$I,3,FALSE)</f>
        <v>1</v>
      </c>
      <c r="J1483" s="157">
        <f>VLOOKUP($A1483,'2024-25 Salary &amp; Benefits'!$A:$I,4,FALSE)</f>
        <v>1.04</v>
      </c>
      <c r="K1483" s="144">
        <f t="shared" si="252"/>
        <v>0</v>
      </c>
      <c r="L1483" s="143">
        <f t="shared" si="253"/>
        <v>0</v>
      </c>
      <c r="M1483" s="145">
        <f>'2024-25 Salary &amp; Benefits'!$E$6</f>
        <v>72728</v>
      </c>
      <c r="N1483" s="145">
        <f>'2024-25 Salary &amp; Benefits'!$F$6</f>
        <v>78209</v>
      </c>
      <c r="O1483" s="9">
        <f t="shared" si="254"/>
        <v>0</v>
      </c>
      <c r="P1483" s="9">
        <f t="shared" si="255"/>
        <v>0</v>
      </c>
      <c r="Q1483" s="9">
        <f>'2024-25 Salary &amp; Benefits'!G$6</f>
        <v>14418.72</v>
      </c>
      <c r="R1483" s="146">
        <f>'2024-25 Salary &amp; Benefits'!H$6</f>
        <v>0.18149999999999999</v>
      </c>
      <c r="S1483" s="146">
        <f>'2024-25 Salary &amp; Benefits'!I$6</f>
        <v>0.17510000000000001</v>
      </c>
      <c r="T1483" s="9">
        <f t="shared" si="256"/>
        <v>0</v>
      </c>
      <c r="U1483" s="9">
        <f t="shared" si="257"/>
        <v>0</v>
      </c>
      <c r="V1483" s="9">
        <f t="shared" si="258"/>
        <v>0</v>
      </c>
      <c r="W1483" s="9">
        <f t="shared" si="259"/>
        <v>0</v>
      </c>
      <c r="X1483" s="22">
        <f t="shared" si="260"/>
        <v>0</v>
      </c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</row>
    <row r="1484" spans="1:159" s="4" customFormat="1">
      <c r="A1484" s="78" t="s">
        <v>2249</v>
      </c>
      <c r="B1484" s="90" t="s">
        <v>134</v>
      </c>
      <c r="C1484" s="91">
        <v>4494</v>
      </c>
      <c r="D1484" s="90" t="s">
        <v>141</v>
      </c>
      <c r="E1484" s="110" t="str">
        <f>VLOOKUP($C1484,'2023-24 School Level AAFTE'!$C$4:$L$2380,9,FALSE)</f>
        <v>Yes</v>
      </c>
      <c r="F1484" s="98">
        <f>VLOOKUP($C1484,'2023-24 School Level AAFTE'!$C$4:$J$2380,8,FALSE)</f>
        <v>358.76</v>
      </c>
      <c r="G1484" s="100">
        <f>IFERROR(IF(E1484= "yes",VLOOKUP(C1484,Summary!$B:$I,5,0),0),0)</f>
        <v>0</v>
      </c>
      <c r="H1484" s="99">
        <f t="shared" si="251"/>
        <v>358.76</v>
      </c>
      <c r="I1484" s="157">
        <f>VLOOKUP($A1484,'2024-25 Salary &amp; Benefits'!$A:$I,3,FALSE)</f>
        <v>1</v>
      </c>
      <c r="J1484" s="157">
        <f>VLOOKUP($A1484,'2024-25 Salary &amp; Benefits'!$A:$I,4,FALSE)</f>
        <v>1.04</v>
      </c>
      <c r="K1484" s="144">
        <f t="shared" si="252"/>
        <v>358.76</v>
      </c>
      <c r="L1484" s="143">
        <f t="shared" si="253"/>
        <v>1.052</v>
      </c>
      <c r="M1484" s="145">
        <f>'2024-25 Salary &amp; Benefits'!$E$6</f>
        <v>72728</v>
      </c>
      <c r="N1484" s="145">
        <f>'2024-25 Salary &amp; Benefits'!$F$6</f>
        <v>78209</v>
      </c>
      <c r="O1484" s="9">
        <f t="shared" si="254"/>
        <v>76509.86</v>
      </c>
      <c r="P1484" s="9">
        <f t="shared" si="255"/>
        <v>9057.0399999999936</v>
      </c>
      <c r="Q1484" s="9">
        <f>'2024-25 Salary &amp; Benefits'!G$6</f>
        <v>14418.72</v>
      </c>
      <c r="R1484" s="146">
        <f>'2024-25 Salary &amp; Benefits'!H$6</f>
        <v>0.18149999999999999</v>
      </c>
      <c r="S1484" s="146">
        <f>'2024-25 Salary &amp; Benefits'!I$6</f>
        <v>0.17510000000000001</v>
      </c>
      <c r="T1484" s="9">
        <f t="shared" si="256"/>
        <v>30640.92</v>
      </c>
      <c r="U1484" s="9">
        <f t="shared" si="257"/>
        <v>1426.12</v>
      </c>
      <c r="V1484" s="9">
        <f t="shared" si="258"/>
        <v>249.71</v>
      </c>
      <c r="W1484" s="9">
        <f t="shared" si="259"/>
        <v>1675.83</v>
      </c>
      <c r="X1484" s="22">
        <f t="shared" si="260"/>
        <v>117883.65</v>
      </c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</row>
    <row r="1485" spans="1:159" s="4" customFormat="1">
      <c r="A1485" s="78" t="s">
        <v>2249</v>
      </c>
      <c r="B1485" s="90" t="s">
        <v>134</v>
      </c>
      <c r="C1485" s="91">
        <v>2909</v>
      </c>
      <c r="D1485" s="90" t="s">
        <v>137</v>
      </c>
      <c r="E1485" s="110" t="str">
        <f>VLOOKUP($C1485,'2023-24 School Level AAFTE'!$C$4:$L$2380,9,FALSE)</f>
        <v>Yes</v>
      </c>
      <c r="F1485" s="98">
        <f>VLOOKUP($C1485,'2023-24 School Level AAFTE'!$C$4:$J$2380,8,FALSE)</f>
        <v>333.91</v>
      </c>
      <c r="G1485" s="100">
        <f>IFERROR(IF(E1485= "yes",VLOOKUP(C1485,Summary!$B:$I,5,0),0),0)</f>
        <v>0</v>
      </c>
      <c r="H1485" s="99">
        <f t="shared" si="251"/>
        <v>333.91</v>
      </c>
      <c r="I1485" s="157">
        <f>VLOOKUP($A1485,'2024-25 Salary &amp; Benefits'!$A:$I,3,FALSE)</f>
        <v>1</v>
      </c>
      <c r="J1485" s="157">
        <f>VLOOKUP($A1485,'2024-25 Salary &amp; Benefits'!$A:$I,4,FALSE)</f>
        <v>1.04</v>
      </c>
      <c r="K1485" s="144">
        <f t="shared" si="252"/>
        <v>333.91</v>
      </c>
      <c r="L1485" s="143">
        <f t="shared" si="253"/>
        <v>0.97899999999999998</v>
      </c>
      <c r="M1485" s="145">
        <f>'2024-25 Salary &amp; Benefits'!$E$6</f>
        <v>72728</v>
      </c>
      <c r="N1485" s="145">
        <f>'2024-25 Salary &amp; Benefits'!$F$6</f>
        <v>78209</v>
      </c>
      <c r="O1485" s="9">
        <f t="shared" si="254"/>
        <v>71200.710000000006</v>
      </c>
      <c r="P1485" s="9">
        <f t="shared" si="255"/>
        <v>8428.5699999999924</v>
      </c>
      <c r="Q1485" s="9">
        <f>'2024-25 Salary &amp; Benefits'!G$6</f>
        <v>14418.72</v>
      </c>
      <c r="R1485" s="146">
        <f>'2024-25 Salary &amp; Benefits'!H$6</f>
        <v>0.18149999999999999</v>
      </c>
      <c r="S1485" s="146">
        <f>'2024-25 Salary &amp; Benefits'!I$6</f>
        <v>0.17510000000000001</v>
      </c>
      <c r="T1485" s="9">
        <f t="shared" si="256"/>
        <v>28514.7</v>
      </c>
      <c r="U1485" s="9">
        <f t="shared" si="257"/>
        <v>1327.15</v>
      </c>
      <c r="V1485" s="9">
        <f t="shared" si="258"/>
        <v>232.38</v>
      </c>
      <c r="W1485" s="9">
        <f t="shared" si="259"/>
        <v>1559.5300000000002</v>
      </c>
      <c r="X1485" s="22">
        <f t="shared" si="260"/>
        <v>109703.51</v>
      </c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</row>
    <row r="1486" spans="1:159" s="4" customFormat="1">
      <c r="A1486" s="78" t="s">
        <v>2249</v>
      </c>
      <c r="B1486" s="90" t="s">
        <v>134</v>
      </c>
      <c r="C1486" s="91">
        <v>3079</v>
      </c>
      <c r="D1486" s="90" t="s">
        <v>138</v>
      </c>
      <c r="E1486" s="110" t="str">
        <f>VLOOKUP($C1486,'2023-24 School Level AAFTE'!$C$4:$L$2380,9,FALSE)</f>
        <v>Yes</v>
      </c>
      <c r="F1486" s="98">
        <f>VLOOKUP($C1486,'2023-24 School Level AAFTE'!$C$4:$J$2380,8,FALSE)</f>
        <v>353.45</v>
      </c>
      <c r="G1486" s="100">
        <f>IFERROR(IF(E1486= "yes",VLOOKUP(C1486,Summary!$B:$I,5,0),0),0)</f>
        <v>0</v>
      </c>
      <c r="H1486" s="99">
        <f t="shared" si="251"/>
        <v>353.45</v>
      </c>
      <c r="I1486" s="157">
        <f>VLOOKUP($A1486,'2024-25 Salary &amp; Benefits'!$A:$I,3,FALSE)</f>
        <v>1</v>
      </c>
      <c r="J1486" s="157">
        <f>VLOOKUP($A1486,'2024-25 Salary &amp; Benefits'!$A:$I,4,FALSE)</f>
        <v>1.04</v>
      </c>
      <c r="K1486" s="144">
        <f t="shared" si="252"/>
        <v>353.45</v>
      </c>
      <c r="L1486" s="143">
        <f t="shared" si="253"/>
        <v>1.0369999999999999</v>
      </c>
      <c r="M1486" s="145">
        <f>'2024-25 Salary &amp; Benefits'!$E$6</f>
        <v>72728</v>
      </c>
      <c r="N1486" s="145">
        <f>'2024-25 Salary &amp; Benefits'!$F$6</f>
        <v>78209</v>
      </c>
      <c r="O1486" s="9">
        <f t="shared" si="254"/>
        <v>75418.94</v>
      </c>
      <c r="P1486" s="9">
        <f t="shared" si="255"/>
        <v>8927.8999999999942</v>
      </c>
      <c r="Q1486" s="9">
        <f>'2024-25 Salary &amp; Benefits'!G$6</f>
        <v>14418.72</v>
      </c>
      <c r="R1486" s="146">
        <f>'2024-25 Salary &amp; Benefits'!H$6</f>
        <v>0.18149999999999999</v>
      </c>
      <c r="S1486" s="146">
        <f>'2024-25 Salary &amp; Benefits'!I$6</f>
        <v>0.17510000000000001</v>
      </c>
      <c r="T1486" s="9">
        <f t="shared" si="256"/>
        <v>30204.03</v>
      </c>
      <c r="U1486" s="9">
        <f t="shared" si="257"/>
        <v>1405.78</v>
      </c>
      <c r="V1486" s="9">
        <f t="shared" si="258"/>
        <v>246.15</v>
      </c>
      <c r="W1486" s="9">
        <f t="shared" si="259"/>
        <v>1651.93</v>
      </c>
      <c r="X1486" s="22">
        <f t="shared" si="260"/>
        <v>116202.79999999999</v>
      </c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</row>
    <row r="1487" spans="1:159" s="4" customFormat="1">
      <c r="A1487" s="78" t="s">
        <v>2249</v>
      </c>
      <c r="B1487" s="90" t="s">
        <v>134</v>
      </c>
      <c r="C1487" s="91">
        <v>2368</v>
      </c>
      <c r="D1487" s="90" t="s">
        <v>77</v>
      </c>
      <c r="E1487" s="110" t="str">
        <f>VLOOKUP($C1487,'2023-24 School Level AAFTE'!$C$4:$L$2380,9,FALSE)</f>
        <v>Yes</v>
      </c>
      <c r="F1487" s="98">
        <f>VLOOKUP($C1487,'2023-24 School Level AAFTE'!$C$4:$J$2380,8,FALSE)</f>
        <v>248.26</v>
      </c>
      <c r="G1487" s="100">
        <f>IFERROR(IF(E1487= "yes",VLOOKUP(C1487,Summary!$B:$I,5,0),0),0)</f>
        <v>0</v>
      </c>
      <c r="H1487" s="99">
        <f t="shared" si="251"/>
        <v>248.26</v>
      </c>
      <c r="I1487" s="157">
        <f>VLOOKUP($A1487,'2024-25 Salary &amp; Benefits'!$A:$I,3,FALSE)</f>
        <v>1</v>
      </c>
      <c r="J1487" s="157">
        <f>VLOOKUP($A1487,'2024-25 Salary &amp; Benefits'!$A:$I,4,FALSE)</f>
        <v>1.04</v>
      </c>
      <c r="K1487" s="144">
        <f t="shared" si="252"/>
        <v>248.26</v>
      </c>
      <c r="L1487" s="143">
        <f t="shared" si="253"/>
        <v>0.72799999999999998</v>
      </c>
      <c r="M1487" s="145">
        <f>'2024-25 Salary &amp; Benefits'!$E$6</f>
        <v>72728</v>
      </c>
      <c r="N1487" s="145">
        <f>'2024-25 Salary &amp; Benefits'!$F$6</f>
        <v>78209</v>
      </c>
      <c r="O1487" s="9">
        <f t="shared" si="254"/>
        <v>52945.98</v>
      </c>
      <c r="P1487" s="9">
        <f t="shared" si="255"/>
        <v>6267.6199999999953</v>
      </c>
      <c r="Q1487" s="9">
        <f>'2024-25 Salary &amp; Benefits'!G$6</f>
        <v>14418.72</v>
      </c>
      <c r="R1487" s="146">
        <f>'2024-25 Salary &amp; Benefits'!H$6</f>
        <v>0.18149999999999999</v>
      </c>
      <c r="S1487" s="146">
        <f>'2024-25 Salary &amp; Benefits'!I$6</f>
        <v>0.17510000000000001</v>
      </c>
      <c r="T1487" s="9">
        <f t="shared" si="256"/>
        <v>21203.98</v>
      </c>
      <c r="U1487" s="9">
        <f t="shared" si="257"/>
        <v>986.89</v>
      </c>
      <c r="V1487" s="9">
        <f t="shared" si="258"/>
        <v>172.8</v>
      </c>
      <c r="W1487" s="9">
        <f t="shared" si="259"/>
        <v>1159.69</v>
      </c>
      <c r="X1487" s="22">
        <f t="shared" si="260"/>
        <v>81577.27</v>
      </c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</row>
    <row r="1488" spans="1:159" s="4" customFormat="1">
      <c r="A1488" s="78" t="s">
        <v>2249</v>
      </c>
      <c r="B1488" s="90" t="s">
        <v>134</v>
      </c>
      <c r="C1488" s="91">
        <v>4003</v>
      </c>
      <c r="D1488" s="90" t="s">
        <v>140</v>
      </c>
      <c r="E1488" s="110" t="str">
        <f>VLOOKUP($C1488,'2023-24 School Level AAFTE'!$C$4:$L$2380,9,FALSE)</f>
        <v>Yes</v>
      </c>
      <c r="F1488" s="98">
        <f>VLOOKUP($C1488,'2023-24 School Level AAFTE'!$C$4:$J$2380,8,FALSE)</f>
        <v>73.86</v>
      </c>
      <c r="G1488" s="100">
        <f>IFERROR(IF(E1488= "yes",VLOOKUP(C1488,Summary!$B:$I,5,0),0),0)</f>
        <v>0</v>
      </c>
      <c r="H1488" s="99">
        <f t="shared" si="251"/>
        <v>73.86</v>
      </c>
      <c r="I1488" s="157">
        <f>VLOOKUP($A1488,'2024-25 Salary &amp; Benefits'!$A:$I,3,FALSE)</f>
        <v>1</v>
      </c>
      <c r="J1488" s="157">
        <f>VLOOKUP($A1488,'2024-25 Salary &amp; Benefits'!$A:$I,4,FALSE)</f>
        <v>1.04</v>
      </c>
      <c r="K1488" s="144">
        <f t="shared" si="252"/>
        <v>73.86</v>
      </c>
      <c r="L1488" s="143">
        <f t="shared" si="253"/>
        <v>0.217</v>
      </c>
      <c r="M1488" s="145">
        <f>'2024-25 Salary &amp; Benefits'!$E$6</f>
        <v>72728</v>
      </c>
      <c r="N1488" s="145">
        <f>'2024-25 Salary &amp; Benefits'!$F$6</f>
        <v>78209</v>
      </c>
      <c r="O1488" s="9">
        <f t="shared" si="254"/>
        <v>15781.98</v>
      </c>
      <c r="P1488" s="9">
        <f t="shared" si="255"/>
        <v>1868.2299999999996</v>
      </c>
      <c r="Q1488" s="9">
        <f>'2024-25 Salary &amp; Benefits'!G$6</f>
        <v>14418.72</v>
      </c>
      <c r="R1488" s="146">
        <f>'2024-25 Salary &amp; Benefits'!H$6</f>
        <v>0.18149999999999999</v>
      </c>
      <c r="S1488" s="146">
        <f>'2024-25 Salary &amp; Benefits'!I$6</f>
        <v>0.17510000000000001</v>
      </c>
      <c r="T1488" s="9">
        <f t="shared" si="256"/>
        <v>6320.42</v>
      </c>
      <c r="U1488" s="9">
        <f t="shared" si="257"/>
        <v>294.17</v>
      </c>
      <c r="V1488" s="9">
        <f t="shared" si="258"/>
        <v>51.51</v>
      </c>
      <c r="W1488" s="9">
        <f t="shared" si="259"/>
        <v>345.68</v>
      </c>
      <c r="X1488" s="22">
        <f t="shared" si="260"/>
        <v>24316.31</v>
      </c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</row>
    <row r="1489" spans="1:159" s="4" customFormat="1">
      <c r="A1489" s="78" t="s">
        <v>2249</v>
      </c>
      <c r="B1489" s="90" t="s">
        <v>134</v>
      </c>
      <c r="C1489" s="91">
        <v>2908</v>
      </c>
      <c r="D1489" s="90" t="s">
        <v>136</v>
      </c>
      <c r="E1489" s="110" t="str">
        <f>VLOOKUP($C1489,'2023-24 School Level AAFTE'!$C$4:$L$2380,9,FALSE)</f>
        <v>Yes</v>
      </c>
      <c r="F1489" s="98">
        <f>VLOOKUP($C1489,'2023-24 School Level AAFTE'!$C$4:$J$2380,8,FALSE)</f>
        <v>919.2</v>
      </c>
      <c r="G1489" s="100">
        <f>IFERROR(IF(E1489= "yes",VLOOKUP(C1489,Summary!$B:$I,5,0),0),0)</f>
        <v>0</v>
      </c>
      <c r="H1489" s="99">
        <f t="shared" si="251"/>
        <v>919.2</v>
      </c>
      <c r="I1489" s="157">
        <f>VLOOKUP($A1489,'2024-25 Salary &amp; Benefits'!$A:$I,3,FALSE)</f>
        <v>1</v>
      </c>
      <c r="J1489" s="157">
        <f>VLOOKUP($A1489,'2024-25 Salary &amp; Benefits'!$A:$I,4,FALSE)</f>
        <v>1.04</v>
      </c>
      <c r="K1489" s="144">
        <f t="shared" si="252"/>
        <v>919.2</v>
      </c>
      <c r="L1489" s="143">
        <f t="shared" si="253"/>
        <v>2.6960000000000002</v>
      </c>
      <c r="M1489" s="145">
        <f>'2024-25 Salary &amp; Benefits'!$E$6</f>
        <v>72728</v>
      </c>
      <c r="N1489" s="145">
        <f>'2024-25 Salary &amp; Benefits'!$F$6</f>
        <v>78209</v>
      </c>
      <c r="O1489" s="9">
        <f t="shared" si="254"/>
        <v>196074.69</v>
      </c>
      <c r="P1489" s="9">
        <f t="shared" si="255"/>
        <v>23210.829999999987</v>
      </c>
      <c r="Q1489" s="9">
        <f>'2024-25 Salary &amp; Benefits'!G$6</f>
        <v>14418.72</v>
      </c>
      <c r="R1489" s="146">
        <f>'2024-25 Salary &amp; Benefits'!H$6</f>
        <v>0.18149999999999999</v>
      </c>
      <c r="S1489" s="146">
        <f>'2024-25 Salary &amp; Benefits'!I$6</f>
        <v>0.17510000000000001</v>
      </c>
      <c r="T1489" s="9">
        <f t="shared" si="256"/>
        <v>78524.639999999999</v>
      </c>
      <c r="U1489" s="9">
        <f t="shared" si="257"/>
        <v>3654.76</v>
      </c>
      <c r="V1489" s="9">
        <f t="shared" si="258"/>
        <v>639.95000000000005</v>
      </c>
      <c r="W1489" s="9">
        <f t="shared" si="259"/>
        <v>4294.71</v>
      </c>
      <c r="X1489" s="22">
        <f t="shared" si="260"/>
        <v>302104.87000000005</v>
      </c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</row>
    <row r="1490" spans="1:159" s="4" customFormat="1">
      <c r="A1490" s="78" t="s">
        <v>2249</v>
      </c>
      <c r="B1490" s="90" t="s">
        <v>134</v>
      </c>
      <c r="C1490" s="89">
        <v>5115</v>
      </c>
      <c r="D1490" s="79" t="s">
        <v>142</v>
      </c>
      <c r="E1490" s="110" t="str">
        <f>VLOOKUP($C1490,'2023-24 School Level AAFTE'!$C$4:$L$2380,9,FALSE)</f>
        <v>Yes</v>
      </c>
      <c r="F1490" s="98">
        <f>VLOOKUP($C1490,'2023-24 School Level AAFTE'!$C$4:$J$2380,8,FALSE)</f>
        <v>422.54</v>
      </c>
      <c r="G1490" s="100">
        <f>IFERROR(IF(E1490= "yes",VLOOKUP(C1490,Summary!$B:$I,5,0),0),0)</f>
        <v>0</v>
      </c>
      <c r="H1490" s="99">
        <f t="shared" si="251"/>
        <v>422.54</v>
      </c>
      <c r="I1490" s="157">
        <f>VLOOKUP($A1490,'2024-25 Salary &amp; Benefits'!$A:$I,3,FALSE)</f>
        <v>1</v>
      </c>
      <c r="J1490" s="157">
        <f>VLOOKUP($A1490,'2024-25 Salary &amp; Benefits'!$A:$I,4,FALSE)</f>
        <v>1.04</v>
      </c>
      <c r="K1490" s="144">
        <f t="shared" si="252"/>
        <v>422.54</v>
      </c>
      <c r="L1490" s="143">
        <f t="shared" si="253"/>
        <v>1.2390000000000001</v>
      </c>
      <c r="M1490" s="145">
        <f>'2024-25 Salary &amp; Benefits'!$E$6</f>
        <v>72728</v>
      </c>
      <c r="N1490" s="145">
        <f>'2024-25 Salary &amp; Benefits'!$F$6</f>
        <v>78209</v>
      </c>
      <c r="O1490" s="9">
        <f t="shared" si="254"/>
        <v>90109.99</v>
      </c>
      <c r="P1490" s="9">
        <f t="shared" si="255"/>
        <v>10667</v>
      </c>
      <c r="Q1490" s="9">
        <f>'2024-25 Salary &amp; Benefits'!G$6</f>
        <v>14418.72</v>
      </c>
      <c r="R1490" s="146">
        <f>'2024-25 Salary &amp; Benefits'!H$6</f>
        <v>0.18149999999999999</v>
      </c>
      <c r="S1490" s="146">
        <f>'2024-25 Salary &amp; Benefits'!I$6</f>
        <v>0.17510000000000001</v>
      </c>
      <c r="T1490" s="9">
        <f t="shared" si="256"/>
        <v>36087.550000000003</v>
      </c>
      <c r="U1490" s="9">
        <f t="shared" si="257"/>
        <v>1679.62</v>
      </c>
      <c r="V1490" s="9">
        <f t="shared" si="258"/>
        <v>294.10000000000002</v>
      </c>
      <c r="W1490" s="9">
        <f t="shared" si="259"/>
        <v>1973.7199999999998</v>
      </c>
      <c r="X1490" s="22">
        <f t="shared" si="260"/>
        <v>138838.26</v>
      </c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</row>
    <row r="1491" spans="1:159" s="4" customFormat="1">
      <c r="A1491" s="78" t="s">
        <v>2249</v>
      </c>
      <c r="B1491" s="90" t="s">
        <v>134</v>
      </c>
      <c r="C1491" s="91">
        <v>5611</v>
      </c>
      <c r="D1491" s="90" t="s">
        <v>3072</v>
      </c>
      <c r="E1491" s="110" t="str">
        <f>VLOOKUP($C1491,'2023-24 School Level AAFTE'!$C$4:$L$2380,9,FALSE)</f>
        <v>Yes</v>
      </c>
      <c r="F1491" s="98">
        <f>VLOOKUP($C1491,'2023-24 School Level AAFTE'!$C$4:$J$2380,8,FALSE)</f>
        <v>262.67</v>
      </c>
      <c r="G1491" s="100">
        <f>IFERROR(IF(E1491= "yes",VLOOKUP(C1491,Summary!$B:$I,5,0),0),0)</f>
        <v>0</v>
      </c>
      <c r="H1491" s="99">
        <f t="shared" si="251"/>
        <v>262.67</v>
      </c>
      <c r="I1491" s="157">
        <f>VLOOKUP($A1491,'2024-25 Salary &amp; Benefits'!$A:$I,3,FALSE)</f>
        <v>1</v>
      </c>
      <c r="J1491" s="157">
        <f>VLOOKUP($A1491,'2024-25 Salary &amp; Benefits'!$A:$I,4,FALSE)</f>
        <v>1.04</v>
      </c>
      <c r="K1491" s="144">
        <f t="shared" si="252"/>
        <v>262.67</v>
      </c>
      <c r="L1491" s="143">
        <f t="shared" si="253"/>
        <v>0.77</v>
      </c>
      <c r="M1491" s="145">
        <f>'2024-25 Salary &amp; Benefits'!$E$6</f>
        <v>72728</v>
      </c>
      <c r="N1491" s="145">
        <f>'2024-25 Salary &amp; Benefits'!$F$6</f>
        <v>78209</v>
      </c>
      <c r="O1491" s="9">
        <f t="shared" si="254"/>
        <v>56000.56</v>
      </c>
      <c r="P1491" s="9">
        <f t="shared" si="255"/>
        <v>6629.2099999999991</v>
      </c>
      <c r="Q1491" s="9">
        <f>'2024-25 Salary &amp; Benefits'!G$6</f>
        <v>14418.72</v>
      </c>
      <c r="R1491" s="146">
        <f>'2024-25 Salary &amp; Benefits'!H$6</f>
        <v>0.18149999999999999</v>
      </c>
      <c r="S1491" s="146">
        <f>'2024-25 Salary &amp; Benefits'!I$6</f>
        <v>0.17510000000000001</v>
      </c>
      <c r="T1491" s="9">
        <f t="shared" si="256"/>
        <v>22427.29</v>
      </c>
      <c r="U1491" s="9">
        <f t="shared" si="257"/>
        <v>1043.83</v>
      </c>
      <c r="V1491" s="9">
        <f t="shared" si="258"/>
        <v>182.77</v>
      </c>
      <c r="W1491" s="9">
        <f t="shared" si="259"/>
        <v>1226.5999999999999</v>
      </c>
      <c r="X1491" s="22">
        <f t="shared" si="260"/>
        <v>86283.66</v>
      </c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</row>
    <row r="1492" spans="1:159" s="4" customFormat="1">
      <c r="A1492" s="78" t="s">
        <v>2249</v>
      </c>
      <c r="B1492" s="90" t="s">
        <v>134</v>
      </c>
      <c r="C1492" s="91">
        <v>3318</v>
      </c>
      <c r="D1492" s="90" t="s">
        <v>139</v>
      </c>
      <c r="E1492" s="110" t="str">
        <f>VLOOKUP($C1492,'2023-24 School Level AAFTE'!$C$4:$L$2380,9,FALSE)</f>
        <v>Yes</v>
      </c>
      <c r="F1492" s="98">
        <f>VLOOKUP($C1492,'2023-24 School Level AAFTE'!$C$4:$J$2380,8,FALSE)</f>
        <v>485.72</v>
      </c>
      <c r="G1492" s="100">
        <f>IFERROR(IF(E1492= "yes",VLOOKUP(C1492,Summary!$B:$I,5,0),0),0)</f>
        <v>0</v>
      </c>
      <c r="H1492" s="99">
        <f t="shared" si="251"/>
        <v>485.72</v>
      </c>
      <c r="I1492" s="157">
        <f>VLOOKUP($A1492,'2024-25 Salary &amp; Benefits'!$A:$I,3,FALSE)</f>
        <v>1</v>
      </c>
      <c r="J1492" s="157">
        <f>VLOOKUP($A1492,'2024-25 Salary &amp; Benefits'!$A:$I,4,FALSE)</f>
        <v>1.04</v>
      </c>
      <c r="K1492" s="144">
        <f t="shared" si="252"/>
        <v>485.72</v>
      </c>
      <c r="L1492" s="143">
        <f t="shared" si="253"/>
        <v>1.425</v>
      </c>
      <c r="M1492" s="145">
        <f>'2024-25 Salary &amp; Benefits'!$E$6</f>
        <v>72728</v>
      </c>
      <c r="N1492" s="145">
        <f>'2024-25 Salary &amp; Benefits'!$F$6</f>
        <v>78209</v>
      </c>
      <c r="O1492" s="9">
        <f t="shared" si="254"/>
        <v>103637.4</v>
      </c>
      <c r="P1492" s="9">
        <f t="shared" si="255"/>
        <v>12268.340000000011</v>
      </c>
      <c r="Q1492" s="9">
        <f>'2024-25 Salary &amp; Benefits'!G$6</f>
        <v>14418.72</v>
      </c>
      <c r="R1492" s="146">
        <f>'2024-25 Salary &amp; Benefits'!H$6</f>
        <v>0.18149999999999999</v>
      </c>
      <c r="S1492" s="146">
        <f>'2024-25 Salary &amp; Benefits'!I$6</f>
        <v>0.17510000000000001</v>
      </c>
      <c r="T1492" s="9">
        <f t="shared" si="256"/>
        <v>41505.050000000003</v>
      </c>
      <c r="U1492" s="9">
        <f t="shared" si="257"/>
        <v>1931.76</v>
      </c>
      <c r="V1492" s="9">
        <f t="shared" si="258"/>
        <v>338.25</v>
      </c>
      <c r="W1492" s="9">
        <f t="shared" si="259"/>
        <v>2270.0100000000002</v>
      </c>
      <c r="X1492" s="22">
        <f t="shared" si="260"/>
        <v>159680.80000000005</v>
      </c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</row>
    <row r="1493" spans="1:159" s="4" customFormat="1">
      <c r="A1493" s="78" t="s">
        <v>2318</v>
      </c>
      <c r="B1493" s="90" t="s">
        <v>540</v>
      </c>
      <c r="C1493" s="91">
        <v>4475</v>
      </c>
      <c r="D1493" s="90" t="s">
        <v>543</v>
      </c>
      <c r="E1493" s="110" t="str">
        <f>VLOOKUP($C1493,'2023-24 School Level AAFTE'!$C$4:$L$2380,9,FALSE)</f>
        <v>No</v>
      </c>
      <c r="F1493" s="98">
        <f>VLOOKUP($C1493,'2023-24 School Level AAFTE'!$C$4:$J$2380,8,FALSE)</f>
        <v>225.24</v>
      </c>
      <c r="G1493" s="100">
        <f>IFERROR(IF(E1493= "yes",VLOOKUP(C1493,Summary!$B:$I,5,0),0),0)</f>
        <v>0</v>
      </c>
      <c r="H1493" s="99">
        <f t="shared" si="251"/>
        <v>0</v>
      </c>
      <c r="I1493" s="157">
        <f>VLOOKUP($A1493,'2024-25 Salary &amp; Benefits'!$A:$I,3,FALSE)</f>
        <v>1.1200000000000001</v>
      </c>
      <c r="J1493" s="157">
        <f>VLOOKUP($A1493,'2024-25 Salary &amp; Benefits'!$A:$I,4,FALSE)</f>
        <v>1.1200000000000001</v>
      </c>
      <c r="K1493" s="144">
        <f t="shared" si="252"/>
        <v>0</v>
      </c>
      <c r="L1493" s="143">
        <f t="shared" si="253"/>
        <v>0</v>
      </c>
      <c r="M1493" s="145">
        <f>'2024-25 Salary &amp; Benefits'!$E$6</f>
        <v>72728</v>
      </c>
      <c r="N1493" s="145">
        <f>'2024-25 Salary &amp; Benefits'!$F$6</f>
        <v>78209</v>
      </c>
      <c r="O1493" s="9">
        <f t="shared" si="254"/>
        <v>0</v>
      </c>
      <c r="P1493" s="9">
        <f t="shared" si="255"/>
        <v>0</v>
      </c>
      <c r="Q1493" s="9">
        <f>'2024-25 Salary &amp; Benefits'!G$6</f>
        <v>14418.72</v>
      </c>
      <c r="R1493" s="146">
        <f>'2024-25 Salary &amp; Benefits'!H$6</f>
        <v>0.18149999999999999</v>
      </c>
      <c r="S1493" s="146">
        <f>'2024-25 Salary &amp; Benefits'!I$6</f>
        <v>0.17510000000000001</v>
      </c>
      <c r="T1493" s="9">
        <f t="shared" si="256"/>
        <v>0</v>
      </c>
      <c r="U1493" s="9">
        <f t="shared" si="257"/>
        <v>0</v>
      </c>
      <c r="V1493" s="9">
        <f t="shared" si="258"/>
        <v>0</v>
      </c>
      <c r="W1493" s="9">
        <f t="shared" si="259"/>
        <v>0</v>
      </c>
      <c r="X1493" s="22">
        <f t="shared" si="260"/>
        <v>0</v>
      </c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</row>
    <row r="1494" spans="1:159" s="4" customFormat="1">
      <c r="A1494" s="78" t="s">
        <v>2318</v>
      </c>
      <c r="B1494" s="90" t="s">
        <v>540</v>
      </c>
      <c r="C1494" s="91">
        <v>1798</v>
      </c>
      <c r="D1494" s="90" t="s">
        <v>541</v>
      </c>
      <c r="E1494" s="110" t="str">
        <f>VLOOKUP($C1494,'2023-24 School Level AAFTE'!$C$4:$L$2380,9,FALSE)</f>
        <v>Yes</v>
      </c>
      <c r="F1494" s="98">
        <f>VLOOKUP($C1494,'2023-24 School Level AAFTE'!$C$4:$J$2380,8,FALSE)</f>
        <v>133.97</v>
      </c>
      <c r="G1494" s="100">
        <f>IFERROR(IF(E1494= "yes",VLOOKUP(C1494,Summary!$B:$I,5,0),0),0)</f>
        <v>0</v>
      </c>
      <c r="H1494" s="99">
        <f t="shared" si="251"/>
        <v>133.97</v>
      </c>
      <c r="I1494" s="157">
        <f>VLOOKUP($A1494,'2024-25 Salary &amp; Benefits'!$A:$I,3,FALSE)</f>
        <v>1.1200000000000001</v>
      </c>
      <c r="J1494" s="157">
        <f>VLOOKUP($A1494,'2024-25 Salary &amp; Benefits'!$A:$I,4,FALSE)</f>
        <v>1.1200000000000001</v>
      </c>
      <c r="K1494" s="144">
        <f t="shared" si="252"/>
        <v>133.97</v>
      </c>
      <c r="L1494" s="143">
        <f t="shared" si="253"/>
        <v>0.39300000000000002</v>
      </c>
      <c r="M1494" s="145">
        <f>'2024-25 Salary &amp; Benefits'!$E$6</f>
        <v>72728</v>
      </c>
      <c r="N1494" s="145">
        <f>'2024-25 Salary &amp; Benefits'!$F$6</f>
        <v>78209</v>
      </c>
      <c r="O1494" s="9">
        <f t="shared" si="254"/>
        <v>32011.96</v>
      </c>
      <c r="P1494" s="9">
        <f t="shared" si="255"/>
        <v>2412.510000000002</v>
      </c>
      <c r="Q1494" s="9">
        <f>'2024-25 Salary &amp; Benefits'!G$6</f>
        <v>14418.72</v>
      </c>
      <c r="R1494" s="146">
        <f>'2024-25 Salary &amp; Benefits'!H$6</f>
        <v>0.18149999999999999</v>
      </c>
      <c r="S1494" s="146">
        <f>'2024-25 Salary &amp; Benefits'!I$6</f>
        <v>0.17510000000000001</v>
      </c>
      <c r="T1494" s="9">
        <f t="shared" si="256"/>
        <v>11899.16</v>
      </c>
      <c r="U1494" s="9">
        <f t="shared" si="257"/>
        <v>573.74</v>
      </c>
      <c r="V1494" s="9">
        <f t="shared" si="258"/>
        <v>100.46</v>
      </c>
      <c r="W1494" s="9">
        <f t="shared" si="259"/>
        <v>674.2</v>
      </c>
      <c r="X1494" s="22">
        <f t="shared" si="260"/>
        <v>46997.829999999994</v>
      </c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</row>
    <row r="1495" spans="1:159" s="4" customFormat="1">
      <c r="A1495" s="78" t="s">
        <v>2318</v>
      </c>
      <c r="B1495" s="90" t="s">
        <v>540</v>
      </c>
      <c r="C1495" s="91">
        <v>2503</v>
      </c>
      <c r="D1495" s="90" t="s">
        <v>542</v>
      </c>
      <c r="E1495" s="110" t="str">
        <f>VLOOKUP($C1495,'2023-24 School Level AAFTE'!$C$4:$L$2380,9,FALSE)</f>
        <v>No</v>
      </c>
      <c r="F1495" s="98">
        <f>VLOOKUP($C1495,'2023-24 School Level AAFTE'!$C$4:$J$2380,8,FALSE)</f>
        <v>355.79</v>
      </c>
      <c r="G1495" s="100">
        <f>IFERROR(IF(E1495= "yes",VLOOKUP(C1495,Summary!$B:$I,5,0),0),0)</f>
        <v>0</v>
      </c>
      <c r="H1495" s="99">
        <f t="shared" si="251"/>
        <v>0</v>
      </c>
      <c r="I1495" s="157">
        <f>VLOOKUP($A1495,'2024-25 Salary &amp; Benefits'!$A:$I,3,FALSE)</f>
        <v>1.1200000000000001</v>
      </c>
      <c r="J1495" s="157">
        <f>VLOOKUP($A1495,'2024-25 Salary &amp; Benefits'!$A:$I,4,FALSE)</f>
        <v>1.1200000000000001</v>
      </c>
      <c r="K1495" s="144">
        <f t="shared" si="252"/>
        <v>0</v>
      </c>
      <c r="L1495" s="143">
        <f t="shared" si="253"/>
        <v>0</v>
      </c>
      <c r="M1495" s="145">
        <f>'2024-25 Salary &amp; Benefits'!$E$6</f>
        <v>72728</v>
      </c>
      <c r="N1495" s="145">
        <f>'2024-25 Salary &amp; Benefits'!$F$6</f>
        <v>78209</v>
      </c>
      <c r="O1495" s="9">
        <f t="shared" si="254"/>
        <v>0</v>
      </c>
      <c r="P1495" s="9">
        <f t="shared" si="255"/>
        <v>0</v>
      </c>
      <c r="Q1495" s="9">
        <f>'2024-25 Salary &amp; Benefits'!G$6</f>
        <v>14418.72</v>
      </c>
      <c r="R1495" s="146">
        <f>'2024-25 Salary &amp; Benefits'!H$6</f>
        <v>0.18149999999999999</v>
      </c>
      <c r="S1495" s="146">
        <f>'2024-25 Salary &amp; Benefits'!I$6</f>
        <v>0.17510000000000001</v>
      </c>
      <c r="T1495" s="9">
        <f t="shared" si="256"/>
        <v>0</v>
      </c>
      <c r="U1495" s="9">
        <f t="shared" si="257"/>
        <v>0</v>
      </c>
      <c r="V1495" s="9">
        <f t="shared" si="258"/>
        <v>0</v>
      </c>
      <c r="W1495" s="9">
        <f t="shared" si="259"/>
        <v>0</v>
      </c>
      <c r="X1495" s="22">
        <f t="shared" si="260"/>
        <v>0</v>
      </c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</row>
    <row r="1496" spans="1:159" s="4" customFormat="1">
      <c r="A1496" s="78" t="s">
        <v>2318</v>
      </c>
      <c r="B1496" s="90" t="s">
        <v>540</v>
      </c>
      <c r="C1496" s="91">
        <v>3094</v>
      </c>
      <c r="D1496" s="90" t="s">
        <v>2857</v>
      </c>
      <c r="E1496" s="110" t="str">
        <f>VLOOKUP($C1496,'2023-24 School Level AAFTE'!$C$4:$L$2380,9,FALSE)</f>
        <v>Yes</v>
      </c>
      <c r="F1496" s="98">
        <f>VLOOKUP($C1496,'2023-24 School Level AAFTE'!$C$4:$J$2380,8,FALSE)</f>
        <v>470.05</v>
      </c>
      <c r="G1496" s="100">
        <f>IFERROR(IF(E1496= "yes",VLOOKUP(C1496,Summary!$B:$I,5,0),0),0)</f>
        <v>0</v>
      </c>
      <c r="H1496" s="99">
        <f t="shared" si="251"/>
        <v>470.05</v>
      </c>
      <c r="I1496" s="157">
        <f>VLOOKUP($A1496,'2024-25 Salary &amp; Benefits'!$A:$I,3,FALSE)</f>
        <v>1.1200000000000001</v>
      </c>
      <c r="J1496" s="157">
        <f>VLOOKUP($A1496,'2024-25 Salary &amp; Benefits'!$A:$I,4,FALSE)</f>
        <v>1.1200000000000001</v>
      </c>
      <c r="K1496" s="144">
        <f t="shared" si="252"/>
        <v>470.05</v>
      </c>
      <c r="L1496" s="143">
        <f t="shared" si="253"/>
        <v>1.379</v>
      </c>
      <c r="M1496" s="145">
        <f>'2024-25 Salary &amp; Benefits'!$E$6</f>
        <v>72728</v>
      </c>
      <c r="N1496" s="145">
        <f>'2024-25 Salary &amp; Benefits'!$F$6</f>
        <v>78209</v>
      </c>
      <c r="O1496" s="9">
        <f t="shared" si="254"/>
        <v>112326.94</v>
      </c>
      <c r="P1496" s="9">
        <f t="shared" si="255"/>
        <v>8465.3000000000029</v>
      </c>
      <c r="Q1496" s="9">
        <f>'2024-25 Salary &amp; Benefits'!G$6</f>
        <v>14418.72</v>
      </c>
      <c r="R1496" s="146">
        <f>'2024-25 Salary &amp; Benefits'!H$6</f>
        <v>0.18149999999999999</v>
      </c>
      <c r="S1496" s="146">
        <f>'2024-25 Salary &amp; Benefits'!I$6</f>
        <v>0.17510000000000001</v>
      </c>
      <c r="T1496" s="9">
        <f t="shared" si="256"/>
        <v>41753.03</v>
      </c>
      <c r="U1496" s="9">
        <f t="shared" si="257"/>
        <v>2013.2</v>
      </c>
      <c r="V1496" s="9">
        <f t="shared" si="258"/>
        <v>352.51</v>
      </c>
      <c r="W1496" s="9">
        <f t="shared" si="259"/>
        <v>2365.71</v>
      </c>
      <c r="X1496" s="22">
        <f t="shared" si="260"/>
        <v>164910.98000000001</v>
      </c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</row>
    <row r="1497" spans="1:159" s="4" customFormat="1">
      <c r="A1497" s="78" t="s">
        <v>2496</v>
      </c>
      <c r="B1497" s="90" t="s">
        <v>2034</v>
      </c>
      <c r="C1497" s="91">
        <v>3574</v>
      </c>
      <c r="D1497" s="90" t="s">
        <v>2035</v>
      </c>
      <c r="E1497" s="110" t="str">
        <f>VLOOKUP($C1497,'2023-24 School Level AAFTE'!$C$4:$L$2380,9,FALSE)</f>
        <v>Yes</v>
      </c>
      <c r="F1497" s="98">
        <f>VLOOKUP($C1497,'2023-24 School Level AAFTE'!$C$4:$J$2380,8,FALSE)</f>
        <v>137.43</v>
      </c>
      <c r="G1497" s="100">
        <f>IFERROR(IF(E1497= "yes",VLOOKUP(C1497,Summary!$B:$I,5,0),0),0)</f>
        <v>0</v>
      </c>
      <c r="H1497" s="99">
        <f t="shared" si="251"/>
        <v>137.43</v>
      </c>
      <c r="I1497" s="157">
        <f>VLOOKUP($A1497,'2024-25 Salary &amp; Benefits'!$A:$I,3,FALSE)</f>
        <v>1</v>
      </c>
      <c r="J1497" s="157">
        <f>VLOOKUP($A1497,'2024-25 Salary &amp; Benefits'!$A:$I,4,FALSE)</f>
        <v>1</v>
      </c>
      <c r="K1497" s="144">
        <f t="shared" si="252"/>
        <v>137.43</v>
      </c>
      <c r="L1497" s="143">
        <f t="shared" si="253"/>
        <v>0.40300000000000002</v>
      </c>
      <c r="M1497" s="145">
        <f>'2024-25 Salary &amp; Benefits'!$E$6</f>
        <v>72728</v>
      </c>
      <c r="N1497" s="145">
        <f>'2024-25 Salary &amp; Benefits'!$F$6</f>
        <v>78209</v>
      </c>
      <c r="O1497" s="9">
        <f t="shared" si="254"/>
        <v>29309.38</v>
      </c>
      <c r="P1497" s="9">
        <f t="shared" si="255"/>
        <v>2208.8499999999985</v>
      </c>
      <c r="Q1497" s="9">
        <f>'2024-25 Salary &amp; Benefits'!G$6</f>
        <v>14418.72</v>
      </c>
      <c r="R1497" s="146">
        <f>'2024-25 Salary &amp; Benefits'!H$6</f>
        <v>0.18149999999999999</v>
      </c>
      <c r="S1497" s="146">
        <f>'2024-25 Salary &amp; Benefits'!I$6</f>
        <v>0.17510000000000001</v>
      </c>
      <c r="T1497" s="9">
        <f t="shared" si="256"/>
        <v>11517.17</v>
      </c>
      <c r="U1497" s="9">
        <f t="shared" si="257"/>
        <v>525.29999999999995</v>
      </c>
      <c r="V1497" s="9">
        <f t="shared" si="258"/>
        <v>91.98</v>
      </c>
      <c r="W1497" s="9">
        <f t="shared" si="259"/>
        <v>617.28</v>
      </c>
      <c r="X1497" s="22">
        <f t="shared" si="260"/>
        <v>43652.68</v>
      </c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</row>
    <row r="1498" spans="1:159" s="4" customFormat="1">
      <c r="A1498" s="78" t="s">
        <v>2496</v>
      </c>
      <c r="B1498" s="90" t="s">
        <v>2034</v>
      </c>
      <c r="C1498" s="91">
        <v>3575</v>
      </c>
      <c r="D1498" s="90" t="s">
        <v>2036</v>
      </c>
      <c r="E1498" s="110" t="str">
        <f>VLOOKUP($C1498,'2023-24 School Level AAFTE'!$C$4:$L$2380,9,FALSE)</f>
        <v>Yes</v>
      </c>
      <c r="F1498" s="98">
        <f>VLOOKUP($C1498,'2023-24 School Level AAFTE'!$C$4:$J$2380,8,FALSE)</f>
        <v>68.239999999999995</v>
      </c>
      <c r="G1498" s="100">
        <f>IFERROR(IF(E1498= "yes",VLOOKUP(C1498,Summary!$B:$I,5,0),0),0)</f>
        <v>0</v>
      </c>
      <c r="H1498" s="99">
        <f t="shared" si="251"/>
        <v>68.239999999999995</v>
      </c>
      <c r="I1498" s="157">
        <f>VLOOKUP($A1498,'2024-25 Salary &amp; Benefits'!$A:$I,3,FALSE)</f>
        <v>1</v>
      </c>
      <c r="J1498" s="157">
        <f>VLOOKUP($A1498,'2024-25 Salary &amp; Benefits'!$A:$I,4,FALSE)</f>
        <v>1</v>
      </c>
      <c r="K1498" s="144">
        <f t="shared" si="252"/>
        <v>68.239999999999995</v>
      </c>
      <c r="L1498" s="143">
        <f t="shared" si="253"/>
        <v>0.2</v>
      </c>
      <c r="M1498" s="145">
        <f>'2024-25 Salary &amp; Benefits'!$E$6</f>
        <v>72728</v>
      </c>
      <c r="N1498" s="145">
        <f>'2024-25 Salary &amp; Benefits'!$F$6</f>
        <v>78209</v>
      </c>
      <c r="O1498" s="9">
        <f t="shared" si="254"/>
        <v>14545.6</v>
      </c>
      <c r="P1498" s="9">
        <f t="shared" si="255"/>
        <v>1096.1999999999989</v>
      </c>
      <c r="Q1498" s="9">
        <f>'2024-25 Salary &amp; Benefits'!G$6</f>
        <v>14418.72</v>
      </c>
      <c r="R1498" s="146">
        <f>'2024-25 Salary &amp; Benefits'!H$6</f>
        <v>0.18149999999999999</v>
      </c>
      <c r="S1498" s="146">
        <f>'2024-25 Salary &amp; Benefits'!I$6</f>
        <v>0.17510000000000001</v>
      </c>
      <c r="T1498" s="9">
        <f t="shared" si="256"/>
        <v>5715.72</v>
      </c>
      <c r="U1498" s="9">
        <f t="shared" si="257"/>
        <v>260.7</v>
      </c>
      <c r="V1498" s="9">
        <f t="shared" si="258"/>
        <v>45.65</v>
      </c>
      <c r="W1498" s="9">
        <f t="shared" si="259"/>
        <v>306.34999999999997</v>
      </c>
      <c r="X1498" s="22">
        <f t="shared" si="260"/>
        <v>21663.869999999995</v>
      </c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</row>
    <row r="1499" spans="1:159" s="4" customFormat="1">
      <c r="A1499" s="78" t="s">
        <v>2496</v>
      </c>
      <c r="B1499" s="90" t="s">
        <v>2034</v>
      </c>
      <c r="C1499" s="89">
        <v>5687</v>
      </c>
      <c r="D1499" s="79" t="s">
        <v>3193</v>
      </c>
      <c r="E1499" s="110" t="str">
        <f>VLOOKUP($C1499,'2023-24 School Level AAFTE'!$C$4:$L$2380,9,FALSE)</f>
        <v>Yes</v>
      </c>
      <c r="F1499" s="98">
        <f>VLOOKUP($C1499,'2023-24 School Level AAFTE'!$C$4:$J$2380,8,FALSE)</f>
        <v>53.12</v>
      </c>
      <c r="G1499" s="100">
        <f>IFERROR(IF(E1499= "yes",VLOOKUP(C1499,Summary!$B:$I,5,0),0),0)</f>
        <v>0</v>
      </c>
      <c r="H1499" s="99">
        <f t="shared" si="251"/>
        <v>53.12</v>
      </c>
      <c r="I1499" s="157">
        <f>VLOOKUP($A1499,'2024-25 Salary &amp; Benefits'!$A:$I,3,FALSE)</f>
        <v>1</v>
      </c>
      <c r="J1499" s="157">
        <f>VLOOKUP($A1499,'2024-25 Salary &amp; Benefits'!$A:$I,4,FALSE)</f>
        <v>1</v>
      </c>
      <c r="K1499" s="144">
        <f t="shared" si="252"/>
        <v>53.12</v>
      </c>
      <c r="L1499" s="143">
        <f t="shared" si="253"/>
        <v>0.156</v>
      </c>
      <c r="M1499" s="145">
        <f>'2024-25 Salary &amp; Benefits'!$E$6</f>
        <v>72728</v>
      </c>
      <c r="N1499" s="145">
        <f>'2024-25 Salary &amp; Benefits'!$F$6</f>
        <v>78209</v>
      </c>
      <c r="O1499" s="9">
        <f t="shared" si="254"/>
        <v>11345.57</v>
      </c>
      <c r="P1499" s="9">
        <f t="shared" si="255"/>
        <v>855.03000000000065</v>
      </c>
      <c r="Q1499" s="9">
        <f>'2024-25 Salary &amp; Benefits'!G$6</f>
        <v>14418.72</v>
      </c>
      <c r="R1499" s="146">
        <f>'2024-25 Salary &amp; Benefits'!H$6</f>
        <v>0.18149999999999999</v>
      </c>
      <c r="S1499" s="146">
        <f>'2024-25 Salary &amp; Benefits'!I$6</f>
        <v>0.17510000000000001</v>
      </c>
      <c r="T1499" s="9">
        <f t="shared" si="256"/>
        <v>4458.26</v>
      </c>
      <c r="U1499" s="9">
        <f t="shared" si="257"/>
        <v>203.34</v>
      </c>
      <c r="V1499" s="9">
        <f t="shared" si="258"/>
        <v>35.6</v>
      </c>
      <c r="W1499" s="9">
        <f t="shared" si="259"/>
        <v>238.94</v>
      </c>
      <c r="X1499" s="22">
        <f t="shared" si="260"/>
        <v>16897.8</v>
      </c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</row>
    <row r="1500" spans="1:159" s="4" customFormat="1">
      <c r="A1500" t="s">
        <v>2468</v>
      </c>
      <c r="B1500" s="90" t="s">
        <v>1896</v>
      </c>
      <c r="C1500" s="91">
        <v>5339</v>
      </c>
      <c r="D1500" s="90" t="s">
        <v>3073</v>
      </c>
      <c r="E1500" s="110" t="str">
        <f>VLOOKUP($C1500,'2023-24 School Level AAFTE'!$C$4:$L$2380,9,FALSE)</f>
        <v>Yes</v>
      </c>
      <c r="F1500" s="98">
        <f>VLOOKUP($C1500,'2023-24 School Level AAFTE'!$C$4:$J$2380,8,FALSE)</f>
        <v>435.68</v>
      </c>
      <c r="G1500" s="100">
        <f>IFERROR(IF(E1500= "yes",VLOOKUP(C1500,Summary!$B:$I,5,0),0),0)</f>
        <v>0</v>
      </c>
      <c r="H1500" s="99">
        <f t="shared" si="251"/>
        <v>435.68</v>
      </c>
      <c r="I1500" s="157">
        <f>VLOOKUP($A1500,'2024-25 Salary &amp; Benefits'!$A:$I,3,FALSE)</f>
        <v>1</v>
      </c>
      <c r="J1500" s="157">
        <f>VLOOKUP($A1500,'2024-25 Salary &amp; Benefits'!$A:$I,4,FALSE)</f>
        <v>1</v>
      </c>
      <c r="K1500" s="144">
        <f t="shared" si="252"/>
        <v>435.68</v>
      </c>
      <c r="L1500" s="143">
        <f t="shared" si="253"/>
        <v>1.278</v>
      </c>
      <c r="M1500" s="145">
        <f>'2024-25 Salary &amp; Benefits'!$E$6</f>
        <v>72728</v>
      </c>
      <c r="N1500" s="145">
        <f>'2024-25 Salary &amp; Benefits'!$F$6</f>
        <v>78209</v>
      </c>
      <c r="O1500" s="9">
        <f t="shared" si="254"/>
        <v>92946.38</v>
      </c>
      <c r="P1500" s="9">
        <f t="shared" si="255"/>
        <v>7004.7200000000012</v>
      </c>
      <c r="Q1500" s="9">
        <f>'2024-25 Salary &amp; Benefits'!G$6</f>
        <v>14418.72</v>
      </c>
      <c r="R1500" s="146">
        <f>'2024-25 Salary &amp; Benefits'!H$6</f>
        <v>0.18149999999999999</v>
      </c>
      <c r="S1500" s="146">
        <f>'2024-25 Salary &amp; Benefits'!I$6</f>
        <v>0.17510000000000001</v>
      </c>
      <c r="T1500" s="9">
        <f t="shared" si="256"/>
        <v>36523.42</v>
      </c>
      <c r="U1500" s="9">
        <f t="shared" si="257"/>
        <v>1665.85</v>
      </c>
      <c r="V1500" s="9">
        <f t="shared" si="258"/>
        <v>291.69</v>
      </c>
      <c r="W1500" s="9">
        <f t="shared" si="259"/>
        <v>1957.54</v>
      </c>
      <c r="X1500" s="22">
        <f t="shared" si="260"/>
        <v>138432.06000000003</v>
      </c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</row>
    <row r="1501" spans="1:159" s="4" customFormat="1">
      <c r="A1501" s="78" t="s">
        <v>2240</v>
      </c>
      <c r="B1501" s="90" t="s">
        <v>69</v>
      </c>
      <c r="C1501" s="91">
        <v>2906</v>
      </c>
      <c r="D1501" s="90" t="s">
        <v>73</v>
      </c>
      <c r="E1501" s="110" t="str">
        <f>VLOOKUP($C1501,'2023-24 School Level AAFTE'!$C$4:$L$2380,9,FALSE)</f>
        <v>Yes</v>
      </c>
      <c r="F1501" s="98">
        <f>VLOOKUP($C1501,'2023-24 School Level AAFTE'!$C$4:$J$2380,8,FALSE)</f>
        <v>559.71</v>
      </c>
      <c r="G1501" s="100">
        <f>IFERROR(IF(E1501= "yes",VLOOKUP(C1501,Summary!$B:$I,5,0),0),0)</f>
        <v>0</v>
      </c>
      <c r="H1501" s="99">
        <f t="shared" si="251"/>
        <v>559.71</v>
      </c>
      <c r="I1501" s="157">
        <f>VLOOKUP($A1501,'2024-25 Salary &amp; Benefits'!$A:$I,3,FALSE)</f>
        <v>1</v>
      </c>
      <c r="J1501" s="157">
        <f>VLOOKUP($A1501,'2024-25 Salary &amp; Benefits'!$A:$I,4,FALSE)</f>
        <v>1</v>
      </c>
      <c r="K1501" s="144">
        <f t="shared" si="252"/>
        <v>559.71</v>
      </c>
      <c r="L1501" s="143">
        <f t="shared" si="253"/>
        <v>1.6419999999999999</v>
      </c>
      <c r="M1501" s="145">
        <f>'2024-25 Salary &amp; Benefits'!$E$6</f>
        <v>72728</v>
      </c>
      <c r="N1501" s="145">
        <f>'2024-25 Salary &amp; Benefits'!$F$6</f>
        <v>78209</v>
      </c>
      <c r="O1501" s="9">
        <f t="shared" si="254"/>
        <v>119419.38</v>
      </c>
      <c r="P1501" s="9">
        <f t="shared" si="255"/>
        <v>8999.7999999999884</v>
      </c>
      <c r="Q1501" s="9">
        <f>'2024-25 Salary &amp; Benefits'!G$6</f>
        <v>14418.72</v>
      </c>
      <c r="R1501" s="146">
        <f>'2024-25 Salary &amp; Benefits'!H$6</f>
        <v>0.18149999999999999</v>
      </c>
      <c r="S1501" s="146">
        <f>'2024-25 Salary &amp; Benefits'!I$6</f>
        <v>0.17510000000000001</v>
      </c>
      <c r="T1501" s="9">
        <f t="shared" si="256"/>
        <v>46926.02</v>
      </c>
      <c r="U1501" s="9">
        <f t="shared" si="257"/>
        <v>2140.3200000000002</v>
      </c>
      <c r="V1501" s="9">
        <f t="shared" si="258"/>
        <v>374.77</v>
      </c>
      <c r="W1501" s="9">
        <f t="shared" si="259"/>
        <v>2515.09</v>
      </c>
      <c r="X1501" s="22">
        <f t="shared" si="260"/>
        <v>177860.28999999998</v>
      </c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</row>
    <row r="1502" spans="1:159" s="4" customFormat="1">
      <c r="A1502" s="78" t="s">
        <v>2240</v>
      </c>
      <c r="B1502" s="90" t="s">
        <v>69</v>
      </c>
      <c r="C1502" s="91">
        <v>2195</v>
      </c>
      <c r="D1502" s="90" t="s">
        <v>70</v>
      </c>
      <c r="E1502" s="110" t="str">
        <f>VLOOKUP($C1502,'2023-24 School Level AAFTE'!$C$4:$L$2380,9,FALSE)</f>
        <v>Yes</v>
      </c>
      <c r="F1502" s="98">
        <f>VLOOKUP($C1502,'2023-24 School Level AAFTE'!$C$4:$J$2380,8,FALSE)</f>
        <v>376.59</v>
      </c>
      <c r="G1502" s="100">
        <f>IFERROR(IF(E1502= "yes",VLOOKUP(C1502,Summary!$B:$I,5,0),0),0)</f>
        <v>0</v>
      </c>
      <c r="H1502" s="99">
        <f t="shared" si="251"/>
        <v>376.59</v>
      </c>
      <c r="I1502" s="157">
        <f>VLOOKUP($A1502,'2024-25 Salary &amp; Benefits'!$A:$I,3,FALSE)</f>
        <v>1</v>
      </c>
      <c r="J1502" s="157">
        <f>VLOOKUP($A1502,'2024-25 Salary &amp; Benefits'!$A:$I,4,FALSE)</f>
        <v>1</v>
      </c>
      <c r="K1502" s="144">
        <f t="shared" si="252"/>
        <v>376.59</v>
      </c>
      <c r="L1502" s="143">
        <f t="shared" si="253"/>
        <v>1.105</v>
      </c>
      <c r="M1502" s="145">
        <f>'2024-25 Salary &amp; Benefits'!$E$6</f>
        <v>72728</v>
      </c>
      <c r="N1502" s="145">
        <f>'2024-25 Salary &amp; Benefits'!$F$6</f>
        <v>78209</v>
      </c>
      <c r="O1502" s="9">
        <f t="shared" si="254"/>
        <v>80364.44</v>
      </c>
      <c r="P1502" s="9">
        <f t="shared" si="255"/>
        <v>6056.5099999999948</v>
      </c>
      <c r="Q1502" s="9">
        <f>'2024-25 Salary &amp; Benefits'!G$6</f>
        <v>14418.72</v>
      </c>
      <c r="R1502" s="146">
        <f>'2024-25 Salary &amp; Benefits'!H$6</f>
        <v>0.18149999999999999</v>
      </c>
      <c r="S1502" s="146">
        <f>'2024-25 Salary &amp; Benefits'!I$6</f>
        <v>0.17510000000000001</v>
      </c>
      <c r="T1502" s="9">
        <f t="shared" si="256"/>
        <v>31579.33</v>
      </c>
      <c r="U1502" s="9">
        <f t="shared" si="257"/>
        <v>1440.35</v>
      </c>
      <c r="V1502" s="9">
        <f t="shared" si="258"/>
        <v>252.21</v>
      </c>
      <c r="W1502" s="9">
        <f t="shared" si="259"/>
        <v>1692.56</v>
      </c>
      <c r="X1502" s="22">
        <f t="shared" si="260"/>
        <v>119692.84</v>
      </c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</row>
    <row r="1503" spans="1:159" s="4" customFormat="1">
      <c r="A1503" s="78" t="s">
        <v>2240</v>
      </c>
      <c r="B1503" s="90" t="s">
        <v>69</v>
      </c>
      <c r="C1503" s="91">
        <v>3316</v>
      </c>
      <c r="D1503" s="90" t="s">
        <v>74</v>
      </c>
      <c r="E1503" s="110" t="str">
        <f>VLOOKUP($C1503,'2023-24 School Level AAFTE'!$C$4:$L$2380,9,FALSE)</f>
        <v>Yes</v>
      </c>
      <c r="F1503" s="98">
        <f>VLOOKUP($C1503,'2023-24 School Level AAFTE'!$C$4:$J$2380,8,FALSE)</f>
        <v>382.45</v>
      </c>
      <c r="G1503" s="100">
        <f>IFERROR(IF(E1503= "yes",VLOOKUP(C1503,Summary!$B:$I,5,0),0),0)</f>
        <v>0</v>
      </c>
      <c r="H1503" s="99">
        <f t="shared" si="251"/>
        <v>382.45</v>
      </c>
      <c r="I1503" s="157">
        <f>VLOOKUP($A1503,'2024-25 Salary &amp; Benefits'!$A:$I,3,FALSE)</f>
        <v>1</v>
      </c>
      <c r="J1503" s="157">
        <f>VLOOKUP($A1503,'2024-25 Salary &amp; Benefits'!$A:$I,4,FALSE)</f>
        <v>1</v>
      </c>
      <c r="K1503" s="144">
        <f t="shared" si="252"/>
        <v>382.45</v>
      </c>
      <c r="L1503" s="143">
        <f t="shared" si="253"/>
        <v>1.1220000000000001</v>
      </c>
      <c r="M1503" s="145">
        <f>'2024-25 Salary &amp; Benefits'!$E$6</f>
        <v>72728</v>
      </c>
      <c r="N1503" s="145">
        <f>'2024-25 Salary &amp; Benefits'!$F$6</f>
        <v>78209</v>
      </c>
      <c r="O1503" s="9">
        <f t="shared" si="254"/>
        <v>81600.820000000007</v>
      </c>
      <c r="P1503" s="9">
        <f t="shared" si="255"/>
        <v>6149.679999999993</v>
      </c>
      <c r="Q1503" s="9">
        <f>'2024-25 Salary &amp; Benefits'!G$6</f>
        <v>14418.72</v>
      </c>
      <c r="R1503" s="146">
        <f>'2024-25 Salary &amp; Benefits'!H$6</f>
        <v>0.18149999999999999</v>
      </c>
      <c r="S1503" s="146">
        <f>'2024-25 Salary &amp; Benefits'!I$6</f>
        <v>0.17510000000000001</v>
      </c>
      <c r="T1503" s="9">
        <f t="shared" si="256"/>
        <v>32065.16</v>
      </c>
      <c r="U1503" s="9">
        <f t="shared" si="257"/>
        <v>1462.51</v>
      </c>
      <c r="V1503" s="9">
        <f t="shared" si="258"/>
        <v>256.08999999999997</v>
      </c>
      <c r="W1503" s="9">
        <f t="shared" si="259"/>
        <v>1718.6</v>
      </c>
      <c r="X1503" s="22">
        <f t="shared" si="260"/>
        <v>121534.26000000001</v>
      </c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</row>
    <row r="1504" spans="1:159" s="4" customFormat="1">
      <c r="A1504" s="78" t="s">
        <v>2240</v>
      </c>
      <c r="B1504" s="90" t="s">
        <v>69</v>
      </c>
      <c r="C1504" s="91">
        <v>2508</v>
      </c>
      <c r="D1504" s="90" t="s">
        <v>71</v>
      </c>
      <c r="E1504" s="110" t="str">
        <f>VLOOKUP($C1504,'2023-24 School Level AAFTE'!$C$4:$L$2380,9,FALSE)</f>
        <v>Yes</v>
      </c>
      <c r="F1504" s="98">
        <f>VLOOKUP($C1504,'2023-24 School Level AAFTE'!$C$4:$J$2380,8,FALSE)</f>
        <v>831.44999999999993</v>
      </c>
      <c r="G1504" s="100">
        <f>IFERROR(IF(E1504= "yes",VLOOKUP(C1504,Summary!$B:$I,5,0),0),0)</f>
        <v>0</v>
      </c>
      <c r="H1504" s="99">
        <f t="shared" si="251"/>
        <v>831.44999999999993</v>
      </c>
      <c r="I1504" s="157">
        <f>VLOOKUP($A1504,'2024-25 Salary &amp; Benefits'!$A:$I,3,FALSE)</f>
        <v>1</v>
      </c>
      <c r="J1504" s="157">
        <f>VLOOKUP($A1504,'2024-25 Salary &amp; Benefits'!$A:$I,4,FALSE)</f>
        <v>1</v>
      </c>
      <c r="K1504" s="144">
        <f t="shared" si="252"/>
        <v>831.44999999999993</v>
      </c>
      <c r="L1504" s="143">
        <f t="shared" si="253"/>
        <v>2.4390000000000001</v>
      </c>
      <c r="M1504" s="145">
        <f>'2024-25 Salary &amp; Benefits'!$E$6</f>
        <v>72728</v>
      </c>
      <c r="N1504" s="145">
        <f>'2024-25 Salary &amp; Benefits'!$F$6</f>
        <v>78209</v>
      </c>
      <c r="O1504" s="9">
        <f t="shared" si="254"/>
        <v>177383.59</v>
      </c>
      <c r="P1504" s="9">
        <f t="shared" si="255"/>
        <v>13368.160000000003</v>
      </c>
      <c r="Q1504" s="9">
        <f>'2024-25 Salary &amp; Benefits'!G$6</f>
        <v>14418.72</v>
      </c>
      <c r="R1504" s="146">
        <f>'2024-25 Salary &amp; Benefits'!H$6</f>
        <v>0.18149999999999999</v>
      </c>
      <c r="S1504" s="146">
        <f>'2024-25 Salary &amp; Benefits'!I$6</f>
        <v>0.17510000000000001</v>
      </c>
      <c r="T1504" s="9">
        <f t="shared" si="256"/>
        <v>69703.14</v>
      </c>
      <c r="U1504" s="9">
        <f t="shared" si="257"/>
        <v>3179.2</v>
      </c>
      <c r="V1504" s="9">
        <f t="shared" si="258"/>
        <v>556.67999999999995</v>
      </c>
      <c r="W1504" s="9">
        <f t="shared" si="259"/>
        <v>3735.8799999999997</v>
      </c>
      <c r="X1504" s="22">
        <f t="shared" si="260"/>
        <v>264190.76999999996</v>
      </c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</row>
    <row r="1505" spans="1:159" s="4" customFormat="1">
      <c r="A1505" s="78" t="s">
        <v>2240</v>
      </c>
      <c r="B1505" s="90" t="s">
        <v>69</v>
      </c>
      <c r="C1505" s="91">
        <v>5537</v>
      </c>
      <c r="D1505" s="90" t="s">
        <v>3074</v>
      </c>
      <c r="E1505" s="110" t="str">
        <f>VLOOKUP($C1505,'2023-24 School Level AAFTE'!$C$4:$L$2380,9,FALSE)</f>
        <v>Yes</v>
      </c>
      <c r="F1505" s="98">
        <f>VLOOKUP($C1505,'2023-24 School Level AAFTE'!$C$4:$J$2380,8,FALSE)</f>
        <v>37.57</v>
      </c>
      <c r="G1505" s="100">
        <f>IFERROR(IF(E1505= "yes",VLOOKUP(C1505,Summary!$B:$I,5,0),0),0)</f>
        <v>0</v>
      </c>
      <c r="H1505" s="99">
        <f t="shared" si="251"/>
        <v>37.57</v>
      </c>
      <c r="I1505" s="157">
        <f>VLOOKUP($A1505,'2024-25 Salary &amp; Benefits'!$A:$I,3,FALSE)</f>
        <v>1</v>
      </c>
      <c r="J1505" s="157">
        <f>VLOOKUP($A1505,'2024-25 Salary &amp; Benefits'!$A:$I,4,FALSE)</f>
        <v>1</v>
      </c>
      <c r="K1505" s="144">
        <f t="shared" si="252"/>
        <v>37.57</v>
      </c>
      <c r="L1505" s="143">
        <f t="shared" si="253"/>
        <v>0.11</v>
      </c>
      <c r="M1505" s="145">
        <f>'2024-25 Salary &amp; Benefits'!$E$6</f>
        <v>72728</v>
      </c>
      <c r="N1505" s="145">
        <f>'2024-25 Salary &amp; Benefits'!$F$6</f>
        <v>78209</v>
      </c>
      <c r="O1505" s="9">
        <f t="shared" si="254"/>
        <v>8000.08</v>
      </c>
      <c r="P1505" s="9">
        <f t="shared" si="255"/>
        <v>602.90999999999985</v>
      </c>
      <c r="Q1505" s="9">
        <f>'2024-25 Salary &amp; Benefits'!G$6</f>
        <v>14418.72</v>
      </c>
      <c r="R1505" s="146">
        <f>'2024-25 Salary &amp; Benefits'!H$6</f>
        <v>0.18149999999999999</v>
      </c>
      <c r="S1505" s="146">
        <f>'2024-25 Salary &amp; Benefits'!I$6</f>
        <v>0.17510000000000001</v>
      </c>
      <c r="T1505" s="9">
        <f t="shared" si="256"/>
        <v>3143.64</v>
      </c>
      <c r="U1505" s="9">
        <f t="shared" si="257"/>
        <v>143.38</v>
      </c>
      <c r="V1505" s="9">
        <f t="shared" si="258"/>
        <v>25.11</v>
      </c>
      <c r="W1505" s="9">
        <f t="shared" si="259"/>
        <v>168.49</v>
      </c>
      <c r="X1505" s="22">
        <f t="shared" si="260"/>
        <v>11915.119999999999</v>
      </c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</row>
    <row r="1506" spans="1:159" s="4" customFormat="1">
      <c r="A1506" s="78" t="s">
        <v>2240</v>
      </c>
      <c r="B1506" s="90" t="s">
        <v>69</v>
      </c>
      <c r="C1506" s="91">
        <v>2905</v>
      </c>
      <c r="D1506" s="90" t="s">
        <v>72</v>
      </c>
      <c r="E1506" s="110" t="str">
        <f>VLOOKUP($C1506,'2023-24 School Level AAFTE'!$C$4:$L$2380,9,FALSE)</f>
        <v>Yes</v>
      </c>
      <c r="F1506" s="98">
        <f>VLOOKUP($C1506,'2023-24 School Level AAFTE'!$C$4:$J$2380,8,FALSE)</f>
        <v>238.04</v>
      </c>
      <c r="G1506" s="100">
        <f>IFERROR(IF(E1506= "yes",VLOOKUP(C1506,Summary!$B:$I,5,0),0),0)</f>
        <v>0</v>
      </c>
      <c r="H1506" s="99">
        <f t="shared" si="251"/>
        <v>238.04</v>
      </c>
      <c r="I1506" s="157">
        <f>VLOOKUP($A1506,'2024-25 Salary &amp; Benefits'!$A:$I,3,FALSE)</f>
        <v>1</v>
      </c>
      <c r="J1506" s="157">
        <f>VLOOKUP($A1506,'2024-25 Salary &amp; Benefits'!$A:$I,4,FALSE)</f>
        <v>1</v>
      </c>
      <c r="K1506" s="144">
        <f t="shared" si="252"/>
        <v>238.04</v>
      </c>
      <c r="L1506" s="143">
        <f t="shared" si="253"/>
        <v>0.69799999999999995</v>
      </c>
      <c r="M1506" s="145">
        <f>'2024-25 Salary &amp; Benefits'!$E$6</f>
        <v>72728</v>
      </c>
      <c r="N1506" s="145">
        <f>'2024-25 Salary &amp; Benefits'!$F$6</f>
        <v>78209</v>
      </c>
      <c r="O1506" s="9">
        <f t="shared" si="254"/>
        <v>50764.14</v>
      </c>
      <c r="P1506" s="9">
        <f t="shared" si="255"/>
        <v>3825.739999999998</v>
      </c>
      <c r="Q1506" s="9">
        <f>'2024-25 Salary &amp; Benefits'!G$6</f>
        <v>14418.72</v>
      </c>
      <c r="R1506" s="146">
        <f>'2024-25 Salary &amp; Benefits'!H$6</f>
        <v>0.18149999999999999</v>
      </c>
      <c r="S1506" s="146">
        <f>'2024-25 Salary &amp; Benefits'!I$6</f>
        <v>0.17510000000000001</v>
      </c>
      <c r="T1506" s="9">
        <f t="shared" si="256"/>
        <v>19947.849999999999</v>
      </c>
      <c r="U1506" s="9">
        <f t="shared" si="257"/>
        <v>909.83</v>
      </c>
      <c r="V1506" s="9">
        <f t="shared" si="258"/>
        <v>159.31</v>
      </c>
      <c r="W1506" s="9">
        <f t="shared" si="259"/>
        <v>1069.1400000000001</v>
      </c>
      <c r="X1506" s="22">
        <f t="shared" si="260"/>
        <v>75606.869999999981</v>
      </c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</row>
    <row r="1507" spans="1:159" s="4" customFormat="1">
      <c r="A1507" s="78" t="s">
        <v>3114</v>
      </c>
      <c r="B1507" s="90" t="s">
        <v>3115</v>
      </c>
      <c r="C1507" s="92">
        <v>5659</v>
      </c>
      <c r="D1507" s="104" t="s">
        <v>3115</v>
      </c>
      <c r="E1507" s="110" t="str">
        <f>VLOOKUP($C1507,'2023-24 School Level AAFTE'!$C$4:$L$2380,9,FALSE)</f>
        <v>No</v>
      </c>
      <c r="F1507" s="98">
        <f>VLOOKUP($C1507,'2023-24 School Level AAFTE'!$C$4:$J$2380,8,FALSE)</f>
        <v>110.57</v>
      </c>
      <c r="G1507" s="100">
        <f>IFERROR(IF(E1507= "yes",VLOOKUP(C1507,Summary!$B:$I,5,0),0),0)</f>
        <v>0</v>
      </c>
      <c r="H1507" s="99">
        <f t="shared" si="251"/>
        <v>0</v>
      </c>
      <c r="I1507" s="157">
        <f>VLOOKUP($A1507,'2024-25 Salary &amp; Benefits'!$A:$I,3,FALSE)</f>
        <v>1</v>
      </c>
      <c r="J1507" s="157">
        <f>VLOOKUP($A1507,'2024-25 Salary &amp; Benefits'!$A:$I,4,FALSE)</f>
        <v>1</v>
      </c>
      <c r="K1507" s="144">
        <f t="shared" si="252"/>
        <v>0</v>
      </c>
      <c r="L1507" s="143">
        <f t="shared" si="253"/>
        <v>0</v>
      </c>
      <c r="M1507" s="145">
        <f>'2024-25 Salary &amp; Benefits'!$E$6</f>
        <v>72728</v>
      </c>
      <c r="N1507" s="145">
        <f>'2024-25 Salary &amp; Benefits'!$F$6</f>
        <v>78209</v>
      </c>
      <c r="O1507" s="9">
        <f t="shared" si="254"/>
        <v>0</v>
      </c>
      <c r="P1507" s="9">
        <f t="shared" si="255"/>
        <v>0</v>
      </c>
      <c r="Q1507" s="9">
        <f>'2024-25 Salary &amp; Benefits'!G$6</f>
        <v>14418.72</v>
      </c>
      <c r="R1507" s="146">
        <f>'2024-25 Salary &amp; Benefits'!H$6</f>
        <v>0.18149999999999999</v>
      </c>
      <c r="S1507" s="146">
        <f>'2024-25 Salary &amp; Benefits'!I$6</f>
        <v>0.17510000000000001</v>
      </c>
      <c r="T1507" s="9">
        <f t="shared" si="256"/>
        <v>0</v>
      </c>
      <c r="U1507" s="9">
        <f t="shared" si="257"/>
        <v>0</v>
      </c>
      <c r="V1507" s="9">
        <f t="shared" si="258"/>
        <v>0</v>
      </c>
      <c r="W1507" s="9">
        <f t="shared" si="259"/>
        <v>0</v>
      </c>
      <c r="X1507" s="22">
        <f t="shared" si="260"/>
        <v>0</v>
      </c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</row>
    <row r="1508" spans="1:159" s="4" customFormat="1">
      <c r="A1508" s="78" t="s">
        <v>2508</v>
      </c>
      <c r="B1508" s="90" t="s">
        <v>2111</v>
      </c>
      <c r="C1508" s="91">
        <v>2587</v>
      </c>
      <c r="D1508" s="90" t="s">
        <v>137</v>
      </c>
      <c r="E1508" s="110" t="str">
        <f>VLOOKUP($C1508,'2023-24 School Level AAFTE'!$C$4:$L$2380,9,FALSE)</f>
        <v>No</v>
      </c>
      <c r="F1508" s="98">
        <f>VLOOKUP($C1508,'2023-24 School Level AAFTE'!$C$4:$J$2380,8,FALSE)</f>
        <v>251.89</v>
      </c>
      <c r="G1508" s="100">
        <f>IFERROR(IF(E1508= "yes",VLOOKUP(C1508,Summary!$B:$I,5,0),0),0)</f>
        <v>0</v>
      </c>
      <c r="H1508" s="99">
        <f t="shared" si="251"/>
        <v>0</v>
      </c>
      <c r="I1508" s="157">
        <f>VLOOKUP($A1508,'2024-25 Salary &amp; Benefits'!$A:$I,3,FALSE)</f>
        <v>1</v>
      </c>
      <c r="J1508" s="157">
        <f>VLOOKUP($A1508,'2024-25 Salary &amp; Benefits'!$A:$I,4,FALSE)</f>
        <v>1</v>
      </c>
      <c r="K1508" s="144">
        <f t="shared" si="252"/>
        <v>0</v>
      </c>
      <c r="L1508" s="143">
        <f t="shared" si="253"/>
        <v>0</v>
      </c>
      <c r="M1508" s="145">
        <f>'2024-25 Salary &amp; Benefits'!$E$6</f>
        <v>72728</v>
      </c>
      <c r="N1508" s="145">
        <f>'2024-25 Salary &amp; Benefits'!$F$6</f>
        <v>78209</v>
      </c>
      <c r="O1508" s="9">
        <f t="shared" si="254"/>
        <v>0</v>
      </c>
      <c r="P1508" s="9">
        <f t="shared" si="255"/>
        <v>0</v>
      </c>
      <c r="Q1508" s="9">
        <f>'2024-25 Salary &amp; Benefits'!G$6</f>
        <v>14418.72</v>
      </c>
      <c r="R1508" s="146">
        <f>'2024-25 Salary &amp; Benefits'!H$6</f>
        <v>0.18149999999999999</v>
      </c>
      <c r="S1508" s="146">
        <f>'2024-25 Salary &amp; Benefits'!I$6</f>
        <v>0.17510000000000001</v>
      </c>
      <c r="T1508" s="9">
        <f t="shared" si="256"/>
        <v>0</v>
      </c>
      <c r="U1508" s="9">
        <f t="shared" si="257"/>
        <v>0</v>
      </c>
      <c r="V1508" s="9">
        <f t="shared" si="258"/>
        <v>0</v>
      </c>
      <c r="W1508" s="9">
        <f t="shared" si="259"/>
        <v>0</v>
      </c>
      <c r="X1508" s="22">
        <f t="shared" si="260"/>
        <v>0</v>
      </c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</row>
    <row r="1509" spans="1:159" s="4" customFormat="1">
      <c r="A1509" s="78" t="s">
        <v>2508</v>
      </c>
      <c r="B1509" s="90" t="s">
        <v>2111</v>
      </c>
      <c r="C1509" s="91">
        <v>3203</v>
      </c>
      <c r="D1509" s="90" t="s">
        <v>77</v>
      </c>
      <c r="E1509" s="110" t="str">
        <f>VLOOKUP($C1509,'2023-24 School Level AAFTE'!$C$4:$L$2380,9,FALSE)</f>
        <v>Yes</v>
      </c>
      <c r="F1509" s="98">
        <f>VLOOKUP($C1509,'2023-24 School Level AAFTE'!$C$4:$J$2380,8,FALSE)</f>
        <v>309.02</v>
      </c>
      <c r="G1509" s="100">
        <f>IFERROR(IF(E1509= "yes",VLOOKUP(C1509,Summary!$B:$I,5,0),0),0)</f>
        <v>0</v>
      </c>
      <c r="H1509" s="99">
        <f t="shared" si="251"/>
        <v>309.02</v>
      </c>
      <c r="I1509" s="157">
        <f>VLOOKUP($A1509,'2024-25 Salary &amp; Benefits'!$A:$I,3,FALSE)</f>
        <v>1</v>
      </c>
      <c r="J1509" s="157">
        <f>VLOOKUP($A1509,'2024-25 Salary &amp; Benefits'!$A:$I,4,FALSE)</f>
        <v>1</v>
      </c>
      <c r="K1509" s="144">
        <f t="shared" si="252"/>
        <v>309.02</v>
      </c>
      <c r="L1509" s="143">
        <f t="shared" si="253"/>
        <v>0.90600000000000003</v>
      </c>
      <c r="M1509" s="145">
        <f>'2024-25 Salary &amp; Benefits'!$E$6</f>
        <v>72728</v>
      </c>
      <c r="N1509" s="145">
        <f>'2024-25 Salary &amp; Benefits'!$F$6</f>
        <v>78209</v>
      </c>
      <c r="O1509" s="9">
        <f t="shared" si="254"/>
        <v>65891.570000000007</v>
      </c>
      <c r="P1509" s="9">
        <f t="shared" si="255"/>
        <v>4965.7799999999988</v>
      </c>
      <c r="Q1509" s="9">
        <f>'2024-25 Salary &amp; Benefits'!G$6</f>
        <v>14418.72</v>
      </c>
      <c r="R1509" s="146">
        <f>'2024-25 Salary &amp; Benefits'!H$6</f>
        <v>0.18149999999999999</v>
      </c>
      <c r="S1509" s="146">
        <f>'2024-25 Salary &amp; Benefits'!I$6</f>
        <v>0.17510000000000001</v>
      </c>
      <c r="T1509" s="9">
        <f t="shared" si="256"/>
        <v>25892.19</v>
      </c>
      <c r="U1509" s="9">
        <f t="shared" si="257"/>
        <v>1180.96</v>
      </c>
      <c r="V1509" s="9">
        <f t="shared" si="258"/>
        <v>206.79</v>
      </c>
      <c r="W1509" s="9">
        <f t="shared" si="259"/>
        <v>1387.75</v>
      </c>
      <c r="X1509" s="22">
        <f t="shared" si="260"/>
        <v>98137.290000000008</v>
      </c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</row>
    <row r="1510" spans="1:159" s="4" customFormat="1">
      <c r="A1510" s="78" t="s">
        <v>2508</v>
      </c>
      <c r="B1510" s="90" t="s">
        <v>2111</v>
      </c>
      <c r="C1510" s="91">
        <v>5574</v>
      </c>
      <c r="D1510" s="90" t="s">
        <v>3075</v>
      </c>
      <c r="E1510" s="110" t="str">
        <f>VLOOKUP($C1510,'2023-24 School Level AAFTE'!$C$4:$L$2380,9,FALSE)</f>
        <v>No</v>
      </c>
      <c r="F1510" s="98">
        <f>VLOOKUP($C1510,'2023-24 School Level AAFTE'!$C$4:$J$2380,8,FALSE)</f>
        <v>336.43</v>
      </c>
      <c r="G1510" s="100">
        <f>IFERROR(IF(E1510= "yes",VLOOKUP(C1510,Summary!$B:$I,5,0),0),0)</f>
        <v>0</v>
      </c>
      <c r="H1510" s="99">
        <f t="shared" si="251"/>
        <v>0</v>
      </c>
      <c r="I1510" s="157">
        <f>VLOOKUP($A1510,'2024-25 Salary &amp; Benefits'!$A:$I,3,FALSE)</f>
        <v>1</v>
      </c>
      <c r="J1510" s="157">
        <f>VLOOKUP($A1510,'2024-25 Salary &amp; Benefits'!$A:$I,4,FALSE)</f>
        <v>1</v>
      </c>
      <c r="K1510" s="144">
        <f t="shared" si="252"/>
        <v>0</v>
      </c>
      <c r="L1510" s="143">
        <f t="shared" si="253"/>
        <v>0</v>
      </c>
      <c r="M1510" s="145">
        <f>'2024-25 Salary &amp; Benefits'!$E$6</f>
        <v>72728</v>
      </c>
      <c r="N1510" s="145">
        <f>'2024-25 Salary &amp; Benefits'!$F$6</f>
        <v>78209</v>
      </c>
      <c r="O1510" s="9">
        <f t="shared" si="254"/>
        <v>0</v>
      </c>
      <c r="P1510" s="9">
        <f t="shared" si="255"/>
        <v>0</v>
      </c>
      <c r="Q1510" s="9">
        <f>'2024-25 Salary &amp; Benefits'!G$6</f>
        <v>14418.72</v>
      </c>
      <c r="R1510" s="146">
        <f>'2024-25 Salary &amp; Benefits'!H$6</f>
        <v>0.18149999999999999</v>
      </c>
      <c r="S1510" s="146">
        <f>'2024-25 Salary &amp; Benefits'!I$6</f>
        <v>0.17510000000000001</v>
      </c>
      <c r="T1510" s="9">
        <f t="shared" si="256"/>
        <v>0</v>
      </c>
      <c r="U1510" s="9">
        <f t="shared" si="257"/>
        <v>0</v>
      </c>
      <c r="V1510" s="9">
        <f t="shared" si="258"/>
        <v>0</v>
      </c>
      <c r="W1510" s="9">
        <f t="shared" si="259"/>
        <v>0</v>
      </c>
      <c r="X1510" s="22">
        <f t="shared" si="260"/>
        <v>0</v>
      </c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</row>
    <row r="1511" spans="1:159" s="4" customFormat="1">
      <c r="A1511" s="78" t="s">
        <v>2508</v>
      </c>
      <c r="B1511" s="90" t="s">
        <v>2111</v>
      </c>
      <c r="C1511" s="91">
        <v>3419</v>
      </c>
      <c r="D1511" s="90" t="s">
        <v>23</v>
      </c>
      <c r="E1511" s="110" t="str">
        <f>VLOOKUP($C1511,'2023-24 School Level AAFTE'!$C$4:$L$2380,9,FALSE)</f>
        <v>No</v>
      </c>
      <c r="F1511" s="98">
        <f>VLOOKUP($C1511,'2023-24 School Level AAFTE'!$C$4:$J$2380,8,FALSE)</f>
        <v>614.45000000000005</v>
      </c>
      <c r="G1511" s="100">
        <f>IFERROR(IF(E1511= "yes",VLOOKUP(C1511,Summary!$B:$I,5,0),0),0)</f>
        <v>0</v>
      </c>
      <c r="H1511" s="99">
        <f t="shared" si="251"/>
        <v>0</v>
      </c>
      <c r="I1511" s="157">
        <f>VLOOKUP($A1511,'2024-25 Salary &amp; Benefits'!$A:$I,3,FALSE)</f>
        <v>1</v>
      </c>
      <c r="J1511" s="157">
        <f>VLOOKUP($A1511,'2024-25 Salary &amp; Benefits'!$A:$I,4,FALSE)</f>
        <v>1</v>
      </c>
      <c r="K1511" s="144">
        <f t="shared" si="252"/>
        <v>0</v>
      </c>
      <c r="L1511" s="143">
        <f t="shared" si="253"/>
        <v>0</v>
      </c>
      <c r="M1511" s="145">
        <f>'2024-25 Salary &amp; Benefits'!$E$6</f>
        <v>72728</v>
      </c>
      <c r="N1511" s="145">
        <f>'2024-25 Salary &amp; Benefits'!$F$6</f>
        <v>78209</v>
      </c>
      <c r="O1511" s="9">
        <f t="shared" si="254"/>
        <v>0</v>
      </c>
      <c r="P1511" s="9">
        <f t="shared" si="255"/>
        <v>0</v>
      </c>
      <c r="Q1511" s="9">
        <f>'2024-25 Salary &amp; Benefits'!G$6</f>
        <v>14418.72</v>
      </c>
      <c r="R1511" s="146">
        <f>'2024-25 Salary &amp; Benefits'!H$6</f>
        <v>0.18149999999999999</v>
      </c>
      <c r="S1511" s="146">
        <f>'2024-25 Salary &amp; Benefits'!I$6</f>
        <v>0.17510000000000001</v>
      </c>
      <c r="T1511" s="9">
        <f t="shared" si="256"/>
        <v>0</v>
      </c>
      <c r="U1511" s="9">
        <f t="shared" si="257"/>
        <v>0</v>
      </c>
      <c r="V1511" s="9">
        <f t="shared" si="258"/>
        <v>0</v>
      </c>
      <c r="W1511" s="9">
        <f t="shared" si="259"/>
        <v>0</v>
      </c>
      <c r="X1511" s="22">
        <f t="shared" si="260"/>
        <v>0</v>
      </c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</row>
    <row r="1512" spans="1:159" s="4" customFormat="1">
      <c r="A1512" s="78" t="s">
        <v>2508</v>
      </c>
      <c r="B1512" s="90" t="s">
        <v>2111</v>
      </c>
      <c r="C1512" s="89">
        <v>2499</v>
      </c>
      <c r="D1512" s="88" t="s">
        <v>2112</v>
      </c>
      <c r="E1512" s="110" t="str">
        <f>VLOOKUP($C1512,'2023-24 School Level AAFTE'!$C$4:$L$2380,9,FALSE)</f>
        <v>No</v>
      </c>
      <c r="F1512" s="98">
        <f>VLOOKUP($C1512,'2023-24 School Level AAFTE'!$C$4:$J$2380,8,FALSE)</f>
        <v>828.56999999999994</v>
      </c>
      <c r="G1512" s="100">
        <f>IFERROR(IF(E1512= "yes",VLOOKUP(C1512,Summary!$B:$I,5,0),0),0)</f>
        <v>0</v>
      </c>
      <c r="H1512" s="99">
        <f t="shared" si="251"/>
        <v>0</v>
      </c>
      <c r="I1512" s="157">
        <f>VLOOKUP($A1512,'2024-25 Salary &amp; Benefits'!$A:$I,3,FALSE)</f>
        <v>1</v>
      </c>
      <c r="J1512" s="157">
        <f>VLOOKUP($A1512,'2024-25 Salary &amp; Benefits'!$A:$I,4,FALSE)</f>
        <v>1</v>
      </c>
      <c r="K1512" s="144">
        <f t="shared" si="252"/>
        <v>0</v>
      </c>
      <c r="L1512" s="143">
        <f t="shared" si="253"/>
        <v>0</v>
      </c>
      <c r="M1512" s="145">
        <f>'2024-25 Salary &amp; Benefits'!$E$6</f>
        <v>72728</v>
      </c>
      <c r="N1512" s="145">
        <f>'2024-25 Salary &amp; Benefits'!$F$6</f>
        <v>78209</v>
      </c>
      <c r="O1512" s="9">
        <f t="shared" si="254"/>
        <v>0</v>
      </c>
      <c r="P1512" s="9">
        <f t="shared" si="255"/>
        <v>0</v>
      </c>
      <c r="Q1512" s="9">
        <f>'2024-25 Salary &amp; Benefits'!G$6</f>
        <v>14418.72</v>
      </c>
      <c r="R1512" s="146">
        <f>'2024-25 Salary &amp; Benefits'!H$6</f>
        <v>0.18149999999999999</v>
      </c>
      <c r="S1512" s="146">
        <f>'2024-25 Salary &amp; Benefits'!I$6</f>
        <v>0.17510000000000001</v>
      </c>
      <c r="T1512" s="9">
        <f t="shared" si="256"/>
        <v>0</v>
      </c>
      <c r="U1512" s="9">
        <f t="shared" si="257"/>
        <v>0</v>
      </c>
      <c r="V1512" s="9">
        <f t="shared" si="258"/>
        <v>0</v>
      </c>
      <c r="W1512" s="9">
        <f t="shared" si="259"/>
        <v>0</v>
      </c>
      <c r="X1512" s="22">
        <f t="shared" si="260"/>
        <v>0</v>
      </c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</row>
    <row r="1513" spans="1:159" s="4" customFormat="1">
      <c r="A1513" s="78" t="s">
        <v>2508</v>
      </c>
      <c r="B1513" s="90" t="s">
        <v>2111</v>
      </c>
      <c r="C1513" s="91">
        <v>3614</v>
      </c>
      <c r="D1513" s="90" t="s">
        <v>1676</v>
      </c>
      <c r="E1513" s="110" t="str">
        <f>VLOOKUP($C1513,'2023-24 School Level AAFTE'!$C$4:$L$2380,9,FALSE)</f>
        <v>No</v>
      </c>
      <c r="F1513" s="98">
        <f>VLOOKUP($C1513,'2023-24 School Level AAFTE'!$C$4:$J$2380,8,FALSE)</f>
        <v>278.14</v>
      </c>
      <c r="G1513" s="100">
        <f>IFERROR(IF(E1513= "yes",VLOOKUP(C1513,Summary!$B:$I,5,0),0),0)</f>
        <v>0</v>
      </c>
      <c r="H1513" s="99">
        <f t="shared" si="251"/>
        <v>0</v>
      </c>
      <c r="I1513" s="157">
        <f>VLOOKUP($A1513,'2024-25 Salary &amp; Benefits'!$A:$I,3,FALSE)</f>
        <v>1</v>
      </c>
      <c r="J1513" s="157">
        <f>VLOOKUP($A1513,'2024-25 Salary &amp; Benefits'!$A:$I,4,FALSE)</f>
        <v>1</v>
      </c>
      <c r="K1513" s="144">
        <f t="shared" si="252"/>
        <v>0</v>
      </c>
      <c r="L1513" s="143">
        <f t="shared" si="253"/>
        <v>0</v>
      </c>
      <c r="M1513" s="145">
        <f>'2024-25 Salary &amp; Benefits'!$E$6</f>
        <v>72728</v>
      </c>
      <c r="N1513" s="145">
        <f>'2024-25 Salary &amp; Benefits'!$F$6</f>
        <v>78209</v>
      </c>
      <c r="O1513" s="9">
        <f t="shared" si="254"/>
        <v>0</v>
      </c>
      <c r="P1513" s="9">
        <f t="shared" si="255"/>
        <v>0</v>
      </c>
      <c r="Q1513" s="9">
        <f>'2024-25 Salary &amp; Benefits'!G$6</f>
        <v>14418.72</v>
      </c>
      <c r="R1513" s="146">
        <f>'2024-25 Salary &amp; Benefits'!H$6</f>
        <v>0.18149999999999999</v>
      </c>
      <c r="S1513" s="146">
        <f>'2024-25 Salary &amp; Benefits'!I$6</f>
        <v>0.17510000000000001</v>
      </c>
      <c r="T1513" s="9">
        <f t="shared" si="256"/>
        <v>0</v>
      </c>
      <c r="U1513" s="9">
        <f t="shared" si="257"/>
        <v>0</v>
      </c>
      <c r="V1513" s="9">
        <f t="shared" si="258"/>
        <v>0</v>
      </c>
      <c r="W1513" s="9">
        <f t="shared" si="259"/>
        <v>0</v>
      </c>
      <c r="X1513" s="22">
        <f t="shared" si="260"/>
        <v>0</v>
      </c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</row>
    <row r="1514" spans="1:159" s="4" customFormat="1">
      <c r="A1514" s="78" t="s">
        <v>2409</v>
      </c>
      <c r="B1514" s="90" t="s">
        <v>1284</v>
      </c>
      <c r="C1514" s="91">
        <v>3447</v>
      </c>
      <c r="D1514" s="90" t="s">
        <v>1296</v>
      </c>
      <c r="E1514" s="110" t="str">
        <f>VLOOKUP($C1514,'2023-24 School Level AAFTE'!$C$4:$L$2380,9,FALSE)</f>
        <v>No</v>
      </c>
      <c r="F1514" s="98">
        <f>VLOOKUP($C1514,'2023-24 School Level AAFTE'!$C$4:$J$2380,8,FALSE)</f>
        <v>704.77</v>
      </c>
      <c r="G1514" s="100">
        <f>IFERROR(IF(E1514= "yes",VLOOKUP(C1514,Summary!$B:$I,5,0),0),0)</f>
        <v>0</v>
      </c>
      <c r="H1514" s="99">
        <f t="shared" si="251"/>
        <v>0</v>
      </c>
      <c r="I1514" s="157">
        <f>VLOOKUP($A1514,'2024-25 Salary &amp; Benefits'!$A:$I,3,FALSE)</f>
        <v>1.1200000000000001</v>
      </c>
      <c r="J1514" s="157">
        <f>VLOOKUP($A1514,'2024-25 Salary &amp; Benefits'!$A:$I,4,FALSE)</f>
        <v>1.1200000000000001</v>
      </c>
      <c r="K1514" s="144">
        <f t="shared" si="252"/>
        <v>0</v>
      </c>
      <c r="L1514" s="143">
        <f t="shared" si="253"/>
        <v>0</v>
      </c>
      <c r="M1514" s="145">
        <f>'2024-25 Salary &amp; Benefits'!$E$6</f>
        <v>72728</v>
      </c>
      <c r="N1514" s="145">
        <f>'2024-25 Salary &amp; Benefits'!$F$6</f>
        <v>78209</v>
      </c>
      <c r="O1514" s="9">
        <f t="shared" si="254"/>
        <v>0</v>
      </c>
      <c r="P1514" s="9">
        <f t="shared" si="255"/>
        <v>0</v>
      </c>
      <c r="Q1514" s="9">
        <f>'2024-25 Salary &amp; Benefits'!G$6</f>
        <v>14418.72</v>
      </c>
      <c r="R1514" s="146">
        <f>'2024-25 Salary &amp; Benefits'!H$6</f>
        <v>0.18149999999999999</v>
      </c>
      <c r="S1514" s="146">
        <f>'2024-25 Salary &amp; Benefits'!I$6</f>
        <v>0.17510000000000001</v>
      </c>
      <c r="T1514" s="9">
        <f t="shared" si="256"/>
        <v>0</v>
      </c>
      <c r="U1514" s="9">
        <f t="shared" si="257"/>
        <v>0</v>
      </c>
      <c r="V1514" s="9">
        <f t="shared" si="258"/>
        <v>0</v>
      </c>
      <c r="W1514" s="9">
        <f t="shared" si="259"/>
        <v>0</v>
      </c>
      <c r="X1514" s="22">
        <f t="shared" si="260"/>
        <v>0</v>
      </c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</row>
    <row r="1515" spans="1:159" s="4" customFormat="1">
      <c r="A1515" s="78" t="s">
        <v>2409</v>
      </c>
      <c r="B1515" s="90" t="s">
        <v>1284</v>
      </c>
      <c r="C1515" s="91">
        <v>3750</v>
      </c>
      <c r="D1515" s="90" t="s">
        <v>1301</v>
      </c>
      <c r="E1515" s="110" t="str">
        <f>VLOOKUP($C1515,'2023-24 School Level AAFTE'!$C$4:$L$2380,9,FALSE)</f>
        <v>No</v>
      </c>
      <c r="F1515" s="98">
        <f>VLOOKUP($C1515,'2023-24 School Level AAFTE'!$C$4:$J$2380,8,FALSE)</f>
        <v>854.41</v>
      </c>
      <c r="G1515" s="100">
        <f>IFERROR(IF(E1515= "yes",VLOOKUP(C1515,Summary!$B:$I,5,0),0),0)</f>
        <v>0</v>
      </c>
      <c r="H1515" s="99">
        <f t="shared" si="251"/>
        <v>0</v>
      </c>
      <c r="I1515" s="157">
        <f>VLOOKUP($A1515,'2024-25 Salary &amp; Benefits'!$A:$I,3,FALSE)</f>
        <v>1.1200000000000001</v>
      </c>
      <c r="J1515" s="157">
        <f>VLOOKUP($A1515,'2024-25 Salary &amp; Benefits'!$A:$I,4,FALSE)</f>
        <v>1.1200000000000001</v>
      </c>
      <c r="K1515" s="144">
        <f t="shared" si="252"/>
        <v>0</v>
      </c>
      <c r="L1515" s="143">
        <f t="shared" si="253"/>
        <v>0</v>
      </c>
      <c r="M1515" s="145">
        <f>'2024-25 Salary &amp; Benefits'!$E$6</f>
        <v>72728</v>
      </c>
      <c r="N1515" s="145">
        <f>'2024-25 Salary &amp; Benefits'!$F$6</f>
        <v>78209</v>
      </c>
      <c r="O1515" s="9">
        <f t="shared" si="254"/>
        <v>0</v>
      </c>
      <c r="P1515" s="9">
        <f t="shared" si="255"/>
        <v>0</v>
      </c>
      <c r="Q1515" s="9">
        <f>'2024-25 Salary &amp; Benefits'!G$6</f>
        <v>14418.72</v>
      </c>
      <c r="R1515" s="146">
        <f>'2024-25 Salary &amp; Benefits'!H$6</f>
        <v>0.18149999999999999</v>
      </c>
      <c r="S1515" s="146">
        <f>'2024-25 Salary &amp; Benefits'!I$6</f>
        <v>0.17510000000000001</v>
      </c>
      <c r="T1515" s="9">
        <f t="shared" si="256"/>
        <v>0</v>
      </c>
      <c r="U1515" s="9">
        <f t="shared" si="257"/>
        <v>0</v>
      </c>
      <c r="V1515" s="9">
        <f t="shared" si="258"/>
        <v>0</v>
      </c>
      <c r="W1515" s="9">
        <f t="shared" si="259"/>
        <v>0</v>
      </c>
      <c r="X1515" s="22">
        <f t="shared" si="260"/>
        <v>0</v>
      </c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</row>
    <row r="1516" spans="1:159" s="4" customFormat="1">
      <c r="A1516" s="78" t="s">
        <v>2409</v>
      </c>
      <c r="B1516" s="90" t="s">
        <v>1284</v>
      </c>
      <c r="C1516" s="91">
        <v>4361</v>
      </c>
      <c r="D1516" s="90" t="s">
        <v>1307</v>
      </c>
      <c r="E1516" s="110" t="str">
        <f>VLOOKUP($C1516,'2023-24 School Level AAFTE'!$C$4:$L$2380,9,FALSE)</f>
        <v>No</v>
      </c>
      <c r="F1516" s="98">
        <f>VLOOKUP($C1516,'2023-24 School Level AAFTE'!$C$4:$J$2380,8,FALSE)</f>
        <v>547.59</v>
      </c>
      <c r="G1516" s="100">
        <f>IFERROR(IF(E1516= "yes",VLOOKUP(C1516,Summary!$B:$I,5,0),0),0)</f>
        <v>0</v>
      </c>
      <c r="H1516" s="99">
        <f t="shared" si="251"/>
        <v>0</v>
      </c>
      <c r="I1516" s="157">
        <f>VLOOKUP($A1516,'2024-25 Salary &amp; Benefits'!$A:$I,3,FALSE)</f>
        <v>1.1200000000000001</v>
      </c>
      <c r="J1516" s="157">
        <f>VLOOKUP($A1516,'2024-25 Salary &amp; Benefits'!$A:$I,4,FALSE)</f>
        <v>1.1200000000000001</v>
      </c>
      <c r="K1516" s="144">
        <f t="shared" si="252"/>
        <v>0</v>
      </c>
      <c r="L1516" s="143">
        <f t="shared" si="253"/>
        <v>0</v>
      </c>
      <c r="M1516" s="145">
        <f>'2024-25 Salary &amp; Benefits'!$E$6</f>
        <v>72728</v>
      </c>
      <c r="N1516" s="145">
        <f>'2024-25 Salary &amp; Benefits'!$F$6</f>
        <v>78209</v>
      </c>
      <c r="O1516" s="9">
        <f t="shared" si="254"/>
        <v>0</v>
      </c>
      <c r="P1516" s="9">
        <f t="shared" si="255"/>
        <v>0</v>
      </c>
      <c r="Q1516" s="9">
        <f>'2024-25 Salary &amp; Benefits'!G$6</f>
        <v>14418.72</v>
      </c>
      <c r="R1516" s="146">
        <f>'2024-25 Salary &amp; Benefits'!H$6</f>
        <v>0.18149999999999999</v>
      </c>
      <c r="S1516" s="146">
        <f>'2024-25 Salary &amp; Benefits'!I$6</f>
        <v>0.17510000000000001</v>
      </c>
      <c r="T1516" s="9">
        <f t="shared" si="256"/>
        <v>0</v>
      </c>
      <c r="U1516" s="9">
        <f t="shared" si="257"/>
        <v>0</v>
      </c>
      <c r="V1516" s="9">
        <f t="shared" si="258"/>
        <v>0</v>
      </c>
      <c r="W1516" s="9">
        <f t="shared" si="259"/>
        <v>0</v>
      </c>
      <c r="X1516" s="22">
        <f t="shared" si="260"/>
        <v>0</v>
      </c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</row>
    <row r="1517" spans="1:159" s="4" customFormat="1">
      <c r="A1517" s="78" t="s">
        <v>2409</v>
      </c>
      <c r="B1517" s="90" t="s">
        <v>1284</v>
      </c>
      <c r="C1517" s="91">
        <v>5088</v>
      </c>
      <c r="D1517" s="90" t="s">
        <v>928</v>
      </c>
      <c r="E1517" s="110" t="str">
        <f>VLOOKUP($C1517,'2023-24 School Level AAFTE'!$C$4:$L$2380,9,FALSE)</f>
        <v>No</v>
      </c>
      <c r="F1517" s="98">
        <f>VLOOKUP($C1517,'2023-24 School Level AAFTE'!$C$4:$J$2380,8,FALSE)</f>
        <v>686.43000000000006</v>
      </c>
      <c r="G1517" s="100">
        <f>IFERROR(IF(E1517= "yes",VLOOKUP(C1517,Summary!$B:$I,5,0),0),0)</f>
        <v>0</v>
      </c>
      <c r="H1517" s="99">
        <f t="shared" si="251"/>
        <v>0</v>
      </c>
      <c r="I1517" s="157">
        <f>VLOOKUP($A1517,'2024-25 Salary &amp; Benefits'!$A:$I,3,FALSE)</f>
        <v>1.1200000000000001</v>
      </c>
      <c r="J1517" s="157">
        <f>VLOOKUP($A1517,'2024-25 Salary &amp; Benefits'!$A:$I,4,FALSE)</f>
        <v>1.1200000000000001</v>
      </c>
      <c r="K1517" s="144">
        <f t="shared" si="252"/>
        <v>0</v>
      </c>
      <c r="L1517" s="143">
        <f t="shared" si="253"/>
        <v>0</v>
      </c>
      <c r="M1517" s="145">
        <f>'2024-25 Salary &amp; Benefits'!$E$6</f>
        <v>72728</v>
      </c>
      <c r="N1517" s="145">
        <f>'2024-25 Salary &amp; Benefits'!$F$6</f>
        <v>78209</v>
      </c>
      <c r="O1517" s="9">
        <f t="shared" si="254"/>
        <v>0</v>
      </c>
      <c r="P1517" s="9">
        <f t="shared" si="255"/>
        <v>0</v>
      </c>
      <c r="Q1517" s="9">
        <f>'2024-25 Salary &amp; Benefits'!G$6</f>
        <v>14418.72</v>
      </c>
      <c r="R1517" s="146">
        <f>'2024-25 Salary &amp; Benefits'!H$6</f>
        <v>0.18149999999999999</v>
      </c>
      <c r="S1517" s="146">
        <f>'2024-25 Salary &amp; Benefits'!I$6</f>
        <v>0.17510000000000001</v>
      </c>
      <c r="T1517" s="9">
        <f t="shared" si="256"/>
        <v>0</v>
      </c>
      <c r="U1517" s="9">
        <f t="shared" si="257"/>
        <v>0</v>
      </c>
      <c r="V1517" s="9">
        <f t="shared" si="258"/>
        <v>0</v>
      </c>
      <c r="W1517" s="9">
        <f t="shared" si="259"/>
        <v>0</v>
      </c>
      <c r="X1517" s="22">
        <f t="shared" si="260"/>
        <v>0</v>
      </c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</row>
    <row r="1518" spans="1:159" s="4" customFormat="1">
      <c r="A1518" s="78" t="s">
        <v>2409</v>
      </c>
      <c r="B1518" s="90" t="s">
        <v>1284</v>
      </c>
      <c r="C1518" s="91">
        <v>5557</v>
      </c>
      <c r="D1518" s="90" t="s">
        <v>3076</v>
      </c>
      <c r="E1518" s="110" t="str">
        <f>VLOOKUP($C1518,'2023-24 School Level AAFTE'!$C$4:$L$2380,9,FALSE)</f>
        <v>No</v>
      </c>
      <c r="F1518" s="98">
        <f>VLOOKUP($C1518,'2023-24 School Level AAFTE'!$C$4:$J$2380,8,FALSE)</f>
        <v>902.02</v>
      </c>
      <c r="G1518" s="100">
        <f>IFERROR(IF(E1518= "yes",VLOOKUP(C1518,Summary!$B:$I,5,0),0),0)</f>
        <v>0</v>
      </c>
      <c r="H1518" s="99">
        <f t="shared" si="251"/>
        <v>0</v>
      </c>
      <c r="I1518" s="157">
        <f>VLOOKUP($A1518,'2024-25 Salary &amp; Benefits'!$A:$I,3,FALSE)</f>
        <v>1.1200000000000001</v>
      </c>
      <c r="J1518" s="157">
        <f>VLOOKUP($A1518,'2024-25 Salary &amp; Benefits'!$A:$I,4,FALSE)</f>
        <v>1.1200000000000001</v>
      </c>
      <c r="K1518" s="144">
        <f t="shared" si="252"/>
        <v>0</v>
      </c>
      <c r="L1518" s="143">
        <f t="shared" si="253"/>
        <v>0</v>
      </c>
      <c r="M1518" s="145">
        <f>'2024-25 Salary &amp; Benefits'!$E$6</f>
        <v>72728</v>
      </c>
      <c r="N1518" s="145">
        <f>'2024-25 Salary &amp; Benefits'!$F$6</f>
        <v>78209</v>
      </c>
      <c r="O1518" s="9">
        <f t="shared" si="254"/>
        <v>0</v>
      </c>
      <c r="P1518" s="9">
        <f t="shared" si="255"/>
        <v>0</v>
      </c>
      <c r="Q1518" s="9">
        <f>'2024-25 Salary &amp; Benefits'!G$6</f>
        <v>14418.72</v>
      </c>
      <c r="R1518" s="146">
        <f>'2024-25 Salary &amp; Benefits'!H$6</f>
        <v>0.18149999999999999</v>
      </c>
      <c r="S1518" s="146">
        <f>'2024-25 Salary &amp; Benefits'!I$6</f>
        <v>0.17510000000000001</v>
      </c>
      <c r="T1518" s="9">
        <f t="shared" si="256"/>
        <v>0</v>
      </c>
      <c r="U1518" s="9">
        <f t="shared" si="257"/>
        <v>0</v>
      </c>
      <c r="V1518" s="9">
        <f t="shared" si="258"/>
        <v>0</v>
      </c>
      <c r="W1518" s="9">
        <f t="shared" si="259"/>
        <v>0</v>
      </c>
      <c r="X1518" s="22">
        <f t="shared" si="260"/>
        <v>0</v>
      </c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</row>
    <row r="1519" spans="1:159" s="4" customFormat="1">
      <c r="A1519" s="78" t="s">
        <v>2409</v>
      </c>
      <c r="B1519" s="90" t="s">
        <v>1284</v>
      </c>
      <c r="C1519" s="91">
        <v>2575</v>
      </c>
      <c r="D1519" s="90" t="s">
        <v>1293</v>
      </c>
      <c r="E1519" s="110" t="str">
        <f>VLOOKUP($C1519,'2023-24 School Level AAFTE'!$C$4:$L$2380,9,FALSE)</f>
        <v>No</v>
      </c>
      <c r="F1519" s="98">
        <f>VLOOKUP($C1519,'2023-24 School Level AAFTE'!$C$4:$J$2380,8,FALSE)</f>
        <v>547.9</v>
      </c>
      <c r="G1519" s="100">
        <f>IFERROR(IF(E1519= "yes",VLOOKUP(C1519,Summary!$B:$I,5,0),0),0)</f>
        <v>0</v>
      </c>
      <c r="H1519" s="99">
        <f t="shared" si="251"/>
        <v>0</v>
      </c>
      <c r="I1519" s="157">
        <f>VLOOKUP($A1519,'2024-25 Salary &amp; Benefits'!$A:$I,3,FALSE)</f>
        <v>1.1200000000000001</v>
      </c>
      <c r="J1519" s="157">
        <f>VLOOKUP($A1519,'2024-25 Salary &amp; Benefits'!$A:$I,4,FALSE)</f>
        <v>1.1200000000000001</v>
      </c>
      <c r="K1519" s="144">
        <f t="shared" si="252"/>
        <v>0</v>
      </c>
      <c r="L1519" s="143">
        <f t="shared" si="253"/>
        <v>0</v>
      </c>
      <c r="M1519" s="145">
        <f>'2024-25 Salary &amp; Benefits'!$E$6</f>
        <v>72728</v>
      </c>
      <c r="N1519" s="145">
        <f>'2024-25 Salary &amp; Benefits'!$F$6</f>
        <v>78209</v>
      </c>
      <c r="O1519" s="9">
        <f t="shared" si="254"/>
        <v>0</v>
      </c>
      <c r="P1519" s="9">
        <f t="shared" si="255"/>
        <v>0</v>
      </c>
      <c r="Q1519" s="9">
        <f>'2024-25 Salary &amp; Benefits'!G$6</f>
        <v>14418.72</v>
      </c>
      <c r="R1519" s="146">
        <f>'2024-25 Salary &amp; Benefits'!H$6</f>
        <v>0.18149999999999999</v>
      </c>
      <c r="S1519" s="146">
        <f>'2024-25 Salary &amp; Benefits'!I$6</f>
        <v>0.17510000000000001</v>
      </c>
      <c r="T1519" s="9">
        <f t="shared" si="256"/>
        <v>0</v>
      </c>
      <c r="U1519" s="9">
        <f t="shared" si="257"/>
        <v>0</v>
      </c>
      <c r="V1519" s="9">
        <f t="shared" si="258"/>
        <v>0</v>
      </c>
      <c r="W1519" s="9">
        <f t="shared" si="259"/>
        <v>0</v>
      </c>
      <c r="X1519" s="22">
        <f t="shared" si="260"/>
        <v>0</v>
      </c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</row>
    <row r="1520" spans="1:159" s="4" customFormat="1">
      <c r="A1520" s="78" t="s">
        <v>2409</v>
      </c>
      <c r="B1520" s="90" t="s">
        <v>1284</v>
      </c>
      <c r="C1520" s="91">
        <v>5093</v>
      </c>
      <c r="D1520" s="90" t="s">
        <v>1312</v>
      </c>
      <c r="E1520" s="110" t="str">
        <f>VLOOKUP($C1520,'2023-24 School Level AAFTE'!$C$4:$L$2380,9,FALSE)</f>
        <v>No</v>
      </c>
      <c r="F1520" s="98">
        <f>VLOOKUP($C1520,'2023-24 School Level AAFTE'!$C$4:$J$2380,8,FALSE)</f>
        <v>727.65000000000009</v>
      </c>
      <c r="G1520" s="100">
        <f>IFERROR(IF(E1520= "yes",VLOOKUP(C1520,Summary!$B:$I,5,0),0),0)</f>
        <v>0</v>
      </c>
      <c r="H1520" s="99">
        <f t="shared" si="251"/>
        <v>0</v>
      </c>
      <c r="I1520" s="157">
        <f>VLOOKUP($A1520,'2024-25 Salary &amp; Benefits'!$A:$I,3,FALSE)</f>
        <v>1.1200000000000001</v>
      </c>
      <c r="J1520" s="157">
        <f>VLOOKUP($A1520,'2024-25 Salary &amp; Benefits'!$A:$I,4,FALSE)</f>
        <v>1.1200000000000001</v>
      </c>
      <c r="K1520" s="144">
        <f t="shared" si="252"/>
        <v>0</v>
      </c>
      <c r="L1520" s="143">
        <f t="shared" si="253"/>
        <v>0</v>
      </c>
      <c r="M1520" s="145">
        <f>'2024-25 Salary &amp; Benefits'!$E$6</f>
        <v>72728</v>
      </c>
      <c r="N1520" s="145">
        <f>'2024-25 Salary &amp; Benefits'!$F$6</f>
        <v>78209</v>
      </c>
      <c r="O1520" s="9">
        <f t="shared" si="254"/>
        <v>0</v>
      </c>
      <c r="P1520" s="9">
        <f t="shared" si="255"/>
        <v>0</v>
      </c>
      <c r="Q1520" s="9">
        <f>'2024-25 Salary &amp; Benefits'!G$6</f>
        <v>14418.72</v>
      </c>
      <c r="R1520" s="146">
        <f>'2024-25 Salary &amp; Benefits'!H$6</f>
        <v>0.18149999999999999</v>
      </c>
      <c r="S1520" s="146">
        <f>'2024-25 Salary &amp; Benefits'!I$6</f>
        <v>0.17510000000000001</v>
      </c>
      <c r="T1520" s="9">
        <f t="shared" si="256"/>
        <v>0</v>
      </c>
      <c r="U1520" s="9">
        <f t="shared" si="257"/>
        <v>0</v>
      </c>
      <c r="V1520" s="9">
        <f t="shared" si="258"/>
        <v>0</v>
      </c>
      <c r="W1520" s="9">
        <f t="shared" si="259"/>
        <v>0</v>
      </c>
      <c r="X1520" s="22">
        <f t="shared" si="260"/>
        <v>0</v>
      </c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</row>
    <row r="1521" spans="1:159" s="4" customFormat="1">
      <c r="A1521" s="78" t="s">
        <v>2409</v>
      </c>
      <c r="B1521" s="90" t="s">
        <v>1284</v>
      </c>
      <c r="C1521" s="91">
        <v>4540</v>
      </c>
      <c r="D1521" s="90" t="s">
        <v>1311</v>
      </c>
      <c r="E1521" s="110" t="str">
        <f>VLOOKUP($C1521,'2023-24 School Level AAFTE'!$C$4:$L$2380,9,FALSE)</f>
        <v>No</v>
      </c>
      <c r="F1521" s="98">
        <f>VLOOKUP($C1521,'2023-24 School Level AAFTE'!$C$4:$J$2380,8,FALSE)</f>
        <v>1574.09</v>
      </c>
      <c r="G1521" s="100">
        <f>IFERROR(IF(E1521= "yes",VLOOKUP(C1521,Summary!$B:$I,5,0),0),0)</f>
        <v>0</v>
      </c>
      <c r="H1521" s="99">
        <f t="shared" si="251"/>
        <v>0</v>
      </c>
      <c r="I1521" s="157">
        <f>VLOOKUP($A1521,'2024-25 Salary &amp; Benefits'!$A:$I,3,FALSE)</f>
        <v>1.1200000000000001</v>
      </c>
      <c r="J1521" s="157">
        <f>VLOOKUP($A1521,'2024-25 Salary &amp; Benefits'!$A:$I,4,FALSE)</f>
        <v>1.1200000000000001</v>
      </c>
      <c r="K1521" s="144">
        <f t="shared" si="252"/>
        <v>0</v>
      </c>
      <c r="L1521" s="143">
        <f t="shared" si="253"/>
        <v>0</v>
      </c>
      <c r="M1521" s="145">
        <f>'2024-25 Salary &amp; Benefits'!$E$6</f>
        <v>72728</v>
      </c>
      <c r="N1521" s="145">
        <f>'2024-25 Salary &amp; Benefits'!$F$6</f>
        <v>78209</v>
      </c>
      <c r="O1521" s="9">
        <f t="shared" si="254"/>
        <v>0</v>
      </c>
      <c r="P1521" s="9">
        <f t="shared" si="255"/>
        <v>0</v>
      </c>
      <c r="Q1521" s="9">
        <f>'2024-25 Salary &amp; Benefits'!G$6</f>
        <v>14418.72</v>
      </c>
      <c r="R1521" s="146">
        <f>'2024-25 Salary &amp; Benefits'!H$6</f>
        <v>0.18149999999999999</v>
      </c>
      <c r="S1521" s="146">
        <f>'2024-25 Salary &amp; Benefits'!I$6</f>
        <v>0.17510000000000001</v>
      </c>
      <c r="T1521" s="9">
        <f t="shared" si="256"/>
        <v>0</v>
      </c>
      <c r="U1521" s="9">
        <f t="shared" si="257"/>
        <v>0</v>
      </c>
      <c r="V1521" s="9">
        <f t="shared" si="258"/>
        <v>0</v>
      </c>
      <c r="W1521" s="9">
        <f t="shared" si="259"/>
        <v>0</v>
      </c>
      <c r="X1521" s="22">
        <f t="shared" si="260"/>
        <v>0</v>
      </c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</row>
    <row r="1522" spans="1:159" s="4" customFormat="1">
      <c r="A1522" s="78" t="s">
        <v>2409</v>
      </c>
      <c r="B1522" s="90" t="s">
        <v>1284</v>
      </c>
      <c r="C1522" s="91">
        <v>4183</v>
      </c>
      <c r="D1522" s="90" t="s">
        <v>1306</v>
      </c>
      <c r="E1522" s="110" t="str">
        <f>VLOOKUP($C1522,'2023-24 School Level AAFTE'!$C$4:$L$2380,9,FALSE)</f>
        <v>No</v>
      </c>
      <c r="F1522" s="98">
        <f>VLOOKUP($C1522,'2023-24 School Level AAFTE'!$C$4:$J$2380,8,FALSE)</f>
        <v>820.77</v>
      </c>
      <c r="G1522" s="100">
        <f>IFERROR(IF(E1522= "yes",VLOOKUP(C1522,Summary!$B:$I,5,0),0),0)</f>
        <v>0</v>
      </c>
      <c r="H1522" s="99">
        <f t="shared" si="251"/>
        <v>0</v>
      </c>
      <c r="I1522" s="157">
        <f>VLOOKUP($A1522,'2024-25 Salary &amp; Benefits'!$A:$I,3,FALSE)</f>
        <v>1.1200000000000001</v>
      </c>
      <c r="J1522" s="157">
        <f>VLOOKUP($A1522,'2024-25 Salary &amp; Benefits'!$A:$I,4,FALSE)</f>
        <v>1.1200000000000001</v>
      </c>
      <c r="K1522" s="144">
        <f t="shared" si="252"/>
        <v>0</v>
      </c>
      <c r="L1522" s="143">
        <f t="shared" si="253"/>
        <v>0</v>
      </c>
      <c r="M1522" s="145">
        <f>'2024-25 Salary &amp; Benefits'!$E$6</f>
        <v>72728</v>
      </c>
      <c r="N1522" s="145">
        <f>'2024-25 Salary &amp; Benefits'!$F$6</f>
        <v>78209</v>
      </c>
      <c r="O1522" s="9">
        <f t="shared" si="254"/>
        <v>0</v>
      </c>
      <c r="P1522" s="9">
        <f t="shared" si="255"/>
        <v>0</v>
      </c>
      <c r="Q1522" s="9">
        <f>'2024-25 Salary &amp; Benefits'!G$6</f>
        <v>14418.72</v>
      </c>
      <c r="R1522" s="146">
        <f>'2024-25 Salary &amp; Benefits'!H$6</f>
        <v>0.18149999999999999</v>
      </c>
      <c r="S1522" s="146">
        <f>'2024-25 Salary &amp; Benefits'!I$6</f>
        <v>0.17510000000000001</v>
      </c>
      <c r="T1522" s="9">
        <f t="shared" si="256"/>
        <v>0</v>
      </c>
      <c r="U1522" s="9">
        <f t="shared" si="257"/>
        <v>0</v>
      </c>
      <c r="V1522" s="9">
        <f t="shared" si="258"/>
        <v>0</v>
      </c>
      <c r="W1522" s="9">
        <f t="shared" si="259"/>
        <v>0</v>
      </c>
      <c r="X1522" s="22">
        <f t="shared" si="260"/>
        <v>0</v>
      </c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</row>
    <row r="1523" spans="1:159" s="4" customFormat="1">
      <c r="A1523" s="78" t="s">
        <v>2409</v>
      </c>
      <c r="B1523" s="90" t="s">
        <v>1284</v>
      </c>
      <c r="C1523" s="91">
        <v>2496</v>
      </c>
      <c r="D1523" s="90" t="s">
        <v>1289</v>
      </c>
      <c r="E1523" s="110" t="str">
        <f>VLOOKUP($C1523,'2023-24 School Level AAFTE'!$C$4:$L$2380,9,FALSE)</f>
        <v>Yes</v>
      </c>
      <c r="F1523" s="98">
        <f>VLOOKUP($C1523,'2023-24 School Level AAFTE'!$C$4:$J$2380,8,FALSE)</f>
        <v>617.57000000000005</v>
      </c>
      <c r="G1523" s="100">
        <f>IFERROR(IF(E1523= "yes",VLOOKUP(C1523,Summary!$B:$I,5,0),0),0)</f>
        <v>0</v>
      </c>
      <c r="H1523" s="99">
        <f t="shared" si="251"/>
        <v>617.57000000000005</v>
      </c>
      <c r="I1523" s="157">
        <f>VLOOKUP($A1523,'2024-25 Salary &amp; Benefits'!$A:$I,3,FALSE)</f>
        <v>1.1200000000000001</v>
      </c>
      <c r="J1523" s="157">
        <f>VLOOKUP($A1523,'2024-25 Salary &amp; Benefits'!$A:$I,4,FALSE)</f>
        <v>1.1200000000000001</v>
      </c>
      <c r="K1523" s="144">
        <f t="shared" si="252"/>
        <v>617.57000000000005</v>
      </c>
      <c r="L1523" s="143">
        <f t="shared" si="253"/>
        <v>1.8120000000000001</v>
      </c>
      <c r="M1523" s="145">
        <f>'2024-25 Salary &amp; Benefits'!$E$6</f>
        <v>72728</v>
      </c>
      <c r="N1523" s="145">
        <f>'2024-25 Salary &amp; Benefits'!$F$6</f>
        <v>78209</v>
      </c>
      <c r="O1523" s="9">
        <f t="shared" si="254"/>
        <v>147597.10999999999</v>
      </c>
      <c r="P1523" s="9">
        <f t="shared" si="255"/>
        <v>11123.360000000015</v>
      </c>
      <c r="Q1523" s="9">
        <f>'2024-25 Salary &amp; Benefits'!G$6</f>
        <v>14418.72</v>
      </c>
      <c r="R1523" s="146">
        <f>'2024-25 Salary &amp; Benefits'!H$6</f>
        <v>0.18149999999999999</v>
      </c>
      <c r="S1523" s="146">
        <f>'2024-25 Salary &amp; Benefits'!I$6</f>
        <v>0.17510000000000001</v>
      </c>
      <c r="T1523" s="9">
        <f t="shared" si="256"/>
        <v>54863.3</v>
      </c>
      <c r="U1523" s="9">
        <f t="shared" si="257"/>
        <v>2645.34</v>
      </c>
      <c r="V1523" s="9">
        <f t="shared" si="258"/>
        <v>463.2</v>
      </c>
      <c r="W1523" s="9">
        <f t="shared" si="259"/>
        <v>3108.54</v>
      </c>
      <c r="X1523" s="22">
        <f t="shared" si="260"/>
        <v>216692.31</v>
      </c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</row>
    <row r="1524" spans="1:159" s="4" customFormat="1">
      <c r="A1524" s="78" t="s">
        <v>2409</v>
      </c>
      <c r="B1524" s="90" t="s">
        <v>1284</v>
      </c>
      <c r="C1524" s="91">
        <v>3557</v>
      </c>
      <c r="D1524" s="90" t="s">
        <v>1297</v>
      </c>
      <c r="E1524" s="110" t="str">
        <f>VLOOKUP($C1524,'2023-24 School Level AAFTE'!$C$4:$L$2380,9,FALSE)</f>
        <v>No</v>
      </c>
      <c r="F1524" s="98">
        <f>VLOOKUP($C1524,'2023-24 School Level AAFTE'!$C$4:$J$2380,8,FALSE)</f>
        <v>576.48</v>
      </c>
      <c r="G1524" s="100">
        <f>IFERROR(IF(E1524= "yes",VLOOKUP(C1524,Summary!$B:$I,5,0),0),0)</f>
        <v>0</v>
      </c>
      <c r="H1524" s="99">
        <f t="shared" si="251"/>
        <v>0</v>
      </c>
      <c r="I1524" s="157">
        <f>VLOOKUP($A1524,'2024-25 Salary &amp; Benefits'!$A:$I,3,FALSE)</f>
        <v>1.1200000000000001</v>
      </c>
      <c r="J1524" s="157">
        <f>VLOOKUP($A1524,'2024-25 Salary &amp; Benefits'!$A:$I,4,FALSE)</f>
        <v>1.1200000000000001</v>
      </c>
      <c r="K1524" s="144">
        <f t="shared" si="252"/>
        <v>0</v>
      </c>
      <c r="L1524" s="143">
        <f t="shared" si="253"/>
        <v>0</v>
      </c>
      <c r="M1524" s="145">
        <f>'2024-25 Salary &amp; Benefits'!$E$6</f>
        <v>72728</v>
      </c>
      <c r="N1524" s="145">
        <f>'2024-25 Salary &amp; Benefits'!$F$6</f>
        <v>78209</v>
      </c>
      <c r="O1524" s="9">
        <f t="shared" si="254"/>
        <v>0</v>
      </c>
      <c r="P1524" s="9">
        <f t="shared" si="255"/>
        <v>0</v>
      </c>
      <c r="Q1524" s="9">
        <f>'2024-25 Salary &amp; Benefits'!G$6</f>
        <v>14418.72</v>
      </c>
      <c r="R1524" s="146">
        <f>'2024-25 Salary &amp; Benefits'!H$6</f>
        <v>0.18149999999999999</v>
      </c>
      <c r="S1524" s="146">
        <f>'2024-25 Salary &amp; Benefits'!I$6</f>
        <v>0.17510000000000001</v>
      </c>
      <c r="T1524" s="9">
        <f t="shared" si="256"/>
        <v>0</v>
      </c>
      <c r="U1524" s="9">
        <f t="shared" si="257"/>
        <v>0</v>
      </c>
      <c r="V1524" s="9">
        <f t="shared" si="258"/>
        <v>0</v>
      </c>
      <c r="W1524" s="9">
        <f t="shared" si="259"/>
        <v>0</v>
      </c>
      <c r="X1524" s="22">
        <f t="shared" si="260"/>
        <v>0</v>
      </c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</row>
    <row r="1525" spans="1:159" s="4" customFormat="1">
      <c r="A1525" s="78" t="s">
        <v>2409</v>
      </c>
      <c r="B1525" s="90" t="s">
        <v>1284</v>
      </c>
      <c r="C1525" s="91">
        <v>5142</v>
      </c>
      <c r="D1525" s="90" t="s">
        <v>1313</v>
      </c>
      <c r="E1525" s="110" t="str">
        <f>VLOOKUP($C1525,'2023-24 School Level AAFTE'!$C$4:$L$2380,9,FALSE)</f>
        <v>No</v>
      </c>
      <c r="F1525" s="98">
        <f>VLOOKUP($C1525,'2023-24 School Level AAFTE'!$C$4:$J$2380,8,FALSE)</f>
        <v>838.09</v>
      </c>
      <c r="G1525" s="100">
        <f>IFERROR(IF(E1525= "yes",VLOOKUP(C1525,Summary!$B:$I,5,0),0),0)</f>
        <v>0</v>
      </c>
      <c r="H1525" s="99">
        <f t="shared" si="251"/>
        <v>0</v>
      </c>
      <c r="I1525" s="157">
        <f>VLOOKUP($A1525,'2024-25 Salary &amp; Benefits'!$A:$I,3,FALSE)</f>
        <v>1.1200000000000001</v>
      </c>
      <c r="J1525" s="157">
        <f>VLOOKUP($A1525,'2024-25 Salary &amp; Benefits'!$A:$I,4,FALSE)</f>
        <v>1.1200000000000001</v>
      </c>
      <c r="K1525" s="144">
        <f t="shared" si="252"/>
        <v>0</v>
      </c>
      <c r="L1525" s="143">
        <f t="shared" si="253"/>
        <v>0</v>
      </c>
      <c r="M1525" s="145">
        <f>'2024-25 Salary &amp; Benefits'!$E$6</f>
        <v>72728</v>
      </c>
      <c r="N1525" s="145">
        <f>'2024-25 Salary &amp; Benefits'!$F$6</f>
        <v>78209</v>
      </c>
      <c r="O1525" s="9">
        <f t="shared" si="254"/>
        <v>0</v>
      </c>
      <c r="P1525" s="9">
        <f t="shared" si="255"/>
        <v>0</v>
      </c>
      <c r="Q1525" s="9">
        <f>'2024-25 Salary &amp; Benefits'!G$6</f>
        <v>14418.72</v>
      </c>
      <c r="R1525" s="146">
        <f>'2024-25 Salary &amp; Benefits'!H$6</f>
        <v>0.18149999999999999</v>
      </c>
      <c r="S1525" s="146">
        <f>'2024-25 Salary &amp; Benefits'!I$6</f>
        <v>0.17510000000000001</v>
      </c>
      <c r="T1525" s="9">
        <f t="shared" si="256"/>
        <v>0</v>
      </c>
      <c r="U1525" s="9">
        <f t="shared" si="257"/>
        <v>0</v>
      </c>
      <c r="V1525" s="9">
        <f t="shared" si="258"/>
        <v>0</v>
      </c>
      <c r="W1525" s="9">
        <f t="shared" si="259"/>
        <v>0</v>
      </c>
      <c r="X1525" s="22">
        <f t="shared" si="260"/>
        <v>0</v>
      </c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</row>
    <row r="1526" spans="1:159" s="4" customFormat="1">
      <c r="A1526" s="78" t="s">
        <v>2409</v>
      </c>
      <c r="B1526" s="90" t="s">
        <v>1284</v>
      </c>
      <c r="C1526" s="91">
        <v>4360</v>
      </c>
      <c r="D1526" s="90" t="s">
        <v>3077</v>
      </c>
      <c r="E1526" s="110" t="str">
        <f>VLOOKUP($C1526,'2023-24 School Level AAFTE'!$C$4:$L$2380,9,FALSE)</f>
        <v>No</v>
      </c>
      <c r="F1526" s="98">
        <f>VLOOKUP($C1526,'2023-24 School Level AAFTE'!$C$4:$J$2380,8,FALSE)</f>
        <v>712.43000000000006</v>
      </c>
      <c r="G1526" s="100">
        <f>IFERROR(IF(E1526= "yes",VLOOKUP(C1526,Summary!$B:$I,5,0),0),0)</f>
        <v>0</v>
      </c>
      <c r="H1526" s="99">
        <f t="shared" si="251"/>
        <v>0</v>
      </c>
      <c r="I1526" s="157">
        <f>VLOOKUP($A1526,'2024-25 Salary &amp; Benefits'!$A:$I,3,FALSE)</f>
        <v>1.1200000000000001</v>
      </c>
      <c r="J1526" s="157">
        <f>VLOOKUP($A1526,'2024-25 Salary &amp; Benefits'!$A:$I,4,FALSE)</f>
        <v>1.1200000000000001</v>
      </c>
      <c r="K1526" s="144">
        <f t="shared" si="252"/>
        <v>0</v>
      </c>
      <c r="L1526" s="143">
        <f t="shared" si="253"/>
        <v>0</v>
      </c>
      <c r="M1526" s="145">
        <f>'2024-25 Salary &amp; Benefits'!$E$6</f>
        <v>72728</v>
      </c>
      <c r="N1526" s="145">
        <f>'2024-25 Salary &amp; Benefits'!$F$6</f>
        <v>78209</v>
      </c>
      <c r="O1526" s="9">
        <f t="shared" si="254"/>
        <v>0</v>
      </c>
      <c r="P1526" s="9">
        <f t="shared" si="255"/>
        <v>0</v>
      </c>
      <c r="Q1526" s="9">
        <f>'2024-25 Salary &amp; Benefits'!G$6</f>
        <v>14418.72</v>
      </c>
      <c r="R1526" s="146">
        <f>'2024-25 Salary &amp; Benefits'!H$6</f>
        <v>0.18149999999999999</v>
      </c>
      <c r="S1526" s="146">
        <f>'2024-25 Salary &amp; Benefits'!I$6</f>
        <v>0.17510000000000001</v>
      </c>
      <c r="T1526" s="9">
        <f t="shared" si="256"/>
        <v>0</v>
      </c>
      <c r="U1526" s="9">
        <f t="shared" si="257"/>
        <v>0</v>
      </c>
      <c r="V1526" s="9">
        <f t="shared" si="258"/>
        <v>0</v>
      </c>
      <c r="W1526" s="9">
        <f t="shared" si="259"/>
        <v>0</v>
      </c>
      <c r="X1526" s="22">
        <f t="shared" si="260"/>
        <v>0</v>
      </c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</row>
    <row r="1527" spans="1:159" s="4" customFormat="1">
      <c r="A1527" s="78" t="s">
        <v>2409</v>
      </c>
      <c r="B1527" s="90" t="s">
        <v>1284</v>
      </c>
      <c r="C1527" s="91">
        <v>3052</v>
      </c>
      <c r="D1527" s="90" t="s">
        <v>1295</v>
      </c>
      <c r="E1527" s="110" t="str">
        <f>VLOOKUP($C1527,'2023-24 School Level AAFTE'!$C$4:$L$2380,9,FALSE)</f>
        <v>No</v>
      </c>
      <c r="F1527" s="98">
        <f>VLOOKUP($C1527,'2023-24 School Level AAFTE'!$C$4:$J$2380,8,FALSE)</f>
        <v>800.73</v>
      </c>
      <c r="G1527" s="100">
        <f>IFERROR(IF(E1527= "yes",VLOOKUP(C1527,Summary!$B:$I,5,0),0),0)</f>
        <v>0</v>
      </c>
      <c r="H1527" s="99">
        <f t="shared" si="251"/>
        <v>0</v>
      </c>
      <c r="I1527" s="157">
        <f>VLOOKUP($A1527,'2024-25 Salary &amp; Benefits'!$A:$I,3,FALSE)</f>
        <v>1.1200000000000001</v>
      </c>
      <c r="J1527" s="157">
        <f>VLOOKUP($A1527,'2024-25 Salary &amp; Benefits'!$A:$I,4,FALSE)</f>
        <v>1.1200000000000001</v>
      </c>
      <c r="K1527" s="144">
        <f t="shared" si="252"/>
        <v>0</v>
      </c>
      <c r="L1527" s="143">
        <f t="shared" si="253"/>
        <v>0</v>
      </c>
      <c r="M1527" s="145">
        <f>'2024-25 Salary &amp; Benefits'!$E$6</f>
        <v>72728</v>
      </c>
      <c r="N1527" s="145">
        <f>'2024-25 Salary &amp; Benefits'!$F$6</f>
        <v>78209</v>
      </c>
      <c r="O1527" s="9">
        <f t="shared" si="254"/>
        <v>0</v>
      </c>
      <c r="P1527" s="9">
        <f t="shared" si="255"/>
        <v>0</v>
      </c>
      <c r="Q1527" s="9">
        <f>'2024-25 Salary &amp; Benefits'!G$6</f>
        <v>14418.72</v>
      </c>
      <c r="R1527" s="146">
        <f>'2024-25 Salary &amp; Benefits'!H$6</f>
        <v>0.18149999999999999</v>
      </c>
      <c r="S1527" s="146">
        <f>'2024-25 Salary &amp; Benefits'!I$6</f>
        <v>0.17510000000000001</v>
      </c>
      <c r="T1527" s="9">
        <f t="shared" si="256"/>
        <v>0</v>
      </c>
      <c r="U1527" s="9">
        <f t="shared" si="257"/>
        <v>0</v>
      </c>
      <c r="V1527" s="9">
        <f t="shared" si="258"/>
        <v>0</v>
      </c>
      <c r="W1527" s="9">
        <f t="shared" si="259"/>
        <v>0</v>
      </c>
      <c r="X1527" s="22">
        <f t="shared" si="260"/>
        <v>0</v>
      </c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</row>
    <row r="1528" spans="1:159" s="4" customFormat="1">
      <c r="A1528" s="78" t="s">
        <v>2409</v>
      </c>
      <c r="B1528" s="90" t="s">
        <v>1284</v>
      </c>
      <c r="C1528" s="91">
        <v>2870</v>
      </c>
      <c r="D1528" s="90" t="s">
        <v>1294</v>
      </c>
      <c r="E1528" s="110" t="str">
        <f>VLOOKUP($C1528,'2023-24 School Level AAFTE'!$C$4:$L$2380,9,FALSE)</f>
        <v>Yes</v>
      </c>
      <c r="F1528" s="98">
        <f>VLOOKUP($C1528,'2023-24 School Level AAFTE'!$C$4:$J$2380,8,FALSE)</f>
        <v>404.57</v>
      </c>
      <c r="G1528" s="100">
        <f>IFERROR(IF(E1528= "yes",VLOOKUP(C1528,Summary!$B:$I,5,0),0),0)</f>
        <v>0</v>
      </c>
      <c r="H1528" s="99">
        <f t="shared" si="251"/>
        <v>404.57</v>
      </c>
      <c r="I1528" s="157">
        <f>VLOOKUP($A1528,'2024-25 Salary &amp; Benefits'!$A:$I,3,FALSE)</f>
        <v>1.1200000000000001</v>
      </c>
      <c r="J1528" s="157">
        <f>VLOOKUP($A1528,'2024-25 Salary &amp; Benefits'!$A:$I,4,FALSE)</f>
        <v>1.1200000000000001</v>
      </c>
      <c r="K1528" s="144">
        <f t="shared" si="252"/>
        <v>404.57</v>
      </c>
      <c r="L1528" s="143">
        <f t="shared" si="253"/>
        <v>1.1870000000000001</v>
      </c>
      <c r="M1528" s="145">
        <f>'2024-25 Salary &amp; Benefits'!$E$6</f>
        <v>72728</v>
      </c>
      <c r="N1528" s="145">
        <f>'2024-25 Salary &amp; Benefits'!$F$6</f>
        <v>78209</v>
      </c>
      <c r="O1528" s="9">
        <f t="shared" si="254"/>
        <v>96687.51</v>
      </c>
      <c r="P1528" s="9">
        <f t="shared" si="255"/>
        <v>7286.6600000000035</v>
      </c>
      <c r="Q1528" s="9">
        <f>'2024-25 Salary &amp; Benefits'!G$6</f>
        <v>14418.72</v>
      </c>
      <c r="R1528" s="146">
        <f>'2024-25 Salary &amp; Benefits'!H$6</f>
        <v>0.18149999999999999</v>
      </c>
      <c r="S1528" s="146">
        <f>'2024-25 Salary &amp; Benefits'!I$6</f>
        <v>0.17510000000000001</v>
      </c>
      <c r="T1528" s="9">
        <f t="shared" si="256"/>
        <v>35939.699999999997</v>
      </c>
      <c r="U1528" s="9">
        <f t="shared" si="257"/>
        <v>1732.9</v>
      </c>
      <c r="V1528" s="9">
        <f t="shared" si="258"/>
        <v>303.43</v>
      </c>
      <c r="W1528" s="9">
        <f t="shared" si="259"/>
        <v>2036.3300000000002</v>
      </c>
      <c r="X1528" s="22">
        <f t="shared" si="260"/>
        <v>141950.19999999998</v>
      </c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</row>
    <row r="1529" spans="1:159" s="4" customFormat="1">
      <c r="A1529" s="78" t="s">
        <v>2409</v>
      </c>
      <c r="B1529" s="90" t="s">
        <v>1284</v>
      </c>
      <c r="C1529" s="91">
        <v>2498</v>
      </c>
      <c r="D1529" s="90" t="s">
        <v>1291</v>
      </c>
      <c r="E1529" s="110" t="str">
        <f>VLOOKUP($C1529,'2023-24 School Level AAFTE'!$C$4:$L$2380,9,FALSE)</f>
        <v>No</v>
      </c>
      <c r="F1529" s="98">
        <f>VLOOKUP($C1529,'2023-24 School Level AAFTE'!$C$4:$J$2380,8,FALSE)</f>
        <v>326.57</v>
      </c>
      <c r="G1529" s="100">
        <f>IFERROR(IF(E1529= "yes",VLOOKUP(C1529,Summary!$B:$I,5,0),0),0)</f>
        <v>0</v>
      </c>
      <c r="H1529" s="99">
        <f t="shared" si="251"/>
        <v>0</v>
      </c>
      <c r="I1529" s="157">
        <f>VLOOKUP($A1529,'2024-25 Salary &amp; Benefits'!$A:$I,3,FALSE)</f>
        <v>1.1200000000000001</v>
      </c>
      <c r="J1529" s="157">
        <f>VLOOKUP($A1529,'2024-25 Salary &amp; Benefits'!$A:$I,4,FALSE)</f>
        <v>1.1200000000000001</v>
      </c>
      <c r="K1529" s="144">
        <f t="shared" si="252"/>
        <v>0</v>
      </c>
      <c r="L1529" s="143">
        <f t="shared" si="253"/>
        <v>0</v>
      </c>
      <c r="M1529" s="145">
        <f>'2024-25 Salary &amp; Benefits'!$E$6</f>
        <v>72728</v>
      </c>
      <c r="N1529" s="145">
        <f>'2024-25 Salary &amp; Benefits'!$F$6</f>
        <v>78209</v>
      </c>
      <c r="O1529" s="9">
        <f t="shared" si="254"/>
        <v>0</v>
      </c>
      <c r="P1529" s="9">
        <f t="shared" si="255"/>
        <v>0</v>
      </c>
      <c r="Q1529" s="9">
        <f>'2024-25 Salary &amp; Benefits'!G$6</f>
        <v>14418.72</v>
      </c>
      <c r="R1529" s="146">
        <f>'2024-25 Salary &amp; Benefits'!H$6</f>
        <v>0.18149999999999999</v>
      </c>
      <c r="S1529" s="146">
        <f>'2024-25 Salary &amp; Benefits'!I$6</f>
        <v>0.17510000000000001</v>
      </c>
      <c r="T1529" s="9">
        <f t="shared" si="256"/>
        <v>0</v>
      </c>
      <c r="U1529" s="9">
        <f t="shared" si="257"/>
        <v>0</v>
      </c>
      <c r="V1529" s="9">
        <f t="shared" si="258"/>
        <v>0</v>
      </c>
      <c r="W1529" s="9">
        <f t="shared" si="259"/>
        <v>0</v>
      </c>
      <c r="X1529" s="22">
        <f t="shared" si="260"/>
        <v>0</v>
      </c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</row>
    <row r="1530" spans="1:159" s="4" customFormat="1">
      <c r="A1530" s="78" t="s">
        <v>2409</v>
      </c>
      <c r="B1530" s="90" t="s">
        <v>1284</v>
      </c>
      <c r="C1530" s="91">
        <v>2334</v>
      </c>
      <c r="D1530" s="90" t="s">
        <v>1287</v>
      </c>
      <c r="E1530" s="110" t="str">
        <f>VLOOKUP($C1530,'2023-24 School Level AAFTE'!$C$4:$L$2380,9,FALSE)</f>
        <v>No</v>
      </c>
      <c r="F1530" s="98">
        <f>VLOOKUP($C1530,'2023-24 School Level AAFTE'!$C$4:$J$2380,8,FALSE)</f>
        <v>366.25</v>
      </c>
      <c r="G1530" s="100">
        <f>IFERROR(IF(E1530= "yes",VLOOKUP(C1530,Summary!$B:$I,5,0),0),0)</f>
        <v>0</v>
      </c>
      <c r="H1530" s="99">
        <f t="shared" si="251"/>
        <v>0</v>
      </c>
      <c r="I1530" s="157">
        <f>VLOOKUP($A1530,'2024-25 Salary &amp; Benefits'!$A:$I,3,FALSE)</f>
        <v>1.1200000000000001</v>
      </c>
      <c r="J1530" s="157">
        <f>VLOOKUP($A1530,'2024-25 Salary &amp; Benefits'!$A:$I,4,FALSE)</f>
        <v>1.1200000000000001</v>
      </c>
      <c r="K1530" s="144">
        <f t="shared" si="252"/>
        <v>0</v>
      </c>
      <c r="L1530" s="143">
        <f t="shared" si="253"/>
        <v>0</v>
      </c>
      <c r="M1530" s="145">
        <f>'2024-25 Salary &amp; Benefits'!$E$6</f>
        <v>72728</v>
      </c>
      <c r="N1530" s="145">
        <f>'2024-25 Salary &amp; Benefits'!$F$6</f>
        <v>78209</v>
      </c>
      <c r="O1530" s="9">
        <f t="shared" si="254"/>
        <v>0</v>
      </c>
      <c r="P1530" s="9">
        <f t="shared" si="255"/>
        <v>0</v>
      </c>
      <c r="Q1530" s="9">
        <f>'2024-25 Salary &amp; Benefits'!G$6</f>
        <v>14418.72</v>
      </c>
      <c r="R1530" s="146">
        <f>'2024-25 Salary &amp; Benefits'!H$6</f>
        <v>0.18149999999999999</v>
      </c>
      <c r="S1530" s="146">
        <f>'2024-25 Salary &amp; Benefits'!I$6</f>
        <v>0.17510000000000001</v>
      </c>
      <c r="T1530" s="9">
        <f t="shared" si="256"/>
        <v>0</v>
      </c>
      <c r="U1530" s="9">
        <f t="shared" si="257"/>
        <v>0</v>
      </c>
      <c r="V1530" s="9">
        <f t="shared" si="258"/>
        <v>0</v>
      </c>
      <c r="W1530" s="9">
        <f t="shared" si="259"/>
        <v>0</v>
      </c>
      <c r="X1530" s="22">
        <f t="shared" si="260"/>
        <v>0</v>
      </c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</row>
    <row r="1531" spans="1:159" s="4" customFormat="1">
      <c r="A1531" s="78" t="s">
        <v>2409</v>
      </c>
      <c r="B1531" s="90" t="s">
        <v>1284</v>
      </c>
      <c r="C1531" s="91">
        <v>3572</v>
      </c>
      <c r="D1531" s="90" t="s">
        <v>1299</v>
      </c>
      <c r="E1531" s="110" t="str">
        <f>VLOOKUP($C1531,'2023-24 School Level AAFTE'!$C$4:$L$2380,9,FALSE)</f>
        <v>No</v>
      </c>
      <c r="F1531" s="98">
        <f>VLOOKUP($C1531,'2023-24 School Level AAFTE'!$C$4:$J$2380,8,FALSE)</f>
        <v>277</v>
      </c>
      <c r="G1531" s="100">
        <f>IFERROR(IF(E1531= "yes",VLOOKUP(C1531,Summary!$B:$I,5,0),0),0)</f>
        <v>0</v>
      </c>
      <c r="H1531" s="99">
        <f t="shared" si="251"/>
        <v>0</v>
      </c>
      <c r="I1531" s="157">
        <f>VLOOKUP($A1531,'2024-25 Salary &amp; Benefits'!$A:$I,3,FALSE)</f>
        <v>1.1200000000000001</v>
      </c>
      <c r="J1531" s="157">
        <f>VLOOKUP($A1531,'2024-25 Salary &amp; Benefits'!$A:$I,4,FALSE)</f>
        <v>1.1200000000000001</v>
      </c>
      <c r="K1531" s="144">
        <f t="shared" si="252"/>
        <v>0</v>
      </c>
      <c r="L1531" s="143">
        <f t="shared" si="253"/>
        <v>0</v>
      </c>
      <c r="M1531" s="145">
        <f>'2024-25 Salary &amp; Benefits'!$E$6</f>
        <v>72728</v>
      </c>
      <c r="N1531" s="145">
        <f>'2024-25 Salary &amp; Benefits'!$F$6</f>
        <v>78209</v>
      </c>
      <c r="O1531" s="9">
        <f t="shared" si="254"/>
        <v>0</v>
      </c>
      <c r="P1531" s="9">
        <f t="shared" si="255"/>
        <v>0</v>
      </c>
      <c r="Q1531" s="9">
        <f>'2024-25 Salary &amp; Benefits'!G$6</f>
        <v>14418.72</v>
      </c>
      <c r="R1531" s="146">
        <f>'2024-25 Salary &amp; Benefits'!H$6</f>
        <v>0.18149999999999999</v>
      </c>
      <c r="S1531" s="146">
        <f>'2024-25 Salary &amp; Benefits'!I$6</f>
        <v>0.17510000000000001</v>
      </c>
      <c r="T1531" s="9">
        <f t="shared" si="256"/>
        <v>0</v>
      </c>
      <c r="U1531" s="9">
        <f t="shared" si="257"/>
        <v>0</v>
      </c>
      <c r="V1531" s="9">
        <f t="shared" si="258"/>
        <v>0</v>
      </c>
      <c r="W1531" s="9">
        <f t="shared" si="259"/>
        <v>0</v>
      </c>
      <c r="X1531" s="22">
        <f t="shared" si="260"/>
        <v>0</v>
      </c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</row>
    <row r="1532" spans="1:159" s="4" customFormat="1">
      <c r="A1532" s="78" t="s">
        <v>2409</v>
      </c>
      <c r="B1532" s="90" t="s">
        <v>1284</v>
      </c>
      <c r="C1532" s="91">
        <v>3927</v>
      </c>
      <c r="D1532" s="90" t="s">
        <v>1302</v>
      </c>
      <c r="E1532" s="110" t="str">
        <f>VLOOKUP($C1532,'2023-24 School Level AAFTE'!$C$4:$L$2380,9,FALSE)</f>
        <v>No</v>
      </c>
      <c r="F1532" s="98">
        <f>VLOOKUP($C1532,'2023-24 School Level AAFTE'!$C$4:$J$2380,8,FALSE)</f>
        <v>713.57</v>
      </c>
      <c r="G1532" s="100">
        <f>IFERROR(IF(E1532= "yes",VLOOKUP(C1532,Summary!$B:$I,5,0),0),0)</f>
        <v>0</v>
      </c>
      <c r="H1532" s="99">
        <f t="shared" si="251"/>
        <v>0</v>
      </c>
      <c r="I1532" s="157">
        <f>VLOOKUP($A1532,'2024-25 Salary &amp; Benefits'!$A:$I,3,FALSE)</f>
        <v>1.1200000000000001</v>
      </c>
      <c r="J1532" s="157">
        <f>VLOOKUP($A1532,'2024-25 Salary &amp; Benefits'!$A:$I,4,FALSE)</f>
        <v>1.1200000000000001</v>
      </c>
      <c r="K1532" s="144">
        <f t="shared" si="252"/>
        <v>0</v>
      </c>
      <c r="L1532" s="143">
        <f t="shared" si="253"/>
        <v>0</v>
      </c>
      <c r="M1532" s="145">
        <f>'2024-25 Salary &amp; Benefits'!$E$6</f>
        <v>72728</v>
      </c>
      <c r="N1532" s="145">
        <f>'2024-25 Salary &amp; Benefits'!$F$6</f>
        <v>78209</v>
      </c>
      <c r="O1532" s="9">
        <f t="shared" si="254"/>
        <v>0</v>
      </c>
      <c r="P1532" s="9">
        <f t="shared" si="255"/>
        <v>0</v>
      </c>
      <c r="Q1532" s="9">
        <f>'2024-25 Salary &amp; Benefits'!G$6</f>
        <v>14418.72</v>
      </c>
      <c r="R1532" s="146">
        <f>'2024-25 Salary &amp; Benefits'!H$6</f>
        <v>0.18149999999999999</v>
      </c>
      <c r="S1532" s="146">
        <f>'2024-25 Salary &amp; Benefits'!I$6</f>
        <v>0.17510000000000001</v>
      </c>
      <c r="T1532" s="9">
        <f t="shared" si="256"/>
        <v>0</v>
      </c>
      <c r="U1532" s="9">
        <f t="shared" si="257"/>
        <v>0</v>
      </c>
      <c r="V1532" s="9">
        <f t="shared" si="258"/>
        <v>0</v>
      </c>
      <c r="W1532" s="9">
        <f t="shared" si="259"/>
        <v>0</v>
      </c>
      <c r="X1532" s="22">
        <f t="shared" si="260"/>
        <v>0</v>
      </c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</row>
    <row r="1533" spans="1:159" s="4" customFormat="1">
      <c r="A1533" s="78" t="s">
        <v>2409</v>
      </c>
      <c r="B1533" s="90" t="s">
        <v>1284</v>
      </c>
      <c r="C1533" s="91">
        <v>4146</v>
      </c>
      <c r="D1533" s="90" t="s">
        <v>1305</v>
      </c>
      <c r="E1533" s="110" t="str">
        <f>VLOOKUP($C1533,'2023-24 School Level AAFTE'!$C$4:$L$2380,9,FALSE)</f>
        <v>No</v>
      </c>
      <c r="F1533" s="98">
        <f>VLOOKUP($C1533,'2023-24 School Level AAFTE'!$C$4:$J$2380,8,FALSE)</f>
        <v>719.05000000000007</v>
      </c>
      <c r="G1533" s="100">
        <f>IFERROR(IF(E1533= "yes",VLOOKUP(C1533,Summary!$B:$I,5,0),0),0)</f>
        <v>0</v>
      </c>
      <c r="H1533" s="99">
        <f t="shared" si="251"/>
        <v>0</v>
      </c>
      <c r="I1533" s="157">
        <f>VLOOKUP($A1533,'2024-25 Salary &amp; Benefits'!$A:$I,3,FALSE)</f>
        <v>1.1200000000000001</v>
      </c>
      <c r="J1533" s="157">
        <f>VLOOKUP($A1533,'2024-25 Salary &amp; Benefits'!$A:$I,4,FALSE)</f>
        <v>1.1200000000000001</v>
      </c>
      <c r="K1533" s="144">
        <f t="shared" si="252"/>
        <v>0</v>
      </c>
      <c r="L1533" s="143">
        <f t="shared" si="253"/>
        <v>0</v>
      </c>
      <c r="M1533" s="145">
        <f>'2024-25 Salary &amp; Benefits'!$E$6</f>
        <v>72728</v>
      </c>
      <c r="N1533" s="145">
        <f>'2024-25 Salary &amp; Benefits'!$F$6</f>
        <v>78209</v>
      </c>
      <c r="O1533" s="9">
        <f t="shared" si="254"/>
        <v>0</v>
      </c>
      <c r="P1533" s="9">
        <f t="shared" si="255"/>
        <v>0</v>
      </c>
      <c r="Q1533" s="9">
        <f>'2024-25 Salary &amp; Benefits'!G$6</f>
        <v>14418.72</v>
      </c>
      <c r="R1533" s="146">
        <f>'2024-25 Salary &amp; Benefits'!H$6</f>
        <v>0.18149999999999999</v>
      </c>
      <c r="S1533" s="146">
        <f>'2024-25 Salary &amp; Benefits'!I$6</f>
        <v>0.17510000000000001</v>
      </c>
      <c r="T1533" s="9">
        <f t="shared" si="256"/>
        <v>0</v>
      </c>
      <c r="U1533" s="9">
        <f t="shared" si="257"/>
        <v>0</v>
      </c>
      <c r="V1533" s="9">
        <f t="shared" si="258"/>
        <v>0</v>
      </c>
      <c r="W1533" s="9">
        <f t="shared" si="259"/>
        <v>0</v>
      </c>
      <c r="X1533" s="22">
        <f t="shared" si="260"/>
        <v>0</v>
      </c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</row>
    <row r="1534" spans="1:159" s="4" customFormat="1">
      <c r="A1534" s="78" t="s">
        <v>2409</v>
      </c>
      <c r="B1534" s="90" t="s">
        <v>1284</v>
      </c>
      <c r="C1534" s="91">
        <v>2125</v>
      </c>
      <c r="D1534" s="90" t="s">
        <v>1285</v>
      </c>
      <c r="E1534" s="110" t="str">
        <f>VLOOKUP($C1534,'2023-24 School Level AAFTE'!$C$4:$L$2380,9,FALSE)</f>
        <v>No</v>
      </c>
      <c r="F1534" s="98">
        <f>VLOOKUP($C1534,'2023-24 School Level AAFTE'!$C$4:$J$2380,8,FALSE)</f>
        <v>1719.81</v>
      </c>
      <c r="G1534" s="100">
        <f>IFERROR(IF(E1534= "yes",VLOOKUP(C1534,Summary!$B:$I,5,0),0),0)</f>
        <v>0</v>
      </c>
      <c r="H1534" s="99">
        <f t="shared" si="251"/>
        <v>0</v>
      </c>
      <c r="I1534" s="157">
        <f>VLOOKUP($A1534,'2024-25 Salary &amp; Benefits'!$A:$I,3,FALSE)</f>
        <v>1.1200000000000001</v>
      </c>
      <c r="J1534" s="157">
        <f>VLOOKUP($A1534,'2024-25 Salary &amp; Benefits'!$A:$I,4,FALSE)</f>
        <v>1.1200000000000001</v>
      </c>
      <c r="K1534" s="144">
        <f t="shared" si="252"/>
        <v>0</v>
      </c>
      <c r="L1534" s="143">
        <f t="shared" si="253"/>
        <v>0</v>
      </c>
      <c r="M1534" s="145">
        <f>'2024-25 Salary &amp; Benefits'!$E$6</f>
        <v>72728</v>
      </c>
      <c r="N1534" s="145">
        <f>'2024-25 Salary &amp; Benefits'!$F$6</f>
        <v>78209</v>
      </c>
      <c r="O1534" s="9">
        <f t="shared" si="254"/>
        <v>0</v>
      </c>
      <c r="P1534" s="9">
        <f t="shared" si="255"/>
        <v>0</v>
      </c>
      <c r="Q1534" s="9">
        <f>'2024-25 Salary &amp; Benefits'!G$6</f>
        <v>14418.72</v>
      </c>
      <c r="R1534" s="146">
        <f>'2024-25 Salary &amp; Benefits'!H$6</f>
        <v>0.18149999999999999</v>
      </c>
      <c r="S1534" s="146">
        <f>'2024-25 Salary &amp; Benefits'!I$6</f>
        <v>0.17510000000000001</v>
      </c>
      <c r="T1534" s="9">
        <f t="shared" si="256"/>
        <v>0</v>
      </c>
      <c r="U1534" s="9">
        <f t="shared" si="257"/>
        <v>0</v>
      </c>
      <c r="V1534" s="9">
        <f t="shared" si="258"/>
        <v>0</v>
      </c>
      <c r="W1534" s="9">
        <f t="shared" si="259"/>
        <v>0</v>
      </c>
      <c r="X1534" s="22">
        <f t="shared" si="260"/>
        <v>0</v>
      </c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</row>
    <row r="1535" spans="1:159" s="4" customFormat="1">
      <c r="A1535" s="78" t="s">
        <v>2409</v>
      </c>
      <c r="B1535" s="90" t="s">
        <v>1284</v>
      </c>
      <c r="C1535" s="91">
        <v>1640</v>
      </c>
      <c r="D1535" s="90" t="s">
        <v>3078</v>
      </c>
      <c r="E1535" s="110" t="str">
        <f>VLOOKUP($C1535,'2023-24 School Level AAFTE'!$C$4:$L$2380,9,FALSE)</f>
        <v>Yes</v>
      </c>
      <c r="F1535" s="98">
        <f>VLOOKUP($C1535,'2023-24 School Level AAFTE'!$C$4:$J$2380,8,FALSE)</f>
        <v>203.5</v>
      </c>
      <c r="G1535" s="100">
        <f>IFERROR(IF(E1535= "yes",VLOOKUP(C1535,Summary!$B:$I,5,0),0),0)</f>
        <v>0</v>
      </c>
      <c r="H1535" s="99">
        <f t="shared" si="251"/>
        <v>203.5</v>
      </c>
      <c r="I1535" s="157">
        <f>VLOOKUP($A1535,'2024-25 Salary &amp; Benefits'!$A:$I,3,FALSE)</f>
        <v>1.1200000000000001</v>
      </c>
      <c r="J1535" s="157">
        <f>VLOOKUP($A1535,'2024-25 Salary &amp; Benefits'!$A:$I,4,FALSE)</f>
        <v>1.1200000000000001</v>
      </c>
      <c r="K1535" s="144">
        <f t="shared" si="252"/>
        <v>203.5</v>
      </c>
      <c r="L1535" s="143">
        <f t="shared" si="253"/>
        <v>0.59699999999999998</v>
      </c>
      <c r="M1535" s="145">
        <f>'2024-25 Salary &amp; Benefits'!$E$6</f>
        <v>72728</v>
      </c>
      <c r="N1535" s="145">
        <f>'2024-25 Salary &amp; Benefits'!$F$6</f>
        <v>78209</v>
      </c>
      <c r="O1535" s="9">
        <f t="shared" si="254"/>
        <v>48628.85</v>
      </c>
      <c r="P1535" s="9">
        <f t="shared" si="255"/>
        <v>3664.8199999999997</v>
      </c>
      <c r="Q1535" s="9">
        <f>'2024-25 Salary &amp; Benefits'!G$6</f>
        <v>14418.72</v>
      </c>
      <c r="R1535" s="146">
        <f>'2024-25 Salary &amp; Benefits'!H$6</f>
        <v>0.18149999999999999</v>
      </c>
      <c r="S1535" s="146">
        <f>'2024-25 Salary &amp; Benefits'!I$6</f>
        <v>0.17510000000000001</v>
      </c>
      <c r="T1535" s="9">
        <f t="shared" si="256"/>
        <v>18075.82</v>
      </c>
      <c r="U1535" s="9">
        <f t="shared" si="257"/>
        <v>871.56</v>
      </c>
      <c r="V1535" s="9">
        <f t="shared" si="258"/>
        <v>152.61000000000001</v>
      </c>
      <c r="W1535" s="9">
        <f t="shared" si="259"/>
        <v>1024.17</v>
      </c>
      <c r="X1535" s="22">
        <f t="shared" si="260"/>
        <v>71393.659999999989</v>
      </c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</row>
    <row r="1536" spans="1:159" s="4" customFormat="1">
      <c r="A1536" s="78" t="s">
        <v>2409</v>
      </c>
      <c r="B1536" s="90" t="s">
        <v>1284</v>
      </c>
      <c r="C1536" s="91">
        <v>5321</v>
      </c>
      <c r="D1536" s="90" t="s">
        <v>3079</v>
      </c>
      <c r="E1536" s="110" t="str">
        <f>VLOOKUP($C1536,'2023-24 School Level AAFTE'!$C$4:$L$2380,9,FALSE)</f>
        <v>Yes</v>
      </c>
      <c r="F1536" s="98">
        <f>VLOOKUP($C1536,'2023-24 School Level AAFTE'!$C$4:$J$2380,8,FALSE)</f>
        <v>90.57</v>
      </c>
      <c r="G1536" s="100">
        <f>IFERROR(IF(E1536= "yes",VLOOKUP(C1536,Summary!$B:$I,5,0),0),0)</f>
        <v>0</v>
      </c>
      <c r="H1536" s="99">
        <f t="shared" si="251"/>
        <v>90.57</v>
      </c>
      <c r="I1536" s="157">
        <f>VLOOKUP($A1536,'2024-25 Salary &amp; Benefits'!$A:$I,3,FALSE)</f>
        <v>1.1200000000000001</v>
      </c>
      <c r="J1536" s="157">
        <f>VLOOKUP($A1536,'2024-25 Salary &amp; Benefits'!$A:$I,4,FALSE)</f>
        <v>1.1200000000000001</v>
      </c>
      <c r="K1536" s="144">
        <f t="shared" si="252"/>
        <v>90.57</v>
      </c>
      <c r="L1536" s="143">
        <f t="shared" si="253"/>
        <v>0.26600000000000001</v>
      </c>
      <c r="M1536" s="145">
        <f>'2024-25 Salary &amp; Benefits'!$E$6</f>
        <v>72728</v>
      </c>
      <c r="N1536" s="145">
        <f>'2024-25 Salary &amp; Benefits'!$F$6</f>
        <v>78209</v>
      </c>
      <c r="O1536" s="9">
        <f t="shared" si="254"/>
        <v>21667.13</v>
      </c>
      <c r="P1536" s="9">
        <f t="shared" si="255"/>
        <v>1632.8999999999978</v>
      </c>
      <c r="Q1536" s="9">
        <f>'2024-25 Salary &amp; Benefits'!G$6</f>
        <v>14418.72</v>
      </c>
      <c r="R1536" s="146">
        <f>'2024-25 Salary &amp; Benefits'!H$6</f>
        <v>0.18149999999999999</v>
      </c>
      <c r="S1536" s="146">
        <f>'2024-25 Salary &amp; Benefits'!I$6</f>
        <v>0.17510000000000001</v>
      </c>
      <c r="T1536" s="9">
        <f t="shared" si="256"/>
        <v>8053.88</v>
      </c>
      <c r="U1536" s="9">
        <f t="shared" si="257"/>
        <v>388.33</v>
      </c>
      <c r="V1536" s="9">
        <f t="shared" si="258"/>
        <v>68</v>
      </c>
      <c r="W1536" s="9">
        <f t="shared" si="259"/>
        <v>456.33</v>
      </c>
      <c r="X1536" s="22">
        <f t="shared" si="260"/>
        <v>31810.240000000002</v>
      </c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</row>
    <row r="1537" spans="1:159" s="4" customFormat="1">
      <c r="A1537" s="78" t="s">
        <v>2409</v>
      </c>
      <c r="B1537" s="90" t="s">
        <v>1284</v>
      </c>
      <c r="C1537" s="91">
        <v>5322</v>
      </c>
      <c r="D1537" s="90" t="s">
        <v>1314</v>
      </c>
      <c r="E1537" s="110" t="str">
        <f>VLOOKUP($C1537,'2023-24 School Level AAFTE'!$C$4:$L$2380,9,FALSE)</f>
        <v>No</v>
      </c>
      <c r="F1537" s="98">
        <f>VLOOKUP($C1537,'2023-24 School Level AAFTE'!$C$4:$J$2380,8,FALSE)</f>
        <v>113.69</v>
      </c>
      <c r="G1537" s="100">
        <f>IFERROR(IF(E1537= "yes",VLOOKUP(C1537,Summary!$B:$I,5,0),0),0)</f>
        <v>0</v>
      </c>
      <c r="H1537" s="99">
        <f t="shared" si="251"/>
        <v>0</v>
      </c>
      <c r="I1537" s="157">
        <f>VLOOKUP($A1537,'2024-25 Salary &amp; Benefits'!$A:$I,3,FALSE)</f>
        <v>1.1200000000000001</v>
      </c>
      <c r="J1537" s="157">
        <f>VLOOKUP($A1537,'2024-25 Salary &amp; Benefits'!$A:$I,4,FALSE)</f>
        <v>1.1200000000000001</v>
      </c>
      <c r="K1537" s="144">
        <f t="shared" si="252"/>
        <v>0</v>
      </c>
      <c r="L1537" s="143">
        <f t="shared" si="253"/>
        <v>0</v>
      </c>
      <c r="M1537" s="145">
        <f>'2024-25 Salary &amp; Benefits'!$E$6</f>
        <v>72728</v>
      </c>
      <c r="N1537" s="145">
        <f>'2024-25 Salary &amp; Benefits'!$F$6</f>
        <v>78209</v>
      </c>
      <c r="O1537" s="9">
        <f t="shared" si="254"/>
        <v>0</v>
      </c>
      <c r="P1537" s="9">
        <f t="shared" si="255"/>
        <v>0</v>
      </c>
      <c r="Q1537" s="9">
        <f>'2024-25 Salary &amp; Benefits'!G$6</f>
        <v>14418.72</v>
      </c>
      <c r="R1537" s="146">
        <f>'2024-25 Salary &amp; Benefits'!H$6</f>
        <v>0.18149999999999999</v>
      </c>
      <c r="S1537" s="146">
        <f>'2024-25 Salary &amp; Benefits'!I$6</f>
        <v>0.17510000000000001</v>
      </c>
      <c r="T1537" s="9">
        <f t="shared" si="256"/>
        <v>0</v>
      </c>
      <c r="U1537" s="9">
        <f t="shared" si="257"/>
        <v>0</v>
      </c>
      <c r="V1537" s="9">
        <f t="shared" si="258"/>
        <v>0</v>
      </c>
      <c r="W1537" s="9">
        <f t="shared" si="259"/>
        <v>0</v>
      </c>
      <c r="X1537" s="22">
        <f t="shared" si="260"/>
        <v>0</v>
      </c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</row>
    <row r="1538" spans="1:159" s="4" customFormat="1">
      <c r="A1538" s="78" t="s">
        <v>2409</v>
      </c>
      <c r="B1538" s="90" t="s">
        <v>1284</v>
      </c>
      <c r="C1538" s="91">
        <v>4121</v>
      </c>
      <c r="D1538" s="90" t="s">
        <v>868</v>
      </c>
      <c r="E1538" s="110" t="str">
        <f>VLOOKUP($C1538,'2023-24 School Level AAFTE'!$C$4:$L$2380,9,FALSE)</f>
        <v>No</v>
      </c>
      <c r="F1538" s="98">
        <f>VLOOKUP($C1538,'2023-24 School Level AAFTE'!$C$4:$J$2380,8,FALSE)</f>
        <v>463.57</v>
      </c>
      <c r="G1538" s="100">
        <f>IFERROR(IF(E1538= "yes",VLOOKUP(C1538,Summary!$B:$I,5,0),0),0)</f>
        <v>0</v>
      </c>
      <c r="H1538" s="99">
        <f t="shared" si="251"/>
        <v>0</v>
      </c>
      <c r="I1538" s="157">
        <f>VLOOKUP($A1538,'2024-25 Salary &amp; Benefits'!$A:$I,3,FALSE)</f>
        <v>1.1200000000000001</v>
      </c>
      <c r="J1538" s="157">
        <f>VLOOKUP($A1538,'2024-25 Salary &amp; Benefits'!$A:$I,4,FALSE)</f>
        <v>1.1200000000000001</v>
      </c>
      <c r="K1538" s="144">
        <f t="shared" si="252"/>
        <v>0</v>
      </c>
      <c r="L1538" s="143">
        <f t="shared" si="253"/>
        <v>0</v>
      </c>
      <c r="M1538" s="145">
        <f>'2024-25 Salary &amp; Benefits'!$E$6</f>
        <v>72728</v>
      </c>
      <c r="N1538" s="145">
        <f>'2024-25 Salary &amp; Benefits'!$F$6</f>
        <v>78209</v>
      </c>
      <c r="O1538" s="9">
        <f t="shared" si="254"/>
        <v>0</v>
      </c>
      <c r="P1538" s="9">
        <f t="shared" si="255"/>
        <v>0</v>
      </c>
      <c r="Q1538" s="9">
        <f>'2024-25 Salary &amp; Benefits'!G$6</f>
        <v>14418.72</v>
      </c>
      <c r="R1538" s="146">
        <f>'2024-25 Salary &amp; Benefits'!H$6</f>
        <v>0.18149999999999999</v>
      </c>
      <c r="S1538" s="146">
        <f>'2024-25 Salary &amp; Benefits'!I$6</f>
        <v>0.17510000000000001</v>
      </c>
      <c r="T1538" s="9">
        <f t="shared" si="256"/>
        <v>0</v>
      </c>
      <c r="U1538" s="9">
        <f t="shared" si="257"/>
        <v>0</v>
      </c>
      <c r="V1538" s="9">
        <f t="shared" si="258"/>
        <v>0</v>
      </c>
      <c r="W1538" s="9">
        <f t="shared" si="259"/>
        <v>0</v>
      </c>
      <c r="X1538" s="22">
        <f t="shared" si="260"/>
        <v>0</v>
      </c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</row>
    <row r="1539" spans="1:159" s="4" customFormat="1">
      <c r="A1539" s="78" t="s">
        <v>2409</v>
      </c>
      <c r="B1539" s="90" t="s">
        <v>1284</v>
      </c>
      <c r="C1539" s="91">
        <v>3645</v>
      </c>
      <c r="D1539" s="90" t="s">
        <v>1300</v>
      </c>
      <c r="E1539" s="110" t="str">
        <f>VLOOKUP($C1539,'2023-24 School Level AAFTE'!$C$4:$L$2380,9,FALSE)</f>
        <v>No</v>
      </c>
      <c r="F1539" s="98">
        <f>VLOOKUP($C1539,'2023-24 School Level AAFTE'!$C$4:$J$2380,8,FALSE)</f>
        <v>1768.83</v>
      </c>
      <c r="G1539" s="100">
        <f>IFERROR(IF(E1539= "yes",VLOOKUP(C1539,Summary!$B:$I,5,0),0),0)</f>
        <v>0</v>
      </c>
      <c r="H1539" s="99">
        <f t="shared" si="251"/>
        <v>0</v>
      </c>
      <c r="I1539" s="157">
        <f>VLOOKUP($A1539,'2024-25 Salary &amp; Benefits'!$A:$I,3,FALSE)</f>
        <v>1.1200000000000001</v>
      </c>
      <c r="J1539" s="157">
        <f>VLOOKUP($A1539,'2024-25 Salary &amp; Benefits'!$A:$I,4,FALSE)</f>
        <v>1.1200000000000001</v>
      </c>
      <c r="K1539" s="144">
        <f t="shared" si="252"/>
        <v>0</v>
      </c>
      <c r="L1539" s="143">
        <f t="shared" si="253"/>
        <v>0</v>
      </c>
      <c r="M1539" s="145">
        <f>'2024-25 Salary &amp; Benefits'!$E$6</f>
        <v>72728</v>
      </c>
      <c r="N1539" s="145">
        <f>'2024-25 Salary &amp; Benefits'!$F$6</f>
        <v>78209</v>
      </c>
      <c r="O1539" s="9">
        <f t="shared" si="254"/>
        <v>0</v>
      </c>
      <c r="P1539" s="9">
        <f t="shared" si="255"/>
        <v>0</v>
      </c>
      <c r="Q1539" s="9">
        <f>'2024-25 Salary &amp; Benefits'!G$6</f>
        <v>14418.72</v>
      </c>
      <c r="R1539" s="146">
        <f>'2024-25 Salary &amp; Benefits'!H$6</f>
        <v>0.18149999999999999</v>
      </c>
      <c r="S1539" s="146">
        <f>'2024-25 Salary &amp; Benefits'!I$6</f>
        <v>0.17510000000000001</v>
      </c>
      <c r="T1539" s="9">
        <f t="shared" si="256"/>
        <v>0</v>
      </c>
      <c r="U1539" s="9">
        <f t="shared" si="257"/>
        <v>0</v>
      </c>
      <c r="V1539" s="9">
        <f t="shared" si="258"/>
        <v>0</v>
      </c>
      <c r="W1539" s="9">
        <f t="shared" si="259"/>
        <v>0</v>
      </c>
      <c r="X1539" s="22">
        <f t="shared" si="260"/>
        <v>0</v>
      </c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</row>
    <row r="1540" spans="1:159" s="4" customFormat="1">
      <c r="A1540" s="78" t="s">
        <v>2409</v>
      </c>
      <c r="B1540" s="90" t="s">
        <v>1284</v>
      </c>
      <c r="C1540" s="91">
        <v>4414</v>
      </c>
      <c r="D1540" s="90" t="s">
        <v>1308</v>
      </c>
      <c r="E1540" s="110" t="str">
        <f>VLOOKUP($C1540,'2023-24 School Level AAFTE'!$C$4:$L$2380,9,FALSE)</f>
        <v>No</v>
      </c>
      <c r="F1540" s="98">
        <f>VLOOKUP($C1540,'2023-24 School Level AAFTE'!$C$4:$J$2380,8,FALSE)</f>
        <v>632.95000000000005</v>
      </c>
      <c r="G1540" s="100">
        <f>IFERROR(IF(E1540= "yes",VLOOKUP(C1540,Summary!$B:$I,5,0),0),0)</f>
        <v>0</v>
      </c>
      <c r="H1540" s="99">
        <f t="shared" si="251"/>
        <v>0</v>
      </c>
      <c r="I1540" s="157">
        <f>VLOOKUP($A1540,'2024-25 Salary &amp; Benefits'!$A:$I,3,FALSE)</f>
        <v>1.1200000000000001</v>
      </c>
      <c r="J1540" s="157">
        <f>VLOOKUP($A1540,'2024-25 Salary &amp; Benefits'!$A:$I,4,FALSE)</f>
        <v>1.1200000000000001</v>
      </c>
      <c r="K1540" s="144">
        <f t="shared" si="252"/>
        <v>0</v>
      </c>
      <c r="L1540" s="143">
        <f t="shared" si="253"/>
        <v>0</v>
      </c>
      <c r="M1540" s="145">
        <f>'2024-25 Salary &amp; Benefits'!$E$6</f>
        <v>72728</v>
      </c>
      <c r="N1540" s="145">
        <f>'2024-25 Salary &amp; Benefits'!$F$6</f>
        <v>78209</v>
      </c>
      <c r="O1540" s="9">
        <f t="shared" si="254"/>
        <v>0</v>
      </c>
      <c r="P1540" s="9">
        <f t="shared" si="255"/>
        <v>0</v>
      </c>
      <c r="Q1540" s="9">
        <f>'2024-25 Salary &amp; Benefits'!G$6</f>
        <v>14418.72</v>
      </c>
      <c r="R1540" s="146">
        <f>'2024-25 Salary &amp; Benefits'!H$6</f>
        <v>0.18149999999999999</v>
      </c>
      <c r="S1540" s="146">
        <f>'2024-25 Salary &amp; Benefits'!I$6</f>
        <v>0.17510000000000001</v>
      </c>
      <c r="T1540" s="9">
        <f t="shared" si="256"/>
        <v>0</v>
      </c>
      <c r="U1540" s="9">
        <f t="shared" si="257"/>
        <v>0</v>
      </c>
      <c r="V1540" s="9">
        <f t="shared" si="258"/>
        <v>0</v>
      </c>
      <c r="W1540" s="9">
        <f t="shared" si="259"/>
        <v>0</v>
      </c>
      <c r="X1540" s="22">
        <f t="shared" si="260"/>
        <v>0</v>
      </c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</row>
    <row r="1541" spans="1:159" s="4" customFormat="1">
      <c r="A1541" s="78" t="s">
        <v>2409</v>
      </c>
      <c r="B1541" s="90" t="s">
        <v>1284</v>
      </c>
      <c r="C1541" s="91">
        <v>2497</v>
      </c>
      <c r="D1541" s="90" t="s">
        <v>1290</v>
      </c>
      <c r="E1541" s="110" t="str">
        <f>VLOOKUP($C1541,'2023-24 School Level AAFTE'!$C$4:$L$2380,9,FALSE)</f>
        <v>No</v>
      </c>
      <c r="F1541" s="98">
        <f>VLOOKUP($C1541,'2023-24 School Level AAFTE'!$C$4:$J$2380,8,FALSE)</f>
        <v>312.43</v>
      </c>
      <c r="G1541" s="100">
        <f>IFERROR(IF(E1541= "yes",VLOOKUP(C1541,Summary!$B:$I,5,0),0),0)</f>
        <v>0</v>
      </c>
      <c r="H1541" s="99">
        <f t="shared" si="251"/>
        <v>0</v>
      </c>
      <c r="I1541" s="157">
        <f>VLOOKUP($A1541,'2024-25 Salary &amp; Benefits'!$A:$I,3,FALSE)</f>
        <v>1.1200000000000001</v>
      </c>
      <c r="J1541" s="157">
        <f>VLOOKUP($A1541,'2024-25 Salary &amp; Benefits'!$A:$I,4,FALSE)</f>
        <v>1.1200000000000001</v>
      </c>
      <c r="K1541" s="144">
        <f t="shared" si="252"/>
        <v>0</v>
      </c>
      <c r="L1541" s="143">
        <f t="shared" si="253"/>
        <v>0</v>
      </c>
      <c r="M1541" s="145">
        <f>'2024-25 Salary &amp; Benefits'!$E$6</f>
        <v>72728</v>
      </c>
      <c r="N1541" s="145">
        <f>'2024-25 Salary &amp; Benefits'!$F$6</f>
        <v>78209</v>
      </c>
      <c r="O1541" s="9">
        <f t="shared" si="254"/>
        <v>0</v>
      </c>
      <c r="P1541" s="9">
        <f t="shared" si="255"/>
        <v>0</v>
      </c>
      <c r="Q1541" s="9">
        <f>'2024-25 Salary &amp; Benefits'!G$6</f>
        <v>14418.72</v>
      </c>
      <c r="R1541" s="146">
        <f>'2024-25 Salary &amp; Benefits'!H$6</f>
        <v>0.18149999999999999</v>
      </c>
      <c r="S1541" s="146">
        <f>'2024-25 Salary &amp; Benefits'!I$6</f>
        <v>0.17510000000000001</v>
      </c>
      <c r="T1541" s="9">
        <f t="shared" si="256"/>
        <v>0</v>
      </c>
      <c r="U1541" s="9">
        <f t="shared" si="257"/>
        <v>0</v>
      </c>
      <c r="V1541" s="9">
        <f t="shared" si="258"/>
        <v>0</v>
      </c>
      <c r="W1541" s="9">
        <f t="shared" si="259"/>
        <v>0</v>
      </c>
      <c r="X1541" s="22">
        <f t="shared" si="260"/>
        <v>0</v>
      </c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</row>
    <row r="1542" spans="1:159" s="4" customFormat="1">
      <c r="A1542" s="78" t="s">
        <v>2409</v>
      </c>
      <c r="B1542" s="90" t="s">
        <v>1284</v>
      </c>
      <c r="C1542" s="91">
        <v>4443</v>
      </c>
      <c r="D1542" s="90" t="s">
        <v>1309</v>
      </c>
      <c r="E1542" s="110" t="str">
        <f>VLOOKUP($C1542,'2023-24 School Level AAFTE'!$C$4:$L$2380,9,FALSE)</f>
        <v>No</v>
      </c>
      <c r="F1542" s="98">
        <f>VLOOKUP($C1542,'2023-24 School Level AAFTE'!$C$4:$J$2380,8,FALSE)</f>
        <v>896.88</v>
      </c>
      <c r="G1542" s="100">
        <f>IFERROR(IF(E1542= "yes",VLOOKUP(C1542,Summary!$B:$I,5,0),0),0)</f>
        <v>0</v>
      </c>
      <c r="H1542" s="99">
        <f t="shared" ref="H1542:H1605" si="261">IF(E1542= "yes", F1542,0)</f>
        <v>0</v>
      </c>
      <c r="I1542" s="157">
        <f>VLOOKUP($A1542,'2024-25 Salary &amp; Benefits'!$A:$I,3,FALSE)</f>
        <v>1.1200000000000001</v>
      </c>
      <c r="J1542" s="157">
        <f>VLOOKUP($A1542,'2024-25 Salary &amp; Benefits'!$A:$I,4,FALSE)</f>
        <v>1.1200000000000001</v>
      </c>
      <c r="K1542" s="144">
        <f t="shared" ref="K1542:K1605" si="262">IF(G1542&gt;0,G1542,H1542)</f>
        <v>0</v>
      </c>
      <c r="L1542" s="143">
        <f t="shared" ref="L1542:L1605" si="263">ROUND((($K1542*1.1*36)/15)/900,3)</f>
        <v>0</v>
      </c>
      <c r="M1542" s="145">
        <f>'2024-25 Salary &amp; Benefits'!$E$6</f>
        <v>72728</v>
      </c>
      <c r="N1542" s="145">
        <f>'2024-25 Salary &amp; Benefits'!$F$6</f>
        <v>78209</v>
      </c>
      <c r="O1542" s="9">
        <f t="shared" ref="O1542:O1605" si="264">ROUND($I1542*$M1542*$L1542,2)</f>
        <v>0</v>
      </c>
      <c r="P1542" s="9">
        <f t="shared" ref="P1542:P1605" si="265">ROUND($J1542*$N1542*$L1542,2)-O1542</f>
        <v>0</v>
      </c>
      <c r="Q1542" s="9">
        <f>'2024-25 Salary &amp; Benefits'!G$6</f>
        <v>14418.72</v>
      </c>
      <c r="R1542" s="146">
        <f>'2024-25 Salary &amp; Benefits'!H$6</f>
        <v>0.18149999999999999</v>
      </c>
      <c r="S1542" s="146">
        <f>'2024-25 Salary &amp; Benefits'!I$6</f>
        <v>0.17510000000000001</v>
      </c>
      <c r="T1542" s="9">
        <f t="shared" ref="T1542:T1605" si="266">ROUND(O1542*R1542+P1542*S1542+L1542*Q1542,2)</f>
        <v>0</v>
      </c>
      <c r="U1542" s="9">
        <f t="shared" ref="U1542:U1605" si="267">ROUND((($N1542*$J1542*$L1542)/180)*3,2)</f>
        <v>0</v>
      </c>
      <c r="V1542" s="9">
        <f t="shared" ref="V1542:V1605" si="268">ROUND(U1542*S1542,2)</f>
        <v>0</v>
      </c>
      <c r="W1542" s="9">
        <f t="shared" ref="W1542:W1605" si="269">SUM(U1542:V1542)</f>
        <v>0</v>
      </c>
      <c r="X1542" s="22">
        <f t="shared" ref="X1542:X1605" si="270">SUM(T1542,O1542:P1542,W1542)</f>
        <v>0</v>
      </c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</row>
    <row r="1543" spans="1:159" s="4" customFormat="1">
      <c r="A1543" s="78" t="s">
        <v>2409</v>
      </c>
      <c r="B1543" s="90" t="s">
        <v>1284</v>
      </c>
      <c r="C1543" s="91">
        <v>2311</v>
      </c>
      <c r="D1543" s="90" t="s">
        <v>1286</v>
      </c>
      <c r="E1543" s="110" t="str">
        <f>VLOOKUP($C1543,'2023-24 School Level AAFTE'!$C$4:$L$2380,9,FALSE)</f>
        <v>Yes</v>
      </c>
      <c r="F1543" s="98">
        <f>VLOOKUP($C1543,'2023-24 School Level AAFTE'!$C$4:$J$2380,8,FALSE)</f>
        <v>290.60000000000002</v>
      </c>
      <c r="G1543" s="100">
        <f>IFERROR(IF(E1543= "yes",VLOOKUP(C1543,Summary!$B:$I,5,0),0),0)</f>
        <v>0</v>
      </c>
      <c r="H1543" s="99">
        <f t="shared" si="261"/>
        <v>290.60000000000002</v>
      </c>
      <c r="I1543" s="157">
        <f>VLOOKUP($A1543,'2024-25 Salary &amp; Benefits'!$A:$I,3,FALSE)</f>
        <v>1.1200000000000001</v>
      </c>
      <c r="J1543" s="157">
        <f>VLOOKUP($A1543,'2024-25 Salary &amp; Benefits'!$A:$I,4,FALSE)</f>
        <v>1.1200000000000001</v>
      </c>
      <c r="K1543" s="144">
        <f t="shared" si="262"/>
        <v>290.60000000000002</v>
      </c>
      <c r="L1543" s="143">
        <f t="shared" si="263"/>
        <v>0.85199999999999998</v>
      </c>
      <c r="M1543" s="145">
        <f>'2024-25 Salary &amp; Benefits'!$E$6</f>
        <v>72728</v>
      </c>
      <c r="N1543" s="145">
        <f>'2024-25 Salary &amp; Benefits'!$F$6</f>
        <v>78209</v>
      </c>
      <c r="O1543" s="9">
        <f t="shared" si="264"/>
        <v>69399.97</v>
      </c>
      <c r="P1543" s="9">
        <f t="shared" si="265"/>
        <v>5230.1900000000023</v>
      </c>
      <c r="Q1543" s="9">
        <f>'2024-25 Salary &amp; Benefits'!G$6</f>
        <v>14418.72</v>
      </c>
      <c r="R1543" s="146">
        <f>'2024-25 Salary &amp; Benefits'!H$6</f>
        <v>0.18149999999999999</v>
      </c>
      <c r="S1543" s="146">
        <f>'2024-25 Salary &amp; Benefits'!I$6</f>
        <v>0.17510000000000001</v>
      </c>
      <c r="T1543" s="9">
        <f t="shared" si="266"/>
        <v>25796.65</v>
      </c>
      <c r="U1543" s="9">
        <f t="shared" si="267"/>
        <v>1243.8399999999999</v>
      </c>
      <c r="V1543" s="9">
        <f t="shared" si="268"/>
        <v>217.8</v>
      </c>
      <c r="W1543" s="9">
        <f t="shared" si="269"/>
        <v>1461.6399999999999</v>
      </c>
      <c r="X1543" s="22">
        <f t="shared" si="270"/>
        <v>101888.45</v>
      </c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</row>
    <row r="1544" spans="1:159" s="4" customFormat="1">
      <c r="A1544" s="78" t="s">
        <v>2409</v>
      </c>
      <c r="B1544" s="90" t="s">
        <v>1284</v>
      </c>
      <c r="C1544" s="91">
        <v>3896</v>
      </c>
      <c r="D1544" s="90" t="s">
        <v>690</v>
      </c>
      <c r="E1544" s="110" t="str">
        <f>VLOOKUP($C1544,'2023-24 School Level AAFTE'!$C$4:$L$2380,9,FALSE)</f>
        <v>Yes</v>
      </c>
      <c r="F1544" s="98">
        <f>VLOOKUP($C1544,'2023-24 School Level AAFTE'!$C$4:$J$2380,8,FALSE)</f>
        <v>672.32</v>
      </c>
      <c r="G1544" s="100">
        <f>IFERROR(IF(E1544= "yes",VLOOKUP(C1544,Summary!$B:$I,5,0),0),0)</f>
        <v>0</v>
      </c>
      <c r="H1544" s="99">
        <f t="shared" si="261"/>
        <v>672.32</v>
      </c>
      <c r="I1544" s="157">
        <f>VLOOKUP($A1544,'2024-25 Salary &amp; Benefits'!$A:$I,3,FALSE)</f>
        <v>1.1200000000000001</v>
      </c>
      <c r="J1544" s="157">
        <f>VLOOKUP($A1544,'2024-25 Salary &amp; Benefits'!$A:$I,4,FALSE)</f>
        <v>1.1200000000000001</v>
      </c>
      <c r="K1544" s="144">
        <f t="shared" si="262"/>
        <v>672.32</v>
      </c>
      <c r="L1544" s="143">
        <f t="shared" si="263"/>
        <v>1.972</v>
      </c>
      <c r="M1544" s="145">
        <f>'2024-25 Salary &amp; Benefits'!$E$6</f>
        <v>72728</v>
      </c>
      <c r="N1544" s="145">
        <f>'2024-25 Salary &amp; Benefits'!$F$6</f>
        <v>78209</v>
      </c>
      <c r="O1544" s="9">
        <f t="shared" si="264"/>
        <v>160629.97</v>
      </c>
      <c r="P1544" s="9">
        <f t="shared" si="265"/>
        <v>12105.559999999998</v>
      </c>
      <c r="Q1544" s="9">
        <f>'2024-25 Salary &amp; Benefits'!G$6</f>
        <v>14418.72</v>
      </c>
      <c r="R1544" s="146">
        <f>'2024-25 Salary &amp; Benefits'!H$6</f>
        <v>0.18149999999999999</v>
      </c>
      <c r="S1544" s="146">
        <f>'2024-25 Salary &amp; Benefits'!I$6</f>
        <v>0.17510000000000001</v>
      </c>
      <c r="T1544" s="9">
        <f t="shared" si="266"/>
        <v>59707.74</v>
      </c>
      <c r="U1544" s="9">
        <f t="shared" si="267"/>
        <v>2878.93</v>
      </c>
      <c r="V1544" s="9">
        <f t="shared" si="268"/>
        <v>504.1</v>
      </c>
      <c r="W1544" s="9">
        <f t="shared" si="269"/>
        <v>3383.0299999999997</v>
      </c>
      <c r="X1544" s="22">
        <f t="shared" si="270"/>
        <v>235826.3</v>
      </c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</row>
    <row r="1545" spans="1:159" s="4" customFormat="1">
      <c r="A1545" s="78" t="s">
        <v>2409</v>
      </c>
      <c r="B1545" s="90" t="s">
        <v>1284</v>
      </c>
      <c r="C1545" s="91">
        <v>3972</v>
      </c>
      <c r="D1545" s="90" t="s">
        <v>1303</v>
      </c>
      <c r="E1545" s="110" t="str">
        <f>VLOOKUP($C1545,'2023-24 School Level AAFTE'!$C$4:$L$2380,9,FALSE)</f>
        <v>Yes</v>
      </c>
      <c r="F1545" s="98">
        <f>VLOOKUP($C1545,'2023-24 School Level AAFTE'!$C$4:$J$2380,8,FALSE)</f>
        <v>161.44</v>
      </c>
      <c r="G1545" s="100">
        <f>IFERROR(IF(E1545= "yes",VLOOKUP(C1545,Summary!$B:$I,5,0),0),0)</f>
        <v>0</v>
      </c>
      <c r="H1545" s="99">
        <f t="shared" si="261"/>
        <v>161.44</v>
      </c>
      <c r="I1545" s="157">
        <f>VLOOKUP($A1545,'2024-25 Salary &amp; Benefits'!$A:$I,3,FALSE)</f>
        <v>1.1200000000000001</v>
      </c>
      <c r="J1545" s="157">
        <f>VLOOKUP($A1545,'2024-25 Salary &amp; Benefits'!$A:$I,4,FALSE)</f>
        <v>1.1200000000000001</v>
      </c>
      <c r="K1545" s="144">
        <f t="shared" si="262"/>
        <v>161.44</v>
      </c>
      <c r="L1545" s="143">
        <f t="shared" si="263"/>
        <v>0.47399999999999998</v>
      </c>
      <c r="M1545" s="145">
        <f>'2024-25 Salary &amp; Benefits'!$E$6</f>
        <v>72728</v>
      </c>
      <c r="N1545" s="145">
        <f>'2024-25 Salary &amp; Benefits'!$F$6</f>
        <v>78209</v>
      </c>
      <c r="O1545" s="9">
        <f t="shared" si="264"/>
        <v>38609.839999999997</v>
      </c>
      <c r="P1545" s="9">
        <f t="shared" si="265"/>
        <v>2909.75</v>
      </c>
      <c r="Q1545" s="9">
        <f>'2024-25 Salary &amp; Benefits'!G$6</f>
        <v>14418.72</v>
      </c>
      <c r="R1545" s="146">
        <f>'2024-25 Salary &amp; Benefits'!H$6</f>
        <v>0.18149999999999999</v>
      </c>
      <c r="S1545" s="146">
        <f>'2024-25 Salary &amp; Benefits'!I$6</f>
        <v>0.17510000000000001</v>
      </c>
      <c r="T1545" s="9">
        <f t="shared" si="266"/>
        <v>14351.66</v>
      </c>
      <c r="U1545" s="9">
        <f t="shared" si="267"/>
        <v>691.99</v>
      </c>
      <c r="V1545" s="9">
        <f t="shared" si="268"/>
        <v>121.17</v>
      </c>
      <c r="W1545" s="9">
        <f t="shared" si="269"/>
        <v>813.16</v>
      </c>
      <c r="X1545" s="22">
        <f t="shared" si="270"/>
        <v>56684.41</v>
      </c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</row>
    <row r="1546" spans="1:159" s="4" customFormat="1">
      <c r="A1546" s="78" t="s">
        <v>2409</v>
      </c>
      <c r="B1546" s="90" t="s">
        <v>1284</v>
      </c>
      <c r="C1546" s="91">
        <v>2495</v>
      </c>
      <c r="D1546" s="90" t="s">
        <v>1288</v>
      </c>
      <c r="E1546" s="110" t="str">
        <f>VLOOKUP($C1546,'2023-24 School Level AAFTE'!$C$4:$L$2380,9,FALSE)</f>
        <v>Yes</v>
      </c>
      <c r="F1546" s="98">
        <f>VLOOKUP($C1546,'2023-24 School Level AAFTE'!$C$4:$J$2380,8,FALSE)</f>
        <v>311.86</v>
      </c>
      <c r="G1546" s="100">
        <f>IFERROR(IF(E1546= "yes",VLOOKUP(C1546,Summary!$B:$I,5,0),0),0)</f>
        <v>0</v>
      </c>
      <c r="H1546" s="99">
        <f t="shared" si="261"/>
        <v>311.86</v>
      </c>
      <c r="I1546" s="157">
        <f>VLOOKUP($A1546,'2024-25 Salary &amp; Benefits'!$A:$I,3,FALSE)</f>
        <v>1.1200000000000001</v>
      </c>
      <c r="J1546" s="157">
        <f>VLOOKUP($A1546,'2024-25 Salary &amp; Benefits'!$A:$I,4,FALSE)</f>
        <v>1.1200000000000001</v>
      </c>
      <c r="K1546" s="144">
        <f t="shared" si="262"/>
        <v>311.86</v>
      </c>
      <c r="L1546" s="143">
        <f t="shared" si="263"/>
        <v>0.91500000000000004</v>
      </c>
      <c r="M1546" s="145">
        <f>'2024-25 Salary &amp; Benefits'!$E$6</f>
        <v>72728</v>
      </c>
      <c r="N1546" s="145">
        <f>'2024-25 Salary &amp; Benefits'!$F$6</f>
        <v>78209</v>
      </c>
      <c r="O1546" s="9">
        <f t="shared" si="264"/>
        <v>74531.649999999994</v>
      </c>
      <c r="P1546" s="9">
        <f t="shared" si="265"/>
        <v>5616.9300000000076</v>
      </c>
      <c r="Q1546" s="9">
        <f>'2024-25 Salary &amp; Benefits'!G$6</f>
        <v>14418.72</v>
      </c>
      <c r="R1546" s="146">
        <f>'2024-25 Salary &amp; Benefits'!H$6</f>
        <v>0.18149999999999999</v>
      </c>
      <c r="S1546" s="146">
        <f>'2024-25 Salary &amp; Benefits'!I$6</f>
        <v>0.17510000000000001</v>
      </c>
      <c r="T1546" s="9">
        <f t="shared" si="266"/>
        <v>27704.15</v>
      </c>
      <c r="U1546" s="9">
        <f t="shared" si="267"/>
        <v>1335.81</v>
      </c>
      <c r="V1546" s="9">
        <f t="shared" si="268"/>
        <v>233.9</v>
      </c>
      <c r="W1546" s="9">
        <f t="shared" si="269"/>
        <v>1569.71</v>
      </c>
      <c r="X1546" s="22">
        <f t="shared" si="270"/>
        <v>109422.44</v>
      </c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</row>
    <row r="1547" spans="1:159" s="4" customFormat="1">
      <c r="A1547" s="78" t="s">
        <v>2409</v>
      </c>
      <c r="B1547" s="90" t="s">
        <v>1284</v>
      </c>
      <c r="C1547" s="91">
        <v>3558</v>
      </c>
      <c r="D1547" s="81" t="s">
        <v>1298</v>
      </c>
      <c r="E1547" s="110" t="str">
        <f>VLOOKUP($C1547,'2023-24 School Level AAFTE'!$C$4:$L$2380,9,FALSE)</f>
        <v>Yes</v>
      </c>
      <c r="F1547" s="98">
        <f>VLOOKUP($C1547,'2023-24 School Level AAFTE'!$C$4:$J$2380,8,FALSE)</f>
        <v>353.12</v>
      </c>
      <c r="G1547" s="100">
        <f>IFERROR(IF(E1547= "yes",VLOOKUP(C1547,Summary!$B:$I,5,0),0),0)</f>
        <v>0</v>
      </c>
      <c r="H1547" s="99">
        <f t="shared" si="261"/>
        <v>353.12</v>
      </c>
      <c r="I1547" s="157">
        <f>VLOOKUP($A1547,'2024-25 Salary &amp; Benefits'!$A:$I,3,FALSE)</f>
        <v>1.1200000000000001</v>
      </c>
      <c r="J1547" s="157">
        <f>VLOOKUP($A1547,'2024-25 Salary &amp; Benefits'!$A:$I,4,FALSE)</f>
        <v>1.1200000000000001</v>
      </c>
      <c r="K1547" s="144">
        <f t="shared" si="262"/>
        <v>353.12</v>
      </c>
      <c r="L1547" s="143">
        <f t="shared" si="263"/>
        <v>1.036</v>
      </c>
      <c r="M1547" s="145">
        <f>'2024-25 Salary &amp; Benefits'!$E$6</f>
        <v>72728</v>
      </c>
      <c r="N1547" s="145">
        <f>'2024-25 Salary &amp; Benefits'!$F$6</f>
        <v>78209</v>
      </c>
      <c r="O1547" s="9">
        <f t="shared" si="264"/>
        <v>84387.75</v>
      </c>
      <c r="P1547" s="9">
        <f t="shared" si="265"/>
        <v>6359.7200000000012</v>
      </c>
      <c r="Q1547" s="9">
        <f>'2024-25 Salary &amp; Benefits'!G$6</f>
        <v>14418.72</v>
      </c>
      <c r="R1547" s="146">
        <f>'2024-25 Salary &amp; Benefits'!H$6</f>
        <v>0.18149999999999999</v>
      </c>
      <c r="S1547" s="146">
        <f>'2024-25 Salary &amp; Benefits'!I$6</f>
        <v>0.17510000000000001</v>
      </c>
      <c r="T1547" s="9">
        <f t="shared" si="266"/>
        <v>31367.759999999998</v>
      </c>
      <c r="U1547" s="9">
        <f t="shared" si="267"/>
        <v>1512.46</v>
      </c>
      <c r="V1547" s="9">
        <f t="shared" si="268"/>
        <v>264.83</v>
      </c>
      <c r="W1547" s="9">
        <f t="shared" si="269"/>
        <v>1777.29</v>
      </c>
      <c r="X1547" s="22">
        <f t="shared" si="270"/>
        <v>123892.51999999999</v>
      </c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</row>
    <row r="1548" spans="1:159" s="4" customFormat="1">
      <c r="A1548" s="78" t="s">
        <v>2409</v>
      </c>
      <c r="B1548" s="90" t="s">
        <v>1284</v>
      </c>
      <c r="C1548" s="91">
        <v>2519</v>
      </c>
      <c r="D1548" s="90" t="s">
        <v>1292</v>
      </c>
      <c r="E1548" s="110" t="str">
        <f>VLOOKUP($C1548,'2023-24 School Level AAFTE'!$C$4:$L$2380,9,FALSE)</f>
        <v>No</v>
      </c>
      <c r="F1548" s="98">
        <f>VLOOKUP($C1548,'2023-24 School Level AAFTE'!$C$4:$J$2380,8,FALSE)</f>
        <v>595.71</v>
      </c>
      <c r="G1548" s="100">
        <f>IFERROR(IF(E1548= "yes",VLOOKUP(C1548,Summary!$B:$I,5,0),0),0)</f>
        <v>0</v>
      </c>
      <c r="H1548" s="99">
        <f t="shared" si="261"/>
        <v>0</v>
      </c>
      <c r="I1548" s="157">
        <f>VLOOKUP($A1548,'2024-25 Salary &amp; Benefits'!$A:$I,3,FALSE)</f>
        <v>1.1200000000000001</v>
      </c>
      <c r="J1548" s="157">
        <f>VLOOKUP($A1548,'2024-25 Salary &amp; Benefits'!$A:$I,4,FALSE)</f>
        <v>1.1200000000000001</v>
      </c>
      <c r="K1548" s="144">
        <f t="shared" si="262"/>
        <v>0</v>
      </c>
      <c r="L1548" s="143">
        <f t="shared" si="263"/>
        <v>0</v>
      </c>
      <c r="M1548" s="145">
        <f>'2024-25 Salary &amp; Benefits'!$E$6</f>
        <v>72728</v>
      </c>
      <c r="N1548" s="145">
        <f>'2024-25 Salary &amp; Benefits'!$F$6</f>
        <v>78209</v>
      </c>
      <c r="O1548" s="9">
        <f t="shared" si="264"/>
        <v>0</v>
      </c>
      <c r="P1548" s="9">
        <f t="shared" si="265"/>
        <v>0</v>
      </c>
      <c r="Q1548" s="9">
        <f>'2024-25 Salary &amp; Benefits'!G$6</f>
        <v>14418.72</v>
      </c>
      <c r="R1548" s="146">
        <f>'2024-25 Salary &amp; Benefits'!H$6</f>
        <v>0.18149999999999999</v>
      </c>
      <c r="S1548" s="146">
        <f>'2024-25 Salary &amp; Benefits'!I$6</f>
        <v>0.17510000000000001</v>
      </c>
      <c r="T1548" s="9">
        <f t="shared" si="266"/>
        <v>0</v>
      </c>
      <c r="U1548" s="9">
        <f t="shared" si="267"/>
        <v>0</v>
      </c>
      <c r="V1548" s="9">
        <f t="shared" si="268"/>
        <v>0</v>
      </c>
      <c r="W1548" s="9">
        <f t="shared" si="269"/>
        <v>0</v>
      </c>
      <c r="X1548" s="22">
        <f t="shared" si="270"/>
        <v>0</v>
      </c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</row>
    <row r="1549" spans="1:159" s="4" customFormat="1">
      <c r="A1549" s="78" t="s">
        <v>2409</v>
      </c>
      <c r="B1549" s="90" t="s">
        <v>1284</v>
      </c>
      <c r="C1549" s="91">
        <v>4496</v>
      </c>
      <c r="D1549" s="90" t="s">
        <v>1310</v>
      </c>
      <c r="E1549" s="110" t="str">
        <f>VLOOKUP($C1549,'2023-24 School Level AAFTE'!$C$4:$L$2380,9,FALSE)</f>
        <v>No</v>
      </c>
      <c r="F1549" s="98">
        <f>VLOOKUP($C1549,'2023-24 School Level AAFTE'!$C$4:$J$2380,8,FALSE)</f>
        <v>476.16</v>
      </c>
      <c r="G1549" s="100">
        <f>IFERROR(IF(E1549= "yes",VLOOKUP(C1549,Summary!$B:$I,5,0),0),0)</f>
        <v>0</v>
      </c>
      <c r="H1549" s="99">
        <f t="shared" si="261"/>
        <v>0</v>
      </c>
      <c r="I1549" s="157">
        <f>VLOOKUP($A1549,'2024-25 Salary &amp; Benefits'!$A:$I,3,FALSE)</f>
        <v>1.1200000000000001</v>
      </c>
      <c r="J1549" s="157">
        <f>VLOOKUP($A1549,'2024-25 Salary &amp; Benefits'!$A:$I,4,FALSE)</f>
        <v>1.1200000000000001</v>
      </c>
      <c r="K1549" s="144">
        <f t="shared" si="262"/>
        <v>0</v>
      </c>
      <c r="L1549" s="143">
        <f t="shared" si="263"/>
        <v>0</v>
      </c>
      <c r="M1549" s="145">
        <f>'2024-25 Salary &amp; Benefits'!$E$6</f>
        <v>72728</v>
      </c>
      <c r="N1549" s="145">
        <f>'2024-25 Salary &amp; Benefits'!$F$6</f>
        <v>78209</v>
      </c>
      <c r="O1549" s="9">
        <f t="shared" si="264"/>
        <v>0</v>
      </c>
      <c r="P1549" s="9">
        <f t="shared" si="265"/>
        <v>0</v>
      </c>
      <c r="Q1549" s="9">
        <f>'2024-25 Salary &amp; Benefits'!G$6</f>
        <v>14418.72</v>
      </c>
      <c r="R1549" s="146">
        <f>'2024-25 Salary &amp; Benefits'!H$6</f>
        <v>0.18149999999999999</v>
      </c>
      <c r="S1549" s="146">
        <f>'2024-25 Salary &amp; Benefits'!I$6</f>
        <v>0.17510000000000001</v>
      </c>
      <c r="T1549" s="9">
        <f t="shared" si="266"/>
        <v>0</v>
      </c>
      <c r="U1549" s="9">
        <f t="shared" si="267"/>
        <v>0</v>
      </c>
      <c r="V1549" s="9">
        <f t="shared" si="268"/>
        <v>0</v>
      </c>
      <c r="W1549" s="9">
        <f t="shared" si="269"/>
        <v>0</v>
      </c>
      <c r="X1549" s="22">
        <f t="shared" si="270"/>
        <v>0</v>
      </c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</row>
    <row r="1550" spans="1:159" s="4" customFormat="1">
      <c r="A1550" s="78" t="s">
        <v>2314</v>
      </c>
      <c r="B1550" s="90" t="s">
        <v>529</v>
      </c>
      <c r="C1550" s="91">
        <v>2491</v>
      </c>
      <c r="D1550" s="90" t="s">
        <v>530</v>
      </c>
      <c r="E1550" s="110" t="str">
        <f>VLOOKUP($C1550,'2023-24 School Level AAFTE'!$C$4:$L$2380,9,FALSE)</f>
        <v>Yes</v>
      </c>
      <c r="F1550" s="98">
        <f>VLOOKUP($C1550,'2023-24 School Level AAFTE'!$C$4:$J$2380,8,FALSE)</f>
        <v>42.43</v>
      </c>
      <c r="G1550" s="100">
        <f>IFERROR(IF(E1550= "yes",VLOOKUP(C1550,Summary!$B:$I,5,0),0),0)</f>
        <v>0</v>
      </c>
      <c r="H1550" s="99">
        <f t="shared" si="261"/>
        <v>42.43</v>
      </c>
      <c r="I1550" s="157">
        <f>VLOOKUP($A1550,'2024-25 Salary &amp; Benefits'!$A:$I,3,FALSE)</f>
        <v>1</v>
      </c>
      <c r="J1550" s="157">
        <f>VLOOKUP($A1550,'2024-25 Salary &amp; Benefits'!$A:$I,4,FALSE)</f>
        <v>1.04</v>
      </c>
      <c r="K1550" s="144">
        <f t="shared" si="262"/>
        <v>42.43</v>
      </c>
      <c r="L1550" s="143">
        <f t="shared" si="263"/>
        <v>0.124</v>
      </c>
      <c r="M1550" s="145">
        <f>'2024-25 Salary &amp; Benefits'!$E$6</f>
        <v>72728</v>
      </c>
      <c r="N1550" s="145">
        <f>'2024-25 Salary &amp; Benefits'!$F$6</f>
        <v>78209</v>
      </c>
      <c r="O1550" s="9">
        <f t="shared" si="264"/>
        <v>9018.27</v>
      </c>
      <c r="P1550" s="9">
        <f t="shared" si="265"/>
        <v>1067.5599999999995</v>
      </c>
      <c r="Q1550" s="9">
        <f>'2024-25 Salary &amp; Benefits'!G$6</f>
        <v>14418.72</v>
      </c>
      <c r="R1550" s="146">
        <f>'2024-25 Salary &amp; Benefits'!H$6</f>
        <v>0.18149999999999999</v>
      </c>
      <c r="S1550" s="146">
        <f>'2024-25 Salary &amp; Benefits'!I$6</f>
        <v>0.17510000000000001</v>
      </c>
      <c r="T1550" s="9">
        <f t="shared" si="266"/>
        <v>3611.67</v>
      </c>
      <c r="U1550" s="9">
        <f t="shared" si="267"/>
        <v>168.1</v>
      </c>
      <c r="V1550" s="9">
        <f t="shared" si="268"/>
        <v>29.43</v>
      </c>
      <c r="W1550" s="9">
        <f t="shared" si="269"/>
        <v>197.53</v>
      </c>
      <c r="X1550" s="22">
        <f t="shared" si="270"/>
        <v>13895.03</v>
      </c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</row>
    <row r="1551" spans="1:159" s="4" customFormat="1">
      <c r="A1551" s="78" t="s">
        <v>2316</v>
      </c>
      <c r="B1551" s="90" t="s">
        <v>533</v>
      </c>
      <c r="C1551" s="91">
        <v>5236</v>
      </c>
      <c r="D1551" s="90" t="s">
        <v>535</v>
      </c>
      <c r="E1551" s="110" t="str">
        <f>VLOOKUP($C1551,'2023-24 School Level AAFTE'!$C$4:$L$2380,9,FALSE)</f>
        <v>No</v>
      </c>
      <c r="F1551" s="98">
        <f>VLOOKUP($C1551,'2023-24 School Level AAFTE'!$C$4:$J$2380,8,FALSE)</f>
        <v>448.61</v>
      </c>
      <c r="G1551" s="100">
        <f>IFERROR(IF(E1551= "yes",VLOOKUP(C1551,Summary!$B:$I,5,0),0),0)</f>
        <v>0</v>
      </c>
      <c r="H1551" s="99">
        <f t="shared" si="261"/>
        <v>0</v>
      </c>
      <c r="I1551" s="157">
        <f>VLOOKUP($A1551,'2024-25 Salary &amp; Benefits'!$A:$I,3,FALSE)</f>
        <v>1.06</v>
      </c>
      <c r="J1551" s="157">
        <f>VLOOKUP($A1551,'2024-25 Salary &amp; Benefits'!$A:$I,4,FALSE)</f>
        <v>1.06</v>
      </c>
      <c r="K1551" s="144">
        <f t="shared" si="262"/>
        <v>0</v>
      </c>
      <c r="L1551" s="143">
        <f t="shared" si="263"/>
        <v>0</v>
      </c>
      <c r="M1551" s="145">
        <f>'2024-25 Salary &amp; Benefits'!$E$6</f>
        <v>72728</v>
      </c>
      <c r="N1551" s="145">
        <f>'2024-25 Salary &amp; Benefits'!$F$6</f>
        <v>78209</v>
      </c>
      <c r="O1551" s="9">
        <f t="shared" si="264"/>
        <v>0</v>
      </c>
      <c r="P1551" s="9">
        <f t="shared" si="265"/>
        <v>0</v>
      </c>
      <c r="Q1551" s="9">
        <f>'2024-25 Salary &amp; Benefits'!G$6</f>
        <v>14418.72</v>
      </c>
      <c r="R1551" s="146">
        <f>'2024-25 Salary &amp; Benefits'!H$6</f>
        <v>0.18149999999999999</v>
      </c>
      <c r="S1551" s="146">
        <f>'2024-25 Salary &amp; Benefits'!I$6</f>
        <v>0.17510000000000001</v>
      </c>
      <c r="T1551" s="9">
        <f t="shared" si="266"/>
        <v>0</v>
      </c>
      <c r="U1551" s="9">
        <f t="shared" si="267"/>
        <v>0</v>
      </c>
      <c r="V1551" s="9">
        <f t="shared" si="268"/>
        <v>0</v>
      </c>
      <c r="W1551" s="9">
        <f t="shared" si="269"/>
        <v>0</v>
      </c>
      <c r="X1551" s="22">
        <f t="shared" si="270"/>
        <v>0</v>
      </c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</row>
    <row r="1552" spans="1:159" s="4" customFormat="1">
      <c r="A1552" s="78" t="s">
        <v>2316</v>
      </c>
      <c r="B1552" s="90" t="s">
        <v>533</v>
      </c>
      <c r="C1552" s="91">
        <v>2474</v>
      </c>
      <c r="D1552" s="90" t="s">
        <v>534</v>
      </c>
      <c r="E1552" s="110" t="str">
        <f>VLOOKUP($C1552,'2023-24 School Level AAFTE'!$C$4:$L$2380,9,FALSE)</f>
        <v>Yes</v>
      </c>
      <c r="F1552" s="98">
        <f>VLOOKUP($C1552,'2023-24 School Level AAFTE'!$C$4:$J$2380,8,FALSE)</f>
        <v>185.17999999999998</v>
      </c>
      <c r="G1552" s="100">
        <f>IFERROR(IF(E1552= "yes",VLOOKUP(C1552,Summary!$B:$I,5,0),0),0)</f>
        <v>0</v>
      </c>
      <c r="H1552" s="99">
        <f t="shared" si="261"/>
        <v>185.17999999999998</v>
      </c>
      <c r="I1552" s="157">
        <f>VLOOKUP($A1552,'2024-25 Salary &amp; Benefits'!$A:$I,3,FALSE)</f>
        <v>1.06</v>
      </c>
      <c r="J1552" s="157">
        <f>VLOOKUP($A1552,'2024-25 Salary &amp; Benefits'!$A:$I,4,FALSE)</f>
        <v>1.06</v>
      </c>
      <c r="K1552" s="144">
        <f t="shared" si="262"/>
        <v>185.17999999999998</v>
      </c>
      <c r="L1552" s="143">
        <f t="shared" si="263"/>
        <v>0.54300000000000004</v>
      </c>
      <c r="M1552" s="145">
        <f>'2024-25 Salary &amp; Benefits'!$E$6</f>
        <v>72728</v>
      </c>
      <c r="N1552" s="145">
        <f>'2024-25 Salary &amp; Benefits'!$F$6</f>
        <v>78209</v>
      </c>
      <c r="O1552" s="9">
        <f t="shared" si="264"/>
        <v>41860.78</v>
      </c>
      <c r="P1552" s="9">
        <f t="shared" si="265"/>
        <v>3154.760000000002</v>
      </c>
      <c r="Q1552" s="9">
        <f>'2024-25 Salary &amp; Benefits'!G$6</f>
        <v>14418.72</v>
      </c>
      <c r="R1552" s="146">
        <f>'2024-25 Salary &amp; Benefits'!H$6</f>
        <v>0.18149999999999999</v>
      </c>
      <c r="S1552" s="146">
        <f>'2024-25 Salary &amp; Benefits'!I$6</f>
        <v>0.17510000000000001</v>
      </c>
      <c r="T1552" s="9">
        <f t="shared" si="266"/>
        <v>15979.5</v>
      </c>
      <c r="U1552" s="9">
        <f t="shared" si="267"/>
        <v>750.26</v>
      </c>
      <c r="V1552" s="9">
        <f t="shared" si="268"/>
        <v>131.37</v>
      </c>
      <c r="W1552" s="9">
        <f t="shared" si="269"/>
        <v>881.63</v>
      </c>
      <c r="X1552" s="22">
        <f t="shared" si="270"/>
        <v>61876.67</v>
      </c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</row>
    <row r="1553" spans="1:159" s="4" customFormat="1">
      <c r="A1553" s="78" t="s">
        <v>2254</v>
      </c>
      <c r="B1553" s="90" t="s">
        <v>160</v>
      </c>
      <c r="C1553" s="91">
        <v>5430</v>
      </c>
      <c r="D1553" s="90" t="s">
        <v>161</v>
      </c>
      <c r="E1553" s="110" t="str">
        <f>VLOOKUP($C1553,'2023-24 School Level AAFTE'!$C$4:$L$2380,9,FALSE)</f>
        <v>Yes</v>
      </c>
      <c r="F1553" s="98">
        <f>VLOOKUP($C1553,'2023-24 School Level AAFTE'!$C$4:$J$2380,8,FALSE)</f>
        <v>125.41000000000001</v>
      </c>
      <c r="G1553" s="100">
        <f>IFERROR(IF(E1553= "yes",VLOOKUP(C1553,Summary!$B:$I,5,0),0),0)</f>
        <v>0</v>
      </c>
      <c r="H1553" s="99">
        <f t="shared" si="261"/>
        <v>125.41000000000001</v>
      </c>
      <c r="I1553" s="157">
        <f>VLOOKUP($A1553,'2024-25 Salary &amp; Benefits'!$A:$I,3,FALSE)</f>
        <v>1</v>
      </c>
      <c r="J1553" s="157">
        <f>VLOOKUP($A1553,'2024-25 Salary &amp; Benefits'!$A:$I,4,FALSE)</f>
        <v>1</v>
      </c>
      <c r="K1553" s="144">
        <f t="shared" si="262"/>
        <v>125.41000000000001</v>
      </c>
      <c r="L1553" s="143">
        <f t="shared" si="263"/>
        <v>0.36799999999999999</v>
      </c>
      <c r="M1553" s="145">
        <f>'2024-25 Salary &amp; Benefits'!$E$6</f>
        <v>72728</v>
      </c>
      <c r="N1553" s="145">
        <f>'2024-25 Salary &amp; Benefits'!$F$6</f>
        <v>78209</v>
      </c>
      <c r="O1553" s="9">
        <f t="shared" si="264"/>
        <v>26763.9</v>
      </c>
      <c r="P1553" s="9">
        <f t="shared" si="265"/>
        <v>2017.0099999999984</v>
      </c>
      <c r="Q1553" s="9">
        <f>'2024-25 Salary &amp; Benefits'!G$6</f>
        <v>14418.72</v>
      </c>
      <c r="R1553" s="146">
        <f>'2024-25 Salary &amp; Benefits'!H$6</f>
        <v>0.18149999999999999</v>
      </c>
      <c r="S1553" s="146">
        <f>'2024-25 Salary &amp; Benefits'!I$6</f>
        <v>0.17510000000000001</v>
      </c>
      <c r="T1553" s="9">
        <f t="shared" si="266"/>
        <v>10516.92</v>
      </c>
      <c r="U1553" s="9">
        <f t="shared" si="267"/>
        <v>479.68</v>
      </c>
      <c r="V1553" s="9">
        <f t="shared" si="268"/>
        <v>83.99</v>
      </c>
      <c r="W1553" s="9">
        <f t="shared" si="269"/>
        <v>563.66999999999996</v>
      </c>
      <c r="X1553" s="22">
        <f t="shared" si="270"/>
        <v>39861.5</v>
      </c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</row>
    <row r="1554" spans="1:159" s="4" customFormat="1">
      <c r="A1554" t="s">
        <v>2253</v>
      </c>
      <c r="B1554" s="90" t="s">
        <v>155</v>
      </c>
      <c r="C1554" s="3">
        <v>5529</v>
      </c>
      <c r="D1554" t="s">
        <v>2982</v>
      </c>
      <c r="E1554" s="110" t="str">
        <f>VLOOKUP($C1554,'2023-24 School Level AAFTE'!$C$4:$L$2380,9,FALSE)</f>
        <v>Yes</v>
      </c>
      <c r="F1554" s="98">
        <f>VLOOKUP($C1554,'2023-24 School Level AAFTE'!$C$4:$J$2380,8,FALSE)</f>
        <v>7</v>
      </c>
      <c r="G1554" s="100">
        <f>IFERROR(IF(E1554= "yes",VLOOKUP(C1554,Summary!$B:$I,5,0),0),0)</f>
        <v>0</v>
      </c>
      <c r="H1554" s="99">
        <f t="shared" si="261"/>
        <v>7</v>
      </c>
      <c r="I1554" s="157">
        <f>VLOOKUP($A1554,'2024-25 Salary &amp; Benefits'!$A:$I,3,FALSE)</f>
        <v>1</v>
      </c>
      <c r="J1554" s="157">
        <f>VLOOKUP($A1554,'2024-25 Salary &amp; Benefits'!$A:$I,4,FALSE)</f>
        <v>1</v>
      </c>
      <c r="K1554" s="144">
        <f t="shared" si="262"/>
        <v>7</v>
      </c>
      <c r="L1554" s="143">
        <f t="shared" si="263"/>
        <v>2.1000000000000001E-2</v>
      </c>
      <c r="M1554" s="145">
        <f>'2024-25 Salary &amp; Benefits'!$E$6</f>
        <v>72728</v>
      </c>
      <c r="N1554" s="145">
        <f>'2024-25 Salary &amp; Benefits'!$F$6</f>
        <v>78209</v>
      </c>
      <c r="O1554" s="9">
        <f t="shared" si="264"/>
        <v>1527.29</v>
      </c>
      <c r="P1554" s="9">
        <f t="shared" si="265"/>
        <v>115.10000000000014</v>
      </c>
      <c r="Q1554" s="9">
        <f>'2024-25 Salary &amp; Benefits'!G$6</f>
        <v>14418.72</v>
      </c>
      <c r="R1554" s="146">
        <f>'2024-25 Salary &amp; Benefits'!H$6</f>
        <v>0.18149999999999999</v>
      </c>
      <c r="S1554" s="146">
        <f>'2024-25 Salary &amp; Benefits'!I$6</f>
        <v>0.17510000000000001</v>
      </c>
      <c r="T1554" s="9">
        <f t="shared" si="266"/>
        <v>600.15</v>
      </c>
      <c r="U1554" s="9">
        <f t="shared" si="267"/>
        <v>27.37</v>
      </c>
      <c r="V1554" s="9">
        <f t="shared" si="268"/>
        <v>4.79</v>
      </c>
      <c r="W1554" s="9">
        <f t="shared" si="269"/>
        <v>32.160000000000004</v>
      </c>
      <c r="X1554" s="22">
        <f t="shared" si="270"/>
        <v>2274.6999999999998</v>
      </c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</row>
    <row r="1555" spans="1:159" s="4" customFormat="1">
      <c r="A1555" s="78" t="s">
        <v>2253</v>
      </c>
      <c r="B1555" s="90" t="s">
        <v>155</v>
      </c>
      <c r="C1555" s="91">
        <v>1671</v>
      </c>
      <c r="D1555" s="90" t="s">
        <v>156</v>
      </c>
      <c r="E1555" s="110" t="str">
        <f>VLOOKUP($C1555,'2023-24 School Level AAFTE'!$C$4:$L$2380,9,FALSE)</f>
        <v>Yes</v>
      </c>
      <c r="F1555" s="98">
        <f>VLOOKUP($C1555,'2023-24 School Level AAFTE'!$C$4:$J$2380,8,FALSE)</f>
        <v>24.04</v>
      </c>
      <c r="G1555" s="100">
        <f>IFERROR(IF(E1555= "yes",VLOOKUP(C1555,Summary!$B:$I,5,0),0),0)</f>
        <v>0</v>
      </c>
      <c r="H1555" s="99">
        <f t="shared" si="261"/>
        <v>24.04</v>
      </c>
      <c r="I1555" s="157">
        <f>VLOOKUP($A1555,'2024-25 Salary &amp; Benefits'!$A:$I,3,FALSE)</f>
        <v>1</v>
      </c>
      <c r="J1555" s="157">
        <f>VLOOKUP($A1555,'2024-25 Salary &amp; Benefits'!$A:$I,4,FALSE)</f>
        <v>1</v>
      </c>
      <c r="K1555" s="144">
        <f t="shared" si="262"/>
        <v>24.04</v>
      </c>
      <c r="L1555" s="143">
        <f t="shared" si="263"/>
        <v>7.0999999999999994E-2</v>
      </c>
      <c r="M1555" s="145">
        <f>'2024-25 Salary &amp; Benefits'!$E$6</f>
        <v>72728</v>
      </c>
      <c r="N1555" s="145">
        <f>'2024-25 Salary &amp; Benefits'!$F$6</f>
        <v>78209</v>
      </c>
      <c r="O1555" s="9">
        <f t="shared" si="264"/>
        <v>5163.6899999999996</v>
      </c>
      <c r="P1555" s="9">
        <f t="shared" si="265"/>
        <v>389.15000000000055</v>
      </c>
      <c r="Q1555" s="9">
        <f>'2024-25 Salary &amp; Benefits'!G$6</f>
        <v>14418.72</v>
      </c>
      <c r="R1555" s="146">
        <f>'2024-25 Salary &amp; Benefits'!H$6</f>
        <v>0.18149999999999999</v>
      </c>
      <c r="S1555" s="146">
        <f>'2024-25 Salary &amp; Benefits'!I$6</f>
        <v>0.17510000000000001</v>
      </c>
      <c r="T1555" s="9">
        <f t="shared" si="266"/>
        <v>2029.08</v>
      </c>
      <c r="U1555" s="9">
        <f t="shared" si="267"/>
        <v>92.55</v>
      </c>
      <c r="V1555" s="9">
        <f t="shared" si="268"/>
        <v>16.21</v>
      </c>
      <c r="W1555" s="9">
        <f t="shared" si="269"/>
        <v>108.75999999999999</v>
      </c>
      <c r="X1555" s="22">
        <f t="shared" si="270"/>
        <v>7690.68</v>
      </c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</row>
    <row r="1556" spans="1:159" s="4" customFormat="1">
      <c r="A1556" s="75" t="s">
        <v>2253</v>
      </c>
      <c r="B1556" s="90" t="s">
        <v>155</v>
      </c>
      <c r="C1556" s="91">
        <v>3737</v>
      </c>
      <c r="D1556" s="90" t="s">
        <v>158</v>
      </c>
      <c r="E1556" s="110" t="str">
        <f>VLOOKUP($C1556,'2023-24 School Level AAFTE'!$C$4:$L$2380,9,FALSE)</f>
        <v>Yes</v>
      </c>
      <c r="F1556" s="98">
        <f>VLOOKUP($C1556,'2023-24 School Level AAFTE'!$C$4:$J$2380,8,FALSE)</f>
        <v>360.93</v>
      </c>
      <c r="G1556" s="100">
        <f>IFERROR(IF(E1556= "yes",VLOOKUP(C1556,Summary!$B:$I,5,0),0),0)</f>
        <v>0</v>
      </c>
      <c r="H1556" s="99">
        <f t="shared" si="261"/>
        <v>360.93</v>
      </c>
      <c r="I1556" s="157">
        <f>VLOOKUP($A1556,'2024-25 Salary &amp; Benefits'!$A:$I,3,FALSE)</f>
        <v>1</v>
      </c>
      <c r="J1556" s="157">
        <f>VLOOKUP($A1556,'2024-25 Salary &amp; Benefits'!$A:$I,4,FALSE)</f>
        <v>1</v>
      </c>
      <c r="K1556" s="144">
        <f t="shared" si="262"/>
        <v>360.93</v>
      </c>
      <c r="L1556" s="143">
        <f t="shared" si="263"/>
        <v>1.0589999999999999</v>
      </c>
      <c r="M1556" s="145">
        <f>'2024-25 Salary &amp; Benefits'!$E$6</f>
        <v>72728</v>
      </c>
      <c r="N1556" s="145">
        <f>'2024-25 Salary &amp; Benefits'!$F$6</f>
        <v>78209</v>
      </c>
      <c r="O1556" s="9">
        <f t="shared" si="264"/>
        <v>77018.95</v>
      </c>
      <c r="P1556" s="9">
        <f t="shared" si="265"/>
        <v>5804.3800000000047</v>
      </c>
      <c r="Q1556" s="9">
        <f>'2024-25 Salary &amp; Benefits'!G$6</f>
        <v>14418.72</v>
      </c>
      <c r="R1556" s="146">
        <f>'2024-25 Salary &amp; Benefits'!H$6</f>
        <v>0.18149999999999999</v>
      </c>
      <c r="S1556" s="146">
        <f>'2024-25 Salary &amp; Benefits'!I$6</f>
        <v>0.17510000000000001</v>
      </c>
      <c r="T1556" s="9">
        <f t="shared" si="266"/>
        <v>30264.71</v>
      </c>
      <c r="U1556" s="9">
        <f t="shared" si="267"/>
        <v>1380.39</v>
      </c>
      <c r="V1556" s="9">
        <f t="shared" si="268"/>
        <v>241.71</v>
      </c>
      <c r="W1556" s="9">
        <f t="shared" si="269"/>
        <v>1622.1000000000001</v>
      </c>
      <c r="X1556" s="22">
        <f t="shared" si="270"/>
        <v>114710.14000000001</v>
      </c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</row>
    <row r="1557" spans="1:159" s="4" customFormat="1">
      <c r="A1557" s="78" t="s">
        <v>2253</v>
      </c>
      <c r="B1557" s="90" t="s">
        <v>155</v>
      </c>
      <c r="C1557" s="91">
        <v>2349</v>
      </c>
      <c r="D1557" s="90" t="s">
        <v>157</v>
      </c>
      <c r="E1557" s="110" t="str">
        <f>VLOOKUP($C1557,'2023-24 School Level AAFTE'!$C$4:$L$2380,9,FALSE)</f>
        <v>Yes</v>
      </c>
      <c r="F1557" s="98">
        <f>VLOOKUP($C1557,'2023-24 School Level AAFTE'!$C$4:$J$2380,8,FALSE)</f>
        <v>281.18</v>
      </c>
      <c r="G1557" s="100">
        <f>IFERROR(IF(E1557= "yes",VLOOKUP(C1557,Summary!$B:$I,5,0),0),0)</f>
        <v>0</v>
      </c>
      <c r="H1557" s="99">
        <f t="shared" si="261"/>
        <v>281.18</v>
      </c>
      <c r="I1557" s="157">
        <f>VLOOKUP($A1557,'2024-25 Salary &amp; Benefits'!$A:$I,3,FALSE)</f>
        <v>1</v>
      </c>
      <c r="J1557" s="157">
        <f>VLOOKUP($A1557,'2024-25 Salary &amp; Benefits'!$A:$I,4,FALSE)</f>
        <v>1</v>
      </c>
      <c r="K1557" s="144">
        <f t="shared" si="262"/>
        <v>281.18</v>
      </c>
      <c r="L1557" s="143">
        <f t="shared" si="263"/>
        <v>0.82499999999999996</v>
      </c>
      <c r="M1557" s="145">
        <f>'2024-25 Salary &amp; Benefits'!$E$6</f>
        <v>72728</v>
      </c>
      <c r="N1557" s="145">
        <f>'2024-25 Salary &amp; Benefits'!$F$6</f>
        <v>78209</v>
      </c>
      <c r="O1557" s="9">
        <f t="shared" si="264"/>
        <v>60000.6</v>
      </c>
      <c r="P1557" s="9">
        <f t="shared" si="265"/>
        <v>4521.8300000000017</v>
      </c>
      <c r="Q1557" s="9">
        <f>'2024-25 Salary &amp; Benefits'!G$6</f>
        <v>14418.72</v>
      </c>
      <c r="R1557" s="146">
        <f>'2024-25 Salary &amp; Benefits'!H$6</f>
        <v>0.18149999999999999</v>
      </c>
      <c r="S1557" s="146">
        <f>'2024-25 Salary &amp; Benefits'!I$6</f>
        <v>0.17510000000000001</v>
      </c>
      <c r="T1557" s="9">
        <f t="shared" si="266"/>
        <v>23577.33</v>
      </c>
      <c r="U1557" s="9">
        <f t="shared" si="267"/>
        <v>1075.3699999999999</v>
      </c>
      <c r="V1557" s="9">
        <f t="shared" si="268"/>
        <v>188.3</v>
      </c>
      <c r="W1557" s="9">
        <f t="shared" si="269"/>
        <v>1263.6699999999998</v>
      </c>
      <c r="X1557" s="22">
        <f t="shared" si="270"/>
        <v>89363.43</v>
      </c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</row>
    <row r="1558" spans="1:159" s="4" customFormat="1">
      <c r="A1558" s="78" t="s">
        <v>2253</v>
      </c>
      <c r="B1558" s="90" t="s">
        <v>155</v>
      </c>
      <c r="C1558" s="91">
        <v>2609</v>
      </c>
      <c r="D1558" s="90" t="s">
        <v>3080</v>
      </c>
      <c r="E1558" s="110" t="str">
        <f>VLOOKUP($C1558,'2023-24 School Level AAFTE'!$C$4:$L$2380,9,FALSE)</f>
        <v>Yes</v>
      </c>
      <c r="F1558" s="98">
        <f>VLOOKUP($C1558,'2023-24 School Level AAFTE'!$C$4:$J$2380,8,FALSE)</f>
        <v>263.43</v>
      </c>
      <c r="G1558" s="100">
        <f>IFERROR(IF(E1558= "yes",VLOOKUP(C1558,Summary!$B:$I,5,0),0),0)</f>
        <v>0</v>
      </c>
      <c r="H1558" s="99">
        <f t="shared" si="261"/>
        <v>263.43</v>
      </c>
      <c r="I1558" s="157">
        <f>VLOOKUP($A1558,'2024-25 Salary &amp; Benefits'!$A:$I,3,FALSE)</f>
        <v>1</v>
      </c>
      <c r="J1558" s="157">
        <f>VLOOKUP($A1558,'2024-25 Salary &amp; Benefits'!$A:$I,4,FALSE)</f>
        <v>1</v>
      </c>
      <c r="K1558" s="144">
        <f t="shared" si="262"/>
        <v>263.43</v>
      </c>
      <c r="L1558" s="143">
        <f t="shared" si="263"/>
        <v>0.77300000000000002</v>
      </c>
      <c r="M1558" s="145">
        <f>'2024-25 Salary &amp; Benefits'!$E$6</f>
        <v>72728</v>
      </c>
      <c r="N1558" s="145">
        <f>'2024-25 Salary &amp; Benefits'!$F$6</f>
        <v>78209</v>
      </c>
      <c r="O1558" s="9">
        <f t="shared" si="264"/>
        <v>56218.74</v>
      </c>
      <c r="P1558" s="9">
        <f t="shared" si="265"/>
        <v>4236.82</v>
      </c>
      <c r="Q1558" s="9">
        <f>'2024-25 Salary &amp; Benefits'!G$6</f>
        <v>14418.72</v>
      </c>
      <c r="R1558" s="146">
        <f>'2024-25 Salary &amp; Benefits'!H$6</f>
        <v>0.18149999999999999</v>
      </c>
      <c r="S1558" s="146">
        <f>'2024-25 Salary &amp; Benefits'!I$6</f>
        <v>0.17510000000000001</v>
      </c>
      <c r="T1558" s="9">
        <f t="shared" si="266"/>
        <v>22091.24</v>
      </c>
      <c r="U1558" s="9">
        <f t="shared" si="267"/>
        <v>1007.59</v>
      </c>
      <c r="V1558" s="9">
        <f t="shared" si="268"/>
        <v>176.43</v>
      </c>
      <c r="W1558" s="9">
        <f t="shared" si="269"/>
        <v>1184.02</v>
      </c>
      <c r="X1558" s="22">
        <f t="shared" si="270"/>
        <v>83730.819999999992</v>
      </c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</row>
    <row r="1559" spans="1:159" s="4" customFormat="1">
      <c r="A1559" s="78" t="s">
        <v>2253</v>
      </c>
      <c r="B1559" s="90" t="s">
        <v>155</v>
      </c>
      <c r="C1559" s="91">
        <v>5071</v>
      </c>
      <c r="D1559" s="90" t="s">
        <v>159</v>
      </c>
      <c r="E1559" s="110" t="str">
        <f>VLOOKUP($C1559,'2023-24 School Level AAFTE'!$C$4:$L$2380,9,FALSE)</f>
        <v>Yes</v>
      </c>
      <c r="F1559" s="98">
        <f>VLOOKUP($C1559,'2023-24 School Level AAFTE'!$C$4:$J$2380,8,FALSE)</f>
        <v>2531.64</v>
      </c>
      <c r="G1559" s="100">
        <f>IFERROR(IF(E1559= "yes",VLOOKUP(C1559,Summary!$B:$I,5,0),0),0)</f>
        <v>0</v>
      </c>
      <c r="H1559" s="99">
        <f t="shared" si="261"/>
        <v>2531.64</v>
      </c>
      <c r="I1559" s="157">
        <f>VLOOKUP($A1559,'2024-25 Salary &amp; Benefits'!$A:$I,3,FALSE)</f>
        <v>1</v>
      </c>
      <c r="J1559" s="157">
        <f>VLOOKUP($A1559,'2024-25 Salary &amp; Benefits'!$A:$I,4,FALSE)</f>
        <v>1</v>
      </c>
      <c r="K1559" s="144">
        <f t="shared" si="262"/>
        <v>2531.64</v>
      </c>
      <c r="L1559" s="143">
        <f t="shared" si="263"/>
        <v>7.4260000000000002</v>
      </c>
      <c r="M1559" s="145">
        <f>'2024-25 Salary &amp; Benefits'!$E$6</f>
        <v>72728</v>
      </c>
      <c r="N1559" s="145">
        <f>'2024-25 Salary &amp; Benefits'!$F$6</f>
        <v>78209</v>
      </c>
      <c r="O1559" s="9">
        <f t="shared" si="264"/>
        <v>540078.13</v>
      </c>
      <c r="P1559" s="9">
        <f t="shared" si="265"/>
        <v>40701.900000000023</v>
      </c>
      <c r="Q1559" s="9">
        <f>'2024-25 Salary &amp; Benefits'!G$6</f>
        <v>14418.72</v>
      </c>
      <c r="R1559" s="146">
        <f>'2024-25 Salary &amp; Benefits'!H$6</f>
        <v>0.18149999999999999</v>
      </c>
      <c r="S1559" s="146">
        <f>'2024-25 Salary &amp; Benefits'!I$6</f>
        <v>0.17510000000000001</v>
      </c>
      <c r="T1559" s="9">
        <f t="shared" si="266"/>
        <v>212224.5</v>
      </c>
      <c r="U1559" s="9">
        <f t="shared" si="267"/>
        <v>9679.67</v>
      </c>
      <c r="V1559" s="9">
        <f t="shared" si="268"/>
        <v>1694.91</v>
      </c>
      <c r="W1559" s="9">
        <f t="shared" si="269"/>
        <v>11374.58</v>
      </c>
      <c r="X1559" s="22">
        <f t="shared" si="270"/>
        <v>804379.11</v>
      </c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</row>
    <row r="1560" spans="1:159" s="4" customFormat="1">
      <c r="A1560" s="78" t="s">
        <v>2289</v>
      </c>
      <c r="B1560" s="90" t="s">
        <v>412</v>
      </c>
      <c r="C1560" s="91">
        <v>5585</v>
      </c>
      <c r="D1560" s="90" t="s">
        <v>2996</v>
      </c>
      <c r="E1560" s="110" t="str">
        <f>VLOOKUP($C1560,'2023-24 School Level AAFTE'!$C$4:$L$2380,9,FALSE)</f>
        <v>Yes</v>
      </c>
      <c r="F1560" s="98">
        <f>VLOOKUP($C1560,'2023-24 School Level AAFTE'!$C$4:$J$2380,8,FALSE)</f>
        <v>368.05</v>
      </c>
      <c r="G1560" s="100">
        <f>IFERROR(IF(E1560= "yes",VLOOKUP(C1560,Summary!$B:$I,5,0),0),0)</f>
        <v>0</v>
      </c>
      <c r="H1560" s="99">
        <f t="shared" si="261"/>
        <v>368.05</v>
      </c>
      <c r="I1560" s="157">
        <f>VLOOKUP($A1560,'2024-25 Salary &amp; Benefits'!$A:$I,3,FALSE)</f>
        <v>1</v>
      </c>
      <c r="J1560" s="157">
        <f>VLOOKUP($A1560,'2024-25 Salary &amp; Benefits'!$A:$I,4,FALSE)</f>
        <v>1</v>
      </c>
      <c r="K1560" s="144">
        <f t="shared" si="262"/>
        <v>368.05</v>
      </c>
      <c r="L1560" s="143">
        <f t="shared" si="263"/>
        <v>1.08</v>
      </c>
      <c r="M1560" s="145">
        <f>'2024-25 Salary &amp; Benefits'!$E$6</f>
        <v>72728</v>
      </c>
      <c r="N1560" s="145">
        <f>'2024-25 Salary &amp; Benefits'!$F$6</f>
        <v>78209</v>
      </c>
      <c r="O1560" s="9">
        <f t="shared" si="264"/>
        <v>78546.240000000005</v>
      </c>
      <c r="P1560" s="9">
        <f t="shared" si="265"/>
        <v>5919.4799999999959</v>
      </c>
      <c r="Q1560" s="9">
        <f>'2024-25 Salary &amp; Benefits'!G$6</f>
        <v>14418.72</v>
      </c>
      <c r="R1560" s="146">
        <f>'2024-25 Salary &amp; Benefits'!H$6</f>
        <v>0.18149999999999999</v>
      </c>
      <c r="S1560" s="146">
        <f>'2024-25 Salary &amp; Benefits'!I$6</f>
        <v>0.17510000000000001</v>
      </c>
      <c r="T1560" s="9">
        <f t="shared" si="266"/>
        <v>30864.86</v>
      </c>
      <c r="U1560" s="9">
        <f t="shared" si="267"/>
        <v>1407.76</v>
      </c>
      <c r="V1560" s="9">
        <f t="shared" si="268"/>
        <v>246.5</v>
      </c>
      <c r="W1560" s="9">
        <f t="shared" si="269"/>
        <v>1654.26</v>
      </c>
      <c r="X1560" s="22">
        <f t="shared" si="270"/>
        <v>116984.84</v>
      </c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</row>
    <row r="1561" spans="1:159" s="4" customFormat="1">
      <c r="A1561" s="78" t="s">
        <v>2289</v>
      </c>
      <c r="B1561" s="90" t="s">
        <v>412</v>
      </c>
      <c r="C1561" s="91">
        <v>3426</v>
      </c>
      <c r="D1561" s="90" t="s">
        <v>416</v>
      </c>
      <c r="E1561" s="110" t="str">
        <f>VLOOKUP($C1561,'2023-24 School Level AAFTE'!$C$4:$L$2380,9,FALSE)</f>
        <v>Yes</v>
      </c>
      <c r="F1561" s="98">
        <f>VLOOKUP($C1561,'2023-24 School Level AAFTE'!$C$4:$J$2380,8,FALSE)</f>
        <v>162.71</v>
      </c>
      <c r="G1561" s="100">
        <f>IFERROR(IF(E1561= "yes",VLOOKUP(C1561,Summary!$B:$I,5,0),0),0)</f>
        <v>0</v>
      </c>
      <c r="H1561" s="99">
        <f t="shared" si="261"/>
        <v>162.71</v>
      </c>
      <c r="I1561" s="157">
        <f>VLOOKUP($A1561,'2024-25 Salary &amp; Benefits'!$A:$I,3,FALSE)</f>
        <v>1</v>
      </c>
      <c r="J1561" s="157">
        <f>VLOOKUP($A1561,'2024-25 Salary &amp; Benefits'!$A:$I,4,FALSE)</f>
        <v>1</v>
      </c>
      <c r="K1561" s="144">
        <f t="shared" si="262"/>
        <v>162.71</v>
      </c>
      <c r="L1561" s="143">
        <f t="shared" si="263"/>
        <v>0.47699999999999998</v>
      </c>
      <c r="M1561" s="145">
        <f>'2024-25 Salary &amp; Benefits'!$E$6</f>
        <v>72728</v>
      </c>
      <c r="N1561" s="145">
        <f>'2024-25 Salary &amp; Benefits'!$F$6</f>
        <v>78209</v>
      </c>
      <c r="O1561" s="9">
        <f t="shared" si="264"/>
        <v>34691.26</v>
      </c>
      <c r="P1561" s="9">
        <f t="shared" si="265"/>
        <v>2614.4300000000003</v>
      </c>
      <c r="Q1561" s="9">
        <f>'2024-25 Salary &amp; Benefits'!G$6</f>
        <v>14418.72</v>
      </c>
      <c r="R1561" s="146">
        <f>'2024-25 Salary &amp; Benefits'!H$6</f>
        <v>0.18149999999999999</v>
      </c>
      <c r="S1561" s="146">
        <f>'2024-25 Salary &amp; Benefits'!I$6</f>
        <v>0.17510000000000001</v>
      </c>
      <c r="T1561" s="9">
        <f t="shared" si="266"/>
        <v>13631.98</v>
      </c>
      <c r="U1561" s="9">
        <f t="shared" si="267"/>
        <v>621.76</v>
      </c>
      <c r="V1561" s="9">
        <f t="shared" si="268"/>
        <v>108.87</v>
      </c>
      <c r="W1561" s="9">
        <f t="shared" si="269"/>
        <v>730.63</v>
      </c>
      <c r="X1561" s="22">
        <f t="shared" si="270"/>
        <v>51668.3</v>
      </c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</row>
    <row r="1562" spans="1:159" s="4" customFormat="1">
      <c r="A1562" s="78" t="s">
        <v>2289</v>
      </c>
      <c r="B1562" s="90" t="s">
        <v>412</v>
      </c>
      <c r="C1562" s="91">
        <v>4536</v>
      </c>
      <c r="D1562" s="90" t="s">
        <v>417</v>
      </c>
      <c r="E1562" s="110" t="str">
        <f>VLOOKUP($C1562,'2023-24 School Level AAFTE'!$C$4:$L$2380,9,FALSE)</f>
        <v>Yes</v>
      </c>
      <c r="F1562" s="98">
        <f>VLOOKUP($C1562,'2023-24 School Level AAFTE'!$C$4:$J$2380,8,FALSE)</f>
        <v>290.02</v>
      </c>
      <c r="G1562" s="100">
        <f>IFERROR(IF(E1562= "yes",VLOOKUP(C1562,Summary!$B:$I,5,0),0),0)</f>
        <v>0</v>
      </c>
      <c r="H1562" s="99">
        <f t="shared" si="261"/>
        <v>290.02</v>
      </c>
      <c r="I1562" s="157">
        <f>VLOOKUP($A1562,'2024-25 Salary &amp; Benefits'!$A:$I,3,FALSE)</f>
        <v>1</v>
      </c>
      <c r="J1562" s="157">
        <f>VLOOKUP($A1562,'2024-25 Salary &amp; Benefits'!$A:$I,4,FALSE)</f>
        <v>1</v>
      </c>
      <c r="K1562" s="144">
        <f t="shared" si="262"/>
        <v>290.02</v>
      </c>
      <c r="L1562" s="143">
        <f t="shared" si="263"/>
        <v>0.85099999999999998</v>
      </c>
      <c r="M1562" s="145">
        <f>'2024-25 Salary &amp; Benefits'!$E$6</f>
        <v>72728</v>
      </c>
      <c r="N1562" s="145">
        <f>'2024-25 Salary &amp; Benefits'!$F$6</f>
        <v>78209</v>
      </c>
      <c r="O1562" s="9">
        <f t="shared" si="264"/>
        <v>61891.53</v>
      </c>
      <c r="P1562" s="9">
        <f t="shared" si="265"/>
        <v>4664.3300000000017</v>
      </c>
      <c r="Q1562" s="9">
        <f>'2024-25 Salary &amp; Benefits'!G$6</f>
        <v>14418.72</v>
      </c>
      <c r="R1562" s="146">
        <f>'2024-25 Salary &amp; Benefits'!H$6</f>
        <v>0.18149999999999999</v>
      </c>
      <c r="S1562" s="146">
        <f>'2024-25 Salary &amp; Benefits'!I$6</f>
        <v>0.17510000000000001</v>
      </c>
      <c r="T1562" s="9">
        <f t="shared" si="266"/>
        <v>24320.37</v>
      </c>
      <c r="U1562" s="9">
        <f t="shared" si="267"/>
        <v>1109.26</v>
      </c>
      <c r="V1562" s="9">
        <f t="shared" si="268"/>
        <v>194.23</v>
      </c>
      <c r="W1562" s="9">
        <f t="shared" si="269"/>
        <v>1303.49</v>
      </c>
      <c r="X1562" s="22">
        <f t="shared" si="270"/>
        <v>92179.72</v>
      </c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</row>
    <row r="1563" spans="1:159" s="4" customFormat="1">
      <c r="A1563" s="78" t="s">
        <v>2289</v>
      </c>
      <c r="B1563" s="90" t="s">
        <v>412</v>
      </c>
      <c r="C1563" s="91">
        <v>3020</v>
      </c>
      <c r="D1563" s="90" t="s">
        <v>414</v>
      </c>
      <c r="E1563" s="110" t="str">
        <f>VLOOKUP($C1563,'2023-24 School Level AAFTE'!$C$4:$L$2380,9,FALSE)</f>
        <v>Yes</v>
      </c>
      <c r="F1563" s="98">
        <f>VLOOKUP($C1563,'2023-24 School Level AAFTE'!$C$4:$J$2380,8,FALSE)</f>
        <v>268.58</v>
      </c>
      <c r="G1563" s="100">
        <f>IFERROR(IF(E1563= "yes",VLOOKUP(C1563,Summary!$B:$I,5,0),0),0)</f>
        <v>0</v>
      </c>
      <c r="H1563" s="99">
        <f t="shared" si="261"/>
        <v>268.58</v>
      </c>
      <c r="I1563" s="157">
        <f>VLOOKUP($A1563,'2024-25 Salary &amp; Benefits'!$A:$I,3,FALSE)</f>
        <v>1</v>
      </c>
      <c r="J1563" s="157">
        <f>VLOOKUP($A1563,'2024-25 Salary &amp; Benefits'!$A:$I,4,FALSE)</f>
        <v>1</v>
      </c>
      <c r="K1563" s="144">
        <f t="shared" si="262"/>
        <v>268.58</v>
      </c>
      <c r="L1563" s="143">
        <f t="shared" si="263"/>
        <v>0.78800000000000003</v>
      </c>
      <c r="M1563" s="145">
        <f>'2024-25 Salary &amp; Benefits'!$E$6</f>
        <v>72728</v>
      </c>
      <c r="N1563" s="145">
        <f>'2024-25 Salary &amp; Benefits'!$F$6</f>
        <v>78209</v>
      </c>
      <c r="O1563" s="9">
        <f t="shared" si="264"/>
        <v>57309.66</v>
      </c>
      <c r="P1563" s="9">
        <f t="shared" si="265"/>
        <v>4319.0299999999988</v>
      </c>
      <c r="Q1563" s="9">
        <f>'2024-25 Salary &amp; Benefits'!G$6</f>
        <v>14418.72</v>
      </c>
      <c r="R1563" s="146">
        <f>'2024-25 Salary &amp; Benefits'!H$6</f>
        <v>0.18149999999999999</v>
      </c>
      <c r="S1563" s="146">
        <f>'2024-25 Salary &amp; Benefits'!I$6</f>
        <v>0.17510000000000001</v>
      </c>
      <c r="T1563" s="9">
        <f t="shared" si="266"/>
        <v>22519.919999999998</v>
      </c>
      <c r="U1563" s="9">
        <f t="shared" si="267"/>
        <v>1027.1400000000001</v>
      </c>
      <c r="V1563" s="9">
        <f t="shared" si="268"/>
        <v>179.85</v>
      </c>
      <c r="W1563" s="9">
        <f t="shared" si="269"/>
        <v>1206.99</v>
      </c>
      <c r="X1563" s="22">
        <f t="shared" si="270"/>
        <v>85355.6</v>
      </c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</row>
    <row r="1564" spans="1:159" s="4" customFormat="1">
      <c r="A1564" s="78" t="s">
        <v>2289</v>
      </c>
      <c r="B1564" s="90" t="s">
        <v>412</v>
      </c>
      <c r="C1564" s="91">
        <v>2919</v>
      </c>
      <c r="D1564" s="90" t="s">
        <v>413</v>
      </c>
      <c r="E1564" s="110" t="str">
        <f>VLOOKUP($C1564,'2023-24 School Level AAFTE'!$C$4:$L$2380,9,FALSE)</f>
        <v>Yes</v>
      </c>
      <c r="F1564" s="98">
        <f>VLOOKUP($C1564,'2023-24 School Level AAFTE'!$C$4:$J$2380,8,FALSE)</f>
        <v>298.17</v>
      </c>
      <c r="G1564" s="100">
        <f>IFERROR(IF(E1564= "yes",VLOOKUP(C1564,Summary!$B:$I,5,0),0),0)</f>
        <v>0</v>
      </c>
      <c r="H1564" s="99">
        <f t="shared" si="261"/>
        <v>298.17</v>
      </c>
      <c r="I1564" s="157">
        <f>VLOOKUP($A1564,'2024-25 Salary &amp; Benefits'!$A:$I,3,FALSE)</f>
        <v>1</v>
      </c>
      <c r="J1564" s="157">
        <f>VLOOKUP($A1564,'2024-25 Salary &amp; Benefits'!$A:$I,4,FALSE)</f>
        <v>1</v>
      </c>
      <c r="K1564" s="144">
        <f t="shared" si="262"/>
        <v>298.17</v>
      </c>
      <c r="L1564" s="143">
        <f t="shared" si="263"/>
        <v>0.875</v>
      </c>
      <c r="M1564" s="145">
        <f>'2024-25 Salary &amp; Benefits'!$E$6</f>
        <v>72728</v>
      </c>
      <c r="N1564" s="145">
        <f>'2024-25 Salary &amp; Benefits'!$F$6</f>
        <v>78209</v>
      </c>
      <c r="O1564" s="9">
        <f t="shared" si="264"/>
        <v>63637</v>
      </c>
      <c r="P1564" s="9">
        <f t="shared" si="265"/>
        <v>4795.8800000000047</v>
      </c>
      <c r="Q1564" s="9">
        <f>'2024-25 Salary &amp; Benefits'!G$6</f>
        <v>14418.72</v>
      </c>
      <c r="R1564" s="146">
        <f>'2024-25 Salary &amp; Benefits'!H$6</f>
        <v>0.18149999999999999</v>
      </c>
      <c r="S1564" s="146">
        <f>'2024-25 Salary &amp; Benefits'!I$6</f>
        <v>0.17510000000000001</v>
      </c>
      <c r="T1564" s="9">
        <f t="shared" si="266"/>
        <v>25006.25</v>
      </c>
      <c r="U1564" s="9">
        <f t="shared" si="267"/>
        <v>1140.55</v>
      </c>
      <c r="V1564" s="9">
        <f t="shared" si="268"/>
        <v>199.71</v>
      </c>
      <c r="W1564" s="9">
        <f t="shared" si="269"/>
        <v>1340.26</v>
      </c>
      <c r="X1564" s="22">
        <f t="shared" si="270"/>
        <v>94779.39</v>
      </c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</row>
    <row r="1565" spans="1:159" s="4" customFormat="1">
      <c r="A1565" s="78" t="s">
        <v>2289</v>
      </c>
      <c r="B1565" s="90" t="s">
        <v>412</v>
      </c>
      <c r="C1565" s="91">
        <v>3088</v>
      </c>
      <c r="D1565" s="90" t="s">
        <v>415</v>
      </c>
      <c r="E1565" s="110" t="str">
        <f>VLOOKUP($C1565,'2023-24 School Level AAFTE'!$C$4:$L$2380,9,FALSE)</f>
        <v>Yes</v>
      </c>
      <c r="F1565" s="98">
        <f>VLOOKUP($C1565,'2023-24 School Level AAFTE'!$C$4:$J$2380,8,FALSE)</f>
        <v>907.02</v>
      </c>
      <c r="G1565" s="100">
        <f>IFERROR(IF(E1565= "yes",VLOOKUP(C1565,Summary!$B:$I,5,0),0),0)</f>
        <v>0</v>
      </c>
      <c r="H1565" s="99">
        <f t="shared" si="261"/>
        <v>907.02</v>
      </c>
      <c r="I1565" s="157">
        <f>VLOOKUP($A1565,'2024-25 Salary &amp; Benefits'!$A:$I,3,FALSE)</f>
        <v>1</v>
      </c>
      <c r="J1565" s="157">
        <f>VLOOKUP($A1565,'2024-25 Salary &amp; Benefits'!$A:$I,4,FALSE)</f>
        <v>1</v>
      </c>
      <c r="K1565" s="144">
        <f t="shared" si="262"/>
        <v>907.02</v>
      </c>
      <c r="L1565" s="143">
        <f t="shared" si="263"/>
        <v>2.661</v>
      </c>
      <c r="M1565" s="145">
        <f>'2024-25 Salary &amp; Benefits'!$E$6</f>
        <v>72728</v>
      </c>
      <c r="N1565" s="145">
        <f>'2024-25 Salary &amp; Benefits'!$F$6</f>
        <v>78209</v>
      </c>
      <c r="O1565" s="9">
        <f t="shared" si="264"/>
        <v>193529.21</v>
      </c>
      <c r="P1565" s="9">
        <f t="shared" si="265"/>
        <v>14584.940000000002</v>
      </c>
      <c r="Q1565" s="9">
        <f>'2024-25 Salary &amp; Benefits'!G$6</f>
        <v>14418.72</v>
      </c>
      <c r="R1565" s="146">
        <f>'2024-25 Salary &amp; Benefits'!H$6</f>
        <v>0.18149999999999999</v>
      </c>
      <c r="S1565" s="146">
        <f>'2024-25 Salary &amp; Benefits'!I$6</f>
        <v>0.17510000000000001</v>
      </c>
      <c r="T1565" s="9">
        <f t="shared" si="266"/>
        <v>76047.59</v>
      </c>
      <c r="U1565" s="9">
        <f t="shared" si="267"/>
        <v>3468.57</v>
      </c>
      <c r="V1565" s="9">
        <f t="shared" si="268"/>
        <v>607.35</v>
      </c>
      <c r="W1565" s="9">
        <f t="shared" si="269"/>
        <v>4075.92</v>
      </c>
      <c r="X1565" s="22">
        <f t="shared" si="270"/>
        <v>288237.65999999997</v>
      </c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</row>
    <row r="1566" spans="1:159" s="4" customFormat="1">
      <c r="A1566" s="78" t="s">
        <v>2289</v>
      </c>
      <c r="B1566" s="90" t="s">
        <v>412</v>
      </c>
      <c r="C1566" s="91">
        <v>5648</v>
      </c>
      <c r="D1566" s="90" t="s">
        <v>3081</v>
      </c>
      <c r="E1566" s="110" t="str">
        <f>VLOOKUP($C1566,'2023-24 School Level AAFTE'!$C$4:$L$2380,9,FALSE)</f>
        <v>Yes</v>
      </c>
      <c r="F1566" s="98">
        <f>VLOOKUP($C1566,'2023-24 School Level AAFTE'!$C$4:$J$2380,8,FALSE)</f>
        <v>128.55000000000001</v>
      </c>
      <c r="G1566" s="100">
        <f>IFERROR(IF(E1566= "yes",VLOOKUP(C1566,Summary!$B:$I,5,0),0),0)</f>
        <v>0</v>
      </c>
      <c r="H1566" s="99">
        <f t="shared" si="261"/>
        <v>128.55000000000001</v>
      </c>
      <c r="I1566" s="157">
        <f>VLOOKUP($A1566,'2024-25 Salary &amp; Benefits'!$A:$I,3,FALSE)</f>
        <v>1</v>
      </c>
      <c r="J1566" s="157">
        <f>VLOOKUP($A1566,'2024-25 Salary &amp; Benefits'!$A:$I,4,FALSE)</f>
        <v>1</v>
      </c>
      <c r="K1566" s="144">
        <f t="shared" si="262"/>
        <v>128.55000000000001</v>
      </c>
      <c r="L1566" s="143">
        <f t="shared" si="263"/>
        <v>0.377</v>
      </c>
      <c r="M1566" s="145">
        <f>'2024-25 Salary &amp; Benefits'!$E$6</f>
        <v>72728</v>
      </c>
      <c r="N1566" s="145">
        <f>'2024-25 Salary &amp; Benefits'!$F$6</f>
        <v>78209</v>
      </c>
      <c r="O1566" s="9">
        <f t="shared" si="264"/>
        <v>27418.46</v>
      </c>
      <c r="P1566" s="9">
        <f t="shared" si="265"/>
        <v>2066.3300000000017</v>
      </c>
      <c r="Q1566" s="9">
        <f>'2024-25 Salary &amp; Benefits'!G$6</f>
        <v>14418.72</v>
      </c>
      <c r="R1566" s="146">
        <f>'2024-25 Salary &amp; Benefits'!H$6</f>
        <v>0.18149999999999999</v>
      </c>
      <c r="S1566" s="146">
        <f>'2024-25 Salary &amp; Benefits'!I$6</f>
        <v>0.17510000000000001</v>
      </c>
      <c r="T1566" s="9">
        <f t="shared" si="266"/>
        <v>10774.12</v>
      </c>
      <c r="U1566" s="9">
        <f t="shared" si="267"/>
        <v>491.41</v>
      </c>
      <c r="V1566" s="9">
        <f t="shared" si="268"/>
        <v>86.05</v>
      </c>
      <c r="W1566" s="9">
        <f t="shared" si="269"/>
        <v>577.46</v>
      </c>
      <c r="X1566" s="22">
        <f t="shared" si="270"/>
        <v>40836.370000000003</v>
      </c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</row>
    <row r="1567" spans="1:159" s="4" customFormat="1">
      <c r="A1567" s="78" t="s">
        <v>2289</v>
      </c>
      <c r="B1567" s="90" t="s">
        <v>412</v>
      </c>
      <c r="C1567" s="91">
        <v>5650</v>
      </c>
      <c r="D1567" s="90" t="s">
        <v>3127</v>
      </c>
      <c r="E1567" s="110" t="str">
        <f>VLOOKUP($C1567,'2023-24 School Level AAFTE'!$C$4:$L$2380,9,FALSE)</f>
        <v>Yes</v>
      </c>
      <c r="F1567" s="98">
        <f>VLOOKUP($C1567,'2023-24 School Level AAFTE'!$C$4:$J$2380,8,FALSE)</f>
        <v>25.8</v>
      </c>
      <c r="G1567" s="100">
        <f>IFERROR(IF(E1567= "yes",VLOOKUP(C1567,Summary!$B:$I,5,0),0),0)</f>
        <v>0</v>
      </c>
      <c r="H1567" s="99">
        <f t="shared" si="261"/>
        <v>25.8</v>
      </c>
      <c r="I1567" s="157">
        <f>VLOOKUP($A1567,'2024-25 Salary &amp; Benefits'!$A:$I,3,FALSE)</f>
        <v>1</v>
      </c>
      <c r="J1567" s="157">
        <f>VLOOKUP($A1567,'2024-25 Salary &amp; Benefits'!$A:$I,4,FALSE)</f>
        <v>1</v>
      </c>
      <c r="K1567" s="144">
        <f t="shared" si="262"/>
        <v>25.8</v>
      </c>
      <c r="L1567" s="143">
        <f t="shared" si="263"/>
        <v>7.5999999999999998E-2</v>
      </c>
      <c r="M1567" s="145">
        <f>'2024-25 Salary &amp; Benefits'!$E$6</f>
        <v>72728</v>
      </c>
      <c r="N1567" s="145">
        <f>'2024-25 Salary &amp; Benefits'!$F$6</f>
        <v>78209</v>
      </c>
      <c r="O1567" s="9">
        <f t="shared" si="264"/>
        <v>5527.33</v>
      </c>
      <c r="P1567" s="9">
        <f t="shared" si="265"/>
        <v>416.55000000000018</v>
      </c>
      <c r="Q1567" s="9">
        <f>'2024-25 Salary &amp; Benefits'!G$6</f>
        <v>14418.72</v>
      </c>
      <c r="R1567" s="146">
        <f>'2024-25 Salary &amp; Benefits'!H$6</f>
        <v>0.18149999999999999</v>
      </c>
      <c r="S1567" s="146">
        <f>'2024-25 Salary &amp; Benefits'!I$6</f>
        <v>0.17510000000000001</v>
      </c>
      <c r="T1567" s="9">
        <f t="shared" si="266"/>
        <v>2171.9699999999998</v>
      </c>
      <c r="U1567" s="9">
        <f t="shared" si="267"/>
        <v>99.06</v>
      </c>
      <c r="V1567" s="9">
        <f t="shared" si="268"/>
        <v>17.350000000000001</v>
      </c>
      <c r="W1567" s="9">
        <f t="shared" si="269"/>
        <v>116.41</v>
      </c>
      <c r="X1567" s="22">
        <f t="shared" si="270"/>
        <v>8232.26</v>
      </c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</row>
    <row r="1568" spans="1:159" s="4" customFormat="1">
      <c r="A1568" s="78" t="s">
        <v>2289</v>
      </c>
      <c r="B1568" s="90" t="s">
        <v>412</v>
      </c>
      <c r="C1568" s="94">
        <v>2510</v>
      </c>
      <c r="D1568" s="88" t="s">
        <v>3082</v>
      </c>
      <c r="E1568" s="110" t="str">
        <f>VLOOKUP($C1568,'2023-24 School Level AAFTE'!$C$4:$L$2380,9,FALSE)</f>
        <v>Yes</v>
      </c>
      <c r="F1568" s="98">
        <f>VLOOKUP($C1568,'2023-24 School Level AAFTE'!$C$4:$J$2380,8,FALSE)</f>
        <v>752.19</v>
      </c>
      <c r="G1568" s="100">
        <f>IFERROR(IF(E1568= "yes",VLOOKUP(C1568,Summary!$B:$I,5,0),0),0)</f>
        <v>0</v>
      </c>
      <c r="H1568" s="99">
        <f t="shared" si="261"/>
        <v>752.19</v>
      </c>
      <c r="I1568" s="157">
        <f>VLOOKUP($A1568,'2024-25 Salary &amp; Benefits'!$A:$I,3,FALSE)</f>
        <v>1</v>
      </c>
      <c r="J1568" s="157">
        <f>VLOOKUP($A1568,'2024-25 Salary &amp; Benefits'!$A:$I,4,FALSE)</f>
        <v>1</v>
      </c>
      <c r="K1568" s="144">
        <f t="shared" si="262"/>
        <v>752.19</v>
      </c>
      <c r="L1568" s="143">
        <f t="shared" si="263"/>
        <v>2.206</v>
      </c>
      <c r="M1568" s="145">
        <f>'2024-25 Salary &amp; Benefits'!$E$6</f>
        <v>72728</v>
      </c>
      <c r="N1568" s="145">
        <f>'2024-25 Salary &amp; Benefits'!$F$6</f>
        <v>78209</v>
      </c>
      <c r="O1568" s="9">
        <f t="shared" si="264"/>
        <v>160437.97</v>
      </c>
      <c r="P1568" s="9">
        <f t="shared" si="265"/>
        <v>12091.079999999987</v>
      </c>
      <c r="Q1568" s="9">
        <f>'2024-25 Salary &amp; Benefits'!G$6</f>
        <v>14418.72</v>
      </c>
      <c r="R1568" s="146">
        <f>'2024-25 Salary &amp; Benefits'!H$6</f>
        <v>0.18149999999999999</v>
      </c>
      <c r="S1568" s="146">
        <f>'2024-25 Salary &amp; Benefits'!I$6</f>
        <v>0.17510000000000001</v>
      </c>
      <c r="T1568" s="9">
        <f t="shared" si="266"/>
        <v>63044.34</v>
      </c>
      <c r="U1568" s="9">
        <f t="shared" si="267"/>
        <v>2875.48</v>
      </c>
      <c r="V1568" s="9">
        <f t="shared" si="268"/>
        <v>503.5</v>
      </c>
      <c r="W1568" s="9">
        <f t="shared" si="269"/>
        <v>3378.98</v>
      </c>
      <c r="X1568" s="22">
        <f t="shared" si="270"/>
        <v>238952.37</v>
      </c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</row>
    <row r="1569" spans="1:159" s="4" customFormat="1">
      <c r="A1569" s="78" t="s">
        <v>2340</v>
      </c>
      <c r="B1569" s="90" t="s">
        <v>1004</v>
      </c>
      <c r="C1569" s="91">
        <v>5380</v>
      </c>
      <c r="D1569" s="90" t="s">
        <v>1005</v>
      </c>
      <c r="E1569" s="110" t="str">
        <f>VLOOKUP($C1569,'2023-24 School Level AAFTE'!$C$4:$L$2380,9,FALSE)</f>
        <v>Yes</v>
      </c>
      <c r="F1569" s="98">
        <f>VLOOKUP($C1569,'2023-24 School Level AAFTE'!$C$4:$J$2380,8,FALSE)</f>
        <v>332.29</v>
      </c>
      <c r="G1569" s="100">
        <f>IFERROR(IF(E1569= "yes",VLOOKUP(C1569,Summary!$B:$I,5,0),0),0)</f>
        <v>0</v>
      </c>
      <c r="H1569" s="99">
        <f t="shared" si="261"/>
        <v>332.29</v>
      </c>
      <c r="I1569" s="157">
        <f>VLOOKUP($A1569,'2024-25 Salary &amp; Benefits'!$A:$I,3,FALSE)</f>
        <v>1.18</v>
      </c>
      <c r="J1569" s="157">
        <f>VLOOKUP($A1569,'2024-25 Salary &amp; Benefits'!$A:$I,4,FALSE)</f>
        <v>1.18</v>
      </c>
      <c r="K1569" s="144">
        <f t="shared" si="262"/>
        <v>332.29</v>
      </c>
      <c r="L1569" s="143">
        <f t="shared" si="263"/>
        <v>0.97499999999999998</v>
      </c>
      <c r="M1569" s="145">
        <f>'2024-25 Salary &amp; Benefits'!$E$6</f>
        <v>72728</v>
      </c>
      <c r="N1569" s="145">
        <f>'2024-25 Salary &amp; Benefits'!$F$6</f>
        <v>78209</v>
      </c>
      <c r="O1569" s="9">
        <f t="shared" si="264"/>
        <v>83673.56</v>
      </c>
      <c r="P1569" s="9">
        <f t="shared" si="265"/>
        <v>6305.8899999999994</v>
      </c>
      <c r="Q1569" s="9">
        <f>'2024-25 Salary &amp; Benefits'!G$6</f>
        <v>14418.72</v>
      </c>
      <c r="R1569" s="146">
        <f>'2024-25 Salary &amp; Benefits'!H$6</f>
        <v>0.18149999999999999</v>
      </c>
      <c r="S1569" s="146">
        <f>'2024-25 Salary &amp; Benefits'!I$6</f>
        <v>0.17510000000000001</v>
      </c>
      <c r="T1569" s="9">
        <f t="shared" si="266"/>
        <v>30349.16</v>
      </c>
      <c r="U1569" s="9">
        <f t="shared" si="267"/>
        <v>1499.66</v>
      </c>
      <c r="V1569" s="9">
        <f t="shared" si="268"/>
        <v>262.58999999999997</v>
      </c>
      <c r="W1569" s="9">
        <f t="shared" si="269"/>
        <v>1762.25</v>
      </c>
      <c r="X1569" s="22">
        <f t="shared" si="270"/>
        <v>122090.86</v>
      </c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</row>
    <row r="1570" spans="1:159" s="4" customFormat="1">
      <c r="A1570" s="78" t="s">
        <v>2485</v>
      </c>
      <c r="B1570" s="90" t="s">
        <v>1995</v>
      </c>
      <c r="C1570" s="91">
        <v>4486</v>
      </c>
      <c r="D1570" s="90" t="s">
        <v>1425</v>
      </c>
      <c r="E1570" s="110" t="str">
        <f>VLOOKUP($C1570,'2023-24 School Level AAFTE'!$C$4:$L$2380,9,FALSE)</f>
        <v>No</v>
      </c>
      <c r="F1570" s="98">
        <f>VLOOKUP($C1570,'2023-24 School Level AAFTE'!$C$4:$J$2380,8,FALSE)</f>
        <v>426.5</v>
      </c>
      <c r="G1570" s="100">
        <f>IFERROR(IF(E1570= "yes",VLOOKUP(C1570,Summary!$B:$I,5,0),0),0)</f>
        <v>0</v>
      </c>
      <c r="H1570" s="99">
        <f t="shared" si="261"/>
        <v>0</v>
      </c>
      <c r="I1570" s="157">
        <f>VLOOKUP($A1570,'2024-25 Salary &amp; Benefits'!$A:$I,3,FALSE)</f>
        <v>1</v>
      </c>
      <c r="J1570" s="157">
        <f>VLOOKUP($A1570,'2024-25 Salary &amp; Benefits'!$A:$I,4,FALSE)</f>
        <v>1</v>
      </c>
      <c r="K1570" s="144">
        <f t="shared" si="262"/>
        <v>0</v>
      </c>
      <c r="L1570" s="143">
        <f t="shared" si="263"/>
        <v>0</v>
      </c>
      <c r="M1570" s="145">
        <f>'2024-25 Salary &amp; Benefits'!$E$6</f>
        <v>72728</v>
      </c>
      <c r="N1570" s="145">
        <f>'2024-25 Salary &amp; Benefits'!$F$6</f>
        <v>78209</v>
      </c>
      <c r="O1570" s="9">
        <f t="shared" si="264"/>
        <v>0</v>
      </c>
      <c r="P1570" s="9">
        <f t="shared" si="265"/>
        <v>0</v>
      </c>
      <c r="Q1570" s="9">
        <f>'2024-25 Salary &amp; Benefits'!G$6</f>
        <v>14418.72</v>
      </c>
      <c r="R1570" s="146">
        <f>'2024-25 Salary &amp; Benefits'!H$6</f>
        <v>0.18149999999999999</v>
      </c>
      <c r="S1570" s="146">
        <f>'2024-25 Salary &amp; Benefits'!I$6</f>
        <v>0.17510000000000001</v>
      </c>
      <c r="T1570" s="9">
        <f t="shared" si="266"/>
        <v>0</v>
      </c>
      <c r="U1570" s="9">
        <f t="shared" si="267"/>
        <v>0</v>
      </c>
      <c r="V1570" s="9">
        <f t="shared" si="268"/>
        <v>0</v>
      </c>
      <c r="W1570" s="9">
        <f t="shared" si="269"/>
        <v>0</v>
      </c>
      <c r="X1570" s="22">
        <f t="shared" si="270"/>
        <v>0</v>
      </c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</row>
    <row r="1571" spans="1:159" s="4" customFormat="1">
      <c r="A1571" s="78" t="s">
        <v>2485</v>
      </c>
      <c r="B1571" s="90" t="s">
        <v>1995</v>
      </c>
      <c r="C1571" s="91">
        <v>2158</v>
      </c>
      <c r="D1571" s="90" t="s">
        <v>812</v>
      </c>
      <c r="E1571" s="110" t="str">
        <f>VLOOKUP($C1571,'2023-24 School Level AAFTE'!$C$4:$L$2380,9,FALSE)</f>
        <v>No</v>
      </c>
      <c r="F1571" s="98">
        <f>VLOOKUP($C1571,'2023-24 School Level AAFTE'!$C$4:$J$2380,8,FALSE)</f>
        <v>236.44</v>
      </c>
      <c r="G1571" s="100">
        <f>IFERROR(IF(E1571= "yes",VLOOKUP(C1571,Summary!$B:$I,5,0),0),0)</f>
        <v>0</v>
      </c>
      <c r="H1571" s="99">
        <f t="shared" si="261"/>
        <v>0</v>
      </c>
      <c r="I1571" s="157">
        <f>VLOOKUP($A1571,'2024-25 Salary &amp; Benefits'!$A:$I,3,FALSE)</f>
        <v>1</v>
      </c>
      <c r="J1571" s="157">
        <f>VLOOKUP($A1571,'2024-25 Salary &amp; Benefits'!$A:$I,4,FALSE)</f>
        <v>1</v>
      </c>
      <c r="K1571" s="144">
        <f t="shared" si="262"/>
        <v>0</v>
      </c>
      <c r="L1571" s="143">
        <f t="shared" si="263"/>
        <v>0</v>
      </c>
      <c r="M1571" s="145">
        <f>'2024-25 Salary &amp; Benefits'!$E$6</f>
        <v>72728</v>
      </c>
      <c r="N1571" s="145">
        <f>'2024-25 Salary &amp; Benefits'!$F$6</f>
        <v>78209</v>
      </c>
      <c r="O1571" s="9">
        <f t="shared" si="264"/>
        <v>0</v>
      </c>
      <c r="P1571" s="9">
        <f t="shared" si="265"/>
        <v>0</v>
      </c>
      <c r="Q1571" s="9">
        <f>'2024-25 Salary &amp; Benefits'!G$6</f>
        <v>14418.72</v>
      </c>
      <c r="R1571" s="146">
        <f>'2024-25 Salary &amp; Benefits'!H$6</f>
        <v>0.18149999999999999</v>
      </c>
      <c r="S1571" s="146">
        <f>'2024-25 Salary &amp; Benefits'!I$6</f>
        <v>0.17510000000000001</v>
      </c>
      <c r="T1571" s="9">
        <f t="shared" si="266"/>
        <v>0</v>
      </c>
      <c r="U1571" s="9">
        <f t="shared" si="267"/>
        <v>0</v>
      </c>
      <c r="V1571" s="9">
        <f t="shared" si="268"/>
        <v>0</v>
      </c>
      <c r="W1571" s="9">
        <f t="shared" si="269"/>
        <v>0</v>
      </c>
      <c r="X1571" s="22">
        <f t="shared" si="270"/>
        <v>0</v>
      </c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</row>
    <row r="1572" spans="1:159" s="4" customFormat="1">
      <c r="A1572" s="78" t="s">
        <v>2485</v>
      </c>
      <c r="B1572" s="90" t="s">
        <v>1995</v>
      </c>
      <c r="C1572" s="91">
        <v>2468</v>
      </c>
      <c r="D1572" s="90" t="s">
        <v>1996</v>
      </c>
      <c r="E1572" s="110" t="str">
        <f>VLOOKUP($C1572,'2023-24 School Level AAFTE'!$C$4:$L$2380,9,FALSE)</f>
        <v>No</v>
      </c>
      <c r="F1572" s="98">
        <f>VLOOKUP($C1572,'2023-24 School Level AAFTE'!$C$4:$J$2380,8,FALSE)</f>
        <v>263.94</v>
      </c>
      <c r="G1572" s="100">
        <f>IFERROR(IF(E1572= "yes",VLOOKUP(C1572,Summary!$B:$I,5,0),0),0)</f>
        <v>0</v>
      </c>
      <c r="H1572" s="99">
        <f t="shared" si="261"/>
        <v>0</v>
      </c>
      <c r="I1572" s="157">
        <f>VLOOKUP($A1572,'2024-25 Salary &amp; Benefits'!$A:$I,3,FALSE)</f>
        <v>1</v>
      </c>
      <c r="J1572" s="157">
        <f>VLOOKUP($A1572,'2024-25 Salary &amp; Benefits'!$A:$I,4,FALSE)</f>
        <v>1</v>
      </c>
      <c r="K1572" s="144">
        <f t="shared" si="262"/>
        <v>0</v>
      </c>
      <c r="L1572" s="143">
        <f t="shared" si="263"/>
        <v>0</v>
      </c>
      <c r="M1572" s="145">
        <f>'2024-25 Salary &amp; Benefits'!$E$6</f>
        <v>72728</v>
      </c>
      <c r="N1572" s="145">
        <f>'2024-25 Salary &amp; Benefits'!$F$6</f>
        <v>78209</v>
      </c>
      <c r="O1572" s="9">
        <f t="shared" si="264"/>
        <v>0</v>
      </c>
      <c r="P1572" s="9">
        <f t="shared" si="265"/>
        <v>0</v>
      </c>
      <c r="Q1572" s="9">
        <f>'2024-25 Salary &amp; Benefits'!G$6</f>
        <v>14418.72</v>
      </c>
      <c r="R1572" s="146">
        <f>'2024-25 Salary &amp; Benefits'!H$6</f>
        <v>0.18149999999999999</v>
      </c>
      <c r="S1572" s="146">
        <f>'2024-25 Salary &amp; Benefits'!I$6</f>
        <v>0.17510000000000001</v>
      </c>
      <c r="T1572" s="9">
        <f t="shared" si="266"/>
        <v>0</v>
      </c>
      <c r="U1572" s="9">
        <f t="shared" si="267"/>
        <v>0</v>
      </c>
      <c r="V1572" s="9">
        <f t="shared" si="268"/>
        <v>0</v>
      </c>
      <c r="W1572" s="9">
        <f t="shared" si="269"/>
        <v>0</v>
      </c>
      <c r="X1572" s="22">
        <f t="shared" si="270"/>
        <v>0</v>
      </c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</row>
    <row r="1573" spans="1:159" s="4" customFormat="1">
      <c r="A1573" s="78" t="s">
        <v>2553</v>
      </c>
      <c r="B1573" s="90" t="s">
        <v>3120</v>
      </c>
      <c r="C1573" s="91">
        <v>5468</v>
      </c>
      <c r="D1573" s="90" t="s">
        <v>2593</v>
      </c>
      <c r="E1573" s="110" t="str">
        <f>VLOOKUP($C1573,'2023-24 School Level AAFTE'!$C$4:$L$2380,9,FALSE)</f>
        <v>Yes</v>
      </c>
      <c r="F1573" s="98">
        <f>VLOOKUP($C1573,'2023-24 School Level AAFTE'!$C$4:$J$2380,8,FALSE)</f>
        <v>156.22999999999999</v>
      </c>
      <c r="G1573" s="100">
        <f>IFERROR(IF(E1573= "yes",VLOOKUP(C1573,Summary!$B:$I,5,0),0),0)</f>
        <v>0</v>
      </c>
      <c r="H1573" s="99">
        <f t="shared" si="261"/>
        <v>156.22999999999999</v>
      </c>
      <c r="I1573" s="157">
        <f>VLOOKUP($A1573,'2024-25 Salary &amp; Benefits'!$A:$I,3,FALSE)</f>
        <v>1.18</v>
      </c>
      <c r="J1573" s="157">
        <f>VLOOKUP($A1573,'2024-25 Salary &amp; Benefits'!$A:$I,4,FALSE)</f>
        <v>1.18</v>
      </c>
      <c r="K1573" s="144">
        <f t="shared" si="262"/>
        <v>156.22999999999999</v>
      </c>
      <c r="L1573" s="143">
        <f t="shared" si="263"/>
        <v>0.45800000000000002</v>
      </c>
      <c r="M1573" s="145">
        <f>'2024-25 Salary &amp; Benefits'!$E$6</f>
        <v>72728</v>
      </c>
      <c r="N1573" s="145">
        <f>'2024-25 Salary &amp; Benefits'!$F$6</f>
        <v>78209</v>
      </c>
      <c r="O1573" s="9">
        <f t="shared" si="264"/>
        <v>39305.120000000003</v>
      </c>
      <c r="P1573" s="9">
        <f t="shared" si="265"/>
        <v>2962.1499999999942</v>
      </c>
      <c r="Q1573" s="9">
        <f>'2024-25 Salary &amp; Benefits'!G$6</f>
        <v>14418.72</v>
      </c>
      <c r="R1573" s="146">
        <f>'2024-25 Salary &amp; Benefits'!H$6</f>
        <v>0.18149999999999999</v>
      </c>
      <c r="S1573" s="146">
        <f>'2024-25 Salary &amp; Benefits'!I$6</f>
        <v>0.17510000000000001</v>
      </c>
      <c r="T1573" s="9">
        <f t="shared" si="266"/>
        <v>14256.33</v>
      </c>
      <c r="U1573" s="9">
        <f t="shared" si="267"/>
        <v>704.45</v>
      </c>
      <c r="V1573" s="9">
        <f t="shared" si="268"/>
        <v>123.35</v>
      </c>
      <c r="W1573" s="9">
        <f t="shared" si="269"/>
        <v>827.80000000000007</v>
      </c>
      <c r="X1573" s="22">
        <f t="shared" si="270"/>
        <v>57351.4</v>
      </c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</row>
    <row r="1574" spans="1:159" s="4" customFormat="1">
      <c r="A1574" s="78" t="s">
        <v>2400</v>
      </c>
      <c r="B1574" s="90" t="s">
        <v>1252</v>
      </c>
      <c r="C1574" s="91">
        <v>2803</v>
      </c>
      <c r="D1574" s="90" t="s">
        <v>1254</v>
      </c>
      <c r="E1574" s="110" t="str">
        <f>VLOOKUP($C1574,'2023-24 School Level AAFTE'!$C$4:$L$2380,9,FALSE)</f>
        <v>Yes</v>
      </c>
      <c r="F1574" s="98">
        <f>VLOOKUP($C1574,'2023-24 School Level AAFTE'!$C$4:$J$2380,8,FALSE)</f>
        <v>238.85</v>
      </c>
      <c r="G1574" s="100">
        <f>IFERROR(IF(E1574= "yes",VLOOKUP(C1574,Summary!$B:$I,5,0),0),0)</f>
        <v>0</v>
      </c>
      <c r="H1574" s="99">
        <f t="shared" si="261"/>
        <v>238.85</v>
      </c>
      <c r="I1574" s="157">
        <f>VLOOKUP($A1574,'2024-25 Salary &amp; Benefits'!$A:$I,3,FALSE)</f>
        <v>1</v>
      </c>
      <c r="J1574" s="157">
        <f>VLOOKUP($A1574,'2024-25 Salary &amp; Benefits'!$A:$I,4,FALSE)</f>
        <v>1</v>
      </c>
      <c r="K1574" s="144">
        <f t="shared" si="262"/>
        <v>238.85</v>
      </c>
      <c r="L1574" s="143">
        <f t="shared" si="263"/>
        <v>0.70099999999999996</v>
      </c>
      <c r="M1574" s="145">
        <f>'2024-25 Salary &amp; Benefits'!$E$6</f>
        <v>72728</v>
      </c>
      <c r="N1574" s="145">
        <f>'2024-25 Salary &amp; Benefits'!$F$6</f>
        <v>78209</v>
      </c>
      <c r="O1574" s="9">
        <f t="shared" si="264"/>
        <v>50982.33</v>
      </c>
      <c r="P1574" s="9">
        <f t="shared" si="265"/>
        <v>3842.1800000000003</v>
      </c>
      <c r="Q1574" s="9">
        <f>'2024-25 Salary &amp; Benefits'!G$6</f>
        <v>14418.72</v>
      </c>
      <c r="R1574" s="146">
        <f>'2024-25 Salary &amp; Benefits'!H$6</f>
        <v>0.18149999999999999</v>
      </c>
      <c r="S1574" s="146">
        <f>'2024-25 Salary &amp; Benefits'!I$6</f>
        <v>0.17510000000000001</v>
      </c>
      <c r="T1574" s="9">
        <f t="shared" si="266"/>
        <v>20033.580000000002</v>
      </c>
      <c r="U1574" s="9">
        <f t="shared" si="267"/>
        <v>913.74</v>
      </c>
      <c r="V1574" s="9">
        <f t="shared" si="268"/>
        <v>160</v>
      </c>
      <c r="W1574" s="9">
        <f t="shared" si="269"/>
        <v>1073.74</v>
      </c>
      <c r="X1574" s="22">
        <f t="shared" si="270"/>
        <v>75931.83</v>
      </c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</row>
    <row r="1575" spans="1:159" s="4" customFormat="1">
      <c r="A1575" s="78" t="s">
        <v>2400</v>
      </c>
      <c r="B1575" s="90" t="s">
        <v>1252</v>
      </c>
      <c r="C1575" s="91">
        <v>2357</v>
      </c>
      <c r="D1575" s="90" t="s">
        <v>1253</v>
      </c>
      <c r="E1575" s="110" t="str">
        <f>VLOOKUP($C1575,'2023-24 School Level AAFTE'!$C$4:$L$2380,9,FALSE)</f>
        <v>Yes</v>
      </c>
      <c r="F1575" s="98">
        <f>VLOOKUP($C1575,'2023-24 School Level AAFTE'!$C$4:$J$2380,8,FALSE)</f>
        <v>260.63</v>
      </c>
      <c r="G1575" s="100">
        <f>IFERROR(IF(E1575= "yes",VLOOKUP(C1575,Summary!$B:$I,5,0),0),0)</f>
        <v>0</v>
      </c>
      <c r="H1575" s="99">
        <f t="shared" si="261"/>
        <v>260.63</v>
      </c>
      <c r="I1575" s="157">
        <f>VLOOKUP($A1575,'2024-25 Salary &amp; Benefits'!$A:$I,3,FALSE)</f>
        <v>1</v>
      </c>
      <c r="J1575" s="157">
        <f>VLOOKUP($A1575,'2024-25 Salary &amp; Benefits'!$A:$I,4,FALSE)</f>
        <v>1</v>
      </c>
      <c r="K1575" s="144">
        <f t="shared" si="262"/>
        <v>260.63</v>
      </c>
      <c r="L1575" s="143">
        <f t="shared" si="263"/>
        <v>0.76500000000000001</v>
      </c>
      <c r="M1575" s="145">
        <f>'2024-25 Salary &amp; Benefits'!$E$6</f>
        <v>72728</v>
      </c>
      <c r="N1575" s="145">
        <f>'2024-25 Salary &amp; Benefits'!$F$6</f>
        <v>78209</v>
      </c>
      <c r="O1575" s="9">
        <f t="shared" si="264"/>
        <v>55636.92</v>
      </c>
      <c r="P1575" s="9">
        <f t="shared" si="265"/>
        <v>4192.9700000000012</v>
      </c>
      <c r="Q1575" s="9">
        <f>'2024-25 Salary &amp; Benefits'!G$6</f>
        <v>14418.72</v>
      </c>
      <c r="R1575" s="146">
        <f>'2024-25 Salary &amp; Benefits'!H$6</f>
        <v>0.18149999999999999</v>
      </c>
      <c r="S1575" s="146">
        <f>'2024-25 Salary &amp; Benefits'!I$6</f>
        <v>0.17510000000000001</v>
      </c>
      <c r="T1575" s="9">
        <f t="shared" si="266"/>
        <v>21862.61</v>
      </c>
      <c r="U1575" s="9">
        <f t="shared" si="267"/>
        <v>997.16</v>
      </c>
      <c r="V1575" s="9">
        <f t="shared" si="268"/>
        <v>174.6</v>
      </c>
      <c r="W1575" s="9">
        <f t="shared" si="269"/>
        <v>1171.76</v>
      </c>
      <c r="X1575" s="22">
        <f t="shared" si="270"/>
        <v>82864.259999999995</v>
      </c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</row>
    <row r="1576" spans="1:159" s="4" customFormat="1">
      <c r="A1576" s="78" t="s">
        <v>2377</v>
      </c>
      <c r="B1576" s="90" t="s">
        <v>1170</v>
      </c>
      <c r="C1576" s="91">
        <v>2864</v>
      </c>
      <c r="D1576" s="90" t="s">
        <v>1172</v>
      </c>
      <c r="E1576" s="110" t="str">
        <f>VLOOKUP($C1576,'2023-24 School Level AAFTE'!$C$4:$L$2380,9,FALSE)</f>
        <v>No</v>
      </c>
      <c r="F1576" s="98">
        <f>VLOOKUP($C1576,'2023-24 School Level AAFTE'!$C$4:$J$2380,8,FALSE)</f>
        <v>356.56</v>
      </c>
      <c r="G1576" s="100">
        <f>IFERROR(IF(E1576= "yes",VLOOKUP(C1576,Summary!$B:$I,5,0),0),0)</f>
        <v>0</v>
      </c>
      <c r="H1576" s="99">
        <f t="shared" si="261"/>
        <v>0</v>
      </c>
      <c r="I1576" s="157">
        <f>VLOOKUP($A1576,'2024-25 Salary &amp; Benefits'!$A:$I,3,FALSE)</f>
        <v>1</v>
      </c>
      <c r="J1576" s="157">
        <f>VLOOKUP($A1576,'2024-25 Salary &amp; Benefits'!$A:$I,4,FALSE)</f>
        <v>1</v>
      </c>
      <c r="K1576" s="144">
        <f t="shared" si="262"/>
        <v>0</v>
      </c>
      <c r="L1576" s="143">
        <f t="shared" si="263"/>
        <v>0</v>
      </c>
      <c r="M1576" s="145">
        <f>'2024-25 Salary &amp; Benefits'!$E$6</f>
        <v>72728</v>
      </c>
      <c r="N1576" s="145">
        <f>'2024-25 Salary &amp; Benefits'!$F$6</f>
        <v>78209</v>
      </c>
      <c r="O1576" s="9">
        <f t="shared" si="264"/>
        <v>0</v>
      </c>
      <c r="P1576" s="9">
        <f t="shared" si="265"/>
        <v>0</v>
      </c>
      <c r="Q1576" s="9">
        <f>'2024-25 Salary &amp; Benefits'!G$6</f>
        <v>14418.72</v>
      </c>
      <c r="R1576" s="146">
        <f>'2024-25 Salary &amp; Benefits'!H$6</f>
        <v>0.18149999999999999</v>
      </c>
      <c r="S1576" s="146">
        <f>'2024-25 Salary &amp; Benefits'!I$6</f>
        <v>0.17510000000000001</v>
      </c>
      <c r="T1576" s="9">
        <f t="shared" si="266"/>
        <v>0</v>
      </c>
      <c r="U1576" s="9">
        <f t="shared" si="267"/>
        <v>0</v>
      </c>
      <c r="V1576" s="9">
        <f t="shared" si="268"/>
        <v>0</v>
      </c>
      <c r="W1576" s="9">
        <f t="shared" si="269"/>
        <v>0</v>
      </c>
      <c r="X1576" s="22">
        <f t="shared" si="270"/>
        <v>0</v>
      </c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</row>
    <row r="1577" spans="1:159" s="4" customFormat="1">
      <c r="A1577" s="78" t="s">
        <v>2377</v>
      </c>
      <c r="B1577" s="90" t="s">
        <v>1170</v>
      </c>
      <c r="C1577" s="91">
        <v>2478</v>
      </c>
      <c r="D1577" s="90" t="s">
        <v>1171</v>
      </c>
      <c r="E1577" s="110" t="str">
        <f>VLOOKUP($C1577,'2023-24 School Level AAFTE'!$C$4:$L$2380,9,FALSE)</f>
        <v>No</v>
      </c>
      <c r="F1577" s="98">
        <f>VLOOKUP($C1577,'2023-24 School Level AAFTE'!$C$4:$J$2380,8,FALSE)</f>
        <v>312.20999999999998</v>
      </c>
      <c r="G1577" s="100">
        <f>IFERROR(IF(E1577= "yes",VLOOKUP(C1577,Summary!$B:$I,5,0),0),0)</f>
        <v>0</v>
      </c>
      <c r="H1577" s="99">
        <f t="shared" si="261"/>
        <v>0</v>
      </c>
      <c r="I1577" s="157">
        <f>VLOOKUP($A1577,'2024-25 Salary &amp; Benefits'!$A:$I,3,FALSE)</f>
        <v>1</v>
      </c>
      <c r="J1577" s="157">
        <f>VLOOKUP($A1577,'2024-25 Salary &amp; Benefits'!$A:$I,4,FALSE)</f>
        <v>1</v>
      </c>
      <c r="K1577" s="144">
        <f t="shared" si="262"/>
        <v>0</v>
      </c>
      <c r="L1577" s="143">
        <f t="shared" si="263"/>
        <v>0</v>
      </c>
      <c r="M1577" s="145">
        <f>'2024-25 Salary &amp; Benefits'!$E$6</f>
        <v>72728</v>
      </c>
      <c r="N1577" s="145">
        <f>'2024-25 Salary &amp; Benefits'!$F$6</f>
        <v>78209</v>
      </c>
      <c r="O1577" s="9">
        <f t="shared" si="264"/>
        <v>0</v>
      </c>
      <c r="P1577" s="9">
        <f t="shared" si="265"/>
        <v>0</v>
      </c>
      <c r="Q1577" s="9">
        <f>'2024-25 Salary &amp; Benefits'!G$6</f>
        <v>14418.72</v>
      </c>
      <c r="R1577" s="146">
        <f>'2024-25 Salary &amp; Benefits'!H$6</f>
        <v>0.18149999999999999</v>
      </c>
      <c r="S1577" s="146">
        <f>'2024-25 Salary &amp; Benefits'!I$6</f>
        <v>0.17510000000000001</v>
      </c>
      <c r="T1577" s="9">
        <f t="shared" si="266"/>
        <v>0</v>
      </c>
      <c r="U1577" s="9">
        <f t="shared" si="267"/>
        <v>0</v>
      </c>
      <c r="V1577" s="9">
        <f t="shared" si="268"/>
        <v>0</v>
      </c>
      <c r="W1577" s="9">
        <f t="shared" si="269"/>
        <v>0</v>
      </c>
      <c r="X1577" s="22">
        <f t="shared" si="270"/>
        <v>0</v>
      </c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</row>
    <row r="1578" spans="1:159" s="4" customFormat="1">
      <c r="A1578" s="78" t="s">
        <v>2377</v>
      </c>
      <c r="B1578" s="90" t="s">
        <v>1170</v>
      </c>
      <c r="C1578" s="91">
        <v>5688</v>
      </c>
      <c r="D1578" s="90" t="s">
        <v>3195</v>
      </c>
      <c r="E1578" s="110" t="str">
        <f>VLOOKUP($C1578,'2023-24 School Level AAFTE'!$C$4:$L$2380,9,FALSE)</f>
        <v>No</v>
      </c>
      <c r="F1578" s="98">
        <f>VLOOKUP($C1578,'2023-24 School Level AAFTE'!$C$4:$J$2380,8,FALSE)</f>
        <v>58.72</v>
      </c>
      <c r="G1578" s="100">
        <f>IFERROR(IF(E1578= "yes",VLOOKUP(C1578,Summary!$B:$I,5,0),0),0)</f>
        <v>0</v>
      </c>
      <c r="H1578" s="99">
        <f t="shared" si="261"/>
        <v>0</v>
      </c>
      <c r="I1578" s="157">
        <f>VLOOKUP($A1578,'2024-25 Salary &amp; Benefits'!$A:$I,3,FALSE)</f>
        <v>1</v>
      </c>
      <c r="J1578" s="157">
        <f>VLOOKUP($A1578,'2024-25 Salary &amp; Benefits'!$A:$I,4,FALSE)</f>
        <v>1</v>
      </c>
      <c r="K1578" s="144">
        <f t="shared" si="262"/>
        <v>0</v>
      </c>
      <c r="L1578" s="143">
        <f t="shared" si="263"/>
        <v>0</v>
      </c>
      <c r="M1578" s="145">
        <f>'2024-25 Salary &amp; Benefits'!$E$6</f>
        <v>72728</v>
      </c>
      <c r="N1578" s="145">
        <f>'2024-25 Salary &amp; Benefits'!$F$6</f>
        <v>78209</v>
      </c>
      <c r="O1578" s="9">
        <f t="shared" si="264"/>
        <v>0</v>
      </c>
      <c r="P1578" s="9">
        <f t="shared" si="265"/>
        <v>0</v>
      </c>
      <c r="Q1578" s="9">
        <f>'2024-25 Salary &amp; Benefits'!G$6</f>
        <v>14418.72</v>
      </c>
      <c r="R1578" s="146">
        <f>'2024-25 Salary &amp; Benefits'!H$6</f>
        <v>0.18149999999999999</v>
      </c>
      <c r="S1578" s="146">
        <f>'2024-25 Salary &amp; Benefits'!I$6</f>
        <v>0.17510000000000001</v>
      </c>
      <c r="T1578" s="9">
        <f t="shared" si="266"/>
        <v>0</v>
      </c>
      <c r="U1578" s="9">
        <f t="shared" si="267"/>
        <v>0</v>
      </c>
      <c r="V1578" s="9">
        <f t="shared" si="268"/>
        <v>0</v>
      </c>
      <c r="W1578" s="9">
        <f t="shared" si="269"/>
        <v>0</v>
      </c>
      <c r="X1578" s="22">
        <f t="shared" si="270"/>
        <v>0</v>
      </c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</row>
    <row r="1579" spans="1:159" s="4" customFormat="1">
      <c r="A1579" t="s">
        <v>2325</v>
      </c>
      <c r="B1579" s="90" t="s">
        <v>731</v>
      </c>
      <c r="C1579" s="3">
        <v>5741</v>
      </c>
      <c r="D1579" t="s">
        <v>3274</v>
      </c>
      <c r="E1579" s="110" t="str">
        <f>VLOOKUP($C1579,'2023-24 School Level AAFTE'!$C$4:$L$2380,9,FALSE)</f>
        <v>No</v>
      </c>
      <c r="F1579" s="98">
        <f>VLOOKUP($C1579,'2023-24 School Level AAFTE'!$C$4:$J$2380,8,FALSE)</f>
        <v>500.01</v>
      </c>
      <c r="G1579" s="100">
        <f>IFERROR(IF(E1579= "yes",VLOOKUP(C1579,Summary!$B:$I,5,0),0),0)</f>
        <v>0</v>
      </c>
      <c r="H1579" s="99">
        <f t="shared" si="261"/>
        <v>0</v>
      </c>
      <c r="I1579" s="157">
        <f>VLOOKUP($A1579,'2024-25 Salary &amp; Benefits'!$A:$I,3,FALSE)</f>
        <v>1.18</v>
      </c>
      <c r="J1579" s="157">
        <f>VLOOKUP($A1579,'2024-25 Salary &amp; Benefits'!$A:$I,4,FALSE)</f>
        <v>1.18</v>
      </c>
      <c r="K1579" s="144">
        <f t="shared" si="262"/>
        <v>0</v>
      </c>
      <c r="L1579" s="143">
        <f t="shared" si="263"/>
        <v>0</v>
      </c>
      <c r="M1579" s="145">
        <f>'2024-25 Salary &amp; Benefits'!$E$6</f>
        <v>72728</v>
      </c>
      <c r="N1579" s="145">
        <f>'2024-25 Salary &amp; Benefits'!$F$6</f>
        <v>78209</v>
      </c>
      <c r="O1579" s="9">
        <f t="shared" si="264"/>
        <v>0</v>
      </c>
      <c r="P1579" s="9">
        <f t="shared" si="265"/>
        <v>0</v>
      </c>
      <c r="Q1579" s="9">
        <f>'2024-25 Salary &amp; Benefits'!G$6</f>
        <v>14418.72</v>
      </c>
      <c r="R1579" s="146">
        <f>'2024-25 Salary &amp; Benefits'!H$6</f>
        <v>0.18149999999999999</v>
      </c>
      <c r="S1579" s="146">
        <f>'2024-25 Salary &amp; Benefits'!I$6</f>
        <v>0.17510000000000001</v>
      </c>
      <c r="T1579" s="9">
        <f t="shared" si="266"/>
        <v>0</v>
      </c>
      <c r="U1579" s="9">
        <f t="shared" si="267"/>
        <v>0</v>
      </c>
      <c r="V1579" s="9">
        <f t="shared" si="268"/>
        <v>0</v>
      </c>
      <c r="W1579" s="9">
        <f t="shared" si="269"/>
        <v>0</v>
      </c>
      <c r="X1579" s="22">
        <f t="shared" si="270"/>
        <v>0</v>
      </c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</row>
    <row r="1580" spans="1:159" s="4" customFormat="1">
      <c r="A1580" s="78" t="s">
        <v>2325</v>
      </c>
      <c r="B1580" s="90" t="s">
        <v>731</v>
      </c>
      <c r="C1580" s="91">
        <v>3587</v>
      </c>
      <c r="D1580" s="90" t="s">
        <v>745</v>
      </c>
      <c r="E1580" s="110" t="str">
        <f>VLOOKUP($C1580,'2023-24 School Level AAFTE'!$C$4:$L$2380,9,FALSE)</f>
        <v>No</v>
      </c>
      <c r="F1580" s="98">
        <f>VLOOKUP($C1580,'2023-24 School Level AAFTE'!$C$4:$J$2380,8,FALSE)</f>
        <v>472.07</v>
      </c>
      <c r="G1580" s="100">
        <f>IFERROR(IF(E1580= "yes",VLOOKUP(C1580,Summary!$B:$I,5,0),0),0)</f>
        <v>0</v>
      </c>
      <c r="H1580" s="99">
        <f t="shared" si="261"/>
        <v>0</v>
      </c>
      <c r="I1580" s="157">
        <f>VLOOKUP($A1580,'2024-25 Salary &amp; Benefits'!$A:$I,3,FALSE)</f>
        <v>1.18</v>
      </c>
      <c r="J1580" s="157">
        <f>VLOOKUP($A1580,'2024-25 Salary &amp; Benefits'!$A:$I,4,FALSE)</f>
        <v>1.18</v>
      </c>
      <c r="K1580" s="144">
        <f t="shared" si="262"/>
        <v>0</v>
      </c>
      <c r="L1580" s="143">
        <f t="shared" si="263"/>
        <v>0</v>
      </c>
      <c r="M1580" s="145">
        <f>'2024-25 Salary &amp; Benefits'!$E$6</f>
        <v>72728</v>
      </c>
      <c r="N1580" s="145">
        <f>'2024-25 Salary &amp; Benefits'!$F$6</f>
        <v>78209</v>
      </c>
      <c r="O1580" s="9">
        <f t="shared" si="264"/>
        <v>0</v>
      </c>
      <c r="P1580" s="9">
        <f t="shared" si="265"/>
        <v>0</v>
      </c>
      <c r="Q1580" s="9">
        <f>'2024-25 Salary &amp; Benefits'!G$6</f>
        <v>14418.72</v>
      </c>
      <c r="R1580" s="146">
        <f>'2024-25 Salary &amp; Benefits'!H$6</f>
        <v>0.18149999999999999</v>
      </c>
      <c r="S1580" s="146">
        <f>'2024-25 Salary &amp; Benefits'!I$6</f>
        <v>0.17510000000000001</v>
      </c>
      <c r="T1580" s="9">
        <f t="shared" si="266"/>
        <v>0</v>
      </c>
      <c r="U1580" s="9">
        <f t="shared" si="267"/>
        <v>0</v>
      </c>
      <c r="V1580" s="9">
        <f t="shared" si="268"/>
        <v>0</v>
      </c>
      <c r="W1580" s="9">
        <f t="shared" si="269"/>
        <v>0</v>
      </c>
      <c r="X1580" s="22">
        <f t="shared" si="270"/>
        <v>0</v>
      </c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</row>
    <row r="1581" spans="1:159" s="4" customFormat="1">
      <c r="A1581" s="78" t="s">
        <v>2325</v>
      </c>
      <c r="B1581" s="90" t="s">
        <v>731</v>
      </c>
      <c r="C1581" s="91">
        <v>2439</v>
      </c>
      <c r="D1581" s="90" t="s">
        <v>734</v>
      </c>
      <c r="E1581" s="110" t="str">
        <f>VLOOKUP($C1581,'2023-24 School Level AAFTE'!$C$4:$L$2380,9,FALSE)</f>
        <v>Yes</v>
      </c>
      <c r="F1581" s="98">
        <f>VLOOKUP($C1581,'2023-24 School Level AAFTE'!$C$4:$J$2380,8,FALSE)</f>
        <v>386.43</v>
      </c>
      <c r="G1581" s="100">
        <f>IFERROR(IF(E1581= "yes",VLOOKUP(C1581,Summary!$B:$I,5,0),0),0)</f>
        <v>0</v>
      </c>
      <c r="H1581" s="99">
        <f t="shared" si="261"/>
        <v>386.43</v>
      </c>
      <c r="I1581" s="157">
        <f>VLOOKUP($A1581,'2024-25 Salary &amp; Benefits'!$A:$I,3,FALSE)</f>
        <v>1.18</v>
      </c>
      <c r="J1581" s="157">
        <f>VLOOKUP($A1581,'2024-25 Salary &amp; Benefits'!$A:$I,4,FALSE)</f>
        <v>1.18</v>
      </c>
      <c r="K1581" s="144">
        <f t="shared" si="262"/>
        <v>386.43</v>
      </c>
      <c r="L1581" s="143">
        <f t="shared" si="263"/>
        <v>1.1339999999999999</v>
      </c>
      <c r="M1581" s="145">
        <f>'2024-25 Salary &amp; Benefits'!$E$6</f>
        <v>72728</v>
      </c>
      <c r="N1581" s="145">
        <f>'2024-25 Salary &amp; Benefits'!$F$6</f>
        <v>78209</v>
      </c>
      <c r="O1581" s="9">
        <f t="shared" si="264"/>
        <v>97318.79</v>
      </c>
      <c r="P1581" s="9">
        <f t="shared" si="265"/>
        <v>7334.2400000000052</v>
      </c>
      <c r="Q1581" s="9">
        <f>'2024-25 Salary &amp; Benefits'!G$6</f>
        <v>14418.72</v>
      </c>
      <c r="R1581" s="146">
        <f>'2024-25 Salary &amp; Benefits'!H$6</f>
        <v>0.18149999999999999</v>
      </c>
      <c r="S1581" s="146">
        <f>'2024-25 Salary &amp; Benefits'!I$6</f>
        <v>0.17510000000000001</v>
      </c>
      <c r="T1581" s="9">
        <f t="shared" si="266"/>
        <v>35298.410000000003</v>
      </c>
      <c r="U1581" s="9">
        <f t="shared" si="267"/>
        <v>1744.22</v>
      </c>
      <c r="V1581" s="9">
        <f t="shared" si="268"/>
        <v>305.41000000000003</v>
      </c>
      <c r="W1581" s="9">
        <f t="shared" si="269"/>
        <v>2049.63</v>
      </c>
      <c r="X1581" s="22">
        <f t="shared" si="270"/>
        <v>142001.07</v>
      </c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</row>
    <row r="1582" spans="1:159" s="4" customFormat="1">
      <c r="A1582" s="78" t="s">
        <v>2325</v>
      </c>
      <c r="B1582" s="90" t="s">
        <v>731</v>
      </c>
      <c r="C1582" s="91">
        <v>3034</v>
      </c>
      <c r="D1582" s="90" t="s">
        <v>738</v>
      </c>
      <c r="E1582" s="110" t="str">
        <f>VLOOKUP($C1582,'2023-24 School Level AAFTE'!$C$4:$L$2380,9,FALSE)</f>
        <v>Yes</v>
      </c>
      <c r="F1582" s="98">
        <f>VLOOKUP($C1582,'2023-24 School Level AAFTE'!$C$4:$J$2380,8,FALSE)</f>
        <v>366.57</v>
      </c>
      <c r="G1582" s="100">
        <f>IFERROR(IF(E1582= "yes",VLOOKUP(C1582,Summary!$B:$I,5,0),0),0)</f>
        <v>0</v>
      </c>
      <c r="H1582" s="99">
        <f t="shared" si="261"/>
        <v>366.57</v>
      </c>
      <c r="I1582" s="157">
        <f>VLOOKUP($A1582,'2024-25 Salary &amp; Benefits'!$A:$I,3,FALSE)</f>
        <v>1.18</v>
      </c>
      <c r="J1582" s="157">
        <f>VLOOKUP($A1582,'2024-25 Salary &amp; Benefits'!$A:$I,4,FALSE)</f>
        <v>1.18</v>
      </c>
      <c r="K1582" s="144">
        <f t="shared" si="262"/>
        <v>366.57</v>
      </c>
      <c r="L1582" s="143">
        <f t="shared" si="263"/>
        <v>1.075</v>
      </c>
      <c r="M1582" s="145">
        <f>'2024-25 Salary &amp; Benefits'!$E$6</f>
        <v>72728</v>
      </c>
      <c r="N1582" s="145">
        <f>'2024-25 Salary &amp; Benefits'!$F$6</f>
        <v>78209</v>
      </c>
      <c r="O1582" s="9">
        <f t="shared" si="264"/>
        <v>92255.47</v>
      </c>
      <c r="P1582" s="9">
        <f t="shared" si="265"/>
        <v>6952.6499999999942</v>
      </c>
      <c r="Q1582" s="9">
        <f>'2024-25 Salary &amp; Benefits'!G$6</f>
        <v>14418.72</v>
      </c>
      <c r="R1582" s="146">
        <f>'2024-25 Salary &amp; Benefits'!H$6</f>
        <v>0.18149999999999999</v>
      </c>
      <c r="S1582" s="146">
        <f>'2024-25 Salary &amp; Benefits'!I$6</f>
        <v>0.17510000000000001</v>
      </c>
      <c r="T1582" s="9">
        <f t="shared" si="266"/>
        <v>33461.9</v>
      </c>
      <c r="U1582" s="9">
        <f t="shared" si="267"/>
        <v>1653.47</v>
      </c>
      <c r="V1582" s="9">
        <f t="shared" si="268"/>
        <v>289.52</v>
      </c>
      <c r="W1582" s="9">
        <f t="shared" si="269"/>
        <v>1942.99</v>
      </c>
      <c r="X1582" s="22">
        <f t="shared" si="270"/>
        <v>134613.00999999998</v>
      </c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</row>
    <row r="1583" spans="1:159" s="4" customFormat="1">
      <c r="A1583" s="78" t="s">
        <v>2325</v>
      </c>
      <c r="B1583" s="90" t="s">
        <v>731</v>
      </c>
      <c r="C1583" s="91">
        <v>3337</v>
      </c>
      <c r="D1583" s="90" t="s">
        <v>51</v>
      </c>
      <c r="E1583" s="110" t="str">
        <f>VLOOKUP($C1583,'2023-24 School Level AAFTE'!$C$4:$L$2380,9,FALSE)</f>
        <v>Yes</v>
      </c>
      <c r="F1583" s="98">
        <f>VLOOKUP($C1583,'2023-24 School Level AAFTE'!$C$4:$J$2380,8,FALSE)</f>
        <v>437.33</v>
      </c>
      <c r="G1583" s="100">
        <f>IFERROR(IF(E1583= "yes",VLOOKUP(C1583,Summary!$B:$I,5,0),0),0)</f>
        <v>0</v>
      </c>
      <c r="H1583" s="99">
        <f t="shared" si="261"/>
        <v>437.33</v>
      </c>
      <c r="I1583" s="157">
        <f>VLOOKUP($A1583,'2024-25 Salary &amp; Benefits'!$A:$I,3,FALSE)</f>
        <v>1.18</v>
      </c>
      <c r="J1583" s="157">
        <f>VLOOKUP($A1583,'2024-25 Salary &amp; Benefits'!$A:$I,4,FALSE)</f>
        <v>1.18</v>
      </c>
      <c r="K1583" s="144">
        <f t="shared" si="262"/>
        <v>437.33</v>
      </c>
      <c r="L1583" s="143">
        <f t="shared" si="263"/>
        <v>1.2829999999999999</v>
      </c>
      <c r="M1583" s="145">
        <f>'2024-25 Salary &amp; Benefits'!$E$6</f>
        <v>72728</v>
      </c>
      <c r="N1583" s="145">
        <f>'2024-25 Salary &amp; Benefits'!$F$6</f>
        <v>78209</v>
      </c>
      <c r="O1583" s="9">
        <f t="shared" si="264"/>
        <v>110105.83</v>
      </c>
      <c r="P1583" s="9">
        <f t="shared" si="265"/>
        <v>8297.8999999999942</v>
      </c>
      <c r="Q1583" s="9">
        <f>'2024-25 Salary &amp; Benefits'!G$6</f>
        <v>14418.72</v>
      </c>
      <c r="R1583" s="146">
        <f>'2024-25 Salary &amp; Benefits'!H$6</f>
        <v>0.18149999999999999</v>
      </c>
      <c r="S1583" s="146">
        <f>'2024-25 Salary &amp; Benefits'!I$6</f>
        <v>0.17510000000000001</v>
      </c>
      <c r="T1583" s="9">
        <f t="shared" si="266"/>
        <v>39936.39</v>
      </c>
      <c r="U1583" s="9">
        <f t="shared" si="267"/>
        <v>1973.4</v>
      </c>
      <c r="V1583" s="9">
        <f t="shared" si="268"/>
        <v>345.54</v>
      </c>
      <c r="W1583" s="9">
        <f t="shared" si="269"/>
        <v>2318.94</v>
      </c>
      <c r="X1583" s="22">
        <f t="shared" si="270"/>
        <v>160659.06</v>
      </c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</row>
    <row r="1584" spans="1:159" s="4" customFormat="1">
      <c r="A1584" s="78" t="s">
        <v>2325</v>
      </c>
      <c r="B1584" s="90" t="s">
        <v>731</v>
      </c>
      <c r="C1584" s="91">
        <v>3280</v>
      </c>
      <c r="D1584" s="90" t="s">
        <v>740</v>
      </c>
      <c r="E1584" s="110" t="str">
        <f>VLOOKUP($C1584,'2023-24 School Level AAFTE'!$C$4:$L$2380,9,FALSE)</f>
        <v>Yes</v>
      </c>
      <c r="F1584" s="98">
        <f>VLOOKUP($C1584,'2023-24 School Level AAFTE'!$C$4:$J$2380,8,FALSE)</f>
        <v>634.26</v>
      </c>
      <c r="G1584" s="100">
        <f>IFERROR(IF(E1584= "yes",VLOOKUP(C1584,Summary!$B:$I,5,0),0),0)</f>
        <v>0</v>
      </c>
      <c r="H1584" s="99">
        <f t="shared" si="261"/>
        <v>634.26</v>
      </c>
      <c r="I1584" s="157">
        <f>VLOOKUP($A1584,'2024-25 Salary &amp; Benefits'!$A:$I,3,FALSE)</f>
        <v>1.18</v>
      </c>
      <c r="J1584" s="157">
        <f>VLOOKUP($A1584,'2024-25 Salary &amp; Benefits'!$A:$I,4,FALSE)</f>
        <v>1.18</v>
      </c>
      <c r="K1584" s="144">
        <f t="shared" si="262"/>
        <v>634.26</v>
      </c>
      <c r="L1584" s="143">
        <f t="shared" si="263"/>
        <v>1.86</v>
      </c>
      <c r="M1584" s="145">
        <f>'2024-25 Salary &amp; Benefits'!$E$6</f>
        <v>72728</v>
      </c>
      <c r="N1584" s="145">
        <f>'2024-25 Salary &amp; Benefits'!$F$6</f>
        <v>78209</v>
      </c>
      <c r="O1584" s="9">
        <f t="shared" si="264"/>
        <v>159623.41</v>
      </c>
      <c r="P1584" s="9">
        <f t="shared" si="265"/>
        <v>12029.699999999983</v>
      </c>
      <c r="Q1584" s="9">
        <f>'2024-25 Salary &amp; Benefits'!G$6</f>
        <v>14418.72</v>
      </c>
      <c r="R1584" s="146">
        <f>'2024-25 Salary &amp; Benefits'!H$6</f>
        <v>0.18149999999999999</v>
      </c>
      <c r="S1584" s="146">
        <f>'2024-25 Salary &amp; Benefits'!I$6</f>
        <v>0.17510000000000001</v>
      </c>
      <c r="T1584" s="9">
        <f t="shared" si="266"/>
        <v>57896.87</v>
      </c>
      <c r="U1584" s="9">
        <f t="shared" si="267"/>
        <v>2860.89</v>
      </c>
      <c r="V1584" s="9">
        <f t="shared" si="268"/>
        <v>500.94</v>
      </c>
      <c r="W1584" s="9">
        <f t="shared" si="269"/>
        <v>3361.83</v>
      </c>
      <c r="X1584" s="22">
        <f t="shared" si="270"/>
        <v>232911.80999999997</v>
      </c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</row>
    <row r="1585" spans="1:159" s="4" customFormat="1">
      <c r="A1585" s="78" t="s">
        <v>2325</v>
      </c>
      <c r="B1585" s="90" t="s">
        <v>731</v>
      </c>
      <c r="C1585" s="92">
        <v>1534</v>
      </c>
      <c r="D1585" s="104" t="s">
        <v>732</v>
      </c>
      <c r="E1585" s="110" t="str">
        <f>VLOOKUP($C1585,'2023-24 School Level AAFTE'!$C$4:$L$2380,9,FALSE)</f>
        <v>Yes</v>
      </c>
      <c r="F1585" s="98">
        <f>VLOOKUP($C1585,'2023-24 School Level AAFTE'!$C$4:$J$2380,8,FALSE)</f>
        <v>1.71</v>
      </c>
      <c r="G1585" s="100">
        <f>IFERROR(IF(E1585= "yes",VLOOKUP(C1585,Summary!$B:$I,5,0),0),0)</f>
        <v>0</v>
      </c>
      <c r="H1585" s="99">
        <f t="shared" si="261"/>
        <v>1.71</v>
      </c>
      <c r="I1585" s="157">
        <f>VLOOKUP($A1585,'2024-25 Salary &amp; Benefits'!$A:$I,3,FALSE)</f>
        <v>1.18</v>
      </c>
      <c r="J1585" s="157">
        <f>VLOOKUP($A1585,'2024-25 Salary &amp; Benefits'!$A:$I,4,FALSE)</f>
        <v>1.18</v>
      </c>
      <c r="K1585" s="144">
        <f t="shared" si="262"/>
        <v>1.71</v>
      </c>
      <c r="L1585" s="143">
        <f t="shared" si="263"/>
        <v>5.0000000000000001E-3</v>
      </c>
      <c r="M1585" s="145">
        <f>'2024-25 Salary &amp; Benefits'!$E$6</f>
        <v>72728</v>
      </c>
      <c r="N1585" s="145">
        <f>'2024-25 Salary &amp; Benefits'!$F$6</f>
        <v>78209</v>
      </c>
      <c r="O1585" s="9">
        <f t="shared" si="264"/>
        <v>429.1</v>
      </c>
      <c r="P1585" s="9">
        <f t="shared" si="265"/>
        <v>32.329999999999984</v>
      </c>
      <c r="Q1585" s="9">
        <f>'2024-25 Salary &amp; Benefits'!G$6</f>
        <v>14418.72</v>
      </c>
      <c r="R1585" s="146">
        <f>'2024-25 Salary &amp; Benefits'!H$6</f>
        <v>0.18149999999999999</v>
      </c>
      <c r="S1585" s="146">
        <f>'2024-25 Salary &amp; Benefits'!I$6</f>
        <v>0.17510000000000001</v>
      </c>
      <c r="T1585" s="9">
        <f t="shared" si="266"/>
        <v>155.63999999999999</v>
      </c>
      <c r="U1585" s="9">
        <f t="shared" si="267"/>
        <v>7.69</v>
      </c>
      <c r="V1585" s="9">
        <f t="shared" si="268"/>
        <v>1.35</v>
      </c>
      <c r="W1585" s="9">
        <f t="shared" si="269"/>
        <v>9.0400000000000009</v>
      </c>
      <c r="X1585" s="22">
        <f t="shared" si="270"/>
        <v>626.1099999999999</v>
      </c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</row>
    <row r="1586" spans="1:159" s="4" customFormat="1">
      <c r="A1586" s="78" t="s">
        <v>2325</v>
      </c>
      <c r="B1586" s="90" t="s">
        <v>731</v>
      </c>
      <c r="C1586" s="91">
        <v>1784</v>
      </c>
      <c r="D1586" s="90" t="s">
        <v>2604</v>
      </c>
      <c r="E1586" s="110" t="str">
        <f>VLOOKUP($C1586,'2023-24 School Level AAFTE'!$C$4:$L$2380,9,FALSE)</f>
        <v>No</v>
      </c>
      <c r="F1586" s="98">
        <f>VLOOKUP($C1586,'2023-24 School Level AAFTE'!$C$4:$J$2380,8,FALSE)</f>
        <v>129.29</v>
      </c>
      <c r="G1586" s="100">
        <f>IFERROR(IF(E1586= "yes",VLOOKUP(C1586,Summary!$B:$I,5,0),0),0)</f>
        <v>0</v>
      </c>
      <c r="H1586" s="99">
        <f t="shared" si="261"/>
        <v>0</v>
      </c>
      <c r="I1586" s="157">
        <f>VLOOKUP($A1586,'2024-25 Salary &amp; Benefits'!$A:$I,3,FALSE)</f>
        <v>1.18</v>
      </c>
      <c r="J1586" s="157">
        <f>VLOOKUP($A1586,'2024-25 Salary &amp; Benefits'!$A:$I,4,FALSE)</f>
        <v>1.18</v>
      </c>
      <c r="K1586" s="144">
        <f t="shared" si="262"/>
        <v>0</v>
      </c>
      <c r="L1586" s="143">
        <f t="shared" si="263"/>
        <v>0</v>
      </c>
      <c r="M1586" s="145">
        <f>'2024-25 Salary &amp; Benefits'!$E$6</f>
        <v>72728</v>
      </c>
      <c r="N1586" s="145">
        <f>'2024-25 Salary &amp; Benefits'!$F$6</f>
        <v>78209</v>
      </c>
      <c r="O1586" s="9">
        <f t="shared" si="264"/>
        <v>0</v>
      </c>
      <c r="P1586" s="9">
        <f t="shared" si="265"/>
        <v>0</v>
      </c>
      <c r="Q1586" s="9">
        <f>'2024-25 Salary &amp; Benefits'!G$6</f>
        <v>14418.72</v>
      </c>
      <c r="R1586" s="146">
        <f>'2024-25 Salary &amp; Benefits'!H$6</f>
        <v>0.18149999999999999</v>
      </c>
      <c r="S1586" s="146">
        <f>'2024-25 Salary &amp; Benefits'!I$6</f>
        <v>0.17510000000000001</v>
      </c>
      <c r="T1586" s="9">
        <f t="shared" si="266"/>
        <v>0</v>
      </c>
      <c r="U1586" s="9">
        <f t="shared" si="267"/>
        <v>0</v>
      </c>
      <c r="V1586" s="9">
        <f t="shared" si="268"/>
        <v>0</v>
      </c>
      <c r="W1586" s="9">
        <f t="shared" si="269"/>
        <v>0</v>
      </c>
      <c r="X1586" s="22">
        <f t="shared" si="270"/>
        <v>0</v>
      </c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</row>
    <row r="1587" spans="1:159" s="4" customFormat="1">
      <c r="A1587" s="78" t="s">
        <v>2325</v>
      </c>
      <c r="B1587" s="90" t="s">
        <v>731</v>
      </c>
      <c r="C1587" s="91">
        <v>3485</v>
      </c>
      <c r="D1587" s="90" t="s">
        <v>742</v>
      </c>
      <c r="E1587" s="110" t="str">
        <f>VLOOKUP($C1587,'2023-24 School Level AAFTE'!$C$4:$L$2380,9,FALSE)</f>
        <v>No</v>
      </c>
      <c r="F1587" s="98">
        <f>VLOOKUP($C1587,'2023-24 School Level AAFTE'!$C$4:$J$2380,8,FALSE)</f>
        <v>460.73</v>
      </c>
      <c r="G1587" s="100">
        <f>IFERROR(IF(E1587= "yes",VLOOKUP(C1587,Summary!$B:$I,5,0),0),0)</f>
        <v>0</v>
      </c>
      <c r="H1587" s="99">
        <f t="shared" si="261"/>
        <v>0</v>
      </c>
      <c r="I1587" s="157">
        <f>VLOOKUP($A1587,'2024-25 Salary &amp; Benefits'!$A:$I,3,FALSE)</f>
        <v>1.18</v>
      </c>
      <c r="J1587" s="157">
        <f>VLOOKUP($A1587,'2024-25 Salary &amp; Benefits'!$A:$I,4,FALSE)</f>
        <v>1.18</v>
      </c>
      <c r="K1587" s="144">
        <f t="shared" si="262"/>
        <v>0</v>
      </c>
      <c r="L1587" s="143">
        <f t="shared" si="263"/>
        <v>0</v>
      </c>
      <c r="M1587" s="145">
        <f>'2024-25 Salary &amp; Benefits'!$E$6</f>
        <v>72728</v>
      </c>
      <c r="N1587" s="145">
        <f>'2024-25 Salary &amp; Benefits'!$F$6</f>
        <v>78209</v>
      </c>
      <c r="O1587" s="9">
        <f t="shared" si="264"/>
        <v>0</v>
      </c>
      <c r="P1587" s="9">
        <f t="shared" si="265"/>
        <v>0</v>
      </c>
      <c r="Q1587" s="9">
        <f>'2024-25 Salary &amp; Benefits'!G$6</f>
        <v>14418.72</v>
      </c>
      <c r="R1587" s="146">
        <f>'2024-25 Salary &amp; Benefits'!H$6</f>
        <v>0.18149999999999999</v>
      </c>
      <c r="S1587" s="146">
        <f>'2024-25 Salary &amp; Benefits'!I$6</f>
        <v>0.17510000000000001</v>
      </c>
      <c r="T1587" s="9">
        <f t="shared" si="266"/>
        <v>0</v>
      </c>
      <c r="U1587" s="9">
        <f t="shared" si="267"/>
        <v>0</v>
      </c>
      <c r="V1587" s="9">
        <f t="shared" si="268"/>
        <v>0</v>
      </c>
      <c r="W1587" s="9">
        <f t="shared" si="269"/>
        <v>0</v>
      </c>
      <c r="X1587" s="22">
        <f t="shared" si="270"/>
        <v>0</v>
      </c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</row>
    <row r="1588" spans="1:159" s="4" customFormat="1">
      <c r="A1588" s="78" t="s">
        <v>2325</v>
      </c>
      <c r="B1588" s="90" t="s">
        <v>731</v>
      </c>
      <c r="C1588" s="91">
        <v>3630</v>
      </c>
      <c r="D1588" s="90" t="s">
        <v>746</v>
      </c>
      <c r="E1588" s="110" t="str">
        <f>VLOOKUP($C1588,'2023-24 School Level AAFTE'!$C$4:$L$2380,9,FALSE)</f>
        <v>No</v>
      </c>
      <c r="F1588" s="98">
        <f>VLOOKUP($C1588,'2023-24 School Level AAFTE'!$C$4:$J$2380,8,FALSE)</f>
        <v>1817.92</v>
      </c>
      <c r="G1588" s="100">
        <f>IFERROR(IF(E1588= "yes",VLOOKUP(C1588,Summary!$B:$I,5,0),0),0)</f>
        <v>0</v>
      </c>
      <c r="H1588" s="99">
        <f t="shared" si="261"/>
        <v>0</v>
      </c>
      <c r="I1588" s="157">
        <f>VLOOKUP($A1588,'2024-25 Salary &amp; Benefits'!$A:$I,3,FALSE)</f>
        <v>1.18</v>
      </c>
      <c r="J1588" s="157">
        <f>VLOOKUP($A1588,'2024-25 Salary &amp; Benefits'!$A:$I,4,FALSE)</f>
        <v>1.18</v>
      </c>
      <c r="K1588" s="144">
        <f t="shared" si="262"/>
        <v>0</v>
      </c>
      <c r="L1588" s="143">
        <f t="shared" si="263"/>
        <v>0</v>
      </c>
      <c r="M1588" s="145">
        <f>'2024-25 Salary &amp; Benefits'!$E$6</f>
        <v>72728</v>
      </c>
      <c r="N1588" s="145">
        <f>'2024-25 Salary &amp; Benefits'!$F$6</f>
        <v>78209</v>
      </c>
      <c r="O1588" s="9">
        <f t="shared" si="264"/>
        <v>0</v>
      </c>
      <c r="P1588" s="9">
        <f t="shared" si="265"/>
        <v>0</v>
      </c>
      <c r="Q1588" s="9">
        <f>'2024-25 Salary &amp; Benefits'!G$6</f>
        <v>14418.72</v>
      </c>
      <c r="R1588" s="146">
        <f>'2024-25 Salary &amp; Benefits'!H$6</f>
        <v>0.18149999999999999</v>
      </c>
      <c r="S1588" s="146">
        <f>'2024-25 Salary &amp; Benefits'!I$6</f>
        <v>0.17510000000000001</v>
      </c>
      <c r="T1588" s="9">
        <f t="shared" si="266"/>
        <v>0</v>
      </c>
      <c r="U1588" s="9">
        <f t="shared" si="267"/>
        <v>0</v>
      </c>
      <c r="V1588" s="9">
        <f t="shared" si="268"/>
        <v>0</v>
      </c>
      <c r="W1588" s="9">
        <f t="shared" si="269"/>
        <v>0</v>
      </c>
      <c r="X1588" s="22">
        <f t="shared" si="270"/>
        <v>0</v>
      </c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</row>
    <row r="1589" spans="1:159" s="4" customFormat="1">
      <c r="A1589" s="78" t="s">
        <v>2325</v>
      </c>
      <c r="B1589" s="90" t="s">
        <v>731</v>
      </c>
      <c r="C1589" s="89">
        <v>2640</v>
      </c>
      <c r="D1589" s="79" t="s">
        <v>737</v>
      </c>
      <c r="E1589" s="110" t="str">
        <f>VLOOKUP($C1589,'2023-24 School Level AAFTE'!$C$4:$L$2380,9,FALSE)</f>
        <v>Yes</v>
      </c>
      <c r="F1589" s="98">
        <f>VLOOKUP($C1589,'2023-24 School Level AAFTE'!$C$4:$J$2380,8,FALSE)</f>
        <v>402.36</v>
      </c>
      <c r="G1589" s="100">
        <f>IFERROR(IF(E1589= "yes",VLOOKUP(C1589,Summary!$B:$I,5,0),0),0)</f>
        <v>0</v>
      </c>
      <c r="H1589" s="99">
        <f t="shared" si="261"/>
        <v>402.36</v>
      </c>
      <c r="I1589" s="157">
        <f>VLOOKUP($A1589,'2024-25 Salary &amp; Benefits'!$A:$I,3,FALSE)</f>
        <v>1.18</v>
      </c>
      <c r="J1589" s="157">
        <f>VLOOKUP($A1589,'2024-25 Salary &amp; Benefits'!$A:$I,4,FALSE)</f>
        <v>1.18</v>
      </c>
      <c r="K1589" s="144">
        <f t="shared" si="262"/>
        <v>402.36</v>
      </c>
      <c r="L1589" s="143">
        <f t="shared" si="263"/>
        <v>1.18</v>
      </c>
      <c r="M1589" s="145">
        <f>'2024-25 Salary &amp; Benefits'!$E$6</f>
        <v>72728</v>
      </c>
      <c r="N1589" s="145">
        <f>'2024-25 Salary &amp; Benefits'!$F$6</f>
        <v>78209</v>
      </c>
      <c r="O1589" s="9">
        <f t="shared" si="264"/>
        <v>101266.47</v>
      </c>
      <c r="P1589" s="9">
        <f t="shared" si="265"/>
        <v>7631.7400000000052</v>
      </c>
      <c r="Q1589" s="9">
        <f>'2024-25 Salary &amp; Benefits'!G$6</f>
        <v>14418.72</v>
      </c>
      <c r="R1589" s="146">
        <f>'2024-25 Salary &amp; Benefits'!H$6</f>
        <v>0.18149999999999999</v>
      </c>
      <c r="S1589" s="146">
        <f>'2024-25 Salary &amp; Benefits'!I$6</f>
        <v>0.17510000000000001</v>
      </c>
      <c r="T1589" s="9">
        <f t="shared" si="266"/>
        <v>36730.269999999997</v>
      </c>
      <c r="U1589" s="9">
        <f t="shared" si="267"/>
        <v>1814.97</v>
      </c>
      <c r="V1589" s="9">
        <f t="shared" si="268"/>
        <v>317.8</v>
      </c>
      <c r="W1589" s="9">
        <f t="shared" si="269"/>
        <v>2132.77</v>
      </c>
      <c r="X1589" s="22">
        <f t="shared" si="270"/>
        <v>147761.24999999997</v>
      </c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</row>
    <row r="1590" spans="1:159" s="4" customFormat="1">
      <c r="A1590" s="78" t="s">
        <v>2325</v>
      </c>
      <c r="B1590" s="90" t="s">
        <v>731</v>
      </c>
      <c r="C1590" s="91">
        <v>5229</v>
      </c>
      <c r="D1590" s="90" t="s">
        <v>752</v>
      </c>
      <c r="E1590" s="110" t="str">
        <f>VLOOKUP($C1590,'2023-24 School Level AAFTE'!$C$4:$L$2380,9,FALSE)</f>
        <v>Yes</v>
      </c>
      <c r="F1590" s="98">
        <f>VLOOKUP($C1590,'2023-24 School Level AAFTE'!$C$4:$J$2380,8,FALSE)</f>
        <v>294.70999999999998</v>
      </c>
      <c r="G1590" s="100">
        <f>IFERROR(IF(E1590= "yes",VLOOKUP(C1590,Summary!$B:$I,5,0),0),0)</f>
        <v>0</v>
      </c>
      <c r="H1590" s="99">
        <f t="shared" si="261"/>
        <v>294.70999999999998</v>
      </c>
      <c r="I1590" s="157">
        <f>VLOOKUP($A1590,'2024-25 Salary &amp; Benefits'!$A:$I,3,FALSE)</f>
        <v>1.18</v>
      </c>
      <c r="J1590" s="157">
        <f>VLOOKUP($A1590,'2024-25 Salary &amp; Benefits'!$A:$I,4,FALSE)</f>
        <v>1.18</v>
      </c>
      <c r="K1590" s="144">
        <f t="shared" si="262"/>
        <v>294.70999999999998</v>
      </c>
      <c r="L1590" s="143">
        <f t="shared" si="263"/>
        <v>0.86399999999999999</v>
      </c>
      <c r="M1590" s="145">
        <f>'2024-25 Salary &amp; Benefits'!$E$6</f>
        <v>72728</v>
      </c>
      <c r="N1590" s="145">
        <f>'2024-25 Salary &amp; Benefits'!$F$6</f>
        <v>78209</v>
      </c>
      <c r="O1590" s="9">
        <f t="shared" si="264"/>
        <v>74147.649999999994</v>
      </c>
      <c r="P1590" s="9">
        <f t="shared" si="265"/>
        <v>5587.9900000000052</v>
      </c>
      <c r="Q1590" s="9">
        <f>'2024-25 Salary &amp; Benefits'!G$6</f>
        <v>14418.72</v>
      </c>
      <c r="R1590" s="146">
        <f>'2024-25 Salary &amp; Benefits'!H$6</f>
        <v>0.18149999999999999</v>
      </c>
      <c r="S1590" s="146">
        <f>'2024-25 Salary &amp; Benefits'!I$6</f>
        <v>0.17510000000000001</v>
      </c>
      <c r="T1590" s="9">
        <f t="shared" si="266"/>
        <v>26894.03</v>
      </c>
      <c r="U1590" s="9">
        <f t="shared" si="267"/>
        <v>1328.93</v>
      </c>
      <c r="V1590" s="9">
        <f t="shared" si="268"/>
        <v>232.7</v>
      </c>
      <c r="W1590" s="9">
        <f t="shared" si="269"/>
        <v>1561.63</v>
      </c>
      <c r="X1590" s="22">
        <f t="shared" si="270"/>
        <v>108191.3</v>
      </c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</row>
    <row r="1591" spans="1:159" s="4" customFormat="1">
      <c r="A1591" s="78" t="s">
        <v>2325</v>
      </c>
      <c r="B1591" s="90" t="s">
        <v>731</v>
      </c>
      <c r="C1591" s="91">
        <v>2597</v>
      </c>
      <c r="D1591" s="90" t="s">
        <v>736</v>
      </c>
      <c r="E1591" s="110" t="str">
        <f>VLOOKUP($C1591,'2023-24 School Level AAFTE'!$C$4:$L$2380,9,FALSE)</f>
        <v>No</v>
      </c>
      <c r="F1591" s="98">
        <f>VLOOKUP($C1591,'2023-24 School Level AAFTE'!$C$4:$J$2380,8,FALSE)</f>
        <v>500.17</v>
      </c>
      <c r="G1591" s="100">
        <f>IFERROR(IF(E1591= "yes",VLOOKUP(C1591,Summary!$B:$I,5,0),0),0)</f>
        <v>0</v>
      </c>
      <c r="H1591" s="99">
        <f t="shared" si="261"/>
        <v>0</v>
      </c>
      <c r="I1591" s="157">
        <f>VLOOKUP($A1591,'2024-25 Salary &amp; Benefits'!$A:$I,3,FALSE)</f>
        <v>1.18</v>
      </c>
      <c r="J1591" s="157">
        <f>VLOOKUP($A1591,'2024-25 Salary &amp; Benefits'!$A:$I,4,FALSE)</f>
        <v>1.18</v>
      </c>
      <c r="K1591" s="144">
        <f t="shared" si="262"/>
        <v>0</v>
      </c>
      <c r="L1591" s="143">
        <f t="shared" si="263"/>
        <v>0</v>
      </c>
      <c r="M1591" s="145">
        <f>'2024-25 Salary &amp; Benefits'!$E$6</f>
        <v>72728</v>
      </c>
      <c r="N1591" s="145">
        <f>'2024-25 Salary &amp; Benefits'!$F$6</f>
        <v>78209</v>
      </c>
      <c r="O1591" s="9">
        <f t="shared" si="264"/>
        <v>0</v>
      </c>
      <c r="P1591" s="9">
        <f t="shared" si="265"/>
        <v>0</v>
      </c>
      <c r="Q1591" s="9">
        <f>'2024-25 Salary &amp; Benefits'!G$6</f>
        <v>14418.72</v>
      </c>
      <c r="R1591" s="146">
        <f>'2024-25 Salary &amp; Benefits'!H$6</f>
        <v>0.18149999999999999</v>
      </c>
      <c r="S1591" s="146">
        <f>'2024-25 Salary &amp; Benefits'!I$6</f>
        <v>0.17510000000000001</v>
      </c>
      <c r="T1591" s="9">
        <f t="shared" si="266"/>
        <v>0</v>
      </c>
      <c r="U1591" s="9">
        <f t="shared" si="267"/>
        <v>0</v>
      </c>
      <c r="V1591" s="9">
        <f t="shared" si="268"/>
        <v>0</v>
      </c>
      <c r="W1591" s="9">
        <f t="shared" si="269"/>
        <v>0</v>
      </c>
      <c r="X1591" s="22">
        <f t="shared" si="270"/>
        <v>0</v>
      </c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</row>
    <row r="1592" spans="1:159" s="4" customFormat="1">
      <c r="A1592" s="78" t="s">
        <v>2325</v>
      </c>
      <c r="B1592" s="90" t="s">
        <v>731</v>
      </c>
      <c r="C1592" s="91">
        <v>2929</v>
      </c>
      <c r="D1592" s="90" t="s">
        <v>693</v>
      </c>
      <c r="E1592" s="110" t="str">
        <f>VLOOKUP($C1592,'2023-24 School Level AAFTE'!$C$4:$L$2380,9,FALSE)</f>
        <v>Yes</v>
      </c>
      <c r="F1592" s="98">
        <f>VLOOKUP($C1592,'2023-24 School Level AAFTE'!$C$4:$J$2380,8,FALSE)</f>
        <v>318.02</v>
      </c>
      <c r="G1592" s="100">
        <f>IFERROR(IF(E1592= "yes",VLOOKUP(C1592,Summary!$B:$I,5,0),0),0)</f>
        <v>0</v>
      </c>
      <c r="H1592" s="99">
        <f t="shared" si="261"/>
        <v>318.02</v>
      </c>
      <c r="I1592" s="157">
        <f>VLOOKUP($A1592,'2024-25 Salary &amp; Benefits'!$A:$I,3,FALSE)</f>
        <v>1.18</v>
      </c>
      <c r="J1592" s="157">
        <f>VLOOKUP($A1592,'2024-25 Salary &amp; Benefits'!$A:$I,4,FALSE)</f>
        <v>1.18</v>
      </c>
      <c r="K1592" s="144">
        <f t="shared" si="262"/>
        <v>318.02</v>
      </c>
      <c r="L1592" s="143">
        <f t="shared" si="263"/>
        <v>0.93300000000000005</v>
      </c>
      <c r="M1592" s="145">
        <f>'2024-25 Salary &amp; Benefits'!$E$6</f>
        <v>72728</v>
      </c>
      <c r="N1592" s="145">
        <f>'2024-25 Salary &amp; Benefits'!$F$6</f>
        <v>78209</v>
      </c>
      <c r="O1592" s="9">
        <f t="shared" si="264"/>
        <v>80069.16</v>
      </c>
      <c r="P1592" s="9">
        <f t="shared" si="265"/>
        <v>6034.2599999999948</v>
      </c>
      <c r="Q1592" s="9">
        <f>'2024-25 Salary &amp; Benefits'!G$6</f>
        <v>14418.72</v>
      </c>
      <c r="R1592" s="146">
        <f>'2024-25 Salary &amp; Benefits'!H$6</f>
        <v>0.18149999999999999</v>
      </c>
      <c r="S1592" s="146">
        <f>'2024-25 Salary &amp; Benefits'!I$6</f>
        <v>0.17510000000000001</v>
      </c>
      <c r="T1592" s="9">
        <f t="shared" si="266"/>
        <v>29041.82</v>
      </c>
      <c r="U1592" s="9">
        <f t="shared" si="267"/>
        <v>1435.06</v>
      </c>
      <c r="V1592" s="9">
        <f t="shared" si="268"/>
        <v>251.28</v>
      </c>
      <c r="W1592" s="9">
        <f t="shared" si="269"/>
        <v>1686.34</v>
      </c>
      <c r="X1592" s="22">
        <f t="shared" si="270"/>
        <v>116831.58</v>
      </c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</row>
    <row r="1593" spans="1:159" s="4" customFormat="1">
      <c r="A1593" s="78" t="s">
        <v>2325</v>
      </c>
      <c r="B1593" s="90" t="s">
        <v>731</v>
      </c>
      <c r="C1593" s="91">
        <v>3741</v>
      </c>
      <c r="D1593" s="90" t="s">
        <v>750</v>
      </c>
      <c r="E1593" s="110" t="str">
        <f>VLOOKUP($C1593,'2023-24 School Level AAFTE'!$C$4:$L$2380,9,FALSE)</f>
        <v>Yes</v>
      </c>
      <c r="F1593" s="98">
        <f>VLOOKUP($C1593,'2023-24 School Level AAFTE'!$C$4:$J$2380,8,FALSE)</f>
        <v>1252.49</v>
      </c>
      <c r="G1593" s="100">
        <f>IFERROR(IF(E1593= "yes",VLOOKUP(C1593,Summary!$B:$I,5,0),0),0)</f>
        <v>0</v>
      </c>
      <c r="H1593" s="99">
        <f t="shared" si="261"/>
        <v>1252.49</v>
      </c>
      <c r="I1593" s="157">
        <f>VLOOKUP($A1593,'2024-25 Salary &amp; Benefits'!$A:$I,3,FALSE)</f>
        <v>1.18</v>
      </c>
      <c r="J1593" s="157">
        <f>VLOOKUP($A1593,'2024-25 Salary &amp; Benefits'!$A:$I,4,FALSE)</f>
        <v>1.18</v>
      </c>
      <c r="K1593" s="144">
        <f t="shared" si="262"/>
        <v>1252.49</v>
      </c>
      <c r="L1593" s="143">
        <f t="shared" si="263"/>
        <v>3.6739999999999999</v>
      </c>
      <c r="M1593" s="145">
        <f>'2024-25 Salary &amp; Benefits'!$E$6</f>
        <v>72728</v>
      </c>
      <c r="N1593" s="145">
        <f>'2024-25 Salary &amp; Benefits'!$F$6</f>
        <v>78209</v>
      </c>
      <c r="O1593" s="9">
        <f t="shared" si="264"/>
        <v>315299.15000000002</v>
      </c>
      <c r="P1593" s="9">
        <f t="shared" si="265"/>
        <v>23761.889999999956</v>
      </c>
      <c r="Q1593" s="9">
        <f>'2024-25 Salary &amp; Benefits'!G$6</f>
        <v>14418.72</v>
      </c>
      <c r="R1593" s="146">
        <f>'2024-25 Salary &amp; Benefits'!H$6</f>
        <v>0.18149999999999999</v>
      </c>
      <c r="S1593" s="146">
        <f>'2024-25 Salary &amp; Benefits'!I$6</f>
        <v>0.17510000000000001</v>
      </c>
      <c r="T1593" s="9">
        <f t="shared" si="266"/>
        <v>114361.88</v>
      </c>
      <c r="U1593" s="9">
        <f t="shared" si="267"/>
        <v>5651.02</v>
      </c>
      <c r="V1593" s="9">
        <f t="shared" si="268"/>
        <v>989.49</v>
      </c>
      <c r="W1593" s="9">
        <f t="shared" si="269"/>
        <v>6640.51</v>
      </c>
      <c r="X1593" s="22">
        <f t="shared" si="270"/>
        <v>460063.43</v>
      </c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</row>
    <row r="1594" spans="1:159" s="4" customFormat="1">
      <c r="A1594" s="78" t="s">
        <v>2325</v>
      </c>
      <c r="B1594" s="90" t="s">
        <v>731</v>
      </c>
      <c r="C1594" s="91">
        <v>3586</v>
      </c>
      <c r="D1594" s="90" t="s">
        <v>744</v>
      </c>
      <c r="E1594" s="110" t="str">
        <f>VLOOKUP($C1594,'2023-24 School Level AAFTE'!$C$4:$L$2380,9,FALSE)</f>
        <v>No</v>
      </c>
      <c r="F1594" s="98">
        <f>VLOOKUP($C1594,'2023-24 School Level AAFTE'!$C$4:$J$2380,8,FALSE)</f>
        <v>407.88</v>
      </c>
      <c r="G1594" s="100">
        <f>IFERROR(IF(E1594= "yes",VLOOKUP(C1594,Summary!$B:$I,5,0),0),0)</f>
        <v>0</v>
      </c>
      <c r="H1594" s="99">
        <f t="shared" si="261"/>
        <v>0</v>
      </c>
      <c r="I1594" s="157">
        <f>VLOOKUP($A1594,'2024-25 Salary &amp; Benefits'!$A:$I,3,FALSE)</f>
        <v>1.18</v>
      </c>
      <c r="J1594" s="157">
        <f>VLOOKUP($A1594,'2024-25 Salary &amp; Benefits'!$A:$I,4,FALSE)</f>
        <v>1.18</v>
      </c>
      <c r="K1594" s="144">
        <f t="shared" si="262"/>
        <v>0</v>
      </c>
      <c r="L1594" s="143">
        <f t="shared" si="263"/>
        <v>0</v>
      </c>
      <c r="M1594" s="145">
        <f>'2024-25 Salary &amp; Benefits'!$E$6</f>
        <v>72728</v>
      </c>
      <c r="N1594" s="145">
        <f>'2024-25 Salary &amp; Benefits'!$F$6</f>
        <v>78209</v>
      </c>
      <c r="O1594" s="9">
        <f t="shared" si="264"/>
        <v>0</v>
      </c>
      <c r="P1594" s="9">
        <f t="shared" si="265"/>
        <v>0</v>
      </c>
      <c r="Q1594" s="9">
        <f>'2024-25 Salary &amp; Benefits'!G$6</f>
        <v>14418.72</v>
      </c>
      <c r="R1594" s="146">
        <f>'2024-25 Salary &amp; Benefits'!H$6</f>
        <v>0.18149999999999999</v>
      </c>
      <c r="S1594" s="146">
        <f>'2024-25 Salary &amp; Benefits'!I$6</f>
        <v>0.17510000000000001</v>
      </c>
      <c r="T1594" s="9">
        <f t="shared" si="266"/>
        <v>0</v>
      </c>
      <c r="U1594" s="9">
        <f t="shared" si="267"/>
        <v>0</v>
      </c>
      <c r="V1594" s="9">
        <f t="shared" si="268"/>
        <v>0</v>
      </c>
      <c r="W1594" s="9">
        <f t="shared" si="269"/>
        <v>0</v>
      </c>
      <c r="X1594" s="22">
        <f t="shared" si="270"/>
        <v>0</v>
      </c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</row>
    <row r="1595" spans="1:159" s="4" customFormat="1">
      <c r="A1595" s="78" t="s">
        <v>2325</v>
      </c>
      <c r="B1595" s="90" t="s">
        <v>731</v>
      </c>
      <c r="C1595" s="91">
        <v>3035</v>
      </c>
      <c r="D1595" s="81" t="s">
        <v>739</v>
      </c>
      <c r="E1595" s="110" t="str">
        <f>VLOOKUP($C1595,'2023-24 School Level AAFTE'!$C$4:$L$2380,9,FALSE)</f>
        <v>No</v>
      </c>
      <c r="F1595" s="98">
        <f>VLOOKUP($C1595,'2023-24 School Level AAFTE'!$C$4:$J$2380,8,FALSE)</f>
        <v>826.33</v>
      </c>
      <c r="G1595" s="100">
        <f>IFERROR(IF(E1595= "yes",VLOOKUP(C1595,Summary!$B:$I,5,0),0),0)</f>
        <v>0</v>
      </c>
      <c r="H1595" s="99">
        <f t="shared" si="261"/>
        <v>0</v>
      </c>
      <c r="I1595" s="157">
        <f>VLOOKUP($A1595,'2024-25 Salary &amp; Benefits'!$A:$I,3,FALSE)</f>
        <v>1.18</v>
      </c>
      <c r="J1595" s="157">
        <f>VLOOKUP($A1595,'2024-25 Salary &amp; Benefits'!$A:$I,4,FALSE)</f>
        <v>1.18</v>
      </c>
      <c r="K1595" s="144">
        <f t="shared" si="262"/>
        <v>0</v>
      </c>
      <c r="L1595" s="143">
        <f t="shared" si="263"/>
        <v>0</v>
      </c>
      <c r="M1595" s="145">
        <f>'2024-25 Salary &amp; Benefits'!$E$6</f>
        <v>72728</v>
      </c>
      <c r="N1595" s="145">
        <f>'2024-25 Salary &amp; Benefits'!$F$6</f>
        <v>78209</v>
      </c>
      <c r="O1595" s="9">
        <f t="shared" si="264"/>
        <v>0</v>
      </c>
      <c r="P1595" s="9">
        <f t="shared" si="265"/>
        <v>0</v>
      </c>
      <c r="Q1595" s="9">
        <f>'2024-25 Salary &amp; Benefits'!G$6</f>
        <v>14418.72</v>
      </c>
      <c r="R1595" s="146">
        <f>'2024-25 Salary &amp; Benefits'!H$6</f>
        <v>0.18149999999999999</v>
      </c>
      <c r="S1595" s="146">
        <f>'2024-25 Salary &amp; Benefits'!I$6</f>
        <v>0.17510000000000001</v>
      </c>
      <c r="T1595" s="9">
        <f t="shared" si="266"/>
        <v>0</v>
      </c>
      <c r="U1595" s="9">
        <f t="shared" si="267"/>
        <v>0</v>
      </c>
      <c r="V1595" s="9">
        <f t="shared" si="268"/>
        <v>0</v>
      </c>
      <c r="W1595" s="9">
        <f t="shared" si="269"/>
        <v>0</v>
      </c>
      <c r="X1595" s="22">
        <f t="shared" si="270"/>
        <v>0</v>
      </c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</row>
    <row r="1596" spans="1:159" s="4" customFormat="1">
      <c r="A1596" s="78" t="s">
        <v>2325</v>
      </c>
      <c r="B1596" s="90" t="s">
        <v>731</v>
      </c>
      <c r="C1596" s="91">
        <v>3434</v>
      </c>
      <c r="D1596" s="90" t="s">
        <v>741</v>
      </c>
      <c r="E1596" s="110" t="str">
        <f>VLOOKUP($C1596,'2023-24 School Level AAFTE'!$C$4:$L$2380,9,FALSE)</f>
        <v>Yes</v>
      </c>
      <c r="F1596" s="98">
        <f>VLOOKUP($C1596,'2023-24 School Level AAFTE'!$C$4:$J$2380,8,FALSE)</f>
        <v>890.44</v>
      </c>
      <c r="G1596" s="100">
        <f>IFERROR(IF(E1596= "yes",VLOOKUP(C1596,Summary!$B:$I,5,0),0),0)</f>
        <v>0</v>
      </c>
      <c r="H1596" s="99">
        <f t="shared" si="261"/>
        <v>890.44</v>
      </c>
      <c r="I1596" s="157">
        <f>VLOOKUP($A1596,'2024-25 Salary &amp; Benefits'!$A:$I,3,FALSE)</f>
        <v>1.18</v>
      </c>
      <c r="J1596" s="157">
        <f>VLOOKUP($A1596,'2024-25 Salary &amp; Benefits'!$A:$I,4,FALSE)</f>
        <v>1.18</v>
      </c>
      <c r="K1596" s="144">
        <f t="shared" si="262"/>
        <v>890.44</v>
      </c>
      <c r="L1596" s="143">
        <f t="shared" si="263"/>
        <v>2.6120000000000001</v>
      </c>
      <c r="M1596" s="145">
        <f>'2024-25 Salary &amp; Benefits'!$E$6</f>
        <v>72728</v>
      </c>
      <c r="N1596" s="145">
        <f>'2024-25 Salary &amp; Benefits'!$F$6</f>
        <v>78209</v>
      </c>
      <c r="O1596" s="9">
        <f t="shared" si="264"/>
        <v>224159.33</v>
      </c>
      <c r="P1596" s="9">
        <f t="shared" si="265"/>
        <v>16893.320000000007</v>
      </c>
      <c r="Q1596" s="9">
        <f>'2024-25 Salary &amp; Benefits'!G$6</f>
        <v>14418.72</v>
      </c>
      <c r="R1596" s="146">
        <f>'2024-25 Salary &amp; Benefits'!H$6</f>
        <v>0.18149999999999999</v>
      </c>
      <c r="S1596" s="146">
        <f>'2024-25 Salary &amp; Benefits'!I$6</f>
        <v>0.17510000000000001</v>
      </c>
      <c r="T1596" s="9">
        <f t="shared" si="266"/>
        <v>81304.639999999999</v>
      </c>
      <c r="U1596" s="9">
        <f t="shared" si="267"/>
        <v>4017.54</v>
      </c>
      <c r="V1596" s="9">
        <f t="shared" si="268"/>
        <v>703.47</v>
      </c>
      <c r="W1596" s="9">
        <f t="shared" si="269"/>
        <v>4721.01</v>
      </c>
      <c r="X1596" s="22">
        <f t="shared" si="270"/>
        <v>327078.3</v>
      </c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</row>
    <row r="1597" spans="1:159" s="4" customFormat="1">
      <c r="A1597" s="78" t="s">
        <v>2325</v>
      </c>
      <c r="B1597" s="90" t="s">
        <v>731</v>
      </c>
      <c r="C1597" s="91">
        <v>5335</v>
      </c>
      <c r="D1597" s="90" t="s">
        <v>754</v>
      </c>
      <c r="E1597" s="110" t="str">
        <f>VLOOKUP($C1597,'2023-24 School Level AAFTE'!$C$4:$L$2380,9,FALSE)</f>
        <v>Yes</v>
      </c>
      <c r="F1597" s="98">
        <f>VLOOKUP($C1597,'2023-24 School Level AAFTE'!$C$4:$J$2380,8,FALSE)</f>
        <v>41</v>
      </c>
      <c r="G1597" s="100">
        <f>IFERROR(IF(E1597= "yes",VLOOKUP(C1597,Summary!$B:$I,5,0),0),0)</f>
        <v>0</v>
      </c>
      <c r="H1597" s="99">
        <f t="shared" si="261"/>
        <v>41</v>
      </c>
      <c r="I1597" s="157">
        <f>VLOOKUP($A1597,'2024-25 Salary &amp; Benefits'!$A:$I,3,FALSE)</f>
        <v>1.18</v>
      </c>
      <c r="J1597" s="157">
        <f>VLOOKUP($A1597,'2024-25 Salary &amp; Benefits'!$A:$I,4,FALSE)</f>
        <v>1.18</v>
      </c>
      <c r="K1597" s="144">
        <f t="shared" si="262"/>
        <v>41</v>
      </c>
      <c r="L1597" s="143">
        <f t="shared" si="263"/>
        <v>0.12</v>
      </c>
      <c r="M1597" s="145">
        <f>'2024-25 Salary &amp; Benefits'!$E$6</f>
        <v>72728</v>
      </c>
      <c r="N1597" s="145">
        <f>'2024-25 Salary &amp; Benefits'!$F$6</f>
        <v>78209</v>
      </c>
      <c r="O1597" s="9">
        <f t="shared" si="264"/>
        <v>10298.280000000001</v>
      </c>
      <c r="P1597" s="9">
        <f t="shared" si="265"/>
        <v>776.10999999999876</v>
      </c>
      <c r="Q1597" s="9">
        <f>'2024-25 Salary &amp; Benefits'!G$6</f>
        <v>14418.72</v>
      </c>
      <c r="R1597" s="146">
        <f>'2024-25 Salary &amp; Benefits'!H$6</f>
        <v>0.18149999999999999</v>
      </c>
      <c r="S1597" s="146">
        <f>'2024-25 Salary &amp; Benefits'!I$6</f>
        <v>0.17510000000000001</v>
      </c>
      <c r="T1597" s="9">
        <f t="shared" si="266"/>
        <v>3735.28</v>
      </c>
      <c r="U1597" s="9">
        <f t="shared" si="267"/>
        <v>184.57</v>
      </c>
      <c r="V1597" s="9">
        <f t="shared" si="268"/>
        <v>32.32</v>
      </c>
      <c r="W1597" s="9">
        <f t="shared" si="269"/>
        <v>216.89</v>
      </c>
      <c r="X1597" s="22">
        <f t="shared" si="270"/>
        <v>15026.56</v>
      </c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</row>
    <row r="1598" spans="1:159" s="4" customFormat="1">
      <c r="A1598" s="78" t="s">
        <v>2325</v>
      </c>
      <c r="B1598" s="90" t="s">
        <v>731</v>
      </c>
      <c r="C1598" s="91">
        <v>1648</v>
      </c>
      <c r="D1598" s="90" t="s">
        <v>733</v>
      </c>
      <c r="E1598" s="110" t="str">
        <f>VLOOKUP($C1598,'2023-24 School Level AAFTE'!$C$4:$L$2380,9,FALSE)</f>
        <v>No</v>
      </c>
      <c r="F1598" s="98">
        <f>VLOOKUP($C1598,'2023-24 School Level AAFTE'!$C$4:$J$2380,8,FALSE)</f>
        <v>8.7100000000000009</v>
      </c>
      <c r="G1598" s="100">
        <f>IFERROR(IF(E1598= "yes",VLOOKUP(C1598,Summary!$B:$I,5,0),0),0)</f>
        <v>0</v>
      </c>
      <c r="H1598" s="99">
        <f t="shared" si="261"/>
        <v>0</v>
      </c>
      <c r="I1598" s="157">
        <f>VLOOKUP($A1598,'2024-25 Salary &amp; Benefits'!$A:$I,3,FALSE)</f>
        <v>1.18</v>
      </c>
      <c r="J1598" s="157">
        <f>VLOOKUP($A1598,'2024-25 Salary &amp; Benefits'!$A:$I,4,FALSE)</f>
        <v>1.18</v>
      </c>
      <c r="K1598" s="144">
        <f t="shared" si="262"/>
        <v>0</v>
      </c>
      <c r="L1598" s="143">
        <f t="shared" si="263"/>
        <v>0</v>
      </c>
      <c r="M1598" s="145">
        <f>'2024-25 Salary &amp; Benefits'!$E$6</f>
        <v>72728</v>
      </c>
      <c r="N1598" s="145">
        <f>'2024-25 Salary &amp; Benefits'!$F$6</f>
        <v>78209</v>
      </c>
      <c r="O1598" s="9">
        <f t="shared" si="264"/>
        <v>0</v>
      </c>
      <c r="P1598" s="9">
        <f t="shared" si="265"/>
        <v>0</v>
      </c>
      <c r="Q1598" s="9">
        <f>'2024-25 Salary &amp; Benefits'!G$6</f>
        <v>14418.72</v>
      </c>
      <c r="R1598" s="146">
        <f>'2024-25 Salary &amp; Benefits'!H$6</f>
        <v>0.18149999999999999</v>
      </c>
      <c r="S1598" s="146">
        <f>'2024-25 Salary &amp; Benefits'!I$6</f>
        <v>0.17510000000000001</v>
      </c>
      <c r="T1598" s="9">
        <f t="shared" si="266"/>
        <v>0</v>
      </c>
      <c r="U1598" s="9">
        <f t="shared" si="267"/>
        <v>0</v>
      </c>
      <c r="V1598" s="9">
        <f t="shared" si="268"/>
        <v>0</v>
      </c>
      <c r="W1598" s="9">
        <f t="shared" si="269"/>
        <v>0</v>
      </c>
      <c r="X1598" s="22">
        <f t="shared" si="270"/>
        <v>0</v>
      </c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</row>
    <row r="1599" spans="1:159" s="4" customFormat="1">
      <c r="A1599" s="78" t="s">
        <v>2325</v>
      </c>
      <c r="B1599" s="90" t="s">
        <v>731</v>
      </c>
      <c r="C1599" s="89">
        <v>5070</v>
      </c>
      <c r="D1599" s="79" t="s">
        <v>751</v>
      </c>
      <c r="E1599" s="110" t="str">
        <f>VLOOKUP($C1599,'2023-24 School Level AAFTE'!$C$4:$L$2380,9,FALSE)</f>
        <v>Yes</v>
      </c>
      <c r="F1599" s="98">
        <f>VLOOKUP($C1599,'2023-24 School Level AAFTE'!$C$4:$J$2380,8,FALSE)</f>
        <v>28.28</v>
      </c>
      <c r="G1599" s="100">
        <f>IFERROR(IF(E1599= "yes",VLOOKUP(C1599,Summary!$B:$I,5,0),0),0)</f>
        <v>0</v>
      </c>
      <c r="H1599" s="99">
        <f t="shared" si="261"/>
        <v>28.28</v>
      </c>
      <c r="I1599" s="157">
        <f>VLOOKUP($A1599,'2024-25 Salary &amp; Benefits'!$A:$I,3,FALSE)</f>
        <v>1.18</v>
      </c>
      <c r="J1599" s="157">
        <f>VLOOKUP($A1599,'2024-25 Salary &amp; Benefits'!$A:$I,4,FALSE)</f>
        <v>1.18</v>
      </c>
      <c r="K1599" s="144">
        <f t="shared" si="262"/>
        <v>28.28</v>
      </c>
      <c r="L1599" s="143">
        <f t="shared" si="263"/>
        <v>8.3000000000000004E-2</v>
      </c>
      <c r="M1599" s="145">
        <f>'2024-25 Salary &amp; Benefits'!$E$6</f>
        <v>72728</v>
      </c>
      <c r="N1599" s="145">
        <f>'2024-25 Salary &amp; Benefits'!$F$6</f>
        <v>78209</v>
      </c>
      <c r="O1599" s="9">
        <f t="shared" si="264"/>
        <v>7122.98</v>
      </c>
      <c r="P1599" s="9">
        <f t="shared" si="265"/>
        <v>536.8100000000004</v>
      </c>
      <c r="Q1599" s="9">
        <f>'2024-25 Salary &amp; Benefits'!G$6</f>
        <v>14418.72</v>
      </c>
      <c r="R1599" s="146">
        <f>'2024-25 Salary &amp; Benefits'!H$6</f>
        <v>0.18149999999999999</v>
      </c>
      <c r="S1599" s="146">
        <f>'2024-25 Salary &amp; Benefits'!I$6</f>
        <v>0.17510000000000001</v>
      </c>
      <c r="T1599" s="9">
        <f t="shared" si="266"/>
        <v>2583.5700000000002</v>
      </c>
      <c r="U1599" s="9">
        <f t="shared" si="267"/>
        <v>127.66</v>
      </c>
      <c r="V1599" s="9">
        <f t="shared" si="268"/>
        <v>22.35</v>
      </c>
      <c r="W1599" s="9">
        <f t="shared" si="269"/>
        <v>150.01</v>
      </c>
      <c r="X1599" s="22">
        <f t="shared" si="270"/>
        <v>10393.370000000001</v>
      </c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</row>
    <row r="1600" spans="1:159" s="4" customFormat="1">
      <c r="A1600" s="78" t="s">
        <v>2325</v>
      </c>
      <c r="B1600" s="90" t="s">
        <v>731</v>
      </c>
      <c r="C1600" s="91">
        <v>3521</v>
      </c>
      <c r="D1600" s="90" t="s">
        <v>743</v>
      </c>
      <c r="E1600" s="110" t="str">
        <f>VLOOKUP($C1600,'2023-24 School Level AAFTE'!$C$4:$L$2380,9,FALSE)</f>
        <v>Yes</v>
      </c>
      <c r="F1600" s="98">
        <f>VLOOKUP($C1600,'2023-24 School Level AAFTE'!$C$4:$J$2380,8,FALSE)</f>
        <v>369.32</v>
      </c>
      <c r="G1600" s="100">
        <f>IFERROR(IF(E1600= "yes",VLOOKUP(C1600,Summary!$B:$I,5,0),0),0)</f>
        <v>0</v>
      </c>
      <c r="H1600" s="99">
        <f t="shared" si="261"/>
        <v>369.32</v>
      </c>
      <c r="I1600" s="157">
        <f>VLOOKUP($A1600,'2024-25 Salary &amp; Benefits'!$A:$I,3,FALSE)</f>
        <v>1.18</v>
      </c>
      <c r="J1600" s="157">
        <f>VLOOKUP($A1600,'2024-25 Salary &amp; Benefits'!$A:$I,4,FALSE)</f>
        <v>1.18</v>
      </c>
      <c r="K1600" s="144">
        <f t="shared" si="262"/>
        <v>369.32</v>
      </c>
      <c r="L1600" s="143">
        <f t="shared" si="263"/>
        <v>1.083</v>
      </c>
      <c r="M1600" s="145">
        <f>'2024-25 Salary &amp; Benefits'!$E$6</f>
        <v>72728</v>
      </c>
      <c r="N1600" s="145">
        <f>'2024-25 Salary &amp; Benefits'!$F$6</f>
        <v>78209</v>
      </c>
      <c r="O1600" s="9">
        <f t="shared" si="264"/>
        <v>92942.02</v>
      </c>
      <c r="P1600" s="9">
        <f t="shared" si="265"/>
        <v>7004.3899999999994</v>
      </c>
      <c r="Q1600" s="9">
        <f>'2024-25 Salary &amp; Benefits'!G$6</f>
        <v>14418.72</v>
      </c>
      <c r="R1600" s="146">
        <f>'2024-25 Salary &amp; Benefits'!H$6</f>
        <v>0.18149999999999999</v>
      </c>
      <c r="S1600" s="146">
        <f>'2024-25 Salary &amp; Benefits'!I$6</f>
        <v>0.17510000000000001</v>
      </c>
      <c r="T1600" s="9">
        <f t="shared" si="266"/>
        <v>33710.92</v>
      </c>
      <c r="U1600" s="9">
        <f t="shared" si="267"/>
        <v>1665.77</v>
      </c>
      <c r="V1600" s="9">
        <f t="shared" si="268"/>
        <v>291.68</v>
      </c>
      <c r="W1600" s="9">
        <f t="shared" si="269"/>
        <v>1957.45</v>
      </c>
      <c r="X1600" s="22">
        <f t="shared" si="270"/>
        <v>135614.78000000003</v>
      </c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</row>
    <row r="1601" spans="1:159" s="4" customFormat="1">
      <c r="A1601" s="78" t="s">
        <v>2325</v>
      </c>
      <c r="B1601" s="90" t="s">
        <v>731</v>
      </c>
      <c r="C1601" s="91">
        <v>2475</v>
      </c>
      <c r="D1601" s="90" t="s">
        <v>735</v>
      </c>
      <c r="E1601" s="110" t="str">
        <f>VLOOKUP($C1601,'2023-24 School Level AAFTE'!$C$4:$L$2380,9,FALSE)</f>
        <v>Yes</v>
      </c>
      <c r="F1601" s="98">
        <f>VLOOKUP($C1601,'2023-24 School Level AAFTE'!$C$4:$J$2380,8,FALSE)</f>
        <v>1226.5999999999999</v>
      </c>
      <c r="G1601" s="100">
        <f>IFERROR(IF(E1601= "yes",VLOOKUP(C1601,Summary!$B:$I,5,0),0),0)</f>
        <v>0</v>
      </c>
      <c r="H1601" s="99">
        <f t="shared" si="261"/>
        <v>1226.5999999999999</v>
      </c>
      <c r="I1601" s="157">
        <f>VLOOKUP($A1601,'2024-25 Salary &amp; Benefits'!$A:$I,3,FALSE)</f>
        <v>1.18</v>
      </c>
      <c r="J1601" s="157">
        <f>VLOOKUP($A1601,'2024-25 Salary &amp; Benefits'!$A:$I,4,FALSE)</f>
        <v>1.18</v>
      </c>
      <c r="K1601" s="144">
        <f t="shared" si="262"/>
        <v>1226.5999999999999</v>
      </c>
      <c r="L1601" s="143">
        <f t="shared" si="263"/>
        <v>3.5979999999999999</v>
      </c>
      <c r="M1601" s="145">
        <f>'2024-25 Salary &amp; Benefits'!$E$6</f>
        <v>72728</v>
      </c>
      <c r="N1601" s="145">
        <f>'2024-25 Salary &amp; Benefits'!$F$6</f>
        <v>78209</v>
      </c>
      <c r="O1601" s="9">
        <f t="shared" si="264"/>
        <v>308776.90999999997</v>
      </c>
      <c r="P1601" s="9">
        <f t="shared" si="265"/>
        <v>23270.350000000035</v>
      </c>
      <c r="Q1601" s="9">
        <f>'2024-25 Salary &amp; Benefits'!G$6</f>
        <v>14418.72</v>
      </c>
      <c r="R1601" s="146">
        <f>'2024-25 Salary &amp; Benefits'!H$6</f>
        <v>0.18149999999999999</v>
      </c>
      <c r="S1601" s="146">
        <f>'2024-25 Salary &amp; Benefits'!I$6</f>
        <v>0.17510000000000001</v>
      </c>
      <c r="T1601" s="9">
        <f t="shared" si="266"/>
        <v>111996.2</v>
      </c>
      <c r="U1601" s="9">
        <f t="shared" si="267"/>
        <v>5534.12</v>
      </c>
      <c r="V1601" s="9">
        <f t="shared" si="268"/>
        <v>969.02</v>
      </c>
      <c r="W1601" s="9">
        <f t="shared" si="269"/>
        <v>6503.1399999999994</v>
      </c>
      <c r="X1601" s="22">
        <f t="shared" si="270"/>
        <v>450546.60000000003</v>
      </c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</row>
    <row r="1602" spans="1:159" s="4" customFormat="1">
      <c r="A1602" s="78" t="s">
        <v>2325</v>
      </c>
      <c r="B1602" s="90" t="s">
        <v>731</v>
      </c>
      <c r="C1602" s="91">
        <v>5484</v>
      </c>
      <c r="D1602" s="90" t="s">
        <v>2605</v>
      </c>
      <c r="E1602" s="110" t="str">
        <f>VLOOKUP($C1602,'2023-24 School Level AAFTE'!$C$4:$L$2380,9,FALSE)</f>
        <v>No</v>
      </c>
      <c r="F1602" s="98">
        <f>VLOOKUP($C1602,'2023-24 School Level AAFTE'!$C$4:$J$2380,8,FALSE)</f>
        <v>761.98</v>
      </c>
      <c r="G1602" s="100">
        <f>IFERROR(IF(E1602= "yes",VLOOKUP(C1602,Summary!$B:$I,5,0),0),0)</f>
        <v>0</v>
      </c>
      <c r="H1602" s="99">
        <f t="shared" si="261"/>
        <v>0</v>
      </c>
      <c r="I1602" s="157">
        <f>VLOOKUP($A1602,'2024-25 Salary &amp; Benefits'!$A:$I,3,FALSE)</f>
        <v>1.18</v>
      </c>
      <c r="J1602" s="157">
        <f>VLOOKUP($A1602,'2024-25 Salary &amp; Benefits'!$A:$I,4,FALSE)</f>
        <v>1.18</v>
      </c>
      <c r="K1602" s="144">
        <f t="shared" si="262"/>
        <v>0</v>
      </c>
      <c r="L1602" s="143">
        <f t="shared" si="263"/>
        <v>0</v>
      </c>
      <c r="M1602" s="145">
        <f>'2024-25 Salary &amp; Benefits'!$E$6</f>
        <v>72728</v>
      </c>
      <c r="N1602" s="145">
        <f>'2024-25 Salary &amp; Benefits'!$F$6</f>
        <v>78209</v>
      </c>
      <c r="O1602" s="9">
        <f t="shared" si="264"/>
        <v>0</v>
      </c>
      <c r="P1602" s="9">
        <f t="shared" si="265"/>
        <v>0</v>
      </c>
      <c r="Q1602" s="9">
        <f>'2024-25 Salary &amp; Benefits'!G$6</f>
        <v>14418.72</v>
      </c>
      <c r="R1602" s="146">
        <f>'2024-25 Salary &amp; Benefits'!H$6</f>
        <v>0.18149999999999999</v>
      </c>
      <c r="S1602" s="146">
        <f>'2024-25 Salary &amp; Benefits'!I$6</f>
        <v>0.17510000000000001</v>
      </c>
      <c r="T1602" s="9">
        <f t="shared" si="266"/>
        <v>0</v>
      </c>
      <c r="U1602" s="9">
        <f t="shared" si="267"/>
        <v>0</v>
      </c>
      <c r="V1602" s="9">
        <f t="shared" si="268"/>
        <v>0</v>
      </c>
      <c r="W1602" s="9">
        <f t="shared" si="269"/>
        <v>0</v>
      </c>
      <c r="X1602" s="22">
        <f t="shared" si="270"/>
        <v>0</v>
      </c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</row>
    <row r="1603" spans="1:159" s="4" customFormat="1">
      <c r="A1603" s="78" t="s">
        <v>2325</v>
      </c>
      <c r="B1603" s="90" t="s">
        <v>731</v>
      </c>
      <c r="C1603" s="91">
        <v>5519</v>
      </c>
      <c r="D1603" s="90" t="s">
        <v>2983</v>
      </c>
      <c r="E1603" s="110" t="str">
        <f>VLOOKUP($C1603,'2023-24 School Level AAFTE'!$C$4:$L$2380,9,FALSE)</f>
        <v>No</v>
      </c>
      <c r="F1603" s="98">
        <f>VLOOKUP($C1603,'2023-24 School Level AAFTE'!$C$4:$J$2380,8,FALSE)</f>
        <v>510</v>
      </c>
      <c r="G1603" s="100">
        <f>IFERROR(IF(E1603= "yes",VLOOKUP(C1603,Summary!$B:$I,5,0),0),0)</f>
        <v>0</v>
      </c>
      <c r="H1603" s="99">
        <f t="shared" si="261"/>
        <v>0</v>
      </c>
      <c r="I1603" s="157">
        <f>VLOOKUP($A1603,'2024-25 Salary &amp; Benefits'!$A:$I,3,FALSE)</f>
        <v>1.18</v>
      </c>
      <c r="J1603" s="157">
        <f>VLOOKUP($A1603,'2024-25 Salary &amp; Benefits'!$A:$I,4,FALSE)</f>
        <v>1.18</v>
      </c>
      <c r="K1603" s="144">
        <f t="shared" si="262"/>
        <v>0</v>
      </c>
      <c r="L1603" s="143">
        <f t="shared" si="263"/>
        <v>0</v>
      </c>
      <c r="M1603" s="145">
        <f>'2024-25 Salary &amp; Benefits'!$E$6</f>
        <v>72728</v>
      </c>
      <c r="N1603" s="145">
        <f>'2024-25 Salary &amp; Benefits'!$F$6</f>
        <v>78209</v>
      </c>
      <c r="O1603" s="9">
        <f t="shared" si="264"/>
        <v>0</v>
      </c>
      <c r="P1603" s="9">
        <f t="shared" si="265"/>
        <v>0</v>
      </c>
      <c r="Q1603" s="9">
        <f>'2024-25 Salary &amp; Benefits'!G$6</f>
        <v>14418.72</v>
      </c>
      <c r="R1603" s="146">
        <f>'2024-25 Salary &amp; Benefits'!H$6</f>
        <v>0.18149999999999999</v>
      </c>
      <c r="S1603" s="146">
        <f>'2024-25 Salary &amp; Benefits'!I$6</f>
        <v>0.17510000000000001</v>
      </c>
      <c r="T1603" s="9">
        <f t="shared" si="266"/>
        <v>0</v>
      </c>
      <c r="U1603" s="9">
        <f t="shared" si="267"/>
        <v>0</v>
      </c>
      <c r="V1603" s="9">
        <f t="shared" si="268"/>
        <v>0</v>
      </c>
      <c r="W1603" s="9">
        <f t="shared" si="269"/>
        <v>0</v>
      </c>
      <c r="X1603" s="22">
        <f t="shared" si="270"/>
        <v>0</v>
      </c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</row>
    <row r="1604" spans="1:159" s="4" customFormat="1">
      <c r="A1604" s="78" t="s">
        <v>2325</v>
      </c>
      <c r="B1604" s="90" t="s">
        <v>731</v>
      </c>
      <c r="C1604" s="91">
        <v>3668</v>
      </c>
      <c r="D1604" s="90" t="s">
        <v>747</v>
      </c>
      <c r="E1604" s="110" t="str">
        <f>VLOOKUP($C1604,'2023-24 School Level AAFTE'!$C$4:$L$2380,9,FALSE)</f>
        <v>No</v>
      </c>
      <c r="F1604" s="98">
        <f>VLOOKUP($C1604,'2023-24 School Level AAFTE'!$C$4:$J$2380,8,FALSE)</f>
        <v>336.57</v>
      </c>
      <c r="G1604" s="100">
        <f>IFERROR(IF(E1604= "yes",VLOOKUP(C1604,Summary!$B:$I,5,0),0),0)</f>
        <v>0</v>
      </c>
      <c r="H1604" s="99">
        <f t="shared" si="261"/>
        <v>0</v>
      </c>
      <c r="I1604" s="157">
        <f>VLOOKUP($A1604,'2024-25 Salary &amp; Benefits'!$A:$I,3,FALSE)</f>
        <v>1.18</v>
      </c>
      <c r="J1604" s="157">
        <f>VLOOKUP($A1604,'2024-25 Salary &amp; Benefits'!$A:$I,4,FALSE)</f>
        <v>1.18</v>
      </c>
      <c r="K1604" s="144">
        <f t="shared" si="262"/>
        <v>0</v>
      </c>
      <c r="L1604" s="143">
        <f t="shared" si="263"/>
        <v>0</v>
      </c>
      <c r="M1604" s="145">
        <f>'2024-25 Salary &amp; Benefits'!$E$6</f>
        <v>72728</v>
      </c>
      <c r="N1604" s="145">
        <f>'2024-25 Salary &amp; Benefits'!$F$6</f>
        <v>78209</v>
      </c>
      <c r="O1604" s="9">
        <f t="shared" si="264"/>
        <v>0</v>
      </c>
      <c r="P1604" s="9">
        <f t="shared" si="265"/>
        <v>0</v>
      </c>
      <c r="Q1604" s="9">
        <f>'2024-25 Salary &amp; Benefits'!G$6</f>
        <v>14418.72</v>
      </c>
      <c r="R1604" s="146">
        <f>'2024-25 Salary &amp; Benefits'!H$6</f>
        <v>0.18149999999999999</v>
      </c>
      <c r="S1604" s="146">
        <f>'2024-25 Salary &amp; Benefits'!I$6</f>
        <v>0.17510000000000001</v>
      </c>
      <c r="T1604" s="9">
        <f t="shared" si="266"/>
        <v>0</v>
      </c>
      <c r="U1604" s="9">
        <f t="shared" si="267"/>
        <v>0</v>
      </c>
      <c r="V1604" s="9">
        <f t="shared" si="268"/>
        <v>0</v>
      </c>
      <c r="W1604" s="9">
        <f t="shared" si="269"/>
        <v>0</v>
      </c>
      <c r="X1604" s="22">
        <f t="shared" si="270"/>
        <v>0</v>
      </c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</row>
    <row r="1605" spans="1:159" s="4" customFormat="1">
      <c r="A1605" s="78" t="s">
        <v>2325</v>
      </c>
      <c r="B1605" s="90" t="s">
        <v>731</v>
      </c>
      <c r="C1605" s="91">
        <v>3740</v>
      </c>
      <c r="D1605" s="90" t="s">
        <v>749</v>
      </c>
      <c r="E1605" s="110" t="str">
        <f>VLOOKUP($C1605,'2023-24 School Level AAFTE'!$C$4:$L$2380,9,FALSE)</f>
        <v>No</v>
      </c>
      <c r="F1605" s="98">
        <f>VLOOKUP($C1605,'2023-24 School Level AAFTE'!$C$4:$J$2380,8,FALSE)</f>
        <v>411.86</v>
      </c>
      <c r="G1605" s="100">
        <f>IFERROR(IF(E1605= "yes",VLOOKUP(C1605,Summary!$B:$I,5,0),0),0)</f>
        <v>0</v>
      </c>
      <c r="H1605" s="99">
        <f t="shared" si="261"/>
        <v>0</v>
      </c>
      <c r="I1605" s="157">
        <f>VLOOKUP($A1605,'2024-25 Salary &amp; Benefits'!$A:$I,3,FALSE)</f>
        <v>1.18</v>
      </c>
      <c r="J1605" s="157">
        <f>VLOOKUP($A1605,'2024-25 Salary &amp; Benefits'!$A:$I,4,FALSE)</f>
        <v>1.18</v>
      </c>
      <c r="K1605" s="144">
        <f t="shared" si="262"/>
        <v>0</v>
      </c>
      <c r="L1605" s="143">
        <f t="shared" si="263"/>
        <v>0</v>
      </c>
      <c r="M1605" s="145">
        <f>'2024-25 Salary &amp; Benefits'!$E$6</f>
        <v>72728</v>
      </c>
      <c r="N1605" s="145">
        <f>'2024-25 Salary &amp; Benefits'!$F$6</f>
        <v>78209</v>
      </c>
      <c r="O1605" s="9">
        <f t="shared" si="264"/>
        <v>0</v>
      </c>
      <c r="P1605" s="9">
        <f t="shared" si="265"/>
        <v>0</v>
      </c>
      <c r="Q1605" s="9">
        <f>'2024-25 Salary &amp; Benefits'!G$6</f>
        <v>14418.72</v>
      </c>
      <c r="R1605" s="146">
        <f>'2024-25 Salary &amp; Benefits'!H$6</f>
        <v>0.18149999999999999</v>
      </c>
      <c r="S1605" s="146">
        <f>'2024-25 Salary &amp; Benefits'!I$6</f>
        <v>0.17510000000000001</v>
      </c>
      <c r="T1605" s="9">
        <f t="shared" si="266"/>
        <v>0</v>
      </c>
      <c r="U1605" s="9">
        <f t="shared" si="267"/>
        <v>0</v>
      </c>
      <c r="V1605" s="9">
        <f t="shared" si="268"/>
        <v>0</v>
      </c>
      <c r="W1605" s="9">
        <f t="shared" si="269"/>
        <v>0</v>
      </c>
      <c r="X1605" s="22">
        <f t="shared" si="270"/>
        <v>0</v>
      </c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</row>
    <row r="1606" spans="1:159" s="4" customFormat="1">
      <c r="A1606" s="78" t="s">
        <v>2325</v>
      </c>
      <c r="B1606" s="90" t="s">
        <v>731</v>
      </c>
      <c r="C1606" s="91">
        <v>5282</v>
      </c>
      <c r="D1606" s="90" t="s">
        <v>753</v>
      </c>
      <c r="E1606" s="110" t="str">
        <f>VLOOKUP($C1606,'2023-24 School Level AAFTE'!$C$4:$L$2380,9,FALSE)</f>
        <v>Yes</v>
      </c>
      <c r="F1606" s="98">
        <f>VLOOKUP($C1606,'2023-24 School Level AAFTE'!$C$4:$J$2380,8,FALSE)</f>
        <v>206.88</v>
      </c>
      <c r="G1606" s="100">
        <f>IFERROR(IF(E1606= "yes",VLOOKUP(C1606,Summary!$B:$I,5,0),0),0)</f>
        <v>0</v>
      </c>
      <c r="H1606" s="99">
        <f t="shared" ref="H1606:H1667" si="271">IF(E1606= "yes", F1606,0)</f>
        <v>206.88</v>
      </c>
      <c r="I1606" s="157">
        <f>VLOOKUP($A1606,'2024-25 Salary &amp; Benefits'!$A:$I,3,FALSE)</f>
        <v>1.18</v>
      </c>
      <c r="J1606" s="157">
        <f>VLOOKUP($A1606,'2024-25 Salary &amp; Benefits'!$A:$I,4,FALSE)</f>
        <v>1.18</v>
      </c>
      <c r="K1606" s="144">
        <f t="shared" ref="K1606:K1667" si="272">IF(G1606&gt;0,G1606,H1606)</f>
        <v>206.88</v>
      </c>
      <c r="L1606" s="143">
        <f t="shared" ref="L1606:L1667" si="273">ROUND((($K1606*1.1*36)/15)/900,3)</f>
        <v>0.60699999999999998</v>
      </c>
      <c r="M1606" s="145">
        <f>'2024-25 Salary &amp; Benefits'!$E$6</f>
        <v>72728</v>
      </c>
      <c r="N1606" s="145">
        <f>'2024-25 Salary &amp; Benefits'!$F$6</f>
        <v>78209</v>
      </c>
      <c r="O1606" s="9">
        <f t="shared" ref="O1606:O1667" si="274">ROUND($I1606*$M1606*$L1606,2)</f>
        <v>52092.160000000003</v>
      </c>
      <c r="P1606" s="9">
        <f t="shared" ref="P1606:P1667" si="275">ROUND($J1606*$N1606*$L1606,2)-O1606</f>
        <v>3925.8199999999997</v>
      </c>
      <c r="Q1606" s="9">
        <f>'2024-25 Salary &amp; Benefits'!G$6</f>
        <v>14418.72</v>
      </c>
      <c r="R1606" s="146">
        <f>'2024-25 Salary &amp; Benefits'!H$6</f>
        <v>0.18149999999999999</v>
      </c>
      <c r="S1606" s="146">
        <f>'2024-25 Salary &amp; Benefits'!I$6</f>
        <v>0.17510000000000001</v>
      </c>
      <c r="T1606" s="9">
        <f t="shared" ref="T1606:T1667" si="276">ROUND(O1606*R1606+P1606*S1606+L1606*Q1606,2)</f>
        <v>18894.3</v>
      </c>
      <c r="U1606" s="9">
        <f t="shared" ref="U1606:U1667" si="277">ROUND((($N1606*$J1606*$L1606)/180)*3,2)</f>
        <v>933.63</v>
      </c>
      <c r="V1606" s="9">
        <f t="shared" ref="V1606:V1667" si="278">ROUND(U1606*S1606,2)</f>
        <v>163.47999999999999</v>
      </c>
      <c r="W1606" s="9">
        <f t="shared" ref="W1606:W1667" si="279">SUM(U1606:V1606)</f>
        <v>1097.1099999999999</v>
      </c>
      <c r="X1606" s="22">
        <f t="shared" ref="X1606:X1667" si="280">SUM(T1606,O1606:P1606,W1606)</f>
        <v>76009.39</v>
      </c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</row>
    <row r="1607" spans="1:159" s="4" customFormat="1">
      <c r="A1607" s="78" t="s">
        <v>2325</v>
      </c>
      <c r="B1607" s="90" t="s">
        <v>731</v>
      </c>
      <c r="C1607" s="91">
        <v>3702</v>
      </c>
      <c r="D1607" s="90" t="s">
        <v>748</v>
      </c>
      <c r="E1607" s="110" t="str">
        <f>VLOOKUP($C1607,'2023-24 School Level AAFTE'!$C$4:$L$2380,9,FALSE)</f>
        <v>Yes</v>
      </c>
      <c r="F1607" s="98">
        <f>VLOOKUP($C1607,'2023-24 School Level AAFTE'!$C$4:$J$2380,8,FALSE)</f>
        <v>370.76</v>
      </c>
      <c r="G1607" s="100">
        <f>IFERROR(IF(E1607= "yes",VLOOKUP(C1607,Summary!$B:$I,5,0),0),0)</f>
        <v>0</v>
      </c>
      <c r="H1607" s="99">
        <f t="shared" si="271"/>
        <v>370.76</v>
      </c>
      <c r="I1607" s="157">
        <f>VLOOKUP($A1607,'2024-25 Salary &amp; Benefits'!$A:$I,3,FALSE)</f>
        <v>1.18</v>
      </c>
      <c r="J1607" s="157">
        <f>VLOOKUP($A1607,'2024-25 Salary &amp; Benefits'!$A:$I,4,FALSE)</f>
        <v>1.18</v>
      </c>
      <c r="K1607" s="144">
        <f t="shared" si="272"/>
        <v>370.76</v>
      </c>
      <c r="L1607" s="143">
        <f t="shared" si="273"/>
        <v>1.0880000000000001</v>
      </c>
      <c r="M1607" s="145">
        <f>'2024-25 Salary &amp; Benefits'!$E$6</f>
        <v>72728</v>
      </c>
      <c r="N1607" s="145">
        <f>'2024-25 Salary &amp; Benefits'!$F$6</f>
        <v>78209</v>
      </c>
      <c r="O1607" s="9">
        <f t="shared" si="274"/>
        <v>93371.12</v>
      </c>
      <c r="P1607" s="9">
        <f t="shared" si="275"/>
        <v>7036.7200000000012</v>
      </c>
      <c r="Q1607" s="9">
        <f>'2024-25 Salary &amp; Benefits'!G$6</f>
        <v>14418.72</v>
      </c>
      <c r="R1607" s="146">
        <f>'2024-25 Salary &amp; Benefits'!H$6</f>
        <v>0.18149999999999999</v>
      </c>
      <c r="S1607" s="146">
        <f>'2024-25 Salary &amp; Benefits'!I$6</f>
        <v>0.17510000000000001</v>
      </c>
      <c r="T1607" s="9">
        <f t="shared" si="276"/>
        <v>33866.559999999998</v>
      </c>
      <c r="U1607" s="9">
        <f t="shared" si="277"/>
        <v>1673.46</v>
      </c>
      <c r="V1607" s="9">
        <f t="shared" si="278"/>
        <v>293.02</v>
      </c>
      <c r="W1607" s="9">
        <f t="shared" si="279"/>
        <v>1966.48</v>
      </c>
      <c r="X1607" s="22">
        <f t="shared" si="280"/>
        <v>136240.88</v>
      </c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</row>
    <row r="1608" spans="1:159" s="4" customFormat="1">
      <c r="A1608" s="78" t="s">
        <v>2282</v>
      </c>
      <c r="B1608" s="90" t="s">
        <v>364</v>
      </c>
      <c r="C1608" s="91">
        <v>2789</v>
      </c>
      <c r="D1608" s="90" t="s">
        <v>366</v>
      </c>
      <c r="E1608" s="110" t="str">
        <f>VLOOKUP($C1608,'2023-24 School Level AAFTE'!$C$4:$L$2380,9,FALSE)</f>
        <v>Yes</v>
      </c>
      <c r="F1608" s="98">
        <f>VLOOKUP($C1608,'2023-24 School Level AAFTE'!$C$4:$J$2380,8,FALSE)</f>
        <v>174.18</v>
      </c>
      <c r="G1608" s="100">
        <f>IFERROR(IF(E1608= "yes",VLOOKUP(C1608,Summary!$B:$I,5,0),0),0)</f>
        <v>0</v>
      </c>
      <c r="H1608" s="99">
        <f t="shared" si="271"/>
        <v>174.18</v>
      </c>
      <c r="I1608" s="157">
        <f>VLOOKUP($A1608,'2024-25 Salary &amp; Benefits'!$A:$I,3,FALSE)</f>
        <v>1.01</v>
      </c>
      <c r="J1608" s="157">
        <f>VLOOKUP($A1608,'2024-25 Salary &amp; Benefits'!$A:$I,4,FALSE)</f>
        <v>1.01</v>
      </c>
      <c r="K1608" s="144">
        <f t="shared" si="272"/>
        <v>174.18</v>
      </c>
      <c r="L1608" s="143">
        <f t="shared" si="273"/>
        <v>0.51100000000000001</v>
      </c>
      <c r="M1608" s="145">
        <f>'2024-25 Salary &amp; Benefits'!$E$6</f>
        <v>72728</v>
      </c>
      <c r="N1608" s="145">
        <f>'2024-25 Salary &amp; Benefits'!$F$6</f>
        <v>78209</v>
      </c>
      <c r="O1608" s="9">
        <f t="shared" si="274"/>
        <v>37535.65</v>
      </c>
      <c r="P1608" s="9">
        <f t="shared" si="275"/>
        <v>2828.7999999999956</v>
      </c>
      <c r="Q1608" s="9">
        <f>'2024-25 Salary &amp; Benefits'!G$6</f>
        <v>14418.72</v>
      </c>
      <c r="R1608" s="146">
        <f>'2024-25 Salary &amp; Benefits'!H$6</f>
        <v>0.18149999999999999</v>
      </c>
      <c r="S1608" s="146">
        <f>'2024-25 Salary &amp; Benefits'!I$6</f>
        <v>0.17510000000000001</v>
      </c>
      <c r="T1608" s="9">
        <f t="shared" si="276"/>
        <v>14676.01</v>
      </c>
      <c r="U1608" s="9">
        <f t="shared" si="277"/>
        <v>672.74</v>
      </c>
      <c r="V1608" s="9">
        <f t="shared" si="278"/>
        <v>117.8</v>
      </c>
      <c r="W1608" s="9">
        <f t="shared" si="279"/>
        <v>790.54</v>
      </c>
      <c r="X1608" s="22">
        <f t="shared" si="280"/>
        <v>55831</v>
      </c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</row>
    <row r="1609" spans="1:159" s="4" customFormat="1">
      <c r="A1609" s="78" t="s">
        <v>2282</v>
      </c>
      <c r="B1609" s="90" t="s">
        <v>364</v>
      </c>
      <c r="C1609" s="89">
        <v>3559</v>
      </c>
      <c r="D1609" s="79" t="s">
        <v>367</v>
      </c>
      <c r="E1609" s="110" t="str">
        <f>VLOOKUP($C1609,'2023-24 School Level AAFTE'!$C$4:$L$2380,9,FALSE)</f>
        <v>Yes</v>
      </c>
      <c r="F1609" s="98">
        <f>VLOOKUP($C1609,'2023-24 School Level AAFTE'!$C$4:$J$2380,8,FALSE)</f>
        <v>66.94</v>
      </c>
      <c r="G1609" s="100">
        <f>IFERROR(IF(E1609= "yes",VLOOKUP(C1609,Summary!$B:$I,5,0),0),0)</f>
        <v>0</v>
      </c>
      <c r="H1609" s="99">
        <f t="shared" si="271"/>
        <v>66.94</v>
      </c>
      <c r="I1609" s="157">
        <f>VLOOKUP($A1609,'2024-25 Salary &amp; Benefits'!$A:$I,3,FALSE)</f>
        <v>1.01</v>
      </c>
      <c r="J1609" s="157">
        <f>VLOOKUP($A1609,'2024-25 Salary &amp; Benefits'!$A:$I,4,FALSE)</f>
        <v>1.01</v>
      </c>
      <c r="K1609" s="144">
        <f t="shared" si="272"/>
        <v>66.94</v>
      </c>
      <c r="L1609" s="143">
        <f t="shared" si="273"/>
        <v>0.19600000000000001</v>
      </c>
      <c r="M1609" s="145">
        <f>'2024-25 Salary &amp; Benefits'!$E$6</f>
        <v>72728</v>
      </c>
      <c r="N1609" s="145">
        <f>'2024-25 Salary &amp; Benefits'!$F$6</f>
        <v>78209</v>
      </c>
      <c r="O1609" s="9">
        <f t="shared" si="274"/>
        <v>14397.23</v>
      </c>
      <c r="P1609" s="9">
        <f t="shared" si="275"/>
        <v>1085.0200000000004</v>
      </c>
      <c r="Q1609" s="9">
        <f>'2024-25 Salary &amp; Benefits'!G$6</f>
        <v>14418.72</v>
      </c>
      <c r="R1609" s="146">
        <f>'2024-25 Salary &amp; Benefits'!H$6</f>
        <v>0.18149999999999999</v>
      </c>
      <c r="S1609" s="146">
        <f>'2024-25 Salary &amp; Benefits'!I$6</f>
        <v>0.17510000000000001</v>
      </c>
      <c r="T1609" s="9">
        <f t="shared" si="276"/>
        <v>5629.15</v>
      </c>
      <c r="U1609" s="9">
        <f t="shared" si="277"/>
        <v>258.04000000000002</v>
      </c>
      <c r="V1609" s="9">
        <f t="shared" si="278"/>
        <v>45.18</v>
      </c>
      <c r="W1609" s="9">
        <f t="shared" si="279"/>
        <v>303.22000000000003</v>
      </c>
      <c r="X1609" s="22">
        <f t="shared" si="280"/>
        <v>21414.62</v>
      </c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</row>
    <row r="1610" spans="1:159" s="4" customFormat="1">
      <c r="A1610" s="78" t="s">
        <v>2282</v>
      </c>
      <c r="B1610" s="90" t="s">
        <v>364</v>
      </c>
      <c r="C1610" s="91">
        <v>1898</v>
      </c>
      <c r="D1610" s="90" t="s">
        <v>365</v>
      </c>
      <c r="E1610" s="110" t="str">
        <f>VLOOKUP($C1610,'2023-24 School Level AAFTE'!$C$4:$L$2380,9,FALSE)</f>
        <v>No</v>
      </c>
      <c r="F1610" s="98">
        <f>VLOOKUP($C1610,'2023-24 School Level AAFTE'!$C$4:$J$2380,8,FALSE)</f>
        <v>80.91</v>
      </c>
      <c r="G1610" s="100">
        <f>IFERROR(IF(E1610= "yes",VLOOKUP(C1610,Summary!$B:$I,5,0),0),0)</f>
        <v>0</v>
      </c>
      <c r="H1610" s="99">
        <f t="shared" si="271"/>
        <v>0</v>
      </c>
      <c r="I1610" s="157">
        <f>VLOOKUP($A1610,'2024-25 Salary &amp; Benefits'!$A:$I,3,FALSE)</f>
        <v>1.01</v>
      </c>
      <c r="J1610" s="157">
        <f>VLOOKUP($A1610,'2024-25 Salary &amp; Benefits'!$A:$I,4,FALSE)</f>
        <v>1.01</v>
      </c>
      <c r="K1610" s="144">
        <f t="shared" si="272"/>
        <v>0</v>
      </c>
      <c r="L1610" s="143">
        <f t="shared" si="273"/>
        <v>0</v>
      </c>
      <c r="M1610" s="145">
        <f>'2024-25 Salary &amp; Benefits'!$E$6</f>
        <v>72728</v>
      </c>
      <c r="N1610" s="145">
        <f>'2024-25 Salary &amp; Benefits'!$F$6</f>
        <v>78209</v>
      </c>
      <c r="O1610" s="9">
        <f t="shared" si="274"/>
        <v>0</v>
      </c>
      <c r="P1610" s="9">
        <f t="shared" si="275"/>
        <v>0</v>
      </c>
      <c r="Q1610" s="9">
        <f>'2024-25 Salary &amp; Benefits'!G$6</f>
        <v>14418.72</v>
      </c>
      <c r="R1610" s="146">
        <f>'2024-25 Salary &amp; Benefits'!H$6</f>
        <v>0.18149999999999999</v>
      </c>
      <c r="S1610" s="146">
        <f>'2024-25 Salary &amp; Benefits'!I$6</f>
        <v>0.17510000000000001</v>
      </c>
      <c r="T1610" s="9">
        <f t="shared" si="276"/>
        <v>0</v>
      </c>
      <c r="U1610" s="9">
        <f t="shared" si="277"/>
        <v>0</v>
      </c>
      <c r="V1610" s="9">
        <f t="shared" si="278"/>
        <v>0</v>
      </c>
      <c r="W1610" s="9">
        <f t="shared" si="279"/>
        <v>0</v>
      </c>
      <c r="X1610" s="22">
        <f t="shared" si="280"/>
        <v>0</v>
      </c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</row>
    <row r="1611" spans="1:159" s="4" customFormat="1">
      <c r="A1611" s="78" t="s">
        <v>2282</v>
      </c>
      <c r="B1611" s="90" t="s">
        <v>364</v>
      </c>
      <c r="C1611" s="91">
        <v>3579</v>
      </c>
      <c r="D1611" s="90" t="s">
        <v>368</v>
      </c>
      <c r="E1611" s="110" t="str">
        <f>VLOOKUP($C1611,'2023-24 School Level AAFTE'!$C$4:$L$2380,9,FALSE)</f>
        <v>Yes</v>
      </c>
      <c r="F1611" s="98">
        <f>VLOOKUP($C1611,'2023-24 School Level AAFTE'!$C$4:$J$2380,8,FALSE)</f>
        <v>102.36000000000001</v>
      </c>
      <c r="G1611" s="100">
        <f>IFERROR(IF(E1611= "yes",VLOOKUP(C1611,Summary!$B:$I,5,0),0),0)</f>
        <v>0</v>
      </c>
      <c r="H1611" s="99">
        <f t="shared" si="271"/>
        <v>102.36000000000001</v>
      </c>
      <c r="I1611" s="157">
        <f>VLOOKUP($A1611,'2024-25 Salary &amp; Benefits'!$A:$I,3,FALSE)</f>
        <v>1.01</v>
      </c>
      <c r="J1611" s="157">
        <f>VLOOKUP($A1611,'2024-25 Salary &amp; Benefits'!$A:$I,4,FALSE)</f>
        <v>1.01</v>
      </c>
      <c r="K1611" s="144">
        <f t="shared" si="272"/>
        <v>102.36000000000001</v>
      </c>
      <c r="L1611" s="143">
        <f t="shared" si="273"/>
        <v>0.3</v>
      </c>
      <c r="M1611" s="145">
        <f>'2024-25 Salary &amp; Benefits'!$E$6</f>
        <v>72728</v>
      </c>
      <c r="N1611" s="145">
        <f>'2024-25 Salary &amp; Benefits'!$F$6</f>
        <v>78209</v>
      </c>
      <c r="O1611" s="9">
        <f t="shared" si="274"/>
        <v>22036.58</v>
      </c>
      <c r="P1611" s="9">
        <f t="shared" si="275"/>
        <v>1660.75</v>
      </c>
      <c r="Q1611" s="9">
        <f>'2024-25 Salary &amp; Benefits'!G$6</f>
        <v>14418.72</v>
      </c>
      <c r="R1611" s="146">
        <f>'2024-25 Salary &amp; Benefits'!H$6</f>
        <v>0.18149999999999999</v>
      </c>
      <c r="S1611" s="146">
        <f>'2024-25 Salary &amp; Benefits'!I$6</f>
        <v>0.17510000000000001</v>
      </c>
      <c r="T1611" s="9">
        <f t="shared" si="276"/>
        <v>8616.0499999999993</v>
      </c>
      <c r="U1611" s="9">
        <f t="shared" si="277"/>
        <v>394.96</v>
      </c>
      <c r="V1611" s="9">
        <f t="shared" si="278"/>
        <v>69.16</v>
      </c>
      <c r="W1611" s="9">
        <f t="shared" si="279"/>
        <v>464.12</v>
      </c>
      <c r="X1611" s="22">
        <f t="shared" si="280"/>
        <v>32777.5</v>
      </c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</row>
    <row r="1612" spans="1:159" s="4" customFormat="1">
      <c r="A1612" s="78" t="s">
        <v>2241</v>
      </c>
      <c r="B1612" s="90" t="s">
        <v>75</v>
      </c>
      <c r="C1612" s="91">
        <v>4060</v>
      </c>
      <c r="D1612" s="90" t="s">
        <v>88</v>
      </c>
      <c r="E1612" s="110" t="str">
        <f>VLOOKUP($C1612,'2023-24 School Level AAFTE'!$C$4:$L$2380,9,FALSE)</f>
        <v>No</v>
      </c>
      <c r="F1612" s="98">
        <f>VLOOKUP($C1612,'2023-24 School Level AAFTE'!$C$4:$J$2380,8,FALSE)</f>
        <v>589.38</v>
      </c>
      <c r="G1612" s="100">
        <f>IFERROR(IF(E1612= "yes",VLOOKUP(C1612,Summary!$B:$I,5,0),0),0)</f>
        <v>0</v>
      </c>
      <c r="H1612" s="99">
        <f t="shared" si="271"/>
        <v>0</v>
      </c>
      <c r="I1612" s="157">
        <f>VLOOKUP($A1612,'2024-25 Salary &amp; Benefits'!$A:$I,3,FALSE)</f>
        <v>1</v>
      </c>
      <c r="J1612" s="157">
        <f>VLOOKUP($A1612,'2024-25 Salary &amp; Benefits'!$A:$I,4,FALSE)</f>
        <v>1</v>
      </c>
      <c r="K1612" s="144">
        <f t="shared" si="272"/>
        <v>0</v>
      </c>
      <c r="L1612" s="143">
        <f t="shared" si="273"/>
        <v>0</v>
      </c>
      <c r="M1612" s="145">
        <f>'2024-25 Salary &amp; Benefits'!$E$6</f>
        <v>72728</v>
      </c>
      <c r="N1612" s="145">
        <f>'2024-25 Salary &amp; Benefits'!$F$6</f>
        <v>78209</v>
      </c>
      <c r="O1612" s="9">
        <f t="shared" si="274"/>
        <v>0</v>
      </c>
      <c r="P1612" s="9">
        <f t="shared" si="275"/>
        <v>0</v>
      </c>
      <c r="Q1612" s="9">
        <f>'2024-25 Salary &amp; Benefits'!G$6</f>
        <v>14418.72</v>
      </c>
      <c r="R1612" s="146">
        <f>'2024-25 Salary &amp; Benefits'!H$6</f>
        <v>0.18149999999999999</v>
      </c>
      <c r="S1612" s="146">
        <f>'2024-25 Salary &amp; Benefits'!I$6</f>
        <v>0.17510000000000001</v>
      </c>
      <c r="T1612" s="9">
        <f t="shared" si="276"/>
        <v>0</v>
      </c>
      <c r="U1612" s="9">
        <f t="shared" si="277"/>
        <v>0</v>
      </c>
      <c r="V1612" s="9">
        <f t="shared" si="278"/>
        <v>0</v>
      </c>
      <c r="W1612" s="9">
        <f t="shared" si="279"/>
        <v>0</v>
      </c>
      <c r="X1612" s="22">
        <f t="shared" si="280"/>
        <v>0</v>
      </c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</row>
    <row r="1613" spans="1:159" s="4" customFormat="1">
      <c r="A1613" s="78" t="s">
        <v>2241</v>
      </c>
      <c r="B1613" s="90" t="s">
        <v>75</v>
      </c>
      <c r="C1613" s="91">
        <v>2721</v>
      </c>
      <c r="D1613" s="90" t="s">
        <v>80</v>
      </c>
      <c r="E1613" s="110" t="str">
        <f>VLOOKUP($C1613,'2023-24 School Level AAFTE'!$C$4:$L$2380,9,FALSE)</f>
        <v>Yes</v>
      </c>
      <c r="F1613" s="98">
        <f>VLOOKUP($C1613,'2023-24 School Level AAFTE'!$C$4:$J$2380,8,FALSE)</f>
        <v>801.06</v>
      </c>
      <c r="G1613" s="100">
        <f>IFERROR(IF(E1613= "yes",VLOOKUP(C1613,Summary!$B:$I,5,0),0),0)</f>
        <v>0</v>
      </c>
      <c r="H1613" s="99">
        <f t="shared" si="271"/>
        <v>801.06</v>
      </c>
      <c r="I1613" s="157">
        <f>VLOOKUP($A1613,'2024-25 Salary &amp; Benefits'!$A:$I,3,FALSE)</f>
        <v>1</v>
      </c>
      <c r="J1613" s="157">
        <f>VLOOKUP($A1613,'2024-25 Salary &amp; Benefits'!$A:$I,4,FALSE)</f>
        <v>1</v>
      </c>
      <c r="K1613" s="144">
        <f t="shared" si="272"/>
        <v>801.06</v>
      </c>
      <c r="L1613" s="143">
        <f t="shared" si="273"/>
        <v>2.35</v>
      </c>
      <c r="M1613" s="145">
        <f>'2024-25 Salary &amp; Benefits'!$E$6</f>
        <v>72728</v>
      </c>
      <c r="N1613" s="145">
        <f>'2024-25 Salary &amp; Benefits'!$F$6</f>
        <v>78209</v>
      </c>
      <c r="O1613" s="9">
        <f t="shared" si="274"/>
        <v>170910.8</v>
      </c>
      <c r="P1613" s="9">
        <f t="shared" si="275"/>
        <v>12880.350000000006</v>
      </c>
      <c r="Q1613" s="9">
        <f>'2024-25 Salary &amp; Benefits'!G$6</f>
        <v>14418.72</v>
      </c>
      <c r="R1613" s="146">
        <f>'2024-25 Salary &amp; Benefits'!H$6</f>
        <v>0.18149999999999999</v>
      </c>
      <c r="S1613" s="146">
        <f>'2024-25 Salary &amp; Benefits'!I$6</f>
        <v>0.17510000000000001</v>
      </c>
      <c r="T1613" s="9">
        <f t="shared" si="276"/>
        <v>67159.649999999994</v>
      </c>
      <c r="U1613" s="9">
        <f t="shared" si="277"/>
        <v>3063.19</v>
      </c>
      <c r="V1613" s="9">
        <f t="shared" si="278"/>
        <v>536.36</v>
      </c>
      <c r="W1613" s="9">
        <f t="shared" si="279"/>
        <v>3599.55</v>
      </c>
      <c r="X1613" s="22">
        <f t="shared" si="280"/>
        <v>254550.34999999998</v>
      </c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</row>
    <row r="1614" spans="1:159" s="4" customFormat="1">
      <c r="A1614" s="78" t="s">
        <v>2241</v>
      </c>
      <c r="B1614" s="90" t="s">
        <v>75</v>
      </c>
      <c r="C1614" s="91">
        <v>2785</v>
      </c>
      <c r="D1614" s="90" t="s">
        <v>81</v>
      </c>
      <c r="E1614" s="110" t="str">
        <f>VLOOKUP($C1614,'2023-24 School Level AAFTE'!$C$4:$L$2380,9,FALSE)</f>
        <v>Yes</v>
      </c>
      <c r="F1614" s="98">
        <f>VLOOKUP($C1614,'2023-24 School Level AAFTE'!$C$4:$J$2380,8,FALSE)</f>
        <v>665.1</v>
      </c>
      <c r="G1614" s="100">
        <f>IFERROR(IF(E1614= "yes",VLOOKUP(C1614,Summary!$B:$I,5,0),0),0)</f>
        <v>0</v>
      </c>
      <c r="H1614" s="99">
        <f t="shared" si="271"/>
        <v>665.1</v>
      </c>
      <c r="I1614" s="157">
        <f>VLOOKUP($A1614,'2024-25 Salary &amp; Benefits'!$A:$I,3,FALSE)</f>
        <v>1</v>
      </c>
      <c r="J1614" s="157">
        <f>VLOOKUP($A1614,'2024-25 Salary &amp; Benefits'!$A:$I,4,FALSE)</f>
        <v>1</v>
      </c>
      <c r="K1614" s="144">
        <f t="shared" si="272"/>
        <v>665.1</v>
      </c>
      <c r="L1614" s="143">
        <f t="shared" si="273"/>
        <v>1.9510000000000001</v>
      </c>
      <c r="M1614" s="145">
        <f>'2024-25 Salary &amp; Benefits'!$E$6</f>
        <v>72728</v>
      </c>
      <c r="N1614" s="145">
        <f>'2024-25 Salary &amp; Benefits'!$F$6</f>
        <v>78209</v>
      </c>
      <c r="O1614" s="9">
        <f t="shared" si="274"/>
        <v>141892.32999999999</v>
      </c>
      <c r="P1614" s="9">
        <f t="shared" si="275"/>
        <v>10693.430000000022</v>
      </c>
      <c r="Q1614" s="9">
        <f>'2024-25 Salary &amp; Benefits'!G$6</f>
        <v>14418.72</v>
      </c>
      <c r="R1614" s="146">
        <f>'2024-25 Salary &amp; Benefits'!H$6</f>
        <v>0.18149999999999999</v>
      </c>
      <c r="S1614" s="146">
        <f>'2024-25 Salary &amp; Benefits'!I$6</f>
        <v>0.17510000000000001</v>
      </c>
      <c r="T1614" s="9">
        <f t="shared" si="276"/>
        <v>55756.800000000003</v>
      </c>
      <c r="U1614" s="9">
        <f t="shared" si="277"/>
        <v>2543.1</v>
      </c>
      <c r="V1614" s="9">
        <f t="shared" si="278"/>
        <v>445.3</v>
      </c>
      <c r="W1614" s="9">
        <f t="shared" si="279"/>
        <v>2988.4</v>
      </c>
      <c r="X1614" s="22">
        <f t="shared" si="280"/>
        <v>211330.96000000002</v>
      </c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</row>
    <row r="1615" spans="1:159" s="4" customFormat="1">
      <c r="A1615" s="78" t="s">
        <v>2241</v>
      </c>
      <c r="B1615" s="90" t="s">
        <v>75</v>
      </c>
      <c r="C1615" s="91">
        <v>5732</v>
      </c>
      <c r="D1615" s="90" t="s">
        <v>3196</v>
      </c>
      <c r="E1615" s="110" t="str">
        <f>VLOOKUP($C1615,'2023-24 School Level AAFTE'!$C$4:$L$2380,9,FALSE)</f>
        <v>No</v>
      </c>
      <c r="F1615" s="98">
        <f>VLOOKUP($C1615,'2023-24 School Level AAFTE'!$C$4:$J$2380,8,FALSE)</f>
        <v>429.85</v>
      </c>
      <c r="G1615" s="100">
        <f>IFERROR(IF(E1615= "yes",VLOOKUP(C1615,Summary!$B:$I,5,0),0),0)</f>
        <v>0</v>
      </c>
      <c r="H1615" s="99">
        <f t="shared" si="271"/>
        <v>0</v>
      </c>
      <c r="I1615" s="157">
        <f>VLOOKUP($A1615,'2024-25 Salary &amp; Benefits'!$A:$I,3,FALSE)</f>
        <v>1</v>
      </c>
      <c r="J1615" s="157">
        <f>VLOOKUP($A1615,'2024-25 Salary &amp; Benefits'!$A:$I,4,FALSE)</f>
        <v>1</v>
      </c>
      <c r="K1615" s="144">
        <f t="shared" si="272"/>
        <v>0</v>
      </c>
      <c r="L1615" s="143">
        <f t="shared" si="273"/>
        <v>0</v>
      </c>
      <c r="M1615" s="145">
        <f>'2024-25 Salary &amp; Benefits'!$E$6</f>
        <v>72728</v>
      </c>
      <c r="N1615" s="145">
        <f>'2024-25 Salary &amp; Benefits'!$F$6</f>
        <v>78209</v>
      </c>
      <c r="O1615" s="9">
        <f t="shared" si="274"/>
        <v>0</v>
      </c>
      <c r="P1615" s="9">
        <f t="shared" si="275"/>
        <v>0</v>
      </c>
      <c r="Q1615" s="9">
        <f>'2024-25 Salary &amp; Benefits'!G$6</f>
        <v>14418.72</v>
      </c>
      <c r="R1615" s="146">
        <f>'2024-25 Salary &amp; Benefits'!H$6</f>
        <v>0.18149999999999999</v>
      </c>
      <c r="S1615" s="146">
        <f>'2024-25 Salary &amp; Benefits'!I$6</f>
        <v>0.17510000000000001</v>
      </c>
      <c r="T1615" s="9">
        <f t="shared" si="276"/>
        <v>0</v>
      </c>
      <c r="U1615" s="9">
        <f t="shared" si="277"/>
        <v>0</v>
      </c>
      <c r="V1615" s="9">
        <f t="shared" si="278"/>
        <v>0</v>
      </c>
      <c r="W1615" s="9">
        <f t="shared" si="279"/>
        <v>0</v>
      </c>
      <c r="X1615" s="22">
        <f t="shared" si="280"/>
        <v>0</v>
      </c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</row>
    <row r="1616" spans="1:159" s="4" customFormat="1">
      <c r="A1616" s="78" t="s">
        <v>2241</v>
      </c>
      <c r="B1616" s="90" t="s">
        <v>75</v>
      </c>
      <c r="C1616" s="91">
        <v>3926</v>
      </c>
      <c r="D1616" s="90" t="s">
        <v>86</v>
      </c>
      <c r="E1616" s="110" t="str">
        <f>VLOOKUP($C1616,'2023-24 School Level AAFTE'!$C$4:$L$2380,9,FALSE)</f>
        <v>No</v>
      </c>
      <c r="F1616" s="98">
        <f>VLOOKUP($C1616,'2023-24 School Level AAFTE'!$C$4:$J$2380,8,FALSE)</f>
        <v>707.55</v>
      </c>
      <c r="G1616" s="100">
        <f>IFERROR(IF(E1616= "yes",VLOOKUP(C1616,Summary!$B:$I,5,0),0),0)</f>
        <v>0</v>
      </c>
      <c r="H1616" s="99">
        <f t="shared" si="271"/>
        <v>0</v>
      </c>
      <c r="I1616" s="157">
        <f>VLOOKUP($A1616,'2024-25 Salary &amp; Benefits'!$A:$I,3,FALSE)</f>
        <v>1</v>
      </c>
      <c r="J1616" s="157">
        <f>VLOOKUP($A1616,'2024-25 Salary &amp; Benefits'!$A:$I,4,FALSE)</f>
        <v>1</v>
      </c>
      <c r="K1616" s="144">
        <f t="shared" si="272"/>
        <v>0</v>
      </c>
      <c r="L1616" s="143">
        <f t="shared" si="273"/>
        <v>0</v>
      </c>
      <c r="M1616" s="145">
        <f>'2024-25 Salary &amp; Benefits'!$E$6</f>
        <v>72728</v>
      </c>
      <c r="N1616" s="145">
        <f>'2024-25 Salary &amp; Benefits'!$F$6</f>
        <v>78209</v>
      </c>
      <c r="O1616" s="9">
        <f t="shared" si="274"/>
        <v>0</v>
      </c>
      <c r="P1616" s="9">
        <f t="shared" si="275"/>
        <v>0</v>
      </c>
      <c r="Q1616" s="9">
        <f>'2024-25 Salary &amp; Benefits'!G$6</f>
        <v>14418.72</v>
      </c>
      <c r="R1616" s="146">
        <f>'2024-25 Salary &amp; Benefits'!H$6</f>
        <v>0.18149999999999999</v>
      </c>
      <c r="S1616" s="146">
        <f>'2024-25 Salary &amp; Benefits'!I$6</f>
        <v>0.17510000000000001</v>
      </c>
      <c r="T1616" s="9">
        <f t="shared" si="276"/>
        <v>0</v>
      </c>
      <c r="U1616" s="9">
        <f t="shared" si="277"/>
        <v>0</v>
      </c>
      <c r="V1616" s="9">
        <f t="shared" si="278"/>
        <v>0</v>
      </c>
      <c r="W1616" s="9">
        <f t="shared" si="279"/>
        <v>0</v>
      </c>
      <c r="X1616" s="22">
        <f t="shared" si="280"/>
        <v>0</v>
      </c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</row>
    <row r="1617" spans="1:159" s="4" customFormat="1">
      <c r="A1617" s="78" t="s">
        <v>2241</v>
      </c>
      <c r="B1617" s="90" t="s">
        <v>75</v>
      </c>
      <c r="C1617" s="91">
        <v>3833</v>
      </c>
      <c r="D1617" s="90" t="s">
        <v>85</v>
      </c>
      <c r="E1617" s="110" t="str">
        <f>VLOOKUP($C1617,'2023-24 School Level AAFTE'!$C$4:$L$2380,9,FALSE)</f>
        <v>No</v>
      </c>
      <c r="F1617" s="98">
        <f>VLOOKUP($C1617,'2023-24 School Level AAFTE'!$C$4:$J$2380,8,FALSE)</f>
        <v>1873.32</v>
      </c>
      <c r="G1617" s="100">
        <f>IFERROR(IF(E1617= "yes",VLOOKUP(C1617,Summary!$B:$I,5,0),0),0)</f>
        <v>0</v>
      </c>
      <c r="H1617" s="99">
        <f t="shared" si="271"/>
        <v>0</v>
      </c>
      <c r="I1617" s="157">
        <f>VLOOKUP($A1617,'2024-25 Salary &amp; Benefits'!$A:$I,3,FALSE)</f>
        <v>1</v>
      </c>
      <c r="J1617" s="157">
        <f>VLOOKUP($A1617,'2024-25 Salary &amp; Benefits'!$A:$I,4,FALSE)</f>
        <v>1</v>
      </c>
      <c r="K1617" s="144">
        <f t="shared" si="272"/>
        <v>0</v>
      </c>
      <c r="L1617" s="143">
        <f t="shared" si="273"/>
        <v>0</v>
      </c>
      <c r="M1617" s="145">
        <f>'2024-25 Salary &amp; Benefits'!$E$6</f>
        <v>72728</v>
      </c>
      <c r="N1617" s="145">
        <f>'2024-25 Salary &amp; Benefits'!$F$6</f>
        <v>78209</v>
      </c>
      <c r="O1617" s="9">
        <f t="shared" si="274"/>
        <v>0</v>
      </c>
      <c r="P1617" s="9">
        <f t="shared" si="275"/>
        <v>0</v>
      </c>
      <c r="Q1617" s="9">
        <f>'2024-25 Salary &amp; Benefits'!G$6</f>
        <v>14418.72</v>
      </c>
      <c r="R1617" s="146">
        <f>'2024-25 Salary &amp; Benefits'!H$6</f>
        <v>0.18149999999999999</v>
      </c>
      <c r="S1617" s="146">
        <f>'2024-25 Salary &amp; Benefits'!I$6</f>
        <v>0.17510000000000001</v>
      </c>
      <c r="T1617" s="9">
        <f t="shared" si="276"/>
        <v>0</v>
      </c>
      <c r="U1617" s="9">
        <f t="shared" si="277"/>
        <v>0</v>
      </c>
      <c r="V1617" s="9">
        <f t="shared" si="278"/>
        <v>0</v>
      </c>
      <c r="W1617" s="9">
        <f t="shared" si="279"/>
        <v>0</v>
      </c>
      <c r="X1617" s="22">
        <f t="shared" si="280"/>
        <v>0</v>
      </c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</row>
    <row r="1618" spans="1:159" s="4" customFormat="1">
      <c r="A1618" s="78" t="s">
        <v>2241</v>
      </c>
      <c r="B1618" s="90" t="s">
        <v>75</v>
      </c>
      <c r="C1618" s="91">
        <v>2786</v>
      </c>
      <c r="D1618" s="90" t="s">
        <v>82</v>
      </c>
      <c r="E1618" s="110" t="str">
        <f>VLOOKUP($C1618,'2023-24 School Level AAFTE'!$C$4:$L$2380,9,FALSE)</f>
        <v>Yes</v>
      </c>
      <c r="F1618" s="98">
        <f>VLOOKUP($C1618,'2023-24 School Level AAFTE'!$C$4:$J$2380,8,FALSE)</f>
        <v>515.61</v>
      </c>
      <c r="G1618" s="100">
        <f>IFERROR(IF(E1618= "yes",VLOOKUP(C1618,Summary!$B:$I,5,0),0),0)</f>
        <v>0</v>
      </c>
      <c r="H1618" s="99">
        <f t="shared" si="271"/>
        <v>515.61</v>
      </c>
      <c r="I1618" s="157">
        <f>VLOOKUP($A1618,'2024-25 Salary &amp; Benefits'!$A:$I,3,FALSE)</f>
        <v>1</v>
      </c>
      <c r="J1618" s="157">
        <f>VLOOKUP($A1618,'2024-25 Salary &amp; Benefits'!$A:$I,4,FALSE)</f>
        <v>1</v>
      </c>
      <c r="K1618" s="144">
        <f t="shared" si="272"/>
        <v>515.61</v>
      </c>
      <c r="L1618" s="143">
        <f t="shared" si="273"/>
        <v>1.512</v>
      </c>
      <c r="M1618" s="145">
        <f>'2024-25 Salary &amp; Benefits'!$E$6</f>
        <v>72728</v>
      </c>
      <c r="N1618" s="145">
        <f>'2024-25 Salary &amp; Benefits'!$F$6</f>
        <v>78209</v>
      </c>
      <c r="O1618" s="9">
        <f t="shared" si="274"/>
        <v>109964.74</v>
      </c>
      <c r="P1618" s="9">
        <f t="shared" si="275"/>
        <v>8287.2699999999895</v>
      </c>
      <c r="Q1618" s="9">
        <f>'2024-25 Salary &amp; Benefits'!G$6</f>
        <v>14418.72</v>
      </c>
      <c r="R1618" s="146">
        <f>'2024-25 Salary &amp; Benefits'!H$6</f>
        <v>0.18149999999999999</v>
      </c>
      <c r="S1618" s="146">
        <f>'2024-25 Salary &amp; Benefits'!I$6</f>
        <v>0.17510000000000001</v>
      </c>
      <c r="T1618" s="9">
        <f t="shared" si="276"/>
        <v>43210.81</v>
      </c>
      <c r="U1618" s="9">
        <f t="shared" si="277"/>
        <v>1970.87</v>
      </c>
      <c r="V1618" s="9">
        <f t="shared" si="278"/>
        <v>345.1</v>
      </c>
      <c r="W1618" s="9">
        <f t="shared" si="279"/>
        <v>2315.9699999999998</v>
      </c>
      <c r="X1618" s="22">
        <f t="shared" si="280"/>
        <v>163778.78999999998</v>
      </c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</row>
    <row r="1619" spans="1:159" s="4" customFormat="1">
      <c r="A1619" s="78" t="s">
        <v>2241</v>
      </c>
      <c r="B1619" s="90" t="s">
        <v>75</v>
      </c>
      <c r="C1619" s="91">
        <v>2642</v>
      </c>
      <c r="D1619" s="90" t="s">
        <v>77</v>
      </c>
      <c r="E1619" s="110" t="str">
        <f>VLOOKUP($C1619,'2023-24 School Level AAFTE'!$C$4:$L$2380,9,FALSE)</f>
        <v>Yes</v>
      </c>
      <c r="F1619" s="98">
        <f>VLOOKUP($C1619,'2023-24 School Level AAFTE'!$C$4:$J$2380,8,FALSE)</f>
        <v>404.17</v>
      </c>
      <c r="G1619" s="100">
        <f>IFERROR(IF(E1619= "yes",VLOOKUP(C1619,Summary!$B:$I,5,0),0),0)</f>
        <v>0</v>
      </c>
      <c r="H1619" s="99">
        <f t="shared" si="271"/>
        <v>404.17</v>
      </c>
      <c r="I1619" s="157">
        <f>VLOOKUP($A1619,'2024-25 Salary &amp; Benefits'!$A:$I,3,FALSE)</f>
        <v>1</v>
      </c>
      <c r="J1619" s="157">
        <f>VLOOKUP($A1619,'2024-25 Salary &amp; Benefits'!$A:$I,4,FALSE)</f>
        <v>1</v>
      </c>
      <c r="K1619" s="144">
        <f t="shared" si="272"/>
        <v>404.17</v>
      </c>
      <c r="L1619" s="143">
        <f t="shared" si="273"/>
        <v>1.1859999999999999</v>
      </c>
      <c r="M1619" s="145">
        <f>'2024-25 Salary &amp; Benefits'!$E$6</f>
        <v>72728</v>
      </c>
      <c r="N1619" s="145">
        <f>'2024-25 Salary &amp; Benefits'!$F$6</f>
        <v>78209</v>
      </c>
      <c r="O1619" s="9">
        <f t="shared" si="274"/>
        <v>86255.41</v>
      </c>
      <c r="P1619" s="9">
        <f t="shared" si="275"/>
        <v>6500.4599999999919</v>
      </c>
      <c r="Q1619" s="9">
        <f>'2024-25 Salary &amp; Benefits'!G$6</f>
        <v>14418.72</v>
      </c>
      <c r="R1619" s="146">
        <f>'2024-25 Salary &amp; Benefits'!H$6</f>
        <v>0.18149999999999999</v>
      </c>
      <c r="S1619" s="146">
        <f>'2024-25 Salary &amp; Benefits'!I$6</f>
        <v>0.17510000000000001</v>
      </c>
      <c r="T1619" s="9">
        <f t="shared" si="276"/>
        <v>33894.19</v>
      </c>
      <c r="U1619" s="9">
        <f t="shared" si="277"/>
        <v>1545.93</v>
      </c>
      <c r="V1619" s="9">
        <f t="shared" si="278"/>
        <v>270.69</v>
      </c>
      <c r="W1619" s="9">
        <f t="shared" si="279"/>
        <v>1816.6200000000001</v>
      </c>
      <c r="X1619" s="22">
        <f t="shared" si="280"/>
        <v>128466.68</v>
      </c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</row>
    <row r="1620" spans="1:159" s="4" customFormat="1">
      <c r="A1620" s="78" t="s">
        <v>2241</v>
      </c>
      <c r="B1620" s="90" t="s">
        <v>75</v>
      </c>
      <c r="C1620" s="91">
        <v>5493</v>
      </c>
      <c r="D1620" s="90" t="s">
        <v>2606</v>
      </c>
      <c r="E1620" s="110" t="str">
        <f>VLOOKUP($C1620,'2023-24 School Level AAFTE'!$C$4:$L$2380,9,FALSE)</f>
        <v>No</v>
      </c>
      <c r="F1620" s="98">
        <f>VLOOKUP($C1620,'2023-24 School Level AAFTE'!$C$4:$J$2380,8,FALSE)</f>
        <v>814.4</v>
      </c>
      <c r="G1620" s="100">
        <f>IFERROR(IF(E1620= "yes",VLOOKUP(C1620,Summary!$B:$I,5,0),0),0)</f>
        <v>0</v>
      </c>
      <c r="H1620" s="99">
        <f t="shared" si="271"/>
        <v>0</v>
      </c>
      <c r="I1620" s="157">
        <f>VLOOKUP($A1620,'2024-25 Salary &amp; Benefits'!$A:$I,3,FALSE)</f>
        <v>1</v>
      </c>
      <c r="J1620" s="157">
        <f>VLOOKUP($A1620,'2024-25 Salary &amp; Benefits'!$A:$I,4,FALSE)</f>
        <v>1</v>
      </c>
      <c r="K1620" s="144">
        <f t="shared" si="272"/>
        <v>0</v>
      </c>
      <c r="L1620" s="143">
        <f t="shared" si="273"/>
        <v>0</v>
      </c>
      <c r="M1620" s="145">
        <f>'2024-25 Salary &amp; Benefits'!$E$6</f>
        <v>72728</v>
      </c>
      <c r="N1620" s="145">
        <f>'2024-25 Salary &amp; Benefits'!$F$6</f>
        <v>78209</v>
      </c>
      <c r="O1620" s="9">
        <f t="shared" si="274"/>
        <v>0</v>
      </c>
      <c r="P1620" s="9">
        <f t="shared" si="275"/>
        <v>0</v>
      </c>
      <c r="Q1620" s="9">
        <f>'2024-25 Salary &amp; Benefits'!G$6</f>
        <v>14418.72</v>
      </c>
      <c r="R1620" s="146">
        <f>'2024-25 Salary &amp; Benefits'!H$6</f>
        <v>0.18149999999999999</v>
      </c>
      <c r="S1620" s="146">
        <f>'2024-25 Salary &amp; Benefits'!I$6</f>
        <v>0.17510000000000001</v>
      </c>
      <c r="T1620" s="9">
        <f t="shared" si="276"/>
        <v>0</v>
      </c>
      <c r="U1620" s="9">
        <f t="shared" si="277"/>
        <v>0</v>
      </c>
      <c r="V1620" s="9">
        <f t="shared" si="278"/>
        <v>0</v>
      </c>
      <c r="W1620" s="9">
        <f t="shared" si="279"/>
        <v>0</v>
      </c>
      <c r="X1620" s="22">
        <f t="shared" si="280"/>
        <v>0</v>
      </c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</row>
    <row r="1621" spans="1:159" s="4" customFormat="1">
      <c r="A1621" s="78" t="s">
        <v>2241</v>
      </c>
      <c r="B1621" s="90" t="s">
        <v>75</v>
      </c>
      <c r="C1621" s="91">
        <v>2657</v>
      </c>
      <c r="D1621" s="90" t="s">
        <v>79</v>
      </c>
      <c r="E1621" s="110" t="str">
        <f>VLOOKUP($C1621,'2023-24 School Level AAFTE'!$C$4:$L$2380,9,FALSE)</f>
        <v>Yes</v>
      </c>
      <c r="F1621" s="98">
        <f>VLOOKUP($C1621,'2023-24 School Level AAFTE'!$C$4:$J$2380,8,FALSE)</f>
        <v>476.7</v>
      </c>
      <c r="G1621" s="100">
        <f>IFERROR(IF(E1621= "yes",VLOOKUP(C1621,Summary!$B:$I,5,0),0),0)</f>
        <v>0</v>
      </c>
      <c r="H1621" s="99">
        <f t="shared" si="271"/>
        <v>476.7</v>
      </c>
      <c r="I1621" s="157">
        <f>VLOOKUP($A1621,'2024-25 Salary &amp; Benefits'!$A:$I,3,FALSE)</f>
        <v>1</v>
      </c>
      <c r="J1621" s="157">
        <f>VLOOKUP($A1621,'2024-25 Salary &amp; Benefits'!$A:$I,4,FALSE)</f>
        <v>1</v>
      </c>
      <c r="K1621" s="144">
        <f t="shared" si="272"/>
        <v>476.7</v>
      </c>
      <c r="L1621" s="143">
        <f t="shared" si="273"/>
        <v>1.3979999999999999</v>
      </c>
      <c r="M1621" s="145">
        <f>'2024-25 Salary &amp; Benefits'!$E$6</f>
        <v>72728</v>
      </c>
      <c r="N1621" s="145">
        <f>'2024-25 Salary &amp; Benefits'!$F$6</f>
        <v>78209</v>
      </c>
      <c r="O1621" s="9">
        <f t="shared" si="274"/>
        <v>101673.74</v>
      </c>
      <c r="P1621" s="9">
        <f t="shared" si="275"/>
        <v>7662.4399999999878</v>
      </c>
      <c r="Q1621" s="9">
        <f>'2024-25 Salary &amp; Benefits'!G$6</f>
        <v>14418.72</v>
      </c>
      <c r="R1621" s="146">
        <f>'2024-25 Salary &amp; Benefits'!H$6</f>
        <v>0.18149999999999999</v>
      </c>
      <c r="S1621" s="146">
        <f>'2024-25 Salary &amp; Benefits'!I$6</f>
        <v>0.17510000000000001</v>
      </c>
      <c r="T1621" s="9">
        <f t="shared" si="276"/>
        <v>39952.85</v>
      </c>
      <c r="U1621" s="9">
        <f t="shared" si="277"/>
        <v>1822.27</v>
      </c>
      <c r="V1621" s="9">
        <f t="shared" si="278"/>
        <v>319.08</v>
      </c>
      <c r="W1621" s="9">
        <f t="shared" si="279"/>
        <v>2141.35</v>
      </c>
      <c r="X1621" s="22">
        <f t="shared" si="280"/>
        <v>151430.37999999998</v>
      </c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</row>
    <row r="1622" spans="1:159" s="4" customFormat="1">
      <c r="A1622" s="78" t="s">
        <v>2241</v>
      </c>
      <c r="B1622" s="90" t="s">
        <v>75</v>
      </c>
      <c r="C1622" s="91">
        <v>2656</v>
      </c>
      <c r="D1622" s="90" t="s">
        <v>78</v>
      </c>
      <c r="E1622" s="110" t="str">
        <f>VLOOKUP($C1622,'2023-24 School Level AAFTE'!$C$4:$L$2380,9,FALSE)</f>
        <v>Yes</v>
      </c>
      <c r="F1622" s="98">
        <f>VLOOKUP($C1622,'2023-24 School Level AAFTE'!$C$4:$J$2380,8,FALSE)</f>
        <v>466.91</v>
      </c>
      <c r="G1622" s="100">
        <f>IFERROR(IF(E1622= "yes",VLOOKUP(C1622,Summary!$B:$I,5,0),0),0)</f>
        <v>0</v>
      </c>
      <c r="H1622" s="99">
        <f t="shared" si="271"/>
        <v>466.91</v>
      </c>
      <c r="I1622" s="157">
        <f>VLOOKUP($A1622,'2024-25 Salary &amp; Benefits'!$A:$I,3,FALSE)</f>
        <v>1</v>
      </c>
      <c r="J1622" s="157">
        <f>VLOOKUP($A1622,'2024-25 Salary &amp; Benefits'!$A:$I,4,FALSE)</f>
        <v>1</v>
      </c>
      <c r="K1622" s="144">
        <f t="shared" si="272"/>
        <v>466.91</v>
      </c>
      <c r="L1622" s="143">
        <f t="shared" si="273"/>
        <v>1.37</v>
      </c>
      <c r="M1622" s="145">
        <f>'2024-25 Salary &amp; Benefits'!$E$6</f>
        <v>72728</v>
      </c>
      <c r="N1622" s="145">
        <f>'2024-25 Salary &amp; Benefits'!$F$6</f>
        <v>78209</v>
      </c>
      <c r="O1622" s="9">
        <f t="shared" si="274"/>
        <v>99637.36</v>
      </c>
      <c r="P1622" s="9">
        <f t="shared" si="275"/>
        <v>7508.9700000000012</v>
      </c>
      <c r="Q1622" s="9">
        <f>'2024-25 Salary &amp; Benefits'!G$6</f>
        <v>14418.72</v>
      </c>
      <c r="R1622" s="146">
        <f>'2024-25 Salary &amp; Benefits'!H$6</f>
        <v>0.18149999999999999</v>
      </c>
      <c r="S1622" s="146">
        <f>'2024-25 Salary &amp; Benefits'!I$6</f>
        <v>0.17510000000000001</v>
      </c>
      <c r="T1622" s="9">
        <f t="shared" si="276"/>
        <v>39152.65</v>
      </c>
      <c r="U1622" s="9">
        <f t="shared" si="277"/>
        <v>1785.77</v>
      </c>
      <c r="V1622" s="9">
        <f t="shared" si="278"/>
        <v>312.69</v>
      </c>
      <c r="W1622" s="9">
        <f t="shared" si="279"/>
        <v>2098.46</v>
      </c>
      <c r="X1622" s="22">
        <f t="shared" si="280"/>
        <v>148397.44</v>
      </c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</row>
    <row r="1623" spans="1:159" s="4" customFormat="1">
      <c r="A1623" s="78" t="s">
        <v>2241</v>
      </c>
      <c r="B1623" s="90" t="s">
        <v>75</v>
      </c>
      <c r="C1623" s="91">
        <v>5419</v>
      </c>
      <c r="D1623" s="90" t="s">
        <v>93</v>
      </c>
      <c r="E1623" s="110" t="str">
        <f>VLOOKUP($C1623,'2023-24 School Level AAFTE'!$C$4:$L$2380,9,FALSE)</f>
        <v>No</v>
      </c>
      <c r="F1623" s="98">
        <f>VLOOKUP($C1623,'2023-24 School Level AAFTE'!$C$4:$J$2380,8,FALSE)</f>
        <v>617.69000000000005</v>
      </c>
      <c r="G1623" s="100">
        <f>IFERROR(IF(E1623= "yes",VLOOKUP(C1623,Summary!$B:$I,5,0),0),0)</f>
        <v>0</v>
      </c>
      <c r="H1623" s="99">
        <f t="shared" si="271"/>
        <v>0</v>
      </c>
      <c r="I1623" s="157">
        <f>VLOOKUP($A1623,'2024-25 Salary &amp; Benefits'!$A:$I,3,FALSE)</f>
        <v>1</v>
      </c>
      <c r="J1623" s="157">
        <f>VLOOKUP($A1623,'2024-25 Salary &amp; Benefits'!$A:$I,4,FALSE)</f>
        <v>1</v>
      </c>
      <c r="K1623" s="144">
        <f t="shared" si="272"/>
        <v>0</v>
      </c>
      <c r="L1623" s="143">
        <f t="shared" si="273"/>
        <v>0</v>
      </c>
      <c r="M1623" s="145">
        <f>'2024-25 Salary &amp; Benefits'!$E$6</f>
        <v>72728</v>
      </c>
      <c r="N1623" s="145">
        <f>'2024-25 Salary &amp; Benefits'!$F$6</f>
        <v>78209</v>
      </c>
      <c r="O1623" s="9">
        <f t="shared" si="274"/>
        <v>0</v>
      </c>
      <c r="P1623" s="9">
        <f t="shared" si="275"/>
        <v>0</v>
      </c>
      <c r="Q1623" s="9">
        <f>'2024-25 Salary &amp; Benefits'!G$6</f>
        <v>14418.72</v>
      </c>
      <c r="R1623" s="146">
        <f>'2024-25 Salary &amp; Benefits'!H$6</f>
        <v>0.18149999999999999</v>
      </c>
      <c r="S1623" s="146">
        <f>'2024-25 Salary &amp; Benefits'!I$6</f>
        <v>0.17510000000000001</v>
      </c>
      <c r="T1623" s="9">
        <f t="shared" si="276"/>
        <v>0</v>
      </c>
      <c r="U1623" s="9">
        <f t="shared" si="277"/>
        <v>0</v>
      </c>
      <c r="V1623" s="9">
        <f t="shared" si="278"/>
        <v>0</v>
      </c>
      <c r="W1623" s="9">
        <f t="shared" si="279"/>
        <v>0</v>
      </c>
      <c r="X1623" s="22">
        <f t="shared" si="280"/>
        <v>0</v>
      </c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</row>
    <row r="1624" spans="1:159" s="4" customFormat="1">
      <c r="A1624" s="78" t="s">
        <v>2241</v>
      </c>
      <c r="B1624" s="90" t="s">
        <v>75</v>
      </c>
      <c r="C1624" s="91">
        <v>5689</v>
      </c>
      <c r="D1624" s="90" t="s">
        <v>3197</v>
      </c>
      <c r="E1624" s="110" t="str">
        <f>VLOOKUP($C1624,'2023-24 School Level AAFTE'!$C$4:$L$2380,9,FALSE)</f>
        <v>Yes</v>
      </c>
      <c r="F1624" s="98">
        <f>VLOOKUP($C1624,'2023-24 School Level AAFTE'!$C$4:$J$2380,8,FALSE)</f>
        <v>374.57</v>
      </c>
      <c r="G1624" s="100">
        <f>IFERROR(IF(E1624= "yes",VLOOKUP(C1624,Summary!$B:$I,5,0),0),0)</f>
        <v>0</v>
      </c>
      <c r="H1624" s="99">
        <f t="shared" si="271"/>
        <v>374.57</v>
      </c>
      <c r="I1624" s="157">
        <f>VLOOKUP($A1624,'2024-25 Salary &amp; Benefits'!$A:$I,3,FALSE)</f>
        <v>1</v>
      </c>
      <c r="J1624" s="157">
        <f>VLOOKUP($A1624,'2024-25 Salary &amp; Benefits'!$A:$I,4,FALSE)</f>
        <v>1</v>
      </c>
      <c r="K1624" s="144">
        <f t="shared" si="272"/>
        <v>374.57</v>
      </c>
      <c r="L1624" s="143">
        <f t="shared" si="273"/>
        <v>1.099</v>
      </c>
      <c r="M1624" s="145">
        <f>'2024-25 Salary &amp; Benefits'!$E$6</f>
        <v>72728</v>
      </c>
      <c r="N1624" s="145">
        <f>'2024-25 Salary &amp; Benefits'!$F$6</f>
        <v>78209</v>
      </c>
      <c r="O1624" s="9">
        <f t="shared" si="274"/>
        <v>79928.070000000007</v>
      </c>
      <c r="P1624" s="9">
        <f t="shared" si="275"/>
        <v>6023.6199999999953</v>
      </c>
      <c r="Q1624" s="9">
        <f>'2024-25 Salary &amp; Benefits'!G$6</f>
        <v>14418.72</v>
      </c>
      <c r="R1624" s="146">
        <f>'2024-25 Salary &amp; Benefits'!H$6</f>
        <v>0.18149999999999999</v>
      </c>
      <c r="S1624" s="146">
        <f>'2024-25 Salary &amp; Benefits'!I$6</f>
        <v>0.17510000000000001</v>
      </c>
      <c r="T1624" s="9">
        <f t="shared" si="276"/>
        <v>31407.85</v>
      </c>
      <c r="U1624" s="9">
        <f t="shared" si="277"/>
        <v>1432.53</v>
      </c>
      <c r="V1624" s="9">
        <f t="shared" si="278"/>
        <v>250.84</v>
      </c>
      <c r="W1624" s="9">
        <f t="shared" si="279"/>
        <v>1683.37</v>
      </c>
      <c r="X1624" s="22">
        <f t="shared" si="280"/>
        <v>119042.91</v>
      </c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</row>
    <row r="1625" spans="1:159" s="4" customFormat="1">
      <c r="A1625" s="78" t="s">
        <v>2241</v>
      </c>
      <c r="B1625" s="90" t="s">
        <v>75</v>
      </c>
      <c r="C1625" s="91">
        <v>3511</v>
      </c>
      <c r="D1625" s="90" t="s">
        <v>83</v>
      </c>
      <c r="E1625" s="110" t="str">
        <f>VLOOKUP($C1625,'2023-24 School Level AAFTE'!$C$4:$L$2380,9,FALSE)</f>
        <v>No</v>
      </c>
      <c r="F1625" s="98">
        <f>VLOOKUP($C1625,'2023-24 School Level AAFTE'!$C$4:$J$2380,8,FALSE)</f>
        <v>2128.79</v>
      </c>
      <c r="G1625" s="100">
        <f>IFERROR(IF(E1625= "yes",VLOOKUP(C1625,Summary!$B:$I,5,0),0),0)</f>
        <v>0</v>
      </c>
      <c r="H1625" s="99">
        <f t="shared" si="271"/>
        <v>0</v>
      </c>
      <c r="I1625" s="157">
        <f>VLOOKUP($A1625,'2024-25 Salary &amp; Benefits'!$A:$I,3,FALSE)</f>
        <v>1</v>
      </c>
      <c r="J1625" s="157">
        <f>VLOOKUP($A1625,'2024-25 Salary &amp; Benefits'!$A:$I,4,FALSE)</f>
        <v>1</v>
      </c>
      <c r="K1625" s="144">
        <f t="shared" si="272"/>
        <v>0</v>
      </c>
      <c r="L1625" s="143">
        <f t="shared" si="273"/>
        <v>0</v>
      </c>
      <c r="M1625" s="145">
        <f>'2024-25 Salary &amp; Benefits'!$E$6</f>
        <v>72728</v>
      </c>
      <c r="N1625" s="145">
        <f>'2024-25 Salary &amp; Benefits'!$F$6</f>
        <v>78209</v>
      </c>
      <c r="O1625" s="9">
        <f t="shared" si="274"/>
        <v>0</v>
      </c>
      <c r="P1625" s="9">
        <f t="shared" si="275"/>
        <v>0</v>
      </c>
      <c r="Q1625" s="9">
        <f>'2024-25 Salary &amp; Benefits'!G$6</f>
        <v>14418.72</v>
      </c>
      <c r="R1625" s="146">
        <f>'2024-25 Salary &amp; Benefits'!H$6</f>
        <v>0.18149999999999999</v>
      </c>
      <c r="S1625" s="146">
        <f>'2024-25 Salary &amp; Benefits'!I$6</f>
        <v>0.17510000000000001</v>
      </c>
      <c r="T1625" s="9">
        <f t="shared" si="276"/>
        <v>0</v>
      </c>
      <c r="U1625" s="9">
        <f t="shared" si="277"/>
        <v>0</v>
      </c>
      <c r="V1625" s="9">
        <f t="shared" si="278"/>
        <v>0</v>
      </c>
      <c r="W1625" s="9">
        <f t="shared" si="279"/>
        <v>0</v>
      </c>
      <c r="X1625" s="22">
        <f t="shared" si="280"/>
        <v>0</v>
      </c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</row>
    <row r="1626" spans="1:159" s="4" customFormat="1">
      <c r="A1626" s="78" t="s">
        <v>2241</v>
      </c>
      <c r="B1626" s="90" t="s">
        <v>75</v>
      </c>
      <c r="C1626" s="89">
        <v>4295</v>
      </c>
      <c r="D1626" s="88" t="s">
        <v>89</v>
      </c>
      <c r="E1626" s="110" t="str">
        <f>VLOOKUP($C1626,'2023-24 School Level AAFTE'!$C$4:$L$2380,9,FALSE)</f>
        <v>Yes</v>
      </c>
      <c r="F1626" s="98">
        <f>VLOOKUP($C1626,'2023-24 School Level AAFTE'!$C$4:$J$2380,8,FALSE)</f>
        <v>139</v>
      </c>
      <c r="G1626" s="100">
        <f>IFERROR(IF(E1626= "yes",VLOOKUP(C1626,Summary!$B:$I,5,0),0),0)</f>
        <v>0</v>
      </c>
      <c r="H1626" s="99">
        <f t="shared" si="271"/>
        <v>139</v>
      </c>
      <c r="I1626" s="157">
        <f>VLOOKUP($A1626,'2024-25 Salary &amp; Benefits'!$A:$I,3,FALSE)</f>
        <v>1</v>
      </c>
      <c r="J1626" s="157">
        <f>VLOOKUP($A1626,'2024-25 Salary &amp; Benefits'!$A:$I,4,FALSE)</f>
        <v>1</v>
      </c>
      <c r="K1626" s="144">
        <f t="shared" si="272"/>
        <v>139</v>
      </c>
      <c r="L1626" s="143">
        <f t="shared" si="273"/>
        <v>0.40799999999999997</v>
      </c>
      <c r="M1626" s="145">
        <f>'2024-25 Salary &amp; Benefits'!$E$6</f>
        <v>72728</v>
      </c>
      <c r="N1626" s="145">
        <f>'2024-25 Salary &amp; Benefits'!$F$6</f>
        <v>78209</v>
      </c>
      <c r="O1626" s="9">
        <f t="shared" si="274"/>
        <v>29673.02</v>
      </c>
      <c r="P1626" s="9">
        <f t="shared" si="275"/>
        <v>2236.25</v>
      </c>
      <c r="Q1626" s="9">
        <f>'2024-25 Salary &amp; Benefits'!G$6</f>
        <v>14418.72</v>
      </c>
      <c r="R1626" s="146">
        <f>'2024-25 Salary &amp; Benefits'!H$6</f>
        <v>0.18149999999999999</v>
      </c>
      <c r="S1626" s="146">
        <f>'2024-25 Salary &amp; Benefits'!I$6</f>
        <v>0.17510000000000001</v>
      </c>
      <c r="T1626" s="9">
        <f t="shared" si="276"/>
        <v>11660.06</v>
      </c>
      <c r="U1626" s="9">
        <f t="shared" si="277"/>
        <v>531.82000000000005</v>
      </c>
      <c r="V1626" s="9">
        <f t="shared" si="278"/>
        <v>93.12</v>
      </c>
      <c r="W1626" s="9">
        <f t="shared" si="279"/>
        <v>624.94000000000005</v>
      </c>
      <c r="X1626" s="22">
        <f t="shared" si="280"/>
        <v>44194.270000000004</v>
      </c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</row>
    <row r="1627" spans="1:159" s="4" customFormat="1">
      <c r="A1627" s="78" t="s">
        <v>2241</v>
      </c>
      <c r="B1627" s="90" t="s">
        <v>75</v>
      </c>
      <c r="C1627" s="91">
        <v>3732</v>
      </c>
      <c r="D1627" s="90" t="s">
        <v>84</v>
      </c>
      <c r="E1627" s="110" t="str">
        <f>VLOOKUP($C1627,'2023-24 School Level AAFTE'!$C$4:$L$2380,9,FALSE)</f>
        <v>No</v>
      </c>
      <c r="F1627" s="98">
        <f>VLOOKUP($C1627,'2023-24 School Level AAFTE'!$C$4:$J$2380,8,FALSE)</f>
        <v>447.43</v>
      </c>
      <c r="G1627" s="100">
        <f>IFERROR(IF(E1627= "yes",VLOOKUP(C1627,Summary!$B:$I,5,0),0),0)</f>
        <v>0</v>
      </c>
      <c r="H1627" s="99">
        <f t="shared" si="271"/>
        <v>0</v>
      </c>
      <c r="I1627" s="157">
        <f>VLOOKUP($A1627,'2024-25 Salary &amp; Benefits'!$A:$I,3,FALSE)</f>
        <v>1</v>
      </c>
      <c r="J1627" s="157">
        <f>VLOOKUP($A1627,'2024-25 Salary &amp; Benefits'!$A:$I,4,FALSE)</f>
        <v>1</v>
      </c>
      <c r="K1627" s="144">
        <f t="shared" si="272"/>
        <v>0</v>
      </c>
      <c r="L1627" s="143">
        <f t="shared" si="273"/>
        <v>0</v>
      </c>
      <c r="M1627" s="145">
        <f>'2024-25 Salary &amp; Benefits'!$E$6</f>
        <v>72728</v>
      </c>
      <c r="N1627" s="145">
        <f>'2024-25 Salary &amp; Benefits'!$F$6</f>
        <v>78209</v>
      </c>
      <c r="O1627" s="9">
        <f t="shared" si="274"/>
        <v>0</v>
      </c>
      <c r="P1627" s="9">
        <f t="shared" si="275"/>
        <v>0</v>
      </c>
      <c r="Q1627" s="9">
        <f>'2024-25 Salary &amp; Benefits'!G$6</f>
        <v>14418.72</v>
      </c>
      <c r="R1627" s="146">
        <f>'2024-25 Salary &amp; Benefits'!H$6</f>
        <v>0.18149999999999999</v>
      </c>
      <c r="S1627" s="146">
        <f>'2024-25 Salary &amp; Benefits'!I$6</f>
        <v>0.17510000000000001</v>
      </c>
      <c r="T1627" s="9">
        <f t="shared" si="276"/>
        <v>0</v>
      </c>
      <c r="U1627" s="9">
        <f t="shared" si="277"/>
        <v>0</v>
      </c>
      <c r="V1627" s="9">
        <f t="shared" si="278"/>
        <v>0</v>
      </c>
      <c r="W1627" s="9">
        <f t="shared" si="279"/>
        <v>0</v>
      </c>
      <c r="X1627" s="22">
        <f t="shared" si="280"/>
        <v>0</v>
      </c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</row>
    <row r="1628" spans="1:159" s="4" customFormat="1">
      <c r="A1628" s="78" t="s">
        <v>2241</v>
      </c>
      <c r="B1628" s="90" t="s">
        <v>75</v>
      </c>
      <c r="C1628" s="91">
        <v>2001</v>
      </c>
      <c r="D1628" s="90" t="s">
        <v>76</v>
      </c>
      <c r="E1628" s="110" t="str">
        <f>VLOOKUP($C1628,'2023-24 School Level AAFTE'!$C$4:$L$2380,9,FALSE)</f>
        <v>No</v>
      </c>
      <c r="F1628" s="98">
        <f>VLOOKUP($C1628,'2023-24 School Level AAFTE'!$C$4:$J$2380,8,FALSE)</f>
        <v>1.93</v>
      </c>
      <c r="G1628" s="100">
        <f>IFERROR(IF(E1628= "yes",VLOOKUP(C1628,Summary!$B:$I,5,0),0),0)</f>
        <v>0</v>
      </c>
      <c r="H1628" s="99">
        <f t="shared" si="271"/>
        <v>0</v>
      </c>
      <c r="I1628" s="157">
        <f>VLOOKUP($A1628,'2024-25 Salary &amp; Benefits'!$A:$I,3,FALSE)</f>
        <v>1</v>
      </c>
      <c r="J1628" s="157">
        <f>VLOOKUP($A1628,'2024-25 Salary &amp; Benefits'!$A:$I,4,FALSE)</f>
        <v>1</v>
      </c>
      <c r="K1628" s="144">
        <f t="shared" si="272"/>
        <v>0</v>
      </c>
      <c r="L1628" s="143">
        <f t="shared" si="273"/>
        <v>0</v>
      </c>
      <c r="M1628" s="145">
        <f>'2024-25 Salary &amp; Benefits'!$E$6</f>
        <v>72728</v>
      </c>
      <c r="N1628" s="145">
        <f>'2024-25 Salary &amp; Benefits'!$F$6</f>
        <v>78209</v>
      </c>
      <c r="O1628" s="9">
        <f t="shared" si="274"/>
        <v>0</v>
      </c>
      <c r="P1628" s="9">
        <f t="shared" si="275"/>
        <v>0</v>
      </c>
      <c r="Q1628" s="9">
        <f>'2024-25 Salary &amp; Benefits'!G$6</f>
        <v>14418.72</v>
      </c>
      <c r="R1628" s="146">
        <f>'2024-25 Salary &amp; Benefits'!H$6</f>
        <v>0.18149999999999999</v>
      </c>
      <c r="S1628" s="146">
        <f>'2024-25 Salary &amp; Benefits'!I$6</f>
        <v>0.17510000000000001</v>
      </c>
      <c r="T1628" s="9">
        <f t="shared" si="276"/>
        <v>0</v>
      </c>
      <c r="U1628" s="9">
        <f t="shared" si="277"/>
        <v>0</v>
      </c>
      <c r="V1628" s="9">
        <f t="shared" si="278"/>
        <v>0</v>
      </c>
      <c r="W1628" s="9">
        <f t="shared" si="279"/>
        <v>0</v>
      </c>
      <c r="X1628" s="22">
        <f t="shared" si="280"/>
        <v>0</v>
      </c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</row>
    <row r="1629" spans="1:159" s="4" customFormat="1">
      <c r="A1629" s="78" t="s">
        <v>2241</v>
      </c>
      <c r="B1629" s="90" t="s">
        <v>75</v>
      </c>
      <c r="C1629" s="91">
        <v>4059</v>
      </c>
      <c r="D1629" s="90" t="s">
        <v>87</v>
      </c>
      <c r="E1629" s="110" t="str">
        <f>VLOOKUP($C1629,'2023-24 School Level AAFTE'!$C$4:$L$2380,9,FALSE)</f>
        <v>Yes</v>
      </c>
      <c r="F1629" s="98">
        <f>VLOOKUP($C1629,'2023-24 School Level AAFTE'!$C$4:$J$2380,8,FALSE)</f>
        <v>469.82</v>
      </c>
      <c r="G1629" s="100">
        <f>IFERROR(IF(E1629= "yes",VLOOKUP(C1629,Summary!$B:$I,5,0),0),0)</f>
        <v>0</v>
      </c>
      <c r="H1629" s="99">
        <f t="shared" si="271"/>
        <v>469.82</v>
      </c>
      <c r="I1629" s="157">
        <f>VLOOKUP($A1629,'2024-25 Salary &amp; Benefits'!$A:$I,3,FALSE)</f>
        <v>1</v>
      </c>
      <c r="J1629" s="157">
        <f>VLOOKUP($A1629,'2024-25 Salary &amp; Benefits'!$A:$I,4,FALSE)</f>
        <v>1</v>
      </c>
      <c r="K1629" s="144">
        <f t="shared" si="272"/>
        <v>469.82</v>
      </c>
      <c r="L1629" s="143">
        <f t="shared" si="273"/>
        <v>1.3779999999999999</v>
      </c>
      <c r="M1629" s="145">
        <f>'2024-25 Salary &amp; Benefits'!$E$6</f>
        <v>72728</v>
      </c>
      <c r="N1629" s="145">
        <f>'2024-25 Salary &amp; Benefits'!$F$6</f>
        <v>78209</v>
      </c>
      <c r="O1629" s="9">
        <f t="shared" si="274"/>
        <v>100219.18</v>
      </c>
      <c r="P1629" s="9">
        <f t="shared" si="275"/>
        <v>7552.820000000007</v>
      </c>
      <c r="Q1629" s="9">
        <f>'2024-25 Salary &amp; Benefits'!G$6</f>
        <v>14418.72</v>
      </c>
      <c r="R1629" s="146">
        <f>'2024-25 Salary &amp; Benefits'!H$6</f>
        <v>0.18149999999999999</v>
      </c>
      <c r="S1629" s="146">
        <f>'2024-25 Salary &amp; Benefits'!I$6</f>
        <v>0.17510000000000001</v>
      </c>
      <c r="T1629" s="9">
        <f t="shared" si="276"/>
        <v>39381.279999999999</v>
      </c>
      <c r="U1629" s="9">
        <f t="shared" si="277"/>
        <v>1796.2</v>
      </c>
      <c r="V1629" s="9">
        <f t="shared" si="278"/>
        <v>314.51</v>
      </c>
      <c r="W1629" s="9">
        <f t="shared" si="279"/>
        <v>2110.71</v>
      </c>
      <c r="X1629" s="22">
        <f t="shared" si="280"/>
        <v>149263.99</v>
      </c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</row>
    <row r="1630" spans="1:159" s="4" customFormat="1">
      <c r="A1630" s="78" t="s">
        <v>2241</v>
      </c>
      <c r="B1630" s="90" t="s">
        <v>75</v>
      </c>
      <c r="C1630" s="91">
        <v>5165</v>
      </c>
      <c r="D1630" s="90" t="s">
        <v>92</v>
      </c>
      <c r="E1630" s="110" t="str">
        <f>VLOOKUP($C1630,'2023-24 School Level AAFTE'!$C$4:$L$2380,9,FALSE)</f>
        <v>No</v>
      </c>
      <c r="F1630" s="98">
        <f>VLOOKUP($C1630,'2023-24 School Level AAFTE'!$C$4:$J$2380,8,FALSE)</f>
        <v>699.05000000000007</v>
      </c>
      <c r="G1630" s="100">
        <f>IFERROR(IF(E1630= "yes",VLOOKUP(C1630,Summary!$B:$I,5,0),0),0)</f>
        <v>0</v>
      </c>
      <c r="H1630" s="99">
        <f t="shared" si="271"/>
        <v>0</v>
      </c>
      <c r="I1630" s="157">
        <f>VLOOKUP($A1630,'2024-25 Salary &amp; Benefits'!$A:$I,3,FALSE)</f>
        <v>1</v>
      </c>
      <c r="J1630" s="157">
        <f>VLOOKUP($A1630,'2024-25 Salary &amp; Benefits'!$A:$I,4,FALSE)</f>
        <v>1</v>
      </c>
      <c r="K1630" s="144">
        <f t="shared" si="272"/>
        <v>0</v>
      </c>
      <c r="L1630" s="143">
        <f t="shared" si="273"/>
        <v>0</v>
      </c>
      <c r="M1630" s="145">
        <f>'2024-25 Salary &amp; Benefits'!$E$6</f>
        <v>72728</v>
      </c>
      <c r="N1630" s="145">
        <f>'2024-25 Salary &amp; Benefits'!$F$6</f>
        <v>78209</v>
      </c>
      <c r="O1630" s="9">
        <f t="shared" si="274"/>
        <v>0</v>
      </c>
      <c r="P1630" s="9">
        <f t="shared" si="275"/>
        <v>0</v>
      </c>
      <c r="Q1630" s="9">
        <f>'2024-25 Salary &amp; Benefits'!G$6</f>
        <v>14418.72</v>
      </c>
      <c r="R1630" s="146">
        <f>'2024-25 Salary &amp; Benefits'!H$6</f>
        <v>0.18149999999999999</v>
      </c>
      <c r="S1630" s="146">
        <f>'2024-25 Salary &amp; Benefits'!I$6</f>
        <v>0.17510000000000001</v>
      </c>
      <c r="T1630" s="9">
        <f t="shared" si="276"/>
        <v>0</v>
      </c>
      <c r="U1630" s="9">
        <f t="shared" si="277"/>
        <v>0</v>
      </c>
      <c r="V1630" s="9">
        <f t="shared" si="278"/>
        <v>0</v>
      </c>
      <c r="W1630" s="9">
        <f t="shared" si="279"/>
        <v>0</v>
      </c>
      <c r="X1630" s="22">
        <f t="shared" si="280"/>
        <v>0</v>
      </c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</row>
    <row r="1631" spans="1:159" s="4" customFormat="1">
      <c r="A1631" s="78" t="s">
        <v>2241</v>
      </c>
      <c r="B1631" s="90" t="s">
        <v>75</v>
      </c>
      <c r="C1631" s="91">
        <v>5092</v>
      </c>
      <c r="D1631" s="90" t="s">
        <v>91</v>
      </c>
      <c r="E1631" s="110" t="str">
        <f>VLOOKUP($C1631,'2023-24 School Level AAFTE'!$C$4:$L$2380,9,FALSE)</f>
        <v>No</v>
      </c>
      <c r="F1631" s="98">
        <f>VLOOKUP($C1631,'2023-24 School Level AAFTE'!$C$4:$J$2380,8,FALSE)</f>
        <v>636.98</v>
      </c>
      <c r="G1631" s="100">
        <f>IFERROR(IF(E1631= "yes",VLOOKUP(C1631,Summary!$B:$I,5,0),0),0)</f>
        <v>0</v>
      </c>
      <c r="H1631" s="99">
        <f t="shared" si="271"/>
        <v>0</v>
      </c>
      <c r="I1631" s="157">
        <f>VLOOKUP($A1631,'2024-25 Salary &amp; Benefits'!$A:$I,3,FALSE)</f>
        <v>1</v>
      </c>
      <c r="J1631" s="157">
        <f>VLOOKUP($A1631,'2024-25 Salary &amp; Benefits'!$A:$I,4,FALSE)</f>
        <v>1</v>
      </c>
      <c r="K1631" s="144">
        <f t="shared" si="272"/>
        <v>0</v>
      </c>
      <c r="L1631" s="143">
        <f t="shared" si="273"/>
        <v>0</v>
      </c>
      <c r="M1631" s="145">
        <f>'2024-25 Salary &amp; Benefits'!$E$6</f>
        <v>72728</v>
      </c>
      <c r="N1631" s="145">
        <f>'2024-25 Salary &amp; Benefits'!$F$6</f>
        <v>78209</v>
      </c>
      <c r="O1631" s="9">
        <f t="shared" si="274"/>
        <v>0</v>
      </c>
      <c r="P1631" s="9">
        <f t="shared" si="275"/>
        <v>0</v>
      </c>
      <c r="Q1631" s="9">
        <f>'2024-25 Salary &amp; Benefits'!G$6</f>
        <v>14418.72</v>
      </c>
      <c r="R1631" s="146">
        <f>'2024-25 Salary &amp; Benefits'!H$6</f>
        <v>0.18149999999999999</v>
      </c>
      <c r="S1631" s="146">
        <f>'2024-25 Salary &amp; Benefits'!I$6</f>
        <v>0.17510000000000001</v>
      </c>
      <c r="T1631" s="9">
        <f t="shared" si="276"/>
        <v>0</v>
      </c>
      <c r="U1631" s="9">
        <f t="shared" si="277"/>
        <v>0</v>
      </c>
      <c r="V1631" s="9">
        <f t="shared" si="278"/>
        <v>0</v>
      </c>
      <c r="W1631" s="9">
        <f t="shared" si="279"/>
        <v>0</v>
      </c>
      <c r="X1631" s="22">
        <f t="shared" si="280"/>
        <v>0</v>
      </c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</row>
    <row r="1632" spans="1:159" s="4" customFormat="1">
      <c r="A1632" s="78" t="s">
        <v>2241</v>
      </c>
      <c r="B1632" s="90" t="s">
        <v>75</v>
      </c>
      <c r="C1632" s="91">
        <v>4543</v>
      </c>
      <c r="D1632" s="90" t="s">
        <v>90</v>
      </c>
      <c r="E1632" s="110" t="str">
        <f>VLOOKUP($C1632,'2023-24 School Level AAFTE'!$C$4:$L$2380,9,FALSE)</f>
        <v>No</v>
      </c>
      <c r="F1632" s="98">
        <f>VLOOKUP($C1632,'2023-24 School Level AAFTE'!$C$4:$J$2380,8,FALSE)</f>
        <v>516.45000000000005</v>
      </c>
      <c r="G1632" s="100">
        <f>IFERROR(IF(E1632= "yes",VLOOKUP(C1632,Summary!$B:$I,5,0),0),0)</f>
        <v>0</v>
      </c>
      <c r="H1632" s="99">
        <f t="shared" si="271"/>
        <v>0</v>
      </c>
      <c r="I1632" s="157">
        <f>VLOOKUP($A1632,'2024-25 Salary &amp; Benefits'!$A:$I,3,FALSE)</f>
        <v>1</v>
      </c>
      <c r="J1632" s="157">
        <f>VLOOKUP($A1632,'2024-25 Salary &amp; Benefits'!$A:$I,4,FALSE)</f>
        <v>1</v>
      </c>
      <c r="K1632" s="144">
        <f t="shared" si="272"/>
        <v>0</v>
      </c>
      <c r="L1632" s="143">
        <f t="shared" si="273"/>
        <v>0</v>
      </c>
      <c r="M1632" s="145">
        <f>'2024-25 Salary &amp; Benefits'!$E$6</f>
        <v>72728</v>
      </c>
      <c r="N1632" s="145">
        <f>'2024-25 Salary &amp; Benefits'!$F$6</f>
        <v>78209</v>
      </c>
      <c r="O1632" s="9">
        <f t="shared" si="274"/>
        <v>0</v>
      </c>
      <c r="P1632" s="9">
        <f t="shared" si="275"/>
        <v>0</v>
      </c>
      <c r="Q1632" s="9">
        <f>'2024-25 Salary &amp; Benefits'!G$6</f>
        <v>14418.72</v>
      </c>
      <c r="R1632" s="146">
        <f>'2024-25 Salary &amp; Benefits'!H$6</f>
        <v>0.18149999999999999</v>
      </c>
      <c r="S1632" s="146">
        <f>'2024-25 Salary &amp; Benefits'!I$6</f>
        <v>0.17510000000000001</v>
      </c>
      <c r="T1632" s="9">
        <f t="shared" si="276"/>
        <v>0</v>
      </c>
      <c r="U1632" s="9">
        <f t="shared" si="277"/>
        <v>0</v>
      </c>
      <c r="V1632" s="9">
        <f t="shared" si="278"/>
        <v>0</v>
      </c>
      <c r="W1632" s="9">
        <f t="shared" si="279"/>
        <v>0</v>
      </c>
      <c r="X1632" s="22">
        <f t="shared" si="280"/>
        <v>0</v>
      </c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</row>
    <row r="1633" spans="1:159" s="4" customFormat="1">
      <c r="A1633" s="78" t="s">
        <v>2263</v>
      </c>
      <c r="B1633" s="90" t="s">
        <v>282</v>
      </c>
      <c r="C1633" s="91">
        <v>2390</v>
      </c>
      <c r="D1633" s="90" t="s">
        <v>283</v>
      </c>
      <c r="E1633" s="110" t="str">
        <f>VLOOKUP($C1633,'2023-24 School Level AAFTE'!$C$4:$L$2380,9,FALSE)</f>
        <v>No</v>
      </c>
      <c r="F1633" s="98">
        <f>VLOOKUP($C1633,'2023-24 School Level AAFTE'!$C$4:$J$2380,8,FALSE)</f>
        <v>1191.8499999999999</v>
      </c>
      <c r="G1633" s="100">
        <f>IFERROR(IF(E1633= "yes",VLOOKUP(C1633,Summary!$B:$I,5,0),0),0)</f>
        <v>0</v>
      </c>
      <c r="H1633" s="99">
        <f t="shared" si="271"/>
        <v>0</v>
      </c>
      <c r="I1633" s="157">
        <f>VLOOKUP($A1633,'2024-25 Salary &amp; Benefits'!$A:$I,3,FALSE)</f>
        <v>1.06</v>
      </c>
      <c r="J1633" s="157">
        <f>VLOOKUP($A1633,'2024-25 Salary &amp; Benefits'!$A:$I,4,FALSE)</f>
        <v>1.06</v>
      </c>
      <c r="K1633" s="144">
        <f t="shared" si="272"/>
        <v>0</v>
      </c>
      <c r="L1633" s="143">
        <f t="shared" si="273"/>
        <v>0</v>
      </c>
      <c r="M1633" s="145">
        <f>'2024-25 Salary &amp; Benefits'!$E$6</f>
        <v>72728</v>
      </c>
      <c r="N1633" s="145">
        <f>'2024-25 Salary &amp; Benefits'!$F$6</f>
        <v>78209</v>
      </c>
      <c r="O1633" s="9">
        <f t="shared" si="274"/>
        <v>0</v>
      </c>
      <c r="P1633" s="9">
        <f t="shared" si="275"/>
        <v>0</v>
      </c>
      <c r="Q1633" s="9">
        <f>'2024-25 Salary &amp; Benefits'!G$6</f>
        <v>14418.72</v>
      </c>
      <c r="R1633" s="146">
        <f>'2024-25 Salary &amp; Benefits'!H$6</f>
        <v>0.18149999999999999</v>
      </c>
      <c r="S1633" s="146">
        <f>'2024-25 Salary &amp; Benefits'!I$6</f>
        <v>0.17510000000000001</v>
      </c>
      <c r="T1633" s="9">
        <f t="shared" si="276"/>
        <v>0</v>
      </c>
      <c r="U1633" s="9">
        <f t="shared" si="277"/>
        <v>0</v>
      </c>
      <c r="V1633" s="9">
        <f t="shared" si="278"/>
        <v>0</v>
      </c>
      <c r="W1633" s="9">
        <f t="shared" si="279"/>
        <v>0</v>
      </c>
      <c r="X1633" s="22">
        <f t="shared" si="280"/>
        <v>0</v>
      </c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</row>
    <row r="1634" spans="1:159" s="4" customFormat="1">
      <c r="A1634" s="78" t="s">
        <v>2263</v>
      </c>
      <c r="B1634" s="90" t="s">
        <v>282</v>
      </c>
      <c r="C1634" s="91">
        <v>3321</v>
      </c>
      <c r="D1634" s="90" t="s">
        <v>284</v>
      </c>
      <c r="E1634" s="110" t="str">
        <f>VLOOKUP($C1634,'2023-24 School Level AAFTE'!$C$4:$L$2380,9,FALSE)</f>
        <v>No</v>
      </c>
      <c r="F1634" s="98">
        <f>VLOOKUP($C1634,'2023-24 School Level AAFTE'!$C$4:$J$2380,8,FALSE)</f>
        <v>745.02</v>
      </c>
      <c r="G1634" s="100">
        <f>IFERROR(IF(E1634= "yes",VLOOKUP(C1634,Summary!$B:$I,5,0),0),0)</f>
        <v>0</v>
      </c>
      <c r="H1634" s="99">
        <f t="shared" si="271"/>
        <v>0</v>
      </c>
      <c r="I1634" s="157">
        <f>VLOOKUP($A1634,'2024-25 Salary &amp; Benefits'!$A:$I,3,FALSE)</f>
        <v>1.06</v>
      </c>
      <c r="J1634" s="157">
        <f>VLOOKUP($A1634,'2024-25 Salary &amp; Benefits'!$A:$I,4,FALSE)</f>
        <v>1.06</v>
      </c>
      <c r="K1634" s="144">
        <f t="shared" si="272"/>
        <v>0</v>
      </c>
      <c r="L1634" s="143">
        <f t="shared" si="273"/>
        <v>0</v>
      </c>
      <c r="M1634" s="145">
        <f>'2024-25 Salary &amp; Benefits'!$E$6</f>
        <v>72728</v>
      </c>
      <c r="N1634" s="145">
        <f>'2024-25 Salary &amp; Benefits'!$F$6</f>
        <v>78209</v>
      </c>
      <c r="O1634" s="9">
        <f t="shared" si="274"/>
        <v>0</v>
      </c>
      <c r="P1634" s="9">
        <f t="shared" si="275"/>
        <v>0</v>
      </c>
      <c r="Q1634" s="9">
        <f>'2024-25 Salary &amp; Benefits'!G$6</f>
        <v>14418.72</v>
      </c>
      <c r="R1634" s="146">
        <f>'2024-25 Salary &amp; Benefits'!H$6</f>
        <v>0.18149999999999999</v>
      </c>
      <c r="S1634" s="146">
        <f>'2024-25 Salary &amp; Benefits'!I$6</f>
        <v>0.17510000000000001</v>
      </c>
      <c r="T1634" s="9">
        <f t="shared" si="276"/>
        <v>0</v>
      </c>
      <c r="U1634" s="9">
        <f t="shared" si="277"/>
        <v>0</v>
      </c>
      <c r="V1634" s="9">
        <f t="shared" si="278"/>
        <v>0</v>
      </c>
      <c r="W1634" s="9">
        <f t="shared" si="279"/>
        <v>0</v>
      </c>
      <c r="X1634" s="22">
        <f t="shared" si="280"/>
        <v>0</v>
      </c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</row>
    <row r="1635" spans="1:159" s="4" customFormat="1">
      <c r="A1635" s="78" t="s">
        <v>2263</v>
      </c>
      <c r="B1635" s="90" t="s">
        <v>282</v>
      </c>
      <c r="C1635" s="91">
        <v>5518</v>
      </c>
      <c r="D1635" s="90" t="s">
        <v>2984</v>
      </c>
      <c r="E1635" s="110" t="str">
        <f>VLOOKUP($C1635,'2023-24 School Level AAFTE'!$C$4:$L$2380,9,FALSE)</f>
        <v>No</v>
      </c>
      <c r="F1635" s="98">
        <f>VLOOKUP($C1635,'2023-24 School Level AAFTE'!$C$4:$J$2380,8,FALSE)</f>
        <v>621.38</v>
      </c>
      <c r="G1635" s="100">
        <f>IFERROR(IF(E1635= "yes",VLOOKUP(C1635,Summary!$B:$I,5,0),0),0)</f>
        <v>0</v>
      </c>
      <c r="H1635" s="99">
        <f t="shared" si="271"/>
        <v>0</v>
      </c>
      <c r="I1635" s="157">
        <f>VLOOKUP($A1635,'2024-25 Salary &amp; Benefits'!$A:$I,3,FALSE)</f>
        <v>1.06</v>
      </c>
      <c r="J1635" s="157">
        <f>VLOOKUP($A1635,'2024-25 Salary &amp; Benefits'!$A:$I,4,FALSE)</f>
        <v>1.06</v>
      </c>
      <c r="K1635" s="144">
        <f t="shared" si="272"/>
        <v>0</v>
      </c>
      <c r="L1635" s="143">
        <f t="shared" si="273"/>
        <v>0</v>
      </c>
      <c r="M1635" s="145">
        <f>'2024-25 Salary &amp; Benefits'!$E$6</f>
        <v>72728</v>
      </c>
      <c r="N1635" s="145">
        <f>'2024-25 Salary &amp; Benefits'!$F$6</f>
        <v>78209</v>
      </c>
      <c r="O1635" s="9">
        <f t="shared" si="274"/>
        <v>0</v>
      </c>
      <c r="P1635" s="9">
        <f t="shared" si="275"/>
        <v>0</v>
      </c>
      <c r="Q1635" s="9">
        <f>'2024-25 Salary &amp; Benefits'!G$6</f>
        <v>14418.72</v>
      </c>
      <c r="R1635" s="146">
        <f>'2024-25 Salary &amp; Benefits'!H$6</f>
        <v>0.18149999999999999</v>
      </c>
      <c r="S1635" s="146">
        <f>'2024-25 Salary &amp; Benefits'!I$6</f>
        <v>0.17510000000000001</v>
      </c>
      <c r="T1635" s="9">
        <f t="shared" si="276"/>
        <v>0</v>
      </c>
      <c r="U1635" s="9">
        <f t="shared" si="277"/>
        <v>0</v>
      </c>
      <c r="V1635" s="9">
        <f t="shared" si="278"/>
        <v>0</v>
      </c>
      <c r="W1635" s="9">
        <f t="shared" si="279"/>
        <v>0</v>
      </c>
      <c r="X1635" s="22">
        <f t="shared" si="280"/>
        <v>0</v>
      </c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</row>
    <row r="1636" spans="1:159" s="4" customFormat="1">
      <c r="A1636" s="78" t="s">
        <v>2263</v>
      </c>
      <c r="B1636" s="90" t="s">
        <v>282</v>
      </c>
      <c r="C1636" s="91">
        <v>3786</v>
      </c>
      <c r="D1636" s="90" t="s">
        <v>285</v>
      </c>
      <c r="E1636" s="110" t="str">
        <f>VLOOKUP($C1636,'2023-24 School Level AAFTE'!$C$4:$L$2380,9,FALSE)</f>
        <v>No</v>
      </c>
      <c r="F1636" s="98">
        <f>VLOOKUP($C1636,'2023-24 School Level AAFTE'!$C$4:$J$2380,8,FALSE)</f>
        <v>710.85</v>
      </c>
      <c r="G1636" s="100">
        <f>IFERROR(IF(E1636= "yes",VLOOKUP(C1636,Summary!$B:$I,5,0),0),0)</f>
        <v>0</v>
      </c>
      <c r="H1636" s="99">
        <f t="shared" si="271"/>
        <v>0</v>
      </c>
      <c r="I1636" s="157">
        <f>VLOOKUP($A1636,'2024-25 Salary &amp; Benefits'!$A:$I,3,FALSE)</f>
        <v>1.06</v>
      </c>
      <c r="J1636" s="157">
        <f>VLOOKUP($A1636,'2024-25 Salary &amp; Benefits'!$A:$I,4,FALSE)</f>
        <v>1.06</v>
      </c>
      <c r="K1636" s="144">
        <f t="shared" si="272"/>
        <v>0</v>
      </c>
      <c r="L1636" s="143">
        <f t="shared" si="273"/>
        <v>0</v>
      </c>
      <c r="M1636" s="145">
        <f>'2024-25 Salary &amp; Benefits'!$E$6</f>
        <v>72728</v>
      </c>
      <c r="N1636" s="145">
        <f>'2024-25 Salary &amp; Benefits'!$F$6</f>
        <v>78209</v>
      </c>
      <c r="O1636" s="9">
        <f t="shared" si="274"/>
        <v>0</v>
      </c>
      <c r="P1636" s="9">
        <f t="shared" si="275"/>
        <v>0</v>
      </c>
      <c r="Q1636" s="9">
        <f>'2024-25 Salary &amp; Benefits'!G$6</f>
        <v>14418.72</v>
      </c>
      <c r="R1636" s="146">
        <f>'2024-25 Salary &amp; Benefits'!H$6</f>
        <v>0.18149999999999999</v>
      </c>
      <c r="S1636" s="146">
        <f>'2024-25 Salary &amp; Benefits'!I$6</f>
        <v>0.17510000000000001</v>
      </c>
      <c r="T1636" s="9">
        <f t="shared" si="276"/>
        <v>0</v>
      </c>
      <c r="U1636" s="9">
        <f t="shared" si="277"/>
        <v>0</v>
      </c>
      <c r="V1636" s="9">
        <f t="shared" si="278"/>
        <v>0</v>
      </c>
      <c r="W1636" s="9">
        <f t="shared" si="279"/>
        <v>0</v>
      </c>
      <c r="X1636" s="22">
        <f t="shared" si="280"/>
        <v>0</v>
      </c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</row>
    <row r="1637" spans="1:159" s="4" customFormat="1">
      <c r="A1637" s="78" t="s">
        <v>2263</v>
      </c>
      <c r="B1637" s="90" t="s">
        <v>282</v>
      </c>
      <c r="C1637" s="91">
        <v>3891</v>
      </c>
      <c r="D1637" s="90" t="s">
        <v>286</v>
      </c>
      <c r="E1637" s="110" t="str">
        <f>VLOOKUP($C1637,'2023-24 School Level AAFTE'!$C$4:$L$2380,9,FALSE)</f>
        <v>No</v>
      </c>
      <c r="F1637" s="98">
        <f>VLOOKUP($C1637,'2023-24 School Level AAFTE'!$C$4:$J$2380,8,FALSE)</f>
        <v>633.59</v>
      </c>
      <c r="G1637" s="100">
        <f>IFERROR(IF(E1637= "yes",VLOOKUP(C1637,Summary!$B:$I,5,0),0),0)</f>
        <v>0</v>
      </c>
      <c r="H1637" s="99">
        <f t="shared" si="271"/>
        <v>0</v>
      </c>
      <c r="I1637" s="157">
        <f>VLOOKUP($A1637,'2024-25 Salary &amp; Benefits'!$A:$I,3,FALSE)</f>
        <v>1.06</v>
      </c>
      <c r="J1637" s="157">
        <f>VLOOKUP($A1637,'2024-25 Salary &amp; Benefits'!$A:$I,4,FALSE)</f>
        <v>1.06</v>
      </c>
      <c r="K1637" s="144">
        <f t="shared" si="272"/>
        <v>0</v>
      </c>
      <c r="L1637" s="143">
        <f t="shared" si="273"/>
        <v>0</v>
      </c>
      <c r="M1637" s="145">
        <f>'2024-25 Salary &amp; Benefits'!$E$6</f>
        <v>72728</v>
      </c>
      <c r="N1637" s="145">
        <f>'2024-25 Salary &amp; Benefits'!$F$6</f>
        <v>78209</v>
      </c>
      <c r="O1637" s="9">
        <f t="shared" si="274"/>
        <v>0</v>
      </c>
      <c r="P1637" s="9">
        <f t="shared" si="275"/>
        <v>0</v>
      </c>
      <c r="Q1637" s="9">
        <f>'2024-25 Salary &amp; Benefits'!G$6</f>
        <v>14418.72</v>
      </c>
      <c r="R1637" s="146">
        <f>'2024-25 Salary &amp; Benefits'!H$6</f>
        <v>0.18149999999999999</v>
      </c>
      <c r="S1637" s="146">
        <f>'2024-25 Salary &amp; Benefits'!I$6</f>
        <v>0.17510000000000001</v>
      </c>
      <c r="T1637" s="9">
        <f t="shared" si="276"/>
        <v>0</v>
      </c>
      <c r="U1637" s="9">
        <f t="shared" si="277"/>
        <v>0</v>
      </c>
      <c r="V1637" s="9">
        <f t="shared" si="278"/>
        <v>0</v>
      </c>
      <c r="W1637" s="9">
        <f t="shared" si="279"/>
        <v>0</v>
      </c>
      <c r="X1637" s="22">
        <f t="shared" si="280"/>
        <v>0</v>
      </c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</row>
    <row r="1638" spans="1:159" s="4" customFormat="1">
      <c r="A1638" s="78" t="s">
        <v>2263</v>
      </c>
      <c r="B1638" s="90" t="s">
        <v>282</v>
      </c>
      <c r="C1638" s="91">
        <v>5690</v>
      </c>
      <c r="D1638" s="90" t="s">
        <v>3198</v>
      </c>
      <c r="E1638" s="110" t="str">
        <f>VLOOKUP($C1638,'2023-24 School Level AAFTE'!$C$4:$L$2380,9,FALSE)</f>
        <v>No</v>
      </c>
      <c r="F1638" s="98">
        <f>VLOOKUP($C1638,'2023-24 School Level AAFTE'!$C$4:$J$2380,8,FALSE)</f>
        <v>132.13</v>
      </c>
      <c r="G1638" s="100">
        <f>IFERROR(IF(E1638= "yes",VLOOKUP(C1638,Summary!$B:$I,5,0),0),0)</f>
        <v>0</v>
      </c>
      <c r="H1638" s="99">
        <f t="shared" si="271"/>
        <v>0</v>
      </c>
      <c r="I1638" s="157">
        <f>VLOOKUP($A1638,'2024-25 Salary &amp; Benefits'!$A:$I,3,FALSE)</f>
        <v>1.06</v>
      </c>
      <c r="J1638" s="157">
        <f>VLOOKUP($A1638,'2024-25 Salary &amp; Benefits'!$A:$I,4,FALSE)</f>
        <v>1.06</v>
      </c>
      <c r="K1638" s="144">
        <f t="shared" si="272"/>
        <v>0</v>
      </c>
      <c r="L1638" s="143">
        <f t="shared" si="273"/>
        <v>0</v>
      </c>
      <c r="M1638" s="145">
        <f>'2024-25 Salary &amp; Benefits'!$E$6</f>
        <v>72728</v>
      </c>
      <c r="N1638" s="145">
        <f>'2024-25 Salary &amp; Benefits'!$F$6</f>
        <v>78209</v>
      </c>
      <c r="O1638" s="9">
        <f t="shared" si="274"/>
        <v>0</v>
      </c>
      <c r="P1638" s="9">
        <f t="shared" si="275"/>
        <v>0</v>
      </c>
      <c r="Q1638" s="9">
        <f>'2024-25 Salary &amp; Benefits'!G$6</f>
        <v>14418.72</v>
      </c>
      <c r="R1638" s="146">
        <f>'2024-25 Salary &amp; Benefits'!H$6</f>
        <v>0.18149999999999999</v>
      </c>
      <c r="S1638" s="146">
        <f>'2024-25 Salary &amp; Benefits'!I$6</f>
        <v>0.17510000000000001</v>
      </c>
      <c r="T1638" s="9">
        <f t="shared" si="276"/>
        <v>0</v>
      </c>
      <c r="U1638" s="9">
        <f t="shared" si="277"/>
        <v>0</v>
      </c>
      <c r="V1638" s="9">
        <f t="shared" si="278"/>
        <v>0</v>
      </c>
      <c r="W1638" s="9">
        <f t="shared" si="279"/>
        <v>0</v>
      </c>
      <c r="X1638" s="22">
        <f t="shared" si="280"/>
        <v>0</v>
      </c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</row>
    <row r="1639" spans="1:159" s="4" customFormat="1">
      <c r="A1639" s="78" t="s">
        <v>2233</v>
      </c>
      <c r="B1639" s="90" t="s">
        <v>16</v>
      </c>
      <c r="C1639" s="91">
        <v>5303</v>
      </c>
      <c r="D1639" s="90" t="s">
        <v>19</v>
      </c>
      <c r="E1639" s="110" t="str">
        <f>VLOOKUP($C1639,'2023-24 School Level AAFTE'!$C$4:$L$2380,9,FALSE)</f>
        <v>No</v>
      </c>
      <c r="F1639" s="98">
        <f>VLOOKUP($C1639,'2023-24 School Level AAFTE'!$C$4:$J$2380,8,FALSE)</f>
        <v>99.26</v>
      </c>
      <c r="G1639" s="100">
        <f>IFERROR(IF(E1639= "yes",VLOOKUP(C1639,Summary!$B:$I,5,0),0),0)</f>
        <v>0</v>
      </c>
      <c r="H1639" s="99">
        <f t="shared" si="271"/>
        <v>0</v>
      </c>
      <c r="I1639" s="157">
        <f>VLOOKUP($A1639,'2024-25 Salary &amp; Benefits'!$A:$I,3,FALSE)</f>
        <v>1</v>
      </c>
      <c r="J1639" s="157">
        <f>VLOOKUP($A1639,'2024-25 Salary &amp; Benefits'!$A:$I,4,FALSE)</f>
        <v>1.04</v>
      </c>
      <c r="K1639" s="144">
        <f t="shared" si="272"/>
        <v>0</v>
      </c>
      <c r="L1639" s="143">
        <f t="shared" si="273"/>
        <v>0</v>
      </c>
      <c r="M1639" s="145">
        <f>'2024-25 Salary &amp; Benefits'!$E$6</f>
        <v>72728</v>
      </c>
      <c r="N1639" s="145">
        <f>'2024-25 Salary &amp; Benefits'!$F$6</f>
        <v>78209</v>
      </c>
      <c r="O1639" s="9">
        <f t="shared" si="274"/>
        <v>0</v>
      </c>
      <c r="P1639" s="9">
        <f t="shared" si="275"/>
        <v>0</v>
      </c>
      <c r="Q1639" s="9">
        <f>'2024-25 Salary &amp; Benefits'!G$6</f>
        <v>14418.72</v>
      </c>
      <c r="R1639" s="146">
        <f>'2024-25 Salary &amp; Benefits'!H$6</f>
        <v>0.18149999999999999</v>
      </c>
      <c r="S1639" s="146">
        <f>'2024-25 Salary &amp; Benefits'!I$6</f>
        <v>0.17510000000000001</v>
      </c>
      <c r="T1639" s="9">
        <f t="shared" si="276"/>
        <v>0</v>
      </c>
      <c r="U1639" s="9">
        <f t="shared" si="277"/>
        <v>0</v>
      </c>
      <c r="V1639" s="9">
        <f t="shared" si="278"/>
        <v>0</v>
      </c>
      <c r="W1639" s="9">
        <f t="shared" si="279"/>
        <v>0</v>
      </c>
      <c r="X1639" s="22">
        <f t="shared" si="280"/>
        <v>0</v>
      </c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</row>
    <row r="1640" spans="1:159" s="4" customFormat="1">
      <c r="A1640" s="78" t="s">
        <v>2233</v>
      </c>
      <c r="B1640" s="90" t="s">
        <v>16</v>
      </c>
      <c r="C1640" s="91">
        <v>2719</v>
      </c>
      <c r="D1640" s="90" t="s">
        <v>18</v>
      </c>
      <c r="E1640" s="110" t="str">
        <f>VLOOKUP($C1640,'2023-24 School Level AAFTE'!$C$4:$L$2380,9,FALSE)</f>
        <v>Yes</v>
      </c>
      <c r="F1640" s="98">
        <f>VLOOKUP($C1640,'2023-24 School Level AAFTE'!$C$4:$J$2380,8,FALSE)</f>
        <v>169.66</v>
      </c>
      <c r="G1640" s="100">
        <f>IFERROR(IF(E1640= "yes",VLOOKUP(C1640,Summary!$B:$I,5,0),0),0)</f>
        <v>0</v>
      </c>
      <c r="H1640" s="99">
        <f t="shared" si="271"/>
        <v>169.66</v>
      </c>
      <c r="I1640" s="157">
        <f>VLOOKUP($A1640,'2024-25 Salary &amp; Benefits'!$A:$I,3,FALSE)</f>
        <v>1</v>
      </c>
      <c r="J1640" s="157">
        <f>VLOOKUP($A1640,'2024-25 Salary &amp; Benefits'!$A:$I,4,FALSE)</f>
        <v>1.04</v>
      </c>
      <c r="K1640" s="144">
        <f t="shared" si="272"/>
        <v>169.66</v>
      </c>
      <c r="L1640" s="143">
        <f t="shared" si="273"/>
        <v>0.498</v>
      </c>
      <c r="M1640" s="145">
        <f>'2024-25 Salary &amp; Benefits'!$E$6</f>
        <v>72728</v>
      </c>
      <c r="N1640" s="145">
        <f>'2024-25 Salary &amp; Benefits'!$F$6</f>
        <v>78209</v>
      </c>
      <c r="O1640" s="9">
        <f t="shared" si="274"/>
        <v>36218.54</v>
      </c>
      <c r="P1640" s="9">
        <f t="shared" si="275"/>
        <v>4287.4700000000012</v>
      </c>
      <c r="Q1640" s="9">
        <f>'2024-25 Salary &amp; Benefits'!G$6</f>
        <v>14418.72</v>
      </c>
      <c r="R1640" s="146">
        <f>'2024-25 Salary &amp; Benefits'!H$6</f>
        <v>0.18149999999999999</v>
      </c>
      <c r="S1640" s="146">
        <f>'2024-25 Salary &amp; Benefits'!I$6</f>
        <v>0.17510000000000001</v>
      </c>
      <c r="T1640" s="9">
        <f t="shared" si="276"/>
        <v>14504.92</v>
      </c>
      <c r="U1640" s="9">
        <f t="shared" si="277"/>
        <v>675.1</v>
      </c>
      <c r="V1640" s="9">
        <f t="shared" si="278"/>
        <v>118.21</v>
      </c>
      <c r="W1640" s="9">
        <f t="shared" si="279"/>
        <v>793.31000000000006</v>
      </c>
      <c r="X1640" s="22">
        <f t="shared" si="280"/>
        <v>55804.24</v>
      </c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</row>
    <row r="1641" spans="1:159" s="4" customFormat="1">
      <c r="A1641" s="78" t="s">
        <v>2233</v>
      </c>
      <c r="B1641" s="90" t="s">
        <v>16</v>
      </c>
      <c r="C1641" s="91">
        <v>2132</v>
      </c>
      <c r="D1641" s="90" t="s">
        <v>17</v>
      </c>
      <c r="E1641" s="110" t="str">
        <f>VLOOKUP($C1641,'2023-24 School Level AAFTE'!$C$4:$L$2380,9,FALSE)</f>
        <v>No</v>
      </c>
      <c r="F1641" s="98">
        <f>VLOOKUP($C1641,'2023-24 School Level AAFTE'!$C$4:$J$2380,8,FALSE)</f>
        <v>128.68</v>
      </c>
      <c r="G1641" s="100">
        <f>IFERROR(IF(E1641= "yes",VLOOKUP(C1641,Summary!$B:$I,5,0),0),0)</f>
        <v>0</v>
      </c>
      <c r="H1641" s="99">
        <f t="shared" si="271"/>
        <v>0</v>
      </c>
      <c r="I1641" s="157">
        <f>VLOOKUP($A1641,'2024-25 Salary &amp; Benefits'!$A:$I,3,FALSE)</f>
        <v>1</v>
      </c>
      <c r="J1641" s="157">
        <f>VLOOKUP($A1641,'2024-25 Salary &amp; Benefits'!$A:$I,4,FALSE)</f>
        <v>1.04</v>
      </c>
      <c r="K1641" s="144">
        <f t="shared" si="272"/>
        <v>0</v>
      </c>
      <c r="L1641" s="143">
        <f t="shared" si="273"/>
        <v>0</v>
      </c>
      <c r="M1641" s="145">
        <f>'2024-25 Salary &amp; Benefits'!$E$6</f>
        <v>72728</v>
      </c>
      <c r="N1641" s="145">
        <f>'2024-25 Salary &amp; Benefits'!$F$6</f>
        <v>78209</v>
      </c>
      <c r="O1641" s="9">
        <f t="shared" si="274"/>
        <v>0</v>
      </c>
      <c r="P1641" s="9">
        <f t="shared" si="275"/>
        <v>0</v>
      </c>
      <c r="Q1641" s="9">
        <f>'2024-25 Salary &amp; Benefits'!G$6</f>
        <v>14418.72</v>
      </c>
      <c r="R1641" s="146">
        <f>'2024-25 Salary &amp; Benefits'!H$6</f>
        <v>0.18149999999999999</v>
      </c>
      <c r="S1641" s="146">
        <f>'2024-25 Salary &amp; Benefits'!I$6</f>
        <v>0.17510000000000001</v>
      </c>
      <c r="T1641" s="9">
        <f t="shared" si="276"/>
        <v>0</v>
      </c>
      <c r="U1641" s="9">
        <f t="shared" si="277"/>
        <v>0</v>
      </c>
      <c r="V1641" s="9">
        <f t="shared" si="278"/>
        <v>0</v>
      </c>
      <c r="W1641" s="9">
        <f t="shared" si="279"/>
        <v>0</v>
      </c>
      <c r="X1641" s="22">
        <f t="shared" si="280"/>
        <v>0</v>
      </c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</row>
    <row r="1642" spans="1:159" s="4" customFormat="1">
      <c r="A1642" s="78" t="s">
        <v>2466</v>
      </c>
      <c r="B1642" s="90" t="s">
        <v>1889</v>
      </c>
      <c r="C1642" s="91">
        <v>2525</v>
      </c>
      <c r="D1642" s="90" t="s">
        <v>1891</v>
      </c>
      <c r="E1642" s="110" t="str">
        <f>VLOOKUP($C1642,'2023-24 School Level AAFTE'!$C$4:$L$2380,9,FALSE)</f>
        <v>No</v>
      </c>
      <c r="F1642" s="98">
        <f>VLOOKUP($C1642,'2023-24 School Level AAFTE'!$C$4:$J$2380,8,FALSE)</f>
        <v>231.8</v>
      </c>
      <c r="G1642" s="100">
        <f>IFERROR(IF(E1642= "yes",VLOOKUP(C1642,Summary!$B:$I,5,0),0),0)</f>
        <v>0</v>
      </c>
      <c r="H1642" s="99">
        <f t="shared" si="271"/>
        <v>0</v>
      </c>
      <c r="I1642" s="157">
        <f>VLOOKUP($A1642,'2024-25 Salary &amp; Benefits'!$A:$I,3,FALSE)</f>
        <v>1</v>
      </c>
      <c r="J1642" s="157">
        <f>VLOOKUP($A1642,'2024-25 Salary &amp; Benefits'!$A:$I,4,FALSE)</f>
        <v>1</v>
      </c>
      <c r="K1642" s="144">
        <f t="shared" si="272"/>
        <v>0</v>
      </c>
      <c r="L1642" s="143">
        <f t="shared" si="273"/>
        <v>0</v>
      </c>
      <c r="M1642" s="145">
        <f>'2024-25 Salary &amp; Benefits'!$E$6</f>
        <v>72728</v>
      </c>
      <c r="N1642" s="145">
        <f>'2024-25 Salary &amp; Benefits'!$F$6</f>
        <v>78209</v>
      </c>
      <c r="O1642" s="9">
        <f t="shared" si="274"/>
        <v>0</v>
      </c>
      <c r="P1642" s="9">
        <f t="shared" si="275"/>
        <v>0</v>
      </c>
      <c r="Q1642" s="9">
        <f>'2024-25 Salary &amp; Benefits'!G$6</f>
        <v>14418.72</v>
      </c>
      <c r="R1642" s="146">
        <f>'2024-25 Salary &amp; Benefits'!H$6</f>
        <v>0.18149999999999999</v>
      </c>
      <c r="S1642" s="146">
        <f>'2024-25 Salary &amp; Benefits'!I$6</f>
        <v>0.17510000000000001</v>
      </c>
      <c r="T1642" s="9">
        <f t="shared" si="276"/>
        <v>0</v>
      </c>
      <c r="U1642" s="9">
        <f t="shared" si="277"/>
        <v>0</v>
      </c>
      <c r="V1642" s="9">
        <f t="shared" si="278"/>
        <v>0</v>
      </c>
      <c r="W1642" s="9">
        <f t="shared" si="279"/>
        <v>0</v>
      </c>
      <c r="X1642" s="22">
        <f t="shared" si="280"/>
        <v>0</v>
      </c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</row>
    <row r="1643" spans="1:159" s="4" customFormat="1">
      <c r="A1643" s="78" t="s">
        <v>2466</v>
      </c>
      <c r="B1643" s="90" t="s">
        <v>1889</v>
      </c>
      <c r="C1643" s="91">
        <v>1919</v>
      </c>
      <c r="D1643" s="90" t="s">
        <v>1890</v>
      </c>
      <c r="E1643" s="110" t="str">
        <f>VLOOKUP($C1643,'2023-24 School Level AAFTE'!$C$4:$L$2380,9,FALSE)</f>
        <v>Yes</v>
      </c>
      <c r="F1643" s="98">
        <f>VLOOKUP($C1643,'2023-24 School Level AAFTE'!$C$4:$J$2380,8,FALSE)</f>
        <v>100.38</v>
      </c>
      <c r="G1643" s="100">
        <f>IFERROR(IF(E1643= "yes",VLOOKUP(C1643,Summary!$B:$I,5,0),0),0)</f>
        <v>0</v>
      </c>
      <c r="H1643" s="99">
        <f t="shared" si="271"/>
        <v>100.38</v>
      </c>
      <c r="I1643" s="157">
        <f>VLOOKUP($A1643,'2024-25 Salary &amp; Benefits'!$A:$I,3,FALSE)</f>
        <v>1</v>
      </c>
      <c r="J1643" s="157">
        <f>VLOOKUP($A1643,'2024-25 Salary &amp; Benefits'!$A:$I,4,FALSE)</f>
        <v>1</v>
      </c>
      <c r="K1643" s="144">
        <f t="shared" si="272"/>
        <v>100.38</v>
      </c>
      <c r="L1643" s="143">
        <f t="shared" si="273"/>
        <v>0.29399999999999998</v>
      </c>
      <c r="M1643" s="145">
        <f>'2024-25 Salary &amp; Benefits'!$E$6</f>
        <v>72728</v>
      </c>
      <c r="N1643" s="145">
        <f>'2024-25 Salary &amp; Benefits'!$F$6</f>
        <v>78209</v>
      </c>
      <c r="O1643" s="9">
        <f t="shared" si="274"/>
        <v>21382.03</v>
      </c>
      <c r="P1643" s="9">
        <f t="shared" si="275"/>
        <v>1611.4200000000019</v>
      </c>
      <c r="Q1643" s="9">
        <f>'2024-25 Salary &amp; Benefits'!G$6</f>
        <v>14418.72</v>
      </c>
      <c r="R1643" s="146">
        <f>'2024-25 Salary &amp; Benefits'!H$6</f>
        <v>0.18149999999999999</v>
      </c>
      <c r="S1643" s="146">
        <f>'2024-25 Salary &amp; Benefits'!I$6</f>
        <v>0.17510000000000001</v>
      </c>
      <c r="T1643" s="9">
        <f t="shared" si="276"/>
        <v>8402.1</v>
      </c>
      <c r="U1643" s="9">
        <f t="shared" si="277"/>
        <v>383.22</v>
      </c>
      <c r="V1643" s="9">
        <f t="shared" si="278"/>
        <v>67.099999999999994</v>
      </c>
      <c r="W1643" s="9">
        <f t="shared" si="279"/>
        <v>450.32000000000005</v>
      </c>
      <c r="X1643" s="22">
        <f t="shared" si="280"/>
        <v>31845.87</v>
      </c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</row>
    <row r="1644" spans="1:159" s="4" customFormat="1">
      <c r="A1644" s="78" t="s">
        <v>2466</v>
      </c>
      <c r="B1644" s="90" t="s">
        <v>1889</v>
      </c>
      <c r="C1644" s="91">
        <v>4033</v>
      </c>
      <c r="D1644" s="90" t="s">
        <v>1893</v>
      </c>
      <c r="E1644" s="110" t="str">
        <f>VLOOKUP($C1644,'2023-24 School Level AAFTE'!$C$4:$L$2380,9,FALSE)</f>
        <v>Yes</v>
      </c>
      <c r="F1644" s="98">
        <f>VLOOKUP($C1644,'2023-24 School Level AAFTE'!$C$4:$J$2380,8,FALSE)</f>
        <v>393.87</v>
      </c>
      <c r="G1644" s="100">
        <f>IFERROR(IF(E1644= "yes",VLOOKUP(C1644,Summary!$B:$I,5,0),0),0)</f>
        <v>0</v>
      </c>
      <c r="H1644" s="99">
        <f t="shared" si="271"/>
        <v>393.87</v>
      </c>
      <c r="I1644" s="157">
        <f>VLOOKUP($A1644,'2024-25 Salary &amp; Benefits'!$A:$I,3,FALSE)</f>
        <v>1</v>
      </c>
      <c r="J1644" s="157">
        <f>VLOOKUP($A1644,'2024-25 Salary &amp; Benefits'!$A:$I,4,FALSE)</f>
        <v>1</v>
      </c>
      <c r="K1644" s="144">
        <f t="shared" si="272"/>
        <v>393.87</v>
      </c>
      <c r="L1644" s="143">
        <f t="shared" si="273"/>
        <v>1.155</v>
      </c>
      <c r="M1644" s="145">
        <f>'2024-25 Salary &amp; Benefits'!$E$6</f>
        <v>72728</v>
      </c>
      <c r="N1644" s="145">
        <f>'2024-25 Salary &amp; Benefits'!$F$6</f>
        <v>78209</v>
      </c>
      <c r="O1644" s="9">
        <f t="shared" si="274"/>
        <v>84000.84</v>
      </c>
      <c r="P1644" s="9">
        <f t="shared" si="275"/>
        <v>6330.5599999999977</v>
      </c>
      <c r="Q1644" s="9">
        <f>'2024-25 Salary &amp; Benefits'!G$6</f>
        <v>14418.72</v>
      </c>
      <c r="R1644" s="146">
        <f>'2024-25 Salary &amp; Benefits'!H$6</f>
        <v>0.18149999999999999</v>
      </c>
      <c r="S1644" s="146">
        <f>'2024-25 Salary &amp; Benefits'!I$6</f>
        <v>0.17510000000000001</v>
      </c>
      <c r="T1644" s="9">
        <f t="shared" si="276"/>
        <v>33008.26</v>
      </c>
      <c r="U1644" s="9">
        <f t="shared" si="277"/>
        <v>1505.52</v>
      </c>
      <c r="V1644" s="9">
        <f t="shared" si="278"/>
        <v>263.62</v>
      </c>
      <c r="W1644" s="9">
        <f t="shared" si="279"/>
        <v>1769.1399999999999</v>
      </c>
      <c r="X1644" s="22">
        <f t="shared" si="280"/>
        <v>125108.8</v>
      </c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</row>
    <row r="1645" spans="1:159" s="4" customFormat="1">
      <c r="A1645" s="78" t="s">
        <v>2466</v>
      </c>
      <c r="B1645" s="90" t="s">
        <v>1889</v>
      </c>
      <c r="C1645" s="91">
        <v>4228</v>
      </c>
      <c r="D1645" s="90" t="s">
        <v>1894</v>
      </c>
      <c r="E1645" s="110" t="str">
        <f>VLOOKUP($C1645,'2023-24 School Level AAFTE'!$C$4:$L$2380,9,FALSE)</f>
        <v>No</v>
      </c>
      <c r="F1645" s="98">
        <f>VLOOKUP($C1645,'2023-24 School Level AAFTE'!$C$4:$J$2380,8,FALSE)</f>
        <v>451.71</v>
      </c>
      <c r="G1645" s="100">
        <f>IFERROR(IF(E1645= "yes",VLOOKUP(C1645,Summary!$B:$I,5,0),0),0)</f>
        <v>0</v>
      </c>
      <c r="H1645" s="99">
        <f t="shared" si="271"/>
        <v>0</v>
      </c>
      <c r="I1645" s="157">
        <f>VLOOKUP($A1645,'2024-25 Salary &amp; Benefits'!$A:$I,3,FALSE)</f>
        <v>1</v>
      </c>
      <c r="J1645" s="157">
        <f>VLOOKUP($A1645,'2024-25 Salary &amp; Benefits'!$A:$I,4,FALSE)</f>
        <v>1</v>
      </c>
      <c r="K1645" s="144">
        <f t="shared" si="272"/>
        <v>0</v>
      </c>
      <c r="L1645" s="143">
        <f t="shared" si="273"/>
        <v>0</v>
      </c>
      <c r="M1645" s="145">
        <f>'2024-25 Salary &amp; Benefits'!$E$6</f>
        <v>72728</v>
      </c>
      <c r="N1645" s="145">
        <f>'2024-25 Salary &amp; Benefits'!$F$6</f>
        <v>78209</v>
      </c>
      <c r="O1645" s="9">
        <f t="shared" si="274"/>
        <v>0</v>
      </c>
      <c r="P1645" s="9">
        <f t="shared" si="275"/>
        <v>0</v>
      </c>
      <c r="Q1645" s="9">
        <f>'2024-25 Salary &amp; Benefits'!G$6</f>
        <v>14418.72</v>
      </c>
      <c r="R1645" s="146">
        <f>'2024-25 Salary &amp; Benefits'!H$6</f>
        <v>0.18149999999999999</v>
      </c>
      <c r="S1645" s="146">
        <f>'2024-25 Salary &amp; Benefits'!I$6</f>
        <v>0.17510000000000001</v>
      </c>
      <c r="T1645" s="9">
        <f t="shared" si="276"/>
        <v>0</v>
      </c>
      <c r="U1645" s="9">
        <f t="shared" si="277"/>
        <v>0</v>
      </c>
      <c r="V1645" s="9">
        <f t="shared" si="278"/>
        <v>0</v>
      </c>
      <c r="W1645" s="9">
        <f t="shared" si="279"/>
        <v>0</v>
      </c>
      <c r="X1645" s="22">
        <f t="shared" si="280"/>
        <v>0</v>
      </c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</row>
    <row r="1646" spans="1:159" s="4" customFormat="1">
      <c r="A1646" s="78" t="s">
        <v>2466</v>
      </c>
      <c r="B1646" s="90" t="s">
        <v>1889</v>
      </c>
      <c r="C1646" s="91">
        <v>3466</v>
      </c>
      <c r="D1646" s="90" t="s">
        <v>1892</v>
      </c>
      <c r="E1646" s="110" t="str">
        <f>VLOOKUP($C1646,'2023-24 School Level AAFTE'!$C$4:$L$2380,9,FALSE)</f>
        <v>Yes</v>
      </c>
      <c r="F1646" s="98">
        <f>VLOOKUP($C1646,'2023-24 School Level AAFTE'!$C$4:$J$2380,8,FALSE)</f>
        <v>332.12</v>
      </c>
      <c r="G1646" s="100">
        <f>IFERROR(IF(E1646= "yes",VLOOKUP(C1646,Summary!$B:$I,5,0),0),0)</f>
        <v>0</v>
      </c>
      <c r="H1646" s="99">
        <f t="shared" si="271"/>
        <v>332.12</v>
      </c>
      <c r="I1646" s="157">
        <f>VLOOKUP($A1646,'2024-25 Salary &amp; Benefits'!$A:$I,3,FALSE)</f>
        <v>1</v>
      </c>
      <c r="J1646" s="157">
        <f>VLOOKUP($A1646,'2024-25 Salary &amp; Benefits'!$A:$I,4,FALSE)</f>
        <v>1</v>
      </c>
      <c r="K1646" s="144">
        <f t="shared" si="272"/>
        <v>332.12</v>
      </c>
      <c r="L1646" s="143">
        <f t="shared" si="273"/>
        <v>0.97399999999999998</v>
      </c>
      <c r="M1646" s="145">
        <f>'2024-25 Salary &amp; Benefits'!$E$6</f>
        <v>72728</v>
      </c>
      <c r="N1646" s="145">
        <f>'2024-25 Salary &amp; Benefits'!$F$6</f>
        <v>78209</v>
      </c>
      <c r="O1646" s="9">
        <f t="shared" si="274"/>
        <v>70837.070000000007</v>
      </c>
      <c r="P1646" s="9">
        <f t="shared" si="275"/>
        <v>5338.5</v>
      </c>
      <c r="Q1646" s="9">
        <f>'2024-25 Salary &amp; Benefits'!G$6</f>
        <v>14418.72</v>
      </c>
      <c r="R1646" s="146">
        <f>'2024-25 Salary &amp; Benefits'!H$6</f>
        <v>0.18149999999999999</v>
      </c>
      <c r="S1646" s="146">
        <f>'2024-25 Salary &amp; Benefits'!I$6</f>
        <v>0.17510000000000001</v>
      </c>
      <c r="T1646" s="9">
        <f t="shared" si="276"/>
        <v>27835.53</v>
      </c>
      <c r="U1646" s="9">
        <f t="shared" si="277"/>
        <v>1269.5899999999999</v>
      </c>
      <c r="V1646" s="9">
        <f t="shared" si="278"/>
        <v>222.31</v>
      </c>
      <c r="W1646" s="9">
        <f t="shared" si="279"/>
        <v>1491.8999999999999</v>
      </c>
      <c r="X1646" s="22">
        <f t="shared" si="280"/>
        <v>105503</v>
      </c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</row>
    <row r="1647" spans="1:159" s="4" customFormat="1">
      <c r="A1647" s="78" t="s">
        <v>2329</v>
      </c>
      <c r="B1647" s="90" t="s">
        <v>793</v>
      </c>
      <c r="C1647" s="91">
        <v>2485</v>
      </c>
      <c r="D1647" s="90" t="s">
        <v>796</v>
      </c>
      <c r="E1647" s="110" t="str">
        <f>VLOOKUP($C1647,'2023-24 School Level AAFTE'!$C$4:$L$2380,9,FALSE)</f>
        <v>No</v>
      </c>
      <c r="F1647" s="98">
        <f>VLOOKUP($C1647,'2023-24 School Level AAFTE'!$C$4:$J$2380,8,FALSE)</f>
        <v>355.48</v>
      </c>
      <c r="G1647" s="100">
        <f>IFERROR(IF(E1647= "yes",VLOOKUP(C1647,Summary!$B:$I,5,0),0),0)</f>
        <v>0</v>
      </c>
      <c r="H1647" s="99">
        <f t="shared" si="271"/>
        <v>0</v>
      </c>
      <c r="I1647" s="157">
        <f>VLOOKUP($A1647,'2024-25 Salary &amp; Benefits'!$A:$I,3,FALSE)</f>
        <v>1.18</v>
      </c>
      <c r="J1647" s="157">
        <f>VLOOKUP($A1647,'2024-25 Salary &amp; Benefits'!$A:$I,4,FALSE)</f>
        <v>1.18</v>
      </c>
      <c r="K1647" s="144">
        <f t="shared" si="272"/>
        <v>0</v>
      </c>
      <c r="L1647" s="143">
        <f t="shared" si="273"/>
        <v>0</v>
      </c>
      <c r="M1647" s="145">
        <f>'2024-25 Salary &amp; Benefits'!$E$6</f>
        <v>72728</v>
      </c>
      <c r="N1647" s="145">
        <f>'2024-25 Salary &amp; Benefits'!$F$6</f>
        <v>78209</v>
      </c>
      <c r="O1647" s="9">
        <f t="shared" si="274"/>
        <v>0</v>
      </c>
      <c r="P1647" s="9">
        <f t="shared" si="275"/>
        <v>0</v>
      </c>
      <c r="Q1647" s="9">
        <f>'2024-25 Salary &amp; Benefits'!G$6</f>
        <v>14418.72</v>
      </c>
      <c r="R1647" s="146">
        <f>'2024-25 Salary &amp; Benefits'!H$6</f>
        <v>0.18149999999999999</v>
      </c>
      <c r="S1647" s="146">
        <f>'2024-25 Salary &amp; Benefits'!I$6</f>
        <v>0.17510000000000001</v>
      </c>
      <c r="T1647" s="9">
        <f t="shared" si="276"/>
        <v>0</v>
      </c>
      <c r="U1647" s="9">
        <f t="shared" si="277"/>
        <v>0</v>
      </c>
      <c r="V1647" s="9">
        <f t="shared" si="278"/>
        <v>0</v>
      </c>
      <c r="W1647" s="9">
        <f t="shared" si="279"/>
        <v>0</v>
      </c>
      <c r="X1647" s="22">
        <f t="shared" si="280"/>
        <v>0</v>
      </c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</row>
    <row r="1648" spans="1:159" s="4" customFormat="1">
      <c r="A1648" s="78" t="s">
        <v>2329</v>
      </c>
      <c r="B1648" s="90" t="s">
        <v>793</v>
      </c>
      <c r="C1648" s="91">
        <v>3524</v>
      </c>
      <c r="D1648" s="90" t="s">
        <v>798</v>
      </c>
      <c r="E1648" s="110" t="str">
        <f>VLOOKUP($C1648,'2023-24 School Level AAFTE'!$C$4:$L$2380,9,FALSE)</f>
        <v>No</v>
      </c>
      <c r="F1648" s="98">
        <f>VLOOKUP($C1648,'2023-24 School Level AAFTE'!$C$4:$J$2380,8,FALSE)</f>
        <v>922.35</v>
      </c>
      <c r="G1648" s="100">
        <f>IFERROR(IF(E1648= "yes",VLOOKUP(C1648,Summary!$B:$I,5,0),0),0)</f>
        <v>0</v>
      </c>
      <c r="H1648" s="99">
        <f t="shared" si="271"/>
        <v>0</v>
      </c>
      <c r="I1648" s="157">
        <f>VLOOKUP($A1648,'2024-25 Salary &amp; Benefits'!$A:$I,3,FALSE)</f>
        <v>1.18</v>
      </c>
      <c r="J1648" s="157">
        <f>VLOOKUP($A1648,'2024-25 Salary &amp; Benefits'!$A:$I,4,FALSE)</f>
        <v>1.18</v>
      </c>
      <c r="K1648" s="144">
        <f t="shared" si="272"/>
        <v>0</v>
      </c>
      <c r="L1648" s="143">
        <f t="shared" si="273"/>
        <v>0</v>
      </c>
      <c r="M1648" s="145">
        <f>'2024-25 Salary &amp; Benefits'!$E$6</f>
        <v>72728</v>
      </c>
      <c r="N1648" s="145">
        <f>'2024-25 Salary &amp; Benefits'!$F$6</f>
        <v>78209</v>
      </c>
      <c r="O1648" s="9">
        <f t="shared" si="274"/>
        <v>0</v>
      </c>
      <c r="P1648" s="9">
        <f t="shared" si="275"/>
        <v>0</v>
      </c>
      <c r="Q1648" s="9">
        <f>'2024-25 Salary &amp; Benefits'!G$6</f>
        <v>14418.72</v>
      </c>
      <c r="R1648" s="146">
        <f>'2024-25 Salary &amp; Benefits'!H$6</f>
        <v>0.18149999999999999</v>
      </c>
      <c r="S1648" s="146">
        <f>'2024-25 Salary &amp; Benefits'!I$6</f>
        <v>0.17510000000000001</v>
      </c>
      <c r="T1648" s="9">
        <f t="shared" si="276"/>
        <v>0</v>
      </c>
      <c r="U1648" s="9">
        <f t="shared" si="277"/>
        <v>0</v>
      </c>
      <c r="V1648" s="9">
        <f t="shared" si="278"/>
        <v>0</v>
      </c>
      <c r="W1648" s="9">
        <f t="shared" si="279"/>
        <v>0</v>
      </c>
      <c r="X1648" s="22">
        <f t="shared" si="280"/>
        <v>0</v>
      </c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</row>
    <row r="1649" spans="1:159" s="4" customFormat="1">
      <c r="A1649" s="78" t="s">
        <v>2329</v>
      </c>
      <c r="B1649" s="90" t="s">
        <v>793</v>
      </c>
      <c r="C1649" s="91">
        <v>3101</v>
      </c>
      <c r="D1649" s="90" t="s">
        <v>797</v>
      </c>
      <c r="E1649" s="110" t="str">
        <f>VLOOKUP($C1649,'2023-24 School Level AAFTE'!$C$4:$L$2380,9,FALSE)</f>
        <v>No</v>
      </c>
      <c r="F1649" s="98">
        <f>VLOOKUP($C1649,'2023-24 School Level AAFTE'!$C$4:$J$2380,8,FALSE)</f>
        <v>476.62</v>
      </c>
      <c r="G1649" s="100">
        <f>IFERROR(IF(E1649= "yes",VLOOKUP(C1649,Summary!$B:$I,5,0),0),0)</f>
        <v>0</v>
      </c>
      <c r="H1649" s="99">
        <f t="shared" si="271"/>
        <v>0</v>
      </c>
      <c r="I1649" s="157">
        <f>VLOOKUP($A1649,'2024-25 Salary &amp; Benefits'!$A:$I,3,FALSE)</f>
        <v>1.18</v>
      </c>
      <c r="J1649" s="157">
        <f>VLOOKUP($A1649,'2024-25 Salary &amp; Benefits'!$A:$I,4,FALSE)</f>
        <v>1.18</v>
      </c>
      <c r="K1649" s="144">
        <f t="shared" si="272"/>
        <v>0</v>
      </c>
      <c r="L1649" s="143">
        <f t="shared" si="273"/>
        <v>0</v>
      </c>
      <c r="M1649" s="145">
        <f>'2024-25 Salary &amp; Benefits'!$E$6</f>
        <v>72728</v>
      </c>
      <c r="N1649" s="145">
        <f>'2024-25 Salary &amp; Benefits'!$F$6</f>
        <v>78209</v>
      </c>
      <c r="O1649" s="9">
        <f t="shared" si="274"/>
        <v>0</v>
      </c>
      <c r="P1649" s="9">
        <f t="shared" si="275"/>
        <v>0</v>
      </c>
      <c r="Q1649" s="9">
        <f>'2024-25 Salary &amp; Benefits'!G$6</f>
        <v>14418.72</v>
      </c>
      <c r="R1649" s="146">
        <f>'2024-25 Salary &amp; Benefits'!H$6</f>
        <v>0.18149999999999999</v>
      </c>
      <c r="S1649" s="146">
        <f>'2024-25 Salary &amp; Benefits'!I$6</f>
        <v>0.17510000000000001</v>
      </c>
      <c r="T1649" s="9">
        <f t="shared" si="276"/>
        <v>0</v>
      </c>
      <c r="U1649" s="9">
        <f t="shared" si="277"/>
        <v>0</v>
      </c>
      <c r="V1649" s="9">
        <f t="shared" si="278"/>
        <v>0</v>
      </c>
      <c r="W1649" s="9">
        <f t="shared" si="279"/>
        <v>0</v>
      </c>
      <c r="X1649" s="22">
        <f t="shared" si="280"/>
        <v>0</v>
      </c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</row>
    <row r="1650" spans="1:159" s="4" customFormat="1">
      <c r="A1650" s="78" t="s">
        <v>2329</v>
      </c>
      <c r="B1650" s="90" t="s">
        <v>793</v>
      </c>
      <c r="C1650" s="91">
        <v>1756</v>
      </c>
      <c r="D1650" s="90" t="s">
        <v>794</v>
      </c>
      <c r="E1650" s="110" t="str">
        <f>VLOOKUP($C1650,'2023-24 School Level AAFTE'!$C$4:$L$2380,9,FALSE)</f>
        <v>No</v>
      </c>
      <c r="F1650" s="98">
        <f>VLOOKUP($C1650,'2023-24 School Level AAFTE'!$C$4:$J$2380,8,FALSE)</f>
        <v>56.6</v>
      </c>
      <c r="G1650" s="100">
        <f>IFERROR(IF(E1650= "yes",VLOOKUP(C1650,Summary!$B:$I,5,0),0),0)</f>
        <v>0</v>
      </c>
      <c r="H1650" s="99">
        <f t="shared" si="271"/>
        <v>0</v>
      </c>
      <c r="I1650" s="157">
        <f>VLOOKUP($A1650,'2024-25 Salary &amp; Benefits'!$A:$I,3,FALSE)</f>
        <v>1.18</v>
      </c>
      <c r="J1650" s="157">
        <f>VLOOKUP($A1650,'2024-25 Salary &amp; Benefits'!$A:$I,4,FALSE)</f>
        <v>1.18</v>
      </c>
      <c r="K1650" s="144">
        <f t="shared" si="272"/>
        <v>0</v>
      </c>
      <c r="L1650" s="143">
        <f t="shared" si="273"/>
        <v>0</v>
      </c>
      <c r="M1650" s="145">
        <f>'2024-25 Salary &amp; Benefits'!$E$6</f>
        <v>72728</v>
      </c>
      <c r="N1650" s="145">
        <f>'2024-25 Salary &amp; Benefits'!$F$6</f>
        <v>78209</v>
      </c>
      <c r="O1650" s="9">
        <f t="shared" si="274"/>
        <v>0</v>
      </c>
      <c r="P1650" s="9">
        <f t="shared" si="275"/>
        <v>0</v>
      </c>
      <c r="Q1650" s="9">
        <f>'2024-25 Salary &amp; Benefits'!G$6</f>
        <v>14418.72</v>
      </c>
      <c r="R1650" s="146">
        <f>'2024-25 Salary &amp; Benefits'!H$6</f>
        <v>0.18149999999999999</v>
      </c>
      <c r="S1650" s="146">
        <f>'2024-25 Salary &amp; Benefits'!I$6</f>
        <v>0.17510000000000001</v>
      </c>
      <c r="T1650" s="9">
        <f t="shared" si="276"/>
        <v>0</v>
      </c>
      <c r="U1650" s="9">
        <f t="shared" si="277"/>
        <v>0</v>
      </c>
      <c r="V1650" s="9">
        <f t="shared" si="278"/>
        <v>0</v>
      </c>
      <c r="W1650" s="9">
        <f t="shared" si="279"/>
        <v>0</v>
      </c>
      <c r="X1650" s="22">
        <f t="shared" si="280"/>
        <v>0</v>
      </c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</row>
    <row r="1651" spans="1:159" s="4" customFormat="1">
      <c r="A1651" s="78" t="s">
        <v>2329</v>
      </c>
      <c r="B1651" s="90" t="s">
        <v>793</v>
      </c>
      <c r="C1651" s="91">
        <v>1854</v>
      </c>
      <c r="D1651" s="90" t="s">
        <v>795</v>
      </c>
      <c r="E1651" s="110" t="str">
        <f>VLOOKUP($C1651,'2023-24 School Level AAFTE'!$C$4:$L$2380,9,FALSE)</f>
        <v>No</v>
      </c>
      <c r="F1651" s="98">
        <f>VLOOKUP($C1651,'2023-24 School Level AAFTE'!$C$4:$J$2380,8,FALSE)</f>
        <v>95.19</v>
      </c>
      <c r="G1651" s="100">
        <f>IFERROR(IF(E1651= "yes",VLOOKUP(C1651,Summary!$B:$I,5,0),0),0)</f>
        <v>0</v>
      </c>
      <c r="H1651" s="99">
        <f t="shared" si="271"/>
        <v>0</v>
      </c>
      <c r="I1651" s="157">
        <f>VLOOKUP($A1651,'2024-25 Salary &amp; Benefits'!$A:$I,3,FALSE)</f>
        <v>1.18</v>
      </c>
      <c r="J1651" s="157">
        <f>VLOOKUP($A1651,'2024-25 Salary &amp; Benefits'!$A:$I,4,FALSE)</f>
        <v>1.18</v>
      </c>
      <c r="K1651" s="144">
        <f t="shared" si="272"/>
        <v>0</v>
      </c>
      <c r="L1651" s="143">
        <f t="shared" si="273"/>
        <v>0</v>
      </c>
      <c r="M1651" s="145">
        <f>'2024-25 Salary &amp; Benefits'!$E$6</f>
        <v>72728</v>
      </c>
      <c r="N1651" s="145">
        <f>'2024-25 Salary &amp; Benefits'!$F$6</f>
        <v>78209</v>
      </c>
      <c r="O1651" s="9">
        <f t="shared" si="274"/>
        <v>0</v>
      </c>
      <c r="P1651" s="9">
        <f t="shared" si="275"/>
        <v>0</v>
      </c>
      <c r="Q1651" s="9">
        <f>'2024-25 Salary &amp; Benefits'!G$6</f>
        <v>14418.72</v>
      </c>
      <c r="R1651" s="146">
        <f>'2024-25 Salary &amp; Benefits'!H$6</f>
        <v>0.18149999999999999</v>
      </c>
      <c r="S1651" s="146">
        <f>'2024-25 Salary &amp; Benefits'!I$6</f>
        <v>0.17510000000000001</v>
      </c>
      <c r="T1651" s="9">
        <f t="shared" si="276"/>
        <v>0</v>
      </c>
      <c r="U1651" s="9">
        <f t="shared" si="277"/>
        <v>0</v>
      </c>
      <c r="V1651" s="9">
        <f t="shared" si="278"/>
        <v>0</v>
      </c>
      <c r="W1651" s="9">
        <f t="shared" si="279"/>
        <v>0</v>
      </c>
      <c r="X1651" s="22">
        <f t="shared" si="280"/>
        <v>0</v>
      </c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</row>
    <row r="1652" spans="1:159" s="4" customFormat="1">
      <c r="A1652" s="78" t="s">
        <v>2329</v>
      </c>
      <c r="B1652" s="90" t="s">
        <v>793</v>
      </c>
      <c r="C1652" s="91">
        <v>4332</v>
      </c>
      <c r="D1652" s="90" t="s">
        <v>800</v>
      </c>
      <c r="E1652" s="110" t="str">
        <f>VLOOKUP($C1652,'2023-24 School Level AAFTE'!$C$4:$L$2380,9,FALSE)</f>
        <v>No</v>
      </c>
      <c r="F1652" s="98">
        <f>VLOOKUP($C1652,'2023-24 School Level AAFTE'!$C$4:$J$2380,8,FALSE)</f>
        <v>523.4</v>
      </c>
      <c r="G1652" s="100">
        <f>IFERROR(IF(E1652= "yes",VLOOKUP(C1652,Summary!$B:$I,5,0),0),0)</f>
        <v>0</v>
      </c>
      <c r="H1652" s="99">
        <f t="shared" si="271"/>
        <v>0</v>
      </c>
      <c r="I1652" s="157">
        <f>VLOOKUP($A1652,'2024-25 Salary &amp; Benefits'!$A:$I,3,FALSE)</f>
        <v>1.18</v>
      </c>
      <c r="J1652" s="157">
        <f>VLOOKUP($A1652,'2024-25 Salary &amp; Benefits'!$A:$I,4,FALSE)</f>
        <v>1.18</v>
      </c>
      <c r="K1652" s="144">
        <f t="shared" si="272"/>
        <v>0</v>
      </c>
      <c r="L1652" s="143">
        <f t="shared" si="273"/>
        <v>0</v>
      </c>
      <c r="M1652" s="145">
        <f>'2024-25 Salary &amp; Benefits'!$E$6</f>
        <v>72728</v>
      </c>
      <c r="N1652" s="145">
        <f>'2024-25 Salary &amp; Benefits'!$F$6</f>
        <v>78209</v>
      </c>
      <c r="O1652" s="9">
        <f t="shared" si="274"/>
        <v>0</v>
      </c>
      <c r="P1652" s="9">
        <f t="shared" si="275"/>
        <v>0</v>
      </c>
      <c r="Q1652" s="9">
        <f>'2024-25 Salary &amp; Benefits'!G$6</f>
        <v>14418.72</v>
      </c>
      <c r="R1652" s="146">
        <f>'2024-25 Salary &amp; Benefits'!H$6</f>
        <v>0.18149999999999999</v>
      </c>
      <c r="S1652" s="146">
        <f>'2024-25 Salary &amp; Benefits'!I$6</f>
        <v>0.17510000000000001</v>
      </c>
      <c r="T1652" s="9">
        <f t="shared" si="276"/>
        <v>0</v>
      </c>
      <c r="U1652" s="9">
        <f t="shared" si="277"/>
        <v>0</v>
      </c>
      <c r="V1652" s="9">
        <f t="shared" si="278"/>
        <v>0</v>
      </c>
      <c r="W1652" s="9">
        <f t="shared" si="279"/>
        <v>0</v>
      </c>
      <c r="X1652" s="22">
        <f t="shared" si="280"/>
        <v>0</v>
      </c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</row>
    <row r="1653" spans="1:159" s="4" customFormat="1">
      <c r="A1653" s="78" t="s">
        <v>2329</v>
      </c>
      <c r="B1653" s="90" t="s">
        <v>793</v>
      </c>
      <c r="C1653" s="89">
        <v>4318</v>
      </c>
      <c r="D1653" s="79" t="s">
        <v>799</v>
      </c>
      <c r="E1653" s="110" t="str">
        <f>VLOOKUP($C1653,'2023-24 School Level AAFTE'!$C$4:$L$2380,9,FALSE)</f>
        <v>No</v>
      </c>
      <c r="F1653" s="98">
        <f>VLOOKUP($C1653,'2023-24 School Level AAFTE'!$C$4:$J$2380,8,FALSE)</f>
        <v>610.46</v>
      </c>
      <c r="G1653" s="100">
        <f>IFERROR(IF(E1653= "yes",VLOOKUP(C1653,Summary!$B:$I,5,0),0),0)</f>
        <v>0</v>
      </c>
      <c r="H1653" s="99">
        <f t="shared" si="271"/>
        <v>0</v>
      </c>
      <c r="I1653" s="157">
        <f>VLOOKUP($A1653,'2024-25 Salary &amp; Benefits'!$A:$I,3,FALSE)</f>
        <v>1.18</v>
      </c>
      <c r="J1653" s="157">
        <f>VLOOKUP($A1653,'2024-25 Salary &amp; Benefits'!$A:$I,4,FALSE)</f>
        <v>1.18</v>
      </c>
      <c r="K1653" s="144">
        <f t="shared" si="272"/>
        <v>0</v>
      </c>
      <c r="L1653" s="143">
        <f t="shared" si="273"/>
        <v>0</v>
      </c>
      <c r="M1653" s="145">
        <f>'2024-25 Salary &amp; Benefits'!$E$6</f>
        <v>72728</v>
      </c>
      <c r="N1653" s="145">
        <f>'2024-25 Salary &amp; Benefits'!$F$6</f>
        <v>78209</v>
      </c>
      <c r="O1653" s="9">
        <f t="shared" si="274"/>
        <v>0</v>
      </c>
      <c r="P1653" s="9">
        <f t="shared" si="275"/>
        <v>0</v>
      </c>
      <c r="Q1653" s="9">
        <f>'2024-25 Salary &amp; Benefits'!G$6</f>
        <v>14418.72</v>
      </c>
      <c r="R1653" s="146">
        <f>'2024-25 Salary &amp; Benefits'!H$6</f>
        <v>0.18149999999999999</v>
      </c>
      <c r="S1653" s="146">
        <f>'2024-25 Salary &amp; Benefits'!I$6</f>
        <v>0.17510000000000001</v>
      </c>
      <c r="T1653" s="9">
        <f t="shared" si="276"/>
        <v>0</v>
      </c>
      <c r="U1653" s="9">
        <f t="shared" si="277"/>
        <v>0</v>
      </c>
      <c r="V1653" s="9">
        <f t="shared" si="278"/>
        <v>0</v>
      </c>
      <c r="W1653" s="9">
        <f t="shared" si="279"/>
        <v>0</v>
      </c>
      <c r="X1653" s="22">
        <f t="shared" si="280"/>
        <v>0</v>
      </c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</row>
    <row r="1654" spans="1:159" s="4" customFormat="1">
      <c r="A1654" s="78" t="s">
        <v>2487</v>
      </c>
      <c r="B1654" s="90" t="s">
        <v>1999</v>
      </c>
      <c r="C1654" s="91">
        <v>3801</v>
      </c>
      <c r="D1654" s="90" t="s">
        <v>2003</v>
      </c>
      <c r="E1654" s="110" t="str">
        <f>VLOOKUP($C1654,'2023-24 School Level AAFTE'!$C$4:$L$2380,9,FALSE)</f>
        <v>Yes</v>
      </c>
      <c r="F1654" s="98">
        <f>VLOOKUP($C1654,'2023-24 School Level AAFTE'!$C$4:$J$2380,8,FALSE)</f>
        <v>513.45000000000005</v>
      </c>
      <c r="G1654" s="100">
        <f>IFERROR(IF(E1654= "yes",VLOOKUP(C1654,Summary!$B:$I,5,0),0),0)</f>
        <v>0</v>
      </c>
      <c r="H1654" s="99">
        <f t="shared" si="271"/>
        <v>513.45000000000005</v>
      </c>
      <c r="I1654" s="157">
        <f>VLOOKUP($A1654,'2024-25 Salary &amp; Benefits'!$A:$I,3,FALSE)</f>
        <v>1</v>
      </c>
      <c r="J1654" s="157">
        <f>VLOOKUP($A1654,'2024-25 Salary &amp; Benefits'!$A:$I,4,FALSE)</f>
        <v>1</v>
      </c>
      <c r="K1654" s="144">
        <f t="shared" si="272"/>
        <v>513.45000000000005</v>
      </c>
      <c r="L1654" s="143">
        <f t="shared" si="273"/>
        <v>1.506</v>
      </c>
      <c r="M1654" s="145">
        <f>'2024-25 Salary &amp; Benefits'!$E$6</f>
        <v>72728</v>
      </c>
      <c r="N1654" s="145">
        <f>'2024-25 Salary &amp; Benefits'!$F$6</f>
        <v>78209</v>
      </c>
      <c r="O1654" s="9">
        <f t="shared" si="274"/>
        <v>109528.37</v>
      </c>
      <c r="P1654" s="9">
        <f t="shared" si="275"/>
        <v>8254.3800000000047</v>
      </c>
      <c r="Q1654" s="9">
        <f>'2024-25 Salary &amp; Benefits'!G$6</f>
        <v>14418.72</v>
      </c>
      <c r="R1654" s="146">
        <f>'2024-25 Salary &amp; Benefits'!H$6</f>
        <v>0.18149999999999999</v>
      </c>
      <c r="S1654" s="146">
        <f>'2024-25 Salary &amp; Benefits'!I$6</f>
        <v>0.17510000000000001</v>
      </c>
      <c r="T1654" s="9">
        <f t="shared" si="276"/>
        <v>43039.33</v>
      </c>
      <c r="U1654" s="9">
        <f t="shared" si="277"/>
        <v>1963.05</v>
      </c>
      <c r="V1654" s="9">
        <f t="shared" si="278"/>
        <v>343.73</v>
      </c>
      <c r="W1654" s="9">
        <f t="shared" si="279"/>
        <v>2306.7799999999997</v>
      </c>
      <c r="X1654" s="22">
        <f t="shared" si="280"/>
        <v>163128.86000000002</v>
      </c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</row>
    <row r="1655" spans="1:159" s="4" customFormat="1">
      <c r="A1655" s="78" t="s">
        <v>2487</v>
      </c>
      <c r="B1655" s="90" t="s">
        <v>1999</v>
      </c>
      <c r="C1655" s="91">
        <v>1735</v>
      </c>
      <c r="D1655" s="90" t="s">
        <v>2000</v>
      </c>
      <c r="E1655" s="110" t="str">
        <f>VLOOKUP($C1655,'2023-24 School Level AAFTE'!$C$4:$L$2380,9,FALSE)</f>
        <v>Yes</v>
      </c>
      <c r="F1655" s="98">
        <f>VLOOKUP($C1655,'2023-24 School Level AAFTE'!$C$4:$J$2380,8,FALSE)</f>
        <v>41.88</v>
      </c>
      <c r="G1655" s="100">
        <f>IFERROR(IF(E1655= "yes",VLOOKUP(C1655,Summary!$B:$I,5,0),0),0)</f>
        <v>0</v>
      </c>
      <c r="H1655" s="99">
        <f t="shared" si="271"/>
        <v>41.88</v>
      </c>
      <c r="I1655" s="157">
        <f>VLOOKUP($A1655,'2024-25 Salary &amp; Benefits'!$A:$I,3,FALSE)</f>
        <v>1</v>
      </c>
      <c r="J1655" s="157">
        <f>VLOOKUP($A1655,'2024-25 Salary &amp; Benefits'!$A:$I,4,FALSE)</f>
        <v>1</v>
      </c>
      <c r="K1655" s="144">
        <f t="shared" si="272"/>
        <v>41.88</v>
      </c>
      <c r="L1655" s="143">
        <f t="shared" si="273"/>
        <v>0.123</v>
      </c>
      <c r="M1655" s="145">
        <f>'2024-25 Salary &amp; Benefits'!$E$6</f>
        <v>72728</v>
      </c>
      <c r="N1655" s="145">
        <f>'2024-25 Salary &amp; Benefits'!$F$6</f>
        <v>78209</v>
      </c>
      <c r="O1655" s="9">
        <f t="shared" si="274"/>
        <v>8945.5400000000009</v>
      </c>
      <c r="P1655" s="9">
        <f t="shared" si="275"/>
        <v>674.16999999999825</v>
      </c>
      <c r="Q1655" s="9">
        <f>'2024-25 Salary &amp; Benefits'!G$6</f>
        <v>14418.72</v>
      </c>
      <c r="R1655" s="146">
        <f>'2024-25 Salary &amp; Benefits'!H$6</f>
        <v>0.18149999999999999</v>
      </c>
      <c r="S1655" s="146">
        <f>'2024-25 Salary &amp; Benefits'!I$6</f>
        <v>0.17510000000000001</v>
      </c>
      <c r="T1655" s="9">
        <f t="shared" si="276"/>
        <v>3515.17</v>
      </c>
      <c r="U1655" s="9">
        <f t="shared" si="277"/>
        <v>160.33000000000001</v>
      </c>
      <c r="V1655" s="9">
        <f t="shared" si="278"/>
        <v>28.07</v>
      </c>
      <c r="W1655" s="9">
        <f t="shared" si="279"/>
        <v>188.4</v>
      </c>
      <c r="X1655" s="22">
        <f t="shared" si="280"/>
        <v>13323.279999999999</v>
      </c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</row>
    <row r="1656" spans="1:159" s="4" customFormat="1">
      <c r="A1656" s="78" t="s">
        <v>2487</v>
      </c>
      <c r="B1656" s="90" t="s">
        <v>1999</v>
      </c>
      <c r="C1656" s="91">
        <v>4326</v>
      </c>
      <c r="D1656" s="81" t="s">
        <v>2004</v>
      </c>
      <c r="E1656" s="110" t="str">
        <f>VLOOKUP($C1656,'2023-24 School Level AAFTE'!$C$4:$L$2380,9,FALSE)</f>
        <v>No</v>
      </c>
      <c r="F1656" s="98">
        <f>VLOOKUP($C1656,'2023-24 School Level AAFTE'!$C$4:$J$2380,8,FALSE)</f>
        <v>582</v>
      </c>
      <c r="G1656" s="100">
        <f>IFERROR(IF(E1656= "yes",VLOOKUP(C1656,Summary!$B:$I,5,0),0),0)</f>
        <v>0</v>
      </c>
      <c r="H1656" s="99">
        <f t="shared" si="271"/>
        <v>0</v>
      </c>
      <c r="I1656" s="157">
        <f>VLOOKUP($A1656,'2024-25 Salary &amp; Benefits'!$A:$I,3,FALSE)</f>
        <v>1</v>
      </c>
      <c r="J1656" s="157">
        <f>VLOOKUP($A1656,'2024-25 Salary &amp; Benefits'!$A:$I,4,FALSE)</f>
        <v>1</v>
      </c>
      <c r="K1656" s="144">
        <f t="shared" si="272"/>
        <v>0</v>
      </c>
      <c r="L1656" s="143">
        <f t="shared" si="273"/>
        <v>0</v>
      </c>
      <c r="M1656" s="145">
        <f>'2024-25 Salary &amp; Benefits'!$E$6</f>
        <v>72728</v>
      </c>
      <c r="N1656" s="145">
        <f>'2024-25 Salary &amp; Benefits'!$F$6</f>
        <v>78209</v>
      </c>
      <c r="O1656" s="9">
        <f t="shared" si="274"/>
        <v>0</v>
      </c>
      <c r="P1656" s="9">
        <f t="shared" si="275"/>
        <v>0</v>
      </c>
      <c r="Q1656" s="9">
        <f>'2024-25 Salary &amp; Benefits'!G$6</f>
        <v>14418.72</v>
      </c>
      <c r="R1656" s="146">
        <f>'2024-25 Salary &amp; Benefits'!H$6</f>
        <v>0.18149999999999999</v>
      </c>
      <c r="S1656" s="146">
        <f>'2024-25 Salary &amp; Benefits'!I$6</f>
        <v>0.17510000000000001</v>
      </c>
      <c r="T1656" s="9">
        <f t="shared" si="276"/>
        <v>0</v>
      </c>
      <c r="U1656" s="9">
        <f t="shared" si="277"/>
        <v>0</v>
      </c>
      <c r="V1656" s="9">
        <f t="shared" si="278"/>
        <v>0</v>
      </c>
      <c r="W1656" s="9">
        <f t="shared" si="279"/>
        <v>0</v>
      </c>
      <c r="X1656" s="22">
        <f t="shared" si="280"/>
        <v>0</v>
      </c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</row>
    <row r="1657" spans="1:159" s="4" customFormat="1">
      <c r="A1657" s="78" t="s">
        <v>2487</v>
      </c>
      <c r="B1657" s="90" t="s">
        <v>1999</v>
      </c>
      <c r="C1657" s="91">
        <v>3067</v>
      </c>
      <c r="D1657" s="90" t="s">
        <v>2002</v>
      </c>
      <c r="E1657" s="110" t="str">
        <f>VLOOKUP($C1657,'2023-24 School Level AAFTE'!$C$4:$L$2380,9,FALSE)</f>
        <v>Yes</v>
      </c>
      <c r="F1657" s="98">
        <f>VLOOKUP($C1657,'2023-24 School Level AAFTE'!$C$4:$J$2380,8,FALSE)</f>
        <v>491.68</v>
      </c>
      <c r="G1657" s="100">
        <f>IFERROR(IF(E1657= "yes",VLOOKUP(C1657,Summary!$B:$I,5,0),0),0)</f>
        <v>0</v>
      </c>
      <c r="H1657" s="99">
        <f t="shared" si="271"/>
        <v>491.68</v>
      </c>
      <c r="I1657" s="157">
        <f>VLOOKUP($A1657,'2024-25 Salary &amp; Benefits'!$A:$I,3,FALSE)</f>
        <v>1</v>
      </c>
      <c r="J1657" s="157">
        <f>VLOOKUP($A1657,'2024-25 Salary &amp; Benefits'!$A:$I,4,FALSE)</f>
        <v>1</v>
      </c>
      <c r="K1657" s="144">
        <f t="shared" si="272"/>
        <v>491.68</v>
      </c>
      <c r="L1657" s="143">
        <f t="shared" si="273"/>
        <v>1.4419999999999999</v>
      </c>
      <c r="M1657" s="145">
        <f>'2024-25 Salary &amp; Benefits'!$E$6</f>
        <v>72728</v>
      </c>
      <c r="N1657" s="145">
        <f>'2024-25 Salary &amp; Benefits'!$F$6</f>
        <v>78209</v>
      </c>
      <c r="O1657" s="9">
        <f t="shared" si="274"/>
        <v>104873.78</v>
      </c>
      <c r="P1657" s="9">
        <f t="shared" si="275"/>
        <v>7903.6000000000058</v>
      </c>
      <c r="Q1657" s="9">
        <f>'2024-25 Salary &amp; Benefits'!G$6</f>
        <v>14418.72</v>
      </c>
      <c r="R1657" s="146">
        <f>'2024-25 Salary &amp; Benefits'!H$6</f>
        <v>0.18149999999999999</v>
      </c>
      <c r="S1657" s="146">
        <f>'2024-25 Salary &amp; Benefits'!I$6</f>
        <v>0.17510000000000001</v>
      </c>
      <c r="T1657" s="9">
        <f t="shared" si="276"/>
        <v>41210.31</v>
      </c>
      <c r="U1657" s="9">
        <f t="shared" si="277"/>
        <v>1879.62</v>
      </c>
      <c r="V1657" s="9">
        <f t="shared" si="278"/>
        <v>329.12</v>
      </c>
      <c r="W1657" s="9">
        <f t="shared" si="279"/>
        <v>2208.7399999999998</v>
      </c>
      <c r="X1657" s="22">
        <f t="shared" si="280"/>
        <v>156196.43</v>
      </c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</row>
    <row r="1658" spans="1:159" s="4" customFormat="1">
      <c r="A1658" s="78" t="s">
        <v>2487</v>
      </c>
      <c r="B1658" s="90" t="s">
        <v>1999</v>
      </c>
      <c r="C1658" s="91">
        <v>2527</v>
      </c>
      <c r="D1658" s="90" t="s">
        <v>2001</v>
      </c>
      <c r="E1658" s="110" t="str">
        <f>VLOOKUP($C1658,'2023-24 School Level AAFTE'!$C$4:$L$2380,9,FALSE)</f>
        <v>Yes</v>
      </c>
      <c r="F1658" s="98">
        <f>VLOOKUP($C1658,'2023-24 School Level AAFTE'!$C$4:$J$2380,8,FALSE)</f>
        <v>487.24</v>
      </c>
      <c r="G1658" s="100">
        <f>IFERROR(IF(E1658= "yes",VLOOKUP(C1658,Summary!$B:$I,5,0),0),0)</f>
        <v>0</v>
      </c>
      <c r="H1658" s="99">
        <f t="shared" si="271"/>
        <v>487.24</v>
      </c>
      <c r="I1658" s="157">
        <f>VLOOKUP($A1658,'2024-25 Salary &amp; Benefits'!$A:$I,3,FALSE)</f>
        <v>1</v>
      </c>
      <c r="J1658" s="157">
        <f>VLOOKUP($A1658,'2024-25 Salary &amp; Benefits'!$A:$I,4,FALSE)</f>
        <v>1</v>
      </c>
      <c r="K1658" s="144">
        <f t="shared" si="272"/>
        <v>487.24</v>
      </c>
      <c r="L1658" s="143">
        <f t="shared" si="273"/>
        <v>1.429</v>
      </c>
      <c r="M1658" s="145">
        <f>'2024-25 Salary &amp; Benefits'!$E$6</f>
        <v>72728</v>
      </c>
      <c r="N1658" s="145">
        <f>'2024-25 Salary &amp; Benefits'!$F$6</f>
        <v>78209</v>
      </c>
      <c r="O1658" s="9">
        <f t="shared" si="274"/>
        <v>103928.31</v>
      </c>
      <c r="P1658" s="9">
        <f t="shared" si="275"/>
        <v>7832.3500000000058</v>
      </c>
      <c r="Q1658" s="9">
        <f>'2024-25 Salary &amp; Benefits'!G$6</f>
        <v>14418.72</v>
      </c>
      <c r="R1658" s="146">
        <f>'2024-25 Salary &amp; Benefits'!H$6</f>
        <v>0.18149999999999999</v>
      </c>
      <c r="S1658" s="146">
        <f>'2024-25 Salary &amp; Benefits'!I$6</f>
        <v>0.17510000000000001</v>
      </c>
      <c r="T1658" s="9">
        <f t="shared" si="276"/>
        <v>40838.78</v>
      </c>
      <c r="U1658" s="9">
        <f t="shared" si="277"/>
        <v>1862.68</v>
      </c>
      <c r="V1658" s="9">
        <f t="shared" si="278"/>
        <v>326.16000000000003</v>
      </c>
      <c r="W1658" s="9">
        <f t="shared" si="279"/>
        <v>2188.84</v>
      </c>
      <c r="X1658" s="22">
        <f t="shared" si="280"/>
        <v>154788.28</v>
      </c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</row>
    <row r="1659" spans="1:159" s="4" customFormat="1">
      <c r="A1659" s="78" t="s">
        <v>2359</v>
      </c>
      <c r="B1659" s="90" t="s">
        <v>1105</v>
      </c>
      <c r="C1659" s="91">
        <v>3530</v>
      </c>
      <c r="D1659" s="90" t="s">
        <v>142</v>
      </c>
      <c r="E1659" s="110" t="str">
        <f>VLOOKUP($C1659,'2023-24 School Level AAFTE'!$C$4:$L$2380,9,FALSE)</f>
        <v>No</v>
      </c>
      <c r="F1659" s="98">
        <f>VLOOKUP($C1659,'2023-24 School Level AAFTE'!$C$4:$J$2380,8,FALSE)</f>
        <v>27</v>
      </c>
      <c r="G1659" s="100">
        <f>IFERROR(IF(E1659= "yes",VLOOKUP(C1659,Summary!$B:$I,5,0),0),0)</f>
        <v>0</v>
      </c>
      <c r="H1659" s="99">
        <f t="shared" si="271"/>
        <v>0</v>
      </c>
      <c r="I1659" s="157">
        <f>VLOOKUP($A1659,'2024-25 Salary &amp; Benefits'!$A:$I,3,FALSE)</f>
        <v>1</v>
      </c>
      <c r="J1659" s="157">
        <f>VLOOKUP($A1659,'2024-25 Salary &amp; Benefits'!$A:$I,4,FALSE)</f>
        <v>1</v>
      </c>
      <c r="K1659" s="144">
        <f t="shared" si="272"/>
        <v>0</v>
      </c>
      <c r="L1659" s="143">
        <f t="shared" si="273"/>
        <v>0</v>
      </c>
      <c r="M1659" s="145">
        <f>'2024-25 Salary &amp; Benefits'!$E$6</f>
        <v>72728</v>
      </c>
      <c r="N1659" s="145">
        <f>'2024-25 Salary &amp; Benefits'!$F$6</f>
        <v>78209</v>
      </c>
      <c r="O1659" s="9">
        <f t="shared" si="274"/>
        <v>0</v>
      </c>
      <c r="P1659" s="9">
        <f t="shared" si="275"/>
        <v>0</v>
      </c>
      <c r="Q1659" s="9">
        <f>'2024-25 Salary &amp; Benefits'!G$6</f>
        <v>14418.72</v>
      </c>
      <c r="R1659" s="146">
        <f>'2024-25 Salary &amp; Benefits'!H$6</f>
        <v>0.18149999999999999</v>
      </c>
      <c r="S1659" s="146">
        <f>'2024-25 Salary &amp; Benefits'!I$6</f>
        <v>0.17510000000000001</v>
      </c>
      <c r="T1659" s="9">
        <f t="shared" si="276"/>
        <v>0</v>
      </c>
      <c r="U1659" s="9">
        <f t="shared" si="277"/>
        <v>0</v>
      </c>
      <c r="V1659" s="9">
        <f t="shared" si="278"/>
        <v>0</v>
      </c>
      <c r="W1659" s="9">
        <f t="shared" si="279"/>
        <v>0</v>
      </c>
      <c r="X1659" s="22">
        <f t="shared" si="280"/>
        <v>0</v>
      </c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</row>
    <row r="1660" spans="1:159" s="4" customFormat="1">
      <c r="A1660" t="s">
        <v>3232</v>
      </c>
      <c r="B1660" t="s">
        <v>3275</v>
      </c>
      <c r="C1660" s="3">
        <v>5755</v>
      </c>
      <c r="D1660" t="s">
        <v>3276</v>
      </c>
      <c r="E1660" s="110" t="str">
        <f>VLOOKUP($C1660,'2023-24 School Level AAFTE'!$C$4:$L$2380,9,FALSE)</f>
        <v>Yes</v>
      </c>
      <c r="F1660" s="98">
        <f>VLOOKUP($C1660,'2023-24 School Level AAFTE'!$C$4:$J$2380,8,FALSE)</f>
        <v>25.43</v>
      </c>
      <c r="G1660" s="100">
        <f>IFERROR(IF(E1660= "yes",VLOOKUP(C1660,Summary!$B:$I,5,0),0),0)</f>
        <v>0</v>
      </c>
      <c r="H1660" s="99">
        <f t="shared" si="271"/>
        <v>25.43</v>
      </c>
      <c r="I1660" s="157">
        <f>VLOOKUP($A1660,'2024-25 Salary &amp; Benefits'!$A:$I,3,FALSE)</f>
        <v>1.06</v>
      </c>
      <c r="J1660" s="157">
        <f>VLOOKUP($A1660,'2024-25 Salary &amp; Benefits'!$A:$I,4,FALSE)</f>
        <v>1.06</v>
      </c>
      <c r="K1660" s="144">
        <f t="shared" si="272"/>
        <v>25.43</v>
      </c>
      <c r="L1660" s="143">
        <f t="shared" si="273"/>
        <v>7.4999999999999997E-2</v>
      </c>
      <c r="M1660" s="145">
        <f>'2024-25 Salary &amp; Benefits'!$E$6</f>
        <v>72728</v>
      </c>
      <c r="N1660" s="145">
        <f>'2024-25 Salary &amp; Benefits'!$F$6</f>
        <v>78209</v>
      </c>
      <c r="O1660" s="9">
        <f t="shared" si="274"/>
        <v>5781.88</v>
      </c>
      <c r="P1660" s="9">
        <f t="shared" si="275"/>
        <v>435.73999999999978</v>
      </c>
      <c r="Q1660" s="9">
        <f>'2024-25 Salary &amp; Benefits'!G$6</f>
        <v>14418.72</v>
      </c>
      <c r="R1660" s="146">
        <f>'2024-25 Salary &amp; Benefits'!H$6</f>
        <v>0.18149999999999999</v>
      </c>
      <c r="S1660" s="146">
        <f>'2024-25 Salary &amp; Benefits'!I$6</f>
        <v>0.17510000000000001</v>
      </c>
      <c r="T1660" s="9">
        <f t="shared" si="276"/>
        <v>2207.11</v>
      </c>
      <c r="U1660" s="9">
        <f t="shared" si="277"/>
        <v>103.63</v>
      </c>
      <c r="V1660" s="9">
        <f t="shared" si="278"/>
        <v>18.149999999999999</v>
      </c>
      <c r="W1660" s="9">
        <f t="shared" si="279"/>
        <v>121.78</v>
      </c>
      <c r="X1660" s="22">
        <f t="shared" si="280"/>
        <v>8546.51</v>
      </c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</row>
    <row r="1661" spans="1:159" s="4" customFormat="1">
      <c r="A1661" s="78" t="s">
        <v>2515</v>
      </c>
      <c r="B1661" s="90" t="s">
        <v>2129</v>
      </c>
      <c r="C1661" s="91">
        <v>3204</v>
      </c>
      <c r="D1661" s="90" t="s">
        <v>2130</v>
      </c>
      <c r="E1661" s="110" t="str">
        <f>VLOOKUP($C1661,'2023-24 School Level AAFTE'!$C$4:$L$2380,9,FALSE)</f>
        <v>Yes</v>
      </c>
      <c r="F1661" s="98">
        <f>VLOOKUP($C1661,'2023-24 School Level AAFTE'!$C$4:$J$2380,8,FALSE)</f>
        <v>149.20999999999998</v>
      </c>
      <c r="G1661" s="100">
        <f>IFERROR(IF(E1661= "yes",VLOOKUP(C1661,Summary!$B:$I,5,0),0),0)</f>
        <v>0</v>
      </c>
      <c r="H1661" s="99">
        <f t="shared" si="271"/>
        <v>149.20999999999998</v>
      </c>
      <c r="I1661" s="157">
        <f>VLOOKUP($A1661,'2024-25 Salary &amp; Benefits'!$A:$I,3,FALSE)</f>
        <v>1</v>
      </c>
      <c r="J1661" s="157">
        <f>VLOOKUP($A1661,'2024-25 Salary &amp; Benefits'!$A:$I,4,FALSE)</f>
        <v>1.04</v>
      </c>
      <c r="K1661" s="144">
        <f t="shared" si="272"/>
        <v>149.20999999999998</v>
      </c>
      <c r="L1661" s="143">
        <f t="shared" si="273"/>
        <v>0.438</v>
      </c>
      <c r="M1661" s="145">
        <f>'2024-25 Salary &amp; Benefits'!$E$6</f>
        <v>72728</v>
      </c>
      <c r="N1661" s="145">
        <f>'2024-25 Salary &amp; Benefits'!$F$6</f>
        <v>78209</v>
      </c>
      <c r="O1661" s="9">
        <f t="shared" si="274"/>
        <v>31854.86</v>
      </c>
      <c r="P1661" s="9">
        <f t="shared" si="275"/>
        <v>3770.9000000000015</v>
      </c>
      <c r="Q1661" s="9">
        <f>'2024-25 Salary &amp; Benefits'!G$6</f>
        <v>14418.72</v>
      </c>
      <c r="R1661" s="146">
        <f>'2024-25 Salary &amp; Benefits'!H$6</f>
        <v>0.18149999999999999</v>
      </c>
      <c r="S1661" s="146">
        <f>'2024-25 Salary &amp; Benefits'!I$6</f>
        <v>0.17510000000000001</v>
      </c>
      <c r="T1661" s="9">
        <f t="shared" si="276"/>
        <v>12757.34</v>
      </c>
      <c r="U1661" s="9">
        <f t="shared" si="277"/>
        <v>593.76</v>
      </c>
      <c r="V1661" s="9">
        <f t="shared" si="278"/>
        <v>103.97</v>
      </c>
      <c r="W1661" s="9">
        <f t="shared" si="279"/>
        <v>697.73</v>
      </c>
      <c r="X1661" s="22">
        <f t="shared" si="280"/>
        <v>49080.83</v>
      </c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</row>
    <row r="1662" spans="1:159" s="4" customFormat="1">
      <c r="A1662" s="78" t="s">
        <v>2293</v>
      </c>
      <c r="B1662" s="90" t="s">
        <v>428</v>
      </c>
      <c r="C1662" s="91">
        <v>3090</v>
      </c>
      <c r="D1662" s="90" t="s">
        <v>429</v>
      </c>
      <c r="E1662" s="110" t="str">
        <f>VLOOKUP($C1662,'2023-24 School Level AAFTE'!$C$4:$L$2380,9,FALSE)</f>
        <v>Yes</v>
      </c>
      <c r="F1662" s="98">
        <f>VLOOKUP($C1662,'2023-24 School Level AAFTE'!$C$4:$J$2380,8,FALSE)</f>
        <v>488.16</v>
      </c>
      <c r="G1662" s="100">
        <f>IFERROR(IF(E1662= "yes",VLOOKUP(C1662,Summary!$B:$I,5,0),0),0)</f>
        <v>0</v>
      </c>
      <c r="H1662" s="99">
        <f t="shared" si="271"/>
        <v>488.16</v>
      </c>
      <c r="I1662" s="157">
        <f>VLOOKUP($A1662,'2024-25 Salary &amp; Benefits'!$A:$I,3,FALSE)</f>
        <v>1</v>
      </c>
      <c r="J1662" s="157">
        <f>VLOOKUP($A1662,'2024-25 Salary &amp; Benefits'!$A:$I,4,FALSE)</f>
        <v>1</v>
      </c>
      <c r="K1662" s="144">
        <f t="shared" si="272"/>
        <v>488.16</v>
      </c>
      <c r="L1662" s="143">
        <f t="shared" si="273"/>
        <v>1.4319999999999999</v>
      </c>
      <c r="M1662" s="145">
        <f>'2024-25 Salary &amp; Benefits'!$E$6</f>
        <v>72728</v>
      </c>
      <c r="N1662" s="145">
        <f>'2024-25 Salary &amp; Benefits'!$F$6</f>
        <v>78209</v>
      </c>
      <c r="O1662" s="9">
        <f t="shared" si="274"/>
        <v>104146.5</v>
      </c>
      <c r="P1662" s="9">
        <f t="shared" si="275"/>
        <v>7848.7899999999936</v>
      </c>
      <c r="Q1662" s="9">
        <f>'2024-25 Salary &amp; Benefits'!G$6</f>
        <v>14418.72</v>
      </c>
      <c r="R1662" s="146">
        <f>'2024-25 Salary &amp; Benefits'!H$6</f>
        <v>0.18149999999999999</v>
      </c>
      <c r="S1662" s="146">
        <f>'2024-25 Salary &amp; Benefits'!I$6</f>
        <v>0.17510000000000001</v>
      </c>
      <c r="T1662" s="9">
        <f t="shared" si="276"/>
        <v>40924.519999999997</v>
      </c>
      <c r="U1662" s="9">
        <f t="shared" si="277"/>
        <v>1866.59</v>
      </c>
      <c r="V1662" s="9">
        <f t="shared" si="278"/>
        <v>326.83999999999997</v>
      </c>
      <c r="W1662" s="9">
        <f t="shared" si="279"/>
        <v>2193.4299999999998</v>
      </c>
      <c r="X1662" s="22">
        <f t="shared" si="280"/>
        <v>155113.24</v>
      </c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</row>
    <row r="1663" spans="1:159" s="4" customFormat="1">
      <c r="A1663" s="78" t="s">
        <v>2293</v>
      </c>
      <c r="B1663" s="90" t="s">
        <v>428</v>
      </c>
      <c r="C1663" s="91">
        <v>3516</v>
      </c>
      <c r="D1663" s="90" t="s">
        <v>430</v>
      </c>
      <c r="E1663" s="110" t="str">
        <f>VLOOKUP($C1663,'2023-24 School Level AAFTE'!$C$4:$L$2380,9,FALSE)</f>
        <v>Yes</v>
      </c>
      <c r="F1663" s="98">
        <f>VLOOKUP($C1663,'2023-24 School Level AAFTE'!$C$4:$J$2380,8,FALSE)</f>
        <v>562.29000000000008</v>
      </c>
      <c r="G1663" s="100">
        <f>IFERROR(IF(E1663= "yes",VLOOKUP(C1663,Summary!$B:$I,5,0),0),0)</f>
        <v>0</v>
      </c>
      <c r="H1663" s="99">
        <f t="shared" si="271"/>
        <v>562.29000000000008</v>
      </c>
      <c r="I1663" s="157">
        <f>VLOOKUP($A1663,'2024-25 Salary &amp; Benefits'!$A:$I,3,FALSE)</f>
        <v>1</v>
      </c>
      <c r="J1663" s="157">
        <f>VLOOKUP($A1663,'2024-25 Salary &amp; Benefits'!$A:$I,4,FALSE)</f>
        <v>1</v>
      </c>
      <c r="K1663" s="144">
        <f t="shared" si="272"/>
        <v>562.29000000000008</v>
      </c>
      <c r="L1663" s="143">
        <f t="shared" si="273"/>
        <v>1.649</v>
      </c>
      <c r="M1663" s="145">
        <f>'2024-25 Salary &amp; Benefits'!$E$6</f>
        <v>72728</v>
      </c>
      <c r="N1663" s="145">
        <f>'2024-25 Salary &amp; Benefits'!$F$6</f>
        <v>78209</v>
      </c>
      <c r="O1663" s="9">
        <f t="shared" si="274"/>
        <v>119928.47</v>
      </c>
      <c r="P1663" s="9">
        <f t="shared" si="275"/>
        <v>9038.1699999999983</v>
      </c>
      <c r="Q1663" s="9">
        <f>'2024-25 Salary &amp; Benefits'!G$6</f>
        <v>14418.72</v>
      </c>
      <c r="R1663" s="146">
        <f>'2024-25 Salary &amp; Benefits'!H$6</f>
        <v>0.18149999999999999</v>
      </c>
      <c r="S1663" s="146">
        <f>'2024-25 Salary &amp; Benefits'!I$6</f>
        <v>0.17510000000000001</v>
      </c>
      <c r="T1663" s="9">
        <f t="shared" si="276"/>
        <v>47126.07</v>
      </c>
      <c r="U1663" s="9">
        <f t="shared" si="277"/>
        <v>2149.44</v>
      </c>
      <c r="V1663" s="9">
        <f t="shared" si="278"/>
        <v>376.37</v>
      </c>
      <c r="W1663" s="9">
        <f t="shared" si="279"/>
        <v>2525.81</v>
      </c>
      <c r="X1663" s="22">
        <f t="shared" si="280"/>
        <v>178618.52000000002</v>
      </c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</row>
    <row r="1664" spans="1:159" s="4" customFormat="1">
      <c r="A1664" s="78" t="s">
        <v>2293</v>
      </c>
      <c r="B1664" s="90" t="s">
        <v>428</v>
      </c>
      <c r="C1664" s="91">
        <v>5388</v>
      </c>
      <c r="D1664" s="90" t="s">
        <v>432</v>
      </c>
      <c r="E1664" s="110" t="str">
        <f>VLOOKUP($C1664,'2023-24 School Level AAFTE'!$C$4:$L$2380,9,FALSE)</f>
        <v>Yes</v>
      </c>
      <c r="F1664" s="98">
        <f>VLOOKUP($C1664,'2023-24 School Level AAFTE'!$C$4:$J$2380,8,FALSE)</f>
        <v>384.93</v>
      </c>
      <c r="G1664" s="100">
        <f>IFERROR(IF(E1664= "yes",VLOOKUP(C1664,Summary!$B:$I,5,0),0),0)</f>
        <v>0</v>
      </c>
      <c r="H1664" s="99">
        <f t="shared" si="271"/>
        <v>384.93</v>
      </c>
      <c r="I1664" s="157">
        <f>VLOOKUP($A1664,'2024-25 Salary &amp; Benefits'!$A:$I,3,FALSE)</f>
        <v>1</v>
      </c>
      <c r="J1664" s="157">
        <f>VLOOKUP($A1664,'2024-25 Salary &amp; Benefits'!$A:$I,4,FALSE)</f>
        <v>1</v>
      </c>
      <c r="K1664" s="144">
        <f t="shared" si="272"/>
        <v>384.93</v>
      </c>
      <c r="L1664" s="143">
        <f t="shared" si="273"/>
        <v>1.129</v>
      </c>
      <c r="M1664" s="145">
        <f>'2024-25 Salary &amp; Benefits'!$E$6</f>
        <v>72728</v>
      </c>
      <c r="N1664" s="145">
        <f>'2024-25 Salary &amp; Benefits'!$F$6</f>
        <v>78209</v>
      </c>
      <c r="O1664" s="9">
        <f t="shared" si="274"/>
        <v>82109.91</v>
      </c>
      <c r="P1664" s="9">
        <f t="shared" si="275"/>
        <v>6188.0500000000029</v>
      </c>
      <c r="Q1664" s="9">
        <f>'2024-25 Salary &amp; Benefits'!G$6</f>
        <v>14418.72</v>
      </c>
      <c r="R1664" s="146">
        <f>'2024-25 Salary &amp; Benefits'!H$6</f>
        <v>0.18149999999999999</v>
      </c>
      <c r="S1664" s="146">
        <f>'2024-25 Salary &amp; Benefits'!I$6</f>
        <v>0.17510000000000001</v>
      </c>
      <c r="T1664" s="9">
        <f t="shared" si="276"/>
        <v>32265.21</v>
      </c>
      <c r="U1664" s="9">
        <f t="shared" si="277"/>
        <v>1471.63</v>
      </c>
      <c r="V1664" s="9">
        <f t="shared" si="278"/>
        <v>257.68</v>
      </c>
      <c r="W1664" s="9">
        <f t="shared" si="279"/>
        <v>1729.3100000000002</v>
      </c>
      <c r="X1664" s="22">
        <f t="shared" si="280"/>
        <v>122292.48</v>
      </c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</row>
    <row r="1665" spans="1:159" s="4" customFormat="1">
      <c r="A1665" s="78" t="s">
        <v>2293</v>
      </c>
      <c r="B1665" s="90" t="s">
        <v>428</v>
      </c>
      <c r="C1665" s="91">
        <v>3620</v>
      </c>
      <c r="D1665" s="90" t="s">
        <v>431</v>
      </c>
      <c r="E1665" s="110" t="str">
        <f>VLOOKUP($C1665,'2023-24 School Level AAFTE'!$C$4:$L$2380,9,FALSE)</f>
        <v>Yes</v>
      </c>
      <c r="F1665" s="98">
        <f>VLOOKUP($C1665,'2023-24 School Level AAFTE'!$C$4:$J$2380,8,FALSE)</f>
        <v>279.62</v>
      </c>
      <c r="G1665" s="100">
        <f>IFERROR(IF(E1665= "yes",VLOOKUP(C1665,Summary!$B:$I,5,0),0),0)</f>
        <v>0</v>
      </c>
      <c r="H1665" s="99">
        <f t="shared" si="271"/>
        <v>279.62</v>
      </c>
      <c r="I1665" s="157">
        <f>VLOOKUP($A1665,'2024-25 Salary &amp; Benefits'!$A:$I,3,FALSE)</f>
        <v>1</v>
      </c>
      <c r="J1665" s="157">
        <f>VLOOKUP($A1665,'2024-25 Salary &amp; Benefits'!$A:$I,4,FALSE)</f>
        <v>1</v>
      </c>
      <c r="K1665" s="144">
        <f t="shared" si="272"/>
        <v>279.62</v>
      </c>
      <c r="L1665" s="143">
        <f t="shared" si="273"/>
        <v>0.82</v>
      </c>
      <c r="M1665" s="145">
        <f>'2024-25 Salary &amp; Benefits'!$E$6</f>
        <v>72728</v>
      </c>
      <c r="N1665" s="145">
        <f>'2024-25 Salary &amp; Benefits'!$F$6</f>
        <v>78209</v>
      </c>
      <c r="O1665" s="9">
        <f t="shared" si="274"/>
        <v>59636.959999999999</v>
      </c>
      <c r="P1665" s="9">
        <f t="shared" si="275"/>
        <v>4494.4199999999983</v>
      </c>
      <c r="Q1665" s="9">
        <f>'2024-25 Salary &amp; Benefits'!G$6</f>
        <v>14418.72</v>
      </c>
      <c r="R1665" s="146">
        <f>'2024-25 Salary &amp; Benefits'!H$6</f>
        <v>0.18149999999999999</v>
      </c>
      <c r="S1665" s="146">
        <f>'2024-25 Salary &amp; Benefits'!I$6</f>
        <v>0.17510000000000001</v>
      </c>
      <c r="T1665" s="9">
        <f t="shared" si="276"/>
        <v>23434.43</v>
      </c>
      <c r="U1665" s="9">
        <f t="shared" si="277"/>
        <v>1068.8599999999999</v>
      </c>
      <c r="V1665" s="9">
        <f t="shared" si="278"/>
        <v>187.16</v>
      </c>
      <c r="W1665" s="9">
        <f t="shared" si="279"/>
        <v>1256.02</v>
      </c>
      <c r="X1665" s="22">
        <f t="shared" si="280"/>
        <v>88821.83</v>
      </c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</row>
    <row r="1666" spans="1:159" s="4" customFormat="1">
      <c r="A1666" s="78" t="s">
        <v>2427</v>
      </c>
      <c r="B1666" s="90" t="s">
        <v>1519</v>
      </c>
      <c r="C1666" s="91">
        <v>2520</v>
      </c>
      <c r="D1666" s="90" t="s">
        <v>1521</v>
      </c>
      <c r="E1666" s="110" t="str">
        <f>VLOOKUP($C1666,'2023-24 School Level AAFTE'!$C$4:$L$2380,9,FALSE)</f>
        <v>No</v>
      </c>
      <c r="F1666" s="98">
        <f>VLOOKUP($C1666,'2023-24 School Level AAFTE'!$C$4:$J$2380,8,FALSE)</f>
        <v>309.12</v>
      </c>
      <c r="G1666" s="100">
        <f>IFERROR(IF(E1666= "yes",VLOOKUP(C1666,Summary!$B:$I,5,0),0),0)</f>
        <v>0</v>
      </c>
      <c r="H1666" s="99">
        <f t="shared" si="271"/>
        <v>0</v>
      </c>
      <c r="I1666" s="157">
        <f>VLOOKUP($A1666,'2024-25 Salary &amp; Benefits'!$A:$I,3,FALSE)</f>
        <v>1.1200000000000001</v>
      </c>
      <c r="J1666" s="157">
        <f>VLOOKUP($A1666,'2024-25 Salary &amp; Benefits'!$A:$I,4,FALSE)</f>
        <v>1.1200000000000001</v>
      </c>
      <c r="K1666" s="144">
        <f t="shared" si="272"/>
        <v>0</v>
      </c>
      <c r="L1666" s="143">
        <f t="shared" si="273"/>
        <v>0</v>
      </c>
      <c r="M1666" s="145">
        <f>'2024-25 Salary &amp; Benefits'!$E$6</f>
        <v>72728</v>
      </c>
      <c r="N1666" s="145">
        <f>'2024-25 Salary &amp; Benefits'!$F$6</f>
        <v>78209</v>
      </c>
      <c r="O1666" s="9">
        <f t="shared" si="274"/>
        <v>0</v>
      </c>
      <c r="P1666" s="9">
        <f t="shared" si="275"/>
        <v>0</v>
      </c>
      <c r="Q1666" s="9">
        <f>'2024-25 Salary &amp; Benefits'!G$6</f>
        <v>14418.72</v>
      </c>
      <c r="R1666" s="146">
        <f>'2024-25 Salary &amp; Benefits'!H$6</f>
        <v>0.18149999999999999</v>
      </c>
      <c r="S1666" s="146">
        <f>'2024-25 Salary &amp; Benefits'!I$6</f>
        <v>0.17510000000000001</v>
      </c>
      <c r="T1666" s="9">
        <f t="shared" si="276"/>
        <v>0</v>
      </c>
      <c r="U1666" s="9">
        <f t="shared" si="277"/>
        <v>0</v>
      </c>
      <c r="V1666" s="9">
        <f t="shared" si="278"/>
        <v>0</v>
      </c>
      <c r="W1666" s="9">
        <f t="shared" si="279"/>
        <v>0</v>
      </c>
      <c r="X1666" s="22">
        <f t="shared" si="280"/>
        <v>0</v>
      </c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</row>
    <row r="1667" spans="1:159" s="4" customFormat="1">
      <c r="A1667" s="78" t="s">
        <v>2427</v>
      </c>
      <c r="B1667" s="90" t="s">
        <v>1519</v>
      </c>
      <c r="C1667" s="91">
        <v>2879</v>
      </c>
      <c r="D1667" s="90" t="s">
        <v>1522</v>
      </c>
      <c r="E1667" s="110" t="str">
        <f>VLOOKUP($C1667,'2023-24 School Level AAFTE'!$C$4:$L$2380,9,FALSE)</f>
        <v>No</v>
      </c>
      <c r="F1667" s="98">
        <f>VLOOKUP($C1667,'2023-24 School Level AAFTE'!$C$4:$J$2380,8,FALSE)</f>
        <v>251.35000000000002</v>
      </c>
      <c r="G1667" s="100">
        <f>IFERROR(IF(E1667= "yes",VLOOKUP(C1667,Summary!$B:$I,5,0),0),0)</f>
        <v>0</v>
      </c>
      <c r="H1667" s="99">
        <f t="shared" si="271"/>
        <v>0</v>
      </c>
      <c r="I1667" s="157">
        <f>VLOOKUP($A1667,'2024-25 Salary &amp; Benefits'!$A:$I,3,FALSE)</f>
        <v>1.1200000000000001</v>
      </c>
      <c r="J1667" s="157">
        <f>VLOOKUP($A1667,'2024-25 Salary &amp; Benefits'!$A:$I,4,FALSE)</f>
        <v>1.1200000000000001</v>
      </c>
      <c r="K1667" s="144">
        <f t="shared" si="272"/>
        <v>0</v>
      </c>
      <c r="L1667" s="143">
        <f t="shared" si="273"/>
        <v>0</v>
      </c>
      <c r="M1667" s="145">
        <f>'2024-25 Salary &amp; Benefits'!$E$6</f>
        <v>72728</v>
      </c>
      <c r="N1667" s="145">
        <f>'2024-25 Salary &amp; Benefits'!$F$6</f>
        <v>78209</v>
      </c>
      <c r="O1667" s="9">
        <f t="shared" si="274"/>
        <v>0</v>
      </c>
      <c r="P1667" s="9">
        <f t="shared" si="275"/>
        <v>0</v>
      </c>
      <c r="Q1667" s="9">
        <f>'2024-25 Salary &amp; Benefits'!G$6</f>
        <v>14418.72</v>
      </c>
      <c r="R1667" s="146">
        <f>'2024-25 Salary &amp; Benefits'!H$6</f>
        <v>0.18149999999999999</v>
      </c>
      <c r="S1667" s="146">
        <f>'2024-25 Salary &amp; Benefits'!I$6</f>
        <v>0.17510000000000001</v>
      </c>
      <c r="T1667" s="9">
        <f t="shared" si="276"/>
        <v>0</v>
      </c>
      <c r="U1667" s="9">
        <f t="shared" si="277"/>
        <v>0</v>
      </c>
      <c r="V1667" s="9">
        <f t="shared" si="278"/>
        <v>0</v>
      </c>
      <c r="W1667" s="9">
        <f t="shared" si="279"/>
        <v>0</v>
      </c>
      <c r="X1667" s="22">
        <f t="shared" si="280"/>
        <v>0</v>
      </c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</row>
    <row r="1668" spans="1:159" s="4" customFormat="1">
      <c r="A1668" s="78" t="s">
        <v>2427</v>
      </c>
      <c r="B1668" s="90" t="s">
        <v>1519</v>
      </c>
      <c r="C1668" s="91">
        <v>3011</v>
      </c>
      <c r="D1668" s="90" t="s">
        <v>1523</v>
      </c>
      <c r="E1668" s="110" t="str">
        <f>VLOOKUP($C1668,'2023-24 School Level AAFTE'!$C$4:$L$2380,9,FALSE)</f>
        <v>No</v>
      </c>
      <c r="F1668" s="98">
        <f>VLOOKUP($C1668,'2023-24 School Level AAFTE'!$C$4:$J$2380,8,FALSE)</f>
        <v>175.02</v>
      </c>
      <c r="G1668" s="100">
        <f>IFERROR(IF(E1668= "yes",VLOOKUP(C1668,Summary!$B:$I,5,0),0),0)</f>
        <v>0</v>
      </c>
      <c r="H1668" s="99">
        <f t="shared" ref="H1668:H1731" si="281">IF(E1668= "yes", F1668,0)</f>
        <v>0</v>
      </c>
      <c r="I1668" s="157">
        <f>VLOOKUP($A1668,'2024-25 Salary &amp; Benefits'!$A:$I,3,FALSE)</f>
        <v>1.1200000000000001</v>
      </c>
      <c r="J1668" s="157">
        <f>VLOOKUP($A1668,'2024-25 Salary &amp; Benefits'!$A:$I,4,FALSE)</f>
        <v>1.1200000000000001</v>
      </c>
      <c r="K1668" s="144">
        <f t="shared" ref="K1668:K1731" si="282">IF(G1668&gt;0,G1668,H1668)</f>
        <v>0</v>
      </c>
      <c r="L1668" s="143">
        <f t="shared" ref="L1668:L1731" si="283">ROUND((($K1668*1.1*36)/15)/900,3)</f>
        <v>0</v>
      </c>
      <c r="M1668" s="145">
        <f>'2024-25 Salary &amp; Benefits'!$E$6</f>
        <v>72728</v>
      </c>
      <c r="N1668" s="145">
        <f>'2024-25 Salary &amp; Benefits'!$F$6</f>
        <v>78209</v>
      </c>
      <c r="O1668" s="9">
        <f t="shared" ref="O1668:O1731" si="284">ROUND($I1668*$M1668*$L1668,2)</f>
        <v>0</v>
      </c>
      <c r="P1668" s="9">
        <f t="shared" ref="P1668:P1731" si="285">ROUND($J1668*$N1668*$L1668,2)-O1668</f>
        <v>0</v>
      </c>
      <c r="Q1668" s="9">
        <f>'2024-25 Salary &amp; Benefits'!G$6</f>
        <v>14418.72</v>
      </c>
      <c r="R1668" s="146">
        <f>'2024-25 Salary &amp; Benefits'!H$6</f>
        <v>0.18149999999999999</v>
      </c>
      <c r="S1668" s="146">
        <f>'2024-25 Salary &amp; Benefits'!I$6</f>
        <v>0.17510000000000001</v>
      </c>
      <c r="T1668" s="9">
        <f t="shared" ref="T1668:T1731" si="286">ROUND(O1668*R1668+P1668*S1668+L1668*Q1668,2)</f>
        <v>0</v>
      </c>
      <c r="U1668" s="9">
        <f t="shared" ref="U1668:U1731" si="287">ROUND((($N1668*$J1668*$L1668)/180)*3,2)</f>
        <v>0</v>
      </c>
      <c r="V1668" s="9">
        <f t="shared" ref="V1668:V1731" si="288">ROUND(U1668*S1668,2)</f>
        <v>0</v>
      </c>
      <c r="W1668" s="9">
        <f t="shared" ref="W1668:W1731" si="289">SUM(U1668:V1668)</f>
        <v>0</v>
      </c>
      <c r="X1668" s="22">
        <f t="shared" ref="X1668:X1731" si="290">SUM(T1668,O1668:P1668,W1668)</f>
        <v>0</v>
      </c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</row>
    <row r="1669" spans="1:159" s="4" customFormat="1">
      <c r="A1669" s="78" t="s">
        <v>2427</v>
      </c>
      <c r="B1669" s="90" t="s">
        <v>1519</v>
      </c>
      <c r="C1669" s="91">
        <v>1963</v>
      </c>
      <c r="D1669" s="90" t="s">
        <v>1520</v>
      </c>
      <c r="E1669" s="110" t="str">
        <f>VLOOKUP($C1669,'2023-24 School Level AAFTE'!$C$4:$L$2380,9,FALSE)</f>
        <v>No</v>
      </c>
      <c r="F1669" s="98">
        <f>VLOOKUP($C1669,'2023-24 School Level AAFTE'!$C$4:$J$2380,8,FALSE)</f>
        <v>43.190000000000005</v>
      </c>
      <c r="G1669" s="100">
        <f>IFERROR(IF(E1669= "yes",VLOOKUP(C1669,Summary!$B:$I,5,0),0),0)</f>
        <v>0</v>
      </c>
      <c r="H1669" s="99">
        <f t="shared" si="281"/>
        <v>0</v>
      </c>
      <c r="I1669" s="157">
        <f>VLOOKUP($A1669,'2024-25 Salary &amp; Benefits'!$A:$I,3,FALSE)</f>
        <v>1.1200000000000001</v>
      </c>
      <c r="J1669" s="157">
        <f>VLOOKUP($A1669,'2024-25 Salary &amp; Benefits'!$A:$I,4,FALSE)</f>
        <v>1.1200000000000001</v>
      </c>
      <c r="K1669" s="144">
        <f t="shared" si="282"/>
        <v>0</v>
      </c>
      <c r="L1669" s="143">
        <f t="shared" si="283"/>
        <v>0</v>
      </c>
      <c r="M1669" s="145">
        <f>'2024-25 Salary &amp; Benefits'!$E$6</f>
        <v>72728</v>
      </c>
      <c r="N1669" s="145">
        <f>'2024-25 Salary &amp; Benefits'!$F$6</f>
        <v>78209</v>
      </c>
      <c r="O1669" s="9">
        <f t="shared" si="284"/>
        <v>0</v>
      </c>
      <c r="P1669" s="9">
        <f t="shared" si="285"/>
        <v>0</v>
      </c>
      <c r="Q1669" s="9">
        <f>'2024-25 Salary &amp; Benefits'!G$6</f>
        <v>14418.72</v>
      </c>
      <c r="R1669" s="146">
        <f>'2024-25 Salary &amp; Benefits'!H$6</f>
        <v>0.18149999999999999</v>
      </c>
      <c r="S1669" s="146">
        <f>'2024-25 Salary &amp; Benefits'!I$6</f>
        <v>0.17510000000000001</v>
      </c>
      <c r="T1669" s="9">
        <f t="shared" si="286"/>
        <v>0</v>
      </c>
      <c r="U1669" s="9">
        <f t="shared" si="287"/>
        <v>0</v>
      </c>
      <c r="V1669" s="9">
        <f t="shared" si="288"/>
        <v>0</v>
      </c>
      <c r="W1669" s="9">
        <f t="shared" si="289"/>
        <v>0</v>
      </c>
      <c r="X1669" s="22">
        <f t="shared" si="290"/>
        <v>0</v>
      </c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</row>
    <row r="1670" spans="1:159" s="4" customFormat="1">
      <c r="A1670" s="78" t="s">
        <v>2427</v>
      </c>
      <c r="B1670" s="90" t="s">
        <v>1519</v>
      </c>
      <c r="C1670" s="91">
        <v>5559</v>
      </c>
      <c r="D1670" s="90" t="s">
        <v>3084</v>
      </c>
      <c r="E1670" s="110" t="str">
        <f>VLOOKUP($C1670,'2023-24 School Level AAFTE'!$C$4:$L$2380,9,FALSE)</f>
        <v>No</v>
      </c>
      <c r="F1670" s="98">
        <f>VLOOKUP($C1670,'2023-24 School Level AAFTE'!$C$4:$J$2380,8,FALSE)</f>
        <v>3.86</v>
      </c>
      <c r="G1670" s="100">
        <f>IFERROR(IF(E1670= "yes",VLOOKUP(C1670,Summary!$B:$I,5,0),0),0)</f>
        <v>0</v>
      </c>
      <c r="H1670" s="99">
        <f t="shared" si="281"/>
        <v>0</v>
      </c>
      <c r="I1670" s="157">
        <f>VLOOKUP($A1670,'2024-25 Salary &amp; Benefits'!$A:$I,3,FALSE)</f>
        <v>1.1200000000000001</v>
      </c>
      <c r="J1670" s="157">
        <f>VLOOKUP($A1670,'2024-25 Salary &amp; Benefits'!$A:$I,4,FALSE)</f>
        <v>1.1200000000000001</v>
      </c>
      <c r="K1670" s="144">
        <f t="shared" si="282"/>
        <v>0</v>
      </c>
      <c r="L1670" s="143">
        <f t="shared" si="283"/>
        <v>0</v>
      </c>
      <c r="M1670" s="145">
        <f>'2024-25 Salary &amp; Benefits'!$E$6</f>
        <v>72728</v>
      </c>
      <c r="N1670" s="145">
        <f>'2024-25 Salary &amp; Benefits'!$F$6</f>
        <v>78209</v>
      </c>
      <c r="O1670" s="9">
        <f t="shared" si="284"/>
        <v>0</v>
      </c>
      <c r="P1670" s="9">
        <f t="shared" si="285"/>
        <v>0</v>
      </c>
      <c r="Q1670" s="9">
        <f>'2024-25 Salary &amp; Benefits'!G$6</f>
        <v>14418.72</v>
      </c>
      <c r="R1670" s="146">
        <f>'2024-25 Salary &amp; Benefits'!H$6</f>
        <v>0.18149999999999999</v>
      </c>
      <c r="S1670" s="146">
        <f>'2024-25 Salary &amp; Benefits'!I$6</f>
        <v>0.17510000000000001</v>
      </c>
      <c r="T1670" s="9">
        <f t="shared" si="286"/>
        <v>0</v>
      </c>
      <c r="U1670" s="9">
        <f t="shared" si="287"/>
        <v>0</v>
      </c>
      <c r="V1670" s="9">
        <f t="shared" si="288"/>
        <v>0</v>
      </c>
      <c r="W1670" s="9">
        <f t="shared" si="289"/>
        <v>0</v>
      </c>
      <c r="X1670" s="22">
        <f t="shared" si="290"/>
        <v>0</v>
      </c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</row>
    <row r="1671" spans="1:159" s="4" customFormat="1">
      <c r="A1671" s="78" t="s">
        <v>2307</v>
      </c>
      <c r="B1671" s="90" t="s">
        <v>500</v>
      </c>
      <c r="C1671" s="91">
        <v>2010</v>
      </c>
      <c r="D1671" s="90" t="s">
        <v>501</v>
      </c>
      <c r="E1671" s="110" t="str">
        <f>VLOOKUP($C1671,'2023-24 School Level AAFTE'!$C$4:$L$2380,9,FALSE)</f>
        <v>Yes</v>
      </c>
      <c r="F1671" s="98">
        <f>VLOOKUP($C1671,'2023-24 School Level AAFTE'!$C$4:$J$2380,8,FALSE)</f>
        <v>58.14</v>
      </c>
      <c r="G1671" s="100">
        <f>IFERROR(IF(E1671= "yes",VLOOKUP(C1671,Summary!$B:$I,5,0),0),0)</f>
        <v>0</v>
      </c>
      <c r="H1671" s="99">
        <f t="shared" si="281"/>
        <v>58.14</v>
      </c>
      <c r="I1671" s="157">
        <f>VLOOKUP($A1671,'2024-25 Salary &amp; Benefits'!$A:$I,3,FALSE)</f>
        <v>1</v>
      </c>
      <c r="J1671" s="157">
        <f>VLOOKUP($A1671,'2024-25 Salary &amp; Benefits'!$A:$I,4,FALSE)</f>
        <v>1</v>
      </c>
      <c r="K1671" s="144">
        <f t="shared" si="282"/>
        <v>58.14</v>
      </c>
      <c r="L1671" s="143">
        <f t="shared" si="283"/>
        <v>0.17100000000000001</v>
      </c>
      <c r="M1671" s="145">
        <f>'2024-25 Salary &amp; Benefits'!$E$6</f>
        <v>72728</v>
      </c>
      <c r="N1671" s="145">
        <f>'2024-25 Salary &amp; Benefits'!$F$6</f>
        <v>78209</v>
      </c>
      <c r="O1671" s="9">
        <f t="shared" si="284"/>
        <v>12436.49</v>
      </c>
      <c r="P1671" s="9">
        <f t="shared" si="285"/>
        <v>937.25</v>
      </c>
      <c r="Q1671" s="9">
        <f>'2024-25 Salary &amp; Benefits'!G$6</f>
        <v>14418.72</v>
      </c>
      <c r="R1671" s="146">
        <f>'2024-25 Salary &amp; Benefits'!H$6</f>
        <v>0.18149999999999999</v>
      </c>
      <c r="S1671" s="146">
        <f>'2024-25 Salary &amp; Benefits'!I$6</f>
        <v>0.17510000000000001</v>
      </c>
      <c r="T1671" s="9">
        <f t="shared" si="286"/>
        <v>4886.9399999999996</v>
      </c>
      <c r="U1671" s="9">
        <f t="shared" si="287"/>
        <v>222.9</v>
      </c>
      <c r="V1671" s="9">
        <f t="shared" si="288"/>
        <v>39.03</v>
      </c>
      <c r="W1671" s="9">
        <f t="shared" si="289"/>
        <v>261.93</v>
      </c>
      <c r="X1671" s="22">
        <f t="shared" si="290"/>
        <v>18522.61</v>
      </c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</row>
    <row r="1672" spans="1:159" s="4" customFormat="1">
      <c r="A1672" t="s">
        <v>2319</v>
      </c>
      <c r="B1672" s="90" t="s">
        <v>544</v>
      </c>
      <c r="C1672" s="3">
        <v>1751</v>
      </c>
      <c r="D1672" t="s">
        <v>550</v>
      </c>
      <c r="E1672" s="110" t="str">
        <f>VLOOKUP($C1672,'2023-24 School Level AAFTE'!$C$4:$L$2380,9,FALSE)</f>
        <v>No</v>
      </c>
      <c r="F1672" s="98">
        <f>VLOOKUP($C1672,'2023-24 School Level AAFTE'!$C$4:$J$2380,8,FALSE)</f>
        <v>381.84000000000003</v>
      </c>
      <c r="G1672" s="100">
        <f>IFERROR(IF(E1672= "yes",VLOOKUP(C1672,Summary!$B:$I,5,0),0),0)</f>
        <v>0</v>
      </c>
      <c r="H1672" s="99">
        <f t="shared" si="281"/>
        <v>0</v>
      </c>
      <c r="I1672" s="157">
        <f>VLOOKUP($A1672,'2024-25 Salary &amp; Benefits'!$A:$I,3,FALSE)</f>
        <v>1.18</v>
      </c>
      <c r="J1672" s="157">
        <f>VLOOKUP($A1672,'2024-25 Salary &amp; Benefits'!$A:$I,4,FALSE)</f>
        <v>1.18</v>
      </c>
      <c r="K1672" s="144">
        <f t="shared" si="282"/>
        <v>0</v>
      </c>
      <c r="L1672" s="143">
        <f t="shared" si="283"/>
        <v>0</v>
      </c>
      <c r="M1672" s="145">
        <f>'2024-25 Salary &amp; Benefits'!$E$6</f>
        <v>72728</v>
      </c>
      <c r="N1672" s="145">
        <f>'2024-25 Salary &amp; Benefits'!$F$6</f>
        <v>78209</v>
      </c>
      <c r="O1672" s="9">
        <f t="shared" si="284"/>
        <v>0</v>
      </c>
      <c r="P1672" s="9">
        <f t="shared" si="285"/>
        <v>0</v>
      </c>
      <c r="Q1672" s="9">
        <f>'2024-25 Salary &amp; Benefits'!G$6</f>
        <v>14418.72</v>
      </c>
      <c r="R1672" s="146">
        <f>'2024-25 Salary &amp; Benefits'!H$6</f>
        <v>0.18149999999999999</v>
      </c>
      <c r="S1672" s="146">
        <f>'2024-25 Salary &amp; Benefits'!I$6</f>
        <v>0.17510000000000001</v>
      </c>
      <c r="T1672" s="9">
        <f t="shared" si="286"/>
        <v>0</v>
      </c>
      <c r="U1672" s="9">
        <f t="shared" si="287"/>
        <v>0</v>
      </c>
      <c r="V1672" s="9">
        <f t="shared" si="288"/>
        <v>0</v>
      </c>
      <c r="W1672" s="9">
        <f t="shared" si="289"/>
        <v>0</v>
      </c>
      <c r="X1672" s="22">
        <f t="shared" si="290"/>
        <v>0</v>
      </c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</row>
    <row r="1673" spans="1:159" s="4" customFormat="1">
      <c r="A1673" t="s">
        <v>2319</v>
      </c>
      <c r="B1673" s="90" t="s">
        <v>544</v>
      </c>
      <c r="C1673" s="3">
        <v>5260</v>
      </c>
      <c r="D1673" t="s">
        <v>3277</v>
      </c>
      <c r="E1673" s="110" t="str">
        <f>VLOOKUP($C1673,'2023-24 School Level AAFTE'!$C$4:$L$2380,9,FALSE)</f>
        <v>No</v>
      </c>
      <c r="F1673" s="98">
        <f>VLOOKUP($C1673,'2023-24 School Level AAFTE'!$C$4:$J$2380,8,FALSE)</f>
        <v>133.84</v>
      </c>
      <c r="G1673" s="100">
        <f>IFERROR(IF(E1673= "yes",VLOOKUP(C1673,Summary!$B:$I,5,0),0),0)</f>
        <v>0</v>
      </c>
      <c r="H1673" s="99">
        <f t="shared" si="281"/>
        <v>0</v>
      </c>
      <c r="I1673" s="157">
        <f>VLOOKUP($A1673,'2024-25 Salary &amp; Benefits'!$A:$I,3,FALSE)</f>
        <v>1.18</v>
      </c>
      <c r="J1673" s="157">
        <f>VLOOKUP($A1673,'2024-25 Salary &amp; Benefits'!$A:$I,4,FALSE)</f>
        <v>1.18</v>
      </c>
      <c r="K1673" s="144">
        <f t="shared" si="282"/>
        <v>0</v>
      </c>
      <c r="L1673" s="143">
        <f t="shared" si="283"/>
        <v>0</v>
      </c>
      <c r="M1673" s="145">
        <f>'2024-25 Salary &amp; Benefits'!$E$6</f>
        <v>72728</v>
      </c>
      <c r="N1673" s="145">
        <f>'2024-25 Salary &amp; Benefits'!$F$6</f>
        <v>78209</v>
      </c>
      <c r="O1673" s="9">
        <f t="shared" si="284"/>
        <v>0</v>
      </c>
      <c r="P1673" s="9">
        <f t="shared" si="285"/>
        <v>0</v>
      </c>
      <c r="Q1673" s="9">
        <f>'2024-25 Salary &amp; Benefits'!G$6</f>
        <v>14418.72</v>
      </c>
      <c r="R1673" s="146">
        <f>'2024-25 Salary &amp; Benefits'!H$6</f>
        <v>0.18149999999999999</v>
      </c>
      <c r="S1673" s="146">
        <f>'2024-25 Salary &amp; Benefits'!I$6</f>
        <v>0.17510000000000001</v>
      </c>
      <c r="T1673" s="9">
        <f t="shared" si="286"/>
        <v>0</v>
      </c>
      <c r="U1673" s="9">
        <f t="shared" si="287"/>
        <v>0</v>
      </c>
      <c r="V1673" s="9">
        <f t="shared" si="288"/>
        <v>0</v>
      </c>
      <c r="W1673" s="9">
        <f t="shared" si="289"/>
        <v>0</v>
      </c>
      <c r="X1673" s="22">
        <f t="shared" si="290"/>
        <v>0</v>
      </c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</row>
    <row r="1674" spans="1:159" s="4" customFormat="1">
      <c r="A1674" s="78" t="s">
        <v>2319</v>
      </c>
      <c r="B1674" s="90" t="s">
        <v>544</v>
      </c>
      <c r="C1674" s="91">
        <v>2138</v>
      </c>
      <c r="D1674" s="90" t="s">
        <v>564</v>
      </c>
      <c r="E1674" s="110" t="str">
        <f>VLOOKUP($C1674,'2023-24 School Level AAFTE'!$C$4:$L$2380,9,FALSE)</f>
        <v>No</v>
      </c>
      <c r="F1674" s="98">
        <f>VLOOKUP($C1674,'2023-24 School Level AAFTE'!$C$4:$J$2380,8,FALSE)</f>
        <v>301.86</v>
      </c>
      <c r="G1674" s="100">
        <f>IFERROR(IF(E1674= "yes",VLOOKUP(C1674,Summary!$B:$I,5,0),0),0)</f>
        <v>0</v>
      </c>
      <c r="H1674" s="99">
        <f t="shared" si="281"/>
        <v>0</v>
      </c>
      <c r="I1674" s="157">
        <f>VLOOKUP($A1674,'2024-25 Salary &amp; Benefits'!$A:$I,3,FALSE)</f>
        <v>1.18</v>
      </c>
      <c r="J1674" s="157">
        <f>VLOOKUP($A1674,'2024-25 Salary &amp; Benefits'!$A:$I,4,FALSE)</f>
        <v>1.18</v>
      </c>
      <c r="K1674" s="144">
        <f t="shared" si="282"/>
        <v>0</v>
      </c>
      <c r="L1674" s="143">
        <f t="shared" si="283"/>
        <v>0</v>
      </c>
      <c r="M1674" s="145">
        <f>'2024-25 Salary &amp; Benefits'!$E$6</f>
        <v>72728</v>
      </c>
      <c r="N1674" s="145">
        <f>'2024-25 Salary &amp; Benefits'!$F$6</f>
        <v>78209</v>
      </c>
      <c r="O1674" s="9">
        <f t="shared" si="284"/>
        <v>0</v>
      </c>
      <c r="P1674" s="9">
        <f t="shared" si="285"/>
        <v>0</v>
      </c>
      <c r="Q1674" s="9">
        <f>'2024-25 Salary &amp; Benefits'!G$6</f>
        <v>14418.72</v>
      </c>
      <c r="R1674" s="146">
        <f>'2024-25 Salary &amp; Benefits'!H$6</f>
        <v>0.18149999999999999</v>
      </c>
      <c r="S1674" s="146">
        <f>'2024-25 Salary &amp; Benefits'!I$6</f>
        <v>0.17510000000000001</v>
      </c>
      <c r="T1674" s="9">
        <f t="shared" si="286"/>
        <v>0</v>
      </c>
      <c r="U1674" s="9">
        <f t="shared" si="287"/>
        <v>0</v>
      </c>
      <c r="V1674" s="9">
        <f t="shared" si="288"/>
        <v>0</v>
      </c>
      <c r="W1674" s="9">
        <f t="shared" si="289"/>
        <v>0</v>
      </c>
      <c r="X1674" s="22">
        <f t="shared" si="290"/>
        <v>0</v>
      </c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</row>
    <row r="1675" spans="1:159" s="4" customFormat="1">
      <c r="A1675" s="78" t="s">
        <v>2319</v>
      </c>
      <c r="B1675" s="90" t="s">
        <v>544</v>
      </c>
      <c r="C1675" s="91">
        <v>3774</v>
      </c>
      <c r="D1675" s="90" t="s">
        <v>622</v>
      </c>
      <c r="E1675" s="110" t="str">
        <f>VLOOKUP($C1675,'2023-24 School Level AAFTE'!$C$4:$L$2380,9,FALSE)</f>
        <v>Yes</v>
      </c>
      <c r="F1675" s="98">
        <f>VLOOKUP($C1675,'2023-24 School Level AAFTE'!$C$4:$J$2380,8,FALSE)</f>
        <v>791.24</v>
      </c>
      <c r="G1675" s="100">
        <f>IFERROR(IF(E1675= "yes",VLOOKUP(C1675,Summary!$B:$I,5,0),0),0)</f>
        <v>0</v>
      </c>
      <c r="H1675" s="99">
        <f t="shared" si="281"/>
        <v>791.24</v>
      </c>
      <c r="I1675" s="157">
        <f>VLOOKUP($A1675,'2024-25 Salary &amp; Benefits'!$A:$I,3,FALSE)</f>
        <v>1.18</v>
      </c>
      <c r="J1675" s="157">
        <f>VLOOKUP($A1675,'2024-25 Salary &amp; Benefits'!$A:$I,4,FALSE)</f>
        <v>1.18</v>
      </c>
      <c r="K1675" s="144">
        <f t="shared" si="282"/>
        <v>791.24</v>
      </c>
      <c r="L1675" s="143">
        <f t="shared" si="283"/>
        <v>2.3210000000000002</v>
      </c>
      <c r="M1675" s="145">
        <f>'2024-25 Salary &amp; Benefits'!$E$6</f>
        <v>72728</v>
      </c>
      <c r="N1675" s="145">
        <f>'2024-25 Salary &amp; Benefits'!$F$6</f>
        <v>78209</v>
      </c>
      <c r="O1675" s="9">
        <f t="shared" si="284"/>
        <v>199185.99</v>
      </c>
      <c r="P1675" s="9">
        <f t="shared" si="285"/>
        <v>15011.260000000009</v>
      </c>
      <c r="Q1675" s="9">
        <f>'2024-25 Salary &amp; Benefits'!G$6</f>
        <v>14418.72</v>
      </c>
      <c r="R1675" s="146">
        <f>'2024-25 Salary &amp; Benefits'!H$6</f>
        <v>0.18149999999999999</v>
      </c>
      <c r="S1675" s="146">
        <f>'2024-25 Salary &amp; Benefits'!I$6</f>
        <v>0.17510000000000001</v>
      </c>
      <c r="T1675" s="9">
        <f t="shared" si="286"/>
        <v>72246.58</v>
      </c>
      <c r="U1675" s="9">
        <f t="shared" si="287"/>
        <v>3569.95</v>
      </c>
      <c r="V1675" s="9">
        <f t="shared" si="288"/>
        <v>625.1</v>
      </c>
      <c r="W1675" s="9">
        <f t="shared" si="289"/>
        <v>4195.05</v>
      </c>
      <c r="X1675" s="22">
        <f t="shared" si="290"/>
        <v>290638.88</v>
      </c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</row>
    <row r="1676" spans="1:159" s="4" customFormat="1">
      <c r="A1676" s="78" t="s">
        <v>2319</v>
      </c>
      <c r="B1676" s="90" t="s">
        <v>544</v>
      </c>
      <c r="C1676" s="91">
        <v>2181</v>
      </c>
      <c r="D1676" s="90" t="s">
        <v>569</v>
      </c>
      <c r="E1676" s="110" t="str">
        <f>VLOOKUP($C1676,'2023-24 School Level AAFTE'!$C$4:$L$2380,9,FALSE)</f>
        <v>No</v>
      </c>
      <c r="F1676" s="98">
        <f>VLOOKUP($C1676,'2023-24 School Level AAFTE'!$C$4:$J$2380,8,FALSE)</f>
        <v>270.57</v>
      </c>
      <c r="G1676" s="100">
        <f>IFERROR(IF(E1676= "yes",VLOOKUP(C1676,Summary!$B:$I,5,0),0),0)</f>
        <v>0</v>
      </c>
      <c r="H1676" s="99">
        <f t="shared" si="281"/>
        <v>0</v>
      </c>
      <c r="I1676" s="157">
        <f>VLOOKUP($A1676,'2024-25 Salary &amp; Benefits'!$A:$I,3,FALSE)</f>
        <v>1.18</v>
      </c>
      <c r="J1676" s="157">
        <f>VLOOKUP($A1676,'2024-25 Salary &amp; Benefits'!$A:$I,4,FALSE)</f>
        <v>1.18</v>
      </c>
      <c r="K1676" s="144">
        <f t="shared" si="282"/>
        <v>0</v>
      </c>
      <c r="L1676" s="143">
        <f t="shared" si="283"/>
        <v>0</v>
      </c>
      <c r="M1676" s="145">
        <f>'2024-25 Salary &amp; Benefits'!$E$6</f>
        <v>72728</v>
      </c>
      <c r="N1676" s="145">
        <f>'2024-25 Salary &amp; Benefits'!$F$6</f>
        <v>78209</v>
      </c>
      <c r="O1676" s="9">
        <f t="shared" si="284"/>
        <v>0</v>
      </c>
      <c r="P1676" s="9">
        <f t="shared" si="285"/>
        <v>0</v>
      </c>
      <c r="Q1676" s="9">
        <f>'2024-25 Salary &amp; Benefits'!G$6</f>
        <v>14418.72</v>
      </c>
      <c r="R1676" s="146">
        <f>'2024-25 Salary &amp; Benefits'!H$6</f>
        <v>0.18149999999999999</v>
      </c>
      <c r="S1676" s="146">
        <f>'2024-25 Salary &amp; Benefits'!I$6</f>
        <v>0.17510000000000001</v>
      </c>
      <c r="T1676" s="9">
        <f t="shared" si="286"/>
        <v>0</v>
      </c>
      <c r="U1676" s="9">
        <f t="shared" si="287"/>
        <v>0</v>
      </c>
      <c r="V1676" s="9">
        <f t="shared" si="288"/>
        <v>0</v>
      </c>
      <c r="W1676" s="9">
        <f t="shared" si="289"/>
        <v>0</v>
      </c>
      <c r="X1676" s="22">
        <f t="shared" si="290"/>
        <v>0</v>
      </c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</row>
    <row r="1677" spans="1:159" s="4" customFormat="1">
      <c r="A1677" s="78" t="s">
        <v>2319</v>
      </c>
      <c r="B1677" s="90" t="s">
        <v>544</v>
      </c>
      <c r="C1677" s="89">
        <v>2730</v>
      </c>
      <c r="D1677" s="79" t="s">
        <v>595</v>
      </c>
      <c r="E1677" s="110" t="str">
        <f>VLOOKUP($C1677,'2023-24 School Level AAFTE'!$C$4:$L$2380,9,FALSE)</f>
        <v>No</v>
      </c>
      <c r="F1677" s="98">
        <f>VLOOKUP($C1677,'2023-24 School Level AAFTE'!$C$4:$J$2380,8,FALSE)</f>
        <v>480.14</v>
      </c>
      <c r="G1677" s="100">
        <f>IFERROR(IF(E1677= "yes",VLOOKUP(C1677,Summary!$B:$I,5,0),0),0)</f>
        <v>0</v>
      </c>
      <c r="H1677" s="99">
        <f t="shared" si="281"/>
        <v>0</v>
      </c>
      <c r="I1677" s="157">
        <f>VLOOKUP($A1677,'2024-25 Salary &amp; Benefits'!$A:$I,3,FALSE)</f>
        <v>1.18</v>
      </c>
      <c r="J1677" s="157">
        <f>VLOOKUP($A1677,'2024-25 Salary &amp; Benefits'!$A:$I,4,FALSE)</f>
        <v>1.18</v>
      </c>
      <c r="K1677" s="144">
        <f t="shared" si="282"/>
        <v>0</v>
      </c>
      <c r="L1677" s="143">
        <f t="shared" si="283"/>
        <v>0</v>
      </c>
      <c r="M1677" s="145">
        <f>'2024-25 Salary &amp; Benefits'!$E$6</f>
        <v>72728</v>
      </c>
      <c r="N1677" s="145">
        <f>'2024-25 Salary &amp; Benefits'!$F$6</f>
        <v>78209</v>
      </c>
      <c r="O1677" s="9">
        <f t="shared" si="284"/>
        <v>0</v>
      </c>
      <c r="P1677" s="9">
        <f t="shared" si="285"/>
        <v>0</v>
      </c>
      <c r="Q1677" s="9">
        <f>'2024-25 Salary &amp; Benefits'!G$6</f>
        <v>14418.72</v>
      </c>
      <c r="R1677" s="146">
        <f>'2024-25 Salary &amp; Benefits'!H$6</f>
        <v>0.18149999999999999</v>
      </c>
      <c r="S1677" s="146">
        <f>'2024-25 Salary &amp; Benefits'!I$6</f>
        <v>0.17510000000000001</v>
      </c>
      <c r="T1677" s="9">
        <f t="shared" si="286"/>
        <v>0</v>
      </c>
      <c r="U1677" s="9">
        <f t="shared" si="287"/>
        <v>0</v>
      </c>
      <c r="V1677" s="9">
        <f t="shared" si="288"/>
        <v>0</v>
      </c>
      <c r="W1677" s="9">
        <f t="shared" si="289"/>
        <v>0</v>
      </c>
      <c r="X1677" s="22">
        <f t="shared" si="290"/>
        <v>0</v>
      </c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</row>
    <row r="1678" spans="1:159" s="4" customFormat="1">
      <c r="A1678" s="78" t="s">
        <v>2319</v>
      </c>
      <c r="B1678" s="90" t="s">
        <v>544</v>
      </c>
      <c r="C1678" s="91">
        <v>3717</v>
      </c>
      <c r="D1678" s="90" t="s">
        <v>621</v>
      </c>
      <c r="E1678" s="110" t="str">
        <f>VLOOKUP($C1678,'2023-24 School Level AAFTE'!$C$4:$L$2380,9,FALSE)</f>
        <v>No</v>
      </c>
      <c r="F1678" s="98">
        <f>VLOOKUP($C1678,'2023-24 School Level AAFTE'!$C$4:$J$2380,8,FALSE)</f>
        <v>381.04</v>
      </c>
      <c r="G1678" s="100">
        <f>IFERROR(IF(E1678= "yes",VLOOKUP(C1678,Summary!$B:$I,5,0),0),0)</f>
        <v>0</v>
      </c>
      <c r="H1678" s="99">
        <f t="shared" si="281"/>
        <v>0</v>
      </c>
      <c r="I1678" s="157">
        <f>VLOOKUP($A1678,'2024-25 Salary &amp; Benefits'!$A:$I,3,FALSE)</f>
        <v>1.18</v>
      </c>
      <c r="J1678" s="157">
        <f>VLOOKUP($A1678,'2024-25 Salary &amp; Benefits'!$A:$I,4,FALSE)</f>
        <v>1.18</v>
      </c>
      <c r="K1678" s="144">
        <f t="shared" si="282"/>
        <v>0</v>
      </c>
      <c r="L1678" s="143">
        <f t="shared" si="283"/>
        <v>0</v>
      </c>
      <c r="M1678" s="145">
        <f>'2024-25 Salary &amp; Benefits'!$E$6</f>
        <v>72728</v>
      </c>
      <c r="N1678" s="145">
        <f>'2024-25 Salary &amp; Benefits'!$F$6</f>
        <v>78209</v>
      </c>
      <c r="O1678" s="9">
        <f t="shared" si="284"/>
        <v>0</v>
      </c>
      <c r="P1678" s="9">
        <f t="shared" si="285"/>
        <v>0</v>
      </c>
      <c r="Q1678" s="9">
        <f>'2024-25 Salary &amp; Benefits'!G$6</f>
        <v>14418.72</v>
      </c>
      <c r="R1678" s="146">
        <f>'2024-25 Salary &amp; Benefits'!H$6</f>
        <v>0.18149999999999999</v>
      </c>
      <c r="S1678" s="146">
        <f>'2024-25 Salary &amp; Benefits'!I$6</f>
        <v>0.17510000000000001</v>
      </c>
      <c r="T1678" s="9">
        <f t="shared" si="286"/>
        <v>0</v>
      </c>
      <c r="U1678" s="9">
        <f t="shared" si="287"/>
        <v>0</v>
      </c>
      <c r="V1678" s="9">
        <f t="shared" si="288"/>
        <v>0</v>
      </c>
      <c r="W1678" s="9">
        <f t="shared" si="289"/>
        <v>0</v>
      </c>
      <c r="X1678" s="22">
        <f t="shared" si="290"/>
        <v>0</v>
      </c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</row>
    <row r="1679" spans="1:159" s="4" customFormat="1">
      <c r="A1679" s="78" t="s">
        <v>2319</v>
      </c>
      <c r="B1679" s="90" t="s">
        <v>544</v>
      </c>
      <c r="C1679" s="91">
        <v>2307</v>
      </c>
      <c r="D1679" s="90" t="s">
        <v>581</v>
      </c>
      <c r="E1679" s="110" t="str">
        <f>VLOOKUP($C1679,'2023-24 School Level AAFTE'!$C$4:$L$2380,9,FALSE)</f>
        <v>Yes</v>
      </c>
      <c r="F1679" s="98">
        <f>VLOOKUP($C1679,'2023-24 School Level AAFTE'!$C$4:$J$2380,8,FALSE)</f>
        <v>351.71</v>
      </c>
      <c r="G1679" s="100">
        <f>IFERROR(IF(E1679= "yes",VLOOKUP(C1679,Summary!$B:$I,5,0),0),0)</f>
        <v>0</v>
      </c>
      <c r="H1679" s="99">
        <f t="shared" si="281"/>
        <v>351.71</v>
      </c>
      <c r="I1679" s="157">
        <f>VLOOKUP($A1679,'2024-25 Salary &amp; Benefits'!$A:$I,3,FALSE)</f>
        <v>1.18</v>
      </c>
      <c r="J1679" s="157">
        <f>VLOOKUP($A1679,'2024-25 Salary &amp; Benefits'!$A:$I,4,FALSE)</f>
        <v>1.18</v>
      </c>
      <c r="K1679" s="144">
        <f t="shared" si="282"/>
        <v>351.71</v>
      </c>
      <c r="L1679" s="143">
        <f t="shared" si="283"/>
        <v>1.032</v>
      </c>
      <c r="M1679" s="145">
        <f>'2024-25 Salary &amp; Benefits'!$E$6</f>
        <v>72728</v>
      </c>
      <c r="N1679" s="145">
        <f>'2024-25 Salary &amp; Benefits'!$F$6</f>
        <v>78209</v>
      </c>
      <c r="O1679" s="9">
        <f t="shared" si="284"/>
        <v>88565.25</v>
      </c>
      <c r="P1679" s="9">
        <f t="shared" si="285"/>
        <v>6674.5399999999936</v>
      </c>
      <c r="Q1679" s="9">
        <f>'2024-25 Salary &amp; Benefits'!G$6</f>
        <v>14418.72</v>
      </c>
      <c r="R1679" s="146">
        <f>'2024-25 Salary &amp; Benefits'!H$6</f>
        <v>0.18149999999999999</v>
      </c>
      <c r="S1679" s="146">
        <f>'2024-25 Salary &amp; Benefits'!I$6</f>
        <v>0.17510000000000001</v>
      </c>
      <c r="T1679" s="9">
        <f t="shared" si="286"/>
        <v>32123.42</v>
      </c>
      <c r="U1679" s="9">
        <f t="shared" si="287"/>
        <v>1587.33</v>
      </c>
      <c r="V1679" s="9">
        <f t="shared" si="288"/>
        <v>277.94</v>
      </c>
      <c r="W1679" s="9">
        <f t="shared" si="289"/>
        <v>1865.27</v>
      </c>
      <c r="X1679" s="22">
        <f t="shared" si="290"/>
        <v>129228.48</v>
      </c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</row>
    <row r="1680" spans="1:159" s="4" customFormat="1">
      <c r="A1680" s="78" t="s">
        <v>2319</v>
      </c>
      <c r="B1680" s="90" t="s">
        <v>544</v>
      </c>
      <c r="C1680" s="91">
        <v>2220</v>
      </c>
      <c r="D1680" s="90" t="s">
        <v>575</v>
      </c>
      <c r="E1680" s="110" t="str">
        <f>VLOOKUP($C1680,'2023-24 School Level AAFTE'!$C$4:$L$2380,9,FALSE)</f>
        <v>No</v>
      </c>
      <c r="F1680" s="98">
        <f>VLOOKUP($C1680,'2023-24 School Level AAFTE'!$C$4:$J$2380,8,FALSE)</f>
        <v>1630.09</v>
      </c>
      <c r="G1680" s="100">
        <f>IFERROR(IF(E1680= "yes",VLOOKUP(C1680,Summary!$B:$I,5,0),0),0)</f>
        <v>0</v>
      </c>
      <c r="H1680" s="99">
        <f t="shared" si="281"/>
        <v>0</v>
      </c>
      <c r="I1680" s="157">
        <f>VLOOKUP($A1680,'2024-25 Salary &amp; Benefits'!$A:$I,3,FALSE)</f>
        <v>1.18</v>
      </c>
      <c r="J1680" s="157">
        <f>VLOOKUP($A1680,'2024-25 Salary &amp; Benefits'!$A:$I,4,FALSE)</f>
        <v>1.18</v>
      </c>
      <c r="K1680" s="144">
        <f t="shared" si="282"/>
        <v>0</v>
      </c>
      <c r="L1680" s="143">
        <f t="shared" si="283"/>
        <v>0</v>
      </c>
      <c r="M1680" s="145">
        <f>'2024-25 Salary &amp; Benefits'!$E$6</f>
        <v>72728</v>
      </c>
      <c r="N1680" s="145">
        <f>'2024-25 Salary &amp; Benefits'!$F$6</f>
        <v>78209</v>
      </c>
      <c r="O1680" s="9">
        <f t="shared" si="284"/>
        <v>0</v>
      </c>
      <c r="P1680" s="9">
        <f t="shared" si="285"/>
        <v>0</v>
      </c>
      <c r="Q1680" s="9">
        <f>'2024-25 Salary &amp; Benefits'!G$6</f>
        <v>14418.72</v>
      </c>
      <c r="R1680" s="146">
        <f>'2024-25 Salary &amp; Benefits'!H$6</f>
        <v>0.18149999999999999</v>
      </c>
      <c r="S1680" s="146">
        <f>'2024-25 Salary &amp; Benefits'!I$6</f>
        <v>0.17510000000000001</v>
      </c>
      <c r="T1680" s="9">
        <f t="shared" si="286"/>
        <v>0</v>
      </c>
      <c r="U1680" s="9">
        <f t="shared" si="287"/>
        <v>0</v>
      </c>
      <c r="V1680" s="9">
        <f t="shared" si="288"/>
        <v>0</v>
      </c>
      <c r="W1680" s="9">
        <f t="shared" si="289"/>
        <v>0</v>
      </c>
      <c r="X1680" s="22">
        <f t="shared" si="290"/>
        <v>0</v>
      </c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</row>
    <row r="1681" spans="1:159" s="4" customFormat="1">
      <c r="A1681" s="78" t="s">
        <v>2319</v>
      </c>
      <c r="B1681" s="90" t="s">
        <v>544</v>
      </c>
      <c r="C1681" s="91">
        <v>2070</v>
      </c>
      <c r="D1681" s="90" t="s">
        <v>556</v>
      </c>
      <c r="E1681" s="110" t="str">
        <f>VLOOKUP($C1681,'2023-24 School Level AAFTE'!$C$4:$L$2380,9,FALSE)</f>
        <v>Yes</v>
      </c>
      <c r="F1681" s="98">
        <f>VLOOKUP($C1681,'2023-24 School Level AAFTE'!$C$4:$J$2380,8,FALSE)</f>
        <v>353</v>
      </c>
      <c r="G1681" s="100">
        <f>IFERROR(IF(E1681= "yes",VLOOKUP(C1681,Summary!$B:$I,5,0),0),0)</f>
        <v>0</v>
      </c>
      <c r="H1681" s="99">
        <f t="shared" si="281"/>
        <v>353</v>
      </c>
      <c r="I1681" s="157">
        <f>VLOOKUP($A1681,'2024-25 Salary &amp; Benefits'!$A:$I,3,FALSE)</f>
        <v>1.18</v>
      </c>
      <c r="J1681" s="157">
        <f>VLOOKUP($A1681,'2024-25 Salary &amp; Benefits'!$A:$I,4,FALSE)</f>
        <v>1.18</v>
      </c>
      <c r="K1681" s="144">
        <f t="shared" si="282"/>
        <v>353</v>
      </c>
      <c r="L1681" s="143">
        <f t="shared" si="283"/>
        <v>1.0349999999999999</v>
      </c>
      <c r="M1681" s="145">
        <f>'2024-25 Salary &amp; Benefits'!$E$6</f>
        <v>72728</v>
      </c>
      <c r="N1681" s="145">
        <f>'2024-25 Salary &amp; Benefits'!$F$6</f>
        <v>78209</v>
      </c>
      <c r="O1681" s="9">
        <f t="shared" si="284"/>
        <v>88822.71</v>
      </c>
      <c r="P1681" s="9">
        <f t="shared" si="285"/>
        <v>6693.9399999999878</v>
      </c>
      <c r="Q1681" s="9">
        <f>'2024-25 Salary &amp; Benefits'!G$6</f>
        <v>14418.72</v>
      </c>
      <c r="R1681" s="146">
        <f>'2024-25 Salary &amp; Benefits'!H$6</f>
        <v>0.18149999999999999</v>
      </c>
      <c r="S1681" s="146">
        <f>'2024-25 Salary &amp; Benefits'!I$6</f>
        <v>0.17510000000000001</v>
      </c>
      <c r="T1681" s="9">
        <f t="shared" si="286"/>
        <v>32216.81</v>
      </c>
      <c r="U1681" s="9">
        <f t="shared" si="287"/>
        <v>1591.94</v>
      </c>
      <c r="V1681" s="9">
        <f t="shared" si="288"/>
        <v>278.75</v>
      </c>
      <c r="W1681" s="9">
        <f t="shared" si="289"/>
        <v>1870.69</v>
      </c>
      <c r="X1681" s="22">
        <f t="shared" si="290"/>
        <v>129604.15</v>
      </c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</row>
    <row r="1682" spans="1:159" s="4" customFormat="1">
      <c r="A1682" s="78" t="s">
        <v>2319</v>
      </c>
      <c r="B1682" s="90" t="s">
        <v>544</v>
      </c>
      <c r="C1682" s="91">
        <v>5406</v>
      </c>
      <c r="D1682" s="90" t="s">
        <v>641</v>
      </c>
      <c r="E1682" s="110" t="str">
        <f>VLOOKUP($C1682,'2023-24 School Level AAFTE'!$C$4:$L$2380,9,FALSE)</f>
        <v>No</v>
      </c>
      <c r="F1682" s="98">
        <f>VLOOKUP($C1682,'2023-24 School Level AAFTE'!$C$4:$J$2380,8,FALSE)</f>
        <v>116</v>
      </c>
      <c r="G1682" s="100">
        <f>IFERROR(IF(E1682= "yes",VLOOKUP(C1682,Summary!$B:$I,5,0),0),0)</f>
        <v>0</v>
      </c>
      <c r="H1682" s="99">
        <f t="shared" si="281"/>
        <v>0</v>
      </c>
      <c r="I1682" s="157">
        <f>VLOOKUP($A1682,'2024-25 Salary &amp; Benefits'!$A:$I,3,FALSE)</f>
        <v>1.18</v>
      </c>
      <c r="J1682" s="157">
        <f>VLOOKUP($A1682,'2024-25 Salary &amp; Benefits'!$A:$I,4,FALSE)</f>
        <v>1.18</v>
      </c>
      <c r="K1682" s="144">
        <f t="shared" si="282"/>
        <v>0</v>
      </c>
      <c r="L1682" s="143">
        <f t="shared" si="283"/>
        <v>0</v>
      </c>
      <c r="M1682" s="145">
        <f>'2024-25 Salary &amp; Benefits'!$E$6</f>
        <v>72728</v>
      </c>
      <c r="N1682" s="145">
        <f>'2024-25 Salary &amp; Benefits'!$F$6</f>
        <v>78209</v>
      </c>
      <c r="O1682" s="9">
        <f t="shared" si="284"/>
        <v>0</v>
      </c>
      <c r="P1682" s="9">
        <f t="shared" si="285"/>
        <v>0</v>
      </c>
      <c r="Q1682" s="9">
        <f>'2024-25 Salary &amp; Benefits'!G$6</f>
        <v>14418.72</v>
      </c>
      <c r="R1682" s="146">
        <f>'2024-25 Salary &amp; Benefits'!H$6</f>
        <v>0.18149999999999999</v>
      </c>
      <c r="S1682" s="146">
        <f>'2024-25 Salary &amp; Benefits'!I$6</f>
        <v>0.17510000000000001</v>
      </c>
      <c r="T1682" s="9">
        <f t="shared" si="286"/>
        <v>0</v>
      </c>
      <c r="U1682" s="9">
        <f t="shared" si="287"/>
        <v>0</v>
      </c>
      <c r="V1682" s="9">
        <f t="shared" si="288"/>
        <v>0</v>
      </c>
      <c r="W1682" s="9">
        <f t="shared" si="289"/>
        <v>0</v>
      </c>
      <c r="X1682" s="22">
        <f t="shared" si="290"/>
        <v>0</v>
      </c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</row>
    <row r="1683" spans="1:159" s="4" customFormat="1">
      <c r="A1683" s="78" t="s">
        <v>2319</v>
      </c>
      <c r="B1683" s="90" t="s">
        <v>544</v>
      </c>
      <c r="C1683" s="91">
        <v>2209</v>
      </c>
      <c r="D1683" s="90" t="s">
        <v>574</v>
      </c>
      <c r="E1683" s="110" t="str">
        <f>VLOOKUP($C1683,'2023-24 School Level AAFTE'!$C$4:$L$2380,9,FALSE)</f>
        <v>Yes</v>
      </c>
      <c r="F1683" s="98">
        <f>VLOOKUP($C1683,'2023-24 School Level AAFTE'!$C$4:$J$2380,8,FALSE)</f>
        <v>519.98</v>
      </c>
      <c r="G1683" s="100">
        <f>IFERROR(IF(E1683= "yes",VLOOKUP(C1683,Summary!$B:$I,5,0),0),0)</f>
        <v>0</v>
      </c>
      <c r="H1683" s="99">
        <f t="shared" si="281"/>
        <v>519.98</v>
      </c>
      <c r="I1683" s="157">
        <f>VLOOKUP($A1683,'2024-25 Salary &amp; Benefits'!$A:$I,3,FALSE)</f>
        <v>1.18</v>
      </c>
      <c r="J1683" s="157">
        <f>VLOOKUP($A1683,'2024-25 Salary &amp; Benefits'!$A:$I,4,FALSE)</f>
        <v>1.18</v>
      </c>
      <c r="K1683" s="144">
        <f t="shared" si="282"/>
        <v>519.98</v>
      </c>
      <c r="L1683" s="143">
        <f t="shared" si="283"/>
        <v>1.5249999999999999</v>
      </c>
      <c r="M1683" s="145">
        <f>'2024-25 Salary &amp; Benefits'!$E$6</f>
        <v>72728</v>
      </c>
      <c r="N1683" s="145">
        <f>'2024-25 Salary &amp; Benefits'!$F$6</f>
        <v>78209</v>
      </c>
      <c r="O1683" s="9">
        <f t="shared" si="284"/>
        <v>130874.04</v>
      </c>
      <c r="P1683" s="9">
        <f t="shared" si="285"/>
        <v>9863.0600000000122</v>
      </c>
      <c r="Q1683" s="9">
        <f>'2024-25 Salary &amp; Benefits'!G$6</f>
        <v>14418.72</v>
      </c>
      <c r="R1683" s="146">
        <f>'2024-25 Salary &amp; Benefits'!H$6</f>
        <v>0.18149999999999999</v>
      </c>
      <c r="S1683" s="146">
        <f>'2024-25 Salary &amp; Benefits'!I$6</f>
        <v>0.17510000000000001</v>
      </c>
      <c r="T1683" s="9">
        <f t="shared" si="286"/>
        <v>47469.21</v>
      </c>
      <c r="U1683" s="9">
        <f t="shared" si="287"/>
        <v>2345.62</v>
      </c>
      <c r="V1683" s="9">
        <f t="shared" si="288"/>
        <v>410.72</v>
      </c>
      <c r="W1683" s="9">
        <f t="shared" si="289"/>
        <v>2756.34</v>
      </c>
      <c r="X1683" s="22">
        <f t="shared" si="290"/>
        <v>190962.65</v>
      </c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</row>
    <row r="1684" spans="1:159" s="4" customFormat="1">
      <c r="A1684" s="78" t="s">
        <v>2319</v>
      </c>
      <c r="B1684" s="90" t="s">
        <v>544</v>
      </c>
      <c r="C1684" s="91">
        <v>2372</v>
      </c>
      <c r="D1684" s="90" t="s">
        <v>586</v>
      </c>
      <c r="E1684" s="110" t="str">
        <f>VLOOKUP($C1684,'2023-24 School Level AAFTE'!$C$4:$L$2380,9,FALSE)</f>
        <v>No</v>
      </c>
      <c r="F1684" s="98">
        <f>VLOOKUP($C1684,'2023-24 School Level AAFTE'!$C$4:$J$2380,8,FALSE)</f>
        <v>478.63</v>
      </c>
      <c r="G1684" s="100">
        <f>IFERROR(IF(E1684= "yes",VLOOKUP(C1684,Summary!$B:$I,5,0),0),0)</f>
        <v>0</v>
      </c>
      <c r="H1684" s="99">
        <f t="shared" si="281"/>
        <v>0</v>
      </c>
      <c r="I1684" s="157">
        <f>VLOOKUP($A1684,'2024-25 Salary &amp; Benefits'!$A:$I,3,FALSE)</f>
        <v>1.18</v>
      </c>
      <c r="J1684" s="157">
        <f>VLOOKUP($A1684,'2024-25 Salary &amp; Benefits'!$A:$I,4,FALSE)</f>
        <v>1.18</v>
      </c>
      <c r="K1684" s="144">
        <f t="shared" si="282"/>
        <v>0</v>
      </c>
      <c r="L1684" s="143">
        <f t="shared" si="283"/>
        <v>0</v>
      </c>
      <c r="M1684" s="145">
        <f>'2024-25 Salary &amp; Benefits'!$E$6</f>
        <v>72728</v>
      </c>
      <c r="N1684" s="145">
        <f>'2024-25 Salary &amp; Benefits'!$F$6</f>
        <v>78209</v>
      </c>
      <c r="O1684" s="9">
        <f t="shared" si="284"/>
        <v>0</v>
      </c>
      <c r="P1684" s="9">
        <f t="shared" si="285"/>
        <v>0</v>
      </c>
      <c r="Q1684" s="9">
        <f>'2024-25 Salary &amp; Benefits'!G$6</f>
        <v>14418.72</v>
      </c>
      <c r="R1684" s="146">
        <f>'2024-25 Salary &amp; Benefits'!H$6</f>
        <v>0.18149999999999999</v>
      </c>
      <c r="S1684" s="146">
        <f>'2024-25 Salary &amp; Benefits'!I$6</f>
        <v>0.17510000000000001</v>
      </c>
      <c r="T1684" s="9">
        <f t="shared" si="286"/>
        <v>0</v>
      </c>
      <c r="U1684" s="9">
        <f t="shared" si="287"/>
        <v>0</v>
      </c>
      <c r="V1684" s="9">
        <f t="shared" si="288"/>
        <v>0</v>
      </c>
      <c r="W1684" s="9">
        <f t="shared" si="289"/>
        <v>0</v>
      </c>
      <c r="X1684" s="22">
        <f t="shared" si="290"/>
        <v>0</v>
      </c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</row>
    <row r="1685" spans="1:159" s="4" customFormat="1">
      <c r="A1685" s="78" t="s">
        <v>2319</v>
      </c>
      <c r="B1685" s="90" t="s">
        <v>544</v>
      </c>
      <c r="C1685" s="91">
        <v>5292</v>
      </c>
      <c r="D1685" s="90" t="s">
        <v>638</v>
      </c>
      <c r="E1685" s="110" t="str">
        <f>VLOOKUP($C1685,'2023-24 School Level AAFTE'!$C$4:$L$2380,9,FALSE)</f>
        <v>No</v>
      </c>
      <c r="F1685" s="98">
        <f>VLOOKUP($C1685,'2023-24 School Level AAFTE'!$C$4:$J$2380,8,FALSE)</f>
        <v>452.29</v>
      </c>
      <c r="G1685" s="100">
        <f>IFERROR(IF(E1685= "yes",VLOOKUP(C1685,Summary!$B:$I,5,0),0),0)</f>
        <v>0</v>
      </c>
      <c r="H1685" s="99">
        <f t="shared" si="281"/>
        <v>0</v>
      </c>
      <c r="I1685" s="157">
        <f>VLOOKUP($A1685,'2024-25 Salary &amp; Benefits'!$A:$I,3,FALSE)</f>
        <v>1.18</v>
      </c>
      <c r="J1685" s="157">
        <f>VLOOKUP($A1685,'2024-25 Salary &amp; Benefits'!$A:$I,4,FALSE)</f>
        <v>1.18</v>
      </c>
      <c r="K1685" s="144">
        <f t="shared" si="282"/>
        <v>0</v>
      </c>
      <c r="L1685" s="143">
        <f t="shared" si="283"/>
        <v>0</v>
      </c>
      <c r="M1685" s="145">
        <f>'2024-25 Salary &amp; Benefits'!$E$6</f>
        <v>72728</v>
      </c>
      <c r="N1685" s="145">
        <f>'2024-25 Salary &amp; Benefits'!$F$6</f>
        <v>78209</v>
      </c>
      <c r="O1685" s="9">
        <f t="shared" si="284"/>
        <v>0</v>
      </c>
      <c r="P1685" s="9">
        <f t="shared" si="285"/>
        <v>0</v>
      </c>
      <c r="Q1685" s="9">
        <f>'2024-25 Salary &amp; Benefits'!G$6</f>
        <v>14418.72</v>
      </c>
      <c r="R1685" s="146">
        <f>'2024-25 Salary &amp; Benefits'!H$6</f>
        <v>0.18149999999999999</v>
      </c>
      <c r="S1685" s="146">
        <f>'2024-25 Salary &amp; Benefits'!I$6</f>
        <v>0.17510000000000001</v>
      </c>
      <c r="T1685" s="9">
        <f t="shared" si="286"/>
        <v>0</v>
      </c>
      <c r="U1685" s="9">
        <f t="shared" si="287"/>
        <v>0</v>
      </c>
      <c r="V1685" s="9">
        <f t="shared" si="288"/>
        <v>0</v>
      </c>
      <c r="W1685" s="9">
        <f t="shared" si="289"/>
        <v>0</v>
      </c>
      <c r="X1685" s="22">
        <f t="shared" si="290"/>
        <v>0</v>
      </c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</row>
    <row r="1686" spans="1:159" s="4" customFormat="1">
      <c r="A1686" s="78" t="s">
        <v>2319</v>
      </c>
      <c r="B1686" s="90" t="s">
        <v>544</v>
      </c>
      <c r="C1686" s="91">
        <v>2838</v>
      </c>
      <c r="D1686" s="90" t="s">
        <v>597</v>
      </c>
      <c r="E1686" s="110" t="str">
        <f>VLOOKUP($C1686,'2023-24 School Level AAFTE'!$C$4:$L$2380,9,FALSE)</f>
        <v>No</v>
      </c>
      <c r="F1686" s="98">
        <f>VLOOKUP($C1686,'2023-24 School Level AAFTE'!$C$4:$J$2380,8,FALSE)</f>
        <v>439.12</v>
      </c>
      <c r="G1686" s="100">
        <f>IFERROR(IF(E1686= "yes",VLOOKUP(C1686,Summary!$B:$I,5,0),0),0)</f>
        <v>0</v>
      </c>
      <c r="H1686" s="99">
        <f t="shared" si="281"/>
        <v>0</v>
      </c>
      <c r="I1686" s="157">
        <f>VLOOKUP($A1686,'2024-25 Salary &amp; Benefits'!$A:$I,3,FALSE)</f>
        <v>1.18</v>
      </c>
      <c r="J1686" s="157">
        <f>VLOOKUP($A1686,'2024-25 Salary &amp; Benefits'!$A:$I,4,FALSE)</f>
        <v>1.18</v>
      </c>
      <c r="K1686" s="144">
        <f t="shared" si="282"/>
        <v>0</v>
      </c>
      <c r="L1686" s="143">
        <f t="shared" si="283"/>
        <v>0</v>
      </c>
      <c r="M1686" s="145">
        <f>'2024-25 Salary &amp; Benefits'!$E$6</f>
        <v>72728</v>
      </c>
      <c r="N1686" s="145">
        <f>'2024-25 Salary &amp; Benefits'!$F$6</f>
        <v>78209</v>
      </c>
      <c r="O1686" s="9">
        <f t="shared" si="284"/>
        <v>0</v>
      </c>
      <c r="P1686" s="9">
        <f t="shared" si="285"/>
        <v>0</v>
      </c>
      <c r="Q1686" s="9">
        <f>'2024-25 Salary &amp; Benefits'!G$6</f>
        <v>14418.72</v>
      </c>
      <c r="R1686" s="146">
        <f>'2024-25 Salary &amp; Benefits'!H$6</f>
        <v>0.18149999999999999</v>
      </c>
      <c r="S1686" s="146">
        <f>'2024-25 Salary &amp; Benefits'!I$6</f>
        <v>0.17510000000000001</v>
      </c>
      <c r="T1686" s="9">
        <f t="shared" si="286"/>
        <v>0</v>
      </c>
      <c r="U1686" s="9">
        <f t="shared" si="287"/>
        <v>0</v>
      </c>
      <c r="V1686" s="9">
        <f t="shared" si="288"/>
        <v>0</v>
      </c>
      <c r="W1686" s="9">
        <f t="shared" si="289"/>
        <v>0</v>
      </c>
      <c r="X1686" s="22">
        <f t="shared" si="290"/>
        <v>0</v>
      </c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</row>
    <row r="1687" spans="1:159" s="4" customFormat="1">
      <c r="A1687" s="78" t="s">
        <v>2319</v>
      </c>
      <c r="B1687" s="90" t="s">
        <v>544</v>
      </c>
      <c r="C1687" s="91">
        <v>5487</v>
      </c>
      <c r="D1687" s="90" t="s">
        <v>2607</v>
      </c>
      <c r="E1687" s="110" t="str">
        <f>VLOOKUP($C1687,'2023-24 School Level AAFTE'!$C$4:$L$2380,9,FALSE)</f>
        <v>No</v>
      </c>
      <c r="F1687" s="98">
        <f>VLOOKUP($C1687,'2023-24 School Level AAFTE'!$C$4:$J$2380,8,FALSE)</f>
        <v>233.86</v>
      </c>
      <c r="G1687" s="100">
        <f>IFERROR(IF(E1687= "yes",VLOOKUP(C1687,Summary!$B:$I,5,0),0),0)</f>
        <v>0</v>
      </c>
      <c r="H1687" s="99">
        <f t="shared" si="281"/>
        <v>0</v>
      </c>
      <c r="I1687" s="157">
        <f>VLOOKUP($A1687,'2024-25 Salary &amp; Benefits'!$A:$I,3,FALSE)</f>
        <v>1.18</v>
      </c>
      <c r="J1687" s="157">
        <f>VLOOKUP($A1687,'2024-25 Salary &amp; Benefits'!$A:$I,4,FALSE)</f>
        <v>1.18</v>
      </c>
      <c r="K1687" s="144">
        <f t="shared" si="282"/>
        <v>0</v>
      </c>
      <c r="L1687" s="143">
        <f t="shared" si="283"/>
        <v>0</v>
      </c>
      <c r="M1687" s="145">
        <f>'2024-25 Salary &amp; Benefits'!$E$6</f>
        <v>72728</v>
      </c>
      <c r="N1687" s="145">
        <f>'2024-25 Salary &amp; Benefits'!$F$6</f>
        <v>78209</v>
      </c>
      <c r="O1687" s="9">
        <f t="shared" si="284"/>
        <v>0</v>
      </c>
      <c r="P1687" s="9">
        <f t="shared" si="285"/>
        <v>0</v>
      </c>
      <c r="Q1687" s="9">
        <f>'2024-25 Salary &amp; Benefits'!G$6</f>
        <v>14418.72</v>
      </c>
      <c r="R1687" s="146">
        <f>'2024-25 Salary &amp; Benefits'!H$6</f>
        <v>0.18149999999999999</v>
      </c>
      <c r="S1687" s="146">
        <f>'2024-25 Salary &amp; Benefits'!I$6</f>
        <v>0.17510000000000001</v>
      </c>
      <c r="T1687" s="9">
        <f t="shared" si="286"/>
        <v>0</v>
      </c>
      <c r="U1687" s="9">
        <f t="shared" si="287"/>
        <v>0</v>
      </c>
      <c r="V1687" s="9">
        <f t="shared" si="288"/>
        <v>0</v>
      </c>
      <c r="W1687" s="9">
        <f t="shared" si="289"/>
        <v>0</v>
      </c>
      <c r="X1687" s="22">
        <f t="shared" si="290"/>
        <v>0</v>
      </c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</row>
    <row r="1688" spans="1:159" s="4" customFormat="1">
      <c r="A1688" s="78" t="s">
        <v>2319</v>
      </c>
      <c r="B1688" s="90" t="s">
        <v>544</v>
      </c>
      <c r="C1688" s="91">
        <v>3096</v>
      </c>
      <c r="D1688" s="90" t="s">
        <v>605</v>
      </c>
      <c r="E1688" s="110" t="str">
        <f>VLOOKUP($C1688,'2023-24 School Level AAFTE'!$C$4:$L$2380,9,FALSE)</f>
        <v>Yes</v>
      </c>
      <c r="F1688" s="98">
        <f>VLOOKUP($C1688,'2023-24 School Level AAFTE'!$C$4:$J$2380,8,FALSE)</f>
        <v>1167.32</v>
      </c>
      <c r="G1688" s="100">
        <f>IFERROR(IF(E1688= "yes",VLOOKUP(C1688,Summary!$B:$I,5,0),0),0)</f>
        <v>0</v>
      </c>
      <c r="H1688" s="99">
        <f t="shared" si="281"/>
        <v>1167.32</v>
      </c>
      <c r="I1688" s="157">
        <f>VLOOKUP($A1688,'2024-25 Salary &amp; Benefits'!$A:$I,3,FALSE)</f>
        <v>1.18</v>
      </c>
      <c r="J1688" s="157">
        <f>VLOOKUP($A1688,'2024-25 Salary &amp; Benefits'!$A:$I,4,FALSE)</f>
        <v>1.18</v>
      </c>
      <c r="K1688" s="144">
        <f t="shared" si="282"/>
        <v>1167.32</v>
      </c>
      <c r="L1688" s="143">
        <f t="shared" si="283"/>
        <v>3.4239999999999999</v>
      </c>
      <c r="M1688" s="145">
        <f>'2024-25 Salary &amp; Benefits'!$E$6</f>
        <v>72728</v>
      </c>
      <c r="N1688" s="145">
        <f>'2024-25 Salary &amp; Benefits'!$F$6</f>
        <v>78209</v>
      </c>
      <c r="O1688" s="9">
        <f t="shared" si="284"/>
        <v>293844.39</v>
      </c>
      <c r="P1688" s="9">
        <f t="shared" si="285"/>
        <v>22145</v>
      </c>
      <c r="Q1688" s="9">
        <f>'2024-25 Salary &amp; Benefits'!G$6</f>
        <v>14418.72</v>
      </c>
      <c r="R1688" s="146">
        <f>'2024-25 Salary &amp; Benefits'!H$6</f>
        <v>0.18149999999999999</v>
      </c>
      <c r="S1688" s="146">
        <f>'2024-25 Salary &amp; Benefits'!I$6</f>
        <v>0.17510000000000001</v>
      </c>
      <c r="T1688" s="9">
        <f t="shared" si="286"/>
        <v>106580.04</v>
      </c>
      <c r="U1688" s="9">
        <f t="shared" si="287"/>
        <v>5266.49</v>
      </c>
      <c r="V1688" s="9">
        <f t="shared" si="288"/>
        <v>922.16</v>
      </c>
      <c r="W1688" s="9">
        <f t="shared" si="289"/>
        <v>6188.65</v>
      </c>
      <c r="X1688" s="22">
        <f t="shared" si="290"/>
        <v>428758.08</v>
      </c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</row>
    <row r="1689" spans="1:159" s="4" customFormat="1">
      <c r="A1689" s="78" t="s">
        <v>2319</v>
      </c>
      <c r="B1689" s="90" t="s">
        <v>544</v>
      </c>
      <c r="C1689" s="91">
        <v>2392</v>
      </c>
      <c r="D1689" s="90" t="s">
        <v>587</v>
      </c>
      <c r="E1689" s="110" t="str">
        <f>VLOOKUP($C1689,'2023-24 School Level AAFTE'!$C$4:$L$2380,9,FALSE)</f>
        <v>Yes</v>
      </c>
      <c r="F1689" s="98">
        <f>VLOOKUP($C1689,'2023-24 School Level AAFTE'!$C$4:$J$2380,8,FALSE)</f>
        <v>871.73</v>
      </c>
      <c r="G1689" s="100">
        <f>IFERROR(IF(E1689= "yes",VLOOKUP(C1689,Summary!$B:$I,5,0),0),0)</f>
        <v>0</v>
      </c>
      <c r="H1689" s="99">
        <f t="shared" si="281"/>
        <v>871.73</v>
      </c>
      <c r="I1689" s="157">
        <f>VLOOKUP($A1689,'2024-25 Salary &amp; Benefits'!$A:$I,3,FALSE)</f>
        <v>1.18</v>
      </c>
      <c r="J1689" s="157">
        <f>VLOOKUP($A1689,'2024-25 Salary &amp; Benefits'!$A:$I,4,FALSE)</f>
        <v>1.18</v>
      </c>
      <c r="K1689" s="144">
        <f t="shared" si="282"/>
        <v>871.73</v>
      </c>
      <c r="L1689" s="143">
        <f t="shared" si="283"/>
        <v>2.5569999999999999</v>
      </c>
      <c r="M1689" s="145">
        <f>'2024-25 Salary &amp; Benefits'!$E$6</f>
        <v>72728</v>
      </c>
      <c r="N1689" s="145">
        <f>'2024-25 Salary &amp; Benefits'!$F$6</f>
        <v>78209</v>
      </c>
      <c r="O1689" s="9">
        <f t="shared" si="284"/>
        <v>219439.29</v>
      </c>
      <c r="P1689" s="9">
        <f t="shared" si="285"/>
        <v>16537.600000000006</v>
      </c>
      <c r="Q1689" s="9">
        <f>'2024-25 Salary &amp; Benefits'!G$6</f>
        <v>14418.72</v>
      </c>
      <c r="R1689" s="146">
        <f>'2024-25 Salary &amp; Benefits'!H$6</f>
        <v>0.18149999999999999</v>
      </c>
      <c r="S1689" s="146">
        <f>'2024-25 Salary &amp; Benefits'!I$6</f>
        <v>0.17510000000000001</v>
      </c>
      <c r="T1689" s="9">
        <f t="shared" si="286"/>
        <v>79592.63</v>
      </c>
      <c r="U1689" s="9">
        <f t="shared" si="287"/>
        <v>3932.95</v>
      </c>
      <c r="V1689" s="9">
        <f t="shared" si="288"/>
        <v>688.66</v>
      </c>
      <c r="W1689" s="9">
        <f t="shared" si="289"/>
        <v>4621.6099999999997</v>
      </c>
      <c r="X1689" s="22">
        <f t="shared" si="290"/>
        <v>320191.13</v>
      </c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</row>
    <row r="1690" spans="1:159" s="4" customFormat="1">
      <c r="A1690" s="78" t="s">
        <v>2319</v>
      </c>
      <c r="B1690" s="90" t="s">
        <v>544</v>
      </c>
      <c r="C1690" s="91">
        <v>2199</v>
      </c>
      <c r="D1690" s="90" t="s">
        <v>572</v>
      </c>
      <c r="E1690" s="110" t="str">
        <f>VLOOKUP($C1690,'2023-24 School Level AAFTE'!$C$4:$L$2380,9,FALSE)</f>
        <v>Yes</v>
      </c>
      <c r="F1690" s="98">
        <f>VLOOKUP($C1690,'2023-24 School Level AAFTE'!$C$4:$J$2380,8,FALSE)</f>
        <v>270.57</v>
      </c>
      <c r="G1690" s="100">
        <f>IFERROR(IF(E1690= "yes",VLOOKUP(C1690,Summary!$B:$I,5,0),0),0)</f>
        <v>0</v>
      </c>
      <c r="H1690" s="99">
        <f t="shared" si="281"/>
        <v>270.57</v>
      </c>
      <c r="I1690" s="157">
        <f>VLOOKUP($A1690,'2024-25 Salary &amp; Benefits'!$A:$I,3,FALSE)</f>
        <v>1.18</v>
      </c>
      <c r="J1690" s="157">
        <f>VLOOKUP($A1690,'2024-25 Salary &amp; Benefits'!$A:$I,4,FALSE)</f>
        <v>1.18</v>
      </c>
      <c r="K1690" s="144">
        <f t="shared" si="282"/>
        <v>270.57</v>
      </c>
      <c r="L1690" s="143">
        <f t="shared" si="283"/>
        <v>0.79400000000000004</v>
      </c>
      <c r="M1690" s="145">
        <f>'2024-25 Salary &amp; Benefits'!$E$6</f>
        <v>72728</v>
      </c>
      <c r="N1690" s="145">
        <f>'2024-25 Salary &amp; Benefits'!$F$6</f>
        <v>78209</v>
      </c>
      <c r="O1690" s="9">
        <f t="shared" si="284"/>
        <v>68140.320000000007</v>
      </c>
      <c r="P1690" s="9">
        <f t="shared" si="285"/>
        <v>5135.2599999999948</v>
      </c>
      <c r="Q1690" s="9">
        <f>'2024-25 Salary &amp; Benefits'!G$6</f>
        <v>14418.72</v>
      </c>
      <c r="R1690" s="146">
        <f>'2024-25 Salary &amp; Benefits'!H$6</f>
        <v>0.18149999999999999</v>
      </c>
      <c r="S1690" s="146">
        <f>'2024-25 Salary &amp; Benefits'!I$6</f>
        <v>0.17510000000000001</v>
      </c>
      <c r="T1690" s="9">
        <f t="shared" si="286"/>
        <v>24715.119999999999</v>
      </c>
      <c r="U1690" s="9">
        <f t="shared" si="287"/>
        <v>1221.26</v>
      </c>
      <c r="V1690" s="9">
        <f t="shared" si="288"/>
        <v>213.84</v>
      </c>
      <c r="W1690" s="9">
        <f t="shared" si="289"/>
        <v>1435.1</v>
      </c>
      <c r="X1690" s="22">
        <f t="shared" si="290"/>
        <v>99425.8</v>
      </c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</row>
    <row r="1691" spans="1:159" s="4" customFormat="1">
      <c r="A1691" s="78" t="s">
        <v>2319</v>
      </c>
      <c r="B1691" s="90" t="s">
        <v>544</v>
      </c>
      <c r="C1691" s="91">
        <v>2450</v>
      </c>
      <c r="D1691" s="90" t="s">
        <v>590</v>
      </c>
      <c r="E1691" s="110" t="str">
        <f>VLOOKUP($C1691,'2023-24 School Level AAFTE'!$C$4:$L$2380,9,FALSE)</f>
        <v>No</v>
      </c>
      <c r="F1691" s="98">
        <f>VLOOKUP($C1691,'2023-24 School Level AAFTE'!$C$4:$J$2380,8,FALSE)</f>
        <v>324.29000000000002</v>
      </c>
      <c r="G1691" s="100">
        <f>IFERROR(IF(E1691= "yes",VLOOKUP(C1691,Summary!$B:$I,5,0),0),0)</f>
        <v>0</v>
      </c>
      <c r="H1691" s="99">
        <f t="shared" si="281"/>
        <v>0</v>
      </c>
      <c r="I1691" s="157">
        <f>VLOOKUP($A1691,'2024-25 Salary &amp; Benefits'!$A:$I,3,FALSE)</f>
        <v>1.18</v>
      </c>
      <c r="J1691" s="157">
        <f>VLOOKUP($A1691,'2024-25 Salary &amp; Benefits'!$A:$I,4,FALSE)</f>
        <v>1.18</v>
      </c>
      <c r="K1691" s="144">
        <f t="shared" si="282"/>
        <v>0</v>
      </c>
      <c r="L1691" s="143">
        <f t="shared" si="283"/>
        <v>0</v>
      </c>
      <c r="M1691" s="145">
        <f>'2024-25 Salary &amp; Benefits'!$E$6</f>
        <v>72728</v>
      </c>
      <c r="N1691" s="145">
        <f>'2024-25 Salary &amp; Benefits'!$F$6</f>
        <v>78209</v>
      </c>
      <c r="O1691" s="9">
        <f t="shared" si="284"/>
        <v>0</v>
      </c>
      <c r="P1691" s="9">
        <f t="shared" si="285"/>
        <v>0</v>
      </c>
      <c r="Q1691" s="9">
        <f>'2024-25 Salary &amp; Benefits'!G$6</f>
        <v>14418.72</v>
      </c>
      <c r="R1691" s="146">
        <f>'2024-25 Salary &amp; Benefits'!H$6</f>
        <v>0.18149999999999999</v>
      </c>
      <c r="S1691" s="146">
        <f>'2024-25 Salary &amp; Benefits'!I$6</f>
        <v>0.17510000000000001</v>
      </c>
      <c r="T1691" s="9">
        <f t="shared" si="286"/>
        <v>0</v>
      </c>
      <c r="U1691" s="9">
        <f t="shared" si="287"/>
        <v>0</v>
      </c>
      <c r="V1691" s="9">
        <f t="shared" si="288"/>
        <v>0</v>
      </c>
      <c r="W1691" s="9">
        <f t="shared" si="289"/>
        <v>0</v>
      </c>
      <c r="X1691" s="22">
        <f t="shared" si="290"/>
        <v>0</v>
      </c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</row>
    <row r="1692" spans="1:159" s="4" customFormat="1">
      <c r="A1692" s="78" t="s">
        <v>2319</v>
      </c>
      <c r="B1692" s="90" t="s">
        <v>544</v>
      </c>
      <c r="C1692" s="91">
        <v>2839</v>
      </c>
      <c r="D1692" s="90" t="s">
        <v>598</v>
      </c>
      <c r="E1692" s="110" t="str">
        <f>VLOOKUP($C1692,'2023-24 School Level AAFTE'!$C$4:$L$2380,9,FALSE)</f>
        <v>Yes</v>
      </c>
      <c r="F1692" s="98">
        <f>VLOOKUP($C1692,'2023-24 School Level AAFTE'!$C$4:$J$2380,8,FALSE)</f>
        <v>722.51</v>
      </c>
      <c r="G1692" s="100">
        <f>IFERROR(IF(E1692= "yes",VLOOKUP(C1692,Summary!$B:$I,5,0),0),0)</f>
        <v>0</v>
      </c>
      <c r="H1692" s="99">
        <f t="shared" si="281"/>
        <v>722.51</v>
      </c>
      <c r="I1692" s="157">
        <f>VLOOKUP($A1692,'2024-25 Salary &amp; Benefits'!$A:$I,3,FALSE)</f>
        <v>1.18</v>
      </c>
      <c r="J1692" s="157">
        <f>VLOOKUP($A1692,'2024-25 Salary &amp; Benefits'!$A:$I,4,FALSE)</f>
        <v>1.18</v>
      </c>
      <c r="K1692" s="144">
        <f t="shared" si="282"/>
        <v>722.51</v>
      </c>
      <c r="L1692" s="143">
        <f t="shared" si="283"/>
        <v>2.1190000000000002</v>
      </c>
      <c r="M1692" s="145">
        <f>'2024-25 Salary &amp; Benefits'!$E$6</f>
        <v>72728</v>
      </c>
      <c r="N1692" s="145">
        <f>'2024-25 Salary &amp; Benefits'!$F$6</f>
        <v>78209</v>
      </c>
      <c r="O1692" s="9">
        <f t="shared" si="284"/>
        <v>181850.55</v>
      </c>
      <c r="P1692" s="9">
        <f t="shared" si="285"/>
        <v>13704.800000000017</v>
      </c>
      <c r="Q1692" s="9">
        <f>'2024-25 Salary &amp; Benefits'!G$6</f>
        <v>14418.72</v>
      </c>
      <c r="R1692" s="146">
        <f>'2024-25 Salary &amp; Benefits'!H$6</f>
        <v>0.18149999999999999</v>
      </c>
      <c r="S1692" s="146">
        <f>'2024-25 Salary &amp; Benefits'!I$6</f>
        <v>0.17510000000000001</v>
      </c>
      <c r="T1692" s="9">
        <f t="shared" si="286"/>
        <v>65958.850000000006</v>
      </c>
      <c r="U1692" s="9">
        <f t="shared" si="287"/>
        <v>3259.26</v>
      </c>
      <c r="V1692" s="9">
        <f t="shared" si="288"/>
        <v>570.70000000000005</v>
      </c>
      <c r="W1692" s="9">
        <f t="shared" si="289"/>
        <v>3829.96</v>
      </c>
      <c r="X1692" s="22">
        <f t="shared" si="290"/>
        <v>265344.16000000003</v>
      </c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</row>
    <row r="1693" spans="1:159" s="4" customFormat="1">
      <c r="A1693" s="78" t="s">
        <v>2319</v>
      </c>
      <c r="B1693" s="90" t="s">
        <v>544</v>
      </c>
      <c r="C1693" s="91">
        <v>3803</v>
      </c>
      <c r="D1693" s="90" t="s">
        <v>624</v>
      </c>
      <c r="E1693" s="110" t="str">
        <f>VLOOKUP($C1693,'2023-24 School Level AAFTE'!$C$4:$L$2380,9,FALSE)</f>
        <v>Yes</v>
      </c>
      <c r="F1693" s="98">
        <f>VLOOKUP($C1693,'2023-24 School Level AAFTE'!$C$4:$J$2380,8,FALSE)</f>
        <v>309.43</v>
      </c>
      <c r="G1693" s="100">
        <f>IFERROR(IF(E1693= "yes",VLOOKUP(C1693,Summary!$B:$I,5,0),0),0)</f>
        <v>0</v>
      </c>
      <c r="H1693" s="99">
        <f t="shared" si="281"/>
        <v>309.43</v>
      </c>
      <c r="I1693" s="157">
        <f>VLOOKUP($A1693,'2024-25 Salary &amp; Benefits'!$A:$I,3,FALSE)</f>
        <v>1.18</v>
      </c>
      <c r="J1693" s="157">
        <f>VLOOKUP($A1693,'2024-25 Salary &amp; Benefits'!$A:$I,4,FALSE)</f>
        <v>1.18</v>
      </c>
      <c r="K1693" s="144">
        <f t="shared" si="282"/>
        <v>309.43</v>
      </c>
      <c r="L1693" s="143">
        <f t="shared" si="283"/>
        <v>0.90800000000000003</v>
      </c>
      <c r="M1693" s="145">
        <f>'2024-25 Salary &amp; Benefits'!$E$6</f>
        <v>72728</v>
      </c>
      <c r="N1693" s="145">
        <f>'2024-25 Salary &amp; Benefits'!$F$6</f>
        <v>78209</v>
      </c>
      <c r="O1693" s="9">
        <f t="shared" si="284"/>
        <v>77923.69</v>
      </c>
      <c r="P1693" s="9">
        <f t="shared" si="285"/>
        <v>5872.5599999999977</v>
      </c>
      <c r="Q1693" s="9">
        <f>'2024-25 Salary &amp; Benefits'!G$6</f>
        <v>14418.72</v>
      </c>
      <c r="R1693" s="146">
        <f>'2024-25 Salary &amp; Benefits'!H$6</f>
        <v>0.18149999999999999</v>
      </c>
      <c r="S1693" s="146">
        <f>'2024-25 Salary &amp; Benefits'!I$6</f>
        <v>0.17510000000000001</v>
      </c>
      <c r="T1693" s="9">
        <f t="shared" si="286"/>
        <v>28263.63</v>
      </c>
      <c r="U1693" s="9">
        <f t="shared" si="287"/>
        <v>1396.6</v>
      </c>
      <c r="V1693" s="9">
        <f t="shared" si="288"/>
        <v>244.54</v>
      </c>
      <c r="W1693" s="9">
        <f t="shared" si="289"/>
        <v>1641.1399999999999</v>
      </c>
      <c r="X1693" s="22">
        <f t="shared" si="290"/>
        <v>113701.02</v>
      </c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</row>
    <row r="1694" spans="1:159" s="4" customFormat="1">
      <c r="A1694" s="78" t="s">
        <v>2319</v>
      </c>
      <c r="B1694" s="90" t="s">
        <v>544</v>
      </c>
      <c r="C1694" s="91">
        <v>5488</v>
      </c>
      <c r="D1694" s="90" t="s">
        <v>2608</v>
      </c>
      <c r="E1694" s="110" t="str">
        <f>VLOOKUP($C1694,'2023-24 School Level AAFTE'!$C$4:$L$2380,9,FALSE)</f>
        <v>No</v>
      </c>
      <c r="F1694" s="98">
        <f>VLOOKUP($C1694,'2023-24 School Level AAFTE'!$C$4:$J$2380,8,FALSE)</f>
        <v>187.71</v>
      </c>
      <c r="G1694" s="100">
        <f>IFERROR(IF(E1694= "yes",VLOOKUP(C1694,Summary!$B:$I,5,0),0),0)</f>
        <v>0</v>
      </c>
      <c r="H1694" s="99">
        <f t="shared" si="281"/>
        <v>0</v>
      </c>
      <c r="I1694" s="157">
        <f>VLOOKUP($A1694,'2024-25 Salary &amp; Benefits'!$A:$I,3,FALSE)</f>
        <v>1.18</v>
      </c>
      <c r="J1694" s="157">
        <f>VLOOKUP($A1694,'2024-25 Salary &amp; Benefits'!$A:$I,4,FALSE)</f>
        <v>1.18</v>
      </c>
      <c r="K1694" s="144">
        <f t="shared" si="282"/>
        <v>0</v>
      </c>
      <c r="L1694" s="143">
        <f t="shared" si="283"/>
        <v>0</v>
      </c>
      <c r="M1694" s="145">
        <f>'2024-25 Salary &amp; Benefits'!$E$6</f>
        <v>72728</v>
      </c>
      <c r="N1694" s="145">
        <f>'2024-25 Salary &amp; Benefits'!$F$6</f>
        <v>78209</v>
      </c>
      <c r="O1694" s="9">
        <f t="shared" si="284"/>
        <v>0</v>
      </c>
      <c r="P1694" s="9">
        <f t="shared" si="285"/>
        <v>0</v>
      </c>
      <c r="Q1694" s="9">
        <f>'2024-25 Salary &amp; Benefits'!G$6</f>
        <v>14418.72</v>
      </c>
      <c r="R1694" s="146">
        <f>'2024-25 Salary &amp; Benefits'!H$6</f>
        <v>0.18149999999999999</v>
      </c>
      <c r="S1694" s="146">
        <f>'2024-25 Salary &amp; Benefits'!I$6</f>
        <v>0.17510000000000001</v>
      </c>
      <c r="T1694" s="9">
        <f t="shared" si="286"/>
        <v>0</v>
      </c>
      <c r="U1694" s="9">
        <f t="shared" si="287"/>
        <v>0</v>
      </c>
      <c r="V1694" s="9">
        <f t="shared" si="288"/>
        <v>0</v>
      </c>
      <c r="W1694" s="9">
        <f t="shared" si="289"/>
        <v>0</v>
      </c>
      <c r="X1694" s="22">
        <f t="shared" si="290"/>
        <v>0</v>
      </c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</row>
    <row r="1695" spans="1:159" s="4" customFormat="1">
      <c r="A1695" s="78" t="s">
        <v>2319</v>
      </c>
      <c r="B1695" s="90" t="s">
        <v>544</v>
      </c>
      <c r="C1695" s="91">
        <v>2321</v>
      </c>
      <c r="D1695" s="90" t="s">
        <v>582</v>
      </c>
      <c r="E1695" s="110" t="str">
        <f>VLOOKUP($C1695,'2023-24 School Level AAFTE'!$C$4:$L$2380,9,FALSE)</f>
        <v>Yes</v>
      </c>
      <c r="F1695" s="98">
        <f>VLOOKUP($C1695,'2023-24 School Level AAFTE'!$C$4:$J$2380,8,FALSE)</f>
        <v>226.29</v>
      </c>
      <c r="G1695" s="100">
        <f>IFERROR(IF(E1695= "yes",VLOOKUP(C1695,Summary!$B:$I,5,0),0),0)</f>
        <v>0</v>
      </c>
      <c r="H1695" s="99">
        <f t="shared" si="281"/>
        <v>226.29</v>
      </c>
      <c r="I1695" s="157">
        <f>VLOOKUP($A1695,'2024-25 Salary &amp; Benefits'!$A:$I,3,FALSE)</f>
        <v>1.18</v>
      </c>
      <c r="J1695" s="157">
        <f>VLOOKUP($A1695,'2024-25 Salary &amp; Benefits'!$A:$I,4,FALSE)</f>
        <v>1.18</v>
      </c>
      <c r="K1695" s="144">
        <f t="shared" si="282"/>
        <v>226.29</v>
      </c>
      <c r="L1695" s="143">
        <f t="shared" si="283"/>
        <v>0.66400000000000003</v>
      </c>
      <c r="M1695" s="145">
        <f>'2024-25 Salary &amp; Benefits'!$E$6</f>
        <v>72728</v>
      </c>
      <c r="N1695" s="145">
        <f>'2024-25 Salary &amp; Benefits'!$F$6</f>
        <v>78209</v>
      </c>
      <c r="O1695" s="9">
        <f t="shared" si="284"/>
        <v>56983.839999999997</v>
      </c>
      <c r="P1695" s="9">
        <f t="shared" si="285"/>
        <v>4294.4800000000032</v>
      </c>
      <c r="Q1695" s="9">
        <f>'2024-25 Salary &amp; Benefits'!G$6</f>
        <v>14418.72</v>
      </c>
      <c r="R1695" s="146">
        <f>'2024-25 Salary &amp; Benefits'!H$6</f>
        <v>0.18149999999999999</v>
      </c>
      <c r="S1695" s="146">
        <f>'2024-25 Salary &amp; Benefits'!I$6</f>
        <v>0.17510000000000001</v>
      </c>
      <c r="T1695" s="9">
        <f t="shared" si="286"/>
        <v>20668.560000000001</v>
      </c>
      <c r="U1695" s="9">
        <f t="shared" si="287"/>
        <v>1021.31</v>
      </c>
      <c r="V1695" s="9">
        <f t="shared" si="288"/>
        <v>178.83</v>
      </c>
      <c r="W1695" s="9">
        <f t="shared" si="289"/>
        <v>1200.1399999999999</v>
      </c>
      <c r="X1695" s="22">
        <f t="shared" si="290"/>
        <v>83147.02</v>
      </c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</row>
    <row r="1696" spans="1:159" s="4" customFormat="1">
      <c r="A1696" s="78" t="s">
        <v>2319</v>
      </c>
      <c r="B1696" s="90" t="s">
        <v>544</v>
      </c>
      <c r="C1696" s="92">
        <v>2729</v>
      </c>
      <c r="D1696" s="104" t="s">
        <v>594</v>
      </c>
      <c r="E1696" s="110" t="str">
        <f>VLOOKUP($C1696,'2023-24 School Level AAFTE'!$C$4:$L$2380,9,FALSE)</f>
        <v>No</v>
      </c>
      <c r="F1696" s="98">
        <f>VLOOKUP($C1696,'2023-24 School Level AAFTE'!$C$4:$J$2380,8,FALSE)</f>
        <v>1026.96</v>
      </c>
      <c r="G1696" s="100">
        <f>IFERROR(IF(E1696= "yes",VLOOKUP(C1696,Summary!$B:$I,5,0),0),0)</f>
        <v>0</v>
      </c>
      <c r="H1696" s="99">
        <f t="shared" si="281"/>
        <v>0</v>
      </c>
      <c r="I1696" s="157">
        <f>VLOOKUP($A1696,'2024-25 Salary &amp; Benefits'!$A:$I,3,FALSE)</f>
        <v>1.18</v>
      </c>
      <c r="J1696" s="157">
        <f>VLOOKUP($A1696,'2024-25 Salary &amp; Benefits'!$A:$I,4,FALSE)</f>
        <v>1.18</v>
      </c>
      <c r="K1696" s="144">
        <f t="shared" si="282"/>
        <v>0</v>
      </c>
      <c r="L1696" s="143">
        <f t="shared" si="283"/>
        <v>0</v>
      </c>
      <c r="M1696" s="145">
        <f>'2024-25 Salary &amp; Benefits'!$E$6</f>
        <v>72728</v>
      </c>
      <c r="N1696" s="145">
        <f>'2024-25 Salary &amp; Benefits'!$F$6</f>
        <v>78209</v>
      </c>
      <c r="O1696" s="9">
        <f t="shared" si="284"/>
        <v>0</v>
      </c>
      <c r="P1696" s="9">
        <f t="shared" si="285"/>
        <v>0</v>
      </c>
      <c r="Q1696" s="9">
        <f>'2024-25 Salary &amp; Benefits'!G$6</f>
        <v>14418.72</v>
      </c>
      <c r="R1696" s="146">
        <f>'2024-25 Salary &amp; Benefits'!H$6</f>
        <v>0.18149999999999999</v>
      </c>
      <c r="S1696" s="146">
        <f>'2024-25 Salary &amp; Benefits'!I$6</f>
        <v>0.17510000000000001</v>
      </c>
      <c r="T1696" s="9">
        <f t="shared" si="286"/>
        <v>0</v>
      </c>
      <c r="U1696" s="9">
        <f t="shared" si="287"/>
        <v>0</v>
      </c>
      <c r="V1696" s="9">
        <f t="shared" si="288"/>
        <v>0</v>
      </c>
      <c r="W1696" s="9">
        <f t="shared" si="289"/>
        <v>0</v>
      </c>
      <c r="X1696" s="22">
        <f t="shared" si="290"/>
        <v>0</v>
      </c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</row>
    <row r="1697" spans="1:159" s="4" customFormat="1">
      <c r="A1697" s="78" t="s">
        <v>2319</v>
      </c>
      <c r="B1697" s="90" t="s">
        <v>544</v>
      </c>
      <c r="C1697" s="91">
        <v>2118</v>
      </c>
      <c r="D1697" s="90" t="s">
        <v>561</v>
      </c>
      <c r="E1697" s="110" t="str">
        <f>VLOOKUP($C1697,'2023-24 School Level AAFTE'!$C$4:$L$2380,9,FALSE)</f>
        <v>Yes</v>
      </c>
      <c r="F1697" s="98">
        <f>VLOOKUP($C1697,'2023-24 School Level AAFTE'!$C$4:$J$2380,8,FALSE)</f>
        <v>311.86</v>
      </c>
      <c r="G1697" s="100">
        <f>IFERROR(IF(E1697= "yes",VLOOKUP(C1697,Summary!$B:$I,5,0),0),0)</f>
        <v>0</v>
      </c>
      <c r="H1697" s="99">
        <f t="shared" si="281"/>
        <v>311.86</v>
      </c>
      <c r="I1697" s="157">
        <f>VLOOKUP($A1697,'2024-25 Salary &amp; Benefits'!$A:$I,3,FALSE)</f>
        <v>1.18</v>
      </c>
      <c r="J1697" s="157">
        <f>VLOOKUP($A1697,'2024-25 Salary &amp; Benefits'!$A:$I,4,FALSE)</f>
        <v>1.18</v>
      </c>
      <c r="K1697" s="144">
        <f t="shared" si="282"/>
        <v>311.86</v>
      </c>
      <c r="L1697" s="143">
        <f t="shared" si="283"/>
        <v>0.91500000000000004</v>
      </c>
      <c r="M1697" s="145">
        <f>'2024-25 Salary &amp; Benefits'!$E$6</f>
        <v>72728</v>
      </c>
      <c r="N1697" s="145">
        <f>'2024-25 Salary &amp; Benefits'!$F$6</f>
        <v>78209</v>
      </c>
      <c r="O1697" s="9">
        <f t="shared" si="284"/>
        <v>78524.42</v>
      </c>
      <c r="P1697" s="9">
        <f t="shared" si="285"/>
        <v>5917.8399999999965</v>
      </c>
      <c r="Q1697" s="9">
        <f>'2024-25 Salary &amp; Benefits'!G$6</f>
        <v>14418.72</v>
      </c>
      <c r="R1697" s="146">
        <f>'2024-25 Salary &amp; Benefits'!H$6</f>
        <v>0.18149999999999999</v>
      </c>
      <c r="S1697" s="146">
        <f>'2024-25 Salary &amp; Benefits'!I$6</f>
        <v>0.17510000000000001</v>
      </c>
      <c r="T1697" s="9">
        <f t="shared" si="286"/>
        <v>28481.52</v>
      </c>
      <c r="U1697" s="9">
        <f t="shared" si="287"/>
        <v>1407.37</v>
      </c>
      <c r="V1697" s="9">
        <f t="shared" si="288"/>
        <v>246.43</v>
      </c>
      <c r="W1697" s="9">
        <f t="shared" si="289"/>
        <v>1653.8</v>
      </c>
      <c r="X1697" s="22">
        <f t="shared" si="290"/>
        <v>114577.58</v>
      </c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</row>
    <row r="1698" spans="1:159" s="4" customFormat="1">
      <c r="A1698" s="78" t="s">
        <v>2319</v>
      </c>
      <c r="B1698" s="90" t="s">
        <v>544</v>
      </c>
      <c r="C1698" s="91">
        <v>3518</v>
      </c>
      <c r="D1698" s="90" t="s">
        <v>617</v>
      </c>
      <c r="E1698" s="110" t="str">
        <f>VLOOKUP($C1698,'2023-24 School Level AAFTE'!$C$4:$L$2380,9,FALSE)</f>
        <v>No</v>
      </c>
      <c r="F1698" s="98">
        <f>VLOOKUP($C1698,'2023-24 School Level AAFTE'!$C$4:$J$2380,8,FALSE)</f>
        <v>375.57</v>
      </c>
      <c r="G1698" s="100">
        <f>IFERROR(IF(E1698= "yes",VLOOKUP(C1698,Summary!$B:$I,5,0),0),0)</f>
        <v>0</v>
      </c>
      <c r="H1698" s="99">
        <f t="shared" si="281"/>
        <v>0</v>
      </c>
      <c r="I1698" s="157">
        <f>VLOOKUP($A1698,'2024-25 Salary &amp; Benefits'!$A:$I,3,FALSE)</f>
        <v>1.18</v>
      </c>
      <c r="J1698" s="157">
        <f>VLOOKUP($A1698,'2024-25 Salary &amp; Benefits'!$A:$I,4,FALSE)</f>
        <v>1.18</v>
      </c>
      <c r="K1698" s="144">
        <f t="shared" si="282"/>
        <v>0</v>
      </c>
      <c r="L1698" s="143">
        <f t="shared" si="283"/>
        <v>0</v>
      </c>
      <c r="M1698" s="145">
        <f>'2024-25 Salary &amp; Benefits'!$E$6</f>
        <v>72728</v>
      </c>
      <c r="N1698" s="145">
        <f>'2024-25 Salary &amp; Benefits'!$F$6</f>
        <v>78209</v>
      </c>
      <c r="O1698" s="9">
        <f t="shared" si="284"/>
        <v>0</v>
      </c>
      <c r="P1698" s="9">
        <f t="shared" si="285"/>
        <v>0</v>
      </c>
      <c r="Q1698" s="9">
        <f>'2024-25 Salary &amp; Benefits'!G$6</f>
        <v>14418.72</v>
      </c>
      <c r="R1698" s="146">
        <f>'2024-25 Salary &amp; Benefits'!H$6</f>
        <v>0.18149999999999999</v>
      </c>
      <c r="S1698" s="146">
        <f>'2024-25 Salary &amp; Benefits'!I$6</f>
        <v>0.17510000000000001</v>
      </c>
      <c r="T1698" s="9">
        <f t="shared" si="286"/>
        <v>0</v>
      </c>
      <c r="U1698" s="9">
        <f t="shared" si="287"/>
        <v>0</v>
      </c>
      <c r="V1698" s="9">
        <f t="shared" si="288"/>
        <v>0</v>
      </c>
      <c r="W1698" s="9">
        <f t="shared" si="289"/>
        <v>0</v>
      </c>
      <c r="X1698" s="22">
        <f t="shared" si="290"/>
        <v>0</v>
      </c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</row>
    <row r="1699" spans="1:159" s="4" customFormat="1">
      <c r="A1699" s="78" t="s">
        <v>2319</v>
      </c>
      <c r="B1699" s="90" t="s">
        <v>544</v>
      </c>
      <c r="C1699" s="91">
        <v>2182</v>
      </c>
      <c r="D1699" s="90" t="s">
        <v>570</v>
      </c>
      <c r="E1699" s="110" t="str">
        <f>VLOOKUP($C1699,'2023-24 School Level AAFTE'!$C$4:$L$2380,9,FALSE)</f>
        <v>Yes</v>
      </c>
      <c r="F1699" s="98">
        <f>VLOOKUP($C1699,'2023-24 School Level AAFTE'!$C$4:$J$2380,8,FALSE)</f>
        <v>1208.6499999999999</v>
      </c>
      <c r="G1699" s="100">
        <f>IFERROR(IF(E1699= "yes",VLOOKUP(C1699,Summary!$B:$I,5,0),0),0)</f>
        <v>0</v>
      </c>
      <c r="H1699" s="99">
        <f t="shared" si="281"/>
        <v>1208.6499999999999</v>
      </c>
      <c r="I1699" s="157">
        <f>VLOOKUP($A1699,'2024-25 Salary &amp; Benefits'!$A:$I,3,FALSE)</f>
        <v>1.18</v>
      </c>
      <c r="J1699" s="157">
        <f>VLOOKUP($A1699,'2024-25 Salary &amp; Benefits'!$A:$I,4,FALSE)</f>
        <v>1.18</v>
      </c>
      <c r="K1699" s="144">
        <f t="shared" si="282"/>
        <v>1208.6499999999999</v>
      </c>
      <c r="L1699" s="143">
        <f t="shared" si="283"/>
        <v>3.5449999999999999</v>
      </c>
      <c r="M1699" s="145">
        <f>'2024-25 Salary &amp; Benefits'!$E$6</f>
        <v>72728</v>
      </c>
      <c r="N1699" s="145">
        <f>'2024-25 Salary &amp; Benefits'!$F$6</f>
        <v>78209</v>
      </c>
      <c r="O1699" s="9">
        <f t="shared" si="284"/>
        <v>304228.5</v>
      </c>
      <c r="P1699" s="9">
        <f t="shared" si="285"/>
        <v>22927.570000000007</v>
      </c>
      <c r="Q1699" s="9">
        <f>'2024-25 Salary &amp; Benefits'!G$6</f>
        <v>14418.72</v>
      </c>
      <c r="R1699" s="146">
        <f>'2024-25 Salary &amp; Benefits'!H$6</f>
        <v>0.18149999999999999</v>
      </c>
      <c r="S1699" s="146">
        <f>'2024-25 Salary &amp; Benefits'!I$6</f>
        <v>0.17510000000000001</v>
      </c>
      <c r="T1699" s="9">
        <f t="shared" si="286"/>
        <v>110346.45</v>
      </c>
      <c r="U1699" s="9">
        <f t="shared" si="287"/>
        <v>5452.6</v>
      </c>
      <c r="V1699" s="9">
        <f t="shared" si="288"/>
        <v>954.75</v>
      </c>
      <c r="W1699" s="9">
        <f t="shared" si="289"/>
        <v>6407.35</v>
      </c>
      <c r="X1699" s="22">
        <f t="shared" si="290"/>
        <v>443909.87</v>
      </c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</row>
    <row r="1700" spans="1:159" s="4" customFormat="1">
      <c r="A1700" s="78" t="s">
        <v>2319</v>
      </c>
      <c r="B1700" s="90" t="s">
        <v>544</v>
      </c>
      <c r="C1700" s="91">
        <v>2090</v>
      </c>
      <c r="D1700" s="90" t="s">
        <v>559</v>
      </c>
      <c r="E1700" s="110" t="str">
        <f>VLOOKUP($C1700,'2023-24 School Level AAFTE'!$C$4:$L$2380,9,FALSE)</f>
        <v>No</v>
      </c>
      <c r="F1700" s="98">
        <f>VLOOKUP($C1700,'2023-24 School Level AAFTE'!$C$4:$J$2380,8,FALSE)</f>
        <v>449.22</v>
      </c>
      <c r="G1700" s="100">
        <f>IFERROR(IF(E1700= "yes",VLOOKUP(C1700,Summary!$B:$I,5,0),0),0)</f>
        <v>0</v>
      </c>
      <c r="H1700" s="99">
        <f t="shared" si="281"/>
        <v>0</v>
      </c>
      <c r="I1700" s="157">
        <f>VLOOKUP($A1700,'2024-25 Salary &amp; Benefits'!$A:$I,3,FALSE)</f>
        <v>1.18</v>
      </c>
      <c r="J1700" s="157">
        <f>VLOOKUP($A1700,'2024-25 Salary &amp; Benefits'!$A:$I,4,FALSE)</f>
        <v>1.18</v>
      </c>
      <c r="K1700" s="144">
        <f t="shared" si="282"/>
        <v>0</v>
      </c>
      <c r="L1700" s="143">
        <f t="shared" si="283"/>
        <v>0</v>
      </c>
      <c r="M1700" s="145">
        <f>'2024-25 Salary &amp; Benefits'!$E$6</f>
        <v>72728</v>
      </c>
      <c r="N1700" s="145">
        <f>'2024-25 Salary &amp; Benefits'!$F$6</f>
        <v>78209</v>
      </c>
      <c r="O1700" s="9">
        <f t="shared" si="284"/>
        <v>0</v>
      </c>
      <c r="P1700" s="9">
        <f t="shared" si="285"/>
        <v>0</v>
      </c>
      <c r="Q1700" s="9">
        <f>'2024-25 Salary &amp; Benefits'!G$6</f>
        <v>14418.72</v>
      </c>
      <c r="R1700" s="146">
        <f>'2024-25 Salary &amp; Benefits'!H$6</f>
        <v>0.18149999999999999</v>
      </c>
      <c r="S1700" s="146">
        <f>'2024-25 Salary &amp; Benefits'!I$6</f>
        <v>0.17510000000000001</v>
      </c>
      <c r="T1700" s="9">
        <f t="shared" si="286"/>
        <v>0</v>
      </c>
      <c r="U1700" s="9">
        <f t="shared" si="287"/>
        <v>0</v>
      </c>
      <c r="V1700" s="9">
        <f t="shared" si="288"/>
        <v>0</v>
      </c>
      <c r="W1700" s="9">
        <f t="shared" si="289"/>
        <v>0</v>
      </c>
      <c r="X1700" s="22">
        <f t="shared" si="290"/>
        <v>0</v>
      </c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</row>
    <row r="1701" spans="1:159" s="4" customFormat="1">
      <c r="A1701" s="78" t="s">
        <v>2319</v>
      </c>
      <c r="B1701" s="90" t="s">
        <v>544</v>
      </c>
      <c r="C1701" s="91">
        <v>2306</v>
      </c>
      <c r="D1701" s="90" t="s">
        <v>580</v>
      </c>
      <c r="E1701" s="110" t="str">
        <f>VLOOKUP($C1701,'2023-24 School Level AAFTE'!$C$4:$L$2380,9,FALSE)</f>
        <v>No</v>
      </c>
      <c r="F1701" s="98">
        <f>VLOOKUP($C1701,'2023-24 School Level AAFTE'!$C$4:$J$2380,8,FALSE)</f>
        <v>1610.12</v>
      </c>
      <c r="G1701" s="100">
        <f>IFERROR(IF(E1701= "yes",VLOOKUP(C1701,Summary!$B:$I,5,0),0),0)</f>
        <v>0</v>
      </c>
      <c r="H1701" s="99">
        <f t="shared" si="281"/>
        <v>0</v>
      </c>
      <c r="I1701" s="157">
        <f>VLOOKUP($A1701,'2024-25 Salary &amp; Benefits'!$A:$I,3,FALSE)</f>
        <v>1.18</v>
      </c>
      <c r="J1701" s="157">
        <f>VLOOKUP($A1701,'2024-25 Salary &amp; Benefits'!$A:$I,4,FALSE)</f>
        <v>1.18</v>
      </c>
      <c r="K1701" s="144">
        <f t="shared" si="282"/>
        <v>0</v>
      </c>
      <c r="L1701" s="143">
        <f t="shared" si="283"/>
        <v>0</v>
      </c>
      <c r="M1701" s="145">
        <f>'2024-25 Salary &amp; Benefits'!$E$6</f>
        <v>72728</v>
      </c>
      <c r="N1701" s="145">
        <f>'2024-25 Salary &amp; Benefits'!$F$6</f>
        <v>78209</v>
      </c>
      <c r="O1701" s="9">
        <f t="shared" si="284"/>
        <v>0</v>
      </c>
      <c r="P1701" s="9">
        <f t="shared" si="285"/>
        <v>0</v>
      </c>
      <c r="Q1701" s="9">
        <f>'2024-25 Salary &amp; Benefits'!G$6</f>
        <v>14418.72</v>
      </c>
      <c r="R1701" s="146">
        <f>'2024-25 Salary &amp; Benefits'!H$6</f>
        <v>0.18149999999999999</v>
      </c>
      <c r="S1701" s="146">
        <f>'2024-25 Salary &amp; Benefits'!I$6</f>
        <v>0.17510000000000001</v>
      </c>
      <c r="T1701" s="9">
        <f t="shared" si="286"/>
        <v>0</v>
      </c>
      <c r="U1701" s="9">
        <f t="shared" si="287"/>
        <v>0</v>
      </c>
      <c r="V1701" s="9">
        <f t="shared" si="288"/>
        <v>0</v>
      </c>
      <c r="W1701" s="9">
        <f t="shared" si="289"/>
        <v>0</v>
      </c>
      <c r="X1701" s="22">
        <f t="shared" si="290"/>
        <v>0</v>
      </c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</row>
    <row r="1702" spans="1:159" s="4" customFormat="1">
      <c r="A1702" s="78" t="s">
        <v>2319</v>
      </c>
      <c r="B1702" s="90" t="s">
        <v>544</v>
      </c>
      <c r="C1702" s="91">
        <v>2139</v>
      </c>
      <c r="D1702" s="90" t="s">
        <v>565</v>
      </c>
      <c r="E1702" s="110" t="str">
        <f>VLOOKUP($C1702,'2023-24 School Level AAFTE'!$C$4:$L$2380,9,FALSE)</f>
        <v>No</v>
      </c>
      <c r="F1702" s="98">
        <f>VLOOKUP($C1702,'2023-24 School Level AAFTE'!$C$4:$J$2380,8,FALSE)</f>
        <v>380</v>
      </c>
      <c r="G1702" s="100">
        <f>IFERROR(IF(E1702= "yes",VLOOKUP(C1702,Summary!$B:$I,5,0),0),0)</f>
        <v>0</v>
      </c>
      <c r="H1702" s="99">
        <f t="shared" si="281"/>
        <v>0</v>
      </c>
      <c r="I1702" s="157">
        <f>VLOOKUP($A1702,'2024-25 Salary &amp; Benefits'!$A:$I,3,FALSE)</f>
        <v>1.18</v>
      </c>
      <c r="J1702" s="157">
        <f>VLOOKUP($A1702,'2024-25 Salary &amp; Benefits'!$A:$I,4,FALSE)</f>
        <v>1.18</v>
      </c>
      <c r="K1702" s="144">
        <f t="shared" si="282"/>
        <v>0</v>
      </c>
      <c r="L1702" s="143">
        <f t="shared" si="283"/>
        <v>0</v>
      </c>
      <c r="M1702" s="145">
        <f>'2024-25 Salary &amp; Benefits'!$E$6</f>
        <v>72728</v>
      </c>
      <c r="N1702" s="145">
        <f>'2024-25 Salary &amp; Benefits'!$F$6</f>
        <v>78209</v>
      </c>
      <c r="O1702" s="9">
        <f t="shared" si="284"/>
        <v>0</v>
      </c>
      <c r="P1702" s="9">
        <f t="shared" si="285"/>
        <v>0</v>
      </c>
      <c r="Q1702" s="9">
        <f>'2024-25 Salary &amp; Benefits'!G$6</f>
        <v>14418.72</v>
      </c>
      <c r="R1702" s="146">
        <f>'2024-25 Salary &amp; Benefits'!H$6</f>
        <v>0.18149999999999999</v>
      </c>
      <c r="S1702" s="146">
        <f>'2024-25 Salary &amp; Benefits'!I$6</f>
        <v>0.17510000000000001</v>
      </c>
      <c r="T1702" s="9">
        <f t="shared" si="286"/>
        <v>0</v>
      </c>
      <c r="U1702" s="9">
        <f t="shared" si="287"/>
        <v>0</v>
      </c>
      <c r="V1702" s="9">
        <f t="shared" si="288"/>
        <v>0</v>
      </c>
      <c r="W1702" s="9">
        <f t="shared" si="289"/>
        <v>0</v>
      </c>
      <c r="X1702" s="22">
        <f t="shared" si="290"/>
        <v>0</v>
      </c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</row>
    <row r="1703" spans="1:159" s="4" customFormat="1">
      <c r="A1703" s="78" t="s">
        <v>2319</v>
      </c>
      <c r="B1703" s="90" t="s">
        <v>544</v>
      </c>
      <c r="C1703" s="91">
        <v>3429</v>
      </c>
      <c r="D1703" s="90" t="s">
        <v>613</v>
      </c>
      <c r="E1703" s="110" t="str">
        <f>VLOOKUP($C1703,'2023-24 School Level AAFTE'!$C$4:$L$2380,9,FALSE)</f>
        <v>No</v>
      </c>
      <c r="F1703" s="98">
        <f>VLOOKUP($C1703,'2023-24 School Level AAFTE'!$C$4:$J$2380,8,FALSE)</f>
        <v>484.71</v>
      </c>
      <c r="G1703" s="100">
        <f>IFERROR(IF(E1703= "yes",VLOOKUP(C1703,Summary!$B:$I,5,0),0),0)</f>
        <v>0</v>
      </c>
      <c r="H1703" s="99">
        <f t="shared" si="281"/>
        <v>0</v>
      </c>
      <c r="I1703" s="157">
        <f>VLOOKUP($A1703,'2024-25 Salary &amp; Benefits'!$A:$I,3,FALSE)</f>
        <v>1.18</v>
      </c>
      <c r="J1703" s="157">
        <f>VLOOKUP($A1703,'2024-25 Salary &amp; Benefits'!$A:$I,4,FALSE)</f>
        <v>1.18</v>
      </c>
      <c r="K1703" s="144">
        <f t="shared" si="282"/>
        <v>0</v>
      </c>
      <c r="L1703" s="143">
        <f t="shared" si="283"/>
        <v>0</v>
      </c>
      <c r="M1703" s="145">
        <f>'2024-25 Salary &amp; Benefits'!$E$6</f>
        <v>72728</v>
      </c>
      <c r="N1703" s="145">
        <f>'2024-25 Salary &amp; Benefits'!$F$6</f>
        <v>78209</v>
      </c>
      <c r="O1703" s="9">
        <f t="shared" si="284"/>
        <v>0</v>
      </c>
      <c r="P1703" s="9">
        <f t="shared" si="285"/>
        <v>0</v>
      </c>
      <c r="Q1703" s="9">
        <f>'2024-25 Salary &amp; Benefits'!G$6</f>
        <v>14418.72</v>
      </c>
      <c r="R1703" s="146">
        <f>'2024-25 Salary &amp; Benefits'!H$6</f>
        <v>0.18149999999999999</v>
      </c>
      <c r="S1703" s="146">
        <f>'2024-25 Salary &amp; Benefits'!I$6</f>
        <v>0.17510000000000001</v>
      </c>
      <c r="T1703" s="9">
        <f t="shared" si="286"/>
        <v>0</v>
      </c>
      <c r="U1703" s="9">
        <f t="shared" si="287"/>
        <v>0</v>
      </c>
      <c r="V1703" s="9">
        <f t="shared" si="288"/>
        <v>0</v>
      </c>
      <c r="W1703" s="9">
        <f t="shared" si="289"/>
        <v>0</v>
      </c>
      <c r="X1703" s="22">
        <f t="shared" si="290"/>
        <v>0</v>
      </c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</row>
    <row r="1704" spans="1:159" s="4" customFormat="1">
      <c r="A1704" s="78" t="s">
        <v>2319</v>
      </c>
      <c r="B1704" s="90" t="s">
        <v>544</v>
      </c>
      <c r="C1704" s="91">
        <v>3378</v>
      </c>
      <c r="D1704" s="90" t="s">
        <v>611</v>
      </c>
      <c r="E1704" s="110" t="str">
        <f>VLOOKUP($C1704,'2023-24 School Level AAFTE'!$C$4:$L$2380,9,FALSE)</f>
        <v>Yes</v>
      </c>
      <c r="F1704" s="98">
        <f>VLOOKUP($C1704,'2023-24 School Level AAFTE'!$C$4:$J$2380,8,FALSE)</f>
        <v>247</v>
      </c>
      <c r="G1704" s="100">
        <f>IFERROR(IF(E1704= "yes",VLOOKUP(C1704,Summary!$B:$I,5,0),0),0)</f>
        <v>0</v>
      </c>
      <c r="H1704" s="99">
        <f t="shared" si="281"/>
        <v>247</v>
      </c>
      <c r="I1704" s="157">
        <f>VLOOKUP($A1704,'2024-25 Salary &amp; Benefits'!$A:$I,3,FALSE)</f>
        <v>1.18</v>
      </c>
      <c r="J1704" s="157">
        <f>VLOOKUP($A1704,'2024-25 Salary &amp; Benefits'!$A:$I,4,FALSE)</f>
        <v>1.18</v>
      </c>
      <c r="K1704" s="144">
        <f t="shared" si="282"/>
        <v>247</v>
      </c>
      <c r="L1704" s="143">
        <f t="shared" si="283"/>
        <v>0.72499999999999998</v>
      </c>
      <c r="M1704" s="145">
        <f>'2024-25 Salary &amp; Benefits'!$E$6</f>
        <v>72728</v>
      </c>
      <c r="N1704" s="145">
        <f>'2024-25 Salary &amp; Benefits'!$F$6</f>
        <v>78209</v>
      </c>
      <c r="O1704" s="9">
        <f t="shared" si="284"/>
        <v>62218.8</v>
      </c>
      <c r="P1704" s="9">
        <f t="shared" si="285"/>
        <v>4689</v>
      </c>
      <c r="Q1704" s="9">
        <f>'2024-25 Salary &amp; Benefits'!G$6</f>
        <v>14418.72</v>
      </c>
      <c r="R1704" s="146">
        <f>'2024-25 Salary &amp; Benefits'!H$6</f>
        <v>0.18149999999999999</v>
      </c>
      <c r="S1704" s="146">
        <f>'2024-25 Salary &amp; Benefits'!I$6</f>
        <v>0.17510000000000001</v>
      </c>
      <c r="T1704" s="9">
        <f t="shared" si="286"/>
        <v>22567.33</v>
      </c>
      <c r="U1704" s="9">
        <f t="shared" si="287"/>
        <v>1115.1300000000001</v>
      </c>
      <c r="V1704" s="9">
        <f t="shared" si="288"/>
        <v>195.26</v>
      </c>
      <c r="W1704" s="9">
        <f t="shared" si="289"/>
        <v>1310.3900000000001</v>
      </c>
      <c r="X1704" s="22">
        <f t="shared" si="290"/>
        <v>90785.52</v>
      </c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</row>
    <row r="1705" spans="1:159" s="4" customFormat="1">
      <c r="A1705" s="78" t="s">
        <v>2319</v>
      </c>
      <c r="B1705" s="90" t="s">
        <v>544</v>
      </c>
      <c r="C1705" s="91">
        <v>2061</v>
      </c>
      <c r="D1705" s="90" t="s">
        <v>553</v>
      </c>
      <c r="E1705" s="110" t="str">
        <f>VLOOKUP($C1705,'2023-24 School Level AAFTE'!$C$4:$L$2380,9,FALSE)</f>
        <v>No</v>
      </c>
      <c r="F1705" s="98">
        <f>VLOOKUP($C1705,'2023-24 School Level AAFTE'!$C$4:$J$2380,8,FALSE)</f>
        <v>318.14999999999998</v>
      </c>
      <c r="G1705" s="100">
        <f>IFERROR(IF(E1705= "yes",VLOOKUP(C1705,Summary!$B:$I,5,0),0),0)</f>
        <v>0</v>
      </c>
      <c r="H1705" s="99">
        <f t="shared" si="281"/>
        <v>0</v>
      </c>
      <c r="I1705" s="157">
        <f>VLOOKUP($A1705,'2024-25 Salary &amp; Benefits'!$A:$I,3,FALSE)</f>
        <v>1.18</v>
      </c>
      <c r="J1705" s="157">
        <f>VLOOKUP($A1705,'2024-25 Salary &amp; Benefits'!$A:$I,4,FALSE)</f>
        <v>1.18</v>
      </c>
      <c r="K1705" s="144">
        <f t="shared" si="282"/>
        <v>0</v>
      </c>
      <c r="L1705" s="143">
        <f t="shared" si="283"/>
        <v>0</v>
      </c>
      <c r="M1705" s="145">
        <f>'2024-25 Salary &amp; Benefits'!$E$6</f>
        <v>72728</v>
      </c>
      <c r="N1705" s="145">
        <f>'2024-25 Salary &amp; Benefits'!$F$6</f>
        <v>78209</v>
      </c>
      <c r="O1705" s="9">
        <f t="shared" si="284"/>
        <v>0</v>
      </c>
      <c r="P1705" s="9">
        <f t="shared" si="285"/>
        <v>0</v>
      </c>
      <c r="Q1705" s="9">
        <f>'2024-25 Salary &amp; Benefits'!G$6</f>
        <v>14418.72</v>
      </c>
      <c r="R1705" s="146">
        <f>'2024-25 Salary &amp; Benefits'!H$6</f>
        <v>0.18149999999999999</v>
      </c>
      <c r="S1705" s="146">
        <f>'2024-25 Salary &amp; Benefits'!I$6</f>
        <v>0.17510000000000001</v>
      </c>
      <c r="T1705" s="9">
        <f t="shared" si="286"/>
        <v>0</v>
      </c>
      <c r="U1705" s="9">
        <f t="shared" si="287"/>
        <v>0</v>
      </c>
      <c r="V1705" s="9">
        <f t="shared" si="288"/>
        <v>0</v>
      </c>
      <c r="W1705" s="9">
        <f t="shared" si="289"/>
        <v>0</v>
      </c>
      <c r="X1705" s="22">
        <f t="shared" si="290"/>
        <v>0</v>
      </c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</row>
    <row r="1706" spans="1:159" s="4" customFormat="1">
      <c r="A1706" s="78" t="s">
        <v>2319</v>
      </c>
      <c r="B1706" s="90" t="s">
        <v>544</v>
      </c>
      <c r="C1706" s="91">
        <v>2123</v>
      </c>
      <c r="D1706" s="90" t="s">
        <v>563</v>
      </c>
      <c r="E1706" s="110" t="str">
        <f>VLOOKUP($C1706,'2023-24 School Level AAFTE'!$C$4:$L$2380,9,FALSE)</f>
        <v>No</v>
      </c>
      <c r="F1706" s="98">
        <f>VLOOKUP($C1706,'2023-24 School Level AAFTE'!$C$4:$J$2380,8,FALSE)</f>
        <v>314.47000000000003</v>
      </c>
      <c r="G1706" s="100">
        <f>IFERROR(IF(E1706= "yes",VLOOKUP(C1706,Summary!$B:$I,5,0),0),0)</f>
        <v>0</v>
      </c>
      <c r="H1706" s="99">
        <f t="shared" si="281"/>
        <v>0</v>
      </c>
      <c r="I1706" s="157">
        <f>VLOOKUP($A1706,'2024-25 Salary &amp; Benefits'!$A:$I,3,FALSE)</f>
        <v>1.18</v>
      </c>
      <c r="J1706" s="157">
        <f>VLOOKUP($A1706,'2024-25 Salary &amp; Benefits'!$A:$I,4,FALSE)</f>
        <v>1.18</v>
      </c>
      <c r="K1706" s="144">
        <f t="shared" si="282"/>
        <v>0</v>
      </c>
      <c r="L1706" s="143">
        <f t="shared" si="283"/>
        <v>0</v>
      </c>
      <c r="M1706" s="145">
        <f>'2024-25 Salary &amp; Benefits'!$E$6</f>
        <v>72728</v>
      </c>
      <c r="N1706" s="145">
        <f>'2024-25 Salary &amp; Benefits'!$F$6</f>
        <v>78209</v>
      </c>
      <c r="O1706" s="9">
        <f t="shared" si="284"/>
        <v>0</v>
      </c>
      <c r="P1706" s="9">
        <f t="shared" si="285"/>
        <v>0</v>
      </c>
      <c r="Q1706" s="9">
        <f>'2024-25 Salary &amp; Benefits'!G$6</f>
        <v>14418.72</v>
      </c>
      <c r="R1706" s="146">
        <f>'2024-25 Salary &amp; Benefits'!H$6</f>
        <v>0.18149999999999999</v>
      </c>
      <c r="S1706" s="146">
        <f>'2024-25 Salary &amp; Benefits'!I$6</f>
        <v>0.17510000000000001</v>
      </c>
      <c r="T1706" s="9">
        <f t="shared" si="286"/>
        <v>0</v>
      </c>
      <c r="U1706" s="9">
        <f t="shared" si="287"/>
        <v>0</v>
      </c>
      <c r="V1706" s="9">
        <f t="shared" si="288"/>
        <v>0</v>
      </c>
      <c r="W1706" s="9">
        <f t="shared" si="289"/>
        <v>0</v>
      </c>
      <c r="X1706" s="22">
        <f t="shared" si="290"/>
        <v>0</v>
      </c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</row>
    <row r="1707" spans="1:159" s="4" customFormat="1">
      <c r="A1707" s="78" t="s">
        <v>2319</v>
      </c>
      <c r="B1707" s="90" t="s">
        <v>544</v>
      </c>
      <c r="C1707" s="91">
        <v>2371</v>
      </c>
      <c r="D1707" s="90" t="s">
        <v>585</v>
      </c>
      <c r="E1707" s="110" t="str">
        <f>VLOOKUP($C1707,'2023-24 School Level AAFTE'!$C$4:$L$2380,9,FALSE)</f>
        <v>No</v>
      </c>
      <c r="F1707" s="98">
        <f>VLOOKUP($C1707,'2023-24 School Level AAFTE'!$C$4:$J$2380,8,FALSE)</f>
        <v>905.69</v>
      </c>
      <c r="G1707" s="100">
        <f>IFERROR(IF(E1707= "yes",VLOOKUP(C1707,Summary!$B:$I,5,0),0),0)</f>
        <v>0</v>
      </c>
      <c r="H1707" s="99">
        <f t="shared" si="281"/>
        <v>0</v>
      </c>
      <c r="I1707" s="157">
        <f>VLOOKUP($A1707,'2024-25 Salary &amp; Benefits'!$A:$I,3,FALSE)</f>
        <v>1.18</v>
      </c>
      <c r="J1707" s="157">
        <f>VLOOKUP($A1707,'2024-25 Salary &amp; Benefits'!$A:$I,4,FALSE)</f>
        <v>1.18</v>
      </c>
      <c r="K1707" s="144">
        <f t="shared" si="282"/>
        <v>0</v>
      </c>
      <c r="L1707" s="143">
        <f t="shared" si="283"/>
        <v>0</v>
      </c>
      <c r="M1707" s="145">
        <f>'2024-25 Salary &amp; Benefits'!$E$6</f>
        <v>72728</v>
      </c>
      <c r="N1707" s="145">
        <f>'2024-25 Salary &amp; Benefits'!$F$6</f>
        <v>78209</v>
      </c>
      <c r="O1707" s="9">
        <f t="shared" si="284"/>
        <v>0</v>
      </c>
      <c r="P1707" s="9">
        <f t="shared" si="285"/>
        <v>0</v>
      </c>
      <c r="Q1707" s="9">
        <f>'2024-25 Salary &amp; Benefits'!G$6</f>
        <v>14418.72</v>
      </c>
      <c r="R1707" s="146">
        <f>'2024-25 Salary &amp; Benefits'!H$6</f>
        <v>0.18149999999999999</v>
      </c>
      <c r="S1707" s="146">
        <f>'2024-25 Salary &amp; Benefits'!I$6</f>
        <v>0.17510000000000001</v>
      </c>
      <c r="T1707" s="9">
        <f t="shared" si="286"/>
        <v>0</v>
      </c>
      <c r="U1707" s="9">
        <f t="shared" si="287"/>
        <v>0</v>
      </c>
      <c r="V1707" s="9">
        <f t="shared" si="288"/>
        <v>0</v>
      </c>
      <c r="W1707" s="9">
        <f t="shared" si="289"/>
        <v>0</v>
      </c>
      <c r="X1707" s="22">
        <f t="shared" si="290"/>
        <v>0</v>
      </c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</row>
    <row r="1708" spans="1:159" s="4" customFormat="1">
      <c r="A1708" s="78" t="s">
        <v>2319</v>
      </c>
      <c r="B1708" s="90" t="s">
        <v>544</v>
      </c>
      <c r="C1708" s="91">
        <v>4248</v>
      </c>
      <c r="D1708" s="90" t="s">
        <v>631</v>
      </c>
      <c r="E1708" s="110" t="str">
        <f>VLOOKUP($C1708,'2023-24 School Level AAFTE'!$C$4:$L$2380,9,FALSE)</f>
        <v>No</v>
      </c>
      <c r="F1708" s="98">
        <f>VLOOKUP($C1708,'2023-24 School Level AAFTE'!$C$4:$J$2380,8,FALSE)</f>
        <v>375</v>
      </c>
      <c r="G1708" s="100">
        <f>IFERROR(IF(E1708= "yes",VLOOKUP(C1708,Summary!$B:$I,5,0),0),0)</f>
        <v>0</v>
      </c>
      <c r="H1708" s="99">
        <f t="shared" si="281"/>
        <v>0</v>
      </c>
      <c r="I1708" s="157">
        <f>VLOOKUP($A1708,'2024-25 Salary &amp; Benefits'!$A:$I,3,FALSE)</f>
        <v>1.18</v>
      </c>
      <c r="J1708" s="157">
        <f>VLOOKUP($A1708,'2024-25 Salary &amp; Benefits'!$A:$I,4,FALSE)</f>
        <v>1.18</v>
      </c>
      <c r="K1708" s="144">
        <f t="shared" si="282"/>
        <v>0</v>
      </c>
      <c r="L1708" s="143">
        <f t="shared" si="283"/>
        <v>0</v>
      </c>
      <c r="M1708" s="145">
        <f>'2024-25 Salary &amp; Benefits'!$E$6</f>
        <v>72728</v>
      </c>
      <c r="N1708" s="145">
        <f>'2024-25 Salary &amp; Benefits'!$F$6</f>
        <v>78209</v>
      </c>
      <c r="O1708" s="9">
        <f t="shared" si="284"/>
        <v>0</v>
      </c>
      <c r="P1708" s="9">
        <f t="shared" si="285"/>
        <v>0</v>
      </c>
      <c r="Q1708" s="9">
        <f>'2024-25 Salary &amp; Benefits'!G$6</f>
        <v>14418.72</v>
      </c>
      <c r="R1708" s="146">
        <f>'2024-25 Salary &amp; Benefits'!H$6</f>
        <v>0.18149999999999999</v>
      </c>
      <c r="S1708" s="146">
        <f>'2024-25 Salary &amp; Benefits'!I$6</f>
        <v>0.17510000000000001</v>
      </c>
      <c r="T1708" s="9">
        <f t="shared" si="286"/>
        <v>0</v>
      </c>
      <c r="U1708" s="9">
        <f t="shared" si="287"/>
        <v>0</v>
      </c>
      <c r="V1708" s="9">
        <f t="shared" si="288"/>
        <v>0</v>
      </c>
      <c r="W1708" s="9">
        <f t="shared" si="289"/>
        <v>0</v>
      </c>
      <c r="X1708" s="22">
        <f t="shared" si="290"/>
        <v>0</v>
      </c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</row>
    <row r="1709" spans="1:159" s="4" customFormat="1">
      <c r="A1709" s="78" t="s">
        <v>2319</v>
      </c>
      <c r="B1709" s="90" t="s">
        <v>544</v>
      </c>
      <c r="C1709" s="91">
        <v>5175</v>
      </c>
      <c r="D1709" s="90" t="s">
        <v>633</v>
      </c>
      <c r="E1709" s="110" t="str">
        <f>VLOOKUP($C1709,'2023-24 School Level AAFTE'!$C$4:$L$2380,9,FALSE)</f>
        <v>No</v>
      </c>
      <c r="F1709" s="98">
        <f>VLOOKUP($C1709,'2023-24 School Level AAFTE'!$C$4:$J$2380,8,FALSE)</f>
        <v>727.47</v>
      </c>
      <c r="G1709" s="100">
        <f>IFERROR(IF(E1709= "yes",VLOOKUP(C1709,Summary!$B:$I,5,0),0),0)</f>
        <v>0</v>
      </c>
      <c r="H1709" s="99">
        <f t="shared" si="281"/>
        <v>0</v>
      </c>
      <c r="I1709" s="157">
        <f>VLOOKUP($A1709,'2024-25 Salary &amp; Benefits'!$A:$I,3,FALSE)</f>
        <v>1.18</v>
      </c>
      <c r="J1709" s="157">
        <f>VLOOKUP($A1709,'2024-25 Salary &amp; Benefits'!$A:$I,4,FALSE)</f>
        <v>1.18</v>
      </c>
      <c r="K1709" s="144">
        <f t="shared" si="282"/>
        <v>0</v>
      </c>
      <c r="L1709" s="143">
        <f t="shared" si="283"/>
        <v>0</v>
      </c>
      <c r="M1709" s="145">
        <f>'2024-25 Salary &amp; Benefits'!$E$6</f>
        <v>72728</v>
      </c>
      <c r="N1709" s="145">
        <f>'2024-25 Salary &amp; Benefits'!$F$6</f>
        <v>78209</v>
      </c>
      <c r="O1709" s="9">
        <f t="shared" si="284"/>
        <v>0</v>
      </c>
      <c r="P1709" s="9">
        <f t="shared" si="285"/>
        <v>0</v>
      </c>
      <c r="Q1709" s="9">
        <f>'2024-25 Salary &amp; Benefits'!G$6</f>
        <v>14418.72</v>
      </c>
      <c r="R1709" s="146">
        <f>'2024-25 Salary &amp; Benefits'!H$6</f>
        <v>0.18149999999999999</v>
      </c>
      <c r="S1709" s="146">
        <f>'2024-25 Salary &amp; Benefits'!I$6</f>
        <v>0.17510000000000001</v>
      </c>
      <c r="T1709" s="9">
        <f t="shared" si="286"/>
        <v>0</v>
      </c>
      <c r="U1709" s="9">
        <f t="shared" si="287"/>
        <v>0</v>
      </c>
      <c r="V1709" s="9">
        <f t="shared" si="288"/>
        <v>0</v>
      </c>
      <c r="W1709" s="9">
        <f t="shared" si="289"/>
        <v>0</v>
      </c>
      <c r="X1709" s="22">
        <f t="shared" si="290"/>
        <v>0</v>
      </c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</row>
    <row r="1710" spans="1:159" s="4" customFormat="1">
      <c r="A1710" s="78" t="s">
        <v>2319</v>
      </c>
      <c r="B1710" s="90" t="s">
        <v>544</v>
      </c>
      <c r="C1710" s="91">
        <v>2269</v>
      </c>
      <c r="D1710" s="90" t="s">
        <v>578</v>
      </c>
      <c r="E1710" s="110" t="str">
        <f>VLOOKUP($C1710,'2023-24 School Level AAFTE'!$C$4:$L$2380,9,FALSE)</f>
        <v>Yes</v>
      </c>
      <c r="F1710" s="98">
        <f>VLOOKUP($C1710,'2023-24 School Level AAFTE'!$C$4:$J$2380,8,FALSE)</f>
        <v>266.02999999999997</v>
      </c>
      <c r="G1710" s="100">
        <f>IFERROR(IF(E1710= "yes",VLOOKUP(C1710,Summary!$B:$I,5,0),0),0)</f>
        <v>0</v>
      </c>
      <c r="H1710" s="99">
        <f t="shared" si="281"/>
        <v>266.02999999999997</v>
      </c>
      <c r="I1710" s="157">
        <f>VLOOKUP($A1710,'2024-25 Salary &amp; Benefits'!$A:$I,3,FALSE)</f>
        <v>1.18</v>
      </c>
      <c r="J1710" s="157">
        <f>VLOOKUP($A1710,'2024-25 Salary &amp; Benefits'!$A:$I,4,FALSE)</f>
        <v>1.18</v>
      </c>
      <c r="K1710" s="144">
        <f t="shared" si="282"/>
        <v>266.02999999999997</v>
      </c>
      <c r="L1710" s="143">
        <f t="shared" si="283"/>
        <v>0.78</v>
      </c>
      <c r="M1710" s="145">
        <f>'2024-25 Salary &amp; Benefits'!$E$6</f>
        <v>72728</v>
      </c>
      <c r="N1710" s="145">
        <f>'2024-25 Salary &amp; Benefits'!$F$6</f>
        <v>78209</v>
      </c>
      <c r="O1710" s="9">
        <f t="shared" si="284"/>
        <v>66938.850000000006</v>
      </c>
      <c r="P1710" s="9">
        <f t="shared" si="285"/>
        <v>5044.7099999999919</v>
      </c>
      <c r="Q1710" s="9">
        <f>'2024-25 Salary &amp; Benefits'!G$6</f>
        <v>14418.72</v>
      </c>
      <c r="R1710" s="146">
        <f>'2024-25 Salary &amp; Benefits'!H$6</f>
        <v>0.18149999999999999</v>
      </c>
      <c r="S1710" s="146">
        <f>'2024-25 Salary &amp; Benefits'!I$6</f>
        <v>0.17510000000000001</v>
      </c>
      <c r="T1710" s="9">
        <f t="shared" si="286"/>
        <v>24279.33</v>
      </c>
      <c r="U1710" s="9">
        <f t="shared" si="287"/>
        <v>1199.73</v>
      </c>
      <c r="V1710" s="9">
        <f t="shared" si="288"/>
        <v>210.07</v>
      </c>
      <c r="W1710" s="9">
        <f t="shared" si="289"/>
        <v>1409.8</v>
      </c>
      <c r="X1710" s="22">
        <f t="shared" si="290"/>
        <v>97672.69</v>
      </c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</row>
    <row r="1711" spans="1:159" s="4" customFormat="1">
      <c r="A1711" s="78" t="s">
        <v>2319</v>
      </c>
      <c r="B1711" s="90" t="s">
        <v>544</v>
      </c>
      <c r="C1711" s="91">
        <v>3276</v>
      </c>
      <c r="D1711" s="90" t="s">
        <v>608</v>
      </c>
      <c r="E1711" s="110" t="str">
        <f>VLOOKUP($C1711,'2023-24 School Level AAFTE'!$C$4:$L$2380,9,FALSE)</f>
        <v>No</v>
      </c>
      <c r="F1711" s="98">
        <f>VLOOKUP($C1711,'2023-24 School Level AAFTE'!$C$4:$J$2380,8,FALSE)</f>
        <v>1401.0600000000002</v>
      </c>
      <c r="G1711" s="100">
        <f>IFERROR(IF(E1711= "yes",VLOOKUP(C1711,Summary!$B:$I,5,0),0),0)</f>
        <v>0</v>
      </c>
      <c r="H1711" s="99">
        <f t="shared" si="281"/>
        <v>0</v>
      </c>
      <c r="I1711" s="157">
        <f>VLOOKUP($A1711,'2024-25 Salary &amp; Benefits'!$A:$I,3,FALSE)</f>
        <v>1.18</v>
      </c>
      <c r="J1711" s="157">
        <f>VLOOKUP($A1711,'2024-25 Salary &amp; Benefits'!$A:$I,4,FALSE)</f>
        <v>1.18</v>
      </c>
      <c r="K1711" s="144">
        <f t="shared" si="282"/>
        <v>0</v>
      </c>
      <c r="L1711" s="143">
        <f t="shared" si="283"/>
        <v>0</v>
      </c>
      <c r="M1711" s="145">
        <f>'2024-25 Salary &amp; Benefits'!$E$6</f>
        <v>72728</v>
      </c>
      <c r="N1711" s="145">
        <f>'2024-25 Salary &amp; Benefits'!$F$6</f>
        <v>78209</v>
      </c>
      <c r="O1711" s="9">
        <f t="shared" si="284"/>
        <v>0</v>
      </c>
      <c r="P1711" s="9">
        <f t="shared" si="285"/>
        <v>0</v>
      </c>
      <c r="Q1711" s="9">
        <f>'2024-25 Salary &amp; Benefits'!G$6</f>
        <v>14418.72</v>
      </c>
      <c r="R1711" s="146">
        <f>'2024-25 Salary &amp; Benefits'!H$6</f>
        <v>0.18149999999999999</v>
      </c>
      <c r="S1711" s="146">
        <f>'2024-25 Salary &amp; Benefits'!I$6</f>
        <v>0.17510000000000001</v>
      </c>
      <c r="T1711" s="9">
        <f t="shared" si="286"/>
        <v>0</v>
      </c>
      <c r="U1711" s="9">
        <f t="shared" si="287"/>
        <v>0</v>
      </c>
      <c r="V1711" s="9">
        <f t="shared" si="288"/>
        <v>0</v>
      </c>
      <c r="W1711" s="9">
        <f t="shared" si="289"/>
        <v>0</v>
      </c>
      <c r="X1711" s="22">
        <f t="shared" si="290"/>
        <v>0</v>
      </c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</row>
    <row r="1712" spans="1:159" s="4" customFormat="1">
      <c r="A1712" s="78" t="s">
        <v>2319</v>
      </c>
      <c r="B1712" s="90" t="s">
        <v>544</v>
      </c>
      <c r="C1712" s="91">
        <v>5405</v>
      </c>
      <c r="D1712" s="90" t="s">
        <v>640</v>
      </c>
      <c r="E1712" s="110" t="str">
        <f>VLOOKUP($C1712,'2023-24 School Level AAFTE'!$C$4:$L$2380,9,FALSE)</f>
        <v>Yes</v>
      </c>
      <c r="F1712" s="98">
        <f>VLOOKUP($C1712,'2023-24 School Level AAFTE'!$C$4:$J$2380,8,FALSE)</f>
        <v>73.820000000000007</v>
      </c>
      <c r="G1712" s="100">
        <f>IFERROR(IF(E1712= "yes",VLOOKUP(C1712,Summary!$B:$I,5,0),0),0)</f>
        <v>0</v>
      </c>
      <c r="H1712" s="99">
        <f t="shared" si="281"/>
        <v>73.820000000000007</v>
      </c>
      <c r="I1712" s="157">
        <f>VLOOKUP($A1712,'2024-25 Salary &amp; Benefits'!$A:$I,3,FALSE)</f>
        <v>1.18</v>
      </c>
      <c r="J1712" s="157">
        <f>VLOOKUP($A1712,'2024-25 Salary &amp; Benefits'!$A:$I,4,FALSE)</f>
        <v>1.18</v>
      </c>
      <c r="K1712" s="144">
        <f t="shared" si="282"/>
        <v>73.820000000000007</v>
      </c>
      <c r="L1712" s="143">
        <f t="shared" si="283"/>
        <v>0.217</v>
      </c>
      <c r="M1712" s="145">
        <f>'2024-25 Salary &amp; Benefits'!$E$6</f>
        <v>72728</v>
      </c>
      <c r="N1712" s="145">
        <f>'2024-25 Salary &amp; Benefits'!$F$6</f>
        <v>78209</v>
      </c>
      <c r="O1712" s="9">
        <f t="shared" si="284"/>
        <v>18622.73</v>
      </c>
      <c r="P1712" s="9">
        <f t="shared" si="285"/>
        <v>1403.4700000000012</v>
      </c>
      <c r="Q1712" s="9">
        <f>'2024-25 Salary &amp; Benefits'!G$6</f>
        <v>14418.72</v>
      </c>
      <c r="R1712" s="146">
        <f>'2024-25 Salary &amp; Benefits'!H$6</f>
        <v>0.18149999999999999</v>
      </c>
      <c r="S1712" s="146">
        <f>'2024-25 Salary &amp; Benefits'!I$6</f>
        <v>0.17510000000000001</v>
      </c>
      <c r="T1712" s="9">
        <f t="shared" si="286"/>
        <v>6754.64</v>
      </c>
      <c r="U1712" s="9">
        <f t="shared" si="287"/>
        <v>333.77</v>
      </c>
      <c r="V1712" s="9">
        <f t="shared" si="288"/>
        <v>58.44</v>
      </c>
      <c r="W1712" s="9">
        <f t="shared" si="289"/>
        <v>392.21</v>
      </c>
      <c r="X1712" s="22">
        <f t="shared" si="290"/>
        <v>27173.05</v>
      </c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</row>
    <row r="1713" spans="1:159" s="4" customFormat="1">
      <c r="A1713" s="78" t="s">
        <v>2319</v>
      </c>
      <c r="B1713" s="90" t="s">
        <v>544</v>
      </c>
      <c r="C1713" s="91">
        <v>1635</v>
      </c>
      <c r="D1713" s="90" t="s">
        <v>549</v>
      </c>
      <c r="E1713" s="110" t="str">
        <f>VLOOKUP($C1713,'2023-24 School Level AAFTE'!$C$4:$L$2380,9,FALSE)</f>
        <v>Yes</v>
      </c>
      <c r="F1713" s="98">
        <f>VLOOKUP($C1713,'2023-24 School Level AAFTE'!$C$4:$J$2380,8,FALSE)</f>
        <v>249.70999999999998</v>
      </c>
      <c r="G1713" s="100">
        <f>IFERROR(IF(E1713= "yes",VLOOKUP(C1713,Summary!$B:$I,5,0),0),0)</f>
        <v>0</v>
      </c>
      <c r="H1713" s="99">
        <f t="shared" si="281"/>
        <v>249.70999999999998</v>
      </c>
      <c r="I1713" s="157">
        <f>VLOOKUP($A1713,'2024-25 Salary &amp; Benefits'!$A:$I,3,FALSE)</f>
        <v>1.18</v>
      </c>
      <c r="J1713" s="157">
        <f>VLOOKUP($A1713,'2024-25 Salary &amp; Benefits'!$A:$I,4,FALSE)</f>
        <v>1.18</v>
      </c>
      <c r="K1713" s="144">
        <f t="shared" si="282"/>
        <v>249.70999999999998</v>
      </c>
      <c r="L1713" s="143">
        <f t="shared" si="283"/>
        <v>0.73199999999999998</v>
      </c>
      <c r="M1713" s="145">
        <f>'2024-25 Salary &amp; Benefits'!$E$6</f>
        <v>72728</v>
      </c>
      <c r="N1713" s="145">
        <f>'2024-25 Salary &amp; Benefits'!$F$6</f>
        <v>78209</v>
      </c>
      <c r="O1713" s="9">
        <f t="shared" si="284"/>
        <v>62819.54</v>
      </c>
      <c r="P1713" s="9">
        <f t="shared" si="285"/>
        <v>4734.2699999999968</v>
      </c>
      <c r="Q1713" s="9">
        <f>'2024-25 Salary &amp; Benefits'!G$6</f>
        <v>14418.72</v>
      </c>
      <c r="R1713" s="146">
        <f>'2024-25 Salary &amp; Benefits'!H$6</f>
        <v>0.18149999999999999</v>
      </c>
      <c r="S1713" s="146">
        <f>'2024-25 Salary &amp; Benefits'!I$6</f>
        <v>0.17510000000000001</v>
      </c>
      <c r="T1713" s="9">
        <f t="shared" si="286"/>
        <v>22785.22</v>
      </c>
      <c r="U1713" s="9">
        <f t="shared" si="287"/>
        <v>1125.9000000000001</v>
      </c>
      <c r="V1713" s="9">
        <f t="shared" si="288"/>
        <v>197.15</v>
      </c>
      <c r="W1713" s="9">
        <f t="shared" si="289"/>
        <v>1323.0500000000002</v>
      </c>
      <c r="X1713" s="22">
        <f t="shared" si="290"/>
        <v>91662.080000000002</v>
      </c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</row>
    <row r="1714" spans="1:159" s="4" customFormat="1">
      <c r="A1714" s="78" t="s">
        <v>2319</v>
      </c>
      <c r="B1714" s="90" t="s">
        <v>544</v>
      </c>
      <c r="C1714" s="91">
        <v>5351</v>
      </c>
      <c r="D1714" s="90" t="s">
        <v>639</v>
      </c>
      <c r="E1714" s="110" t="str">
        <f>VLOOKUP($C1714,'2023-24 School Level AAFTE'!$C$4:$L$2380,9,FALSE)</f>
        <v>No</v>
      </c>
      <c r="F1714" s="98">
        <f>VLOOKUP($C1714,'2023-24 School Level AAFTE'!$C$4:$J$2380,8,FALSE)</f>
        <v>840.47</v>
      </c>
      <c r="G1714" s="100">
        <f>IFERROR(IF(E1714= "yes",VLOOKUP(C1714,Summary!$B:$I,5,0),0),0)</f>
        <v>0</v>
      </c>
      <c r="H1714" s="99">
        <f t="shared" si="281"/>
        <v>0</v>
      </c>
      <c r="I1714" s="157">
        <f>VLOOKUP($A1714,'2024-25 Salary &amp; Benefits'!$A:$I,3,FALSE)</f>
        <v>1.18</v>
      </c>
      <c r="J1714" s="157">
        <f>VLOOKUP($A1714,'2024-25 Salary &amp; Benefits'!$A:$I,4,FALSE)</f>
        <v>1.18</v>
      </c>
      <c r="K1714" s="144">
        <f t="shared" si="282"/>
        <v>0</v>
      </c>
      <c r="L1714" s="143">
        <f t="shared" si="283"/>
        <v>0</v>
      </c>
      <c r="M1714" s="145">
        <f>'2024-25 Salary &amp; Benefits'!$E$6</f>
        <v>72728</v>
      </c>
      <c r="N1714" s="145">
        <f>'2024-25 Salary &amp; Benefits'!$F$6</f>
        <v>78209</v>
      </c>
      <c r="O1714" s="9">
        <f t="shared" si="284"/>
        <v>0</v>
      </c>
      <c r="P1714" s="9">
        <f t="shared" si="285"/>
        <v>0</v>
      </c>
      <c r="Q1714" s="9">
        <f>'2024-25 Salary &amp; Benefits'!G$6</f>
        <v>14418.72</v>
      </c>
      <c r="R1714" s="146">
        <f>'2024-25 Salary &amp; Benefits'!H$6</f>
        <v>0.18149999999999999</v>
      </c>
      <c r="S1714" s="146">
        <f>'2024-25 Salary &amp; Benefits'!I$6</f>
        <v>0.17510000000000001</v>
      </c>
      <c r="T1714" s="9">
        <f t="shared" si="286"/>
        <v>0</v>
      </c>
      <c r="U1714" s="9">
        <f t="shared" si="287"/>
        <v>0</v>
      </c>
      <c r="V1714" s="9">
        <f t="shared" si="288"/>
        <v>0</v>
      </c>
      <c r="W1714" s="9">
        <f t="shared" si="289"/>
        <v>0</v>
      </c>
      <c r="X1714" s="22">
        <f t="shared" si="290"/>
        <v>0</v>
      </c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</row>
    <row r="1715" spans="1:159" s="4" customFormat="1">
      <c r="A1715" s="78" t="s">
        <v>2319</v>
      </c>
      <c r="B1715" s="90" t="s">
        <v>544</v>
      </c>
      <c r="C1715" s="91">
        <v>2063</v>
      </c>
      <c r="D1715" s="90" t="s">
        <v>554</v>
      </c>
      <c r="E1715" s="110" t="str">
        <f>VLOOKUP($C1715,'2023-24 School Level AAFTE'!$C$4:$L$2380,9,FALSE)</f>
        <v>No</v>
      </c>
      <c r="F1715" s="98">
        <f>VLOOKUP($C1715,'2023-24 School Level AAFTE'!$C$4:$J$2380,8,FALSE)</f>
        <v>265.77999999999997</v>
      </c>
      <c r="G1715" s="100">
        <f>IFERROR(IF(E1715= "yes",VLOOKUP(C1715,Summary!$B:$I,5,0),0),0)</f>
        <v>0</v>
      </c>
      <c r="H1715" s="99">
        <f t="shared" si="281"/>
        <v>0</v>
      </c>
      <c r="I1715" s="157">
        <f>VLOOKUP($A1715,'2024-25 Salary &amp; Benefits'!$A:$I,3,FALSE)</f>
        <v>1.18</v>
      </c>
      <c r="J1715" s="157">
        <f>VLOOKUP($A1715,'2024-25 Salary &amp; Benefits'!$A:$I,4,FALSE)</f>
        <v>1.18</v>
      </c>
      <c r="K1715" s="144">
        <f t="shared" si="282"/>
        <v>0</v>
      </c>
      <c r="L1715" s="143">
        <f t="shared" si="283"/>
        <v>0</v>
      </c>
      <c r="M1715" s="145">
        <f>'2024-25 Salary &amp; Benefits'!$E$6</f>
        <v>72728</v>
      </c>
      <c r="N1715" s="145">
        <f>'2024-25 Salary &amp; Benefits'!$F$6</f>
        <v>78209</v>
      </c>
      <c r="O1715" s="9">
        <f t="shared" si="284"/>
        <v>0</v>
      </c>
      <c r="P1715" s="9">
        <f t="shared" si="285"/>
        <v>0</v>
      </c>
      <c r="Q1715" s="9">
        <f>'2024-25 Salary &amp; Benefits'!G$6</f>
        <v>14418.72</v>
      </c>
      <c r="R1715" s="146">
        <f>'2024-25 Salary &amp; Benefits'!H$6</f>
        <v>0.18149999999999999</v>
      </c>
      <c r="S1715" s="146">
        <f>'2024-25 Salary &amp; Benefits'!I$6</f>
        <v>0.17510000000000001</v>
      </c>
      <c r="T1715" s="9">
        <f t="shared" si="286"/>
        <v>0</v>
      </c>
      <c r="U1715" s="9">
        <f t="shared" si="287"/>
        <v>0</v>
      </c>
      <c r="V1715" s="9">
        <f t="shared" si="288"/>
        <v>0</v>
      </c>
      <c r="W1715" s="9">
        <f t="shared" si="289"/>
        <v>0</v>
      </c>
      <c r="X1715" s="22">
        <f t="shared" si="290"/>
        <v>0</v>
      </c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</row>
    <row r="1716" spans="1:159" s="4" customFormat="1">
      <c r="A1716" s="78" t="s">
        <v>2319</v>
      </c>
      <c r="B1716" s="90" t="s">
        <v>544</v>
      </c>
      <c r="C1716" s="91">
        <v>2143</v>
      </c>
      <c r="D1716" s="90" t="s">
        <v>568</v>
      </c>
      <c r="E1716" s="110" t="str">
        <f>VLOOKUP($C1716,'2023-24 School Level AAFTE'!$C$4:$L$2380,9,FALSE)</f>
        <v>Yes</v>
      </c>
      <c r="F1716" s="98">
        <f>VLOOKUP($C1716,'2023-24 School Level AAFTE'!$C$4:$J$2380,8,FALSE)</f>
        <v>310.70999999999998</v>
      </c>
      <c r="G1716" s="100">
        <f>IFERROR(IF(E1716= "yes",VLOOKUP(C1716,Summary!$B:$I,5,0),0),0)</f>
        <v>0</v>
      </c>
      <c r="H1716" s="99">
        <f t="shared" si="281"/>
        <v>310.70999999999998</v>
      </c>
      <c r="I1716" s="157">
        <f>VLOOKUP($A1716,'2024-25 Salary &amp; Benefits'!$A:$I,3,FALSE)</f>
        <v>1.18</v>
      </c>
      <c r="J1716" s="157">
        <f>VLOOKUP($A1716,'2024-25 Salary &amp; Benefits'!$A:$I,4,FALSE)</f>
        <v>1.18</v>
      </c>
      <c r="K1716" s="144">
        <f t="shared" si="282"/>
        <v>310.70999999999998</v>
      </c>
      <c r="L1716" s="143">
        <f t="shared" si="283"/>
        <v>0.91100000000000003</v>
      </c>
      <c r="M1716" s="145">
        <f>'2024-25 Salary &amp; Benefits'!$E$6</f>
        <v>72728</v>
      </c>
      <c r="N1716" s="145">
        <f>'2024-25 Salary &amp; Benefits'!$F$6</f>
        <v>78209</v>
      </c>
      <c r="O1716" s="9">
        <f t="shared" si="284"/>
        <v>78181.149999999994</v>
      </c>
      <c r="P1716" s="9">
        <f t="shared" si="285"/>
        <v>5891.9600000000064</v>
      </c>
      <c r="Q1716" s="9">
        <f>'2024-25 Salary &amp; Benefits'!G$6</f>
        <v>14418.72</v>
      </c>
      <c r="R1716" s="146">
        <f>'2024-25 Salary &amp; Benefits'!H$6</f>
        <v>0.18149999999999999</v>
      </c>
      <c r="S1716" s="146">
        <f>'2024-25 Salary &amp; Benefits'!I$6</f>
        <v>0.17510000000000001</v>
      </c>
      <c r="T1716" s="9">
        <f t="shared" si="286"/>
        <v>28357.01</v>
      </c>
      <c r="U1716" s="9">
        <f t="shared" si="287"/>
        <v>1401.22</v>
      </c>
      <c r="V1716" s="9">
        <f t="shared" si="288"/>
        <v>245.35</v>
      </c>
      <c r="W1716" s="9">
        <f t="shared" si="289"/>
        <v>1646.57</v>
      </c>
      <c r="X1716" s="22">
        <f t="shared" si="290"/>
        <v>114076.69</v>
      </c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</row>
    <row r="1717" spans="1:159" s="4" customFormat="1">
      <c r="A1717" s="78" t="s">
        <v>2319</v>
      </c>
      <c r="B1717" s="90" t="s">
        <v>544</v>
      </c>
      <c r="C1717" s="91">
        <v>2975</v>
      </c>
      <c r="D1717" s="90" t="s">
        <v>599</v>
      </c>
      <c r="E1717" s="110" t="str">
        <f>VLOOKUP($C1717,'2023-24 School Level AAFTE'!$C$4:$L$2380,9,FALSE)</f>
        <v>No</v>
      </c>
      <c r="F1717" s="98">
        <f>VLOOKUP($C1717,'2023-24 School Level AAFTE'!$C$4:$J$2380,8,FALSE)</f>
        <v>194</v>
      </c>
      <c r="G1717" s="100">
        <f>IFERROR(IF(E1717= "yes",VLOOKUP(C1717,Summary!$B:$I,5,0),0),0)</f>
        <v>0</v>
      </c>
      <c r="H1717" s="99">
        <f t="shared" si="281"/>
        <v>0</v>
      </c>
      <c r="I1717" s="157">
        <f>VLOOKUP($A1717,'2024-25 Salary &amp; Benefits'!$A:$I,3,FALSE)</f>
        <v>1.18</v>
      </c>
      <c r="J1717" s="157">
        <f>VLOOKUP($A1717,'2024-25 Salary &amp; Benefits'!$A:$I,4,FALSE)</f>
        <v>1.18</v>
      </c>
      <c r="K1717" s="144">
        <f t="shared" si="282"/>
        <v>0</v>
      </c>
      <c r="L1717" s="143">
        <f t="shared" si="283"/>
        <v>0</v>
      </c>
      <c r="M1717" s="145">
        <f>'2024-25 Salary &amp; Benefits'!$E$6</f>
        <v>72728</v>
      </c>
      <c r="N1717" s="145">
        <f>'2024-25 Salary &amp; Benefits'!$F$6</f>
        <v>78209</v>
      </c>
      <c r="O1717" s="9">
        <f t="shared" si="284"/>
        <v>0</v>
      </c>
      <c r="P1717" s="9">
        <f t="shared" si="285"/>
        <v>0</v>
      </c>
      <c r="Q1717" s="9">
        <f>'2024-25 Salary &amp; Benefits'!G$6</f>
        <v>14418.72</v>
      </c>
      <c r="R1717" s="146">
        <f>'2024-25 Salary &amp; Benefits'!H$6</f>
        <v>0.18149999999999999</v>
      </c>
      <c r="S1717" s="146">
        <f>'2024-25 Salary &amp; Benefits'!I$6</f>
        <v>0.17510000000000001</v>
      </c>
      <c r="T1717" s="9">
        <f t="shared" si="286"/>
        <v>0</v>
      </c>
      <c r="U1717" s="9">
        <f t="shared" si="287"/>
        <v>0</v>
      </c>
      <c r="V1717" s="9">
        <f t="shared" si="288"/>
        <v>0</v>
      </c>
      <c r="W1717" s="9">
        <f t="shared" si="289"/>
        <v>0</v>
      </c>
      <c r="X1717" s="22">
        <f t="shared" si="290"/>
        <v>0</v>
      </c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</row>
    <row r="1718" spans="1:159" s="4" customFormat="1">
      <c r="A1718" s="78" t="s">
        <v>2319</v>
      </c>
      <c r="B1718" s="90" t="s">
        <v>544</v>
      </c>
      <c r="C1718" s="91">
        <v>2081</v>
      </c>
      <c r="D1718" s="90" t="s">
        <v>557</v>
      </c>
      <c r="E1718" s="110" t="str">
        <f>VLOOKUP($C1718,'2023-24 School Level AAFTE'!$C$4:$L$2380,9,FALSE)</f>
        <v>No</v>
      </c>
      <c r="F1718" s="98">
        <f>VLOOKUP($C1718,'2023-24 School Level AAFTE'!$C$4:$J$2380,8,FALSE)</f>
        <v>417</v>
      </c>
      <c r="G1718" s="100">
        <f>IFERROR(IF(E1718= "yes",VLOOKUP(C1718,Summary!$B:$I,5,0),0),0)</f>
        <v>0</v>
      </c>
      <c r="H1718" s="99">
        <f t="shared" si="281"/>
        <v>0</v>
      </c>
      <c r="I1718" s="157">
        <f>VLOOKUP($A1718,'2024-25 Salary &amp; Benefits'!$A:$I,3,FALSE)</f>
        <v>1.18</v>
      </c>
      <c r="J1718" s="157">
        <f>VLOOKUP($A1718,'2024-25 Salary &amp; Benefits'!$A:$I,4,FALSE)</f>
        <v>1.18</v>
      </c>
      <c r="K1718" s="144">
        <f t="shared" si="282"/>
        <v>0</v>
      </c>
      <c r="L1718" s="143">
        <f t="shared" si="283"/>
        <v>0</v>
      </c>
      <c r="M1718" s="145">
        <f>'2024-25 Salary &amp; Benefits'!$E$6</f>
        <v>72728</v>
      </c>
      <c r="N1718" s="145">
        <f>'2024-25 Salary &amp; Benefits'!$F$6</f>
        <v>78209</v>
      </c>
      <c r="O1718" s="9">
        <f t="shared" si="284"/>
        <v>0</v>
      </c>
      <c r="P1718" s="9">
        <f t="shared" si="285"/>
        <v>0</v>
      </c>
      <c r="Q1718" s="9">
        <f>'2024-25 Salary &amp; Benefits'!G$6</f>
        <v>14418.72</v>
      </c>
      <c r="R1718" s="146">
        <f>'2024-25 Salary &amp; Benefits'!H$6</f>
        <v>0.18149999999999999</v>
      </c>
      <c r="S1718" s="146">
        <f>'2024-25 Salary &amp; Benefits'!I$6</f>
        <v>0.17510000000000001</v>
      </c>
      <c r="T1718" s="9">
        <f t="shared" si="286"/>
        <v>0</v>
      </c>
      <c r="U1718" s="9">
        <f t="shared" si="287"/>
        <v>0</v>
      </c>
      <c r="V1718" s="9">
        <f t="shared" si="288"/>
        <v>0</v>
      </c>
      <c r="W1718" s="9">
        <f t="shared" si="289"/>
        <v>0</v>
      </c>
      <c r="X1718" s="22">
        <f t="shared" si="290"/>
        <v>0</v>
      </c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</row>
    <row r="1719" spans="1:159" s="4" customFormat="1">
      <c r="A1719" s="78" t="s">
        <v>2319</v>
      </c>
      <c r="B1719" s="90" t="s">
        <v>544</v>
      </c>
      <c r="C1719" s="91">
        <v>3478</v>
      </c>
      <c r="D1719" s="90" t="s">
        <v>614</v>
      </c>
      <c r="E1719" s="110" t="str">
        <f>VLOOKUP($C1719,'2023-24 School Level AAFTE'!$C$4:$L$2380,9,FALSE)</f>
        <v>No</v>
      </c>
      <c r="F1719" s="98">
        <f>VLOOKUP($C1719,'2023-24 School Level AAFTE'!$C$4:$J$2380,8,FALSE)</f>
        <v>383.71</v>
      </c>
      <c r="G1719" s="100">
        <f>IFERROR(IF(E1719= "yes",VLOOKUP(C1719,Summary!$B:$I,5,0),0),0)</f>
        <v>0</v>
      </c>
      <c r="H1719" s="99">
        <f t="shared" si="281"/>
        <v>0</v>
      </c>
      <c r="I1719" s="157">
        <f>VLOOKUP($A1719,'2024-25 Salary &amp; Benefits'!$A:$I,3,FALSE)</f>
        <v>1.18</v>
      </c>
      <c r="J1719" s="157">
        <f>VLOOKUP($A1719,'2024-25 Salary &amp; Benefits'!$A:$I,4,FALSE)</f>
        <v>1.18</v>
      </c>
      <c r="K1719" s="144">
        <f t="shared" si="282"/>
        <v>0</v>
      </c>
      <c r="L1719" s="143">
        <f t="shared" si="283"/>
        <v>0</v>
      </c>
      <c r="M1719" s="145">
        <f>'2024-25 Salary &amp; Benefits'!$E$6</f>
        <v>72728</v>
      </c>
      <c r="N1719" s="145">
        <f>'2024-25 Salary &amp; Benefits'!$F$6</f>
        <v>78209</v>
      </c>
      <c r="O1719" s="9">
        <f t="shared" si="284"/>
        <v>0</v>
      </c>
      <c r="P1719" s="9">
        <f t="shared" si="285"/>
        <v>0</v>
      </c>
      <c r="Q1719" s="9">
        <f>'2024-25 Salary &amp; Benefits'!G$6</f>
        <v>14418.72</v>
      </c>
      <c r="R1719" s="146">
        <f>'2024-25 Salary &amp; Benefits'!H$6</f>
        <v>0.18149999999999999</v>
      </c>
      <c r="S1719" s="146">
        <f>'2024-25 Salary &amp; Benefits'!I$6</f>
        <v>0.17510000000000001</v>
      </c>
      <c r="T1719" s="9">
        <f t="shared" si="286"/>
        <v>0</v>
      </c>
      <c r="U1719" s="9">
        <f t="shared" si="287"/>
        <v>0</v>
      </c>
      <c r="V1719" s="9">
        <f t="shared" si="288"/>
        <v>0</v>
      </c>
      <c r="W1719" s="9">
        <f t="shared" si="289"/>
        <v>0</v>
      </c>
      <c r="X1719" s="22">
        <f t="shared" si="290"/>
        <v>0</v>
      </c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</row>
    <row r="1720" spans="1:159" s="4" customFormat="1">
      <c r="A1720" s="78" t="s">
        <v>2319</v>
      </c>
      <c r="B1720" s="90" t="s">
        <v>544</v>
      </c>
      <c r="C1720" s="91">
        <v>2733</v>
      </c>
      <c r="D1720" s="90" t="s">
        <v>596</v>
      </c>
      <c r="E1720" s="110" t="str">
        <f>VLOOKUP($C1720,'2023-24 School Level AAFTE'!$C$4:$L$2380,9,FALSE)</f>
        <v>No</v>
      </c>
      <c r="F1720" s="98">
        <f>VLOOKUP($C1720,'2023-24 School Level AAFTE'!$C$4:$J$2380,8,FALSE)</f>
        <v>494.14</v>
      </c>
      <c r="G1720" s="100">
        <f>IFERROR(IF(E1720= "yes",VLOOKUP(C1720,Summary!$B:$I,5,0),0),0)</f>
        <v>0</v>
      </c>
      <c r="H1720" s="99">
        <f t="shared" si="281"/>
        <v>0</v>
      </c>
      <c r="I1720" s="157">
        <f>VLOOKUP($A1720,'2024-25 Salary &amp; Benefits'!$A:$I,3,FALSE)</f>
        <v>1.18</v>
      </c>
      <c r="J1720" s="157">
        <f>VLOOKUP($A1720,'2024-25 Salary &amp; Benefits'!$A:$I,4,FALSE)</f>
        <v>1.18</v>
      </c>
      <c r="K1720" s="144">
        <f t="shared" si="282"/>
        <v>0</v>
      </c>
      <c r="L1720" s="143">
        <f t="shared" si="283"/>
        <v>0</v>
      </c>
      <c r="M1720" s="145">
        <f>'2024-25 Salary &amp; Benefits'!$E$6</f>
        <v>72728</v>
      </c>
      <c r="N1720" s="145">
        <f>'2024-25 Salary &amp; Benefits'!$F$6</f>
        <v>78209</v>
      </c>
      <c r="O1720" s="9">
        <f t="shared" si="284"/>
        <v>0</v>
      </c>
      <c r="P1720" s="9">
        <f t="shared" si="285"/>
        <v>0</v>
      </c>
      <c r="Q1720" s="9">
        <f>'2024-25 Salary &amp; Benefits'!G$6</f>
        <v>14418.72</v>
      </c>
      <c r="R1720" s="146">
        <f>'2024-25 Salary &amp; Benefits'!H$6</f>
        <v>0.18149999999999999</v>
      </c>
      <c r="S1720" s="146">
        <f>'2024-25 Salary &amp; Benefits'!I$6</f>
        <v>0.17510000000000001</v>
      </c>
      <c r="T1720" s="9">
        <f t="shared" si="286"/>
        <v>0</v>
      </c>
      <c r="U1720" s="9">
        <f t="shared" si="287"/>
        <v>0</v>
      </c>
      <c r="V1720" s="9">
        <f t="shared" si="288"/>
        <v>0</v>
      </c>
      <c r="W1720" s="9">
        <f t="shared" si="289"/>
        <v>0</v>
      </c>
      <c r="X1720" s="22">
        <f t="shared" si="290"/>
        <v>0</v>
      </c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</row>
    <row r="1721" spans="1:159" s="4" customFormat="1">
      <c r="A1721" s="78" t="s">
        <v>2319</v>
      </c>
      <c r="B1721" s="90" t="s">
        <v>544</v>
      </c>
      <c r="C1721" s="91">
        <v>2437</v>
      </c>
      <c r="D1721" s="90" t="s">
        <v>589</v>
      </c>
      <c r="E1721" s="110" t="str">
        <f>VLOOKUP($C1721,'2023-24 School Level AAFTE'!$C$4:$L$2380,9,FALSE)</f>
        <v>No</v>
      </c>
      <c r="F1721" s="98">
        <f>VLOOKUP($C1721,'2023-24 School Level AAFTE'!$C$4:$J$2380,8,FALSE)</f>
        <v>272.43</v>
      </c>
      <c r="G1721" s="100">
        <f>IFERROR(IF(E1721= "yes",VLOOKUP(C1721,Summary!$B:$I,5,0),0),0)</f>
        <v>0</v>
      </c>
      <c r="H1721" s="99">
        <f t="shared" si="281"/>
        <v>0</v>
      </c>
      <c r="I1721" s="157">
        <f>VLOOKUP($A1721,'2024-25 Salary &amp; Benefits'!$A:$I,3,FALSE)</f>
        <v>1.18</v>
      </c>
      <c r="J1721" s="157">
        <f>VLOOKUP($A1721,'2024-25 Salary &amp; Benefits'!$A:$I,4,FALSE)</f>
        <v>1.18</v>
      </c>
      <c r="K1721" s="144">
        <f t="shared" si="282"/>
        <v>0</v>
      </c>
      <c r="L1721" s="143">
        <f t="shared" si="283"/>
        <v>0</v>
      </c>
      <c r="M1721" s="145">
        <f>'2024-25 Salary &amp; Benefits'!$E$6</f>
        <v>72728</v>
      </c>
      <c r="N1721" s="145">
        <f>'2024-25 Salary &amp; Benefits'!$F$6</f>
        <v>78209</v>
      </c>
      <c r="O1721" s="9">
        <f t="shared" si="284"/>
        <v>0</v>
      </c>
      <c r="P1721" s="9">
        <f t="shared" si="285"/>
        <v>0</v>
      </c>
      <c r="Q1721" s="9">
        <f>'2024-25 Salary &amp; Benefits'!G$6</f>
        <v>14418.72</v>
      </c>
      <c r="R1721" s="146">
        <f>'2024-25 Salary &amp; Benefits'!H$6</f>
        <v>0.18149999999999999</v>
      </c>
      <c r="S1721" s="146">
        <f>'2024-25 Salary &amp; Benefits'!I$6</f>
        <v>0.17510000000000001</v>
      </c>
      <c r="T1721" s="9">
        <f t="shared" si="286"/>
        <v>0</v>
      </c>
      <c r="U1721" s="9">
        <f t="shared" si="287"/>
        <v>0</v>
      </c>
      <c r="V1721" s="9">
        <f t="shared" si="288"/>
        <v>0</v>
      </c>
      <c r="W1721" s="9">
        <f t="shared" si="289"/>
        <v>0</v>
      </c>
      <c r="X1721" s="22">
        <f t="shared" si="290"/>
        <v>0</v>
      </c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</row>
    <row r="1722" spans="1:159" s="4" customFormat="1">
      <c r="A1722" s="78" t="s">
        <v>2319</v>
      </c>
      <c r="B1722" s="90" t="s">
        <v>544</v>
      </c>
      <c r="C1722" s="89">
        <v>2183</v>
      </c>
      <c r="D1722" s="79" t="s">
        <v>571</v>
      </c>
      <c r="E1722" s="110" t="str">
        <f>VLOOKUP($C1722,'2023-24 School Level AAFTE'!$C$4:$L$2380,9,FALSE)</f>
        <v>No</v>
      </c>
      <c r="F1722" s="98">
        <f>VLOOKUP($C1722,'2023-24 School Level AAFTE'!$C$4:$J$2380,8,FALSE)</f>
        <v>327.9</v>
      </c>
      <c r="G1722" s="100">
        <f>IFERROR(IF(E1722= "yes",VLOOKUP(C1722,Summary!$B:$I,5,0),0),0)</f>
        <v>0</v>
      </c>
      <c r="H1722" s="99">
        <f t="shared" si="281"/>
        <v>0</v>
      </c>
      <c r="I1722" s="157">
        <f>VLOOKUP($A1722,'2024-25 Salary &amp; Benefits'!$A:$I,3,FALSE)</f>
        <v>1.18</v>
      </c>
      <c r="J1722" s="157">
        <f>VLOOKUP($A1722,'2024-25 Salary &amp; Benefits'!$A:$I,4,FALSE)</f>
        <v>1.18</v>
      </c>
      <c r="K1722" s="144">
        <f t="shared" si="282"/>
        <v>0</v>
      </c>
      <c r="L1722" s="143">
        <f t="shared" si="283"/>
        <v>0</v>
      </c>
      <c r="M1722" s="145">
        <f>'2024-25 Salary &amp; Benefits'!$E$6</f>
        <v>72728</v>
      </c>
      <c r="N1722" s="145">
        <f>'2024-25 Salary &amp; Benefits'!$F$6</f>
        <v>78209</v>
      </c>
      <c r="O1722" s="9">
        <f t="shared" si="284"/>
        <v>0</v>
      </c>
      <c r="P1722" s="9">
        <f t="shared" si="285"/>
        <v>0</v>
      </c>
      <c r="Q1722" s="9">
        <f>'2024-25 Salary &amp; Benefits'!G$6</f>
        <v>14418.72</v>
      </c>
      <c r="R1722" s="146">
        <f>'2024-25 Salary &amp; Benefits'!H$6</f>
        <v>0.18149999999999999</v>
      </c>
      <c r="S1722" s="146">
        <f>'2024-25 Salary &amp; Benefits'!I$6</f>
        <v>0.17510000000000001</v>
      </c>
      <c r="T1722" s="9">
        <f t="shared" si="286"/>
        <v>0</v>
      </c>
      <c r="U1722" s="9">
        <f t="shared" si="287"/>
        <v>0</v>
      </c>
      <c r="V1722" s="9">
        <f t="shared" si="288"/>
        <v>0</v>
      </c>
      <c r="W1722" s="9">
        <f t="shared" si="289"/>
        <v>0</v>
      </c>
      <c r="X1722" s="22">
        <f t="shared" si="290"/>
        <v>0</v>
      </c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</row>
    <row r="1723" spans="1:159" s="4" customFormat="1">
      <c r="A1723" s="78" t="s">
        <v>2319</v>
      </c>
      <c r="B1723" s="90" t="s">
        <v>544</v>
      </c>
      <c r="C1723" s="91">
        <v>2121</v>
      </c>
      <c r="D1723" s="90" t="s">
        <v>562</v>
      </c>
      <c r="E1723" s="110" t="str">
        <f>VLOOKUP($C1723,'2023-24 School Level AAFTE'!$C$4:$L$2380,9,FALSE)</f>
        <v>No</v>
      </c>
      <c r="F1723" s="98">
        <f>VLOOKUP($C1723,'2023-24 School Level AAFTE'!$C$4:$J$2380,8,FALSE)</f>
        <v>265.57</v>
      </c>
      <c r="G1723" s="100">
        <f>IFERROR(IF(E1723= "yes",VLOOKUP(C1723,Summary!$B:$I,5,0),0),0)</f>
        <v>0</v>
      </c>
      <c r="H1723" s="99">
        <f t="shared" si="281"/>
        <v>0</v>
      </c>
      <c r="I1723" s="157">
        <f>VLOOKUP($A1723,'2024-25 Salary &amp; Benefits'!$A:$I,3,FALSE)</f>
        <v>1.18</v>
      </c>
      <c r="J1723" s="157">
        <f>VLOOKUP($A1723,'2024-25 Salary &amp; Benefits'!$A:$I,4,FALSE)</f>
        <v>1.18</v>
      </c>
      <c r="K1723" s="144">
        <f t="shared" si="282"/>
        <v>0</v>
      </c>
      <c r="L1723" s="143">
        <f t="shared" si="283"/>
        <v>0</v>
      </c>
      <c r="M1723" s="145">
        <f>'2024-25 Salary &amp; Benefits'!$E$6</f>
        <v>72728</v>
      </c>
      <c r="N1723" s="145">
        <f>'2024-25 Salary &amp; Benefits'!$F$6</f>
        <v>78209</v>
      </c>
      <c r="O1723" s="9">
        <f t="shared" si="284"/>
        <v>0</v>
      </c>
      <c r="P1723" s="9">
        <f t="shared" si="285"/>
        <v>0</v>
      </c>
      <c r="Q1723" s="9">
        <f>'2024-25 Salary &amp; Benefits'!G$6</f>
        <v>14418.72</v>
      </c>
      <c r="R1723" s="146">
        <f>'2024-25 Salary &amp; Benefits'!H$6</f>
        <v>0.18149999999999999</v>
      </c>
      <c r="S1723" s="146">
        <f>'2024-25 Salary &amp; Benefits'!I$6</f>
        <v>0.17510000000000001</v>
      </c>
      <c r="T1723" s="9">
        <f t="shared" si="286"/>
        <v>0</v>
      </c>
      <c r="U1723" s="9">
        <f t="shared" si="287"/>
        <v>0</v>
      </c>
      <c r="V1723" s="9">
        <f t="shared" si="288"/>
        <v>0</v>
      </c>
      <c r="W1723" s="9">
        <f t="shared" si="289"/>
        <v>0</v>
      </c>
      <c r="X1723" s="22">
        <f t="shared" si="290"/>
        <v>0</v>
      </c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</row>
    <row r="1724" spans="1:159" s="4" customFormat="1">
      <c r="A1724" s="78" t="s">
        <v>2319</v>
      </c>
      <c r="B1724" s="90" t="s">
        <v>544</v>
      </c>
      <c r="C1724" s="91">
        <v>3874</v>
      </c>
      <c r="D1724" s="90" t="s">
        <v>626</v>
      </c>
      <c r="E1724" s="110" t="str">
        <f>VLOOKUP($C1724,'2023-24 School Level AAFTE'!$C$4:$L$2380,9,FALSE)</f>
        <v>Yes</v>
      </c>
      <c r="F1724" s="98">
        <f>VLOOKUP($C1724,'2023-24 School Level AAFTE'!$C$4:$J$2380,8,FALSE)</f>
        <v>105.57</v>
      </c>
      <c r="G1724" s="100">
        <f>IFERROR(IF(E1724= "yes",VLOOKUP(C1724,Summary!$B:$I,5,0),0),0)</f>
        <v>0</v>
      </c>
      <c r="H1724" s="99">
        <f t="shared" si="281"/>
        <v>105.57</v>
      </c>
      <c r="I1724" s="157">
        <f>VLOOKUP($A1724,'2024-25 Salary &amp; Benefits'!$A:$I,3,FALSE)</f>
        <v>1.18</v>
      </c>
      <c r="J1724" s="157">
        <f>VLOOKUP($A1724,'2024-25 Salary &amp; Benefits'!$A:$I,4,FALSE)</f>
        <v>1.18</v>
      </c>
      <c r="K1724" s="144">
        <f t="shared" si="282"/>
        <v>105.57</v>
      </c>
      <c r="L1724" s="143">
        <f t="shared" si="283"/>
        <v>0.31</v>
      </c>
      <c r="M1724" s="145">
        <f>'2024-25 Salary &amp; Benefits'!$E$6</f>
        <v>72728</v>
      </c>
      <c r="N1724" s="145">
        <f>'2024-25 Salary &amp; Benefits'!$F$6</f>
        <v>78209</v>
      </c>
      <c r="O1724" s="9">
        <f t="shared" si="284"/>
        <v>26603.9</v>
      </c>
      <c r="P1724" s="9">
        <f t="shared" si="285"/>
        <v>2004.9499999999971</v>
      </c>
      <c r="Q1724" s="9">
        <f>'2024-25 Salary &amp; Benefits'!G$6</f>
        <v>14418.72</v>
      </c>
      <c r="R1724" s="146">
        <f>'2024-25 Salary &amp; Benefits'!H$6</f>
        <v>0.18149999999999999</v>
      </c>
      <c r="S1724" s="146">
        <f>'2024-25 Salary &amp; Benefits'!I$6</f>
        <v>0.17510000000000001</v>
      </c>
      <c r="T1724" s="9">
        <f t="shared" si="286"/>
        <v>9649.48</v>
      </c>
      <c r="U1724" s="9">
        <f t="shared" si="287"/>
        <v>476.81</v>
      </c>
      <c r="V1724" s="9">
        <f t="shared" si="288"/>
        <v>83.49</v>
      </c>
      <c r="W1724" s="9">
        <f t="shared" si="289"/>
        <v>560.29999999999995</v>
      </c>
      <c r="X1724" s="22">
        <f t="shared" si="290"/>
        <v>38818.630000000005</v>
      </c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</row>
    <row r="1725" spans="1:159" s="4" customFormat="1">
      <c r="A1725" s="78" t="s">
        <v>2319</v>
      </c>
      <c r="B1725" s="90" t="s">
        <v>544</v>
      </c>
      <c r="C1725" s="91">
        <v>5566</v>
      </c>
      <c r="D1725" s="90" t="s">
        <v>140</v>
      </c>
      <c r="E1725" s="110" t="str">
        <f>VLOOKUP($C1725,'2023-24 School Level AAFTE'!$C$4:$L$2380,9,FALSE)</f>
        <v>No</v>
      </c>
      <c r="F1725" s="98">
        <f>VLOOKUP($C1725,'2023-24 School Level AAFTE'!$C$4:$J$2380,8,FALSE)</f>
        <v>1691.3999999999999</v>
      </c>
      <c r="G1725" s="100">
        <f>IFERROR(IF(E1725= "yes",VLOOKUP(C1725,Summary!$B:$I,5,0),0),0)</f>
        <v>0</v>
      </c>
      <c r="H1725" s="99">
        <f t="shared" si="281"/>
        <v>0</v>
      </c>
      <c r="I1725" s="157">
        <f>VLOOKUP($A1725,'2024-25 Salary &amp; Benefits'!$A:$I,3,FALSE)</f>
        <v>1.18</v>
      </c>
      <c r="J1725" s="157">
        <f>VLOOKUP($A1725,'2024-25 Salary &amp; Benefits'!$A:$I,4,FALSE)</f>
        <v>1.18</v>
      </c>
      <c r="K1725" s="144">
        <f t="shared" si="282"/>
        <v>0</v>
      </c>
      <c r="L1725" s="143">
        <f t="shared" si="283"/>
        <v>0</v>
      </c>
      <c r="M1725" s="145">
        <f>'2024-25 Salary &amp; Benefits'!$E$6</f>
        <v>72728</v>
      </c>
      <c r="N1725" s="145">
        <f>'2024-25 Salary &amp; Benefits'!$F$6</f>
        <v>78209</v>
      </c>
      <c r="O1725" s="9">
        <f t="shared" si="284"/>
        <v>0</v>
      </c>
      <c r="P1725" s="9">
        <f t="shared" si="285"/>
        <v>0</v>
      </c>
      <c r="Q1725" s="9">
        <f>'2024-25 Salary &amp; Benefits'!G$6</f>
        <v>14418.72</v>
      </c>
      <c r="R1725" s="146">
        <f>'2024-25 Salary &amp; Benefits'!H$6</f>
        <v>0.18149999999999999</v>
      </c>
      <c r="S1725" s="146">
        <f>'2024-25 Salary &amp; Benefits'!I$6</f>
        <v>0.17510000000000001</v>
      </c>
      <c r="T1725" s="9">
        <f t="shared" si="286"/>
        <v>0</v>
      </c>
      <c r="U1725" s="9">
        <f t="shared" si="287"/>
        <v>0</v>
      </c>
      <c r="V1725" s="9">
        <f t="shared" si="288"/>
        <v>0</v>
      </c>
      <c r="W1725" s="9">
        <f t="shared" si="289"/>
        <v>0</v>
      </c>
      <c r="X1725" s="22">
        <f t="shared" si="290"/>
        <v>0</v>
      </c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</row>
    <row r="1726" spans="1:159" s="4" customFormat="1">
      <c r="A1726" s="78" t="s">
        <v>2319</v>
      </c>
      <c r="B1726" s="90" t="s">
        <v>544</v>
      </c>
      <c r="C1726" s="91">
        <v>5276</v>
      </c>
      <c r="D1726" s="90" t="s">
        <v>637</v>
      </c>
      <c r="E1726" s="110" t="str">
        <f>VLOOKUP($C1726,'2023-24 School Level AAFTE'!$C$4:$L$2380,9,FALSE)</f>
        <v>No</v>
      </c>
      <c r="F1726" s="98">
        <f>VLOOKUP($C1726,'2023-24 School Level AAFTE'!$C$4:$J$2380,8,FALSE)</f>
        <v>440.15</v>
      </c>
      <c r="G1726" s="100">
        <f>IFERROR(IF(E1726= "yes",VLOOKUP(C1726,Summary!$B:$I,5,0),0),0)</f>
        <v>0</v>
      </c>
      <c r="H1726" s="99">
        <f t="shared" si="281"/>
        <v>0</v>
      </c>
      <c r="I1726" s="157">
        <f>VLOOKUP($A1726,'2024-25 Salary &amp; Benefits'!$A:$I,3,FALSE)</f>
        <v>1.18</v>
      </c>
      <c r="J1726" s="157">
        <f>VLOOKUP($A1726,'2024-25 Salary &amp; Benefits'!$A:$I,4,FALSE)</f>
        <v>1.18</v>
      </c>
      <c r="K1726" s="144">
        <f t="shared" si="282"/>
        <v>0</v>
      </c>
      <c r="L1726" s="143">
        <f t="shared" si="283"/>
        <v>0</v>
      </c>
      <c r="M1726" s="145">
        <f>'2024-25 Salary &amp; Benefits'!$E$6</f>
        <v>72728</v>
      </c>
      <c r="N1726" s="145">
        <f>'2024-25 Salary &amp; Benefits'!$F$6</f>
        <v>78209</v>
      </c>
      <c r="O1726" s="9">
        <f t="shared" si="284"/>
        <v>0</v>
      </c>
      <c r="P1726" s="9">
        <f t="shared" si="285"/>
        <v>0</v>
      </c>
      <c r="Q1726" s="9">
        <f>'2024-25 Salary &amp; Benefits'!G$6</f>
        <v>14418.72</v>
      </c>
      <c r="R1726" s="146">
        <f>'2024-25 Salary &amp; Benefits'!H$6</f>
        <v>0.18149999999999999</v>
      </c>
      <c r="S1726" s="146">
        <f>'2024-25 Salary &amp; Benefits'!I$6</f>
        <v>0.17510000000000001</v>
      </c>
      <c r="T1726" s="9">
        <f t="shared" si="286"/>
        <v>0</v>
      </c>
      <c r="U1726" s="9">
        <f t="shared" si="287"/>
        <v>0</v>
      </c>
      <c r="V1726" s="9">
        <f t="shared" si="288"/>
        <v>0</v>
      </c>
      <c r="W1726" s="9">
        <f t="shared" si="289"/>
        <v>0</v>
      </c>
      <c r="X1726" s="22">
        <f t="shared" si="290"/>
        <v>0</v>
      </c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</row>
    <row r="1727" spans="1:159" s="4" customFormat="1">
      <c r="A1727" s="78" t="s">
        <v>2319</v>
      </c>
      <c r="B1727" s="90" t="s">
        <v>544</v>
      </c>
      <c r="C1727" s="91">
        <v>3714</v>
      </c>
      <c r="D1727" s="90" t="s">
        <v>620</v>
      </c>
      <c r="E1727" s="110" t="str">
        <f>VLOOKUP($C1727,'2023-24 School Level AAFTE'!$C$4:$L$2380,9,FALSE)</f>
        <v>Yes</v>
      </c>
      <c r="F1727" s="98">
        <f>VLOOKUP($C1727,'2023-24 School Level AAFTE'!$C$4:$J$2380,8,FALSE)</f>
        <v>354.57</v>
      </c>
      <c r="G1727" s="100">
        <f>IFERROR(IF(E1727= "yes",VLOOKUP(C1727,Summary!$B:$I,5,0),0),0)</f>
        <v>0</v>
      </c>
      <c r="H1727" s="99">
        <f t="shared" si="281"/>
        <v>354.57</v>
      </c>
      <c r="I1727" s="157">
        <f>VLOOKUP($A1727,'2024-25 Salary &amp; Benefits'!$A:$I,3,FALSE)</f>
        <v>1.18</v>
      </c>
      <c r="J1727" s="157">
        <f>VLOOKUP($A1727,'2024-25 Salary &amp; Benefits'!$A:$I,4,FALSE)</f>
        <v>1.18</v>
      </c>
      <c r="K1727" s="144">
        <f t="shared" si="282"/>
        <v>354.57</v>
      </c>
      <c r="L1727" s="143">
        <f t="shared" si="283"/>
        <v>1.04</v>
      </c>
      <c r="M1727" s="145">
        <f>'2024-25 Salary &amp; Benefits'!$E$6</f>
        <v>72728</v>
      </c>
      <c r="N1727" s="145">
        <f>'2024-25 Salary &amp; Benefits'!$F$6</f>
        <v>78209</v>
      </c>
      <c r="O1727" s="9">
        <f t="shared" si="284"/>
        <v>89251.8</v>
      </c>
      <c r="P1727" s="9">
        <f t="shared" si="285"/>
        <v>6726.2799999999988</v>
      </c>
      <c r="Q1727" s="9">
        <f>'2024-25 Salary &amp; Benefits'!G$6</f>
        <v>14418.72</v>
      </c>
      <c r="R1727" s="146">
        <f>'2024-25 Salary &amp; Benefits'!H$6</f>
        <v>0.18149999999999999</v>
      </c>
      <c r="S1727" s="146">
        <f>'2024-25 Salary &amp; Benefits'!I$6</f>
        <v>0.17510000000000001</v>
      </c>
      <c r="T1727" s="9">
        <f t="shared" si="286"/>
        <v>32372.44</v>
      </c>
      <c r="U1727" s="9">
        <f t="shared" si="287"/>
        <v>1599.63</v>
      </c>
      <c r="V1727" s="9">
        <f t="shared" si="288"/>
        <v>280.10000000000002</v>
      </c>
      <c r="W1727" s="9">
        <f t="shared" si="289"/>
        <v>1879.73</v>
      </c>
      <c r="X1727" s="22">
        <f t="shared" si="290"/>
        <v>130230.25</v>
      </c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</row>
    <row r="1728" spans="1:159" s="4" customFormat="1">
      <c r="A1728" s="78" t="s">
        <v>2319</v>
      </c>
      <c r="B1728" s="90" t="s">
        <v>544</v>
      </c>
      <c r="C1728" s="91">
        <v>2462</v>
      </c>
      <c r="D1728" s="90" t="s">
        <v>591</v>
      </c>
      <c r="E1728" s="110" t="str">
        <f>VLOOKUP($C1728,'2023-24 School Level AAFTE'!$C$4:$L$2380,9,FALSE)</f>
        <v>No</v>
      </c>
      <c r="F1728" s="98">
        <f>VLOOKUP($C1728,'2023-24 School Level AAFTE'!$C$4:$J$2380,8,FALSE)</f>
        <v>531.42999999999995</v>
      </c>
      <c r="G1728" s="100">
        <f>IFERROR(IF(E1728= "yes",VLOOKUP(C1728,Summary!$B:$I,5,0),0),0)</f>
        <v>0</v>
      </c>
      <c r="H1728" s="99">
        <f t="shared" si="281"/>
        <v>0</v>
      </c>
      <c r="I1728" s="157">
        <f>VLOOKUP($A1728,'2024-25 Salary &amp; Benefits'!$A:$I,3,FALSE)</f>
        <v>1.18</v>
      </c>
      <c r="J1728" s="157">
        <f>VLOOKUP($A1728,'2024-25 Salary &amp; Benefits'!$A:$I,4,FALSE)</f>
        <v>1.18</v>
      </c>
      <c r="K1728" s="144">
        <f t="shared" si="282"/>
        <v>0</v>
      </c>
      <c r="L1728" s="143">
        <f t="shared" si="283"/>
        <v>0</v>
      </c>
      <c r="M1728" s="145">
        <f>'2024-25 Salary &amp; Benefits'!$E$6</f>
        <v>72728</v>
      </c>
      <c r="N1728" s="145">
        <f>'2024-25 Salary &amp; Benefits'!$F$6</f>
        <v>78209</v>
      </c>
      <c r="O1728" s="9">
        <f t="shared" si="284"/>
        <v>0</v>
      </c>
      <c r="P1728" s="9">
        <f t="shared" si="285"/>
        <v>0</v>
      </c>
      <c r="Q1728" s="9">
        <f>'2024-25 Salary &amp; Benefits'!G$6</f>
        <v>14418.72</v>
      </c>
      <c r="R1728" s="146">
        <f>'2024-25 Salary &amp; Benefits'!H$6</f>
        <v>0.18149999999999999</v>
      </c>
      <c r="S1728" s="146">
        <f>'2024-25 Salary &amp; Benefits'!I$6</f>
        <v>0.17510000000000001</v>
      </c>
      <c r="T1728" s="9">
        <f t="shared" si="286"/>
        <v>0</v>
      </c>
      <c r="U1728" s="9">
        <f t="shared" si="287"/>
        <v>0</v>
      </c>
      <c r="V1728" s="9">
        <f t="shared" si="288"/>
        <v>0</v>
      </c>
      <c r="W1728" s="9">
        <f t="shared" si="289"/>
        <v>0</v>
      </c>
      <c r="X1728" s="22">
        <f t="shared" si="290"/>
        <v>0</v>
      </c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</row>
    <row r="1729" spans="1:159" s="4" customFormat="1">
      <c r="A1729" s="78" t="s">
        <v>2319</v>
      </c>
      <c r="B1729" s="90" t="s">
        <v>544</v>
      </c>
      <c r="C1729" s="91">
        <v>2435</v>
      </c>
      <c r="D1729" s="90" t="s">
        <v>588</v>
      </c>
      <c r="E1729" s="110" t="str">
        <f>VLOOKUP($C1729,'2023-24 School Level AAFTE'!$C$4:$L$2380,9,FALSE)</f>
        <v>No</v>
      </c>
      <c r="F1729" s="98">
        <f>VLOOKUP($C1729,'2023-24 School Level AAFTE'!$C$4:$J$2380,8,FALSE)</f>
        <v>1024.2</v>
      </c>
      <c r="G1729" s="100">
        <f>IFERROR(IF(E1729= "yes",VLOOKUP(C1729,Summary!$B:$I,5,0),0),0)</f>
        <v>0</v>
      </c>
      <c r="H1729" s="99">
        <f t="shared" si="281"/>
        <v>0</v>
      </c>
      <c r="I1729" s="157">
        <f>VLOOKUP($A1729,'2024-25 Salary &amp; Benefits'!$A:$I,3,FALSE)</f>
        <v>1.18</v>
      </c>
      <c r="J1729" s="157">
        <f>VLOOKUP($A1729,'2024-25 Salary &amp; Benefits'!$A:$I,4,FALSE)</f>
        <v>1.18</v>
      </c>
      <c r="K1729" s="144">
        <f t="shared" si="282"/>
        <v>0</v>
      </c>
      <c r="L1729" s="143">
        <f t="shared" si="283"/>
        <v>0</v>
      </c>
      <c r="M1729" s="145">
        <f>'2024-25 Salary &amp; Benefits'!$E$6</f>
        <v>72728</v>
      </c>
      <c r="N1729" s="145">
        <f>'2024-25 Salary &amp; Benefits'!$F$6</f>
        <v>78209</v>
      </c>
      <c r="O1729" s="9">
        <f t="shared" si="284"/>
        <v>0</v>
      </c>
      <c r="P1729" s="9">
        <f t="shared" si="285"/>
        <v>0</v>
      </c>
      <c r="Q1729" s="9">
        <f>'2024-25 Salary &amp; Benefits'!G$6</f>
        <v>14418.72</v>
      </c>
      <c r="R1729" s="146">
        <f>'2024-25 Salary &amp; Benefits'!H$6</f>
        <v>0.18149999999999999</v>
      </c>
      <c r="S1729" s="146">
        <f>'2024-25 Salary &amp; Benefits'!I$6</f>
        <v>0.17510000000000001</v>
      </c>
      <c r="T1729" s="9">
        <f t="shared" si="286"/>
        <v>0</v>
      </c>
      <c r="U1729" s="9">
        <f t="shared" si="287"/>
        <v>0</v>
      </c>
      <c r="V1729" s="9">
        <f t="shared" si="288"/>
        <v>0</v>
      </c>
      <c r="W1729" s="9">
        <f t="shared" si="289"/>
        <v>0</v>
      </c>
      <c r="X1729" s="22">
        <f t="shared" si="290"/>
        <v>0</v>
      </c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</row>
    <row r="1730" spans="1:159" s="4" customFormat="1">
      <c r="A1730" s="78" t="s">
        <v>2319</v>
      </c>
      <c r="B1730" s="90" t="s">
        <v>544</v>
      </c>
      <c r="C1730" s="91">
        <v>2069</v>
      </c>
      <c r="D1730" s="90" t="s">
        <v>555</v>
      </c>
      <c r="E1730" s="110" t="str">
        <f>VLOOKUP($C1730,'2023-24 School Level AAFTE'!$C$4:$L$2380,9,FALSE)</f>
        <v>No</v>
      </c>
      <c r="F1730" s="98">
        <f>VLOOKUP($C1730,'2023-24 School Level AAFTE'!$C$4:$J$2380,8,FALSE)</f>
        <v>205.16</v>
      </c>
      <c r="G1730" s="100">
        <f>IFERROR(IF(E1730= "yes",VLOOKUP(C1730,Summary!$B:$I,5,0),0),0)</f>
        <v>0</v>
      </c>
      <c r="H1730" s="99">
        <f t="shared" si="281"/>
        <v>0</v>
      </c>
      <c r="I1730" s="157">
        <f>VLOOKUP($A1730,'2024-25 Salary &amp; Benefits'!$A:$I,3,FALSE)</f>
        <v>1.18</v>
      </c>
      <c r="J1730" s="157">
        <f>VLOOKUP($A1730,'2024-25 Salary &amp; Benefits'!$A:$I,4,FALSE)</f>
        <v>1.18</v>
      </c>
      <c r="K1730" s="144">
        <f t="shared" si="282"/>
        <v>0</v>
      </c>
      <c r="L1730" s="143">
        <f t="shared" si="283"/>
        <v>0</v>
      </c>
      <c r="M1730" s="145">
        <f>'2024-25 Salary &amp; Benefits'!$E$6</f>
        <v>72728</v>
      </c>
      <c r="N1730" s="145">
        <f>'2024-25 Salary &amp; Benefits'!$F$6</f>
        <v>78209</v>
      </c>
      <c r="O1730" s="9">
        <f t="shared" si="284"/>
        <v>0</v>
      </c>
      <c r="P1730" s="9">
        <f t="shared" si="285"/>
        <v>0</v>
      </c>
      <c r="Q1730" s="9">
        <f>'2024-25 Salary &amp; Benefits'!G$6</f>
        <v>14418.72</v>
      </c>
      <c r="R1730" s="146">
        <f>'2024-25 Salary &amp; Benefits'!H$6</f>
        <v>0.18149999999999999</v>
      </c>
      <c r="S1730" s="146">
        <f>'2024-25 Salary &amp; Benefits'!I$6</f>
        <v>0.17510000000000001</v>
      </c>
      <c r="T1730" s="9">
        <f t="shared" si="286"/>
        <v>0</v>
      </c>
      <c r="U1730" s="9">
        <f t="shared" si="287"/>
        <v>0</v>
      </c>
      <c r="V1730" s="9">
        <f t="shared" si="288"/>
        <v>0</v>
      </c>
      <c r="W1730" s="9">
        <f t="shared" si="289"/>
        <v>0</v>
      </c>
      <c r="X1730" s="22">
        <f t="shared" si="290"/>
        <v>0</v>
      </c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</row>
    <row r="1731" spans="1:159" s="4" customFormat="1">
      <c r="A1731" s="78" t="s">
        <v>2319</v>
      </c>
      <c r="B1731" s="90" t="s">
        <v>544</v>
      </c>
      <c r="C1731" s="89">
        <v>5565</v>
      </c>
      <c r="D1731" s="79" t="s">
        <v>3085</v>
      </c>
      <c r="E1731" s="110" t="str">
        <f>VLOOKUP($C1731,'2023-24 School Level AAFTE'!$C$4:$L$2380,9,FALSE)</f>
        <v>No</v>
      </c>
      <c r="F1731" s="98">
        <f>VLOOKUP($C1731,'2023-24 School Level AAFTE'!$C$4:$J$2380,8,FALSE)</f>
        <v>306.86</v>
      </c>
      <c r="G1731" s="100">
        <f>IFERROR(IF(E1731= "yes",VLOOKUP(C1731,Summary!$B:$I,5,0),0),0)</f>
        <v>0</v>
      </c>
      <c r="H1731" s="99">
        <f t="shared" si="281"/>
        <v>0</v>
      </c>
      <c r="I1731" s="157">
        <f>VLOOKUP($A1731,'2024-25 Salary &amp; Benefits'!$A:$I,3,FALSE)</f>
        <v>1.18</v>
      </c>
      <c r="J1731" s="157">
        <f>VLOOKUP($A1731,'2024-25 Salary &amp; Benefits'!$A:$I,4,FALSE)</f>
        <v>1.18</v>
      </c>
      <c r="K1731" s="144">
        <f t="shared" si="282"/>
        <v>0</v>
      </c>
      <c r="L1731" s="143">
        <f t="shared" si="283"/>
        <v>0</v>
      </c>
      <c r="M1731" s="145">
        <f>'2024-25 Salary &amp; Benefits'!$E$6</f>
        <v>72728</v>
      </c>
      <c r="N1731" s="145">
        <f>'2024-25 Salary &amp; Benefits'!$F$6</f>
        <v>78209</v>
      </c>
      <c r="O1731" s="9">
        <f t="shared" si="284"/>
        <v>0</v>
      </c>
      <c r="P1731" s="9">
        <f t="shared" si="285"/>
        <v>0</v>
      </c>
      <c r="Q1731" s="9">
        <f>'2024-25 Salary &amp; Benefits'!G$6</f>
        <v>14418.72</v>
      </c>
      <c r="R1731" s="146">
        <f>'2024-25 Salary &amp; Benefits'!H$6</f>
        <v>0.18149999999999999</v>
      </c>
      <c r="S1731" s="146">
        <f>'2024-25 Salary &amp; Benefits'!I$6</f>
        <v>0.17510000000000001</v>
      </c>
      <c r="T1731" s="9">
        <f t="shared" si="286"/>
        <v>0</v>
      </c>
      <c r="U1731" s="9">
        <f t="shared" si="287"/>
        <v>0</v>
      </c>
      <c r="V1731" s="9">
        <f t="shared" si="288"/>
        <v>0</v>
      </c>
      <c r="W1731" s="9">
        <f t="shared" si="289"/>
        <v>0</v>
      </c>
      <c r="X1731" s="22">
        <f t="shared" si="290"/>
        <v>0</v>
      </c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</row>
    <row r="1732" spans="1:159" s="4" customFormat="1">
      <c r="A1732" s="78" t="s">
        <v>2319</v>
      </c>
      <c r="B1732" s="90" t="s">
        <v>544</v>
      </c>
      <c r="C1732" s="91">
        <v>2353</v>
      </c>
      <c r="D1732" s="90" t="s">
        <v>584</v>
      </c>
      <c r="E1732" s="110" t="str">
        <f>VLOOKUP($C1732,'2023-24 School Level AAFTE'!$C$4:$L$2380,9,FALSE)</f>
        <v>No</v>
      </c>
      <c r="F1732" s="98">
        <f>VLOOKUP($C1732,'2023-24 School Level AAFTE'!$C$4:$J$2380,8,FALSE)</f>
        <v>407.14</v>
      </c>
      <c r="G1732" s="100">
        <f>IFERROR(IF(E1732= "yes",VLOOKUP(C1732,Summary!$B:$I,5,0),0),0)</f>
        <v>0</v>
      </c>
      <c r="H1732" s="99">
        <f t="shared" ref="H1732:H1795" si="291">IF(E1732= "yes", F1732,0)</f>
        <v>0</v>
      </c>
      <c r="I1732" s="157">
        <f>VLOOKUP($A1732,'2024-25 Salary &amp; Benefits'!$A:$I,3,FALSE)</f>
        <v>1.18</v>
      </c>
      <c r="J1732" s="157">
        <f>VLOOKUP($A1732,'2024-25 Salary &amp; Benefits'!$A:$I,4,FALSE)</f>
        <v>1.18</v>
      </c>
      <c r="K1732" s="144">
        <f t="shared" ref="K1732:K1795" si="292">IF(G1732&gt;0,G1732,H1732)</f>
        <v>0</v>
      </c>
      <c r="L1732" s="143">
        <f t="shared" ref="L1732:L1795" si="293">ROUND((($K1732*1.1*36)/15)/900,3)</f>
        <v>0</v>
      </c>
      <c r="M1732" s="145">
        <f>'2024-25 Salary &amp; Benefits'!$E$6</f>
        <v>72728</v>
      </c>
      <c r="N1732" s="145">
        <f>'2024-25 Salary &amp; Benefits'!$F$6</f>
        <v>78209</v>
      </c>
      <c r="O1732" s="9">
        <f t="shared" ref="O1732:O1795" si="294">ROUND($I1732*$M1732*$L1732,2)</f>
        <v>0</v>
      </c>
      <c r="P1732" s="9">
        <f t="shared" ref="P1732:P1795" si="295">ROUND($J1732*$N1732*$L1732,2)-O1732</f>
        <v>0</v>
      </c>
      <c r="Q1732" s="9">
        <f>'2024-25 Salary &amp; Benefits'!G$6</f>
        <v>14418.72</v>
      </c>
      <c r="R1732" s="146">
        <f>'2024-25 Salary &amp; Benefits'!H$6</f>
        <v>0.18149999999999999</v>
      </c>
      <c r="S1732" s="146">
        <f>'2024-25 Salary &amp; Benefits'!I$6</f>
        <v>0.17510000000000001</v>
      </c>
      <c r="T1732" s="9">
        <f t="shared" ref="T1732:T1795" si="296">ROUND(O1732*R1732+P1732*S1732+L1732*Q1732,2)</f>
        <v>0</v>
      </c>
      <c r="U1732" s="9">
        <f t="shared" ref="U1732:U1795" si="297">ROUND((($N1732*$J1732*$L1732)/180)*3,2)</f>
        <v>0</v>
      </c>
      <c r="V1732" s="9">
        <f t="shared" ref="V1732:V1795" si="298">ROUND(U1732*S1732,2)</f>
        <v>0</v>
      </c>
      <c r="W1732" s="9">
        <f t="shared" ref="W1732:W1795" si="299">SUM(U1732:V1732)</f>
        <v>0</v>
      </c>
      <c r="X1732" s="22">
        <f t="shared" ref="X1732:X1795" si="300">SUM(T1732,O1732:P1732,W1732)</f>
        <v>0</v>
      </c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</row>
    <row r="1733" spans="1:159" s="4" customFormat="1">
      <c r="A1733" s="78" t="s">
        <v>2319</v>
      </c>
      <c r="B1733" s="90" t="s">
        <v>544</v>
      </c>
      <c r="C1733" s="91">
        <v>2089</v>
      </c>
      <c r="D1733" s="90" t="s">
        <v>558</v>
      </c>
      <c r="E1733" s="110" t="str">
        <f>VLOOKUP($C1733,'2023-24 School Level AAFTE'!$C$4:$L$2380,9,FALSE)</f>
        <v>Yes</v>
      </c>
      <c r="F1733" s="98">
        <f>VLOOKUP($C1733,'2023-24 School Level AAFTE'!$C$4:$J$2380,8,FALSE)</f>
        <v>249</v>
      </c>
      <c r="G1733" s="100">
        <f>IFERROR(IF(E1733= "yes",VLOOKUP(C1733,Summary!$B:$I,5,0),0),0)</f>
        <v>0</v>
      </c>
      <c r="H1733" s="99">
        <f t="shared" si="291"/>
        <v>249</v>
      </c>
      <c r="I1733" s="157">
        <f>VLOOKUP($A1733,'2024-25 Salary &amp; Benefits'!$A:$I,3,FALSE)</f>
        <v>1.18</v>
      </c>
      <c r="J1733" s="157">
        <f>VLOOKUP($A1733,'2024-25 Salary &amp; Benefits'!$A:$I,4,FALSE)</f>
        <v>1.18</v>
      </c>
      <c r="K1733" s="144">
        <f t="shared" si="292"/>
        <v>249</v>
      </c>
      <c r="L1733" s="143">
        <f t="shared" si="293"/>
        <v>0.73</v>
      </c>
      <c r="M1733" s="145">
        <f>'2024-25 Salary &amp; Benefits'!$E$6</f>
        <v>72728</v>
      </c>
      <c r="N1733" s="145">
        <f>'2024-25 Salary &amp; Benefits'!$F$6</f>
        <v>78209</v>
      </c>
      <c r="O1733" s="9">
        <f t="shared" si="294"/>
        <v>62647.9</v>
      </c>
      <c r="P1733" s="9">
        <f t="shared" si="295"/>
        <v>4721.3299999999945</v>
      </c>
      <c r="Q1733" s="9">
        <f>'2024-25 Salary &amp; Benefits'!G$6</f>
        <v>14418.72</v>
      </c>
      <c r="R1733" s="146">
        <f>'2024-25 Salary &amp; Benefits'!H$6</f>
        <v>0.18149999999999999</v>
      </c>
      <c r="S1733" s="146">
        <f>'2024-25 Salary &amp; Benefits'!I$6</f>
        <v>0.17510000000000001</v>
      </c>
      <c r="T1733" s="9">
        <f t="shared" si="296"/>
        <v>22722.959999999999</v>
      </c>
      <c r="U1733" s="9">
        <f t="shared" si="297"/>
        <v>1122.82</v>
      </c>
      <c r="V1733" s="9">
        <f t="shared" si="298"/>
        <v>196.61</v>
      </c>
      <c r="W1733" s="9">
        <f t="shared" si="299"/>
        <v>1319.4299999999998</v>
      </c>
      <c r="X1733" s="22">
        <f t="shared" si="300"/>
        <v>91411.62</v>
      </c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</row>
    <row r="1734" spans="1:159" s="4" customFormat="1">
      <c r="A1734" s="78" t="s">
        <v>2319</v>
      </c>
      <c r="B1734" s="90" t="s">
        <v>544</v>
      </c>
      <c r="C1734" s="91">
        <v>3517</v>
      </c>
      <c r="D1734" s="90" t="s">
        <v>616</v>
      </c>
      <c r="E1734" s="110" t="str">
        <f>VLOOKUP($C1734,'2023-24 School Level AAFTE'!$C$4:$L$2380,9,FALSE)</f>
        <v>No</v>
      </c>
      <c r="F1734" s="98">
        <f>VLOOKUP($C1734,'2023-24 School Level AAFTE'!$C$4:$J$2380,8,FALSE)</f>
        <v>459.82</v>
      </c>
      <c r="G1734" s="100">
        <f>IFERROR(IF(E1734= "yes",VLOOKUP(C1734,Summary!$B:$I,5,0),0),0)</f>
        <v>0</v>
      </c>
      <c r="H1734" s="99">
        <f t="shared" si="291"/>
        <v>0</v>
      </c>
      <c r="I1734" s="157">
        <f>VLOOKUP($A1734,'2024-25 Salary &amp; Benefits'!$A:$I,3,FALSE)</f>
        <v>1.18</v>
      </c>
      <c r="J1734" s="157">
        <f>VLOOKUP($A1734,'2024-25 Salary &amp; Benefits'!$A:$I,4,FALSE)</f>
        <v>1.18</v>
      </c>
      <c r="K1734" s="144">
        <f t="shared" si="292"/>
        <v>0</v>
      </c>
      <c r="L1734" s="143">
        <f t="shared" si="293"/>
        <v>0</v>
      </c>
      <c r="M1734" s="145">
        <f>'2024-25 Salary &amp; Benefits'!$E$6</f>
        <v>72728</v>
      </c>
      <c r="N1734" s="145">
        <f>'2024-25 Salary &amp; Benefits'!$F$6</f>
        <v>78209</v>
      </c>
      <c r="O1734" s="9">
        <f t="shared" si="294"/>
        <v>0</v>
      </c>
      <c r="P1734" s="9">
        <f t="shared" si="295"/>
        <v>0</v>
      </c>
      <c r="Q1734" s="9">
        <f>'2024-25 Salary &amp; Benefits'!G$6</f>
        <v>14418.72</v>
      </c>
      <c r="R1734" s="146">
        <f>'2024-25 Salary &amp; Benefits'!H$6</f>
        <v>0.18149999999999999</v>
      </c>
      <c r="S1734" s="146">
        <f>'2024-25 Salary &amp; Benefits'!I$6</f>
        <v>0.17510000000000001</v>
      </c>
      <c r="T1734" s="9">
        <f t="shared" si="296"/>
        <v>0</v>
      </c>
      <c r="U1734" s="9">
        <f t="shared" si="297"/>
        <v>0</v>
      </c>
      <c r="V1734" s="9">
        <f t="shared" si="298"/>
        <v>0</v>
      </c>
      <c r="W1734" s="9">
        <f t="shared" si="299"/>
        <v>0</v>
      </c>
      <c r="X1734" s="22">
        <f t="shared" si="300"/>
        <v>0</v>
      </c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</row>
    <row r="1735" spans="1:159" s="4" customFormat="1">
      <c r="A1735" s="78" t="s">
        <v>2319</v>
      </c>
      <c r="B1735" s="90" t="s">
        <v>544</v>
      </c>
      <c r="C1735" s="91">
        <v>5203</v>
      </c>
      <c r="D1735" s="90" t="s">
        <v>634</v>
      </c>
      <c r="E1735" s="110" t="str">
        <f>VLOOKUP($C1735,'2023-24 School Level AAFTE'!$C$4:$L$2380,9,FALSE)</f>
        <v>No</v>
      </c>
      <c r="F1735" s="98">
        <f>VLOOKUP($C1735,'2023-24 School Level AAFTE'!$C$4:$J$2380,8,FALSE)</f>
        <v>474.86</v>
      </c>
      <c r="G1735" s="100">
        <f>IFERROR(IF(E1735= "yes",VLOOKUP(C1735,Summary!$B:$I,5,0),0),0)</f>
        <v>0</v>
      </c>
      <c r="H1735" s="99">
        <f t="shared" si="291"/>
        <v>0</v>
      </c>
      <c r="I1735" s="157">
        <f>VLOOKUP($A1735,'2024-25 Salary &amp; Benefits'!$A:$I,3,FALSE)</f>
        <v>1.18</v>
      </c>
      <c r="J1735" s="157">
        <f>VLOOKUP($A1735,'2024-25 Salary &amp; Benefits'!$A:$I,4,FALSE)</f>
        <v>1.18</v>
      </c>
      <c r="K1735" s="144">
        <f t="shared" si="292"/>
        <v>0</v>
      </c>
      <c r="L1735" s="143">
        <f t="shared" si="293"/>
        <v>0</v>
      </c>
      <c r="M1735" s="145">
        <f>'2024-25 Salary &amp; Benefits'!$E$6</f>
        <v>72728</v>
      </c>
      <c r="N1735" s="145">
        <f>'2024-25 Salary &amp; Benefits'!$F$6</f>
        <v>78209</v>
      </c>
      <c r="O1735" s="9">
        <f t="shared" si="294"/>
        <v>0</v>
      </c>
      <c r="P1735" s="9">
        <f t="shared" si="295"/>
        <v>0</v>
      </c>
      <c r="Q1735" s="9">
        <f>'2024-25 Salary &amp; Benefits'!G$6</f>
        <v>14418.72</v>
      </c>
      <c r="R1735" s="146">
        <f>'2024-25 Salary &amp; Benefits'!H$6</f>
        <v>0.18149999999999999</v>
      </c>
      <c r="S1735" s="146">
        <f>'2024-25 Salary &amp; Benefits'!I$6</f>
        <v>0.17510000000000001</v>
      </c>
      <c r="T1735" s="9">
        <f t="shared" si="296"/>
        <v>0</v>
      </c>
      <c r="U1735" s="9">
        <f t="shared" si="297"/>
        <v>0</v>
      </c>
      <c r="V1735" s="9">
        <f t="shared" si="298"/>
        <v>0</v>
      </c>
      <c r="W1735" s="9">
        <f t="shared" si="299"/>
        <v>0</v>
      </c>
      <c r="X1735" s="22">
        <f t="shared" si="300"/>
        <v>0</v>
      </c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</row>
    <row r="1736" spans="1:159" s="4" customFormat="1">
      <c r="A1736" s="78" t="s">
        <v>2319</v>
      </c>
      <c r="B1736" s="90" t="s">
        <v>544</v>
      </c>
      <c r="C1736" s="91">
        <v>2201</v>
      </c>
      <c r="D1736" s="90" t="s">
        <v>573</v>
      </c>
      <c r="E1736" s="110" t="str">
        <f>VLOOKUP($C1736,'2023-24 School Level AAFTE'!$C$4:$L$2380,9,FALSE)</f>
        <v>No</v>
      </c>
      <c r="F1736" s="98">
        <f>VLOOKUP($C1736,'2023-24 School Level AAFTE'!$C$4:$J$2380,8,FALSE)</f>
        <v>216</v>
      </c>
      <c r="G1736" s="100">
        <f>IFERROR(IF(E1736= "yes",VLOOKUP(C1736,Summary!$B:$I,5,0),0),0)</f>
        <v>0</v>
      </c>
      <c r="H1736" s="99">
        <f t="shared" si="291"/>
        <v>0</v>
      </c>
      <c r="I1736" s="157">
        <f>VLOOKUP($A1736,'2024-25 Salary &amp; Benefits'!$A:$I,3,FALSE)</f>
        <v>1.18</v>
      </c>
      <c r="J1736" s="157">
        <f>VLOOKUP($A1736,'2024-25 Salary &amp; Benefits'!$A:$I,4,FALSE)</f>
        <v>1.18</v>
      </c>
      <c r="K1736" s="144">
        <f t="shared" si="292"/>
        <v>0</v>
      </c>
      <c r="L1736" s="143">
        <f t="shared" si="293"/>
        <v>0</v>
      </c>
      <c r="M1736" s="145">
        <f>'2024-25 Salary &amp; Benefits'!$E$6</f>
        <v>72728</v>
      </c>
      <c r="N1736" s="145">
        <f>'2024-25 Salary &amp; Benefits'!$F$6</f>
        <v>78209</v>
      </c>
      <c r="O1736" s="9">
        <f t="shared" si="294"/>
        <v>0</v>
      </c>
      <c r="P1736" s="9">
        <f t="shared" si="295"/>
        <v>0</v>
      </c>
      <c r="Q1736" s="9">
        <f>'2024-25 Salary &amp; Benefits'!G$6</f>
        <v>14418.72</v>
      </c>
      <c r="R1736" s="146">
        <f>'2024-25 Salary &amp; Benefits'!H$6</f>
        <v>0.18149999999999999</v>
      </c>
      <c r="S1736" s="146">
        <f>'2024-25 Salary &amp; Benefits'!I$6</f>
        <v>0.17510000000000001</v>
      </c>
      <c r="T1736" s="9">
        <f t="shared" si="296"/>
        <v>0</v>
      </c>
      <c r="U1736" s="9">
        <f t="shared" si="297"/>
        <v>0</v>
      </c>
      <c r="V1736" s="9">
        <f t="shared" si="298"/>
        <v>0</v>
      </c>
      <c r="W1736" s="9">
        <f t="shared" si="299"/>
        <v>0</v>
      </c>
      <c r="X1736" s="22">
        <f t="shared" si="300"/>
        <v>0</v>
      </c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</row>
    <row r="1737" spans="1:159" s="4" customFormat="1">
      <c r="A1737" s="78" t="s">
        <v>2319</v>
      </c>
      <c r="B1737" s="90" t="s">
        <v>544</v>
      </c>
      <c r="C1737" s="91">
        <v>5485</v>
      </c>
      <c r="D1737" s="90" t="s">
        <v>2609</v>
      </c>
      <c r="E1737" s="110" t="str">
        <f>VLOOKUP($C1737,'2023-24 School Level AAFTE'!$C$4:$L$2380,9,FALSE)</f>
        <v>No</v>
      </c>
      <c r="F1737" s="98">
        <f>VLOOKUP($C1737,'2023-24 School Level AAFTE'!$C$4:$J$2380,8,FALSE)</f>
        <v>479.93</v>
      </c>
      <c r="G1737" s="100">
        <f>IFERROR(IF(E1737= "yes",VLOOKUP(C1737,Summary!$B:$I,5,0),0),0)</f>
        <v>0</v>
      </c>
      <c r="H1737" s="99">
        <f t="shared" si="291"/>
        <v>0</v>
      </c>
      <c r="I1737" s="157">
        <f>VLOOKUP($A1737,'2024-25 Salary &amp; Benefits'!$A:$I,3,FALSE)</f>
        <v>1.18</v>
      </c>
      <c r="J1737" s="157">
        <f>VLOOKUP($A1737,'2024-25 Salary &amp; Benefits'!$A:$I,4,FALSE)</f>
        <v>1.18</v>
      </c>
      <c r="K1737" s="144">
        <f t="shared" si="292"/>
        <v>0</v>
      </c>
      <c r="L1737" s="143">
        <f t="shared" si="293"/>
        <v>0</v>
      </c>
      <c r="M1737" s="145">
        <f>'2024-25 Salary &amp; Benefits'!$E$6</f>
        <v>72728</v>
      </c>
      <c r="N1737" s="145">
        <f>'2024-25 Salary &amp; Benefits'!$F$6</f>
        <v>78209</v>
      </c>
      <c r="O1737" s="9">
        <f t="shared" si="294"/>
        <v>0</v>
      </c>
      <c r="P1737" s="9">
        <f t="shared" si="295"/>
        <v>0</v>
      </c>
      <c r="Q1737" s="9">
        <f>'2024-25 Salary &amp; Benefits'!G$6</f>
        <v>14418.72</v>
      </c>
      <c r="R1737" s="146">
        <f>'2024-25 Salary &amp; Benefits'!H$6</f>
        <v>0.18149999999999999</v>
      </c>
      <c r="S1737" s="146">
        <f>'2024-25 Salary &amp; Benefits'!I$6</f>
        <v>0.17510000000000001</v>
      </c>
      <c r="T1737" s="9">
        <f t="shared" si="296"/>
        <v>0</v>
      </c>
      <c r="U1737" s="9">
        <f t="shared" si="297"/>
        <v>0</v>
      </c>
      <c r="V1737" s="9">
        <f t="shared" si="298"/>
        <v>0</v>
      </c>
      <c r="W1737" s="9">
        <f t="shared" si="299"/>
        <v>0</v>
      </c>
      <c r="X1737" s="22">
        <f t="shared" si="300"/>
        <v>0</v>
      </c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</row>
    <row r="1738" spans="1:159" s="4" customFormat="1">
      <c r="A1738" s="78" t="s">
        <v>2319</v>
      </c>
      <c r="B1738" s="90" t="s">
        <v>544</v>
      </c>
      <c r="C1738" s="91">
        <v>3095</v>
      </c>
      <c r="D1738" s="90" t="s">
        <v>604</v>
      </c>
      <c r="E1738" s="110" t="str">
        <f>VLOOKUP($C1738,'2023-24 School Level AAFTE'!$C$4:$L$2380,9,FALSE)</f>
        <v>Yes</v>
      </c>
      <c r="F1738" s="98">
        <f>VLOOKUP($C1738,'2023-24 School Level AAFTE'!$C$4:$J$2380,8,FALSE)</f>
        <v>749.69</v>
      </c>
      <c r="G1738" s="100">
        <f>IFERROR(IF(E1738= "yes",VLOOKUP(C1738,Summary!$B:$I,5,0),0),0)</f>
        <v>0</v>
      </c>
      <c r="H1738" s="99">
        <f t="shared" si="291"/>
        <v>749.69</v>
      </c>
      <c r="I1738" s="157">
        <f>VLOOKUP($A1738,'2024-25 Salary &amp; Benefits'!$A:$I,3,FALSE)</f>
        <v>1.18</v>
      </c>
      <c r="J1738" s="157">
        <f>VLOOKUP($A1738,'2024-25 Salary &amp; Benefits'!$A:$I,4,FALSE)</f>
        <v>1.18</v>
      </c>
      <c r="K1738" s="144">
        <f t="shared" si="292"/>
        <v>749.69</v>
      </c>
      <c r="L1738" s="143">
        <f t="shared" si="293"/>
        <v>2.1989999999999998</v>
      </c>
      <c r="M1738" s="145">
        <f>'2024-25 Salary &amp; Benefits'!$E$6</f>
        <v>72728</v>
      </c>
      <c r="N1738" s="145">
        <f>'2024-25 Salary &amp; Benefits'!$F$6</f>
        <v>78209</v>
      </c>
      <c r="O1738" s="9">
        <f t="shared" si="294"/>
        <v>188716.07</v>
      </c>
      <c r="P1738" s="9">
        <f t="shared" si="295"/>
        <v>14222.209999999992</v>
      </c>
      <c r="Q1738" s="9">
        <f>'2024-25 Salary &amp; Benefits'!G$6</f>
        <v>14418.72</v>
      </c>
      <c r="R1738" s="146">
        <f>'2024-25 Salary &amp; Benefits'!H$6</f>
        <v>0.18149999999999999</v>
      </c>
      <c r="S1738" s="146">
        <f>'2024-25 Salary &amp; Benefits'!I$6</f>
        <v>0.17510000000000001</v>
      </c>
      <c r="T1738" s="9">
        <f t="shared" si="296"/>
        <v>68449.039999999994</v>
      </c>
      <c r="U1738" s="9">
        <f t="shared" si="297"/>
        <v>3382.3</v>
      </c>
      <c r="V1738" s="9">
        <f t="shared" si="298"/>
        <v>592.24</v>
      </c>
      <c r="W1738" s="9">
        <f t="shared" si="299"/>
        <v>3974.54</v>
      </c>
      <c r="X1738" s="22">
        <f t="shared" si="300"/>
        <v>275361.85999999993</v>
      </c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</row>
    <row r="1739" spans="1:159" s="4" customFormat="1">
      <c r="A1739" s="78" t="s">
        <v>2319</v>
      </c>
      <c r="B1739" s="90" t="s">
        <v>544</v>
      </c>
      <c r="C1739" s="91">
        <v>1547</v>
      </c>
      <c r="D1739" s="90" t="s">
        <v>545</v>
      </c>
      <c r="E1739" s="110" t="str">
        <f>VLOOKUP($C1739,'2023-24 School Level AAFTE'!$C$4:$L$2380,9,FALSE)</f>
        <v>No</v>
      </c>
      <c r="F1739" s="98">
        <f>VLOOKUP($C1739,'2023-24 School Level AAFTE'!$C$4:$J$2380,8,FALSE)</f>
        <v>93.78</v>
      </c>
      <c r="G1739" s="100">
        <f>IFERROR(IF(E1739= "yes",VLOOKUP(C1739,Summary!$B:$I,5,0),0),0)</f>
        <v>0</v>
      </c>
      <c r="H1739" s="99">
        <f t="shared" si="291"/>
        <v>0</v>
      </c>
      <c r="I1739" s="157">
        <f>VLOOKUP($A1739,'2024-25 Salary &amp; Benefits'!$A:$I,3,FALSE)</f>
        <v>1.18</v>
      </c>
      <c r="J1739" s="157">
        <f>VLOOKUP($A1739,'2024-25 Salary &amp; Benefits'!$A:$I,4,FALSE)</f>
        <v>1.18</v>
      </c>
      <c r="K1739" s="144">
        <f t="shared" si="292"/>
        <v>0</v>
      </c>
      <c r="L1739" s="143">
        <f t="shared" si="293"/>
        <v>0</v>
      </c>
      <c r="M1739" s="145">
        <f>'2024-25 Salary &amp; Benefits'!$E$6</f>
        <v>72728</v>
      </c>
      <c r="N1739" s="145">
        <f>'2024-25 Salary &amp; Benefits'!$F$6</f>
        <v>78209</v>
      </c>
      <c r="O1739" s="9">
        <f t="shared" si="294"/>
        <v>0</v>
      </c>
      <c r="P1739" s="9">
        <f t="shared" si="295"/>
        <v>0</v>
      </c>
      <c r="Q1739" s="9">
        <f>'2024-25 Salary &amp; Benefits'!G$6</f>
        <v>14418.72</v>
      </c>
      <c r="R1739" s="146">
        <f>'2024-25 Salary &amp; Benefits'!H$6</f>
        <v>0.18149999999999999</v>
      </c>
      <c r="S1739" s="146">
        <f>'2024-25 Salary &amp; Benefits'!I$6</f>
        <v>0.17510000000000001</v>
      </c>
      <c r="T1739" s="9">
        <f t="shared" si="296"/>
        <v>0</v>
      </c>
      <c r="U1739" s="9">
        <f t="shared" si="297"/>
        <v>0</v>
      </c>
      <c r="V1739" s="9">
        <f t="shared" si="298"/>
        <v>0</v>
      </c>
      <c r="W1739" s="9">
        <f t="shared" si="299"/>
        <v>0</v>
      </c>
      <c r="X1739" s="22">
        <f t="shared" si="300"/>
        <v>0</v>
      </c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</row>
    <row r="1740" spans="1:159" s="4" customFormat="1">
      <c r="A1740" s="78" t="s">
        <v>2319</v>
      </c>
      <c r="B1740" s="90" t="s">
        <v>544</v>
      </c>
      <c r="C1740" s="91">
        <v>2322</v>
      </c>
      <c r="D1740" s="90" t="s">
        <v>583</v>
      </c>
      <c r="E1740" s="110" t="str">
        <f>VLOOKUP($C1740,'2023-24 School Level AAFTE'!$C$4:$L$2380,9,FALSE)</f>
        <v>No</v>
      </c>
      <c r="F1740" s="98">
        <f>VLOOKUP($C1740,'2023-24 School Level AAFTE'!$C$4:$J$2380,8,FALSE)</f>
        <v>168.51</v>
      </c>
      <c r="G1740" s="100">
        <f>IFERROR(IF(E1740= "yes",VLOOKUP(C1740,Summary!$B:$I,5,0),0),0)</f>
        <v>0</v>
      </c>
      <c r="H1740" s="99">
        <f t="shared" si="291"/>
        <v>0</v>
      </c>
      <c r="I1740" s="157">
        <f>VLOOKUP($A1740,'2024-25 Salary &amp; Benefits'!$A:$I,3,FALSE)</f>
        <v>1.18</v>
      </c>
      <c r="J1740" s="157">
        <f>VLOOKUP($A1740,'2024-25 Salary &amp; Benefits'!$A:$I,4,FALSE)</f>
        <v>1.18</v>
      </c>
      <c r="K1740" s="144">
        <f t="shared" si="292"/>
        <v>0</v>
      </c>
      <c r="L1740" s="143">
        <f t="shared" si="293"/>
        <v>0</v>
      </c>
      <c r="M1740" s="145">
        <f>'2024-25 Salary &amp; Benefits'!$E$6</f>
        <v>72728</v>
      </c>
      <c r="N1740" s="145">
        <f>'2024-25 Salary &amp; Benefits'!$F$6</f>
        <v>78209</v>
      </c>
      <c r="O1740" s="9">
        <f t="shared" si="294"/>
        <v>0</v>
      </c>
      <c r="P1740" s="9">
        <f t="shared" si="295"/>
        <v>0</v>
      </c>
      <c r="Q1740" s="9">
        <f>'2024-25 Salary &amp; Benefits'!G$6</f>
        <v>14418.72</v>
      </c>
      <c r="R1740" s="146">
        <f>'2024-25 Salary &amp; Benefits'!H$6</f>
        <v>0.18149999999999999</v>
      </c>
      <c r="S1740" s="146">
        <f>'2024-25 Salary &amp; Benefits'!I$6</f>
        <v>0.17510000000000001</v>
      </c>
      <c r="T1740" s="9">
        <f t="shared" si="296"/>
        <v>0</v>
      </c>
      <c r="U1740" s="9">
        <f t="shared" si="297"/>
        <v>0</v>
      </c>
      <c r="V1740" s="9">
        <f t="shared" si="298"/>
        <v>0</v>
      </c>
      <c r="W1740" s="9">
        <f t="shared" si="299"/>
        <v>0</v>
      </c>
      <c r="X1740" s="22">
        <f t="shared" si="300"/>
        <v>0</v>
      </c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</row>
    <row r="1741" spans="1:159" s="4" customFormat="1">
      <c r="A1741" s="78" t="s">
        <v>2319</v>
      </c>
      <c r="B1741" s="90" t="s">
        <v>544</v>
      </c>
      <c r="C1741" s="91">
        <v>3479</v>
      </c>
      <c r="D1741" s="90" t="s">
        <v>615</v>
      </c>
      <c r="E1741" s="110" t="str">
        <f>VLOOKUP($C1741,'2023-24 School Level AAFTE'!$C$4:$L$2380,9,FALSE)</f>
        <v>No</v>
      </c>
      <c r="F1741" s="98">
        <f>VLOOKUP($C1741,'2023-24 School Level AAFTE'!$C$4:$J$2380,8,FALSE)</f>
        <v>1088.5</v>
      </c>
      <c r="G1741" s="100">
        <f>IFERROR(IF(E1741= "yes",VLOOKUP(C1741,Summary!$B:$I,5,0),0),0)</f>
        <v>0</v>
      </c>
      <c r="H1741" s="99">
        <f t="shared" si="291"/>
        <v>0</v>
      </c>
      <c r="I1741" s="157">
        <f>VLOOKUP($A1741,'2024-25 Salary &amp; Benefits'!$A:$I,3,FALSE)</f>
        <v>1.18</v>
      </c>
      <c r="J1741" s="157">
        <f>VLOOKUP($A1741,'2024-25 Salary &amp; Benefits'!$A:$I,4,FALSE)</f>
        <v>1.18</v>
      </c>
      <c r="K1741" s="144">
        <f t="shared" si="292"/>
        <v>0</v>
      </c>
      <c r="L1741" s="143">
        <f t="shared" si="293"/>
        <v>0</v>
      </c>
      <c r="M1741" s="145">
        <f>'2024-25 Salary &amp; Benefits'!$E$6</f>
        <v>72728</v>
      </c>
      <c r="N1741" s="145">
        <f>'2024-25 Salary &amp; Benefits'!$F$6</f>
        <v>78209</v>
      </c>
      <c r="O1741" s="9">
        <f t="shared" si="294"/>
        <v>0</v>
      </c>
      <c r="P1741" s="9">
        <f t="shared" si="295"/>
        <v>0</v>
      </c>
      <c r="Q1741" s="9">
        <f>'2024-25 Salary &amp; Benefits'!G$6</f>
        <v>14418.72</v>
      </c>
      <c r="R1741" s="146">
        <f>'2024-25 Salary &amp; Benefits'!H$6</f>
        <v>0.18149999999999999</v>
      </c>
      <c r="S1741" s="146">
        <f>'2024-25 Salary &amp; Benefits'!I$6</f>
        <v>0.17510000000000001</v>
      </c>
      <c r="T1741" s="9">
        <f t="shared" si="296"/>
        <v>0</v>
      </c>
      <c r="U1741" s="9">
        <f t="shared" si="297"/>
        <v>0</v>
      </c>
      <c r="V1741" s="9">
        <f t="shared" si="298"/>
        <v>0</v>
      </c>
      <c r="W1741" s="9">
        <f t="shared" si="299"/>
        <v>0</v>
      </c>
      <c r="X1741" s="22">
        <f t="shared" si="300"/>
        <v>0</v>
      </c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</row>
    <row r="1742" spans="1:159" s="4" customFormat="1">
      <c r="A1742" s="78" t="s">
        <v>2319</v>
      </c>
      <c r="B1742" s="90" t="s">
        <v>544</v>
      </c>
      <c r="C1742" s="91">
        <v>3218</v>
      </c>
      <c r="D1742" s="90" t="s">
        <v>607</v>
      </c>
      <c r="E1742" s="110" t="str">
        <f>VLOOKUP($C1742,'2023-24 School Level AAFTE'!$C$4:$L$2380,9,FALSE)</f>
        <v>No</v>
      </c>
      <c r="F1742" s="98">
        <f>VLOOKUP($C1742,'2023-24 School Level AAFTE'!$C$4:$J$2380,8,FALSE)</f>
        <v>350</v>
      </c>
      <c r="G1742" s="100">
        <f>IFERROR(IF(E1742= "yes",VLOOKUP(C1742,Summary!$B:$I,5,0),0),0)</f>
        <v>0</v>
      </c>
      <c r="H1742" s="99">
        <f t="shared" si="291"/>
        <v>0</v>
      </c>
      <c r="I1742" s="157">
        <f>VLOOKUP($A1742,'2024-25 Salary &amp; Benefits'!$A:$I,3,FALSE)</f>
        <v>1.18</v>
      </c>
      <c r="J1742" s="157">
        <f>VLOOKUP($A1742,'2024-25 Salary &amp; Benefits'!$A:$I,4,FALSE)</f>
        <v>1.18</v>
      </c>
      <c r="K1742" s="144">
        <f t="shared" si="292"/>
        <v>0</v>
      </c>
      <c r="L1742" s="143">
        <f t="shared" si="293"/>
        <v>0</v>
      </c>
      <c r="M1742" s="145">
        <f>'2024-25 Salary &amp; Benefits'!$E$6</f>
        <v>72728</v>
      </c>
      <c r="N1742" s="145">
        <f>'2024-25 Salary &amp; Benefits'!$F$6</f>
        <v>78209</v>
      </c>
      <c r="O1742" s="9">
        <f t="shared" si="294"/>
        <v>0</v>
      </c>
      <c r="P1742" s="9">
        <f t="shared" si="295"/>
        <v>0</v>
      </c>
      <c r="Q1742" s="9">
        <f>'2024-25 Salary &amp; Benefits'!G$6</f>
        <v>14418.72</v>
      </c>
      <c r="R1742" s="146">
        <f>'2024-25 Salary &amp; Benefits'!H$6</f>
        <v>0.18149999999999999</v>
      </c>
      <c r="S1742" s="146">
        <f>'2024-25 Salary &amp; Benefits'!I$6</f>
        <v>0.17510000000000001</v>
      </c>
      <c r="T1742" s="9">
        <f t="shared" si="296"/>
        <v>0</v>
      </c>
      <c r="U1742" s="9">
        <f t="shared" si="297"/>
        <v>0</v>
      </c>
      <c r="V1742" s="9">
        <f t="shared" si="298"/>
        <v>0</v>
      </c>
      <c r="W1742" s="9">
        <f t="shared" si="299"/>
        <v>0</v>
      </c>
      <c r="X1742" s="22">
        <f t="shared" si="300"/>
        <v>0</v>
      </c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</row>
    <row r="1743" spans="1:159" s="4" customFormat="1">
      <c r="A1743" s="140" t="s">
        <v>2319</v>
      </c>
      <c r="B1743" s="90" t="s">
        <v>544</v>
      </c>
      <c r="C1743" s="91">
        <v>3027</v>
      </c>
      <c r="D1743" s="90" t="s">
        <v>603</v>
      </c>
      <c r="E1743" s="110" t="str">
        <f>VLOOKUP($C1743,'2023-24 School Level AAFTE'!$C$4:$L$2380,9,FALSE)</f>
        <v>Yes</v>
      </c>
      <c r="F1743" s="98">
        <f>VLOOKUP($C1743,'2023-24 School Level AAFTE'!$C$4:$J$2380,8,FALSE)</f>
        <v>209</v>
      </c>
      <c r="G1743" s="100">
        <f>IFERROR(IF(E1743= "yes",VLOOKUP(C1743,Summary!$B:$I,5,0),0),0)</f>
        <v>0</v>
      </c>
      <c r="H1743" s="99">
        <f t="shared" si="291"/>
        <v>209</v>
      </c>
      <c r="I1743" s="157">
        <f>VLOOKUP($A1743,'2024-25 Salary &amp; Benefits'!$A:$I,3,FALSE)</f>
        <v>1.18</v>
      </c>
      <c r="J1743" s="157">
        <f>VLOOKUP($A1743,'2024-25 Salary &amp; Benefits'!$A:$I,4,FALSE)</f>
        <v>1.18</v>
      </c>
      <c r="K1743" s="144">
        <f t="shared" si="292"/>
        <v>209</v>
      </c>
      <c r="L1743" s="143">
        <f t="shared" si="293"/>
        <v>0.61299999999999999</v>
      </c>
      <c r="M1743" s="145">
        <f>'2024-25 Salary &amp; Benefits'!$E$6</f>
        <v>72728</v>
      </c>
      <c r="N1743" s="145">
        <f>'2024-25 Salary &amp; Benefits'!$F$6</f>
        <v>78209</v>
      </c>
      <c r="O1743" s="9">
        <f t="shared" si="294"/>
        <v>52607.07</v>
      </c>
      <c r="P1743" s="9">
        <f t="shared" si="295"/>
        <v>3964.6299999999974</v>
      </c>
      <c r="Q1743" s="9">
        <f>'2024-25 Salary &amp; Benefits'!G$6</f>
        <v>14418.72</v>
      </c>
      <c r="R1743" s="146">
        <f>'2024-25 Salary &amp; Benefits'!H$6</f>
        <v>0.18149999999999999</v>
      </c>
      <c r="S1743" s="146">
        <f>'2024-25 Salary &amp; Benefits'!I$6</f>
        <v>0.17510000000000001</v>
      </c>
      <c r="T1743" s="9">
        <f t="shared" si="296"/>
        <v>19081.07</v>
      </c>
      <c r="U1743" s="9">
        <f t="shared" si="297"/>
        <v>942.86</v>
      </c>
      <c r="V1743" s="9">
        <f t="shared" si="298"/>
        <v>165.09</v>
      </c>
      <c r="W1743" s="9">
        <f t="shared" si="299"/>
        <v>1107.95</v>
      </c>
      <c r="X1743" s="22">
        <f t="shared" si="300"/>
        <v>76760.719999999987</v>
      </c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</row>
    <row r="1744" spans="1:159" s="4" customFormat="1">
      <c r="A1744" s="78" t="s">
        <v>2319</v>
      </c>
      <c r="B1744" s="90" t="s">
        <v>544</v>
      </c>
      <c r="C1744" s="91">
        <v>3868</v>
      </c>
      <c r="D1744" s="90" t="s">
        <v>625</v>
      </c>
      <c r="E1744" s="110" t="str">
        <f>VLOOKUP($C1744,'2023-24 School Level AAFTE'!$C$4:$L$2380,9,FALSE)</f>
        <v>No</v>
      </c>
      <c r="F1744" s="98">
        <f>VLOOKUP($C1744,'2023-24 School Level AAFTE'!$C$4:$J$2380,8,FALSE)</f>
        <v>249.48000000000002</v>
      </c>
      <c r="G1744" s="100">
        <f>IFERROR(IF(E1744= "yes",VLOOKUP(C1744,Summary!$B:$I,5,0),0),0)</f>
        <v>0</v>
      </c>
      <c r="H1744" s="99">
        <f t="shared" si="291"/>
        <v>0</v>
      </c>
      <c r="I1744" s="157">
        <f>VLOOKUP($A1744,'2024-25 Salary &amp; Benefits'!$A:$I,3,FALSE)</f>
        <v>1.18</v>
      </c>
      <c r="J1744" s="157">
        <f>VLOOKUP($A1744,'2024-25 Salary &amp; Benefits'!$A:$I,4,FALSE)</f>
        <v>1.18</v>
      </c>
      <c r="K1744" s="144">
        <f t="shared" si="292"/>
        <v>0</v>
      </c>
      <c r="L1744" s="143">
        <f t="shared" si="293"/>
        <v>0</v>
      </c>
      <c r="M1744" s="145">
        <f>'2024-25 Salary &amp; Benefits'!$E$6</f>
        <v>72728</v>
      </c>
      <c r="N1744" s="145">
        <f>'2024-25 Salary &amp; Benefits'!$F$6</f>
        <v>78209</v>
      </c>
      <c r="O1744" s="9">
        <f t="shared" si="294"/>
        <v>0</v>
      </c>
      <c r="P1744" s="9">
        <f t="shared" si="295"/>
        <v>0</v>
      </c>
      <c r="Q1744" s="9">
        <f>'2024-25 Salary &amp; Benefits'!G$6</f>
        <v>14418.72</v>
      </c>
      <c r="R1744" s="146">
        <f>'2024-25 Salary &amp; Benefits'!H$6</f>
        <v>0.18149999999999999</v>
      </c>
      <c r="S1744" s="146">
        <f>'2024-25 Salary &amp; Benefits'!I$6</f>
        <v>0.17510000000000001</v>
      </c>
      <c r="T1744" s="9">
        <f t="shared" si="296"/>
        <v>0</v>
      </c>
      <c r="U1744" s="9">
        <f t="shared" si="297"/>
        <v>0</v>
      </c>
      <c r="V1744" s="9">
        <f t="shared" si="298"/>
        <v>0</v>
      </c>
      <c r="W1744" s="9">
        <f t="shared" si="299"/>
        <v>0</v>
      </c>
      <c r="X1744" s="22">
        <f t="shared" si="300"/>
        <v>0</v>
      </c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</row>
    <row r="1745" spans="1:159" s="4" customFormat="1">
      <c r="A1745" s="78" t="s">
        <v>2319</v>
      </c>
      <c r="B1745" s="90" t="s">
        <v>544</v>
      </c>
      <c r="C1745" s="91">
        <v>2976</v>
      </c>
      <c r="D1745" s="90" t="s">
        <v>600</v>
      </c>
      <c r="E1745" s="110" t="str">
        <f>VLOOKUP($C1745,'2023-24 School Level AAFTE'!$C$4:$L$2380,9,FALSE)</f>
        <v>Yes</v>
      </c>
      <c r="F1745" s="98">
        <f>VLOOKUP($C1745,'2023-24 School Level AAFTE'!$C$4:$J$2380,8,FALSE)</f>
        <v>436.29</v>
      </c>
      <c r="G1745" s="100">
        <f>IFERROR(IF(E1745= "yes",VLOOKUP(C1745,Summary!$B:$I,5,0),0),0)</f>
        <v>0</v>
      </c>
      <c r="H1745" s="99">
        <f t="shared" si="291"/>
        <v>436.29</v>
      </c>
      <c r="I1745" s="157">
        <f>VLOOKUP($A1745,'2024-25 Salary &amp; Benefits'!$A:$I,3,FALSE)</f>
        <v>1.18</v>
      </c>
      <c r="J1745" s="157">
        <f>VLOOKUP($A1745,'2024-25 Salary &amp; Benefits'!$A:$I,4,FALSE)</f>
        <v>1.18</v>
      </c>
      <c r="K1745" s="144">
        <f t="shared" si="292"/>
        <v>436.29</v>
      </c>
      <c r="L1745" s="143">
        <f t="shared" si="293"/>
        <v>1.28</v>
      </c>
      <c r="M1745" s="145">
        <f>'2024-25 Salary &amp; Benefits'!$E$6</f>
        <v>72728</v>
      </c>
      <c r="N1745" s="145">
        <f>'2024-25 Salary &amp; Benefits'!$F$6</f>
        <v>78209</v>
      </c>
      <c r="O1745" s="9">
        <f t="shared" si="294"/>
        <v>109848.37</v>
      </c>
      <c r="P1745" s="9">
        <f t="shared" si="295"/>
        <v>8278.5</v>
      </c>
      <c r="Q1745" s="9">
        <f>'2024-25 Salary &amp; Benefits'!G$6</f>
        <v>14418.72</v>
      </c>
      <c r="R1745" s="146">
        <f>'2024-25 Salary &amp; Benefits'!H$6</f>
        <v>0.18149999999999999</v>
      </c>
      <c r="S1745" s="146">
        <f>'2024-25 Salary &amp; Benefits'!I$6</f>
        <v>0.17510000000000001</v>
      </c>
      <c r="T1745" s="9">
        <f t="shared" si="296"/>
        <v>39843.01</v>
      </c>
      <c r="U1745" s="9">
        <f t="shared" si="297"/>
        <v>1968.78</v>
      </c>
      <c r="V1745" s="9">
        <f t="shared" si="298"/>
        <v>344.73</v>
      </c>
      <c r="W1745" s="9">
        <f t="shared" si="299"/>
        <v>2313.5100000000002</v>
      </c>
      <c r="X1745" s="22">
        <f t="shared" si="300"/>
        <v>160283.39000000001</v>
      </c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</row>
    <row r="1746" spans="1:159" s="4" customFormat="1">
      <c r="A1746" s="78" t="s">
        <v>2319</v>
      </c>
      <c r="B1746" s="90" t="s">
        <v>544</v>
      </c>
      <c r="C1746" s="91">
        <v>2256</v>
      </c>
      <c r="D1746" s="90" t="s">
        <v>577</v>
      </c>
      <c r="E1746" s="110" t="str">
        <f>VLOOKUP($C1746,'2023-24 School Level AAFTE'!$C$4:$L$2380,9,FALSE)</f>
        <v>No</v>
      </c>
      <c r="F1746" s="98">
        <f>VLOOKUP($C1746,'2023-24 School Level AAFTE'!$C$4:$J$2380,8,FALSE)</f>
        <v>356.08</v>
      </c>
      <c r="G1746" s="100">
        <f>IFERROR(IF(E1746= "yes",VLOOKUP(C1746,Summary!$B:$I,5,0),0),0)</f>
        <v>0</v>
      </c>
      <c r="H1746" s="99">
        <f t="shared" si="291"/>
        <v>0</v>
      </c>
      <c r="I1746" s="157">
        <f>VLOOKUP($A1746,'2024-25 Salary &amp; Benefits'!$A:$I,3,FALSE)</f>
        <v>1.18</v>
      </c>
      <c r="J1746" s="157">
        <f>VLOOKUP($A1746,'2024-25 Salary &amp; Benefits'!$A:$I,4,FALSE)</f>
        <v>1.18</v>
      </c>
      <c r="K1746" s="144">
        <f t="shared" si="292"/>
        <v>0</v>
      </c>
      <c r="L1746" s="143">
        <f t="shared" si="293"/>
        <v>0</v>
      </c>
      <c r="M1746" s="145">
        <f>'2024-25 Salary &amp; Benefits'!$E$6</f>
        <v>72728</v>
      </c>
      <c r="N1746" s="145">
        <f>'2024-25 Salary &amp; Benefits'!$F$6</f>
        <v>78209</v>
      </c>
      <c r="O1746" s="9">
        <f t="shared" si="294"/>
        <v>0</v>
      </c>
      <c r="P1746" s="9">
        <f t="shared" si="295"/>
        <v>0</v>
      </c>
      <c r="Q1746" s="9">
        <f>'2024-25 Salary &amp; Benefits'!G$6</f>
        <v>14418.72</v>
      </c>
      <c r="R1746" s="146">
        <f>'2024-25 Salary &amp; Benefits'!H$6</f>
        <v>0.18149999999999999</v>
      </c>
      <c r="S1746" s="146">
        <f>'2024-25 Salary &amp; Benefits'!I$6</f>
        <v>0.17510000000000001</v>
      </c>
      <c r="T1746" s="9">
        <f t="shared" si="296"/>
        <v>0</v>
      </c>
      <c r="U1746" s="9">
        <f t="shared" si="297"/>
        <v>0</v>
      </c>
      <c r="V1746" s="9">
        <f t="shared" si="298"/>
        <v>0</v>
      </c>
      <c r="W1746" s="9">
        <f t="shared" si="299"/>
        <v>0</v>
      </c>
      <c r="X1746" s="22">
        <f t="shared" si="300"/>
        <v>0</v>
      </c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</row>
    <row r="1747" spans="1:159" s="4" customFormat="1">
      <c r="A1747" s="78" t="s">
        <v>2319</v>
      </c>
      <c r="B1747" s="90" t="s">
        <v>544</v>
      </c>
      <c r="C1747" s="91">
        <v>4065</v>
      </c>
      <c r="D1747" s="90" t="s">
        <v>629</v>
      </c>
      <c r="E1747" s="110" t="str">
        <f>VLOOKUP($C1747,'2023-24 School Level AAFTE'!$C$4:$L$2380,9,FALSE)</f>
        <v>No</v>
      </c>
      <c r="F1747" s="98">
        <f>VLOOKUP($C1747,'2023-24 School Level AAFTE'!$C$4:$J$2380,8,FALSE)</f>
        <v>352.28</v>
      </c>
      <c r="G1747" s="100">
        <f>IFERROR(IF(E1747= "yes",VLOOKUP(C1747,Summary!$B:$I,5,0),0),0)</f>
        <v>0</v>
      </c>
      <c r="H1747" s="99">
        <f t="shared" si="291"/>
        <v>0</v>
      </c>
      <c r="I1747" s="157">
        <f>VLOOKUP($A1747,'2024-25 Salary &amp; Benefits'!$A:$I,3,FALSE)</f>
        <v>1.18</v>
      </c>
      <c r="J1747" s="157">
        <f>VLOOKUP($A1747,'2024-25 Salary &amp; Benefits'!$A:$I,4,FALSE)</f>
        <v>1.18</v>
      </c>
      <c r="K1747" s="144">
        <f t="shared" si="292"/>
        <v>0</v>
      </c>
      <c r="L1747" s="143">
        <f t="shared" si="293"/>
        <v>0</v>
      </c>
      <c r="M1747" s="145">
        <f>'2024-25 Salary &amp; Benefits'!$E$6</f>
        <v>72728</v>
      </c>
      <c r="N1747" s="145">
        <f>'2024-25 Salary &amp; Benefits'!$F$6</f>
        <v>78209</v>
      </c>
      <c r="O1747" s="9">
        <f t="shared" si="294"/>
        <v>0</v>
      </c>
      <c r="P1747" s="9">
        <f t="shared" si="295"/>
        <v>0</v>
      </c>
      <c r="Q1747" s="9">
        <f>'2024-25 Salary &amp; Benefits'!G$6</f>
        <v>14418.72</v>
      </c>
      <c r="R1747" s="146">
        <f>'2024-25 Salary &amp; Benefits'!H$6</f>
        <v>0.18149999999999999</v>
      </c>
      <c r="S1747" s="146">
        <f>'2024-25 Salary &amp; Benefits'!I$6</f>
        <v>0.17510000000000001</v>
      </c>
      <c r="T1747" s="9">
        <f t="shared" si="296"/>
        <v>0</v>
      </c>
      <c r="U1747" s="9">
        <f t="shared" si="297"/>
        <v>0</v>
      </c>
      <c r="V1747" s="9">
        <f t="shared" si="298"/>
        <v>0</v>
      </c>
      <c r="W1747" s="9">
        <f t="shared" si="299"/>
        <v>0</v>
      </c>
      <c r="X1747" s="22">
        <f t="shared" si="300"/>
        <v>0</v>
      </c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</row>
    <row r="1748" spans="1:159" s="4" customFormat="1">
      <c r="A1748" s="78" t="s">
        <v>2319</v>
      </c>
      <c r="B1748" s="90" t="s">
        <v>544</v>
      </c>
      <c r="C1748" s="91">
        <v>1620</v>
      </c>
      <c r="D1748" s="90" t="s">
        <v>548</v>
      </c>
      <c r="E1748" s="110" t="str">
        <f>VLOOKUP($C1748,'2023-24 School Level AAFTE'!$C$4:$L$2380,9,FALSE)</f>
        <v>No</v>
      </c>
      <c r="F1748" s="98">
        <f>VLOOKUP($C1748,'2023-24 School Level AAFTE'!$C$4:$J$2380,8,FALSE)</f>
        <v>447.47</v>
      </c>
      <c r="G1748" s="100">
        <f>IFERROR(IF(E1748= "yes",VLOOKUP(C1748,Summary!$B:$I,5,0),0),0)</f>
        <v>0</v>
      </c>
      <c r="H1748" s="99">
        <f t="shared" si="291"/>
        <v>0</v>
      </c>
      <c r="I1748" s="157">
        <f>VLOOKUP($A1748,'2024-25 Salary &amp; Benefits'!$A:$I,3,FALSE)</f>
        <v>1.18</v>
      </c>
      <c r="J1748" s="157">
        <f>VLOOKUP($A1748,'2024-25 Salary &amp; Benefits'!$A:$I,4,FALSE)</f>
        <v>1.18</v>
      </c>
      <c r="K1748" s="144">
        <f t="shared" si="292"/>
        <v>0</v>
      </c>
      <c r="L1748" s="143">
        <f t="shared" si="293"/>
        <v>0</v>
      </c>
      <c r="M1748" s="145">
        <f>'2024-25 Salary &amp; Benefits'!$E$6</f>
        <v>72728</v>
      </c>
      <c r="N1748" s="145">
        <f>'2024-25 Salary &amp; Benefits'!$F$6</f>
        <v>78209</v>
      </c>
      <c r="O1748" s="9">
        <f t="shared" si="294"/>
        <v>0</v>
      </c>
      <c r="P1748" s="9">
        <f t="shared" si="295"/>
        <v>0</v>
      </c>
      <c r="Q1748" s="9">
        <f>'2024-25 Salary &amp; Benefits'!G$6</f>
        <v>14418.72</v>
      </c>
      <c r="R1748" s="146">
        <f>'2024-25 Salary &amp; Benefits'!H$6</f>
        <v>0.18149999999999999</v>
      </c>
      <c r="S1748" s="146">
        <f>'2024-25 Salary &amp; Benefits'!I$6</f>
        <v>0.17510000000000001</v>
      </c>
      <c r="T1748" s="9">
        <f t="shared" si="296"/>
        <v>0</v>
      </c>
      <c r="U1748" s="9">
        <f t="shared" si="297"/>
        <v>0</v>
      </c>
      <c r="V1748" s="9">
        <f t="shared" si="298"/>
        <v>0</v>
      </c>
      <c r="W1748" s="9">
        <f t="shared" si="299"/>
        <v>0</v>
      </c>
      <c r="X1748" s="22">
        <f t="shared" si="300"/>
        <v>0</v>
      </c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</row>
    <row r="1749" spans="1:159" s="4" customFormat="1">
      <c r="A1749" s="78" t="s">
        <v>2319</v>
      </c>
      <c r="B1749" s="90" t="s">
        <v>544</v>
      </c>
      <c r="C1749" s="91">
        <v>5046</v>
      </c>
      <c r="D1749" s="90" t="s">
        <v>632</v>
      </c>
      <c r="E1749" s="110" t="str">
        <f>VLOOKUP($C1749,'2023-24 School Level AAFTE'!$C$4:$L$2380,9,FALSE)</f>
        <v>No</v>
      </c>
      <c r="F1749" s="98">
        <f>VLOOKUP($C1749,'2023-24 School Level AAFTE'!$C$4:$J$2380,8,FALSE)</f>
        <v>52.33</v>
      </c>
      <c r="G1749" s="100">
        <f>IFERROR(IF(E1749= "yes",VLOOKUP(C1749,Summary!$B:$I,5,0),0),0)</f>
        <v>0</v>
      </c>
      <c r="H1749" s="99">
        <f t="shared" si="291"/>
        <v>0</v>
      </c>
      <c r="I1749" s="157">
        <f>VLOOKUP($A1749,'2024-25 Salary &amp; Benefits'!$A:$I,3,FALSE)</f>
        <v>1.18</v>
      </c>
      <c r="J1749" s="157">
        <f>VLOOKUP($A1749,'2024-25 Salary &amp; Benefits'!$A:$I,4,FALSE)</f>
        <v>1.18</v>
      </c>
      <c r="K1749" s="144">
        <f t="shared" si="292"/>
        <v>0</v>
      </c>
      <c r="L1749" s="143">
        <f t="shared" si="293"/>
        <v>0</v>
      </c>
      <c r="M1749" s="145">
        <f>'2024-25 Salary &amp; Benefits'!$E$6</f>
        <v>72728</v>
      </c>
      <c r="N1749" s="145">
        <f>'2024-25 Salary &amp; Benefits'!$F$6</f>
        <v>78209</v>
      </c>
      <c r="O1749" s="9">
        <f t="shared" si="294"/>
        <v>0</v>
      </c>
      <c r="P1749" s="9">
        <f t="shared" si="295"/>
        <v>0</v>
      </c>
      <c r="Q1749" s="9">
        <f>'2024-25 Salary &amp; Benefits'!G$6</f>
        <v>14418.72</v>
      </c>
      <c r="R1749" s="146">
        <f>'2024-25 Salary &amp; Benefits'!H$6</f>
        <v>0.18149999999999999</v>
      </c>
      <c r="S1749" s="146">
        <f>'2024-25 Salary &amp; Benefits'!I$6</f>
        <v>0.17510000000000001</v>
      </c>
      <c r="T1749" s="9">
        <f t="shared" si="296"/>
        <v>0</v>
      </c>
      <c r="U1749" s="9">
        <f t="shared" si="297"/>
        <v>0</v>
      </c>
      <c r="V1749" s="9">
        <f t="shared" si="298"/>
        <v>0</v>
      </c>
      <c r="W1749" s="9">
        <f t="shared" si="299"/>
        <v>0</v>
      </c>
      <c r="X1749" s="22">
        <f t="shared" si="300"/>
        <v>0</v>
      </c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</row>
    <row r="1750" spans="1:159" s="4" customFormat="1">
      <c r="A1750" s="78" t="s">
        <v>2319</v>
      </c>
      <c r="B1750" s="90" t="s">
        <v>544</v>
      </c>
      <c r="C1750" s="91">
        <v>5204</v>
      </c>
      <c r="D1750" s="90" t="s">
        <v>635</v>
      </c>
      <c r="E1750" s="110" t="str">
        <f>VLOOKUP($C1750,'2023-24 School Level AAFTE'!$C$4:$L$2380,9,FALSE)</f>
        <v>No</v>
      </c>
      <c r="F1750" s="98">
        <f>VLOOKUP($C1750,'2023-24 School Level AAFTE'!$C$4:$J$2380,8,FALSE)</f>
        <v>200.43</v>
      </c>
      <c r="G1750" s="100">
        <f>IFERROR(IF(E1750= "yes",VLOOKUP(C1750,Summary!$B:$I,5,0),0),0)</f>
        <v>0</v>
      </c>
      <c r="H1750" s="99">
        <f t="shared" si="291"/>
        <v>0</v>
      </c>
      <c r="I1750" s="157">
        <f>VLOOKUP($A1750,'2024-25 Salary &amp; Benefits'!$A:$I,3,FALSE)</f>
        <v>1.18</v>
      </c>
      <c r="J1750" s="157">
        <f>VLOOKUP($A1750,'2024-25 Salary &amp; Benefits'!$A:$I,4,FALSE)</f>
        <v>1.18</v>
      </c>
      <c r="K1750" s="144">
        <f t="shared" si="292"/>
        <v>0</v>
      </c>
      <c r="L1750" s="143">
        <f t="shared" si="293"/>
        <v>0</v>
      </c>
      <c r="M1750" s="145">
        <f>'2024-25 Salary &amp; Benefits'!$E$6</f>
        <v>72728</v>
      </c>
      <c r="N1750" s="145">
        <f>'2024-25 Salary &amp; Benefits'!$F$6</f>
        <v>78209</v>
      </c>
      <c r="O1750" s="9">
        <f t="shared" si="294"/>
        <v>0</v>
      </c>
      <c r="P1750" s="9">
        <f t="shared" si="295"/>
        <v>0</v>
      </c>
      <c r="Q1750" s="9">
        <f>'2024-25 Salary &amp; Benefits'!G$6</f>
        <v>14418.72</v>
      </c>
      <c r="R1750" s="146">
        <f>'2024-25 Salary &amp; Benefits'!H$6</f>
        <v>0.18149999999999999</v>
      </c>
      <c r="S1750" s="146">
        <f>'2024-25 Salary &amp; Benefits'!I$6</f>
        <v>0.17510000000000001</v>
      </c>
      <c r="T1750" s="9">
        <f t="shared" si="296"/>
        <v>0</v>
      </c>
      <c r="U1750" s="9">
        <f t="shared" si="297"/>
        <v>0</v>
      </c>
      <c r="V1750" s="9">
        <f t="shared" si="298"/>
        <v>0</v>
      </c>
      <c r="W1750" s="9">
        <f t="shared" si="299"/>
        <v>0</v>
      </c>
      <c r="X1750" s="22">
        <f t="shared" si="300"/>
        <v>0</v>
      </c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</row>
    <row r="1751" spans="1:159" s="4" customFormat="1">
      <c r="A1751" s="78" t="s">
        <v>2319</v>
      </c>
      <c r="B1751" s="90" t="s">
        <v>544</v>
      </c>
      <c r="C1751" s="92">
        <v>3327</v>
      </c>
      <c r="D1751" s="104" t="s">
        <v>610</v>
      </c>
      <c r="E1751" s="110" t="str">
        <f>VLOOKUP($C1751,'2023-24 School Level AAFTE'!$C$4:$L$2380,9,FALSE)</f>
        <v>Yes</v>
      </c>
      <c r="F1751" s="98">
        <f>VLOOKUP($C1751,'2023-24 School Level AAFTE'!$C$4:$J$2380,8,FALSE)</f>
        <v>727.29</v>
      </c>
      <c r="G1751" s="100">
        <f>IFERROR(IF(E1751= "yes",VLOOKUP(C1751,Summary!$B:$I,5,0),0),0)</f>
        <v>0</v>
      </c>
      <c r="H1751" s="99">
        <f t="shared" si="291"/>
        <v>727.29</v>
      </c>
      <c r="I1751" s="157">
        <f>VLOOKUP($A1751,'2024-25 Salary &amp; Benefits'!$A:$I,3,FALSE)</f>
        <v>1.18</v>
      </c>
      <c r="J1751" s="157">
        <f>VLOOKUP($A1751,'2024-25 Salary &amp; Benefits'!$A:$I,4,FALSE)</f>
        <v>1.18</v>
      </c>
      <c r="K1751" s="144">
        <f t="shared" si="292"/>
        <v>727.29</v>
      </c>
      <c r="L1751" s="143">
        <f t="shared" si="293"/>
        <v>2.133</v>
      </c>
      <c r="M1751" s="145">
        <f>'2024-25 Salary &amp; Benefits'!$E$6</f>
        <v>72728</v>
      </c>
      <c r="N1751" s="145">
        <f>'2024-25 Salary &amp; Benefits'!$F$6</f>
        <v>78209</v>
      </c>
      <c r="O1751" s="9">
        <f t="shared" si="294"/>
        <v>183052.01</v>
      </c>
      <c r="P1751" s="9">
        <f t="shared" si="295"/>
        <v>13795.349999999977</v>
      </c>
      <c r="Q1751" s="9">
        <f>'2024-25 Salary &amp; Benefits'!G$6</f>
        <v>14418.72</v>
      </c>
      <c r="R1751" s="146">
        <f>'2024-25 Salary &amp; Benefits'!H$6</f>
        <v>0.18149999999999999</v>
      </c>
      <c r="S1751" s="146">
        <f>'2024-25 Salary &amp; Benefits'!I$6</f>
        <v>0.17510000000000001</v>
      </c>
      <c r="T1751" s="9">
        <f t="shared" si="296"/>
        <v>66394.64</v>
      </c>
      <c r="U1751" s="9">
        <f t="shared" si="297"/>
        <v>3280.79</v>
      </c>
      <c r="V1751" s="9">
        <f t="shared" si="298"/>
        <v>574.47</v>
      </c>
      <c r="W1751" s="9">
        <f t="shared" si="299"/>
        <v>3855.26</v>
      </c>
      <c r="X1751" s="22">
        <f t="shared" si="300"/>
        <v>267097.26</v>
      </c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</row>
    <row r="1752" spans="1:159" s="4" customFormat="1">
      <c r="A1752" s="78" t="s">
        <v>2319</v>
      </c>
      <c r="B1752" s="90" t="s">
        <v>544</v>
      </c>
      <c r="C1752" s="91">
        <v>3380</v>
      </c>
      <c r="D1752" s="90" t="s">
        <v>612</v>
      </c>
      <c r="E1752" s="110" t="str">
        <f>VLOOKUP($C1752,'2023-24 School Level AAFTE'!$C$4:$L$2380,9,FALSE)</f>
        <v>Yes</v>
      </c>
      <c r="F1752" s="98">
        <f>VLOOKUP($C1752,'2023-24 School Level AAFTE'!$C$4:$J$2380,8,FALSE)</f>
        <v>195.14</v>
      </c>
      <c r="G1752" s="100">
        <f>IFERROR(IF(E1752= "yes",VLOOKUP(C1752,Summary!$B:$I,5,0),0),0)</f>
        <v>0</v>
      </c>
      <c r="H1752" s="99">
        <f t="shared" si="291"/>
        <v>195.14</v>
      </c>
      <c r="I1752" s="157">
        <f>VLOOKUP($A1752,'2024-25 Salary &amp; Benefits'!$A:$I,3,FALSE)</f>
        <v>1.18</v>
      </c>
      <c r="J1752" s="157">
        <f>VLOOKUP($A1752,'2024-25 Salary &amp; Benefits'!$A:$I,4,FALSE)</f>
        <v>1.18</v>
      </c>
      <c r="K1752" s="144">
        <f t="shared" si="292"/>
        <v>195.14</v>
      </c>
      <c r="L1752" s="143">
        <f t="shared" si="293"/>
        <v>0.57199999999999995</v>
      </c>
      <c r="M1752" s="145">
        <f>'2024-25 Salary &amp; Benefits'!$E$6</f>
        <v>72728</v>
      </c>
      <c r="N1752" s="145">
        <f>'2024-25 Salary &amp; Benefits'!$F$6</f>
        <v>78209</v>
      </c>
      <c r="O1752" s="9">
        <f t="shared" si="294"/>
        <v>49088.49</v>
      </c>
      <c r="P1752" s="9">
        <f t="shared" si="295"/>
        <v>3699.4599999999991</v>
      </c>
      <c r="Q1752" s="9">
        <f>'2024-25 Salary &amp; Benefits'!G$6</f>
        <v>14418.72</v>
      </c>
      <c r="R1752" s="146">
        <f>'2024-25 Salary &amp; Benefits'!H$6</f>
        <v>0.18149999999999999</v>
      </c>
      <c r="S1752" s="146">
        <f>'2024-25 Salary &amp; Benefits'!I$6</f>
        <v>0.17510000000000001</v>
      </c>
      <c r="T1752" s="9">
        <f t="shared" si="296"/>
        <v>17804.84</v>
      </c>
      <c r="U1752" s="9">
        <f t="shared" si="297"/>
        <v>879.8</v>
      </c>
      <c r="V1752" s="9">
        <f t="shared" si="298"/>
        <v>154.05000000000001</v>
      </c>
      <c r="W1752" s="9">
        <f t="shared" si="299"/>
        <v>1033.8499999999999</v>
      </c>
      <c r="X1752" s="22">
        <f t="shared" si="300"/>
        <v>71626.640000000014</v>
      </c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</row>
    <row r="1753" spans="1:159" s="4" customFormat="1">
      <c r="A1753" s="78" t="s">
        <v>2319</v>
      </c>
      <c r="B1753" s="90" t="s">
        <v>544</v>
      </c>
      <c r="C1753" s="91">
        <v>2120</v>
      </c>
      <c r="D1753" s="90" t="s">
        <v>3086</v>
      </c>
      <c r="E1753" s="110" t="str">
        <f>VLOOKUP($C1753,'2023-24 School Level AAFTE'!$C$4:$L$2380,9,FALSE)</f>
        <v>Yes</v>
      </c>
      <c r="F1753" s="98">
        <f>VLOOKUP($C1753,'2023-24 School Level AAFTE'!$C$4:$J$2380,8,FALSE)</f>
        <v>300.14</v>
      </c>
      <c r="G1753" s="100">
        <f>IFERROR(IF(E1753= "yes",VLOOKUP(C1753,Summary!$B:$I,5,0),0),0)</f>
        <v>0</v>
      </c>
      <c r="H1753" s="99">
        <f t="shared" si="291"/>
        <v>300.14</v>
      </c>
      <c r="I1753" s="157">
        <f>VLOOKUP($A1753,'2024-25 Salary &amp; Benefits'!$A:$I,3,FALSE)</f>
        <v>1.18</v>
      </c>
      <c r="J1753" s="157">
        <f>VLOOKUP($A1753,'2024-25 Salary &amp; Benefits'!$A:$I,4,FALSE)</f>
        <v>1.18</v>
      </c>
      <c r="K1753" s="144">
        <f t="shared" si="292"/>
        <v>300.14</v>
      </c>
      <c r="L1753" s="143">
        <f t="shared" si="293"/>
        <v>0.88</v>
      </c>
      <c r="M1753" s="145">
        <f>'2024-25 Salary &amp; Benefits'!$E$6</f>
        <v>72728</v>
      </c>
      <c r="N1753" s="145">
        <f>'2024-25 Salary &amp; Benefits'!$F$6</f>
        <v>78209</v>
      </c>
      <c r="O1753" s="9">
        <f t="shared" si="294"/>
        <v>75520.759999999995</v>
      </c>
      <c r="P1753" s="9">
        <f t="shared" si="295"/>
        <v>5691.4700000000012</v>
      </c>
      <c r="Q1753" s="9">
        <f>'2024-25 Salary &amp; Benefits'!G$6</f>
        <v>14418.72</v>
      </c>
      <c r="R1753" s="146">
        <f>'2024-25 Salary &amp; Benefits'!H$6</f>
        <v>0.18149999999999999</v>
      </c>
      <c r="S1753" s="146">
        <f>'2024-25 Salary &amp; Benefits'!I$6</f>
        <v>0.17510000000000001</v>
      </c>
      <c r="T1753" s="9">
        <f t="shared" si="296"/>
        <v>27392.07</v>
      </c>
      <c r="U1753" s="9">
        <f t="shared" si="297"/>
        <v>1353.54</v>
      </c>
      <c r="V1753" s="9">
        <f t="shared" si="298"/>
        <v>237</v>
      </c>
      <c r="W1753" s="9">
        <f t="shared" si="299"/>
        <v>1590.54</v>
      </c>
      <c r="X1753" s="22">
        <f t="shared" si="300"/>
        <v>110194.83999999998</v>
      </c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</row>
    <row r="1754" spans="1:159" s="4" customFormat="1">
      <c r="A1754" s="78" t="s">
        <v>2319</v>
      </c>
      <c r="B1754" s="90" t="s">
        <v>544</v>
      </c>
      <c r="C1754" s="91">
        <v>5486</v>
      </c>
      <c r="D1754" s="90" t="s">
        <v>2610</v>
      </c>
      <c r="E1754" s="110" t="str">
        <f>VLOOKUP($C1754,'2023-24 School Level AAFTE'!$C$4:$L$2380,9,FALSE)</f>
        <v>No</v>
      </c>
      <c r="F1754" s="98">
        <f>VLOOKUP($C1754,'2023-24 School Level AAFTE'!$C$4:$J$2380,8,FALSE)</f>
        <v>684.86</v>
      </c>
      <c r="G1754" s="100">
        <f>IFERROR(IF(E1754= "yes",VLOOKUP(C1754,Summary!$B:$I,5,0),0),0)</f>
        <v>0</v>
      </c>
      <c r="H1754" s="99">
        <f t="shared" si="291"/>
        <v>0</v>
      </c>
      <c r="I1754" s="157">
        <f>VLOOKUP($A1754,'2024-25 Salary &amp; Benefits'!$A:$I,3,FALSE)</f>
        <v>1.18</v>
      </c>
      <c r="J1754" s="157">
        <f>VLOOKUP($A1754,'2024-25 Salary &amp; Benefits'!$A:$I,4,FALSE)</f>
        <v>1.18</v>
      </c>
      <c r="K1754" s="144">
        <f t="shared" si="292"/>
        <v>0</v>
      </c>
      <c r="L1754" s="143">
        <f t="shared" si="293"/>
        <v>0</v>
      </c>
      <c r="M1754" s="145">
        <f>'2024-25 Salary &amp; Benefits'!$E$6</f>
        <v>72728</v>
      </c>
      <c r="N1754" s="145">
        <f>'2024-25 Salary &amp; Benefits'!$F$6</f>
        <v>78209</v>
      </c>
      <c r="O1754" s="9">
        <f t="shared" si="294"/>
        <v>0</v>
      </c>
      <c r="P1754" s="9">
        <f t="shared" si="295"/>
        <v>0</v>
      </c>
      <c r="Q1754" s="9">
        <f>'2024-25 Salary &amp; Benefits'!G$6</f>
        <v>14418.72</v>
      </c>
      <c r="R1754" s="146">
        <f>'2024-25 Salary &amp; Benefits'!H$6</f>
        <v>0.18149999999999999</v>
      </c>
      <c r="S1754" s="146">
        <f>'2024-25 Salary &amp; Benefits'!I$6</f>
        <v>0.17510000000000001</v>
      </c>
      <c r="T1754" s="9">
        <f t="shared" si="296"/>
        <v>0</v>
      </c>
      <c r="U1754" s="9">
        <f t="shared" si="297"/>
        <v>0</v>
      </c>
      <c r="V1754" s="9">
        <f t="shared" si="298"/>
        <v>0</v>
      </c>
      <c r="W1754" s="9">
        <f t="shared" si="299"/>
        <v>0</v>
      </c>
      <c r="X1754" s="22">
        <f t="shared" si="300"/>
        <v>0</v>
      </c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</row>
    <row r="1755" spans="1:159" s="4" customFormat="1">
      <c r="A1755" s="78" t="s">
        <v>2319</v>
      </c>
      <c r="B1755" s="90" t="s">
        <v>544</v>
      </c>
      <c r="C1755" s="91">
        <v>2285</v>
      </c>
      <c r="D1755" s="90" t="s">
        <v>579</v>
      </c>
      <c r="E1755" s="110" t="str">
        <f>VLOOKUP($C1755,'2023-24 School Level AAFTE'!$C$4:$L$2380,9,FALSE)</f>
        <v>No</v>
      </c>
      <c r="F1755" s="98">
        <f>VLOOKUP($C1755,'2023-24 School Level AAFTE'!$C$4:$J$2380,8,FALSE)</f>
        <v>1515.6299999999999</v>
      </c>
      <c r="G1755" s="100">
        <f>IFERROR(IF(E1755= "yes",VLOOKUP(C1755,Summary!$B:$I,5,0),0),0)</f>
        <v>0</v>
      </c>
      <c r="H1755" s="99">
        <f t="shared" si="291"/>
        <v>0</v>
      </c>
      <c r="I1755" s="157">
        <f>VLOOKUP($A1755,'2024-25 Salary &amp; Benefits'!$A:$I,3,FALSE)</f>
        <v>1.18</v>
      </c>
      <c r="J1755" s="157">
        <f>VLOOKUP($A1755,'2024-25 Salary &amp; Benefits'!$A:$I,4,FALSE)</f>
        <v>1.18</v>
      </c>
      <c r="K1755" s="144">
        <f t="shared" si="292"/>
        <v>0</v>
      </c>
      <c r="L1755" s="143">
        <f t="shared" si="293"/>
        <v>0</v>
      </c>
      <c r="M1755" s="145">
        <f>'2024-25 Salary &amp; Benefits'!$E$6</f>
        <v>72728</v>
      </c>
      <c r="N1755" s="145">
        <f>'2024-25 Salary &amp; Benefits'!$F$6</f>
        <v>78209</v>
      </c>
      <c r="O1755" s="9">
        <f t="shared" si="294"/>
        <v>0</v>
      </c>
      <c r="P1755" s="9">
        <f t="shared" si="295"/>
        <v>0</v>
      </c>
      <c r="Q1755" s="9">
        <f>'2024-25 Salary &amp; Benefits'!G$6</f>
        <v>14418.72</v>
      </c>
      <c r="R1755" s="146">
        <f>'2024-25 Salary &amp; Benefits'!H$6</f>
        <v>0.18149999999999999</v>
      </c>
      <c r="S1755" s="146">
        <f>'2024-25 Salary &amp; Benefits'!I$6</f>
        <v>0.17510000000000001</v>
      </c>
      <c r="T1755" s="9">
        <f t="shared" si="296"/>
        <v>0</v>
      </c>
      <c r="U1755" s="9">
        <f t="shared" si="297"/>
        <v>0</v>
      </c>
      <c r="V1755" s="9">
        <f t="shared" si="298"/>
        <v>0</v>
      </c>
      <c r="W1755" s="9">
        <f t="shared" si="299"/>
        <v>0</v>
      </c>
      <c r="X1755" s="22">
        <f t="shared" si="300"/>
        <v>0</v>
      </c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</row>
    <row r="1756" spans="1:159" s="4" customFormat="1">
      <c r="A1756" s="78" t="s">
        <v>2319</v>
      </c>
      <c r="B1756" s="90" t="s">
        <v>544</v>
      </c>
      <c r="C1756" s="91">
        <v>3157</v>
      </c>
      <c r="D1756" s="90" t="s">
        <v>606</v>
      </c>
      <c r="E1756" s="110" t="str">
        <f>VLOOKUP($C1756,'2023-24 School Level AAFTE'!$C$4:$L$2380,9,FALSE)</f>
        <v>Yes</v>
      </c>
      <c r="F1756" s="98">
        <f>VLOOKUP($C1756,'2023-24 School Level AAFTE'!$C$4:$J$2380,8,FALSE)</f>
        <v>237.25</v>
      </c>
      <c r="G1756" s="100">
        <f>IFERROR(IF(E1756= "yes",VLOOKUP(C1756,Summary!$B:$I,5,0),0),0)</f>
        <v>0</v>
      </c>
      <c r="H1756" s="99">
        <f t="shared" si="291"/>
        <v>237.25</v>
      </c>
      <c r="I1756" s="157">
        <f>VLOOKUP($A1756,'2024-25 Salary &amp; Benefits'!$A:$I,3,FALSE)</f>
        <v>1.18</v>
      </c>
      <c r="J1756" s="157">
        <f>VLOOKUP($A1756,'2024-25 Salary &amp; Benefits'!$A:$I,4,FALSE)</f>
        <v>1.18</v>
      </c>
      <c r="K1756" s="144">
        <f t="shared" si="292"/>
        <v>237.25</v>
      </c>
      <c r="L1756" s="143">
        <f t="shared" si="293"/>
        <v>0.69599999999999995</v>
      </c>
      <c r="M1756" s="145">
        <f>'2024-25 Salary &amp; Benefits'!$E$6</f>
        <v>72728</v>
      </c>
      <c r="N1756" s="145">
        <f>'2024-25 Salary &amp; Benefits'!$F$6</f>
        <v>78209</v>
      </c>
      <c r="O1756" s="9">
        <f t="shared" si="294"/>
        <v>59730.05</v>
      </c>
      <c r="P1756" s="9">
        <f t="shared" si="295"/>
        <v>4501.4399999999951</v>
      </c>
      <c r="Q1756" s="9">
        <f>'2024-25 Salary &amp; Benefits'!G$6</f>
        <v>14418.72</v>
      </c>
      <c r="R1756" s="146">
        <f>'2024-25 Salary &amp; Benefits'!H$6</f>
        <v>0.18149999999999999</v>
      </c>
      <c r="S1756" s="146">
        <f>'2024-25 Salary &amp; Benefits'!I$6</f>
        <v>0.17510000000000001</v>
      </c>
      <c r="T1756" s="9">
        <f t="shared" si="296"/>
        <v>21664.639999999999</v>
      </c>
      <c r="U1756" s="9">
        <f t="shared" si="297"/>
        <v>1070.52</v>
      </c>
      <c r="V1756" s="9">
        <f t="shared" si="298"/>
        <v>187.45</v>
      </c>
      <c r="W1756" s="9">
        <f t="shared" si="299"/>
        <v>1257.97</v>
      </c>
      <c r="X1756" s="22">
        <f t="shared" si="300"/>
        <v>87154.1</v>
      </c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</row>
    <row r="1757" spans="1:159" s="4" customFormat="1">
      <c r="A1757" s="78" t="s">
        <v>2319</v>
      </c>
      <c r="B1757" s="90" t="s">
        <v>544</v>
      </c>
      <c r="C1757" s="91">
        <v>3028</v>
      </c>
      <c r="D1757" s="90" t="s">
        <v>190</v>
      </c>
      <c r="E1757" s="110" t="str">
        <f>VLOOKUP($C1757,'2023-24 School Level AAFTE'!$C$4:$L$2380,9,FALSE)</f>
        <v>No</v>
      </c>
      <c r="F1757" s="98">
        <f>VLOOKUP($C1757,'2023-24 School Level AAFTE'!$C$4:$J$2380,8,FALSE)</f>
        <v>199.29</v>
      </c>
      <c r="G1757" s="100">
        <f>IFERROR(IF(E1757= "yes",VLOOKUP(C1757,Summary!$B:$I,5,0),0),0)</f>
        <v>0</v>
      </c>
      <c r="H1757" s="99">
        <f t="shared" si="291"/>
        <v>0</v>
      </c>
      <c r="I1757" s="157">
        <f>VLOOKUP($A1757,'2024-25 Salary &amp; Benefits'!$A:$I,3,FALSE)</f>
        <v>1.18</v>
      </c>
      <c r="J1757" s="157">
        <f>VLOOKUP($A1757,'2024-25 Salary &amp; Benefits'!$A:$I,4,FALSE)</f>
        <v>1.18</v>
      </c>
      <c r="K1757" s="144">
        <f t="shared" si="292"/>
        <v>0</v>
      </c>
      <c r="L1757" s="143">
        <f t="shared" si="293"/>
        <v>0</v>
      </c>
      <c r="M1757" s="145">
        <f>'2024-25 Salary &amp; Benefits'!$E$6</f>
        <v>72728</v>
      </c>
      <c r="N1757" s="145">
        <f>'2024-25 Salary &amp; Benefits'!$F$6</f>
        <v>78209</v>
      </c>
      <c r="O1757" s="9">
        <f t="shared" si="294"/>
        <v>0</v>
      </c>
      <c r="P1757" s="9">
        <f t="shared" si="295"/>
        <v>0</v>
      </c>
      <c r="Q1757" s="9">
        <f>'2024-25 Salary &amp; Benefits'!G$6</f>
        <v>14418.72</v>
      </c>
      <c r="R1757" s="146">
        <f>'2024-25 Salary &amp; Benefits'!H$6</f>
        <v>0.18149999999999999</v>
      </c>
      <c r="S1757" s="146">
        <f>'2024-25 Salary &amp; Benefits'!I$6</f>
        <v>0.17510000000000001</v>
      </c>
      <c r="T1757" s="9">
        <f t="shared" si="296"/>
        <v>0</v>
      </c>
      <c r="U1757" s="9">
        <f t="shared" si="297"/>
        <v>0</v>
      </c>
      <c r="V1757" s="9">
        <f t="shared" si="298"/>
        <v>0</v>
      </c>
      <c r="W1757" s="9">
        <f t="shared" si="299"/>
        <v>0</v>
      </c>
      <c r="X1757" s="22">
        <f t="shared" si="300"/>
        <v>0</v>
      </c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</row>
    <row r="1758" spans="1:159" s="4" customFormat="1">
      <c r="A1758" s="78" t="s">
        <v>2319</v>
      </c>
      <c r="B1758" s="90" t="s">
        <v>544</v>
      </c>
      <c r="C1758" s="91">
        <v>1796</v>
      </c>
      <c r="D1758" s="90" t="s">
        <v>551</v>
      </c>
      <c r="E1758" s="110" t="str">
        <f>VLOOKUP($C1758,'2023-24 School Level AAFTE'!$C$4:$L$2380,9,FALSE)</f>
        <v>No</v>
      </c>
      <c r="F1758" s="98">
        <f>VLOOKUP($C1758,'2023-24 School Level AAFTE'!$C$4:$J$2380,8,FALSE)</f>
        <v>631.5</v>
      </c>
      <c r="G1758" s="100">
        <f>IFERROR(IF(E1758= "yes",VLOOKUP(C1758,Summary!$B:$I,5,0),0),0)</f>
        <v>0</v>
      </c>
      <c r="H1758" s="99">
        <f t="shared" si="291"/>
        <v>0</v>
      </c>
      <c r="I1758" s="157">
        <f>VLOOKUP($A1758,'2024-25 Salary &amp; Benefits'!$A:$I,3,FALSE)</f>
        <v>1.18</v>
      </c>
      <c r="J1758" s="157">
        <f>VLOOKUP($A1758,'2024-25 Salary &amp; Benefits'!$A:$I,4,FALSE)</f>
        <v>1.18</v>
      </c>
      <c r="K1758" s="144">
        <f t="shared" si="292"/>
        <v>0</v>
      </c>
      <c r="L1758" s="143">
        <f t="shared" si="293"/>
        <v>0</v>
      </c>
      <c r="M1758" s="145">
        <f>'2024-25 Salary &amp; Benefits'!$E$6</f>
        <v>72728</v>
      </c>
      <c r="N1758" s="145">
        <f>'2024-25 Salary &amp; Benefits'!$F$6</f>
        <v>78209</v>
      </c>
      <c r="O1758" s="9">
        <f t="shared" si="294"/>
        <v>0</v>
      </c>
      <c r="P1758" s="9">
        <f t="shared" si="295"/>
        <v>0</v>
      </c>
      <c r="Q1758" s="9">
        <f>'2024-25 Salary &amp; Benefits'!G$6</f>
        <v>14418.72</v>
      </c>
      <c r="R1758" s="146">
        <f>'2024-25 Salary &amp; Benefits'!H$6</f>
        <v>0.18149999999999999</v>
      </c>
      <c r="S1758" s="146">
        <f>'2024-25 Salary &amp; Benefits'!I$6</f>
        <v>0.17510000000000001</v>
      </c>
      <c r="T1758" s="9">
        <f t="shared" si="296"/>
        <v>0</v>
      </c>
      <c r="U1758" s="9">
        <f t="shared" si="297"/>
        <v>0</v>
      </c>
      <c r="V1758" s="9">
        <f t="shared" si="298"/>
        <v>0</v>
      </c>
      <c r="W1758" s="9">
        <f t="shared" si="299"/>
        <v>0</v>
      </c>
      <c r="X1758" s="22">
        <f t="shared" si="300"/>
        <v>0</v>
      </c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</row>
    <row r="1759" spans="1:159" s="4" customFormat="1">
      <c r="A1759" s="78" t="s">
        <v>2319</v>
      </c>
      <c r="B1759" s="90" t="s">
        <v>544</v>
      </c>
      <c r="C1759" s="91">
        <v>5205</v>
      </c>
      <c r="D1759" s="90" t="s">
        <v>636</v>
      </c>
      <c r="E1759" s="110" t="str">
        <f>VLOOKUP($C1759,'2023-24 School Level AAFTE'!$C$4:$L$2380,9,FALSE)</f>
        <v>No</v>
      </c>
      <c r="F1759" s="98">
        <f>VLOOKUP($C1759,'2023-24 School Level AAFTE'!$C$4:$J$2380,8,FALSE)</f>
        <v>178.29</v>
      </c>
      <c r="G1759" s="100">
        <f>IFERROR(IF(E1759= "yes",VLOOKUP(C1759,Summary!$B:$I,5,0),0),0)</f>
        <v>0</v>
      </c>
      <c r="H1759" s="99">
        <f t="shared" si="291"/>
        <v>0</v>
      </c>
      <c r="I1759" s="157">
        <f>VLOOKUP($A1759,'2024-25 Salary &amp; Benefits'!$A:$I,3,FALSE)</f>
        <v>1.18</v>
      </c>
      <c r="J1759" s="157">
        <f>VLOOKUP($A1759,'2024-25 Salary &amp; Benefits'!$A:$I,4,FALSE)</f>
        <v>1.18</v>
      </c>
      <c r="K1759" s="144">
        <f t="shared" si="292"/>
        <v>0</v>
      </c>
      <c r="L1759" s="143">
        <f t="shared" si="293"/>
        <v>0</v>
      </c>
      <c r="M1759" s="145">
        <f>'2024-25 Salary &amp; Benefits'!$E$6</f>
        <v>72728</v>
      </c>
      <c r="N1759" s="145">
        <f>'2024-25 Salary &amp; Benefits'!$F$6</f>
        <v>78209</v>
      </c>
      <c r="O1759" s="9">
        <f t="shared" si="294"/>
        <v>0</v>
      </c>
      <c r="P1759" s="9">
        <f t="shared" si="295"/>
        <v>0</v>
      </c>
      <c r="Q1759" s="9">
        <f>'2024-25 Salary &amp; Benefits'!G$6</f>
        <v>14418.72</v>
      </c>
      <c r="R1759" s="146">
        <f>'2024-25 Salary &amp; Benefits'!H$6</f>
        <v>0.18149999999999999</v>
      </c>
      <c r="S1759" s="146">
        <f>'2024-25 Salary &amp; Benefits'!I$6</f>
        <v>0.17510000000000001</v>
      </c>
      <c r="T1759" s="9">
        <f t="shared" si="296"/>
        <v>0</v>
      </c>
      <c r="U1759" s="9">
        <f t="shared" si="297"/>
        <v>0</v>
      </c>
      <c r="V1759" s="9">
        <f t="shared" si="298"/>
        <v>0</v>
      </c>
      <c r="W1759" s="9">
        <f t="shared" si="299"/>
        <v>0</v>
      </c>
      <c r="X1759" s="22">
        <f t="shared" si="300"/>
        <v>0</v>
      </c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</row>
    <row r="1760" spans="1:159" s="4" customFormat="1">
      <c r="A1760" s="78" t="s">
        <v>2319</v>
      </c>
      <c r="B1760" s="90" t="s">
        <v>544</v>
      </c>
      <c r="C1760" s="91">
        <v>3665</v>
      </c>
      <c r="D1760" s="90" t="s">
        <v>619</v>
      </c>
      <c r="E1760" s="110" t="str">
        <f>VLOOKUP($C1760,'2023-24 School Level AAFTE'!$C$4:$L$2380,9,FALSE)</f>
        <v>Yes</v>
      </c>
      <c r="F1760" s="98">
        <f>VLOOKUP($C1760,'2023-24 School Level AAFTE'!$C$4:$J$2380,8,FALSE)</f>
        <v>169.86</v>
      </c>
      <c r="G1760" s="100">
        <f>IFERROR(IF(E1760= "yes",VLOOKUP(C1760,Summary!$B:$I,5,0),0),0)</f>
        <v>0</v>
      </c>
      <c r="H1760" s="99">
        <f t="shared" si="291"/>
        <v>169.86</v>
      </c>
      <c r="I1760" s="157">
        <f>VLOOKUP($A1760,'2024-25 Salary &amp; Benefits'!$A:$I,3,FALSE)</f>
        <v>1.18</v>
      </c>
      <c r="J1760" s="157">
        <f>VLOOKUP($A1760,'2024-25 Salary &amp; Benefits'!$A:$I,4,FALSE)</f>
        <v>1.18</v>
      </c>
      <c r="K1760" s="144">
        <f t="shared" si="292"/>
        <v>169.86</v>
      </c>
      <c r="L1760" s="143">
        <f t="shared" si="293"/>
        <v>0.498</v>
      </c>
      <c r="M1760" s="145">
        <f>'2024-25 Salary &amp; Benefits'!$E$6</f>
        <v>72728</v>
      </c>
      <c r="N1760" s="145">
        <f>'2024-25 Salary &amp; Benefits'!$F$6</f>
        <v>78209</v>
      </c>
      <c r="O1760" s="9">
        <f t="shared" si="294"/>
        <v>42737.88</v>
      </c>
      <c r="P1760" s="9">
        <f t="shared" si="295"/>
        <v>3220.8600000000006</v>
      </c>
      <c r="Q1760" s="9">
        <f>'2024-25 Salary &amp; Benefits'!G$6</f>
        <v>14418.72</v>
      </c>
      <c r="R1760" s="146">
        <f>'2024-25 Salary &amp; Benefits'!H$6</f>
        <v>0.18149999999999999</v>
      </c>
      <c r="S1760" s="146">
        <f>'2024-25 Salary &amp; Benefits'!I$6</f>
        <v>0.17510000000000001</v>
      </c>
      <c r="T1760" s="9">
        <f t="shared" si="296"/>
        <v>15501.42</v>
      </c>
      <c r="U1760" s="9">
        <f t="shared" si="297"/>
        <v>765.98</v>
      </c>
      <c r="V1760" s="9">
        <f t="shared" si="298"/>
        <v>134.12</v>
      </c>
      <c r="W1760" s="9">
        <f t="shared" si="299"/>
        <v>900.1</v>
      </c>
      <c r="X1760" s="22">
        <f t="shared" si="300"/>
        <v>62360.259999999995</v>
      </c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</row>
    <row r="1761" spans="1:159" s="4" customFormat="1">
      <c r="A1761" s="78" t="s">
        <v>2319</v>
      </c>
      <c r="B1761" s="90" t="s">
        <v>544</v>
      </c>
      <c r="C1761" s="91">
        <v>1596</v>
      </c>
      <c r="D1761" s="90" t="s">
        <v>547</v>
      </c>
      <c r="E1761" s="110" t="str">
        <f>VLOOKUP($C1761,'2023-24 School Level AAFTE'!$C$4:$L$2380,9,FALSE)</f>
        <v>Yes</v>
      </c>
      <c r="F1761" s="98">
        <f>VLOOKUP($C1761,'2023-24 School Level AAFTE'!$C$4:$J$2380,8,FALSE)</f>
        <v>192.1</v>
      </c>
      <c r="G1761" s="100">
        <f>IFERROR(IF(E1761= "yes",VLOOKUP(C1761,Summary!$B:$I,5,0),0),0)</f>
        <v>0</v>
      </c>
      <c r="H1761" s="99">
        <f t="shared" si="291"/>
        <v>192.1</v>
      </c>
      <c r="I1761" s="157">
        <f>VLOOKUP($A1761,'2024-25 Salary &amp; Benefits'!$A:$I,3,FALSE)</f>
        <v>1.18</v>
      </c>
      <c r="J1761" s="157">
        <f>VLOOKUP($A1761,'2024-25 Salary &amp; Benefits'!$A:$I,4,FALSE)</f>
        <v>1.18</v>
      </c>
      <c r="K1761" s="144">
        <f t="shared" si="292"/>
        <v>192.1</v>
      </c>
      <c r="L1761" s="143">
        <f t="shared" si="293"/>
        <v>0.56299999999999994</v>
      </c>
      <c r="M1761" s="145">
        <f>'2024-25 Salary &amp; Benefits'!$E$6</f>
        <v>72728</v>
      </c>
      <c r="N1761" s="145">
        <f>'2024-25 Salary &amp; Benefits'!$F$6</f>
        <v>78209</v>
      </c>
      <c r="O1761" s="9">
        <f t="shared" si="294"/>
        <v>48316.12</v>
      </c>
      <c r="P1761" s="9">
        <f t="shared" si="295"/>
        <v>3641.25</v>
      </c>
      <c r="Q1761" s="9">
        <f>'2024-25 Salary &amp; Benefits'!G$6</f>
        <v>14418.72</v>
      </c>
      <c r="R1761" s="146">
        <f>'2024-25 Salary &amp; Benefits'!H$6</f>
        <v>0.18149999999999999</v>
      </c>
      <c r="S1761" s="146">
        <f>'2024-25 Salary &amp; Benefits'!I$6</f>
        <v>0.17510000000000001</v>
      </c>
      <c r="T1761" s="9">
        <f t="shared" si="296"/>
        <v>17524.7</v>
      </c>
      <c r="U1761" s="9">
        <f t="shared" si="297"/>
        <v>865.96</v>
      </c>
      <c r="V1761" s="9">
        <f t="shared" si="298"/>
        <v>151.63</v>
      </c>
      <c r="W1761" s="9">
        <f t="shared" si="299"/>
        <v>1017.59</v>
      </c>
      <c r="X1761" s="22">
        <f t="shared" si="300"/>
        <v>70499.66</v>
      </c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</row>
    <row r="1762" spans="1:159" s="4" customFormat="1">
      <c r="A1762" s="78" t="s">
        <v>2319</v>
      </c>
      <c r="B1762" s="90" t="s">
        <v>544</v>
      </c>
      <c r="C1762" s="91">
        <v>3778</v>
      </c>
      <c r="D1762" s="90" t="s">
        <v>623</v>
      </c>
      <c r="E1762" s="110" t="str">
        <f>VLOOKUP($C1762,'2023-24 School Level AAFTE'!$C$4:$L$2380,9,FALSE)</f>
        <v>Yes</v>
      </c>
      <c r="F1762" s="98">
        <f>VLOOKUP($C1762,'2023-24 School Level AAFTE'!$C$4:$J$2380,8,FALSE)</f>
        <v>38.92</v>
      </c>
      <c r="G1762" s="100">
        <f>IFERROR(IF(E1762= "yes",VLOOKUP(C1762,Summary!$B:$I,5,0),0),0)</f>
        <v>0</v>
      </c>
      <c r="H1762" s="99">
        <f t="shared" si="291"/>
        <v>38.92</v>
      </c>
      <c r="I1762" s="157">
        <f>VLOOKUP($A1762,'2024-25 Salary &amp; Benefits'!$A:$I,3,FALSE)</f>
        <v>1.18</v>
      </c>
      <c r="J1762" s="157">
        <f>VLOOKUP($A1762,'2024-25 Salary &amp; Benefits'!$A:$I,4,FALSE)</f>
        <v>1.18</v>
      </c>
      <c r="K1762" s="144">
        <f t="shared" si="292"/>
        <v>38.92</v>
      </c>
      <c r="L1762" s="143">
        <f t="shared" si="293"/>
        <v>0.114</v>
      </c>
      <c r="M1762" s="145">
        <f>'2024-25 Salary &amp; Benefits'!$E$6</f>
        <v>72728</v>
      </c>
      <c r="N1762" s="145">
        <f>'2024-25 Salary &amp; Benefits'!$F$6</f>
        <v>78209</v>
      </c>
      <c r="O1762" s="9">
        <f t="shared" si="294"/>
        <v>9783.3700000000008</v>
      </c>
      <c r="P1762" s="9">
        <f t="shared" si="295"/>
        <v>737.29999999999927</v>
      </c>
      <c r="Q1762" s="9">
        <f>'2024-25 Salary &amp; Benefits'!G$6</f>
        <v>14418.72</v>
      </c>
      <c r="R1762" s="146">
        <f>'2024-25 Salary &amp; Benefits'!H$6</f>
        <v>0.18149999999999999</v>
      </c>
      <c r="S1762" s="146">
        <f>'2024-25 Salary &amp; Benefits'!I$6</f>
        <v>0.17510000000000001</v>
      </c>
      <c r="T1762" s="9">
        <f t="shared" si="296"/>
        <v>3548.52</v>
      </c>
      <c r="U1762" s="9">
        <f t="shared" si="297"/>
        <v>175.34</v>
      </c>
      <c r="V1762" s="9">
        <f t="shared" si="298"/>
        <v>30.7</v>
      </c>
      <c r="W1762" s="9">
        <f t="shared" si="299"/>
        <v>206.04</v>
      </c>
      <c r="X1762" s="22">
        <f t="shared" si="300"/>
        <v>14275.230000000001</v>
      </c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</row>
    <row r="1763" spans="1:159" s="4" customFormat="1">
      <c r="A1763" s="78" t="s">
        <v>2319</v>
      </c>
      <c r="B1763" s="90" t="s">
        <v>544</v>
      </c>
      <c r="C1763" s="91">
        <v>4218</v>
      </c>
      <c r="D1763" s="90" t="s">
        <v>630</v>
      </c>
      <c r="E1763" s="110" t="str">
        <f>VLOOKUP($C1763,'2023-24 School Level AAFTE'!$C$4:$L$2380,9,FALSE)</f>
        <v>Yes</v>
      </c>
      <c r="F1763" s="98">
        <f>VLOOKUP($C1763,'2023-24 School Level AAFTE'!$C$4:$J$2380,8,FALSE)</f>
        <v>534.99</v>
      </c>
      <c r="G1763" s="100">
        <f>IFERROR(IF(E1763= "yes",VLOOKUP(C1763,Summary!$B:$I,5,0),0),0)</f>
        <v>0</v>
      </c>
      <c r="H1763" s="99">
        <f t="shared" si="291"/>
        <v>534.99</v>
      </c>
      <c r="I1763" s="157">
        <f>VLOOKUP($A1763,'2024-25 Salary &amp; Benefits'!$A:$I,3,FALSE)</f>
        <v>1.18</v>
      </c>
      <c r="J1763" s="157">
        <f>VLOOKUP($A1763,'2024-25 Salary &amp; Benefits'!$A:$I,4,FALSE)</f>
        <v>1.18</v>
      </c>
      <c r="K1763" s="144">
        <f t="shared" si="292"/>
        <v>534.99</v>
      </c>
      <c r="L1763" s="143">
        <f t="shared" si="293"/>
        <v>1.569</v>
      </c>
      <c r="M1763" s="145">
        <f>'2024-25 Salary &amp; Benefits'!$E$6</f>
        <v>72728</v>
      </c>
      <c r="N1763" s="145">
        <f>'2024-25 Salary &amp; Benefits'!$F$6</f>
        <v>78209</v>
      </c>
      <c r="O1763" s="9">
        <f t="shared" si="294"/>
        <v>134650.07</v>
      </c>
      <c r="P1763" s="9">
        <f t="shared" si="295"/>
        <v>10147.639999999985</v>
      </c>
      <c r="Q1763" s="9">
        <f>'2024-25 Salary &amp; Benefits'!G$6</f>
        <v>14418.72</v>
      </c>
      <c r="R1763" s="146">
        <f>'2024-25 Salary &amp; Benefits'!H$6</f>
        <v>0.18149999999999999</v>
      </c>
      <c r="S1763" s="146">
        <f>'2024-25 Salary &amp; Benefits'!I$6</f>
        <v>0.17510000000000001</v>
      </c>
      <c r="T1763" s="9">
        <f t="shared" si="296"/>
        <v>48838.81</v>
      </c>
      <c r="U1763" s="9">
        <f t="shared" si="297"/>
        <v>2413.3000000000002</v>
      </c>
      <c r="V1763" s="9">
        <f t="shared" si="298"/>
        <v>422.57</v>
      </c>
      <c r="W1763" s="9">
        <f t="shared" si="299"/>
        <v>2835.8700000000003</v>
      </c>
      <c r="X1763" s="22">
        <f t="shared" si="300"/>
        <v>196472.38999999998</v>
      </c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</row>
    <row r="1764" spans="1:159" s="4" customFormat="1">
      <c r="A1764" s="78" t="s">
        <v>2319</v>
      </c>
      <c r="B1764" s="90" t="s">
        <v>544</v>
      </c>
      <c r="C1764" s="91">
        <v>2080</v>
      </c>
      <c r="D1764" s="90" t="s">
        <v>466</v>
      </c>
      <c r="E1764" s="110" t="str">
        <f>VLOOKUP($C1764,'2023-24 School Level AAFTE'!$C$4:$L$2380,9,FALSE)</f>
        <v>No</v>
      </c>
      <c r="F1764" s="98">
        <f>VLOOKUP($C1764,'2023-24 School Level AAFTE'!$C$4:$J$2380,8,FALSE)</f>
        <v>151.58000000000001</v>
      </c>
      <c r="G1764" s="100">
        <f>IFERROR(IF(E1764= "yes",VLOOKUP(C1764,Summary!$B:$I,5,0),0),0)</f>
        <v>0</v>
      </c>
      <c r="H1764" s="99">
        <f t="shared" si="291"/>
        <v>0</v>
      </c>
      <c r="I1764" s="157">
        <f>VLOOKUP($A1764,'2024-25 Salary &amp; Benefits'!$A:$I,3,FALSE)</f>
        <v>1.18</v>
      </c>
      <c r="J1764" s="157">
        <f>VLOOKUP($A1764,'2024-25 Salary &amp; Benefits'!$A:$I,4,FALSE)</f>
        <v>1.18</v>
      </c>
      <c r="K1764" s="144">
        <f t="shared" si="292"/>
        <v>0</v>
      </c>
      <c r="L1764" s="143">
        <f t="shared" si="293"/>
        <v>0</v>
      </c>
      <c r="M1764" s="145">
        <f>'2024-25 Salary &amp; Benefits'!$E$6</f>
        <v>72728</v>
      </c>
      <c r="N1764" s="145">
        <f>'2024-25 Salary &amp; Benefits'!$F$6</f>
        <v>78209</v>
      </c>
      <c r="O1764" s="9">
        <f t="shared" si="294"/>
        <v>0</v>
      </c>
      <c r="P1764" s="9">
        <f t="shared" si="295"/>
        <v>0</v>
      </c>
      <c r="Q1764" s="9">
        <f>'2024-25 Salary &amp; Benefits'!G$6</f>
        <v>14418.72</v>
      </c>
      <c r="R1764" s="146">
        <f>'2024-25 Salary &amp; Benefits'!H$6</f>
        <v>0.18149999999999999</v>
      </c>
      <c r="S1764" s="146">
        <f>'2024-25 Salary &amp; Benefits'!I$6</f>
        <v>0.17510000000000001</v>
      </c>
      <c r="T1764" s="9">
        <f t="shared" si="296"/>
        <v>0</v>
      </c>
      <c r="U1764" s="9">
        <f t="shared" si="297"/>
        <v>0</v>
      </c>
      <c r="V1764" s="9">
        <f t="shared" si="298"/>
        <v>0</v>
      </c>
      <c r="W1764" s="9">
        <f t="shared" si="299"/>
        <v>0</v>
      </c>
      <c r="X1764" s="22">
        <f t="shared" si="300"/>
        <v>0</v>
      </c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</row>
    <row r="1765" spans="1:159" s="4" customFormat="1">
      <c r="A1765" s="75" t="s">
        <v>2319</v>
      </c>
      <c r="B1765" s="90" t="s">
        <v>544</v>
      </c>
      <c r="C1765" s="91">
        <v>1856</v>
      </c>
      <c r="D1765" s="90" t="s">
        <v>552</v>
      </c>
      <c r="E1765" s="110" t="str">
        <f>VLOOKUP($C1765,'2023-24 School Level AAFTE'!$C$4:$L$2380,9,FALSE)</f>
        <v>No</v>
      </c>
      <c r="F1765" s="98">
        <f>VLOOKUP($C1765,'2023-24 School Level AAFTE'!$C$4:$J$2380,8,FALSE)</f>
        <v>171.99</v>
      </c>
      <c r="G1765" s="100">
        <f>IFERROR(IF(E1765= "yes",VLOOKUP(C1765,Summary!$B:$I,5,0),0),0)</f>
        <v>0</v>
      </c>
      <c r="H1765" s="99">
        <f t="shared" si="291"/>
        <v>0</v>
      </c>
      <c r="I1765" s="157">
        <f>VLOOKUP($A1765,'2024-25 Salary &amp; Benefits'!$A:$I,3,FALSE)</f>
        <v>1.18</v>
      </c>
      <c r="J1765" s="157">
        <f>VLOOKUP($A1765,'2024-25 Salary &amp; Benefits'!$A:$I,4,FALSE)</f>
        <v>1.18</v>
      </c>
      <c r="K1765" s="144">
        <f t="shared" si="292"/>
        <v>0</v>
      </c>
      <c r="L1765" s="143">
        <f t="shared" si="293"/>
        <v>0</v>
      </c>
      <c r="M1765" s="145">
        <f>'2024-25 Salary &amp; Benefits'!$E$6</f>
        <v>72728</v>
      </c>
      <c r="N1765" s="145">
        <f>'2024-25 Salary &amp; Benefits'!$F$6</f>
        <v>78209</v>
      </c>
      <c r="O1765" s="9">
        <f t="shared" si="294"/>
        <v>0</v>
      </c>
      <c r="P1765" s="9">
        <f t="shared" si="295"/>
        <v>0</v>
      </c>
      <c r="Q1765" s="9">
        <f>'2024-25 Salary &amp; Benefits'!G$6</f>
        <v>14418.72</v>
      </c>
      <c r="R1765" s="146">
        <f>'2024-25 Salary &amp; Benefits'!H$6</f>
        <v>0.18149999999999999</v>
      </c>
      <c r="S1765" s="146">
        <f>'2024-25 Salary &amp; Benefits'!I$6</f>
        <v>0.17510000000000001</v>
      </c>
      <c r="T1765" s="9">
        <f t="shared" si="296"/>
        <v>0</v>
      </c>
      <c r="U1765" s="9">
        <f t="shared" si="297"/>
        <v>0</v>
      </c>
      <c r="V1765" s="9">
        <f t="shared" si="298"/>
        <v>0</v>
      </c>
      <c r="W1765" s="9">
        <f t="shared" si="299"/>
        <v>0</v>
      </c>
      <c r="X1765" s="22">
        <f t="shared" si="300"/>
        <v>0</v>
      </c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</row>
    <row r="1766" spans="1:159" s="4" customFormat="1">
      <c r="A1766" s="78" t="s">
        <v>2319</v>
      </c>
      <c r="B1766" s="90" t="s">
        <v>544</v>
      </c>
      <c r="C1766" s="91">
        <v>3974</v>
      </c>
      <c r="D1766" s="90" t="s">
        <v>627</v>
      </c>
      <c r="E1766" s="110" t="str">
        <f>VLOOKUP($C1766,'2023-24 School Level AAFTE'!$C$4:$L$2380,9,FALSE)</f>
        <v>No</v>
      </c>
      <c r="F1766" s="98">
        <f>VLOOKUP($C1766,'2023-24 School Level AAFTE'!$C$4:$J$2380,8,FALSE)</f>
        <v>420.71</v>
      </c>
      <c r="G1766" s="100">
        <f>IFERROR(IF(E1766= "yes",VLOOKUP(C1766,Summary!$B:$I,5,0),0),0)</f>
        <v>0</v>
      </c>
      <c r="H1766" s="99">
        <f t="shared" si="291"/>
        <v>0</v>
      </c>
      <c r="I1766" s="157">
        <f>VLOOKUP($A1766,'2024-25 Salary &amp; Benefits'!$A:$I,3,FALSE)</f>
        <v>1.18</v>
      </c>
      <c r="J1766" s="157">
        <f>VLOOKUP($A1766,'2024-25 Salary &amp; Benefits'!$A:$I,4,FALSE)</f>
        <v>1.18</v>
      </c>
      <c r="K1766" s="144">
        <f t="shared" si="292"/>
        <v>0</v>
      </c>
      <c r="L1766" s="143">
        <f t="shared" si="293"/>
        <v>0</v>
      </c>
      <c r="M1766" s="145">
        <f>'2024-25 Salary &amp; Benefits'!$E$6</f>
        <v>72728</v>
      </c>
      <c r="N1766" s="145">
        <f>'2024-25 Salary &amp; Benefits'!$F$6</f>
        <v>78209</v>
      </c>
      <c r="O1766" s="9">
        <f t="shared" si="294"/>
        <v>0</v>
      </c>
      <c r="P1766" s="9">
        <f t="shared" si="295"/>
        <v>0</v>
      </c>
      <c r="Q1766" s="9">
        <f>'2024-25 Salary &amp; Benefits'!G$6</f>
        <v>14418.72</v>
      </c>
      <c r="R1766" s="146">
        <f>'2024-25 Salary &amp; Benefits'!H$6</f>
        <v>0.18149999999999999</v>
      </c>
      <c r="S1766" s="146">
        <f>'2024-25 Salary &amp; Benefits'!I$6</f>
        <v>0.17510000000000001</v>
      </c>
      <c r="T1766" s="9">
        <f t="shared" si="296"/>
        <v>0</v>
      </c>
      <c r="U1766" s="9">
        <f t="shared" si="297"/>
        <v>0</v>
      </c>
      <c r="V1766" s="9">
        <f t="shared" si="298"/>
        <v>0</v>
      </c>
      <c r="W1766" s="9">
        <f t="shared" si="299"/>
        <v>0</v>
      </c>
      <c r="X1766" s="22">
        <f t="shared" si="300"/>
        <v>0</v>
      </c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</row>
    <row r="1767" spans="1:159" s="4" customFormat="1">
      <c r="A1767" s="78" t="s">
        <v>2319</v>
      </c>
      <c r="B1767" s="90" t="s">
        <v>544</v>
      </c>
      <c r="C1767" s="91">
        <v>2141</v>
      </c>
      <c r="D1767" s="90" t="s">
        <v>566</v>
      </c>
      <c r="E1767" s="110" t="str">
        <f>VLOOKUP($C1767,'2023-24 School Level AAFTE'!$C$4:$L$2380,9,FALSE)</f>
        <v>No</v>
      </c>
      <c r="F1767" s="98">
        <f>VLOOKUP($C1767,'2023-24 School Level AAFTE'!$C$4:$J$2380,8,FALSE)</f>
        <v>458</v>
      </c>
      <c r="G1767" s="100">
        <f>IFERROR(IF(E1767= "yes",VLOOKUP(C1767,Summary!$B:$I,5,0),0),0)</f>
        <v>0</v>
      </c>
      <c r="H1767" s="99">
        <f t="shared" si="291"/>
        <v>0</v>
      </c>
      <c r="I1767" s="157">
        <f>VLOOKUP($A1767,'2024-25 Salary &amp; Benefits'!$A:$I,3,FALSE)</f>
        <v>1.18</v>
      </c>
      <c r="J1767" s="157">
        <f>VLOOKUP($A1767,'2024-25 Salary &amp; Benefits'!$A:$I,4,FALSE)</f>
        <v>1.18</v>
      </c>
      <c r="K1767" s="144">
        <f t="shared" si="292"/>
        <v>0</v>
      </c>
      <c r="L1767" s="143">
        <f t="shared" si="293"/>
        <v>0</v>
      </c>
      <c r="M1767" s="145">
        <f>'2024-25 Salary &amp; Benefits'!$E$6</f>
        <v>72728</v>
      </c>
      <c r="N1767" s="145">
        <f>'2024-25 Salary &amp; Benefits'!$F$6</f>
        <v>78209</v>
      </c>
      <c r="O1767" s="9">
        <f t="shared" si="294"/>
        <v>0</v>
      </c>
      <c r="P1767" s="9">
        <f t="shared" si="295"/>
        <v>0</v>
      </c>
      <c r="Q1767" s="9">
        <f>'2024-25 Salary &amp; Benefits'!G$6</f>
        <v>14418.72</v>
      </c>
      <c r="R1767" s="146">
        <f>'2024-25 Salary &amp; Benefits'!H$6</f>
        <v>0.18149999999999999</v>
      </c>
      <c r="S1767" s="146">
        <f>'2024-25 Salary &amp; Benefits'!I$6</f>
        <v>0.17510000000000001</v>
      </c>
      <c r="T1767" s="9">
        <f t="shared" si="296"/>
        <v>0</v>
      </c>
      <c r="U1767" s="9">
        <f t="shared" si="297"/>
        <v>0</v>
      </c>
      <c r="V1767" s="9">
        <f t="shared" si="298"/>
        <v>0</v>
      </c>
      <c r="W1767" s="9">
        <f t="shared" si="299"/>
        <v>0</v>
      </c>
      <c r="X1767" s="22">
        <f t="shared" si="300"/>
        <v>0</v>
      </c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</row>
    <row r="1768" spans="1:159" s="4" customFormat="1">
      <c r="A1768" s="78" t="s">
        <v>2319</v>
      </c>
      <c r="B1768" s="90" t="s">
        <v>544</v>
      </c>
      <c r="C1768" s="91">
        <v>1579</v>
      </c>
      <c r="D1768" s="90" t="s">
        <v>546</v>
      </c>
      <c r="E1768" s="110" t="str">
        <f>VLOOKUP($C1768,'2023-24 School Level AAFTE'!$C$4:$L$2380,9,FALSE)</f>
        <v>No</v>
      </c>
      <c r="F1768" s="98">
        <f>VLOOKUP($C1768,'2023-24 School Level AAFTE'!$C$4:$J$2380,8,FALSE)</f>
        <v>475.93</v>
      </c>
      <c r="G1768" s="100">
        <f>IFERROR(IF(E1768= "yes",VLOOKUP(C1768,Summary!$B:$I,5,0),0),0)</f>
        <v>0</v>
      </c>
      <c r="H1768" s="99">
        <f t="shared" si="291"/>
        <v>0</v>
      </c>
      <c r="I1768" s="157">
        <f>VLOOKUP($A1768,'2024-25 Salary &amp; Benefits'!$A:$I,3,FALSE)</f>
        <v>1.18</v>
      </c>
      <c r="J1768" s="157">
        <f>VLOOKUP($A1768,'2024-25 Salary &amp; Benefits'!$A:$I,4,FALSE)</f>
        <v>1.18</v>
      </c>
      <c r="K1768" s="144">
        <f t="shared" si="292"/>
        <v>0</v>
      </c>
      <c r="L1768" s="143">
        <f t="shared" si="293"/>
        <v>0</v>
      </c>
      <c r="M1768" s="145">
        <f>'2024-25 Salary &amp; Benefits'!$E$6</f>
        <v>72728</v>
      </c>
      <c r="N1768" s="145">
        <f>'2024-25 Salary &amp; Benefits'!$F$6</f>
        <v>78209</v>
      </c>
      <c r="O1768" s="9">
        <f t="shared" si="294"/>
        <v>0</v>
      </c>
      <c r="P1768" s="9">
        <f t="shared" si="295"/>
        <v>0</v>
      </c>
      <c r="Q1768" s="9">
        <f>'2024-25 Salary &amp; Benefits'!G$6</f>
        <v>14418.72</v>
      </c>
      <c r="R1768" s="146">
        <f>'2024-25 Salary &amp; Benefits'!H$6</f>
        <v>0.18149999999999999</v>
      </c>
      <c r="S1768" s="146">
        <f>'2024-25 Salary &amp; Benefits'!I$6</f>
        <v>0.17510000000000001</v>
      </c>
      <c r="T1768" s="9">
        <f t="shared" si="296"/>
        <v>0</v>
      </c>
      <c r="U1768" s="9">
        <f t="shared" si="297"/>
        <v>0</v>
      </c>
      <c r="V1768" s="9">
        <f t="shared" si="298"/>
        <v>0</v>
      </c>
      <c r="W1768" s="9">
        <f t="shared" si="299"/>
        <v>0</v>
      </c>
      <c r="X1768" s="22">
        <f t="shared" si="300"/>
        <v>0</v>
      </c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</row>
    <row r="1769" spans="1:159" s="4" customFormat="1">
      <c r="A1769" s="78" t="s">
        <v>2319</v>
      </c>
      <c r="B1769" s="90" t="s">
        <v>544</v>
      </c>
      <c r="C1769" s="91">
        <v>2667</v>
      </c>
      <c r="D1769" s="90" t="s">
        <v>593</v>
      </c>
      <c r="E1769" s="110" t="str">
        <f>VLOOKUP($C1769,'2023-24 School Level AAFTE'!$C$4:$L$2380,9,FALSE)</f>
        <v>No</v>
      </c>
      <c r="F1769" s="98">
        <f>VLOOKUP($C1769,'2023-24 School Level AAFTE'!$C$4:$J$2380,8,FALSE)</f>
        <v>283.07</v>
      </c>
      <c r="G1769" s="100">
        <f>IFERROR(IF(E1769= "yes",VLOOKUP(C1769,Summary!$B:$I,5,0),0),0)</f>
        <v>0</v>
      </c>
      <c r="H1769" s="99">
        <f t="shared" si="291"/>
        <v>0</v>
      </c>
      <c r="I1769" s="157">
        <f>VLOOKUP($A1769,'2024-25 Salary &amp; Benefits'!$A:$I,3,FALSE)</f>
        <v>1.18</v>
      </c>
      <c r="J1769" s="157">
        <f>VLOOKUP($A1769,'2024-25 Salary &amp; Benefits'!$A:$I,4,FALSE)</f>
        <v>1.18</v>
      </c>
      <c r="K1769" s="144">
        <f t="shared" si="292"/>
        <v>0</v>
      </c>
      <c r="L1769" s="143">
        <f t="shared" si="293"/>
        <v>0</v>
      </c>
      <c r="M1769" s="145">
        <f>'2024-25 Salary &amp; Benefits'!$E$6</f>
        <v>72728</v>
      </c>
      <c r="N1769" s="145">
        <f>'2024-25 Salary &amp; Benefits'!$F$6</f>
        <v>78209</v>
      </c>
      <c r="O1769" s="9">
        <f t="shared" si="294"/>
        <v>0</v>
      </c>
      <c r="P1769" s="9">
        <f t="shared" si="295"/>
        <v>0</v>
      </c>
      <c r="Q1769" s="9">
        <f>'2024-25 Salary &amp; Benefits'!G$6</f>
        <v>14418.72</v>
      </c>
      <c r="R1769" s="146">
        <f>'2024-25 Salary &amp; Benefits'!H$6</f>
        <v>0.18149999999999999</v>
      </c>
      <c r="S1769" s="146">
        <f>'2024-25 Salary &amp; Benefits'!I$6</f>
        <v>0.17510000000000001</v>
      </c>
      <c r="T1769" s="9">
        <f t="shared" si="296"/>
        <v>0</v>
      </c>
      <c r="U1769" s="9">
        <f t="shared" si="297"/>
        <v>0</v>
      </c>
      <c r="V1769" s="9">
        <f t="shared" si="298"/>
        <v>0</v>
      </c>
      <c r="W1769" s="9">
        <f t="shared" si="299"/>
        <v>0</v>
      </c>
      <c r="X1769" s="22">
        <f t="shared" si="300"/>
        <v>0</v>
      </c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</row>
    <row r="1770" spans="1:159" s="4" customFormat="1">
      <c r="A1770" s="78" t="s">
        <v>2319</v>
      </c>
      <c r="B1770" s="90" t="s">
        <v>544</v>
      </c>
      <c r="C1770" s="91">
        <v>2977</v>
      </c>
      <c r="D1770" s="90" t="s">
        <v>601</v>
      </c>
      <c r="E1770" s="110" t="str">
        <f>VLOOKUP($C1770,'2023-24 School Level AAFTE'!$C$4:$L$2380,9,FALSE)</f>
        <v>No</v>
      </c>
      <c r="F1770" s="98">
        <f>VLOOKUP($C1770,'2023-24 School Level AAFTE'!$C$4:$J$2380,8,FALSE)</f>
        <v>258.43</v>
      </c>
      <c r="G1770" s="100">
        <f>IFERROR(IF(E1770= "yes",VLOOKUP(C1770,Summary!$B:$I,5,0),0),0)</f>
        <v>0</v>
      </c>
      <c r="H1770" s="99">
        <f t="shared" si="291"/>
        <v>0</v>
      </c>
      <c r="I1770" s="157">
        <f>VLOOKUP($A1770,'2024-25 Salary &amp; Benefits'!$A:$I,3,FALSE)</f>
        <v>1.18</v>
      </c>
      <c r="J1770" s="157">
        <f>VLOOKUP($A1770,'2024-25 Salary &amp; Benefits'!$A:$I,4,FALSE)</f>
        <v>1.18</v>
      </c>
      <c r="K1770" s="144">
        <f t="shared" si="292"/>
        <v>0</v>
      </c>
      <c r="L1770" s="143">
        <f t="shared" si="293"/>
        <v>0</v>
      </c>
      <c r="M1770" s="145">
        <f>'2024-25 Salary &amp; Benefits'!$E$6</f>
        <v>72728</v>
      </c>
      <c r="N1770" s="145">
        <f>'2024-25 Salary &amp; Benefits'!$F$6</f>
        <v>78209</v>
      </c>
      <c r="O1770" s="9">
        <f t="shared" si="294"/>
        <v>0</v>
      </c>
      <c r="P1770" s="9">
        <f t="shared" si="295"/>
        <v>0</v>
      </c>
      <c r="Q1770" s="9">
        <f>'2024-25 Salary &amp; Benefits'!G$6</f>
        <v>14418.72</v>
      </c>
      <c r="R1770" s="146">
        <f>'2024-25 Salary &amp; Benefits'!H$6</f>
        <v>0.18149999999999999</v>
      </c>
      <c r="S1770" s="146">
        <f>'2024-25 Salary &amp; Benefits'!I$6</f>
        <v>0.17510000000000001</v>
      </c>
      <c r="T1770" s="9">
        <f t="shared" si="296"/>
        <v>0</v>
      </c>
      <c r="U1770" s="9">
        <f t="shared" si="297"/>
        <v>0</v>
      </c>
      <c r="V1770" s="9">
        <f t="shared" si="298"/>
        <v>0</v>
      </c>
      <c r="W1770" s="9">
        <f t="shared" si="299"/>
        <v>0</v>
      </c>
      <c r="X1770" s="22">
        <f t="shared" si="300"/>
        <v>0</v>
      </c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</row>
    <row r="1771" spans="1:159" s="4" customFormat="1">
      <c r="A1771" s="78" t="s">
        <v>2319</v>
      </c>
      <c r="B1771" s="90" t="s">
        <v>544</v>
      </c>
      <c r="C1771" s="91">
        <v>4064</v>
      </c>
      <c r="D1771" s="90" t="s">
        <v>628</v>
      </c>
      <c r="E1771" s="110" t="str">
        <f>VLOOKUP($C1771,'2023-24 School Level AAFTE'!$C$4:$L$2380,9,FALSE)</f>
        <v>Yes</v>
      </c>
      <c r="F1771" s="98">
        <f>VLOOKUP($C1771,'2023-24 School Level AAFTE'!$C$4:$J$2380,8,FALSE)</f>
        <v>546.36</v>
      </c>
      <c r="G1771" s="100">
        <f>IFERROR(IF(E1771= "yes",VLOOKUP(C1771,Summary!$B:$I,5,0),0),0)</f>
        <v>0</v>
      </c>
      <c r="H1771" s="99">
        <f t="shared" si="291"/>
        <v>546.36</v>
      </c>
      <c r="I1771" s="157">
        <f>VLOOKUP($A1771,'2024-25 Salary &amp; Benefits'!$A:$I,3,FALSE)</f>
        <v>1.18</v>
      </c>
      <c r="J1771" s="157">
        <f>VLOOKUP($A1771,'2024-25 Salary &amp; Benefits'!$A:$I,4,FALSE)</f>
        <v>1.18</v>
      </c>
      <c r="K1771" s="144">
        <f t="shared" si="292"/>
        <v>546.36</v>
      </c>
      <c r="L1771" s="143">
        <f t="shared" si="293"/>
        <v>1.603</v>
      </c>
      <c r="M1771" s="145">
        <f>'2024-25 Salary &amp; Benefits'!$E$6</f>
        <v>72728</v>
      </c>
      <c r="N1771" s="145">
        <f>'2024-25 Salary &amp; Benefits'!$F$6</f>
        <v>78209</v>
      </c>
      <c r="O1771" s="9">
        <f t="shared" si="294"/>
        <v>137567.92000000001</v>
      </c>
      <c r="P1771" s="9">
        <f t="shared" si="295"/>
        <v>10367.529999999999</v>
      </c>
      <c r="Q1771" s="9">
        <f>'2024-25 Salary &amp; Benefits'!G$6</f>
        <v>14418.72</v>
      </c>
      <c r="R1771" s="146">
        <f>'2024-25 Salary &amp; Benefits'!H$6</f>
        <v>0.18149999999999999</v>
      </c>
      <c r="S1771" s="146">
        <f>'2024-25 Salary &amp; Benefits'!I$6</f>
        <v>0.17510000000000001</v>
      </c>
      <c r="T1771" s="9">
        <f t="shared" si="296"/>
        <v>49897.14</v>
      </c>
      <c r="U1771" s="9">
        <f t="shared" si="297"/>
        <v>2465.59</v>
      </c>
      <c r="V1771" s="9">
        <f t="shared" si="298"/>
        <v>431.72</v>
      </c>
      <c r="W1771" s="9">
        <f t="shared" si="299"/>
        <v>2897.3100000000004</v>
      </c>
      <c r="X1771" s="22">
        <f t="shared" si="300"/>
        <v>200729.9</v>
      </c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</row>
    <row r="1772" spans="1:159" s="4" customFormat="1">
      <c r="A1772" s="78" t="s">
        <v>2319</v>
      </c>
      <c r="B1772" s="90" t="s">
        <v>544</v>
      </c>
      <c r="C1772" s="91">
        <v>3026</v>
      </c>
      <c r="D1772" s="90" t="s">
        <v>602</v>
      </c>
      <c r="E1772" s="110" t="str">
        <f>VLOOKUP($C1772,'2023-24 School Level AAFTE'!$C$4:$L$2380,9,FALSE)</f>
        <v>No</v>
      </c>
      <c r="F1772" s="98">
        <f>VLOOKUP($C1772,'2023-24 School Level AAFTE'!$C$4:$J$2380,8,FALSE)</f>
        <v>354.14</v>
      </c>
      <c r="G1772" s="100">
        <f>IFERROR(IF(E1772= "yes",VLOOKUP(C1772,Summary!$B:$I,5,0),0),0)</f>
        <v>0</v>
      </c>
      <c r="H1772" s="99">
        <f t="shared" si="291"/>
        <v>0</v>
      </c>
      <c r="I1772" s="157">
        <f>VLOOKUP($A1772,'2024-25 Salary &amp; Benefits'!$A:$I,3,FALSE)</f>
        <v>1.18</v>
      </c>
      <c r="J1772" s="157">
        <f>VLOOKUP($A1772,'2024-25 Salary &amp; Benefits'!$A:$I,4,FALSE)</f>
        <v>1.18</v>
      </c>
      <c r="K1772" s="144">
        <f t="shared" si="292"/>
        <v>0</v>
      </c>
      <c r="L1772" s="143">
        <f t="shared" si="293"/>
        <v>0</v>
      </c>
      <c r="M1772" s="145">
        <f>'2024-25 Salary &amp; Benefits'!$E$6</f>
        <v>72728</v>
      </c>
      <c r="N1772" s="145">
        <f>'2024-25 Salary &amp; Benefits'!$F$6</f>
        <v>78209</v>
      </c>
      <c r="O1772" s="9">
        <f t="shared" si="294"/>
        <v>0</v>
      </c>
      <c r="P1772" s="9">
        <f t="shared" si="295"/>
        <v>0</v>
      </c>
      <c r="Q1772" s="9">
        <f>'2024-25 Salary &amp; Benefits'!G$6</f>
        <v>14418.72</v>
      </c>
      <c r="R1772" s="146">
        <f>'2024-25 Salary &amp; Benefits'!H$6</f>
        <v>0.18149999999999999</v>
      </c>
      <c r="S1772" s="146">
        <f>'2024-25 Salary &amp; Benefits'!I$6</f>
        <v>0.17510000000000001</v>
      </c>
      <c r="T1772" s="9">
        <f t="shared" si="296"/>
        <v>0</v>
      </c>
      <c r="U1772" s="9">
        <f t="shared" si="297"/>
        <v>0</v>
      </c>
      <c r="V1772" s="9">
        <f t="shared" si="298"/>
        <v>0</v>
      </c>
      <c r="W1772" s="9">
        <f t="shared" si="299"/>
        <v>0</v>
      </c>
      <c r="X1772" s="22">
        <f t="shared" si="300"/>
        <v>0</v>
      </c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</row>
    <row r="1773" spans="1:159" s="4" customFormat="1">
      <c r="A1773" s="78" t="s">
        <v>2319</v>
      </c>
      <c r="B1773" s="90" t="s">
        <v>544</v>
      </c>
      <c r="C1773" s="91">
        <v>2645</v>
      </c>
      <c r="D1773" s="90" t="s">
        <v>592</v>
      </c>
      <c r="E1773" s="110" t="str">
        <f>VLOOKUP($C1773,'2023-24 School Level AAFTE'!$C$4:$L$2380,9,FALSE)</f>
        <v>Yes</v>
      </c>
      <c r="F1773" s="98">
        <f>VLOOKUP($C1773,'2023-24 School Level AAFTE'!$C$4:$J$2380,8,FALSE)</f>
        <v>334.58</v>
      </c>
      <c r="G1773" s="100">
        <f>IFERROR(IF(E1773= "yes",VLOOKUP(C1773,Summary!$B:$I,5,0),0),0)</f>
        <v>0</v>
      </c>
      <c r="H1773" s="99">
        <f t="shared" si="291"/>
        <v>334.58</v>
      </c>
      <c r="I1773" s="157">
        <f>VLOOKUP($A1773,'2024-25 Salary &amp; Benefits'!$A:$I,3,FALSE)</f>
        <v>1.18</v>
      </c>
      <c r="J1773" s="157">
        <f>VLOOKUP($A1773,'2024-25 Salary &amp; Benefits'!$A:$I,4,FALSE)</f>
        <v>1.18</v>
      </c>
      <c r="K1773" s="144">
        <f t="shared" si="292"/>
        <v>334.58</v>
      </c>
      <c r="L1773" s="143">
        <f t="shared" si="293"/>
        <v>0.98099999999999998</v>
      </c>
      <c r="M1773" s="145">
        <f>'2024-25 Salary &amp; Benefits'!$E$6</f>
        <v>72728</v>
      </c>
      <c r="N1773" s="145">
        <f>'2024-25 Salary &amp; Benefits'!$F$6</f>
        <v>78209</v>
      </c>
      <c r="O1773" s="9">
        <f t="shared" si="294"/>
        <v>84188.479999999996</v>
      </c>
      <c r="P1773" s="9">
        <f t="shared" si="295"/>
        <v>6344.6900000000023</v>
      </c>
      <c r="Q1773" s="9">
        <f>'2024-25 Salary &amp; Benefits'!G$6</f>
        <v>14418.72</v>
      </c>
      <c r="R1773" s="146">
        <f>'2024-25 Salary &amp; Benefits'!H$6</f>
        <v>0.18149999999999999</v>
      </c>
      <c r="S1773" s="146">
        <f>'2024-25 Salary &amp; Benefits'!I$6</f>
        <v>0.17510000000000001</v>
      </c>
      <c r="T1773" s="9">
        <f t="shared" si="296"/>
        <v>30535.93</v>
      </c>
      <c r="U1773" s="9">
        <f t="shared" si="297"/>
        <v>1508.89</v>
      </c>
      <c r="V1773" s="9">
        <f t="shared" si="298"/>
        <v>264.20999999999998</v>
      </c>
      <c r="W1773" s="9">
        <f t="shared" si="299"/>
        <v>1773.1000000000001</v>
      </c>
      <c r="X1773" s="22">
        <f t="shared" si="300"/>
        <v>122842.20000000001</v>
      </c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</row>
    <row r="1774" spans="1:159" s="4" customFormat="1">
      <c r="A1774" s="78" t="s">
        <v>2319</v>
      </c>
      <c r="B1774" s="90" t="s">
        <v>544</v>
      </c>
      <c r="C1774" s="91">
        <v>2234</v>
      </c>
      <c r="D1774" s="90" t="s">
        <v>576</v>
      </c>
      <c r="E1774" s="110" t="str">
        <f>VLOOKUP($C1774,'2023-24 School Level AAFTE'!$C$4:$L$2380,9,FALSE)</f>
        <v>No</v>
      </c>
      <c r="F1774" s="98">
        <f>VLOOKUP($C1774,'2023-24 School Level AAFTE'!$C$4:$J$2380,8,FALSE)</f>
        <v>1364.6799999999998</v>
      </c>
      <c r="G1774" s="100">
        <f>IFERROR(IF(E1774= "yes",VLOOKUP(C1774,Summary!$B:$I,5,0),0),0)</f>
        <v>0</v>
      </c>
      <c r="H1774" s="99">
        <f t="shared" si="291"/>
        <v>0</v>
      </c>
      <c r="I1774" s="157">
        <f>VLOOKUP($A1774,'2024-25 Salary &amp; Benefits'!$A:$I,3,FALSE)</f>
        <v>1.18</v>
      </c>
      <c r="J1774" s="157">
        <f>VLOOKUP($A1774,'2024-25 Salary &amp; Benefits'!$A:$I,4,FALSE)</f>
        <v>1.18</v>
      </c>
      <c r="K1774" s="144">
        <f t="shared" si="292"/>
        <v>0</v>
      </c>
      <c r="L1774" s="143">
        <f t="shared" si="293"/>
        <v>0</v>
      </c>
      <c r="M1774" s="145">
        <f>'2024-25 Salary &amp; Benefits'!$E$6</f>
        <v>72728</v>
      </c>
      <c r="N1774" s="145">
        <f>'2024-25 Salary &amp; Benefits'!$F$6</f>
        <v>78209</v>
      </c>
      <c r="O1774" s="9">
        <f t="shared" si="294"/>
        <v>0</v>
      </c>
      <c r="P1774" s="9">
        <f t="shared" si="295"/>
        <v>0</v>
      </c>
      <c r="Q1774" s="9">
        <f>'2024-25 Salary &amp; Benefits'!G$6</f>
        <v>14418.72</v>
      </c>
      <c r="R1774" s="146">
        <f>'2024-25 Salary &amp; Benefits'!H$6</f>
        <v>0.18149999999999999</v>
      </c>
      <c r="S1774" s="146">
        <f>'2024-25 Salary &amp; Benefits'!I$6</f>
        <v>0.17510000000000001</v>
      </c>
      <c r="T1774" s="9">
        <f t="shared" si="296"/>
        <v>0</v>
      </c>
      <c r="U1774" s="9">
        <f t="shared" si="297"/>
        <v>0</v>
      </c>
      <c r="V1774" s="9">
        <f t="shared" si="298"/>
        <v>0</v>
      </c>
      <c r="W1774" s="9">
        <f t="shared" si="299"/>
        <v>0</v>
      </c>
      <c r="X1774" s="22">
        <f t="shared" si="300"/>
        <v>0</v>
      </c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</row>
    <row r="1775" spans="1:159" s="4" customFormat="1">
      <c r="A1775" s="78" t="s">
        <v>2319</v>
      </c>
      <c r="B1775" s="90" t="s">
        <v>544</v>
      </c>
      <c r="C1775" s="91">
        <v>2142</v>
      </c>
      <c r="D1775" s="90" t="s">
        <v>567</v>
      </c>
      <c r="E1775" s="110" t="str">
        <f>VLOOKUP($C1775,'2023-24 School Level AAFTE'!$C$4:$L$2380,9,FALSE)</f>
        <v>No</v>
      </c>
      <c r="F1775" s="98">
        <f>VLOOKUP($C1775,'2023-24 School Level AAFTE'!$C$4:$J$2380,8,FALSE)</f>
        <v>380.9</v>
      </c>
      <c r="G1775" s="100">
        <f>IFERROR(IF(E1775= "yes",VLOOKUP(C1775,Summary!$B:$I,5,0),0),0)</f>
        <v>0</v>
      </c>
      <c r="H1775" s="99">
        <f t="shared" si="291"/>
        <v>0</v>
      </c>
      <c r="I1775" s="157">
        <f>VLOOKUP($A1775,'2024-25 Salary &amp; Benefits'!$A:$I,3,FALSE)</f>
        <v>1.18</v>
      </c>
      <c r="J1775" s="157">
        <f>VLOOKUP($A1775,'2024-25 Salary &amp; Benefits'!$A:$I,4,FALSE)</f>
        <v>1.18</v>
      </c>
      <c r="K1775" s="144">
        <f t="shared" si="292"/>
        <v>0</v>
      </c>
      <c r="L1775" s="143">
        <f t="shared" si="293"/>
        <v>0</v>
      </c>
      <c r="M1775" s="145">
        <f>'2024-25 Salary &amp; Benefits'!$E$6</f>
        <v>72728</v>
      </c>
      <c r="N1775" s="145">
        <f>'2024-25 Salary &amp; Benefits'!$F$6</f>
        <v>78209</v>
      </c>
      <c r="O1775" s="9">
        <f t="shared" si="294"/>
        <v>0</v>
      </c>
      <c r="P1775" s="9">
        <f t="shared" si="295"/>
        <v>0</v>
      </c>
      <c r="Q1775" s="9">
        <f>'2024-25 Salary &amp; Benefits'!G$6</f>
        <v>14418.72</v>
      </c>
      <c r="R1775" s="146">
        <f>'2024-25 Salary &amp; Benefits'!H$6</f>
        <v>0.18149999999999999</v>
      </c>
      <c r="S1775" s="146">
        <f>'2024-25 Salary &amp; Benefits'!I$6</f>
        <v>0.17510000000000001</v>
      </c>
      <c r="T1775" s="9">
        <f t="shared" si="296"/>
        <v>0</v>
      </c>
      <c r="U1775" s="9">
        <f t="shared" si="297"/>
        <v>0</v>
      </c>
      <c r="V1775" s="9">
        <f t="shared" si="298"/>
        <v>0</v>
      </c>
      <c r="W1775" s="9">
        <f t="shared" si="299"/>
        <v>0</v>
      </c>
      <c r="X1775" s="22">
        <f t="shared" si="300"/>
        <v>0</v>
      </c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</row>
    <row r="1776" spans="1:159" s="4" customFormat="1">
      <c r="A1776" s="78" t="s">
        <v>2319</v>
      </c>
      <c r="B1776" s="90" t="s">
        <v>544</v>
      </c>
      <c r="C1776" s="91">
        <v>3277</v>
      </c>
      <c r="D1776" s="90" t="s">
        <v>609</v>
      </c>
      <c r="E1776" s="110" t="str">
        <f>VLOOKUP($C1776,'2023-24 School Level AAFTE'!$C$4:$L$2380,9,FALSE)</f>
        <v>No</v>
      </c>
      <c r="F1776" s="98">
        <f>VLOOKUP($C1776,'2023-24 School Level AAFTE'!$C$4:$J$2380,8,FALSE)</f>
        <v>667.22</v>
      </c>
      <c r="G1776" s="100">
        <f>IFERROR(IF(E1776= "yes",VLOOKUP(C1776,Summary!$B:$I,5,0),0),0)</f>
        <v>0</v>
      </c>
      <c r="H1776" s="99">
        <f t="shared" si="291"/>
        <v>0</v>
      </c>
      <c r="I1776" s="157">
        <f>VLOOKUP($A1776,'2024-25 Salary &amp; Benefits'!$A:$I,3,FALSE)</f>
        <v>1.18</v>
      </c>
      <c r="J1776" s="157">
        <f>VLOOKUP($A1776,'2024-25 Salary &amp; Benefits'!$A:$I,4,FALSE)</f>
        <v>1.18</v>
      </c>
      <c r="K1776" s="144">
        <f t="shared" si="292"/>
        <v>0</v>
      </c>
      <c r="L1776" s="143">
        <f t="shared" si="293"/>
        <v>0</v>
      </c>
      <c r="M1776" s="145">
        <f>'2024-25 Salary &amp; Benefits'!$E$6</f>
        <v>72728</v>
      </c>
      <c r="N1776" s="145">
        <f>'2024-25 Salary &amp; Benefits'!$F$6</f>
        <v>78209</v>
      </c>
      <c r="O1776" s="9">
        <f t="shared" si="294"/>
        <v>0</v>
      </c>
      <c r="P1776" s="9">
        <f t="shared" si="295"/>
        <v>0</v>
      </c>
      <c r="Q1776" s="9">
        <f>'2024-25 Salary &amp; Benefits'!G$6</f>
        <v>14418.72</v>
      </c>
      <c r="R1776" s="146">
        <f>'2024-25 Salary &amp; Benefits'!H$6</f>
        <v>0.18149999999999999</v>
      </c>
      <c r="S1776" s="146">
        <f>'2024-25 Salary &amp; Benefits'!I$6</f>
        <v>0.17510000000000001</v>
      </c>
      <c r="T1776" s="9">
        <f t="shared" si="296"/>
        <v>0</v>
      </c>
      <c r="U1776" s="9">
        <f t="shared" si="297"/>
        <v>0</v>
      </c>
      <c r="V1776" s="9">
        <f t="shared" si="298"/>
        <v>0</v>
      </c>
      <c r="W1776" s="9">
        <f t="shared" si="299"/>
        <v>0</v>
      </c>
      <c r="X1776" s="22">
        <f t="shared" si="300"/>
        <v>0</v>
      </c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</row>
    <row r="1777" spans="1:159" s="4" customFormat="1">
      <c r="A1777" s="78" t="s">
        <v>2319</v>
      </c>
      <c r="B1777" s="90" t="s">
        <v>544</v>
      </c>
      <c r="C1777" s="91">
        <v>2092</v>
      </c>
      <c r="D1777" s="90" t="s">
        <v>560</v>
      </c>
      <c r="E1777" s="110" t="str">
        <f>VLOOKUP($C1777,'2023-24 School Level AAFTE'!$C$4:$L$2380,9,FALSE)</f>
        <v>No</v>
      </c>
      <c r="F1777" s="98">
        <f>VLOOKUP($C1777,'2023-24 School Level AAFTE'!$C$4:$J$2380,8,FALSE)</f>
        <v>340.29</v>
      </c>
      <c r="G1777" s="100">
        <f>IFERROR(IF(E1777= "yes",VLOOKUP(C1777,Summary!$B:$I,5,0),0),0)</f>
        <v>0</v>
      </c>
      <c r="H1777" s="99">
        <f t="shared" si="291"/>
        <v>0</v>
      </c>
      <c r="I1777" s="157">
        <f>VLOOKUP($A1777,'2024-25 Salary &amp; Benefits'!$A:$I,3,FALSE)</f>
        <v>1.18</v>
      </c>
      <c r="J1777" s="157">
        <f>VLOOKUP($A1777,'2024-25 Salary &amp; Benefits'!$A:$I,4,FALSE)</f>
        <v>1.18</v>
      </c>
      <c r="K1777" s="144">
        <f t="shared" si="292"/>
        <v>0</v>
      </c>
      <c r="L1777" s="143">
        <f t="shared" si="293"/>
        <v>0</v>
      </c>
      <c r="M1777" s="145">
        <f>'2024-25 Salary &amp; Benefits'!$E$6</f>
        <v>72728</v>
      </c>
      <c r="N1777" s="145">
        <f>'2024-25 Salary &amp; Benefits'!$F$6</f>
        <v>78209</v>
      </c>
      <c r="O1777" s="9">
        <f t="shared" si="294"/>
        <v>0</v>
      </c>
      <c r="P1777" s="9">
        <f t="shared" si="295"/>
        <v>0</v>
      </c>
      <c r="Q1777" s="9">
        <f>'2024-25 Salary &amp; Benefits'!G$6</f>
        <v>14418.72</v>
      </c>
      <c r="R1777" s="146">
        <f>'2024-25 Salary &amp; Benefits'!H$6</f>
        <v>0.18149999999999999</v>
      </c>
      <c r="S1777" s="146">
        <f>'2024-25 Salary &amp; Benefits'!I$6</f>
        <v>0.17510000000000001</v>
      </c>
      <c r="T1777" s="9">
        <f t="shared" si="296"/>
        <v>0</v>
      </c>
      <c r="U1777" s="9">
        <f t="shared" si="297"/>
        <v>0</v>
      </c>
      <c r="V1777" s="9">
        <f t="shared" si="298"/>
        <v>0</v>
      </c>
      <c r="W1777" s="9">
        <f t="shared" si="299"/>
        <v>0</v>
      </c>
      <c r="X1777" s="22">
        <f t="shared" si="300"/>
        <v>0</v>
      </c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</row>
    <row r="1778" spans="1:159" s="4" customFormat="1">
      <c r="A1778" s="78" t="s">
        <v>2319</v>
      </c>
      <c r="B1778" s="90" t="s">
        <v>544</v>
      </c>
      <c r="C1778" s="91">
        <v>3581</v>
      </c>
      <c r="D1778" s="90" t="s">
        <v>618</v>
      </c>
      <c r="E1778" s="110" t="str">
        <f>VLOOKUP($C1778,'2023-24 School Level AAFTE'!$C$4:$L$2380,9,FALSE)</f>
        <v>Yes</v>
      </c>
      <c r="F1778" s="98">
        <f>VLOOKUP($C1778,'2023-24 School Level AAFTE'!$C$4:$J$2380,8,FALSE)</f>
        <v>276.86</v>
      </c>
      <c r="G1778" s="100">
        <f>IFERROR(IF(E1778= "yes",VLOOKUP(C1778,Summary!$B:$I,5,0),0),0)</f>
        <v>0</v>
      </c>
      <c r="H1778" s="99">
        <f t="shared" si="291"/>
        <v>276.86</v>
      </c>
      <c r="I1778" s="157">
        <f>VLOOKUP($A1778,'2024-25 Salary &amp; Benefits'!$A:$I,3,FALSE)</f>
        <v>1.18</v>
      </c>
      <c r="J1778" s="157">
        <f>VLOOKUP($A1778,'2024-25 Salary &amp; Benefits'!$A:$I,4,FALSE)</f>
        <v>1.18</v>
      </c>
      <c r="K1778" s="144">
        <f t="shared" si="292"/>
        <v>276.86</v>
      </c>
      <c r="L1778" s="143">
        <f t="shared" si="293"/>
        <v>0.81200000000000006</v>
      </c>
      <c r="M1778" s="145">
        <f>'2024-25 Salary &amp; Benefits'!$E$6</f>
        <v>72728</v>
      </c>
      <c r="N1778" s="145">
        <f>'2024-25 Salary &amp; Benefits'!$F$6</f>
        <v>78209</v>
      </c>
      <c r="O1778" s="9">
        <f t="shared" si="294"/>
        <v>69685.06</v>
      </c>
      <c r="P1778" s="9">
        <f t="shared" si="295"/>
        <v>5251.6800000000076</v>
      </c>
      <c r="Q1778" s="9">
        <f>'2024-25 Salary &amp; Benefits'!G$6</f>
        <v>14418.72</v>
      </c>
      <c r="R1778" s="146">
        <f>'2024-25 Salary &amp; Benefits'!H$6</f>
        <v>0.18149999999999999</v>
      </c>
      <c r="S1778" s="146">
        <f>'2024-25 Salary &amp; Benefits'!I$6</f>
        <v>0.17510000000000001</v>
      </c>
      <c r="T1778" s="9">
        <f t="shared" si="296"/>
        <v>25275.41</v>
      </c>
      <c r="U1778" s="9">
        <f t="shared" si="297"/>
        <v>1248.95</v>
      </c>
      <c r="V1778" s="9">
        <f t="shared" si="298"/>
        <v>218.69</v>
      </c>
      <c r="W1778" s="9">
        <f t="shared" si="299"/>
        <v>1467.64</v>
      </c>
      <c r="X1778" s="22">
        <f t="shared" si="300"/>
        <v>101679.79000000001</v>
      </c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</row>
    <row r="1779" spans="1:159" s="4" customFormat="1">
      <c r="A1779" t="s">
        <v>2430</v>
      </c>
      <c r="B1779" s="90" t="s">
        <v>1535</v>
      </c>
      <c r="C1779" s="3">
        <v>5058</v>
      </c>
      <c r="D1779" t="s">
        <v>3225</v>
      </c>
      <c r="E1779" s="110" t="str">
        <f>VLOOKUP($C1779,'2023-24 School Level AAFTE'!$C$4:$L$2380,9,FALSE)</f>
        <v>Yes</v>
      </c>
      <c r="F1779" s="98">
        <f>VLOOKUP($C1779,'2023-24 School Level AAFTE'!$C$4:$J$2380,8,FALSE)</f>
        <v>0</v>
      </c>
      <c r="G1779" s="100">
        <f>IFERROR(IF(E1779= "yes",VLOOKUP(C1779,Summary!$B:$I,5,0),0),0)</f>
        <v>0</v>
      </c>
      <c r="H1779" s="99">
        <f t="shared" si="291"/>
        <v>0</v>
      </c>
      <c r="I1779" s="157">
        <f>VLOOKUP($A1779,'2024-25 Salary &amp; Benefits'!$A:$I,3,FALSE)</f>
        <v>1.1200000000000001</v>
      </c>
      <c r="J1779" s="157">
        <f>VLOOKUP($A1779,'2024-25 Salary &amp; Benefits'!$A:$I,4,FALSE)</f>
        <v>1.1200000000000001</v>
      </c>
      <c r="K1779" s="144">
        <f t="shared" si="292"/>
        <v>0</v>
      </c>
      <c r="L1779" s="143">
        <f t="shared" si="293"/>
        <v>0</v>
      </c>
      <c r="M1779" s="145">
        <f>'2024-25 Salary &amp; Benefits'!$E$6</f>
        <v>72728</v>
      </c>
      <c r="N1779" s="145">
        <f>'2024-25 Salary &amp; Benefits'!$F$6</f>
        <v>78209</v>
      </c>
      <c r="O1779" s="9">
        <f t="shared" si="294"/>
        <v>0</v>
      </c>
      <c r="P1779" s="9">
        <f t="shared" si="295"/>
        <v>0</v>
      </c>
      <c r="Q1779" s="9">
        <f>'2024-25 Salary &amp; Benefits'!G$6</f>
        <v>14418.72</v>
      </c>
      <c r="R1779" s="146">
        <f>'2024-25 Salary &amp; Benefits'!H$6</f>
        <v>0.18149999999999999</v>
      </c>
      <c r="S1779" s="146">
        <f>'2024-25 Salary &amp; Benefits'!I$6</f>
        <v>0.17510000000000001</v>
      </c>
      <c r="T1779" s="9">
        <f t="shared" si="296"/>
        <v>0</v>
      </c>
      <c r="U1779" s="9">
        <f t="shared" si="297"/>
        <v>0</v>
      </c>
      <c r="V1779" s="9">
        <f t="shared" si="298"/>
        <v>0</v>
      </c>
      <c r="W1779" s="9">
        <f t="shared" si="299"/>
        <v>0</v>
      </c>
      <c r="X1779" s="22">
        <f t="shared" si="300"/>
        <v>0</v>
      </c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</row>
    <row r="1780" spans="1:159" s="4" customFormat="1">
      <c r="A1780" s="78" t="s">
        <v>2430</v>
      </c>
      <c r="B1780" s="90" t="s">
        <v>1535</v>
      </c>
      <c r="C1780" s="91">
        <v>2521</v>
      </c>
      <c r="D1780" s="90" t="s">
        <v>1538</v>
      </c>
      <c r="E1780" s="110" t="str">
        <f>VLOOKUP($C1780,'2023-24 School Level AAFTE'!$C$4:$L$2380,9,FALSE)</f>
        <v>No</v>
      </c>
      <c r="F1780" s="98">
        <f>VLOOKUP($C1780,'2023-24 School Level AAFTE'!$C$4:$J$2380,8,FALSE)</f>
        <v>272.54000000000002</v>
      </c>
      <c r="G1780" s="100">
        <f>IFERROR(IF(E1780= "yes",VLOOKUP(C1780,Summary!$B:$I,5,0),0),0)</f>
        <v>0</v>
      </c>
      <c r="H1780" s="99">
        <f t="shared" si="291"/>
        <v>0</v>
      </c>
      <c r="I1780" s="157">
        <f>VLOOKUP($A1780,'2024-25 Salary &amp; Benefits'!$A:$I,3,FALSE)</f>
        <v>1.1200000000000001</v>
      </c>
      <c r="J1780" s="157">
        <f>VLOOKUP($A1780,'2024-25 Salary &amp; Benefits'!$A:$I,4,FALSE)</f>
        <v>1.1200000000000001</v>
      </c>
      <c r="K1780" s="144">
        <f t="shared" si="292"/>
        <v>0</v>
      </c>
      <c r="L1780" s="143">
        <f t="shared" si="293"/>
        <v>0</v>
      </c>
      <c r="M1780" s="145">
        <f>'2024-25 Salary &amp; Benefits'!$E$6</f>
        <v>72728</v>
      </c>
      <c r="N1780" s="145">
        <f>'2024-25 Salary &amp; Benefits'!$F$6</f>
        <v>78209</v>
      </c>
      <c r="O1780" s="9">
        <f t="shared" si="294"/>
        <v>0</v>
      </c>
      <c r="P1780" s="9">
        <f t="shared" si="295"/>
        <v>0</v>
      </c>
      <c r="Q1780" s="9">
        <f>'2024-25 Salary &amp; Benefits'!G$6</f>
        <v>14418.72</v>
      </c>
      <c r="R1780" s="146">
        <f>'2024-25 Salary &amp; Benefits'!H$6</f>
        <v>0.18149999999999999</v>
      </c>
      <c r="S1780" s="146">
        <f>'2024-25 Salary &amp; Benefits'!I$6</f>
        <v>0.17510000000000001</v>
      </c>
      <c r="T1780" s="9">
        <f t="shared" si="296"/>
        <v>0</v>
      </c>
      <c r="U1780" s="9">
        <f t="shared" si="297"/>
        <v>0</v>
      </c>
      <c r="V1780" s="9">
        <f t="shared" si="298"/>
        <v>0</v>
      </c>
      <c r="W1780" s="9">
        <f t="shared" si="299"/>
        <v>0</v>
      </c>
      <c r="X1780" s="22">
        <f t="shared" si="300"/>
        <v>0</v>
      </c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</row>
    <row r="1781" spans="1:159" s="4" customFormat="1">
      <c r="A1781" s="78" t="s">
        <v>2430</v>
      </c>
      <c r="B1781" s="90" t="s">
        <v>1535</v>
      </c>
      <c r="C1781" s="91">
        <v>3181</v>
      </c>
      <c r="D1781" s="90" t="s">
        <v>229</v>
      </c>
      <c r="E1781" s="110" t="str">
        <f>VLOOKUP($C1781,'2023-24 School Level AAFTE'!$C$4:$L$2380,9,FALSE)</f>
        <v>Yes</v>
      </c>
      <c r="F1781" s="98">
        <f>VLOOKUP($C1781,'2023-24 School Level AAFTE'!$C$4:$J$2380,8,FALSE)</f>
        <v>673.51</v>
      </c>
      <c r="G1781" s="100">
        <f>IFERROR(IF(E1781= "yes",VLOOKUP(C1781,Summary!$B:$I,5,0),0),0)</f>
        <v>0</v>
      </c>
      <c r="H1781" s="99">
        <f t="shared" si="291"/>
        <v>673.51</v>
      </c>
      <c r="I1781" s="157">
        <f>VLOOKUP($A1781,'2024-25 Salary &amp; Benefits'!$A:$I,3,FALSE)</f>
        <v>1.1200000000000001</v>
      </c>
      <c r="J1781" s="157">
        <f>VLOOKUP($A1781,'2024-25 Salary &amp; Benefits'!$A:$I,4,FALSE)</f>
        <v>1.1200000000000001</v>
      </c>
      <c r="K1781" s="144">
        <f t="shared" si="292"/>
        <v>673.51</v>
      </c>
      <c r="L1781" s="143">
        <f t="shared" si="293"/>
        <v>1.976</v>
      </c>
      <c r="M1781" s="145">
        <f>'2024-25 Salary &amp; Benefits'!$E$6</f>
        <v>72728</v>
      </c>
      <c r="N1781" s="145">
        <f>'2024-25 Salary &amp; Benefits'!$F$6</f>
        <v>78209</v>
      </c>
      <c r="O1781" s="9">
        <f t="shared" si="294"/>
        <v>160955.79</v>
      </c>
      <c r="P1781" s="9">
        <f t="shared" si="295"/>
        <v>12130.109999999986</v>
      </c>
      <c r="Q1781" s="9">
        <f>'2024-25 Salary &amp; Benefits'!G$6</f>
        <v>14418.72</v>
      </c>
      <c r="R1781" s="146">
        <f>'2024-25 Salary &amp; Benefits'!H$6</f>
        <v>0.18149999999999999</v>
      </c>
      <c r="S1781" s="146">
        <f>'2024-25 Salary &amp; Benefits'!I$6</f>
        <v>0.17510000000000001</v>
      </c>
      <c r="T1781" s="9">
        <f t="shared" si="296"/>
        <v>59828.85</v>
      </c>
      <c r="U1781" s="9">
        <f t="shared" si="297"/>
        <v>2884.77</v>
      </c>
      <c r="V1781" s="9">
        <f t="shared" si="298"/>
        <v>505.12</v>
      </c>
      <c r="W1781" s="9">
        <f t="shared" si="299"/>
        <v>3389.89</v>
      </c>
      <c r="X1781" s="22">
        <f t="shared" si="300"/>
        <v>236304.64000000001</v>
      </c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</row>
    <row r="1782" spans="1:159" s="4" customFormat="1">
      <c r="A1782" s="78" t="s">
        <v>2430</v>
      </c>
      <c r="B1782" s="90" t="s">
        <v>1535</v>
      </c>
      <c r="C1782" s="92">
        <v>2380</v>
      </c>
      <c r="D1782" s="104" t="s">
        <v>473</v>
      </c>
      <c r="E1782" s="110" t="str">
        <f>VLOOKUP($C1782,'2023-24 School Level AAFTE'!$C$4:$L$2380,9,FALSE)</f>
        <v>Yes</v>
      </c>
      <c r="F1782" s="98">
        <f>VLOOKUP($C1782,'2023-24 School Level AAFTE'!$C$4:$J$2380,8,FALSE)</f>
        <v>472.14</v>
      </c>
      <c r="G1782" s="100">
        <f>IFERROR(IF(E1782= "yes",VLOOKUP(C1782,Summary!$B:$I,5,0),0),0)</f>
        <v>0</v>
      </c>
      <c r="H1782" s="99">
        <f t="shared" si="291"/>
        <v>472.14</v>
      </c>
      <c r="I1782" s="157">
        <f>VLOOKUP($A1782,'2024-25 Salary &amp; Benefits'!$A:$I,3,FALSE)</f>
        <v>1.1200000000000001</v>
      </c>
      <c r="J1782" s="157">
        <f>VLOOKUP($A1782,'2024-25 Salary &amp; Benefits'!$A:$I,4,FALSE)</f>
        <v>1.1200000000000001</v>
      </c>
      <c r="K1782" s="144">
        <f t="shared" si="292"/>
        <v>472.14</v>
      </c>
      <c r="L1782" s="143">
        <f t="shared" si="293"/>
        <v>1.385</v>
      </c>
      <c r="M1782" s="145">
        <f>'2024-25 Salary &amp; Benefits'!$E$6</f>
        <v>72728</v>
      </c>
      <c r="N1782" s="145">
        <f>'2024-25 Salary &amp; Benefits'!$F$6</f>
        <v>78209</v>
      </c>
      <c r="O1782" s="9">
        <f t="shared" si="294"/>
        <v>112815.67</v>
      </c>
      <c r="P1782" s="9">
        <f t="shared" si="295"/>
        <v>8502.1300000000047</v>
      </c>
      <c r="Q1782" s="9">
        <f>'2024-25 Salary &amp; Benefits'!G$6</f>
        <v>14418.72</v>
      </c>
      <c r="R1782" s="146">
        <f>'2024-25 Salary &amp; Benefits'!H$6</f>
        <v>0.18149999999999999</v>
      </c>
      <c r="S1782" s="146">
        <f>'2024-25 Salary &amp; Benefits'!I$6</f>
        <v>0.17510000000000001</v>
      </c>
      <c r="T1782" s="9">
        <f t="shared" si="296"/>
        <v>41934.69</v>
      </c>
      <c r="U1782" s="9">
        <f t="shared" si="297"/>
        <v>2021.96</v>
      </c>
      <c r="V1782" s="9">
        <f t="shared" si="298"/>
        <v>354.05</v>
      </c>
      <c r="W1782" s="9">
        <f t="shared" si="299"/>
        <v>2376.0100000000002</v>
      </c>
      <c r="X1782" s="22">
        <f t="shared" si="300"/>
        <v>165628.5</v>
      </c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</row>
    <row r="1783" spans="1:159" s="4" customFormat="1">
      <c r="A1783" s="78" t="s">
        <v>2430</v>
      </c>
      <c r="B1783" s="90" t="s">
        <v>1535</v>
      </c>
      <c r="C1783" s="91">
        <v>3403</v>
      </c>
      <c r="D1783" s="90" t="s">
        <v>1542</v>
      </c>
      <c r="E1783" s="110" t="str">
        <f>VLOOKUP($C1783,'2023-24 School Level AAFTE'!$C$4:$L$2380,9,FALSE)</f>
        <v>No</v>
      </c>
      <c r="F1783" s="98">
        <f>VLOOKUP($C1783,'2023-24 School Level AAFTE'!$C$4:$J$2380,8,FALSE)</f>
        <v>298</v>
      </c>
      <c r="G1783" s="100">
        <f>IFERROR(IF(E1783= "yes",VLOOKUP(C1783,Summary!$B:$I,5,0),0),0)</f>
        <v>0</v>
      </c>
      <c r="H1783" s="99">
        <f t="shared" si="291"/>
        <v>0</v>
      </c>
      <c r="I1783" s="157">
        <f>VLOOKUP($A1783,'2024-25 Salary &amp; Benefits'!$A:$I,3,FALSE)</f>
        <v>1.1200000000000001</v>
      </c>
      <c r="J1783" s="157">
        <f>VLOOKUP($A1783,'2024-25 Salary &amp; Benefits'!$A:$I,4,FALSE)</f>
        <v>1.1200000000000001</v>
      </c>
      <c r="K1783" s="144">
        <f t="shared" si="292"/>
        <v>0</v>
      </c>
      <c r="L1783" s="143">
        <f t="shared" si="293"/>
        <v>0</v>
      </c>
      <c r="M1783" s="145">
        <f>'2024-25 Salary &amp; Benefits'!$E$6</f>
        <v>72728</v>
      </c>
      <c r="N1783" s="145">
        <f>'2024-25 Salary &amp; Benefits'!$F$6</f>
        <v>78209</v>
      </c>
      <c r="O1783" s="9">
        <f t="shared" si="294"/>
        <v>0</v>
      </c>
      <c r="P1783" s="9">
        <f t="shared" si="295"/>
        <v>0</v>
      </c>
      <c r="Q1783" s="9">
        <f>'2024-25 Salary &amp; Benefits'!G$6</f>
        <v>14418.72</v>
      </c>
      <c r="R1783" s="146">
        <f>'2024-25 Salary &amp; Benefits'!H$6</f>
        <v>0.18149999999999999</v>
      </c>
      <c r="S1783" s="146">
        <f>'2024-25 Salary &amp; Benefits'!I$6</f>
        <v>0.17510000000000001</v>
      </c>
      <c r="T1783" s="9">
        <f t="shared" si="296"/>
        <v>0</v>
      </c>
      <c r="U1783" s="9">
        <f t="shared" si="297"/>
        <v>0</v>
      </c>
      <c r="V1783" s="9">
        <f t="shared" si="298"/>
        <v>0</v>
      </c>
      <c r="W1783" s="9">
        <f t="shared" si="299"/>
        <v>0</v>
      </c>
      <c r="X1783" s="22">
        <f t="shared" si="300"/>
        <v>0</v>
      </c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</row>
    <row r="1784" spans="1:159" s="4" customFormat="1">
      <c r="A1784" s="78" t="s">
        <v>2430</v>
      </c>
      <c r="B1784" s="90" t="s">
        <v>1535</v>
      </c>
      <c r="C1784" s="91">
        <v>3942</v>
      </c>
      <c r="D1784" s="90" t="s">
        <v>1195</v>
      </c>
      <c r="E1784" s="110" t="str">
        <f>VLOOKUP($C1784,'2023-24 School Level AAFTE'!$C$4:$L$2380,9,FALSE)</f>
        <v>Yes</v>
      </c>
      <c r="F1784" s="98">
        <f>VLOOKUP($C1784,'2023-24 School Level AAFTE'!$C$4:$J$2380,8,FALSE)</f>
        <v>543.48</v>
      </c>
      <c r="G1784" s="100">
        <f>IFERROR(IF(E1784= "yes",VLOOKUP(C1784,Summary!$B:$I,5,0),0),0)</f>
        <v>0</v>
      </c>
      <c r="H1784" s="99">
        <f t="shared" si="291"/>
        <v>543.48</v>
      </c>
      <c r="I1784" s="157">
        <f>VLOOKUP($A1784,'2024-25 Salary &amp; Benefits'!$A:$I,3,FALSE)</f>
        <v>1.1200000000000001</v>
      </c>
      <c r="J1784" s="157">
        <f>VLOOKUP($A1784,'2024-25 Salary &amp; Benefits'!$A:$I,4,FALSE)</f>
        <v>1.1200000000000001</v>
      </c>
      <c r="K1784" s="144">
        <f t="shared" si="292"/>
        <v>543.48</v>
      </c>
      <c r="L1784" s="143">
        <f t="shared" si="293"/>
        <v>1.5940000000000001</v>
      </c>
      <c r="M1784" s="145">
        <f>'2024-25 Salary &amp; Benefits'!$E$6</f>
        <v>72728</v>
      </c>
      <c r="N1784" s="145">
        <f>'2024-25 Salary &amp; Benefits'!$F$6</f>
        <v>78209</v>
      </c>
      <c r="O1784" s="9">
        <f t="shared" si="294"/>
        <v>129839.84</v>
      </c>
      <c r="P1784" s="9">
        <f t="shared" si="295"/>
        <v>9785.1199999999953</v>
      </c>
      <c r="Q1784" s="9">
        <f>'2024-25 Salary &amp; Benefits'!G$6</f>
        <v>14418.72</v>
      </c>
      <c r="R1784" s="146">
        <f>'2024-25 Salary &amp; Benefits'!H$6</f>
        <v>0.18149999999999999</v>
      </c>
      <c r="S1784" s="146">
        <f>'2024-25 Salary &amp; Benefits'!I$6</f>
        <v>0.17510000000000001</v>
      </c>
      <c r="T1784" s="9">
        <f t="shared" si="296"/>
        <v>48262.75</v>
      </c>
      <c r="U1784" s="9">
        <f t="shared" si="297"/>
        <v>2327.08</v>
      </c>
      <c r="V1784" s="9">
        <f t="shared" si="298"/>
        <v>407.47</v>
      </c>
      <c r="W1784" s="9">
        <f t="shared" si="299"/>
        <v>2734.55</v>
      </c>
      <c r="X1784" s="22">
        <f t="shared" si="300"/>
        <v>190622.25999999998</v>
      </c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</row>
    <row r="1785" spans="1:159" s="4" customFormat="1">
      <c r="A1785" s="78" t="s">
        <v>2430</v>
      </c>
      <c r="B1785" s="90" t="s">
        <v>1535</v>
      </c>
      <c r="C1785" s="91">
        <v>2620</v>
      </c>
      <c r="D1785" s="90" t="s">
        <v>1539</v>
      </c>
      <c r="E1785" s="110" t="str">
        <f>VLOOKUP($C1785,'2023-24 School Level AAFTE'!$C$4:$L$2380,9,FALSE)</f>
        <v>No</v>
      </c>
      <c r="F1785" s="98">
        <f>VLOOKUP($C1785,'2023-24 School Level AAFTE'!$C$4:$J$2380,8,FALSE)</f>
        <v>157.57000000000002</v>
      </c>
      <c r="G1785" s="100">
        <f>IFERROR(IF(E1785= "yes",VLOOKUP(C1785,Summary!$B:$I,5,0),0),0)</f>
        <v>0</v>
      </c>
      <c r="H1785" s="99">
        <f t="shared" si="291"/>
        <v>0</v>
      </c>
      <c r="I1785" s="157">
        <f>VLOOKUP($A1785,'2024-25 Salary &amp; Benefits'!$A:$I,3,FALSE)</f>
        <v>1.1200000000000001</v>
      </c>
      <c r="J1785" s="157">
        <f>VLOOKUP($A1785,'2024-25 Salary &amp; Benefits'!$A:$I,4,FALSE)</f>
        <v>1.1200000000000001</v>
      </c>
      <c r="K1785" s="144">
        <f t="shared" si="292"/>
        <v>0</v>
      </c>
      <c r="L1785" s="143">
        <f t="shared" si="293"/>
        <v>0</v>
      </c>
      <c r="M1785" s="145">
        <f>'2024-25 Salary &amp; Benefits'!$E$6</f>
        <v>72728</v>
      </c>
      <c r="N1785" s="145">
        <f>'2024-25 Salary &amp; Benefits'!$F$6</f>
        <v>78209</v>
      </c>
      <c r="O1785" s="9">
        <f t="shared" si="294"/>
        <v>0</v>
      </c>
      <c r="P1785" s="9">
        <f t="shared" si="295"/>
        <v>0</v>
      </c>
      <c r="Q1785" s="9">
        <f>'2024-25 Salary &amp; Benefits'!G$6</f>
        <v>14418.72</v>
      </c>
      <c r="R1785" s="146">
        <f>'2024-25 Salary &amp; Benefits'!H$6</f>
        <v>0.18149999999999999</v>
      </c>
      <c r="S1785" s="146">
        <f>'2024-25 Salary &amp; Benefits'!I$6</f>
        <v>0.17510000000000001</v>
      </c>
      <c r="T1785" s="9">
        <f t="shared" si="296"/>
        <v>0</v>
      </c>
      <c r="U1785" s="9">
        <f t="shared" si="297"/>
        <v>0</v>
      </c>
      <c r="V1785" s="9">
        <f t="shared" si="298"/>
        <v>0</v>
      </c>
      <c r="W1785" s="9">
        <f t="shared" si="299"/>
        <v>0</v>
      </c>
      <c r="X1785" s="22">
        <f t="shared" si="300"/>
        <v>0</v>
      </c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</row>
    <row r="1786" spans="1:159" s="4" customFormat="1">
      <c r="A1786" s="78" t="s">
        <v>2430</v>
      </c>
      <c r="B1786" s="90" t="s">
        <v>1535</v>
      </c>
      <c r="C1786" s="91">
        <v>2774</v>
      </c>
      <c r="D1786" s="90" t="s">
        <v>1540</v>
      </c>
      <c r="E1786" s="110" t="str">
        <f>VLOOKUP($C1786,'2023-24 School Level AAFTE'!$C$4:$L$2380,9,FALSE)</f>
        <v>Yes</v>
      </c>
      <c r="F1786" s="98">
        <f>VLOOKUP($C1786,'2023-24 School Level AAFTE'!$C$4:$J$2380,8,FALSE)</f>
        <v>397.72</v>
      </c>
      <c r="G1786" s="100">
        <f>IFERROR(IF(E1786= "yes",VLOOKUP(C1786,Summary!$B:$I,5,0),0),0)</f>
        <v>0</v>
      </c>
      <c r="H1786" s="99">
        <f t="shared" si="291"/>
        <v>397.72</v>
      </c>
      <c r="I1786" s="157">
        <f>VLOOKUP($A1786,'2024-25 Salary &amp; Benefits'!$A:$I,3,FALSE)</f>
        <v>1.1200000000000001</v>
      </c>
      <c r="J1786" s="157">
        <f>VLOOKUP($A1786,'2024-25 Salary &amp; Benefits'!$A:$I,4,FALSE)</f>
        <v>1.1200000000000001</v>
      </c>
      <c r="K1786" s="144">
        <f t="shared" si="292"/>
        <v>397.72</v>
      </c>
      <c r="L1786" s="143">
        <f t="shared" si="293"/>
        <v>1.167</v>
      </c>
      <c r="M1786" s="145">
        <f>'2024-25 Salary &amp; Benefits'!$E$6</f>
        <v>72728</v>
      </c>
      <c r="N1786" s="145">
        <f>'2024-25 Salary &amp; Benefits'!$F$6</f>
        <v>78209</v>
      </c>
      <c r="O1786" s="9">
        <f t="shared" si="294"/>
        <v>95058.41</v>
      </c>
      <c r="P1786" s="9">
        <f t="shared" si="295"/>
        <v>7163.8799999999901</v>
      </c>
      <c r="Q1786" s="9">
        <f>'2024-25 Salary &amp; Benefits'!G$6</f>
        <v>14418.72</v>
      </c>
      <c r="R1786" s="146">
        <f>'2024-25 Salary &amp; Benefits'!H$6</f>
        <v>0.18149999999999999</v>
      </c>
      <c r="S1786" s="146">
        <f>'2024-25 Salary &amp; Benefits'!I$6</f>
        <v>0.17510000000000001</v>
      </c>
      <c r="T1786" s="9">
        <f t="shared" si="296"/>
        <v>35334.14</v>
      </c>
      <c r="U1786" s="9">
        <f t="shared" si="297"/>
        <v>1703.7</v>
      </c>
      <c r="V1786" s="9">
        <f t="shared" si="298"/>
        <v>298.32</v>
      </c>
      <c r="W1786" s="9">
        <f t="shared" si="299"/>
        <v>2002.02</v>
      </c>
      <c r="X1786" s="22">
        <f t="shared" si="300"/>
        <v>139558.44999999998</v>
      </c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</row>
    <row r="1787" spans="1:159" s="4" customFormat="1">
      <c r="A1787" s="78" t="s">
        <v>2430</v>
      </c>
      <c r="B1787" s="90" t="s">
        <v>1535</v>
      </c>
      <c r="C1787" s="91">
        <v>3402</v>
      </c>
      <c r="D1787" s="90" t="s">
        <v>1541</v>
      </c>
      <c r="E1787" s="110" t="str">
        <f>VLOOKUP($C1787,'2023-24 School Level AAFTE'!$C$4:$L$2380,9,FALSE)</f>
        <v>No</v>
      </c>
      <c r="F1787" s="98">
        <f>VLOOKUP($C1787,'2023-24 School Level AAFTE'!$C$4:$J$2380,8,FALSE)</f>
        <v>167.87</v>
      </c>
      <c r="G1787" s="100">
        <f>IFERROR(IF(E1787= "yes",VLOOKUP(C1787,Summary!$B:$I,5,0),0),0)</f>
        <v>0</v>
      </c>
      <c r="H1787" s="99">
        <f t="shared" si="291"/>
        <v>0</v>
      </c>
      <c r="I1787" s="157">
        <f>VLOOKUP($A1787,'2024-25 Salary &amp; Benefits'!$A:$I,3,FALSE)</f>
        <v>1.1200000000000001</v>
      </c>
      <c r="J1787" s="157">
        <f>VLOOKUP($A1787,'2024-25 Salary &amp; Benefits'!$A:$I,4,FALSE)</f>
        <v>1.1200000000000001</v>
      </c>
      <c r="K1787" s="144">
        <f t="shared" si="292"/>
        <v>0</v>
      </c>
      <c r="L1787" s="143">
        <f t="shared" si="293"/>
        <v>0</v>
      </c>
      <c r="M1787" s="145">
        <f>'2024-25 Salary &amp; Benefits'!$E$6</f>
        <v>72728</v>
      </c>
      <c r="N1787" s="145">
        <f>'2024-25 Salary &amp; Benefits'!$F$6</f>
        <v>78209</v>
      </c>
      <c r="O1787" s="9">
        <f t="shared" si="294"/>
        <v>0</v>
      </c>
      <c r="P1787" s="9">
        <f t="shared" si="295"/>
        <v>0</v>
      </c>
      <c r="Q1787" s="9">
        <f>'2024-25 Salary &amp; Benefits'!G$6</f>
        <v>14418.72</v>
      </c>
      <c r="R1787" s="146">
        <f>'2024-25 Salary &amp; Benefits'!H$6</f>
        <v>0.18149999999999999</v>
      </c>
      <c r="S1787" s="146">
        <f>'2024-25 Salary &amp; Benefits'!I$6</f>
        <v>0.17510000000000001</v>
      </c>
      <c r="T1787" s="9">
        <f t="shared" si="296"/>
        <v>0</v>
      </c>
      <c r="U1787" s="9">
        <f t="shared" si="297"/>
        <v>0</v>
      </c>
      <c r="V1787" s="9">
        <f t="shared" si="298"/>
        <v>0</v>
      </c>
      <c r="W1787" s="9">
        <f t="shared" si="299"/>
        <v>0</v>
      </c>
      <c r="X1787" s="22">
        <f t="shared" si="300"/>
        <v>0</v>
      </c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</row>
    <row r="1788" spans="1:159" s="4" customFormat="1">
      <c r="A1788" s="78" t="s">
        <v>2430</v>
      </c>
      <c r="B1788" s="90" t="s">
        <v>1535</v>
      </c>
      <c r="C1788" s="91">
        <v>2150</v>
      </c>
      <c r="D1788" s="90" t="s">
        <v>1537</v>
      </c>
      <c r="E1788" s="110" t="str">
        <f>VLOOKUP($C1788,'2023-24 School Level AAFTE'!$C$4:$L$2380,9,FALSE)</f>
        <v>No</v>
      </c>
      <c r="F1788" s="98">
        <f>VLOOKUP($C1788,'2023-24 School Level AAFTE'!$C$4:$J$2380,8,FALSE)</f>
        <v>1183.3900000000001</v>
      </c>
      <c r="G1788" s="100">
        <f>IFERROR(IF(E1788= "yes",VLOOKUP(C1788,Summary!$B:$I,5,0),0),0)</f>
        <v>0</v>
      </c>
      <c r="H1788" s="99">
        <f t="shared" si="291"/>
        <v>0</v>
      </c>
      <c r="I1788" s="157">
        <f>VLOOKUP($A1788,'2024-25 Salary &amp; Benefits'!$A:$I,3,FALSE)</f>
        <v>1.1200000000000001</v>
      </c>
      <c r="J1788" s="157">
        <f>VLOOKUP($A1788,'2024-25 Salary &amp; Benefits'!$A:$I,4,FALSE)</f>
        <v>1.1200000000000001</v>
      </c>
      <c r="K1788" s="144">
        <f t="shared" si="292"/>
        <v>0</v>
      </c>
      <c r="L1788" s="143">
        <f t="shared" si="293"/>
        <v>0</v>
      </c>
      <c r="M1788" s="145">
        <f>'2024-25 Salary &amp; Benefits'!$E$6</f>
        <v>72728</v>
      </c>
      <c r="N1788" s="145">
        <f>'2024-25 Salary &amp; Benefits'!$F$6</f>
        <v>78209</v>
      </c>
      <c r="O1788" s="9">
        <f t="shared" si="294"/>
        <v>0</v>
      </c>
      <c r="P1788" s="9">
        <f t="shared" si="295"/>
        <v>0</v>
      </c>
      <c r="Q1788" s="9">
        <f>'2024-25 Salary &amp; Benefits'!G$6</f>
        <v>14418.72</v>
      </c>
      <c r="R1788" s="146">
        <f>'2024-25 Salary &amp; Benefits'!H$6</f>
        <v>0.18149999999999999</v>
      </c>
      <c r="S1788" s="146">
        <f>'2024-25 Salary &amp; Benefits'!I$6</f>
        <v>0.17510000000000001</v>
      </c>
      <c r="T1788" s="9">
        <f t="shared" si="296"/>
        <v>0</v>
      </c>
      <c r="U1788" s="9">
        <f t="shared" si="297"/>
        <v>0</v>
      </c>
      <c r="V1788" s="9">
        <f t="shared" si="298"/>
        <v>0</v>
      </c>
      <c r="W1788" s="9">
        <f t="shared" si="299"/>
        <v>0</v>
      </c>
      <c r="X1788" s="22">
        <f t="shared" si="300"/>
        <v>0</v>
      </c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</row>
    <row r="1789" spans="1:159" s="4" customFormat="1">
      <c r="A1789" s="78" t="s">
        <v>2430</v>
      </c>
      <c r="B1789" s="90" t="s">
        <v>1535</v>
      </c>
      <c r="C1789" s="91">
        <v>1537</v>
      </c>
      <c r="D1789" s="90" t="s">
        <v>1536</v>
      </c>
      <c r="E1789" s="110" t="str">
        <f>VLOOKUP($C1789,'2023-24 School Level AAFTE'!$C$4:$L$2380,9,FALSE)</f>
        <v>Yes</v>
      </c>
      <c r="F1789" s="98">
        <f>VLOOKUP($C1789,'2023-24 School Level AAFTE'!$C$4:$J$2380,8,FALSE)</f>
        <v>145.11000000000001</v>
      </c>
      <c r="G1789" s="100">
        <f>IFERROR(IF(E1789= "yes",VLOOKUP(C1789,Summary!$B:$I,5,0),0),0)</f>
        <v>0</v>
      </c>
      <c r="H1789" s="99">
        <f t="shared" si="291"/>
        <v>145.11000000000001</v>
      </c>
      <c r="I1789" s="157">
        <f>VLOOKUP($A1789,'2024-25 Salary &amp; Benefits'!$A:$I,3,FALSE)</f>
        <v>1.1200000000000001</v>
      </c>
      <c r="J1789" s="157">
        <f>VLOOKUP($A1789,'2024-25 Salary &amp; Benefits'!$A:$I,4,FALSE)</f>
        <v>1.1200000000000001</v>
      </c>
      <c r="K1789" s="144">
        <f t="shared" si="292"/>
        <v>145.11000000000001</v>
      </c>
      <c r="L1789" s="143">
        <f t="shared" si="293"/>
        <v>0.42599999999999999</v>
      </c>
      <c r="M1789" s="145">
        <f>'2024-25 Salary &amp; Benefits'!$E$6</f>
        <v>72728</v>
      </c>
      <c r="N1789" s="145">
        <f>'2024-25 Salary &amp; Benefits'!$F$6</f>
        <v>78209</v>
      </c>
      <c r="O1789" s="9">
        <f t="shared" si="294"/>
        <v>34699.980000000003</v>
      </c>
      <c r="P1789" s="9">
        <f t="shared" si="295"/>
        <v>2615.0999999999985</v>
      </c>
      <c r="Q1789" s="9">
        <f>'2024-25 Salary &amp; Benefits'!G$6</f>
        <v>14418.72</v>
      </c>
      <c r="R1789" s="146">
        <f>'2024-25 Salary &amp; Benefits'!H$6</f>
        <v>0.18149999999999999</v>
      </c>
      <c r="S1789" s="146">
        <f>'2024-25 Salary &amp; Benefits'!I$6</f>
        <v>0.17510000000000001</v>
      </c>
      <c r="T1789" s="9">
        <f t="shared" si="296"/>
        <v>12898.33</v>
      </c>
      <c r="U1789" s="9">
        <f t="shared" si="297"/>
        <v>621.91999999999996</v>
      </c>
      <c r="V1789" s="9">
        <f t="shared" si="298"/>
        <v>108.9</v>
      </c>
      <c r="W1789" s="9">
        <f t="shared" si="299"/>
        <v>730.81999999999994</v>
      </c>
      <c r="X1789" s="22">
        <f t="shared" si="300"/>
        <v>50944.23</v>
      </c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</row>
    <row r="1790" spans="1:159" s="4" customFormat="1">
      <c r="A1790" s="78" t="s">
        <v>2522</v>
      </c>
      <c r="B1790" s="90" t="s">
        <v>2167</v>
      </c>
      <c r="C1790" s="91">
        <v>5383</v>
      </c>
      <c r="D1790" s="90" t="s">
        <v>2170</v>
      </c>
      <c r="E1790" s="110" t="str">
        <f>VLOOKUP($C1790,'2023-24 School Level AAFTE'!$C$4:$L$2380,9,FALSE)</f>
        <v>Yes</v>
      </c>
      <c r="F1790" s="98">
        <f>VLOOKUP($C1790,'2023-24 School Level AAFTE'!$C$4:$J$2380,8,FALSE)</f>
        <v>530.27</v>
      </c>
      <c r="G1790" s="100">
        <f>IFERROR(IF(E1790= "yes",VLOOKUP(C1790,Summary!$B:$I,5,0),0),0)</f>
        <v>0</v>
      </c>
      <c r="H1790" s="99">
        <f t="shared" si="291"/>
        <v>530.27</v>
      </c>
      <c r="I1790" s="157">
        <f>VLOOKUP($A1790,'2024-25 Salary &amp; Benefits'!$A:$I,3,FALSE)</f>
        <v>1</v>
      </c>
      <c r="J1790" s="157">
        <f>VLOOKUP($A1790,'2024-25 Salary &amp; Benefits'!$A:$I,4,FALSE)</f>
        <v>1</v>
      </c>
      <c r="K1790" s="144">
        <f t="shared" si="292"/>
        <v>530.27</v>
      </c>
      <c r="L1790" s="143">
        <f t="shared" si="293"/>
        <v>1.5549999999999999</v>
      </c>
      <c r="M1790" s="145">
        <f>'2024-25 Salary &amp; Benefits'!$E$6</f>
        <v>72728</v>
      </c>
      <c r="N1790" s="145">
        <f>'2024-25 Salary &amp; Benefits'!$F$6</f>
        <v>78209</v>
      </c>
      <c r="O1790" s="9">
        <f t="shared" si="294"/>
        <v>113092.04</v>
      </c>
      <c r="P1790" s="9">
        <f t="shared" si="295"/>
        <v>8522.9600000000064</v>
      </c>
      <c r="Q1790" s="9">
        <f>'2024-25 Salary &amp; Benefits'!G$6</f>
        <v>14418.72</v>
      </c>
      <c r="R1790" s="146">
        <f>'2024-25 Salary &amp; Benefits'!H$6</f>
        <v>0.18149999999999999</v>
      </c>
      <c r="S1790" s="146">
        <f>'2024-25 Salary &amp; Benefits'!I$6</f>
        <v>0.17510000000000001</v>
      </c>
      <c r="T1790" s="9">
        <f t="shared" si="296"/>
        <v>44439.69</v>
      </c>
      <c r="U1790" s="9">
        <f t="shared" si="297"/>
        <v>2026.92</v>
      </c>
      <c r="V1790" s="9">
        <f t="shared" si="298"/>
        <v>354.91</v>
      </c>
      <c r="W1790" s="9">
        <f t="shared" si="299"/>
        <v>2381.83</v>
      </c>
      <c r="X1790" s="22">
        <f t="shared" si="300"/>
        <v>168436.52</v>
      </c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</row>
    <row r="1791" spans="1:159" s="4" customFormat="1">
      <c r="A1791" s="78" t="s">
        <v>2522</v>
      </c>
      <c r="B1791" s="90" t="s">
        <v>2167</v>
      </c>
      <c r="C1791" s="91">
        <v>5232</v>
      </c>
      <c r="D1791" s="90" t="s">
        <v>3087</v>
      </c>
      <c r="E1791" s="110" t="str">
        <f>VLOOKUP($C1791,'2023-24 School Level AAFTE'!$C$4:$L$2380,9,FALSE)</f>
        <v>Yes</v>
      </c>
      <c r="F1791" s="98">
        <f>VLOOKUP($C1791,'2023-24 School Level AAFTE'!$C$4:$J$2380,8,FALSE)</f>
        <v>257.77</v>
      </c>
      <c r="G1791" s="100">
        <f>IFERROR(IF(E1791= "yes",VLOOKUP(C1791,Summary!$B:$I,5,0),0),0)</f>
        <v>0</v>
      </c>
      <c r="H1791" s="99">
        <f t="shared" si="291"/>
        <v>257.77</v>
      </c>
      <c r="I1791" s="157">
        <f>VLOOKUP($A1791,'2024-25 Salary &amp; Benefits'!$A:$I,3,FALSE)</f>
        <v>1</v>
      </c>
      <c r="J1791" s="157">
        <f>VLOOKUP($A1791,'2024-25 Salary &amp; Benefits'!$A:$I,4,FALSE)</f>
        <v>1</v>
      </c>
      <c r="K1791" s="144">
        <f t="shared" si="292"/>
        <v>257.77</v>
      </c>
      <c r="L1791" s="143">
        <f t="shared" si="293"/>
        <v>0.75600000000000001</v>
      </c>
      <c r="M1791" s="145">
        <f>'2024-25 Salary &amp; Benefits'!$E$6</f>
        <v>72728</v>
      </c>
      <c r="N1791" s="145">
        <f>'2024-25 Salary &amp; Benefits'!$F$6</f>
        <v>78209</v>
      </c>
      <c r="O1791" s="9">
        <f t="shared" si="294"/>
        <v>54982.37</v>
      </c>
      <c r="P1791" s="9">
        <f t="shared" si="295"/>
        <v>4143.6299999999974</v>
      </c>
      <c r="Q1791" s="9">
        <f>'2024-25 Salary &amp; Benefits'!G$6</f>
        <v>14418.72</v>
      </c>
      <c r="R1791" s="146">
        <f>'2024-25 Salary &amp; Benefits'!H$6</f>
        <v>0.18149999999999999</v>
      </c>
      <c r="S1791" s="146">
        <f>'2024-25 Salary &amp; Benefits'!I$6</f>
        <v>0.17510000000000001</v>
      </c>
      <c r="T1791" s="9">
        <f t="shared" si="296"/>
        <v>21605.4</v>
      </c>
      <c r="U1791" s="9">
        <f t="shared" si="297"/>
        <v>985.43</v>
      </c>
      <c r="V1791" s="9">
        <f t="shared" si="298"/>
        <v>172.55</v>
      </c>
      <c r="W1791" s="9">
        <f t="shared" si="299"/>
        <v>1157.98</v>
      </c>
      <c r="X1791" s="22">
        <f t="shared" si="300"/>
        <v>81889.37999999999</v>
      </c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</row>
    <row r="1792" spans="1:159" s="4" customFormat="1">
      <c r="A1792" s="78" t="s">
        <v>2522</v>
      </c>
      <c r="B1792" s="90" t="s">
        <v>2167</v>
      </c>
      <c r="C1792" s="91">
        <v>5560</v>
      </c>
      <c r="D1792" s="90" t="s">
        <v>3009</v>
      </c>
      <c r="E1792" s="110" t="str">
        <f>VLOOKUP($C1792,'2023-24 School Level AAFTE'!$C$4:$L$2380,9,FALSE)</f>
        <v>Yes</v>
      </c>
      <c r="F1792" s="98">
        <f>VLOOKUP($C1792,'2023-24 School Level AAFTE'!$C$4:$J$2380,8,FALSE)</f>
        <v>10.29</v>
      </c>
      <c r="G1792" s="100">
        <f>IFERROR(IF(E1792= "yes",VLOOKUP(C1792,Summary!$B:$I,5,0),0),0)</f>
        <v>0</v>
      </c>
      <c r="H1792" s="99">
        <f t="shared" si="291"/>
        <v>10.29</v>
      </c>
      <c r="I1792" s="157">
        <f>VLOOKUP($A1792,'2024-25 Salary &amp; Benefits'!$A:$I,3,FALSE)</f>
        <v>1</v>
      </c>
      <c r="J1792" s="157">
        <f>VLOOKUP($A1792,'2024-25 Salary &amp; Benefits'!$A:$I,4,FALSE)</f>
        <v>1</v>
      </c>
      <c r="K1792" s="144">
        <f t="shared" si="292"/>
        <v>10.29</v>
      </c>
      <c r="L1792" s="143">
        <f t="shared" si="293"/>
        <v>0.03</v>
      </c>
      <c r="M1792" s="145">
        <f>'2024-25 Salary &amp; Benefits'!$E$6</f>
        <v>72728</v>
      </c>
      <c r="N1792" s="145">
        <f>'2024-25 Salary &amp; Benefits'!$F$6</f>
        <v>78209</v>
      </c>
      <c r="O1792" s="9">
        <f t="shared" si="294"/>
        <v>2181.84</v>
      </c>
      <c r="P1792" s="9">
        <f t="shared" si="295"/>
        <v>164.42999999999984</v>
      </c>
      <c r="Q1792" s="9">
        <f>'2024-25 Salary &amp; Benefits'!G$6</f>
        <v>14418.72</v>
      </c>
      <c r="R1792" s="146">
        <f>'2024-25 Salary &amp; Benefits'!H$6</f>
        <v>0.18149999999999999</v>
      </c>
      <c r="S1792" s="146">
        <f>'2024-25 Salary &amp; Benefits'!I$6</f>
        <v>0.17510000000000001</v>
      </c>
      <c r="T1792" s="9">
        <f t="shared" si="296"/>
        <v>857.36</v>
      </c>
      <c r="U1792" s="9">
        <f t="shared" si="297"/>
        <v>39.1</v>
      </c>
      <c r="V1792" s="9">
        <f t="shared" si="298"/>
        <v>6.85</v>
      </c>
      <c r="W1792" s="9">
        <f t="shared" si="299"/>
        <v>45.95</v>
      </c>
      <c r="X1792" s="22">
        <f t="shared" si="300"/>
        <v>3249.58</v>
      </c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</row>
    <row r="1793" spans="1:159" s="4" customFormat="1">
      <c r="A1793" s="78" t="s">
        <v>2522</v>
      </c>
      <c r="B1793" s="90" t="s">
        <v>2167</v>
      </c>
      <c r="C1793" s="91">
        <v>5561</v>
      </c>
      <c r="D1793" s="90" t="s">
        <v>3010</v>
      </c>
      <c r="E1793" s="110" t="str">
        <f>VLOOKUP($C1793,'2023-24 School Level AAFTE'!$C$4:$L$2380,9,FALSE)</f>
        <v>Yes</v>
      </c>
      <c r="F1793" s="98">
        <f>VLOOKUP($C1793,'2023-24 School Level AAFTE'!$C$4:$J$2380,8,FALSE)</f>
        <v>16.22</v>
      </c>
      <c r="G1793" s="100">
        <f>IFERROR(IF(E1793= "yes",VLOOKUP(C1793,Summary!$B:$I,5,0),0),0)</f>
        <v>0</v>
      </c>
      <c r="H1793" s="99">
        <f t="shared" si="291"/>
        <v>16.22</v>
      </c>
      <c r="I1793" s="157">
        <f>VLOOKUP($A1793,'2024-25 Salary &amp; Benefits'!$A:$I,3,FALSE)</f>
        <v>1</v>
      </c>
      <c r="J1793" s="157">
        <f>VLOOKUP($A1793,'2024-25 Salary &amp; Benefits'!$A:$I,4,FALSE)</f>
        <v>1</v>
      </c>
      <c r="K1793" s="144">
        <f t="shared" si="292"/>
        <v>16.22</v>
      </c>
      <c r="L1793" s="143">
        <f t="shared" si="293"/>
        <v>4.8000000000000001E-2</v>
      </c>
      <c r="M1793" s="145">
        <f>'2024-25 Salary &amp; Benefits'!$E$6</f>
        <v>72728</v>
      </c>
      <c r="N1793" s="145">
        <f>'2024-25 Salary &amp; Benefits'!$F$6</f>
        <v>78209</v>
      </c>
      <c r="O1793" s="9">
        <f t="shared" si="294"/>
        <v>3490.94</v>
      </c>
      <c r="P1793" s="9">
        <f t="shared" si="295"/>
        <v>263.09000000000015</v>
      </c>
      <c r="Q1793" s="9">
        <f>'2024-25 Salary &amp; Benefits'!G$6</f>
        <v>14418.72</v>
      </c>
      <c r="R1793" s="146">
        <f>'2024-25 Salary &amp; Benefits'!H$6</f>
        <v>0.18149999999999999</v>
      </c>
      <c r="S1793" s="146">
        <f>'2024-25 Salary &amp; Benefits'!I$6</f>
        <v>0.17510000000000001</v>
      </c>
      <c r="T1793" s="9">
        <f t="shared" si="296"/>
        <v>1371.77</v>
      </c>
      <c r="U1793" s="9">
        <f t="shared" si="297"/>
        <v>62.57</v>
      </c>
      <c r="V1793" s="9">
        <f t="shared" si="298"/>
        <v>10.96</v>
      </c>
      <c r="W1793" s="9">
        <f t="shared" si="299"/>
        <v>73.53</v>
      </c>
      <c r="X1793" s="22">
        <f t="shared" si="300"/>
        <v>5199.33</v>
      </c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</row>
    <row r="1794" spans="1:159" s="4" customFormat="1">
      <c r="A1794" s="78" t="s">
        <v>2522</v>
      </c>
      <c r="B1794" s="90" t="s">
        <v>2167</v>
      </c>
      <c r="C1794" s="91">
        <v>4272</v>
      </c>
      <c r="D1794" s="90" t="s">
        <v>3088</v>
      </c>
      <c r="E1794" s="110" t="str">
        <f>VLOOKUP($C1794,'2023-24 School Level AAFTE'!$C$4:$L$2380,9,FALSE)</f>
        <v>No</v>
      </c>
      <c r="F1794" s="98">
        <f>VLOOKUP($C1794,'2023-24 School Level AAFTE'!$C$4:$J$2380,8,FALSE)</f>
        <v>3.51</v>
      </c>
      <c r="G1794" s="100">
        <f>IFERROR(IF(E1794= "yes",VLOOKUP(C1794,Summary!$B:$I,5,0),0),0)</f>
        <v>0</v>
      </c>
      <c r="H1794" s="99">
        <f t="shared" si="291"/>
        <v>0</v>
      </c>
      <c r="I1794" s="157">
        <f>VLOOKUP($A1794,'2024-25 Salary &amp; Benefits'!$A:$I,3,FALSE)</f>
        <v>1</v>
      </c>
      <c r="J1794" s="157">
        <f>VLOOKUP($A1794,'2024-25 Salary &amp; Benefits'!$A:$I,4,FALSE)</f>
        <v>1</v>
      </c>
      <c r="K1794" s="144">
        <f t="shared" si="292"/>
        <v>0</v>
      </c>
      <c r="L1794" s="143">
        <f t="shared" si="293"/>
        <v>0</v>
      </c>
      <c r="M1794" s="145">
        <f>'2024-25 Salary &amp; Benefits'!$E$6</f>
        <v>72728</v>
      </c>
      <c r="N1794" s="145">
        <f>'2024-25 Salary &amp; Benefits'!$F$6</f>
        <v>78209</v>
      </c>
      <c r="O1794" s="9">
        <f t="shared" si="294"/>
        <v>0</v>
      </c>
      <c r="P1794" s="9">
        <f t="shared" si="295"/>
        <v>0</v>
      </c>
      <c r="Q1794" s="9">
        <f>'2024-25 Salary &amp; Benefits'!G$6</f>
        <v>14418.72</v>
      </c>
      <c r="R1794" s="146">
        <f>'2024-25 Salary &amp; Benefits'!H$6</f>
        <v>0.18149999999999999</v>
      </c>
      <c r="S1794" s="146">
        <f>'2024-25 Salary &amp; Benefits'!I$6</f>
        <v>0.17510000000000001</v>
      </c>
      <c r="T1794" s="9">
        <f t="shared" si="296"/>
        <v>0</v>
      </c>
      <c r="U1794" s="9">
        <f t="shared" si="297"/>
        <v>0</v>
      </c>
      <c r="V1794" s="9">
        <f t="shared" si="298"/>
        <v>0</v>
      </c>
      <c r="W1794" s="9">
        <f t="shared" si="299"/>
        <v>0</v>
      </c>
      <c r="X1794" s="22">
        <f t="shared" si="300"/>
        <v>0</v>
      </c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</row>
    <row r="1795" spans="1:159" s="4" customFormat="1">
      <c r="A1795" s="78" t="s">
        <v>2522</v>
      </c>
      <c r="B1795" s="90" t="s">
        <v>2167</v>
      </c>
      <c r="C1795" s="91">
        <v>5334</v>
      </c>
      <c r="D1795" s="90" t="s">
        <v>3199</v>
      </c>
      <c r="E1795" s="110" t="str">
        <f>VLOOKUP($C1795,'2023-24 School Level AAFTE'!$C$4:$L$2380,9,FALSE)</f>
        <v>No</v>
      </c>
      <c r="F1795" s="98">
        <f>VLOOKUP($C1795,'2023-24 School Level AAFTE'!$C$4:$J$2380,8,FALSE)</f>
        <v>32.43</v>
      </c>
      <c r="G1795" s="100">
        <f>IFERROR(IF(E1795= "yes",VLOOKUP(C1795,Summary!$B:$I,5,0),0),0)</f>
        <v>0</v>
      </c>
      <c r="H1795" s="99">
        <f t="shared" si="291"/>
        <v>0</v>
      </c>
      <c r="I1795" s="157">
        <f>VLOOKUP($A1795,'2024-25 Salary &amp; Benefits'!$A:$I,3,FALSE)</f>
        <v>1</v>
      </c>
      <c r="J1795" s="157">
        <f>VLOOKUP($A1795,'2024-25 Salary &amp; Benefits'!$A:$I,4,FALSE)</f>
        <v>1</v>
      </c>
      <c r="K1795" s="144">
        <f t="shared" si="292"/>
        <v>0</v>
      </c>
      <c r="L1795" s="143">
        <f t="shared" si="293"/>
        <v>0</v>
      </c>
      <c r="M1795" s="145">
        <f>'2024-25 Salary &amp; Benefits'!$E$6</f>
        <v>72728</v>
      </c>
      <c r="N1795" s="145">
        <f>'2024-25 Salary &amp; Benefits'!$F$6</f>
        <v>78209</v>
      </c>
      <c r="O1795" s="9">
        <f t="shared" si="294"/>
        <v>0</v>
      </c>
      <c r="P1795" s="9">
        <f t="shared" si="295"/>
        <v>0</v>
      </c>
      <c r="Q1795" s="9">
        <f>'2024-25 Salary &amp; Benefits'!G$6</f>
        <v>14418.72</v>
      </c>
      <c r="R1795" s="146">
        <f>'2024-25 Salary &amp; Benefits'!H$6</f>
        <v>0.18149999999999999</v>
      </c>
      <c r="S1795" s="146">
        <f>'2024-25 Salary &amp; Benefits'!I$6</f>
        <v>0.17510000000000001</v>
      </c>
      <c r="T1795" s="9">
        <f t="shared" si="296"/>
        <v>0</v>
      </c>
      <c r="U1795" s="9">
        <f t="shared" si="297"/>
        <v>0</v>
      </c>
      <c r="V1795" s="9">
        <f t="shared" si="298"/>
        <v>0</v>
      </c>
      <c r="W1795" s="9">
        <f t="shared" si="299"/>
        <v>0</v>
      </c>
      <c r="X1795" s="22">
        <f t="shared" si="300"/>
        <v>0</v>
      </c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</row>
    <row r="1796" spans="1:159" s="4" customFormat="1">
      <c r="A1796" s="78" t="s">
        <v>2522</v>
      </c>
      <c r="B1796" s="90" t="s">
        <v>2167</v>
      </c>
      <c r="C1796" s="91">
        <v>2388</v>
      </c>
      <c r="D1796" s="90" t="s">
        <v>2168</v>
      </c>
      <c r="E1796" s="110" t="str">
        <f>VLOOKUP($C1796,'2023-24 School Level AAFTE'!$C$4:$L$2380,9,FALSE)</f>
        <v>Yes</v>
      </c>
      <c r="F1796" s="98">
        <f>VLOOKUP($C1796,'2023-24 School Level AAFTE'!$C$4:$J$2380,8,FALSE)</f>
        <v>1107.71</v>
      </c>
      <c r="G1796" s="100">
        <f>IFERROR(IF(E1796= "yes",VLOOKUP(C1796,Summary!$B:$I,5,0),0),0)</f>
        <v>0</v>
      </c>
      <c r="H1796" s="99">
        <f t="shared" ref="H1796:H1859" si="301">IF(E1796= "yes", F1796,0)</f>
        <v>1107.71</v>
      </c>
      <c r="I1796" s="157">
        <f>VLOOKUP($A1796,'2024-25 Salary &amp; Benefits'!$A:$I,3,FALSE)</f>
        <v>1</v>
      </c>
      <c r="J1796" s="157">
        <f>VLOOKUP($A1796,'2024-25 Salary &amp; Benefits'!$A:$I,4,FALSE)</f>
        <v>1</v>
      </c>
      <c r="K1796" s="144">
        <f t="shared" ref="K1796:K1859" si="302">IF(G1796&gt;0,G1796,H1796)</f>
        <v>1107.71</v>
      </c>
      <c r="L1796" s="143">
        <f t="shared" ref="L1796:L1859" si="303">ROUND((($K1796*1.1*36)/15)/900,3)</f>
        <v>3.2490000000000001</v>
      </c>
      <c r="M1796" s="145">
        <f>'2024-25 Salary &amp; Benefits'!$E$6</f>
        <v>72728</v>
      </c>
      <c r="N1796" s="145">
        <f>'2024-25 Salary &amp; Benefits'!$F$6</f>
        <v>78209</v>
      </c>
      <c r="O1796" s="9">
        <f t="shared" ref="O1796:O1859" si="304">ROUND($I1796*$M1796*$L1796,2)</f>
        <v>236293.27</v>
      </c>
      <c r="P1796" s="9">
        <f t="shared" ref="P1796:P1859" si="305">ROUND($J1796*$N1796*$L1796,2)-O1796</f>
        <v>17807.770000000019</v>
      </c>
      <c r="Q1796" s="9">
        <f>'2024-25 Salary &amp; Benefits'!G$6</f>
        <v>14418.72</v>
      </c>
      <c r="R1796" s="146">
        <f>'2024-25 Salary &amp; Benefits'!H$6</f>
        <v>0.18149999999999999</v>
      </c>
      <c r="S1796" s="146">
        <f>'2024-25 Salary &amp; Benefits'!I$6</f>
        <v>0.17510000000000001</v>
      </c>
      <c r="T1796" s="9">
        <f t="shared" ref="T1796:T1859" si="306">ROUND(O1796*R1796+P1796*S1796+L1796*Q1796,2)</f>
        <v>92851.79</v>
      </c>
      <c r="U1796" s="9">
        <f t="shared" ref="U1796:U1859" si="307">ROUND((($N1796*$J1796*$L1796)/180)*3,2)</f>
        <v>4235.0200000000004</v>
      </c>
      <c r="V1796" s="9">
        <f t="shared" ref="V1796:V1859" si="308">ROUND(U1796*S1796,2)</f>
        <v>741.55</v>
      </c>
      <c r="W1796" s="9">
        <f t="shared" ref="W1796:W1859" si="309">SUM(U1796:V1796)</f>
        <v>4976.5700000000006</v>
      </c>
      <c r="X1796" s="22">
        <f t="shared" ref="X1796:X1859" si="310">SUM(T1796,O1796:P1796,W1796)</f>
        <v>351929.4</v>
      </c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</row>
    <row r="1797" spans="1:159" s="4" customFormat="1">
      <c r="A1797" s="78" t="s">
        <v>2522</v>
      </c>
      <c r="B1797" s="90" t="s">
        <v>2167</v>
      </c>
      <c r="C1797" s="91">
        <v>5231</v>
      </c>
      <c r="D1797" s="90" t="s">
        <v>2169</v>
      </c>
      <c r="E1797" s="110" t="str">
        <f>VLOOKUP($C1797,'2023-24 School Level AAFTE'!$C$4:$L$2380,9,FALSE)</f>
        <v>Yes</v>
      </c>
      <c r="F1797" s="98">
        <f>VLOOKUP($C1797,'2023-24 School Level AAFTE'!$C$4:$J$2380,8,FALSE)</f>
        <v>26.79</v>
      </c>
      <c r="G1797" s="100">
        <f>IFERROR(IF(E1797= "yes",VLOOKUP(C1797,Summary!$B:$I,5,0),0),0)</f>
        <v>0</v>
      </c>
      <c r="H1797" s="99">
        <f t="shared" si="301"/>
        <v>26.79</v>
      </c>
      <c r="I1797" s="157">
        <f>VLOOKUP($A1797,'2024-25 Salary &amp; Benefits'!$A:$I,3,FALSE)</f>
        <v>1</v>
      </c>
      <c r="J1797" s="157">
        <f>VLOOKUP($A1797,'2024-25 Salary &amp; Benefits'!$A:$I,4,FALSE)</f>
        <v>1</v>
      </c>
      <c r="K1797" s="144">
        <f t="shared" si="302"/>
        <v>26.79</v>
      </c>
      <c r="L1797" s="143">
        <f t="shared" si="303"/>
        <v>7.9000000000000001E-2</v>
      </c>
      <c r="M1797" s="145">
        <f>'2024-25 Salary &amp; Benefits'!$E$6</f>
        <v>72728</v>
      </c>
      <c r="N1797" s="145">
        <f>'2024-25 Salary &amp; Benefits'!$F$6</f>
        <v>78209</v>
      </c>
      <c r="O1797" s="9">
        <f t="shared" si="304"/>
        <v>5745.51</v>
      </c>
      <c r="P1797" s="9">
        <f t="shared" si="305"/>
        <v>433</v>
      </c>
      <c r="Q1797" s="9">
        <f>'2024-25 Salary &amp; Benefits'!G$6</f>
        <v>14418.72</v>
      </c>
      <c r="R1797" s="146">
        <f>'2024-25 Salary &amp; Benefits'!H$6</f>
        <v>0.18149999999999999</v>
      </c>
      <c r="S1797" s="146">
        <f>'2024-25 Salary &amp; Benefits'!I$6</f>
        <v>0.17510000000000001</v>
      </c>
      <c r="T1797" s="9">
        <f t="shared" si="306"/>
        <v>2257.71</v>
      </c>
      <c r="U1797" s="9">
        <f t="shared" si="307"/>
        <v>102.98</v>
      </c>
      <c r="V1797" s="9">
        <f t="shared" si="308"/>
        <v>18.03</v>
      </c>
      <c r="W1797" s="9">
        <f t="shared" si="309"/>
        <v>121.01</v>
      </c>
      <c r="X1797" s="22">
        <f t="shared" si="310"/>
        <v>8557.2300000000014</v>
      </c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</row>
    <row r="1798" spans="1:159" s="4" customFormat="1">
      <c r="A1798" s="78" t="s">
        <v>2522</v>
      </c>
      <c r="B1798" s="90" t="s">
        <v>2167</v>
      </c>
      <c r="C1798" s="91">
        <v>5384</v>
      </c>
      <c r="D1798" s="90" t="s">
        <v>2171</v>
      </c>
      <c r="E1798" s="110" t="str">
        <f>VLOOKUP($C1798,'2023-24 School Level AAFTE'!$C$4:$L$2380,9,FALSE)</f>
        <v>Yes</v>
      </c>
      <c r="F1798" s="98">
        <f>VLOOKUP($C1798,'2023-24 School Level AAFTE'!$C$4:$J$2380,8,FALSE)</f>
        <v>812.7</v>
      </c>
      <c r="G1798" s="100">
        <f>IFERROR(IF(E1798= "yes",VLOOKUP(C1798,Summary!$B:$I,5,0),0),0)</f>
        <v>0</v>
      </c>
      <c r="H1798" s="99">
        <f t="shared" si="301"/>
        <v>812.7</v>
      </c>
      <c r="I1798" s="157">
        <f>VLOOKUP($A1798,'2024-25 Salary &amp; Benefits'!$A:$I,3,FALSE)</f>
        <v>1</v>
      </c>
      <c r="J1798" s="157">
        <f>VLOOKUP($A1798,'2024-25 Salary &amp; Benefits'!$A:$I,4,FALSE)</f>
        <v>1</v>
      </c>
      <c r="K1798" s="144">
        <f t="shared" si="302"/>
        <v>812.7</v>
      </c>
      <c r="L1798" s="143">
        <f t="shared" si="303"/>
        <v>2.3839999999999999</v>
      </c>
      <c r="M1798" s="145">
        <f>'2024-25 Salary &amp; Benefits'!$E$6</f>
        <v>72728</v>
      </c>
      <c r="N1798" s="145">
        <f>'2024-25 Salary &amp; Benefits'!$F$6</f>
        <v>78209</v>
      </c>
      <c r="O1798" s="9">
        <f t="shared" si="304"/>
        <v>173383.55</v>
      </c>
      <c r="P1798" s="9">
        <f t="shared" si="305"/>
        <v>13066.710000000021</v>
      </c>
      <c r="Q1798" s="9">
        <f>'2024-25 Salary &amp; Benefits'!G$6</f>
        <v>14418.72</v>
      </c>
      <c r="R1798" s="146">
        <f>'2024-25 Salary &amp; Benefits'!H$6</f>
        <v>0.18149999999999999</v>
      </c>
      <c r="S1798" s="146">
        <f>'2024-25 Salary &amp; Benefits'!I$6</f>
        <v>0.17510000000000001</v>
      </c>
      <c r="T1798" s="9">
        <f t="shared" si="306"/>
        <v>68131.320000000007</v>
      </c>
      <c r="U1798" s="9">
        <f t="shared" si="307"/>
        <v>3107.5</v>
      </c>
      <c r="V1798" s="9">
        <f t="shared" si="308"/>
        <v>544.12</v>
      </c>
      <c r="W1798" s="9">
        <f t="shared" si="309"/>
        <v>3651.62</v>
      </c>
      <c r="X1798" s="22">
        <f t="shared" si="310"/>
        <v>258233.2</v>
      </c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</row>
    <row r="1799" spans="1:159" s="4" customFormat="1">
      <c r="A1799" s="78" t="s">
        <v>2522</v>
      </c>
      <c r="B1799" s="90" t="s">
        <v>2167</v>
      </c>
      <c r="C1799" s="91">
        <v>5385</v>
      </c>
      <c r="D1799" s="90" t="s">
        <v>2172</v>
      </c>
      <c r="E1799" s="110" t="str">
        <f>VLOOKUP($C1799,'2023-24 School Level AAFTE'!$C$4:$L$2380,9,FALSE)</f>
        <v>Yes</v>
      </c>
      <c r="F1799" s="98">
        <f>VLOOKUP($C1799,'2023-24 School Level AAFTE'!$C$4:$J$2380,8,FALSE)</f>
        <v>905.87</v>
      </c>
      <c r="G1799" s="100">
        <f>IFERROR(IF(E1799= "yes",VLOOKUP(C1799,Summary!$B:$I,5,0),0),0)</f>
        <v>0</v>
      </c>
      <c r="H1799" s="99">
        <f t="shared" si="301"/>
        <v>905.87</v>
      </c>
      <c r="I1799" s="157">
        <f>VLOOKUP($A1799,'2024-25 Salary &amp; Benefits'!$A:$I,3,FALSE)</f>
        <v>1</v>
      </c>
      <c r="J1799" s="157">
        <f>VLOOKUP($A1799,'2024-25 Salary &amp; Benefits'!$A:$I,4,FALSE)</f>
        <v>1</v>
      </c>
      <c r="K1799" s="144">
        <f t="shared" si="302"/>
        <v>905.87</v>
      </c>
      <c r="L1799" s="143">
        <f t="shared" si="303"/>
        <v>2.657</v>
      </c>
      <c r="M1799" s="145">
        <f>'2024-25 Salary &amp; Benefits'!$E$6</f>
        <v>72728</v>
      </c>
      <c r="N1799" s="145">
        <f>'2024-25 Salary &amp; Benefits'!$F$6</f>
        <v>78209</v>
      </c>
      <c r="O1799" s="9">
        <f t="shared" si="304"/>
        <v>193238.3</v>
      </c>
      <c r="P1799" s="9">
        <f t="shared" si="305"/>
        <v>14563.010000000009</v>
      </c>
      <c r="Q1799" s="9">
        <f>'2024-25 Salary &amp; Benefits'!G$6</f>
        <v>14418.72</v>
      </c>
      <c r="R1799" s="146">
        <f>'2024-25 Salary &amp; Benefits'!H$6</f>
        <v>0.18149999999999999</v>
      </c>
      <c r="S1799" s="146">
        <f>'2024-25 Salary &amp; Benefits'!I$6</f>
        <v>0.17510000000000001</v>
      </c>
      <c r="T1799" s="9">
        <f t="shared" si="306"/>
        <v>75933.27</v>
      </c>
      <c r="U1799" s="9">
        <f t="shared" si="307"/>
        <v>3463.36</v>
      </c>
      <c r="V1799" s="9">
        <f t="shared" si="308"/>
        <v>606.42999999999995</v>
      </c>
      <c r="W1799" s="9">
        <f t="shared" si="309"/>
        <v>4069.79</v>
      </c>
      <c r="X1799" s="22">
        <f t="shared" si="310"/>
        <v>287804.37</v>
      </c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</row>
    <row r="1800" spans="1:159" s="4" customFormat="1">
      <c r="A1800" s="78" t="s">
        <v>2407</v>
      </c>
      <c r="B1800" s="90" t="s">
        <v>1273</v>
      </c>
      <c r="C1800" s="91">
        <v>5075</v>
      </c>
      <c r="D1800" s="90" t="s">
        <v>1274</v>
      </c>
      <c r="E1800" s="110" t="str">
        <f>VLOOKUP($C1800,'2023-24 School Level AAFTE'!$C$4:$L$2380,9,FALSE)</f>
        <v>Yes</v>
      </c>
      <c r="F1800" s="98">
        <f>VLOOKUP($C1800,'2023-24 School Level AAFTE'!$C$4:$J$2380,8,FALSE)</f>
        <v>120.44999999999999</v>
      </c>
      <c r="G1800" s="100">
        <f>IFERROR(IF(E1800= "yes",VLOOKUP(C1800,Summary!$B:$I,5,0),0),0)</f>
        <v>0</v>
      </c>
      <c r="H1800" s="99">
        <f t="shared" si="301"/>
        <v>120.44999999999999</v>
      </c>
      <c r="I1800" s="157">
        <f>VLOOKUP($A1800,'2024-25 Salary &amp; Benefits'!$A:$I,3,FALSE)</f>
        <v>1</v>
      </c>
      <c r="J1800" s="157">
        <f>VLOOKUP($A1800,'2024-25 Salary &amp; Benefits'!$A:$I,4,FALSE)</f>
        <v>1</v>
      </c>
      <c r="K1800" s="144">
        <f t="shared" si="302"/>
        <v>120.44999999999999</v>
      </c>
      <c r="L1800" s="143">
        <f t="shared" si="303"/>
        <v>0.35299999999999998</v>
      </c>
      <c r="M1800" s="145">
        <f>'2024-25 Salary &amp; Benefits'!$E$6</f>
        <v>72728</v>
      </c>
      <c r="N1800" s="145">
        <f>'2024-25 Salary &amp; Benefits'!$F$6</f>
        <v>78209</v>
      </c>
      <c r="O1800" s="9">
        <f t="shared" si="304"/>
        <v>25672.98</v>
      </c>
      <c r="P1800" s="9">
        <f t="shared" si="305"/>
        <v>1934.7999999999993</v>
      </c>
      <c r="Q1800" s="9">
        <f>'2024-25 Salary &amp; Benefits'!G$6</f>
        <v>14418.72</v>
      </c>
      <c r="R1800" s="146">
        <f>'2024-25 Salary &amp; Benefits'!H$6</f>
        <v>0.18149999999999999</v>
      </c>
      <c r="S1800" s="146">
        <f>'2024-25 Salary &amp; Benefits'!I$6</f>
        <v>0.17510000000000001</v>
      </c>
      <c r="T1800" s="9">
        <f t="shared" si="306"/>
        <v>10088.24</v>
      </c>
      <c r="U1800" s="9">
        <f t="shared" si="307"/>
        <v>460.13</v>
      </c>
      <c r="V1800" s="9">
        <f t="shared" si="308"/>
        <v>80.569999999999993</v>
      </c>
      <c r="W1800" s="9">
        <f t="shared" si="309"/>
        <v>540.70000000000005</v>
      </c>
      <c r="X1800" s="22">
        <f t="shared" si="310"/>
        <v>38236.720000000001</v>
      </c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</row>
    <row r="1801" spans="1:159" s="4" customFormat="1">
      <c r="A1801" s="78" t="s">
        <v>2407</v>
      </c>
      <c r="B1801" s="90" t="s">
        <v>1273</v>
      </c>
      <c r="C1801" s="91">
        <v>5226</v>
      </c>
      <c r="D1801" s="90" t="s">
        <v>1276</v>
      </c>
      <c r="E1801" s="110" t="str">
        <f>VLOOKUP($C1801,'2023-24 School Level AAFTE'!$C$4:$L$2380,9,FALSE)</f>
        <v>Yes</v>
      </c>
      <c r="F1801" s="98">
        <f>VLOOKUP($C1801,'2023-24 School Level AAFTE'!$C$4:$J$2380,8,FALSE)</f>
        <v>75.72</v>
      </c>
      <c r="G1801" s="100">
        <f>IFERROR(IF(E1801= "yes",VLOOKUP(C1801,Summary!$B:$I,5,0),0),0)</f>
        <v>0</v>
      </c>
      <c r="H1801" s="99">
        <f t="shared" si="301"/>
        <v>75.72</v>
      </c>
      <c r="I1801" s="157">
        <f>VLOOKUP($A1801,'2024-25 Salary &amp; Benefits'!$A:$I,3,FALSE)</f>
        <v>1</v>
      </c>
      <c r="J1801" s="157">
        <f>VLOOKUP($A1801,'2024-25 Salary &amp; Benefits'!$A:$I,4,FALSE)</f>
        <v>1</v>
      </c>
      <c r="K1801" s="144">
        <f t="shared" si="302"/>
        <v>75.72</v>
      </c>
      <c r="L1801" s="143">
        <f t="shared" si="303"/>
        <v>0.222</v>
      </c>
      <c r="M1801" s="145">
        <f>'2024-25 Salary &amp; Benefits'!$E$6</f>
        <v>72728</v>
      </c>
      <c r="N1801" s="145">
        <f>'2024-25 Salary &amp; Benefits'!$F$6</f>
        <v>78209</v>
      </c>
      <c r="O1801" s="9">
        <f t="shared" si="304"/>
        <v>16145.62</v>
      </c>
      <c r="P1801" s="9">
        <f t="shared" si="305"/>
        <v>1216.7800000000007</v>
      </c>
      <c r="Q1801" s="9">
        <f>'2024-25 Salary &amp; Benefits'!G$6</f>
        <v>14418.72</v>
      </c>
      <c r="R1801" s="146">
        <f>'2024-25 Salary &amp; Benefits'!H$6</f>
        <v>0.18149999999999999</v>
      </c>
      <c r="S1801" s="146">
        <f>'2024-25 Salary &amp; Benefits'!I$6</f>
        <v>0.17510000000000001</v>
      </c>
      <c r="T1801" s="9">
        <f t="shared" si="306"/>
        <v>6344.44</v>
      </c>
      <c r="U1801" s="9">
        <f t="shared" si="307"/>
        <v>289.37</v>
      </c>
      <c r="V1801" s="9">
        <f t="shared" si="308"/>
        <v>50.67</v>
      </c>
      <c r="W1801" s="9">
        <f t="shared" si="309"/>
        <v>340.04</v>
      </c>
      <c r="X1801" s="22">
        <f t="shared" si="310"/>
        <v>24046.880000000005</v>
      </c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</row>
    <row r="1802" spans="1:159" s="4" customFormat="1">
      <c r="A1802" s="78" t="s">
        <v>2407</v>
      </c>
      <c r="B1802" s="90" t="s">
        <v>1273</v>
      </c>
      <c r="C1802" s="91">
        <v>5225</v>
      </c>
      <c r="D1802" s="90" t="s">
        <v>1275</v>
      </c>
      <c r="E1802" s="110" t="str">
        <f>VLOOKUP($C1802,'2023-24 School Level AAFTE'!$C$4:$L$2380,9,FALSE)</f>
        <v>Yes</v>
      </c>
      <c r="F1802" s="98">
        <f>VLOOKUP($C1802,'2023-24 School Level AAFTE'!$C$4:$J$2380,8,FALSE)</f>
        <v>61.29</v>
      </c>
      <c r="G1802" s="100">
        <f>IFERROR(IF(E1802= "yes",VLOOKUP(C1802,Summary!$B:$I,5,0),0),0)</f>
        <v>0</v>
      </c>
      <c r="H1802" s="99">
        <f t="shared" si="301"/>
        <v>61.29</v>
      </c>
      <c r="I1802" s="157">
        <f>VLOOKUP($A1802,'2024-25 Salary &amp; Benefits'!$A:$I,3,FALSE)</f>
        <v>1</v>
      </c>
      <c r="J1802" s="157">
        <f>VLOOKUP($A1802,'2024-25 Salary &amp; Benefits'!$A:$I,4,FALSE)</f>
        <v>1</v>
      </c>
      <c r="K1802" s="144">
        <f t="shared" si="302"/>
        <v>61.29</v>
      </c>
      <c r="L1802" s="143">
        <f t="shared" si="303"/>
        <v>0.18</v>
      </c>
      <c r="M1802" s="145">
        <f>'2024-25 Salary &amp; Benefits'!$E$6</f>
        <v>72728</v>
      </c>
      <c r="N1802" s="145">
        <f>'2024-25 Salary &amp; Benefits'!$F$6</f>
        <v>78209</v>
      </c>
      <c r="O1802" s="9">
        <f t="shared" si="304"/>
        <v>13091.04</v>
      </c>
      <c r="P1802" s="9">
        <f t="shared" si="305"/>
        <v>986.57999999999993</v>
      </c>
      <c r="Q1802" s="9">
        <f>'2024-25 Salary &amp; Benefits'!G$6</f>
        <v>14418.72</v>
      </c>
      <c r="R1802" s="146">
        <f>'2024-25 Salary &amp; Benefits'!H$6</f>
        <v>0.18149999999999999</v>
      </c>
      <c r="S1802" s="146">
        <f>'2024-25 Salary &amp; Benefits'!I$6</f>
        <v>0.17510000000000001</v>
      </c>
      <c r="T1802" s="9">
        <f t="shared" si="306"/>
        <v>5144.1400000000003</v>
      </c>
      <c r="U1802" s="9">
        <f t="shared" si="307"/>
        <v>234.63</v>
      </c>
      <c r="V1802" s="9">
        <f t="shared" si="308"/>
        <v>41.08</v>
      </c>
      <c r="W1802" s="9">
        <f t="shared" si="309"/>
        <v>275.70999999999998</v>
      </c>
      <c r="X1802" s="22">
        <f t="shared" si="310"/>
        <v>19497.47</v>
      </c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</row>
    <row r="1803" spans="1:159" s="4" customFormat="1">
      <c r="A1803" s="78" t="s">
        <v>2251</v>
      </c>
      <c r="B1803" s="90" t="s">
        <v>146</v>
      </c>
      <c r="C1803" s="91">
        <v>5613</v>
      </c>
      <c r="D1803" s="90" t="s">
        <v>3089</v>
      </c>
      <c r="E1803" s="110" t="str">
        <f>VLOOKUP($C1803,'2023-24 School Level AAFTE'!$C$4:$L$2380,9,FALSE)</f>
        <v>Yes</v>
      </c>
      <c r="F1803" s="98">
        <f>VLOOKUP($C1803,'2023-24 School Level AAFTE'!$C$4:$J$2380,8,FALSE)</f>
        <v>119.06</v>
      </c>
      <c r="G1803" s="100">
        <f>IFERROR(IF(E1803= "yes",VLOOKUP(C1803,Summary!$B:$I,5,0),0),0)</f>
        <v>0</v>
      </c>
      <c r="H1803" s="99">
        <f t="shared" si="301"/>
        <v>119.06</v>
      </c>
      <c r="I1803" s="157">
        <f>VLOOKUP($A1803,'2024-25 Salary &amp; Benefits'!$A:$I,3,FALSE)</f>
        <v>1.06</v>
      </c>
      <c r="J1803" s="157">
        <f>VLOOKUP($A1803,'2024-25 Salary &amp; Benefits'!$A:$I,4,FALSE)</f>
        <v>1.06</v>
      </c>
      <c r="K1803" s="144">
        <f t="shared" si="302"/>
        <v>119.06</v>
      </c>
      <c r="L1803" s="143">
        <f t="shared" si="303"/>
        <v>0.34899999999999998</v>
      </c>
      <c r="M1803" s="145">
        <f>'2024-25 Salary &amp; Benefits'!$E$6</f>
        <v>72728</v>
      </c>
      <c r="N1803" s="145">
        <f>'2024-25 Salary &amp; Benefits'!$F$6</f>
        <v>78209</v>
      </c>
      <c r="O1803" s="9">
        <f t="shared" si="304"/>
        <v>26905</v>
      </c>
      <c r="P1803" s="9">
        <f t="shared" si="305"/>
        <v>2027.6399999999994</v>
      </c>
      <c r="Q1803" s="9">
        <f>'2024-25 Salary &amp; Benefits'!G$6</f>
        <v>14418.72</v>
      </c>
      <c r="R1803" s="146">
        <f>'2024-25 Salary &amp; Benefits'!H$6</f>
        <v>0.18149999999999999</v>
      </c>
      <c r="S1803" s="146">
        <f>'2024-25 Salary &amp; Benefits'!I$6</f>
        <v>0.17510000000000001</v>
      </c>
      <c r="T1803" s="9">
        <f t="shared" si="306"/>
        <v>10270.43</v>
      </c>
      <c r="U1803" s="9">
        <f t="shared" si="307"/>
        <v>482.21</v>
      </c>
      <c r="V1803" s="9">
        <f t="shared" si="308"/>
        <v>84.43</v>
      </c>
      <c r="W1803" s="9">
        <f t="shared" si="309"/>
        <v>566.64</v>
      </c>
      <c r="X1803" s="22">
        <f t="shared" si="310"/>
        <v>39769.71</v>
      </c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</row>
    <row r="1804" spans="1:159" s="4" customFormat="1">
      <c r="A1804" s="78" t="s">
        <v>2251</v>
      </c>
      <c r="B1804" s="90" t="s">
        <v>146</v>
      </c>
      <c r="C1804" s="91">
        <v>4378</v>
      </c>
      <c r="D1804" s="90" t="s">
        <v>149</v>
      </c>
      <c r="E1804" s="110" t="str">
        <f>VLOOKUP($C1804,'2023-24 School Level AAFTE'!$C$4:$L$2380,9,FALSE)</f>
        <v>No</v>
      </c>
      <c r="F1804" s="98">
        <f>VLOOKUP($C1804,'2023-24 School Level AAFTE'!$C$4:$J$2380,8,FALSE)</f>
        <v>448.15</v>
      </c>
      <c r="G1804" s="100">
        <f>IFERROR(IF(E1804= "yes",VLOOKUP(C1804,Summary!$B:$I,5,0),0),0)</f>
        <v>0</v>
      </c>
      <c r="H1804" s="99">
        <f t="shared" si="301"/>
        <v>0</v>
      </c>
      <c r="I1804" s="157">
        <f>VLOOKUP($A1804,'2024-25 Salary &amp; Benefits'!$A:$I,3,FALSE)</f>
        <v>1.06</v>
      </c>
      <c r="J1804" s="157">
        <f>VLOOKUP($A1804,'2024-25 Salary &amp; Benefits'!$A:$I,4,FALSE)</f>
        <v>1.06</v>
      </c>
      <c r="K1804" s="144">
        <f t="shared" si="302"/>
        <v>0</v>
      </c>
      <c r="L1804" s="143">
        <f t="shared" si="303"/>
        <v>0</v>
      </c>
      <c r="M1804" s="145">
        <f>'2024-25 Salary &amp; Benefits'!$E$6</f>
        <v>72728</v>
      </c>
      <c r="N1804" s="145">
        <f>'2024-25 Salary &amp; Benefits'!$F$6</f>
        <v>78209</v>
      </c>
      <c r="O1804" s="9">
        <f t="shared" si="304"/>
        <v>0</v>
      </c>
      <c r="P1804" s="9">
        <f t="shared" si="305"/>
        <v>0</v>
      </c>
      <c r="Q1804" s="9">
        <f>'2024-25 Salary &amp; Benefits'!G$6</f>
        <v>14418.72</v>
      </c>
      <c r="R1804" s="146">
        <f>'2024-25 Salary &amp; Benefits'!H$6</f>
        <v>0.18149999999999999</v>
      </c>
      <c r="S1804" s="146">
        <f>'2024-25 Salary &amp; Benefits'!I$6</f>
        <v>0.17510000000000001</v>
      </c>
      <c r="T1804" s="9">
        <f t="shared" si="306"/>
        <v>0</v>
      </c>
      <c r="U1804" s="9">
        <f t="shared" si="307"/>
        <v>0</v>
      </c>
      <c r="V1804" s="9">
        <f t="shared" si="308"/>
        <v>0</v>
      </c>
      <c r="W1804" s="9">
        <f t="shared" si="309"/>
        <v>0</v>
      </c>
      <c r="X1804" s="22">
        <f t="shared" si="310"/>
        <v>0</v>
      </c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</row>
    <row r="1805" spans="1:159" s="4" customFormat="1">
      <c r="A1805" s="78" t="s">
        <v>2251</v>
      </c>
      <c r="B1805" s="90" t="s">
        <v>146</v>
      </c>
      <c r="C1805" s="91">
        <v>2722</v>
      </c>
      <c r="D1805" s="90" t="s">
        <v>148</v>
      </c>
      <c r="E1805" s="110" t="str">
        <f>VLOOKUP($C1805,'2023-24 School Level AAFTE'!$C$4:$L$2380,9,FALSE)</f>
        <v>Yes</v>
      </c>
      <c r="F1805" s="98">
        <f>VLOOKUP($C1805,'2023-24 School Level AAFTE'!$C$4:$J$2380,8,FALSE)</f>
        <v>538.59</v>
      </c>
      <c r="G1805" s="100">
        <f>IFERROR(IF(E1805= "yes",VLOOKUP(C1805,Summary!$B:$I,5,0),0),0)</f>
        <v>0</v>
      </c>
      <c r="H1805" s="99">
        <f t="shared" si="301"/>
        <v>538.59</v>
      </c>
      <c r="I1805" s="157">
        <f>VLOOKUP($A1805,'2024-25 Salary &amp; Benefits'!$A:$I,3,FALSE)</f>
        <v>1.06</v>
      </c>
      <c r="J1805" s="157">
        <f>VLOOKUP($A1805,'2024-25 Salary &amp; Benefits'!$A:$I,4,FALSE)</f>
        <v>1.06</v>
      </c>
      <c r="K1805" s="144">
        <f t="shared" si="302"/>
        <v>538.59</v>
      </c>
      <c r="L1805" s="143">
        <f t="shared" si="303"/>
        <v>1.58</v>
      </c>
      <c r="M1805" s="145">
        <f>'2024-25 Salary &amp; Benefits'!$E$6</f>
        <v>72728</v>
      </c>
      <c r="N1805" s="145">
        <f>'2024-25 Salary &amp; Benefits'!$F$6</f>
        <v>78209</v>
      </c>
      <c r="O1805" s="9">
        <f t="shared" si="304"/>
        <v>121804.85</v>
      </c>
      <c r="P1805" s="9">
        <f t="shared" si="305"/>
        <v>9179.5799999999872</v>
      </c>
      <c r="Q1805" s="9">
        <f>'2024-25 Salary &amp; Benefits'!G$6</f>
        <v>14418.72</v>
      </c>
      <c r="R1805" s="146">
        <f>'2024-25 Salary &amp; Benefits'!H$6</f>
        <v>0.18149999999999999</v>
      </c>
      <c r="S1805" s="146">
        <f>'2024-25 Salary &amp; Benefits'!I$6</f>
        <v>0.17510000000000001</v>
      </c>
      <c r="T1805" s="9">
        <f t="shared" si="306"/>
        <v>46496.5</v>
      </c>
      <c r="U1805" s="9">
        <f t="shared" si="307"/>
        <v>2183.0700000000002</v>
      </c>
      <c r="V1805" s="9">
        <f t="shared" si="308"/>
        <v>382.26</v>
      </c>
      <c r="W1805" s="9">
        <f t="shared" si="309"/>
        <v>2565.33</v>
      </c>
      <c r="X1805" s="22">
        <f t="shared" si="310"/>
        <v>180046.25999999998</v>
      </c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</row>
    <row r="1806" spans="1:159" s="4" customFormat="1">
      <c r="A1806" s="78" t="s">
        <v>2251</v>
      </c>
      <c r="B1806" s="90" t="s">
        <v>146</v>
      </c>
      <c r="C1806" s="91">
        <v>1708</v>
      </c>
      <c r="D1806" s="90" t="s">
        <v>3090</v>
      </c>
      <c r="E1806" s="110" t="str">
        <f>VLOOKUP($C1806,'2023-24 School Level AAFTE'!$C$4:$L$2380,9,FALSE)</f>
        <v>No</v>
      </c>
      <c r="F1806" s="98">
        <f>VLOOKUP($C1806,'2023-24 School Level AAFTE'!$C$4:$J$2380,8,FALSE)</f>
        <v>121.58</v>
      </c>
      <c r="G1806" s="100">
        <f>IFERROR(IF(E1806= "yes",VLOOKUP(C1806,Summary!$B:$I,5,0),0),0)</f>
        <v>0</v>
      </c>
      <c r="H1806" s="99">
        <f t="shared" si="301"/>
        <v>0</v>
      </c>
      <c r="I1806" s="157">
        <f>VLOOKUP($A1806,'2024-25 Salary &amp; Benefits'!$A:$I,3,FALSE)</f>
        <v>1.06</v>
      </c>
      <c r="J1806" s="157">
        <f>VLOOKUP($A1806,'2024-25 Salary &amp; Benefits'!$A:$I,4,FALSE)</f>
        <v>1.06</v>
      </c>
      <c r="K1806" s="144">
        <f t="shared" si="302"/>
        <v>0</v>
      </c>
      <c r="L1806" s="143">
        <f t="shared" si="303"/>
        <v>0</v>
      </c>
      <c r="M1806" s="145">
        <f>'2024-25 Salary &amp; Benefits'!$E$6</f>
        <v>72728</v>
      </c>
      <c r="N1806" s="145">
        <f>'2024-25 Salary &amp; Benefits'!$F$6</f>
        <v>78209</v>
      </c>
      <c r="O1806" s="9">
        <f t="shared" si="304"/>
        <v>0</v>
      </c>
      <c r="P1806" s="9">
        <f t="shared" si="305"/>
        <v>0</v>
      </c>
      <c r="Q1806" s="9">
        <f>'2024-25 Salary &amp; Benefits'!G$6</f>
        <v>14418.72</v>
      </c>
      <c r="R1806" s="146">
        <f>'2024-25 Salary &amp; Benefits'!H$6</f>
        <v>0.18149999999999999</v>
      </c>
      <c r="S1806" s="146">
        <f>'2024-25 Salary &amp; Benefits'!I$6</f>
        <v>0.17510000000000001</v>
      </c>
      <c r="T1806" s="9">
        <f t="shared" si="306"/>
        <v>0</v>
      </c>
      <c r="U1806" s="9">
        <f t="shared" si="307"/>
        <v>0</v>
      </c>
      <c r="V1806" s="9">
        <f t="shared" si="308"/>
        <v>0</v>
      </c>
      <c r="W1806" s="9">
        <f t="shared" si="309"/>
        <v>0</v>
      </c>
      <c r="X1806" s="22">
        <f t="shared" si="310"/>
        <v>0</v>
      </c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</row>
    <row r="1807" spans="1:159" s="4" customFormat="1">
      <c r="A1807" s="78" t="s">
        <v>2251</v>
      </c>
      <c r="B1807" s="90" t="s">
        <v>146</v>
      </c>
      <c r="C1807" s="91">
        <v>4519</v>
      </c>
      <c r="D1807" s="90" t="s">
        <v>150</v>
      </c>
      <c r="E1807" s="110" t="str">
        <f>VLOOKUP($C1807,'2023-24 School Level AAFTE'!$C$4:$L$2380,9,FALSE)</f>
        <v>No</v>
      </c>
      <c r="F1807" s="98">
        <f>VLOOKUP($C1807,'2023-24 School Level AAFTE'!$C$4:$J$2380,8,FALSE)</f>
        <v>563.47</v>
      </c>
      <c r="G1807" s="100">
        <f>IFERROR(IF(E1807= "yes",VLOOKUP(C1807,Summary!$B:$I,5,0),0),0)</f>
        <v>0</v>
      </c>
      <c r="H1807" s="99">
        <f t="shared" si="301"/>
        <v>0</v>
      </c>
      <c r="I1807" s="157">
        <f>VLOOKUP($A1807,'2024-25 Salary &amp; Benefits'!$A:$I,3,FALSE)</f>
        <v>1.06</v>
      </c>
      <c r="J1807" s="157">
        <f>VLOOKUP($A1807,'2024-25 Salary &amp; Benefits'!$A:$I,4,FALSE)</f>
        <v>1.06</v>
      </c>
      <c r="K1807" s="144">
        <f t="shared" si="302"/>
        <v>0</v>
      </c>
      <c r="L1807" s="143">
        <f t="shared" si="303"/>
        <v>0</v>
      </c>
      <c r="M1807" s="145">
        <f>'2024-25 Salary &amp; Benefits'!$E$6</f>
        <v>72728</v>
      </c>
      <c r="N1807" s="145">
        <f>'2024-25 Salary &amp; Benefits'!$F$6</f>
        <v>78209</v>
      </c>
      <c r="O1807" s="9">
        <f t="shared" si="304"/>
        <v>0</v>
      </c>
      <c r="P1807" s="9">
        <f t="shared" si="305"/>
        <v>0</v>
      </c>
      <c r="Q1807" s="9">
        <f>'2024-25 Salary &amp; Benefits'!G$6</f>
        <v>14418.72</v>
      </c>
      <c r="R1807" s="146">
        <f>'2024-25 Salary &amp; Benefits'!H$6</f>
        <v>0.18149999999999999</v>
      </c>
      <c r="S1807" s="146">
        <f>'2024-25 Salary &amp; Benefits'!I$6</f>
        <v>0.17510000000000001</v>
      </c>
      <c r="T1807" s="9">
        <f t="shared" si="306"/>
        <v>0</v>
      </c>
      <c r="U1807" s="9">
        <f t="shared" si="307"/>
        <v>0</v>
      </c>
      <c r="V1807" s="9">
        <f t="shared" si="308"/>
        <v>0</v>
      </c>
      <c r="W1807" s="9">
        <f t="shared" si="309"/>
        <v>0</v>
      </c>
      <c r="X1807" s="22">
        <f t="shared" si="310"/>
        <v>0</v>
      </c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</row>
    <row r="1808" spans="1:159" s="4" customFormat="1">
      <c r="A1808" s="78" t="s">
        <v>2251</v>
      </c>
      <c r="B1808" s="90" t="s">
        <v>146</v>
      </c>
      <c r="C1808" s="91">
        <v>2471</v>
      </c>
      <c r="D1808" s="90" t="s">
        <v>147</v>
      </c>
      <c r="E1808" s="110" t="str">
        <f>VLOOKUP($C1808,'2023-24 School Level AAFTE'!$C$4:$L$2380,9,FALSE)</f>
        <v>No</v>
      </c>
      <c r="F1808" s="98">
        <f>VLOOKUP($C1808,'2023-24 School Level AAFTE'!$C$4:$J$2380,8,FALSE)</f>
        <v>788.21</v>
      </c>
      <c r="G1808" s="100">
        <f>IFERROR(IF(E1808= "yes",VLOOKUP(C1808,Summary!$B:$I,5,0),0),0)</f>
        <v>0</v>
      </c>
      <c r="H1808" s="99">
        <f t="shared" si="301"/>
        <v>0</v>
      </c>
      <c r="I1808" s="157">
        <f>VLOOKUP($A1808,'2024-25 Salary &amp; Benefits'!$A:$I,3,FALSE)</f>
        <v>1.06</v>
      </c>
      <c r="J1808" s="157">
        <f>VLOOKUP($A1808,'2024-25 Salary &amp; Benefits'!$A:$I,4,FALSE)</f>
        <v>1.06</v>
      </c>
      <c r="K1808" s="144">
        <f t="shared" si="302"/>
        <v>0</v>
      </c>
      <c r="L1808" s="143">
        <f t="shared" si="303"/>
        <v>0</v>
      </c>
      <c r="M1808" s="145">
        <f>'2024-25 Salary &amp; Benefits'!$E$6</f>
        <v>72728</v>
      </c>
      <c r="N1808" s="145">
        <f>'2024-25 Salary &amp; Benefits'!$F$6</f>
        <v>78209</v>
      </c>
      <c r="O1808" s="9">
        <f t="shared" si="304"/>
        <v>0</v>
      </c>
      <c r="P1808" s="9">
        <f t="shared" si="305"/>
        <v>0</v>
      </c>
      <c r="Q1808" s="9">
        <f>'2024-25 Salary &amp; Benefits'!G$6</f>
        <v>14418.72</v>
      </c>
      <c r="R1808" s="146">
        <f>'2024-25 Salary &amp; Benefits'!H$6</f>
        <v>0.18149999999999999</v>
      </c>
      <c r="S1808" s="146">
        <f>'2024-25 Salary &amp; Benefits'!I$6</f>
        <v>0.17510000000000001</v>
      </c>
      <c r="T1808" s="9">
        <f t="shared" si="306"/>
        <v>0</v>
      </c>
      <c r="U1808" s="9">
        <f t="shared" si="307"/>
        <v>0</v>
      </c>
      <c r="V1808" s="9">
        <f t="shared" si="308"/>
        <v>0</v>
      </c>
      <c r="W1808" s="9">
        <f t="shared" si="309"/>
        <v>0</v>
      </c>
      <c r="X1808" s="22">
        <f t="shared" si="310"/>
        <v>0</v>
      </c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</row>
    <row r="1809" spans="1:159" s="4" customFormat="1">
      <c r="A1809" s="78" t="s">
        <v>2424</v>
      </c>
      <c r="B1809" s="90" t="s">
        <v>1507</v>
      </c>
      <c r="C1809" s="91">
        <v>3725</v>
      </c>
      <c r="D1809" s="90" t="s">
        <v>1508</v>
      </c>
      <c r="E1809" s="110" t="str">
        <f>VLOOKUP($C1809,'2023-24 School Level AAFTE'!$C$4:$L$2380,9,FALSE)</f>
        <v>No</v>
      </c>
      <c r="F1809" s="98">
        <f>VLOOKUP($C1809,'2023-24 School Level AAFTE'!$C$4:$J$2380,8,FALSE)</f>
        <v>9.9600000000000009</v>
      </c>
      <c r="G1809" s="100">
        <f>IFERROR(IF(E1809= "yes",VLOOKUP(C1809,Summary!$B:$I,5,0),0),0)</f>
        <v>0</v>
      </c>
      <c r="H1809" s="99">
        <f t="shared" si="301"/>
        <v>0</v>
      </c>
      <c r="I1809" s="157">
        <f>VLOOKUP($A1809,'2024-25 Salary &amp; Benefits'!$A:$I,3,FALSE)</f>
        <v>1.18</v>
      </c>
      <c r="J1809" s="157">
        <f>VLOOKUP($A1809,'2024-25 Salary &amp; Benefits'!$A:$I,4,FALSE)</f>
        <v>1.18</v>
      </c>
      <c r="K1809" s="144">
        <f t="shared" si="302"/>
        <v>0</v>
      </c>
      <c r="L1809" s="143">
        <f t="shared" si="303"/>
        <v>0</v>
      </c>
      <c r="M1809" s="145">
        <f>'2024-25 Salary &amp; Benefits'!$E$6</f>
        <v>72728</v>
      </c>
      <c r="N1809" s="145">
        <f>'2024-25 Salary &amp; Benefits'!$F$6</f>
        <v>78209</v>
      </c>
      <c r="O1809" s="9">
        <f t="shared" si="304"/>
        <v>0</v>
      </c>
      <c r="P1809" s="9">
        <f t="shared" si="305"/>
        <v>0</v>
      </c>
      <c r="Q1809" s="9">
        <f>'2024-25 Salary &amp; Benefits'!G$6</f>
        <v>14418.72</v>
      </c>
      <c r="R1809" s="146">
        <f>'2024-25 Salary &amp; Benefits'!H$6</f>
        <v>0.18149999999999999</v>
      </c>
      <c r="S1809" s="146">
        <f>'2024-25 Salary &amp; Benefits'!I$6</f>
        <v>0.17510000000000001</v>
      </c>
      <c r="T1809" s="9">
        <f t="shared" si="306"/>
        <v>0</v>
      </c>
      <c r="U1809" s="9">
        <f t="shared" si="307"/>
        <v>0</v>
      </c>
      <c r="V1809" s="9">
        <f t="shared" si="308"/>
        <v>0</v>
      </c>
      <c r="W1809" s="9">
        <f t="shared" si="309"/>
        <v>0</v>
      </c>
      <c r="X1809" s="22">
        <f t="shared" si="310"/>
        <v>0</v>
      </c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</row>
    <row r="1810" spans="1:159" s="4" customFormat="1">
      <c r="A1810" s="78" t="s">
        <v>2386</v>
      </c>
      <c r="B1810" s="90" t="s">
        <v>1194</v>
      </c>
      <c r="C1810" s="91">
        <v>3291</v>
      </c>
      <c r="D1810" s="90" t="s">
        <v>1197</v>
      </c>
      <c r="E1810" s="110" t="str">
        <f>VLOOKUP($C1810,'2023-24 School Level AAFTE'!$C$4:$L$2380,9,FALSE)</f>
        <v>Yes</v>
      </c>
      <c r="F1810" s="98">
        <f>VLOOKUP($C1810,'2023-24 School Level AAFTE'!$C$4:$J$2380,8,FALSE)</f>
        <v>509.66</v>
      </c>
      <c r="G1810" s="100">
        <f>IFERROR(IF(E1810= "yes",VLOOKUP(C1810,Summary!$B:$I,5,0),0),0)</f>
        <v>0</v>
      </c>
      <c r="H1810" s="99">
        <f t="shared" si="301"/>
        <v>509.66</v>
      </c>
      <c r="I1810" s="157">
        <f>VLOOKUP($A1810,'2024-25 Salary &amp; Benefits'!$A:$I,3,FALSE)</f>
        <v>1</v>
      </c>
      <c r="J1810" s="157">
        <f>VLOOKUP($A1810,'2024-25 Salary &amp; Benefits'!$A:$I,4,FALSE)</f>
        <v>1</v>
      </c>
      <c r="K1810" s="144">
        <f t="shared" si="302"/>
        <v>509.66</v>
      </c>
      <c r="L1810" s="143">
        <f t="shared" si="303"/>
        <v>1.4950000000000001</v>
      </c>
      <c r="M1810" s="145">
        <f>'2024-25 Salary &amp; Benefits'!$E$6</f>
        <v>72728</v>
      </c>
      <c r="N1810" s="145">
        <f>'2024-25 Salary &amp; Benefits'!$F$6</f>
        <v>78209</v>
      </c>
      <c r="O1810" s="9">
        <f t="shared" si="304"/>
        <v>108728.36</v>
      </c>
      <c r="P1810" s="9">
        <f t="shared" si="305"/>
        <v>8194.1000000000058</v>
      </c>
      <c r="Q1810" s="9">
        <f>'2024-25 Salary &amp; Benefits'!G$6</f>
        <v>14418.72</v>
      </c>
      <c r="R1810" s="146">
        <f>'2024-25 Salary &amp; Benefits'!H$6</f>
        <v>0.18149999999999999</v>
      </c>
      <c r="S1810" s="146">
        <f>'2024-25 Salary &amp; Benefits'!I$6</f>
        <v>0.17510000000000001</v>
      </c>
      <c r="T1810" s="9">
        <f t="shared" si="306"/>
        <v>42724.97</v>
      </c>
      <c r="U1810" s="9">
        <f t="shared" si="307"/>
        <v>1948.71</v>
      </c>
      <c r="V1810" s="9">
        <f t="shared" si="308"/>
        <v>341.22</v>
      </c>
      <c r="W1810" s="9">
        <f t="shared" si="309"/>
        <v>2289.9300000000003</v>
      </c>
      <c r="X1810" s="22">
        <f t="shared" si="310"/>
        <v>161937.36000000002</v>
      </c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</row>
    <row r="1811" spans="1:159" s="4" customFormat="1">
      <c r="A1811" s="78" t="s">
        <v>2386</v>
      </c>
      <c r="B1811" s="90" t="s">
        <v>1194</v>
      </c>
      <c r="C1811" s="91">
        <v>5621</v>
      </c>
      <c r="D1811" s="81" t="s">
        <v>3091</v>
      </c>
      <c r="E1811" s="110" t="str">
        <f>VLOOKUP($C1811,'2023-24 School Level AAFTE'!$C$4:$L$2380,9,FALSE)</f>
        <v>Yes</v>
      </c>
      <c r="F1811" s="98">
        <f>VLOOKUP($C1811,'2023-24 School Level AAFTE'!$C$4:$J$2380,8,FALSE)</f>
        <v>84.36</v>
      </c>
      <c r="G1811" s="100">
        <f>IFERROR(IF(E1811= "yes",VLOOKUP(C1811,Summary!$B:$I,5,0),0),0)</f>
        <v>0</v>
      </c>
      <c r="H1811" s="99">
        <f t="shared" si="301"/>
        <v>84.36</v>
      </c>
      <c r="I1811" s="157">
        <f>VLOOKUP($A1811,'2024-25 Salary &amp; Benefits'!$A:$I,3,FALSE)</f>
        <v>1</v>
      </c>
      <c r="J1811" s="157">
        <f>VLOOKUP($A1811,'2024-25 Salary &amp; Benefits'!$A:$I,4,FALSE)</f>
        <v>1</v>
      </c>
      <c r="K1811" s="144">
        <f t="shared" si="302"/>
        <v>84.36</v>
      </c>
      <c r="L1811" s="143">
        <f t="shared" si="303"/>
        <v>0.247</v>
      </c>
      <c r="M1811" s="145">
        <f>'2024-25 Salary &amp; Benefits'!$E$6</f>
        <v>72728</v>
      </c>
      <c r="N1811" s="145">
        <f>'2024-25 Salary &amp; Benefits'!$F$6</f>
        <v>78209</v>
      </c>
      <c r="O1811" s="9">
        <f t="shared" si="304"/>
        <v>17963.82</v>
      </c>
      <c r="P1811" s="9">
        <f t="shared" si="305"/>
        <v>1353.7999999999993</v>
      </c>
      <c r="Q1811" s="9">
        <f>'2024-25 Salary &amp; Benefits'!G$6</f>
        <v>14418.72</v>
      </c>
      <c r="R1811" s="146">
        <f>'2024-25 Salary &amp; Benefits'!H$6</f>
        <v>0.18149999999999999</v>
      </c>
      <c r="S1811" s="146">
        <f>'2024-25 Salary &amp; Benefits'!I$6</f>
        <v>0.17510000000000001</v>
      </c>
      <c r="T1811" s="9">
        <f t="shared" si="306"/>
        <v>7058.91</v>
      </c>
      <c r="U1811" s="9">
        <f t="shared" si="307"/>
        <v>321.95999999999998</v>
      </c>
      <c r="V1811" s="9">
        <f t="shared" si="308"/>
        <v>56.38</v>
      </c>
      <c r="W1811" s="9">
        <f t="shared" si="309"/>
        <v>378.34</v>
      </c>
      <c r="X1811" s="22">
        <f t="shared" si="310"/>
        <v>26754.87</v>
      </c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</row>
    <row r="1812" spans="1:159" s="4" customFormat="1">
      <c r="A1812" s="78" t="s">
        <v>2386</v>
      </c>
      <c r="B1812" s="90" t="s">
        <v>1194</v>
      </c>
      <c r="C1812" s="91">
        <v>4288</v>
      </c>
      <c r="D1812" s="90" t="s">
        <v>3092</v>
      </c>
      <c r="E1812" s="110" t="str">
        <f>VLOOKUP($C1812,'2023-24 School Level AAFTE'!$C$4:$L$2380,9,FALSE)</f>
        <v>Yes</v>
      </c>
      <c r="F1812" s="98">
        <f>VLOOKUP($C1812,'2023-24 School Level AAFTE'!$C$4:$J$2380,8,FALSE)</f>
        <v>151</v>
      </c>
      <c r="G1812" s="100">
        <f>IFERROR(IF(E1812= "yes",VLOOKUP(C1812,Summary!$B:$I,5,0),0),0)</f>
        <v>0</v>
      </c>
      <c r="H1812" s="99">
        <f t="shared" si="301"/>
        <v>151</v>
      </c>
      <c r="I1812" s="157">
        <f>VLOOKUP($A1812,'2024-25 Salary &amp; Benefits'!$A:$I,3,FALSE)</f>
        <v>1</v>
      </c>
      <c r="J1812" s="157">
        <f>VLOOKUP($A1812,'2024-25 Salary &amp; Benefits'!$A:$I,4,FALSE)</f>
        <v>1</v>
      </c>
      <c r="K1812" s="144">
        <f t="shared" si="302"/>
        <v>151</v>
      </c>
      <c r="L1812" s="143">
        <f t="shared" si="303"/>
        <v>0.443</v>
      </c>
      <c r="M1812" s="145">
        <f>'2024-25 Salary &amp; Benefits'!$E$6</f>
        <v>72728</v>
      </c>
      <c r="N1812" s="145">
        <f>'2024-25 Salary &amp; Benefits'!$F$6</f>
        <v>78209</v>
      </c>
      <c r="O1812" s="9">
        <f t="shared" si="304"/>
        <v>32218.5</v>
      </c>
      <c r="P1812" s="9">
        <f t="shared" si="305"/>
        <v>2428.0899999999965</v>
      </c>
      <c r="Q1812" s="9">
        <f>'2024-25 Salary &amp; Benefits'!G$6</f>
        <v>14418.72</v>
      </c>
      <c r="R1812" s="146">
        <f>'2024-25 Salary &amp; Benefits'!H$6</f>
        <v>0.18149999999999999</v>
      </c>
      <c r="S1812" s="146">
        <f>'2024-25 Salary &amp; Benefits'!I$6</f>
        <v>0.17510000000000001</v>
      </c>
      <c r="T1812" s="9">
        <f t="shared" si="306"/>
        <v>12660.31</v>
      </c>
      <c r="U1812" s="9">
        <f t="shared" si="307"/>
        <v>577.44000000000005</v>
      </c>
      <c r="V1812" s="9">
        <f t="shared" si="308"/>
        <v>101.11</v>
      </c>
      <c r="W1812" s="9">
        <f t="shared" si="309"/>
        <v>678.55000000000007</v>
      </c>
      <c r="X1812" s="22">
        <f t="shared" si="310"/>
        <v>47985.45</v>
      </c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</row>
    <row r="1813" spans="1:159" s="4" customFormat="1">
      <c r="A1813" s="78" t="s">
        <v>2386</v>
      </c>
      <c r="B1813" s="90" t="s">
        <v>1194</v>
      </c>
      <c r="C1813" s="91">
        <v>2745</v>
      </c>
      <c r="D1813" s="90" t="s">
        <v>1195</v>
      </c>
      <c r="E1813" s="110" t="str">
        <f>VLOOKUP($C1813,'2023-24 School Level AAFTE'!$C$4:$L$2380,9,FALSE)</f>
        <v>Yes</v>
      </c>
      <c r="F1813" s="98">
        <f>VLOOKUP($C1813,'2023-24 School Level AAFTE'!$C$4:$J$2380,8,FALSE)</f>
        <v>437.16</v>
      </c>
      <c r="G1813" s="100">
        <f>IFERROR(IF(E1813= "yes",VLOOKUP(C1813,Summary!$B:$I,5,0),0),0)</f>
        <v>0</v>
      </c>
      <c r="H1813" s="99">
        <f t="shared" si="301"/>
        <v>437.16</v>
      </c>
      <c r="I1813" s="157">
        <f>VLOOKUP($A1813,'2024-25 Salary &amp; Benefits'!$A:$I,3,FALSE)</f>
        <v>1</v>
      </c>
      <c r="J1813" s="157">
        <f>VLOOKUP($A1813,'2024-25 Salary &amp; Benefits'!$A:$I,4,FALSE)</f>
        <v>1</v>
      </c>
      <c r="K1813" s="144">
        <f t="shared" si="302"/>
        <v>437.16</v>
      </c>
      <c r="L1813" s="143">
        <f t="shared" si="303"/>
        <v>1.282</v>
      </c>
      <c r="M1813" s="145">
        <f>'2024-25 Salary &amp; Benefits'!$E$6</f>
        <v>72728</v>
      </c>
      <c r="N1813" s="145">
        <f>'2024-25 Salary &amp; Benefits'!$F$6</f>
        <v>78209</v>
      </c>
      <c r="O1813" s="9">
        <f t="shared" si="304"/>
        <v>93237.3</v>
      </c>
      <c r="P1813" s="9">
        <f t="shared" si="305"/>
        <v>7026.6399999999994</v>
      </c>
      <c r="Q1813" s="9">
        <f>'2024-25 Salary &amp; Benefits'!G$6</f>
        <v>14418.72</v>
      </c>
      <c r="R1813" s="146">
        <f>'2024-25 Salary &amp; Benefits'!H$6</f>
        <v>0.18149999999999999</v>
      </c>
      <c r="S1813" s="146">
        <f>'2024-25 Salary &amp; Benefits'!I$6</f>
        <v>0.17510000000000001</v>
      </c>
      <c r="T1813" s="9">
        <f t="shared" si="306"/>
        <v>36637.730000000003</v>
      </c>
      <c r="U1813" s="9">
        <f t="shared" si="307"/>
        <v>1671.07</v>
      </c>
      <c r="V1813" s="9">
        <f t="shared" si="308"/>
        <v>292.60000000000002</v>
      </c>
      <c r="W1813" s="9">
        <f t="shared" si="309"/>
        <v>1963.67</v>
      </c>
      <c r="X1813" s="22">
        <f t="shared" si="310"/>
        <v>138865.34</v>
      </c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</row>
    <row r="1814" spans="1:159" s="4" customFormat="1">
      <c r="A1814" s="78" t="s">
        <v>2386</v>
      </c>
      <c r="B1814" s="90" t="s">
        <v>1194</v>
      </c>
      <c r="C1814" s="91">
        <v>3292</v>
      </c>
      <c r="D1814" s="90" t="s">
        <v>414</v>
      </c>
      <c r="E1814" s="110" t="str">
        <f>VLOOKUP($C1814,'2023-24 School Level AAFTE'!$C$4:$L$2380,9,FALSE)</f>
        <v>Yes</v>
      </c>
      <c r="F1814" s="98">
        <f>VLOOKUP($C1814,'2023-24 School Level AAFTE'!$C$4:$J$2380,8,FALSE)</f>
        <v>530.86</v>
      </c>
      <c r="G1814" s="100">
        <f>IFERROR(IF(E1814= "yes",VLOOKUP(C1814,Summary!$B:$I,5,0),0),0)</f>
        <v>0</v>
      </c>
      <c r="H1814" s="99">
        <f t="shared" si="301"/>
        <v>530.86</v>
      </c>
      <c r="I1814" s="157">
        <f>VLOOKUP($A1814,'2024-25 Salary &amp; Benefits'!$A:$I,3,FALSE)</f>
        <v>1</v>
      </c>
      <c r="J1814" s="157">
        <f>VLOOKUP($A1814,'2024-25 Salary &amp; Benefits'!$A:$I,4,FALSE)</f>
        <v>1</v>
      </c>
      <c r="K1814" s="144">
        <f t="shared" si="302"/>
        <v>530.86</v>
      </c>
      <c r="L1814" s="143">
        <f t="shared" si="303"/>
        <v>1.5569999999999999</v>
      </c>
      <c r="M1814" s="145">
        <f>'2024-25 Salary &amp; Benefits'!$E$6</f>
        <v>72728</v>
      </c>
      <c r="N1814" s="145">
        <f>'2024-25 Salary &amp; Benefits'!$F$6</f>
        <v>78209</v>
      </c>
      <c r="O1814" s="9">
        <f t="shared" si="304"/>
        <v>113237.5</v>
      </c>
      <c r="P1814" s="9">
        <f t="shared" si="305"/>
        <v>8533.9100000000035</v>
      </c>
      <c r="Q1814" s="9">
        <f>'2024-25 Salary &amp; Benefits'!G$6</f>
        <v>14418.72</v>
      </c>
      <c r="R1814" s="146">
        <f>'2024-25 Salary &amp; Benefits'!H$6</f>
        <v>0.18149999999999999</v>
      </c>
      <c r="S1814" s="146">
        <f>'2024-25 Salary &amp; Benefits'!I$6</f>
        <v>0.17510000000000001</v>
      </c>
      <c r="T1814" s="9">
        <f t="shared" si="306"/>
        <v>44496.84</v>
      </c>
      <c r="U1814" s="9">
        <f t="shared" si="307"/>
        <v>2029.52</v>
      </c>
      <c r="V1814" s="9">
        <f t="shared" si="308"/>
        <v>355.37</v>
      </c>
      <c r="W1814" s="9">
        <f t="shared" si="309"/>
        <v>2384.89</v>
      </c>
      <c r="X1814" s="22">
        <f t="shared" si="310"/>
        <v>168653.14</v>
      </c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</row>
    <row r="1815" spans="1:159" s="4" customFormat="1">
      <c r="A1815" s="78" t="s">
        <v>2386</v>
      </c>
      <c r="B1815" s="90" t="s">
        <v>1194</v>
      </c>
      <c r="C1815" s="91">
        <v>4363</v>
      </c>
      <c r="D1815" s="90" t="s">
        <v>1198</v>
      </c>
      <c r="E1815" s="110" t="str">
        <f>VLOOKUP($C1815,'2023-24 School Level AAFTE'!$C$4:$L$2380,9,FALSE)</f>
        <v>Yes</v>
      </c>
      <c r="F1815" s="98">
        <f>VLOOKUP($C1815,'2023-24 School Level AAFTE'!$C$4:$J$2380,8,FALSE)</f>
        <v>546.9</v>
      </c>
      <c r="G1815" s="100">
        <f>IFERROR(IF(E1815= "yes",VLOOKUP(C1815,Summary!$B:$I,5,0),0),0)</f>
        <v>0</v>
      </c>
      <c r="H1815" s="99">
        <f t="shared" si="301"/>
        <v>546.9</v>
      </c>
      <c r="I1815" s="157">
        <f>VLOOKUP($A1815,'2024-25 Salary &amp; Benefits'!$A:$I,3,FALSE)</f>
        <v>1</v>
      </c>
      <c r="J1815" s="157">
        <f>VLOOKUP($A1815,'2024-25 Salary &amp; Benefits'!$A:$I,4,FALSE)</f>
        <v>1</v>
      </c>
      <c r="K1815" s="144">
        <f t="shared" si="302"/>
        <v>546.9</v>
      </c>
      <c r="L1815" s="143">
        <f t="shared" si="303"/>
        <v>1.6040000000000001</v>
      </c>
      <c r="M1815" s="145">
        <f>'2024-25 Salary &amp; Benefits'!$E$6</f>
        <v>72728</v>
      </c>
      <c r="N1815" s="145">
        <f>'2024-25 Salary &amp; Benefits'!$F$6</f>
        <v>78209</v>
      </c>
      <c r="O1815" s="9">
        <f t="shared" si="304"/>
        <v>116655.71</v>
      </c>
      <c r="P1815" s="9">
        <f t="shared" si="305"/>
        <v>8791.5299999999988</v>
      </c>
      <c r="Q1815" s="9">
        <f>'2024-25 Salary &amp; Benefits'!G$6</f>
        <v>14418.72</v>
      </c>
      <c r="R1815" s="146">
        <f>'2024-25 Salary &amp; Benefits'!H$6</f>
        <v>0.18149999999999999</v>
      </c>
      <c r="S1815" s="146">
        <f>'2024-25 Salary &amp; Benefits'!I$6</f>
        <v>0.17510000000000001</v>
      </c>
      <c r="T1815" s="9">
        <f t="shared" si="306"/>
        <v>45840.04</v>
      </c>
      <c r="U1815" s="9">
        <f t="shared" si="307"/>
        <v>2090.79</v>
      </c>
      <c r="V1815" s="9">
        <f t="shared" si="308"/>
        <v>366.1</v>
      </c>
      <c r="W1815" s="9">
        <f t="shared" si="309"/>
        <v>2456.89</v>
      </c>
      <c r="X1815" s="22">
        <f t="shared" si="310"/>
        <v>173744.17</v>
      </c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</row>
    <row r="1816" spans="1:159" s="4" customFormat="1">
      <c r="A1816" s="78" t="s">
        <v>2386</v>
      </c>
      <c r="B1816" s="90" t="s">
        <v>1194</v>
      </c>
      <c r="C1816" s="91">
        <v>4586</v>
      </c>
      <c r="D1816" s="90" t="s">
        <v>806</v>
      </c>
      <c r="E1816" s="110" t="str">
        <f>VLOOKUP($C1816,'2023-24 School Level AAFTE'!$C$4:$L$2380,9,FALSE)</f>
        <v>Yes</v>
      </c>
      <c r="F1816" s="98">
        <f>VLOOKUP($C1816,'2023-24 School Level AAFTE'!$C$4:$J$2380,8,FALSE)</f>
        <v>596.4</v>
      </c>
      <c r="G1816" s="100">
        <f>IFERROR(IF(E1816= "yes",VLOOKUP(C1816,Summary!$B:$I,5,0),0),0)</f>
        <v>0</v>
      </c>
      <c r="H1816" s="99">
        <f t="shared" si="301"/>
        <v>596.4</v>
      </c>
      <c r="I1816" s="157">
        <f>VLOOKUP($A1816,'2024-25 Salary &amp; Benefits'!$A:$I,3,FALSE)</f>
        <v>1</v>
      </c>
      <c r="J1816" s="157">
        <f>VLOOKUP($A1816,'2024-25 Salary &amp; Benefits'!$A:$I,4,FALSE)</f>
        <v>1</v>
      </c>
      <c r="K1816" s="144">
        <f t="shared" si="302"/>
        <v>596.4</v>
      </c>
      <c r="L1816" s="143">
        <f t="shared" si="303"/>
        <v>1.7490000000000001</v>
      </c>
      <c r="M1816" s="145">
        <f>'2024-25 Salary &amp; Benefits'!$E$6</f>
        <v>72728</v>
      </c>
      <c r="N1816" s="145">
        <f>'2024-25 Salary &amp; Benefits'!$F$6</f>
        <v>78209</v>
      </c>
      <c r="O1816" s="9">
        <f t="shared" si="304"/>
        <v>127201.27</v>
      </c>
      <c r="P1816" s="9">
        <f t="shared" si="305"/>
        <v>9586.2700000000041</v>
      </c>
      <c r="Q1816" s="9">
        <f>'2024-25 Salary &amp; Benefits'!G$6</f>
        <v>14418.72</v>
      </c>
      <c r="R1816" s="146">
        <f>'2024-25 Salary &amp; Benefits'!H$6</f>
        <v>0.18149999999999999</v>
      </c>
      <c r="S1816" s="146">
        <f>'2024-25 Salary &amp; Benefits'!I$6</f>
        <v>0.17510000000000001</v>
      </c>
      <c r="T1816" s="9">
        <f t="shared" si="306"/>
        <v>49983.93</v>
      </c>
      <c r="U1816" s="9">
        <f t="shared" si="307"/>
        <v>2279.79</v>
      </c>
      <c r="V1816" s="9">
        <f t="shared" si="308"/>
        <v>399.19</v>
      </c>
      <c r="W1816" s="9">
        <f t="shared" si="309"/>
        <v>2678.98</v>
      </c>
      <c r="X1816" s="22">
        <f t="shared" si="310"/>
        <v>189450.45000000004</v>
      </c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</row>
    <row r="1817" spans="1:159" s="4" customFormat="1">
      <c r="A1817" s="78" t="s">
        <v>2386</v>
      </c>
      <c r="B1817" s="90" t="s">
        <v>1194</v>
      </c>
      <c r="C1817" s="91">
        <v>3241</v>
      </c>
      <c r="D1817" s="90" t="s">
        <v>1196</v>
      </c>
      <c r="E1817" s="110" t="str">
        <f>VLOOKUP($C1817,'2023-24 School Level AAFTE'!$C$4:$L$2380,9,FALSE)</f>
        <v>Yes</v>
      </c>
      <c r="F1817" s="98">
        <f>VLOOKUP($C1817,'2023-24 School Level AAFTE'!$C$4:$J$2380,8,FALSE)</f>
        <v>1465.9499999999998</v>
      </c>
      <c r="G1817" s="100">
        <f>IFERROR(IF(E1817= "yes",VLOOKUP(C1817,Summary!$B:$I,5,0),0),0)</f>
        <v>0</v>
      </c>
      <c r="H1817" s="99">
        <f t="shared" si="301"/>
        <v>1465.9499999999998</v>
      </c>
      <c r="I1817" s="157">
        <f>VLOOKUP($A1817,'2024-25 Salary &amp; Benefits'!$A:$I,3,FALSE)</f>
        <v>1</v>
      </c>
      <c r="J1817" s="157">
        <f>VLOOKUP($A1817,'2024-25 Salary &amp; Benefits'!$A:$I,4,FALSE)</f>
        <v>1</v>
      </c>
      <c r="K1817" s="144">
        <f t="shared" si="302"/>
        <v>1465.9499999999998</v>
      </c>
      <c r="L1817" s="143">
        <f t="shared" si="303"/>
        <v>4.3</v>
      </c>
      <c r="M1817" s="145">
        <f>'2024-25 Salary &amp; Benefits'!$E$6</f>
        <v>72728</v>
      </c>
      <c r="N1817" s="145">
        <f>'2024-25 Salary &amp; Benefits'!$F$6</f>
        <v>78209</v>
      </c>
      <c r="O1817" s="9">
        <f t="shared" si="304"/>
        <v>312730.40000000002</v>
      </c>
      <c r="P1817" s="9">
        <f t="shared" si="305"/>
        <v>23568.299999999988</v>
      </c>
      <c r="Q1817" s="9">
        <f>'2024-25 Salary &amp; Benefits'!G$6</f>
        <v>14418.72</v>
      </c>
      <c r="R1817" s="146">
        <f>'2024-25 Salary &amp; Benefits'!H$6</f>
        <v>0.18149999999999999</v>
      </c>
      <c r="S1817" s="146">
        <f>'2024-25 Salary &amp; Benefits'!I$6</f>
        <v>0.17510000000000001</v>
      </c>
      <c r="T1817" s="9">
        <f t="shared" si="306"/>
        <v>122887.87</v>
      </c>
      <c r="U1817" s="9">
        <f t="shared" si="307"/>
        <v>5604.98</v>
      </c>
      <c r="V1817" s="9">
        <f t="shared" si="308"/>
        <v>981.43</v>
      </c>
      <c r="W1817" s="9">
        <f t="shared" si="309"/>
        <v>6586.41</v>
      </c>
      <c r="X1817" s="22">
        <f t="shared" si="310"/>
        <v>465772.98</v>
      </c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</row>
    <row r="1818" spans="1:159" s="4" customFormat="1">
      <c r="A1818" s="78" t="s">
        <v>2386</v>
      </c>
      <c r="B1818" s="90" t="s">
        <v>1194</v>
      </c>
      <c r="C1818" s="91">
        <v>5548</v>
      </c>
      <c r="D1818" s="90" t="s">
        <v>2985</v>
      </c>
      <c r="E1818" s="110" t="str">
        <f>VLOOKUP($C1818,'2023-24 School Level AAFTE'!$C$4:$L$2380,9,FALSE)</f>
        <v>No</v>
      </c>
      <c r="F1818" s="98">
        <f>VLOOKUP($C1818,'2023-24 School Level AAFTE'!$C$4:$J$2380,8,FALSE)</f>
        <v>90.4</v>
      </c>
      <c r="G1818" s="100">
        <f>IFERROR(IF(E1818= "yes",VLOOKUP(C1818,Summary!$B:$I,5,0),0),0)</f>
        <v>0</v>
      </c>
      <c r="H1818" s="99">
        <f t="shared" si="301"/>
        <v>0</v>
      </c>
      <c r="I1818" s="157">
        <f>VLOOKUP($A1818,'2024-25 Salary &amp; Benefits'!$A:$I,3,FALSE)</f>
        <v>1</v>
      </c>
      <c r="J1818" s="157">
        <f>VLOOKUP($A1818,'2024-25 Salary &amp; Benefits'!$A:$I,4,FALSE)</f>
        <v>1</v>
      </c>
      <c r="K1818" s="144">
        <f t="shared" si="302"/>
        <v>0</v>
      </c>
      <c r="L1818" s="143">
        <f t="shared" si="303"/>
        <v>0</v>
      </c>
      <c r="M1818" s="145">
        <f>'2024-25 Salary &amp; Benefits'!$E$6</f>
        <v>72728</v>
      </c>
      <c r="N1818" s="145">
        <f>'2024-25 Salary &amp; Benefits'!$F$6</f>
        <v>78209</v>
      </c>
      <c r="O1818" s="9">
        <f t="shared" si="304"/>
        <v>0</v>
      </c>
      <c r="P1818" s="9">
        <f t="shared" si="305"/>
        <v>0</v>
      </c>
      <c r="Q1818" s="9">
        <f>'2024-25 Salary &amp; Benefits'!G$6</f>
        <v>14418.72</v>
      </c>
      <c r="R1818" s="146">
        <f>'2024-25 Salary &amp; Benefits'!H$6</f>
        <v>0.18149999999999999</v>
      </c>
      <c r="S1818" s="146">
        <f>'2024-25 Salary &amp; Benefits'!I$6</f>
        <v>0.17510000000000001</v>
      </c>
      <c r="T1818" s="9">
        <f t="shared" si="306"/>
        <v>0</v>
      </c>
      <c r="U1818" s="9">
        <f t="shared" si="307"/>
        <v>0</v>
      </c>
      <c r="V1818" s="9">
        <f t="shared" si="308"/>
        <v>0</v>
      </c>
      <c r="W1818" s="9">
        <f t="shared" si="309"/>
        <v>0</v>
      </c>
      <c r="X1818" s="22">
        <f t="shared" si="310"/>
        <v>0</v>
      </c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</row>
    <row r="1819" spans="1:159" s="4" customFormat="1">
      <c r="A1819" t="s">
        <v>2334</v>
      </c>
      <c r="B1819" s="90" t="s">
        <v>863</v>
      </c>
      <c r="C1819" s="3">
        <v>5593</v>
      </c>
      <c r="D1819" t="s">
        <v>3278</v>
      </c>
      <c r="E1819" s="110" t="str">
        <f>VLOOKUP($C1819,'2023-24 School Level AAFTE'!$C$4:$L$2380,9,FALSE)</f>
        <v>No</v>
      </c>
      <c r="F1819" s="98">
        <f>VLOOKUP($C1819,'2023-24 School Level AAFTE'!$C$4:$J$2380,8,FALSE)</f>
        <v>0</v>
      </c>
      <c r="G1819" s="100">
        <f>IFERROR(IF(E1819= "yes",VLOOKUP(C1819,Summary!$B:$I,5,0),0),0)</f>
        <v>0</v>
      </c>
      <c r="H1819" s="99">
        <f t="shared" si="301"/>
        <v>0</v>
      </c>
      <c r="I1819" s="157">
        <f>VLOOKUP($A1819,'2024-25 Salary &amp; Benefits'!$A:$I,3,FALSE)</f>
        <v>1.18</v>
      </c>
      <c r="J1819" s="157">
        <f>VLOOKUP($A1819,'2024-25 Salary &amp; Benefits'!$A:$I,4,FALSE)</f>
        <v>1.18</v>
      </c>
      <c r="K1819" s="144">
        <f t="shared" si="302"/>
        <v>0</v>
      </c>
      <c r="L1819" s="143">
        <f t="shared" si="303"/>
        <v>0</v>
      </c>
      <c r="M1819" s="145">
        <f>'2024-25 Salary &amp; Benefits'!$E$6</f>
        <v>72728</v>
      </c>
      <c r="N1819" s="145">
        <f>'2024-25 Salary &amp; Benefits'!$F$6</f>
        <v>78209</v>
      </c>
      <c r="O1819" s="9">
        <f t="shared" si="304"/>
        <v>0</v>
      </c>
      <c r="P1819" s="9">
        <f t="shared" si="305"/>
        <v>0</v>
      </c>
      <c r="Q1819" s="9">
        <f>'2024-25 Salary &amp; Benefits'!G$6</f>
        <v>14418.72</v>
      </c>
      <c r="R1819" s="146">
        <f>'2024-25 Salary &amp; Benefits'!H$6</f>
        <v>0.18149999999999999</v>
      </c>
      <c r="S1819" s="146">
        <f>'2024-25 Salary &amp; Benefits'!I$6</f>
        <v>0.17510000000000001</v>
      </c>
      <c r="T1819" s="9">
        <f t="shared" si="306"/>
        <v>0</v>
      </c>
      <c r="U1819" s="9">
        <f t="shared" si="307"/>
        <v>0</v>
      </c>
      <c r="V1819" s="9">
        <f t="shared" si="308"/>
        <v>0</v>
      </c>
      <c r="W1819" s="9">
        <f t="shared" si="309"/>
        <v>0</v>
      </c>
      <c r="X1819" s="22">
        <f t="shared" si="310"/>
        <v>0</v>
      </c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</row>
    <row r="1820" spans="1:159" s="4" customFormat="1">
      <c r="A1820" s="78" t="s">
        <v>2334</v>
      </c>
      <c r="B1820" s="90" t="s">
        <v>863</v>
      </c>
      <c r="C1820" s="91">
        <v>3674</v>
      </c>
      <c r="D1820" s="90" t="s">
        <v>877</v>
      </c>
      <c r="E1820" s="110" t="str">
        <f>VLOOKUP($C1820,'2023-24 School Level AAFTE'!$C$4:$L$2380,9,FALSE)</f>
        <v>No</v>
      </c>
      <c r="F1820" s="98">
        <f>VLOOKUP($C1820,'2023-24 School Level AAFTE'!$C$4:$J$2380,8,FALSE)</f>
        <v>997.44</v>
      </c>
      <c r="G1820" s="100">
        <f>IFERROR(IF(E1820= "yes",VLOOKUP(C1820,Summary!$B:$I,5,0),0),0)</f>
        <v>0</v>
      </c>
      <c r="H1820" s="99">
        <f t="shared" si="301"/>
        <v>0</v>
      </c>
      <c r="I1820" s="157">
        <f>VLOOKUP($A1820,'2024-25 Salary &amp; Benefits'!$A:$I,3,FALSE)</f>
        <v>1.18</v>
      </c>
      <c r="J1820" s="157">
        <f>VLOOKUP($A1820,'2024-25 Salary &amp; Benefits'!$A:$I,4,FALSE)</f>
        <v>1.18</v>
      </c>
      <c r="K1820" s="144">
        <f t="shared" si="302"/>
        <v>0</v>
      </c>
      <c r="L1820" s="143">
        <f t="shared" si="303"/>
        <v>0</v>
      </c>
      <c r="M1820" s="145">
        <f>'2024-25 Salary &amp; Benefits'!$E$6</f>
        <v>72728</v>
      </c>
      <c r="N1820" s="145">
        <f>'2024-25 Salary &amp; Benefits'!$F$6</f>
        <v>78209</v>
      </c>
      <c r="O1820" s="9">
        <f t="shared" si="304"/>
        <v>0</v>
      </c>
      <c r="P1820" s="9">
        <f t="shared" si="305"/>
        <v>0</v>
      </c>
      <c r="Q1820" s="9">
        <f>'2024-25 Salary &amp; Benefits'!G$6</f>
        <v>14418.72</v>
      </c>
      <c r="R1820" s="146">
        <f>'2024-25 Salary &amp; Benefits'!H$6</f>
        <v>0.18149999999999999</v>
      </c>
      <c r="S1820" s="146">
        <f>'2024-25 Salary &amp; Benefits'!I$6</f>
        <v>0.17510000000000001</v>
      </c>
      <c r="T1820" s="9">
        <f t="shared" si="306"/>
        <v>0</v>
      </c>
      <c r="U1820" s="9">
        <f t="shared" si="307"/>
        <v>0</v>
      </c>
      <c r="V1820" s="9">
        <f t="shared" si="308"/>
        <v>0</v>
      </c>
      <c r="W1820" s="9">
        <f t="shared" si="309"/>
        <v>0</v>
      </c>
      <c r="X1820" s="22">
        <f t="shared" si="310"/>
        <v>0</v>
      </c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</row>
    <row r="1821" spans="1:159" s="4" customFormat="1">
      <c r="A1821" s="78" t="s">
        <v>2334</v>
      </c>
      <c r="B1821" s="90" t="s">
        <v>863</v>
      </c>
      <c r="C1821" s="91">
        <v>2990</v>
      </c>
      <c r="D1821" s="90" t="s">
        <v>869</v>
      </c>
      <c r="E1821" s="110" t="str">
        <f>VLOOKUP($C1821,'2023-24 School Level AAFTE'!$C$4:$L$2380,9,FALSE)</f>
        <v>No</v>
      </c>
      <c r="F1821" s="98">
        <f>VLOOKUP($C1821,'2023-24 School Level AAFTE'!$C$4:$J$2380,8,FALSE)</f>
        <v>467.81</v>
      </c>
      <c r="G1821" s="100">
        <f>IFERROR(IF(E1821= "yes",VLOOKUP(C1821,Summary!$B:$I,5,0),0),0)</f>
        <v>0</v>
      </c>
      <c r="H1821" s="99">
        <f t="shared" si="301"/>
        <v>0</v>
      </c>
      <c r="I1821" s="157">
        <f>VLOOKUP($A1821,'2024-25 Salary &amp; Benefits'!$A:$I,3,FALSE)</f>
        <v>1.18</v>
      </c>
      <c r="J1821" s="157">
        <f>VLOOKUP($A1821,'2024-25 Salary &amp; Benefits'!$A:$I,4,FALSE)</f>
        <v>1.18</v>
      </c>
      <c r="K1821" s="144">
        <f t="shared" si="302"/>
        <v>0</v>
      </c>
      <c r="L1821" s="143">
        <f t="shared" si="303"/>
        <v>0</v>
      </c>
      <c r="M1821" s="145">
        <f>'2024-25 Salary &amp; Benefits'!$E$6</f>
        <v>72728</v>
      </c>
      <c r="N1821" s="145">
        <f>'2024-25 Salary &amp; Benefits'!$F$6</f>
        <v>78209</v>
      </c>
      <c r="O1821" s="9">
        <f t="shared" si="304"/>
        <v>0</v>
      </c>
      <c r="P1821" s="9">
        <f t="shared" si="305"/>
        <v>0</v>
      </c>
      <c r="Q1821" s="9">
        <f>'2024-25 Salary &amp; Benefits'!G$6</f>
        <v>14418.72</v>
      </c>
      <c r="R1821" s="146">
        <f>'2024-25 Salary &amp; Benefits'!H$6</f>
        <v>0.18149999999999999</v>
      </c>
      <c r="S1821" s="146">
        <f>'2024-25 Salary &amp; Benefits'!I$6</f>
        <v>0.17510000000000001</v>
      </c>
      <c r="T1821" s="9">
        <f t="shared" si="306"/>
        <v>0</v>
      </c>
      <c r="U1821" s="9">
        <f t="shared" si="307"/>
        <v>0</v>
      </c>
      <c r="V1821" s="9">
        <f t="shared" si="308"/>
        <v>0</v>
      </c>
      <c r="W1821" s="9">
        <f t="shared" si="309"/>
        <v>0</v>
      </c>
      <c r="X1821" s="22">
        <f t="shared" si="310"/>
        <v>0</v>
      </c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</row>
    <row r="1822" spans="1:159" s="4" customFormat="1">
      <c r="A1822" s="78" t="s">
        <v>2334</v>
      </c>
      <c r="B1822" s="90" t="s">
        <v>863</v>
      </c>
      <c r="C1822" s="91">
        <v>3230</v>
      </c>
      <c r="D1822" s="90" t="s">
        <v>871</v>
      </c>
      <c r="E1822" s="110" t="str">
        <f>VLOOKUP($C1822,'2023-24 School Level AAFTE'!$C$4:$L$2380,9,FALSE)</f>
        <v>No</v>
      </c>
      <c r="F1822" s="98">
        <f>VLOOKUP($C1822,'2023-24 School Level AAFTE'!$C$4:$J$2380,8,FALSE)</f>
        <v>359.28</v>
      </c>
      <c r="G1822" s="100">
        <f>IFERROR(IF(E1822= "yes",VLOOKUP(C1822,Summary!$B:$I,5,0),0),0)</f>
        <v>0</v>
      </c>
      <c r="H1822" s="99">
        <f t="shared" si="301"/>
        <v>0</v>
      </c>
      <c r="I1822" s="157">
        <f>VLOOKUP($A1822,'2024-25 Salary &amp; Benefits'!$A:$I,3,FALSE)</f>
        <v>1.18</v>
      </c>
      <c r="J1822" s="157">
        <f>VLOOKUP($A1822,'2024-25 Salary &amp; Benefits'!$A:$I,4,FALSE)</f>
        <v>1.18</v>
      </c>
      <c r="K1822" s="144">
        <f t="shared" si="302"/>
        <v>0</v>
      </c>
      <c r="L1822" s="143">
        <f t="shared" si="303"/>
        <v>0</v>
      </c>
      <c r="M1822" s="145">
        <f>'2024-25 Salary &amp; Benefits'!$E$6</f>
        <v>72728</v>
      </c>
      <c r="N1822" s="145">
        <f>'2024-25 Salary &amp; Benefits'!$F$6</f>
        <v>78209</v>
      </c>
      <c r="O1822" s="9">
        <f t="shared" si="304"/>
        <v>0</v>
      </c>
      <c r="P1822" s="9">
        <f t="shared" si="305"/>
        <v>0</v>
      </c>
      <c r="Q1822" s="9">
        <f>'2024-25 Salary &amp; Benefits'!G$6</f>
        <v>14418.72</v>
      </c>
      <c r="R1822" s="146">
        <f>'2024-25 Salary &amp; Benefits'!H$6</f>
        <v>0.18149999999999999</v>
      </c>
      <c r="S1822" s="146">
        <f>'2024-25 Salary &amp; Benefits'!I$6</f>
        <v>0.17510000000000001</v>
      </c>
      <c r="T1822" s="9">
        <f t="shared" si="306"/>
        <v>0</v>
      </c>
      <c r="U1822" s="9">
        <f t="shared" si="307"/>
        <v>0</v>
      </c>
      <c r="V1822" s="9">
        <f t="shared" si="308"/>
        <v>0</v>
      </c>
      <c r="W1822" s="9">
        <f t="shared" si="309"/>
        <v>0</v>
      </c>
      <c r="X1822" s="22">
        <f t="shared" si="310"/>
        <v>0</v>
      </c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</row>
    <row r="1823" spans="1:159" s="4" customFormat="1">
      <c r="A1823" s="78" t="s">
        <v>2334</v>
      </c>
      <c r="B1823" s="90" t="s">
        <v>863</v>
      </c>
      <c r="C1823" s="91">
        <v>1942</v>
      </c>
      <c r="D1823" s="90" t="s">
        <v>866</v>
      </c>
      <c r="E1823" s="110" t="str">
        <f>VLOOKUP($C1823,'2023-24 School Level AAFTE'!$C$4:$L$2380,9,FALSE)</f>
        <v>No</v>
      </c>
      <c r="F1823" s="98">
        <f>VLOOKUP($C1823,'2023-24 School Level AAFTE'!$C$4:$J$2380,8,FALSE)</f>
        <v>180.23</v>
      </c>
      <c r="G1823" s="100">
        <f>IFERROR(IF(E1823= "yes",VLOOKUP(C1823,Summary!$B:$I,5,0),0),0)</f>
        <v>0</v>
      </c>
      <c r="H1823" s="99">
        <f t="shared" si="301"/>
        <v>0</v>
      </c>
      <c r="I1823" s="157">
        <f>VLOOKUP($A1823,'2024-25 Salary &amp; Benefits'!$A:$I,3,FALSE)</f>
        <v>1.18</v>
      </c>
      <c r="J1823" s="157">
        <f>VLOOKUP($A1823,'2024-25 Salary &amp; Benefits'!$A:$I,4,FALSE)</f>
        <v>1.18</v>
      </c>
      <c r="K1823" s="144">
        <f t="shared" si="302"/>
        <v>0</v>
      </c>
      <c r="L1823" s="143">
        <f t="shared" si="303"/>
        <v>0</v>
      </c>
      <c r="M1823" s="145">
        <f>'2024-25 Salary &amp; Benefits'!$E$6</f>
        <v>72728</v>
      </c>
      <c r="N1823" s="145">
        <f>'2024-25 Salary &amp; Benefits'!$F$6</f>
        <v>78209</v>
      </c>
      <c r="O1823" s="9">
        <f t="shared" si="304"/>
        <v>0</v>
      </c>
      <c r="P1823" s="9">
        <f t="shared" si="305"/>
        <v>0</v>
      </c>
      <c r="Q1823" s="9">
        <f>'2024-25 Salary &amp; Benefits'!G$6</f>
        <v>14418.72</v>
      </c>
      <c r="R1823" s="146">
        <f>'2024-25 Salary &amp; Benefits'!H$6</f>
        <v>0.18149999999999999</v>
      </c>
      <c r="S1823" s="146">
        <f>'2024-25 Salary &amp; Benefits'!I$6</f>
        <v>0.17510000000000001</v>
      </c>
      <c r="T1823" s="9">
        <f t="shared" si="306"/>
        <v>0</v>
      </c>
      <c r="U1823" s="9">
        <f t="shared" si="307"/>
        <v>0</v>
      </c>
      <c r="V1823" s="9">
        <f t="shared" si="308"/>
        <v>0</v>
      </c>
      <c r="W1823" s="9">
        <f t="shared" si="309"/>
        <v>0</v>
      </c>
      <c r="X1823" s="22">
        <f t="shared" si="310"/>
        <v>0</v>
      </c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</row>
    <row r="1824" spans="1:159" s="4" customFormat="1">
      <c r="A1824" s="78" t="s">
        <v>2334</v>
      </c>
      <c r="B1824" s="90" t="s">
        <v>863</v>
      </c>
      <c r="C1824" s="91">
        <v>3104</v>
      </c>
      <c r="D1824" s="90" t="s">
        <v>870</v>
      </c>
      <c r="E1824" s="110" t="str">
        <f>VLOOKUP($C1824,'2023-24 School Level AAFTE'!$C$4:$L$2380,9,FALSE)</f>
        <v>No</v>
      </c>
      <c r="F1824" s="98">
        <f>VLOOKUP($C1824,'2023-24 School Level AAFTE'!$C$4:$J$2380,8,FALSE)</f>
        <v>399.48</v>
      </c>
      <c r="G1824" s="100">
        <f>IFERROR(IF(E1824= "yes",VLOOKUP(C1824,Summary!$B:$I,5,0),0),0)</f>
        <v>0</v>
      </c>
      <c r="H1824" s="99">
        <f t="shared" si="301"/>
        <v>0</v>
      </c>
      <c r="I1824" s="157">
        <f>VLOOKUP($A1824,'2024-25 Salary &amp; Benefits'!$A:$I,3,FALSE)</f>
        <v>1.18</v>
      </c>
      <c r="J1824" s="157">
        <f>VLOOKUP($A1824,'2024-25 Salary &amp; Benefits'!$A:$I,4,FALSE)</f>
        <v>1.18</v>
      </c>
      <c r="K1824" s="144">
        <f t="shared" si="302"/>
        <v>0</v>
      </c>
      <c r="L1824" s="143">
        <f t="shared" si="303"/>
        <v>0</v>
      </c>
      <c r="M1824" s="145">
        <f>'2024-25 Salary &amp; Benefits'!$E$6</f>
        <v>72728</v>
      </c>
      <c r="N1824" s="145">
        <f>'2024-25 Salary &amp; Benefits'!$F$6</f>
        <v>78209</v>
      </c>
      <c r="O1824" s="9">
        <f t="shared" si="304"/>
        <v>0</v>
      </c>
      <c r="P1824" s="9">
        <f t="shared" si="305"/>
        <v>0</v>
      </c>
      <c r="Q1824" s="9">
        <f>'2024-25 Salary &amp; Benefits'!G$6</f>
        <v>14418.72</v>
      </c>
      <c r="R1824" s="146">
        <f>'2024-25 Salary &amp; Benefits'!H$6</f>
        <v>0.18149999999999999</v>
      </c>
      <c r="S1824" s="146">
        <f>'2024-25 Salary &amp; Benefits'!I$6</f>
        <v>0.17510000000000001</v>
      </c>
      <c r="T1824" s="9">
        <f t="shared" si="306"/>
        <v>0</v>
      </c>
      <c r="U1824" s="9">
        <f t="shared" si="307"/>
        <v>0</v>
      </c>
      <c r="V1824" s="9">
        <f t="shared" si="308"/>
        <v>0</v>
      </c>
      <c r="W1824" s="9">
        <f t="shared" si="309"/>
        <v>0</v>
      </c>
      <c r="X1824" s="22">
        <f t="shared" si="310"/>
        <v>0</v>
      </c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</row>
    <row r="1825" spans="1:159" s="4" customFormat="1">
      <c r="A1825" s="78" t="s">
        <v>2334</v>
      </c>
      <c r="B1825" s="90" t="s">
        <v>863</v>
      </c>
      <c r="C1825" s="91">
        <v>1667</v>
      </c>
      <c r="D1825" s="90" t="s">
        <v>864</v>
      </c>
      <c r="E1825" s="110" t="str">
        <f>VLOOKUP($C1825,'2023-24 School Level AAFTE'!$C$4:$L$2380,9,FALSE)</f>
        <v>No</v>
      </c>
      <c r="F1825" s="98">
        <f>VLOOKUP($C1825,'2023-24 School Level AAFTE'!$C$4:$J$2380,8,FALSE)</f>
        <v>10.4</v>
      </c>
      <c r="G1825" s="100">
        <f>IFERROR(IF(E1825= "yes",VLOOKUP(C1825,Summary!$B:$I,5,0),0),0)</f>
        <v>0</v>
      </c>
      <c r="H1825" s="99">
        <f t="shared" si="301"/>
        <v>0</v>
      </c>
      <c r="I1825" s="157">
        <f>VLOOKUP($A1825,'2024-25 Salary &amp; Benefits'!$A:$I,3,FALSE)</f>
        <v>1.18</v>
      </c>
      <c r="J1825" s="157">
        <f>VLOOKUP($A1825,'2024-25 Salary &amp; Benefits'!$A:$I,4,FALSE)</f>
        <v>1.18</v>
      </c>
      <c r="K1825" s="144">
        <f t="shared" si="302"/>
        <v>0</v>
      </c>
      <c r="L1825" s="143">
        <f t="shared" si="303"/>
        <v>0</v>
      </c>
      <c r="M1825" s="145">
        <f>'2024-25 Salary &amp; Benefits'!$E$6</f>
        <v>72728</v>
      </c>
      <c r="N1825" s="145">
        <f>'2024-25 Salary &amp; Benefits'!$F$6</f>
        <v>78209</v>
      </c>
      <c r="O1825" s="9">
        <f t="shared" si="304"/>
        <v>0</v>
      </c>
      <c r="P1825" s="9">
        <f t="shared" si="305"/>
        <v>0</v>
      </c>
      <c r="Q1825" s="9">
        <f>'2024-25 Salary &amp; Benefits'!G$6</f>
        <v>14418.72</v>
      </c>
      <c r="R1825" s="146">
        <f>'2024-25 Salary &amp; Benefits'!H$6</f>
        <v>0.18149999999999999</v>
      </c>
      <c r="S1825" s="146">
        <f>'2024-25 Salary &amp; Benefits'!I$6</f>
        <v>0.17510000000000001</v>
      </c>
      <c r="T1825" s="9">
        <f t="shared" si="306"/>
        <v>0</v>
      </c>
      <c r="U1825" s="9">
        <f t="shared" si="307"/>
        <v>0</v>
      </c>
      <c r="V1825" s="9">
        <f t="shared" si="308"/>
        <v>0</v>
      </c>
      <c r="W1825" s="9">
        <f t="shared" si="309"/>
        <v>0</v>
      </c>
      <c r="X1825" s="22">
        <f t="shared" si="310"/>
        <v>0</v>
      </c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</row>
    <row r="1826" spans="1:159" s="4" customFormat="1">
      <c r="A1826" s="78" t="s">
        <v>2334</v>
      </c>
      <c r="B1826" s="90" t="s">
        <v>863</v>
      </c>
      <c r="C1826" s="91">
        <v>3231</v>
      </c>
      <c r="D1826" s="90" t="s">
        <v>872</v>
      </c>
      <c r="E1826" s="110" t="str">
        <f>VLOOKUP($C1826,'2023-24 School Level AAFTE'!$C$4:$L$2380,9,FALSE)</f>
        <v>No</v>
      </c>
      <c r="F1826" s="98">
        <f>VLOOKUP($C1826,'2023-24 School Level AAFTE'!$C$4:$J$2380,8,FALSE)</f>
        <v>330.03</v>
      </c>
      <c r="G1826" s="100">
        <f>IFERROR(IF(E1826= "yes",VLOOKUP(C1826,Summary!$B:$I,5,0),0),0)</f>
        <v>0</v>
      </c>
      <c r="H1826" s="99">
        <f t="shared" si="301"/>
        <v>0</v>
      </c>
      <c r="I1826" s="157">
        <f>VLOOKUP($A1826,'2024-25 Salary &amp; Benefits'!$A:$I,3,FALSE)</f>
        <v>1.18</v>
      </c>
      <c r="J1826" s="157">
        <f>VLOOKUP($A1826,'2024-25 Salary &amp; Benefits'!$A:$I,4,FALSE)</f>
        <v>1.18</v>
      </c>
      <c r="K1826" s="144">
        <f t="shared" si="302"/>
        <v>0</v>
      </c>
      <c r="L1826" s="143">
        <f t="shared" si="303"/>
        <v>0</v>
      </c>
      <c r="M1826" s="145">
        <f>'2024-25 Salary &amp; Benefits'!$E$6</f>
        <v>72728</v>
      </c>
      <c r="N1826" s="145">
        <f>'2024-25 Salary &amp; Benefits'!$F$6</f>
        <v>78209</v>
      </c>
      <c r="O1826" s="9">
        <f t="shared" si="304"/>
        <v>0</v>
      </c>
      <c r="P1826" s="9">
        <f t="shared" si="305"/>
        <v>0</v>
      </c>
      <c r="Q1826" s="9">
        <f>'2024-25 Salary &amp; Benefits'!G$6</f>
        <v>14418.72</v>
      </c>
      <c r="R1826" s="146">
        <f>'2024-25 Salary &amp; Benefits'!H$6</f>
        <v>0.18149999999999999</v>
      </c>
      <c r="S1826" s="146">
        <f>'2024-25 Salary &amp; Benefits'!I$6</f>
        <v>0.17510000000000001</v>
      </c>
      <c r="T1826" s="9">
        <f t="shared" si="306"/>
        <v>0</v>
      </c>
      <c r="U1826" s="9">
        <f t="shared" si="307"/>
        <v>0</v>
      </c>
      <c r="V1826" s="9">
        <f t="shared" si="308"/>
        <v>0</v>
      </c>
      <c r="W1826" s="9">
        <f t="shared" si="309"/>
        <v>0</v>
      </c>
      <c r="X1826" s="22">
        <f t="shared" si="310"/>
        <v>0</v>
      </c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</row>
    <row r="1827" spans="1:159" s="4" customFormat="1">
      <c r="A1827" s="78" t="s">
        <v>2334</v>
      </c>
      <c r="B1827" s="90" t="s">
        <v>863</v>
      </c>
      <c r="C1827" s="91">
        <v>1771</v>
      </c>
      <c r="D1827" s="90" t="s">
        <v>865</v>
      </c>
      <c r="E1827" s="110" t="str">
        <f>VLOOKUP($C1827,'2023-24 School Level AAFTE'!$C$4:$L$2380,9,FALSE)</f>
        <v>No</v>
      </c>
      <c r="F1827" s="98">
        <f>VLOOKUP($C1827,'2023-24 School Level AAFTE'!$C$4:$J$2380,8,FALSE)</f>
        <v>122.76</v>
      </c>
      <c r="G1827" s="100">
        <f>IFERROR(IF(E1827= "yes",VLOOKUP(C1827,Summary!$B:$I,5,0),0),0)</f>
        <v>0</v>
      </c>
      <c r="H1827" s="99">
        <f t="shared" si="301"/>
        <v>0</v>
      </c>
      <c r="I1827" s="157">
        <f>VLOOKUP($A1827,'2024-25 Salary &amp; Benefits'!$A:$I,3,FALSE)</f>
        <v>1.18</v>
      </c>
      <c r="J1827" s="157">
        <f>VLOOKUP($A1827,'2024-25 Salary &amp; Benefits'!$A:$I,4,FALSE)</f>
        <v>1.18</v>
      </c>
      <c r="K1827" s="144">
        <f t="shared" si="302"/>
        <v>0</v>
      </c>
      <c r="L1827" s="143">
        <f t="shared" si="303"/>
        <v>0</v>
      </c>
      <c r="M1827" s="145">
        <f>'2024-25 Salary &amp; Benefits'!$E$6</f>
        <v>72728</v>
      </c>
      <c r="N1827" s="145">
        <f>'2024-25 Salary &amp; Benefits'!$F$6</f>
        <v>78209</v>
      </c>
      <c r="O1827" s="9">
        <f t="shared" si="304"/>
        <v>0</v>
      </c>
      <c r="P1827" s="9">
        <f t="shared" si="305"/>
        <v>0</v>
      </c>
      <c r="Q1827" s="9">
        <f>'2024-25 Salary &amp; Benefits'!G$6</f>
        <v>14418.72</v>
      </c>
      <c r="R1827" s="146">
        <f>'2024-25 Salary &amp; Benefits'!H$6</f>
        <v>0.18149999999999999</v>
      </c>
      <c r="S1827" s="146">
        <f>'2024-25 Salary &amp; Benefits'!I$6</f>
        <v>0.17510000000000001</v>
      </c>
      <c r="T1827" s="9">
        <f t="shared" si="306"/>
        <v>0</v>
      </c>
      <c r="U1827" s="9">
        <f t="shared" si="307"/>
        <v>0</v>
      </c>
      <c r="V1827" s="9">
        <f t="shared" si="308"/>
        <v>0</v>
      </c>
      <c r="W1827" s="9">
        <f t="shared" si="309"/>
        <v>0</v>
      </c>
      <c r="X1827" s="22">
        <f t="shared" si="310"/>
        <v>0</v>
      </c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</row>
    <row r="1828" spans="1:159" s="4" customFormat="1">
      <c r="A1828" s="78" t="s">
        <v>2334</v>
      </c>
      <c r="B1828" s="90" t="s">
        <v>863</v>
      </c>
      <c r="C1828" s="92">
        <v>3387</v>
      </c>
      <c r="D1828" s="104" t="s">
        <v>874</v>
      </c>
      <c r="E1828" s="110" t="str">
        <f>VLOOKUP($C1828,'2023-24 School Level AAFTE'!$C$4:$L$2380,9,FALSE)</f>
        <v>No</v>
      </c>
      <c r="F1828" s="98">
        <f>VLOOKUP($C1828,'2023-24 School Level AAFTE'!$C$4:$J$2380,8,FALSE)</f>
        <v>1003.43</v>
      </c>
      <c r="G1828" s="100">
        <f>IFERROR(IF(E1828= "yes",VLOOKUP(C1828,Summary!$B:$I,5,0),0),0)</f>
        <v>0</v>
      </c>
      <c r="H1828" s="99">
        <f t="shared" si="301"/>
        <v>0</v>
      </c>
      <c r="I1828" s="157">
        <f>VLOOKUP($A1828,'2024-25 Salary &amp; Benefits'!$A:$I,3,FALSE)</f>
        <v>1.18</v>
      </c>
      <c r="J1828" s="157">
        <f>VLOOKUP($A1828,'2024-25 Salary &amp; Benefits'!$A:$I,4,FALSE)</f>
        <v>1.18</v>
      </c>
      <c r="K1828" s="144">
        <f t="shared" si="302"/>
        <v>0</v>
      </c>
      <c r="L1828" s="143">
        <f t="shared" si="303"/>
        <v>0</v>
      </c>
      <c r="M1828" s="145">
        <f>'2024-25 Salary &amp; Benefits'!$E$6</f>
        <v>72728</v>
      </c>
      <c r="N1828" s="145">
        <f>'2024-25 Salary &amp; Benefits'!$F$6</f>
        <v>78209</v>
      </c>
      <c r="O1828" s="9">
        <f t="shared" si="304"/>
        <v>0</v>
      </c>
      <c r="P1828" s="9">
        <f t="shared" si="305"/>
        <v>0</v>
      </c>
      <c r="Q1828" s="9">
        <f>'2024-25 Salary &amp; Benefits'!G$6</f>
        <v>14418.72</v>
      </c>
      <c r="R1828" s="146">
        <f>'2024-25 Salary &amp; Benefits'!H$6</f>
        <v>0.18149999999999999</v>
      </c>
      <c r="S1828" s="146">
        <f>'2024-25 Salary &amp; Benefits'!I$6</f>
        <v>0.17510000000000001</v>
      </c>
      <c r="T1828" s="9">
        <f t="shared" si="306"/>
        <v>0</v>
      </c>
      <c r="U1828" s="9">
        <f t="shared" si="307"/>
        <v>0</v>
      </c>
      <c r="V1828" s="9">
        <f t="shared" si="308"/>
        <v>0</v>
      </c>
      <c r="W1828" s="9">
        <f t="shared" si="309"/>
        <v>0</v>
      </c>
      <c r="X1828" s="22">
        <f t="shared" si="310"/>
        <v>0</v>
      </c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</row>
    <row r="1829" spans="1:159" s="4" customFormat="1">
      <c r="A1829" s="78" t="s">
        <v>2334</v>
      </c>
      <c r="B1829" s="90" t="s">
        <v>863</v>
      </c>
      <c r="C1829" s="91">
        <v>2185</v>
      </c>
      <c r="D1829" s="90" t="s">
        <v>867</v>
      </c>
      <c r="E1829" s="110" t="str">
        <f>VLOOKUP($C1829,'2023-24 School Level AAFTE'!$C$4:$L$2380,9,FALSE)</f>
        <v>No</v>
      </c>
      <c r="F1829" s="98">
        <f>VLOOKUP($C1829,'2023-24 School Level AAFTE'!$C$4:$J$2380,8,FALSE)</f>
        <v>392.02</v>
      </c>
      <c r="G1829" s="100">
        <f>IFERROR(IF(E1829= "yes",VLOOKUP(C1829,Summary!$B:$I,5,0),0),0)</f>
        <v>0</v>
      </c>
      <c r="H1829" s="99">
        <f t="shared" si="301"/>
        <v>0</v>
      </c>
      <c r="I1829" s="157">
        <f>VLOOKUP($A1829,'2024-25 Salary &amp; Benefits'!$A:$I,3,FALSE)</f>
        <v>1.18</v>
      </c>
      <c r="J1829" s="157">
        <f>VLOOKUP($A1829,'2024-25 Salary &amp; Benefits'!$A:$I,4,FALSE)</f>
        <v>1.18</v>
      </c>
      <c r="K1829" s="144">
        <f t="shared" si="302"/>
        <v>0</v>
      </c>
      <c r="L1829" s="143">
        <f t="shared" si="303"/>
        <v>0</v>
      </c>
      <c r="M1829" s="145">
        <f>'2024-25 Salary &amp; Benefits'!$E$6</f>
        <v>72728</v>
      </c>
      <c r="N1829" s="145">
        <f>'2024-25 Salary &amp; Benefits'!$F$6</f>
        <v>78209</v>
      </c>
      <c r="O1829" s="9">
        <f t="shared" si="304"/>
        <v>0</v>
      </c>
      <c r="P1829" s="9">
        <f t="shared" si="305"/>
        <v>0</v>
      </c>
      <c r="Q1829" s="9">
        <f>'2024-25 Salary &amp; Benefits'!G$6</f>
        <v>14418.72</v>
      </c>
      <c r="R1829" s="146">
        <f>'2024-25 Salary &amp; Benefits'!H$6</f>
        <v>0.18149999999999999</v>
      </c>
      <c r="S1829" s="146">
        <f>'2024-25 Salary &amp; Benefits'!I$6</f>
        <v>0.17510000000000001</v>
      </c>
      <c r="T1829" s="9">
        <f t="shared" si="306"/>
        <v>0</v>
      </c>
      <c r="U1829" s="9">
        <f t="shared" si="307"/>
        <v>0</v>
      </c>
      <c r="V1829" s="9">
        <f t="shared" si="308"/>
        <v>0</v>
      </c>
      <c r="W1829" s="9">
        <f t="shared" si="309"/>
        <v>0</v>
      </c>
      <c r="X1829" s="22">
        <f t="shared" si="310"/>
        <v>0</v>
      </c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</row>
    <row r="1830" spans="1:159" s="4" customFormat="1">
      <c r="A1830" s="78" t="s">
        <v>2334</v>
      </c>
      <c r="B1830" s="90" t="s">
        <v>863</v>
      </c>
      <c r="C1830" s="91">
        <v>3527</v>
      </c>
      <c r="D1830" s="90" t="s">
        <v>876</v>
      </c>
      <c r="E1830" s="110" t="str">
        <f>VLOOKUP($C1830,'2023-24 School Level AAFTE'!$C$4:$L$2380,9,FALSE)</f>
        <v>No</v>
      </c>
      <c r="F1830" s="98">
        <f>VLOOKUP($C1830,'2023-24 School Level AAFTE'!$C$4:$J$2380,8,FALSE)</f>
        <v>463.28</v>
      </c>
      <c r="G1830" s="100">
        <f>IFERROR(IF(E1830= "yes",VLOOKUP(C1830,Summary!$B:$I,5,0),0),0)</f>
        <v>0</v>
      </c>
      <c r="H1830" s="99">
        <f t="shared" si="301"/>
        <v>0</v>
      </c>
      <c r="I1830" s="157">
        <f>VLOOKUP($A1830,'2024-25 Salary &amp; Benefits'!$A:$I,3,FALSE)</f>
        <v>1.18</v>
      </c>
      <c r="J1830" s="157">
        <f>VLOOKUP($A1830,'2024-25 Salary &amp; Benefits'!$A:$I,4,FALSE)</f>
        <v>1.18</v>
      </c>
      <c r="K1830" s="144">
        <f t="shared" si="302"/>
        <v>0</v>
      </c>
      <c r="L1830" s="143">
        <f t="shared" si="303"/>
        <v>0</v>
      </c>
      <c r="M1830" s="145">
        <f>'2024-25 Salary &amp; Benefits'!$E$6</f>
        <v>72728</v>
      </c>
      <c r="N1830" s="145">
        <f>'2024-25 Salary &amp; Benefits'!$F$6</f>
        <v>78209</v>
      </c>
      <c r="O1830" s="9">
        <f t="shared" si="304"/>
        <v>0</v>
      </c>
      <c r="P1830" s="9">
        <f t="shared" si="305"/>
        <v>0</v>
      </c>
      <c r="Q1830" s="9">
        <f>'2024-25 Salary &amp; Benefits'!G$6</f>
        <v>14418.72</v>
      </c>
      <c r="R1830" s="146">
        <f>'2024-25 Salary &amp; Benefits'!H$6</f>
        <v>0.18149999999999999</v>
      </c>
      <c r="S1830" s="146">
        <f>'2024-25 Salary &amp; Benefits'!I$6</f>
        <v>0.17510000000000001</v>
      </c>
      <c r="T1830" s="9">
        <f t="shared" si="306"/>
        <v>0</v>
      </c>
      <c r="U1830" s="9">
        <f t="shared" si="307"/>
        <v>0</v>
      </c>
      <c r="V1830" s="9">
        <f t="shared" si="308"/>
        <v>0</v>
      </c>
      <c r="W1830" s="9">
        <f t="shared" si="309"/>
        <v>0</v>
      </c>
      <c r="X1830" s="22">
        <f t="shared" si="310"/>
        <v>0</v>
      </c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</row>
    <row r="1831" spans="1:159" s="4" customFormat="1">
      <c r="A1831" s="78" t="s">
        <v>2334</v>
      </c>
      <c r="B1831" s="90" t="s">
        <v>863</v>
      </c>
      <c r="C1831" s="91">
        <v>3958</v>
      </c>
      <c r="D1831" s="90" t="s">
        <v>879</v>
      </c>
      <c r="E1831" s="110" t="str">
        <f>VLOOKUP($C1831,'2023-24 School Level AAFTE'!$C$4:$L$2380,9,FALSE)</f>
        <v>No</v>
      </c>
      <c r="F1831" s="98">
        <f>VLOOKUP($C1831,'2023-24 School Level AAFTE'!$C$4:$J$2380,8,FALSE)</f>
        <v>518.19000000000005</v>
      </c>
      <c r="G1831" s="100">
        <f>IFERROR(IF(E1831= "yes",VLOOKUP(C1831,Summary!$B:$I,5,0),0),0)</f>
        <v>0</v>
      </c>
      <c r="H1831" s="99">
        <f t="shared" si="301"/>
        <v>0</v>
      </c>
      <c r="I1831" s="157">
        <f>VLOOKUP($A1831,'2024-25 Salary &amp; Benefits'!$A:$I,3,FALSE)</f>
        <v>1.18</v>
      </c>
      <c r="J1831" s="157">
        <f>VLOOKUP($A1831,'2024-25 Salary &amp; Benefits'!$A:$I,4,FALSE)</f>
        <v>1.18</v>
      </c>
      <c r="K1831" s="144">
        <f t="shared" si="302"/>
        <v>0</v>
      </c>
      <c r="L1831" s="143">
        <f t="shared" si="303"/>
        <v>0</v>
      </c>
      <c r="M1831" s="145">
        <f>'2024-25 Salary &amp; Benefits'!$E$6</f>
        <v>72728</v>
      </c>
      <c r="N1831" s="145">
        <f>'2024-25 Salary &amp; Benefits'!$F$6</f>
        <v>78209</v>
      </c>
      <c r="O1831" s="9">
        <f t="shared" si="304"/>
        <v>0</v>
      </c>
      <c r="P1831" s="9">
        <f t="shared" si="305"/>
        <v>0</v>
      </c>
      <c r="Q1831" s="9">
        <f>'2024-25 Salary &amp; Benefits'!G$6</f>
        <v>14418.72</v>
      </c>
      <c r="R1831" s="146">
        <f>'2024-25 Salary &amp; Benefits'!H$6</f>
        <v>0.18149999999999999</v>
      </c>
      <c r="S1831" s="146">
        <f>'2024-25 Salary &amp; Benefits'!I$6</f>
        <v>0.17510000000000001</v>
      </c>
      <c r="T1831" s="9">
        <f t="shared" si="306"/>
        <v>0</v>
      </c>
      <c r="U1831" s="9">
        <f t="shared" si="307"/>
        <v>0</v>
      </c>
      <c r="V1831" s="9">
        <f t="shared" si="308"/>
        <v>0</v>
      </c>
      <c r="W1831" s="9">
        <f t="shared" si="309"/>
        <v>0</v>
      </c>
      <c r="X1831" s="22">
        <f t="shared" si="310"/>
        <v>0</v>
      </c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</row>
    <row r="1832" spans="1:159" s="4" customFormat="1">
      <c r="A1832" s="78" t="s">
        <v>2334</v>
      </c>
      <c r="B1832" s="90" t="s">
        <v>863</v>
      </c>
      <c r="C1832" s="91">
        <v>3489</v>
      </c>
      <c r="D1832" s="90" t="s">
        <v>875</v>
      </c>
      <c r="E1832" s="110" t="str">
        <f>VLOOKUP($C1832,'2023-24 School Level AAFTE'!$C$4:$L$2380,9,FALSE)</f>
        <v>No</v>
      </c>
      <c r="F1832" s="98">
        <f>VLOOKUP($C1832,'2023-24 School Level AAFTE'!$C$4:$J$2380,8,FALSE)</f>
        <v>408.04</v>
      </c>
      <c r="G1832" s="100">
        <f>IFERROR(IF(E1832= "yes",VLOOKUP(C1832,Summary!$B:$I,5,0),0),0)</f>
        <v>0</v>
      </c>
      <c r="H1832" s="99">
        <f t="shared" si="301"/>
        <v>0</v>
      </c>
      <c r="I1832" s="157">
        <f>VLOOKUP($A1832,'2024-25 Salary &amp; Benefits'!$A:$I,3,FALSE)</f>
        <v>1.18</v>
      </c>
      <c r="J1832" s="157">
        <f>VLOOKUP($A1832,'2024-25 Salary &amp; Benefits'!$A:$I,4,FALSE)</f>
        <v>1.18</v>
      </c>
      <c r="K1832" s="144">
        <f t="shared" si="302"/>
        <v>0</v>
      </c>
      <c r="L1832" s="143">
        <f t="shared" si="303"/>
        <v>0</v>
      </c>
      <c r="M1832" s="145">
        <f>'2024-25 Salary &amp; Benefits'!$E$6</f>
        <v>72728</v>
      </c>
      <c r="N1832" s="145">
        <f>'2024-25 Salary &amp; Benefits'!$F$6</f>
        <v>78209</v>
      </c>
      <c r="O1832" s="9">
        <f t="shared" si="304"/>
        <v>0</v>
      </c>
      <c r="P1832" s="9">
        <f t="shared" si="305"/>
        <v>0</v>
      </c>
      <c r="Q1832" s="9">
        <f>'2024-25 Salary &amp; Benefits'!G$6</f>
        <v>14418.72</v>
      </c>
      <c r="R1832" s="146">
        <f>'2024-25 Salary &amp; Benefits'!H$6</f>
        <v>0.18149999999999999</v>
      </c>
      <c r="S1832" s="146">
        <f>'2024-25 Salary &amp; Benefits'!I$6</f>
        <v>0.17510000000000001</v>
      </c>
      <c r="T1832" s="9">
        <f t="shared" si="306"/>
        <v>0</v>
      </c>
      <c r="U1832" s="9">
        <f t="shared" si="307"/>
        <v>0</v>
      </c>
      <c r="V1832" s="9">
        <f t="shared" si="308"/>
        <v>0</v>
      </c>
      <c r="W1832" s="9">
        <f t="shared" si="309"/>
        <v>0</v>
      </c>
      <c r="X1832" s="22">
        <f t="shared" si="310"/>
        <v>0</v>
      </c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</row>
    <row r="1833" spans="1:159" s="4" customFormat="1">
      <c r="A1833" s="78" t="s">
        <v>2334</v>
      </c>
      <c r="B1833" s="90" t="s">
        <v>863</v>
      </c>
      <c r="C1833" s="91">
        <v>2703</v>
      </c>
      <c r="D1833" s="90" t="s">
        <v>868</v>
      </c>
      <c r="E1833" s="110" t="str">
        <f>VLOOKUP($C1833,'2023-24 School Level AAFTE'!$C$4:$L$2380,9,FALSE)</f>
        <v>No</v>
      </c>
      <c r="F1833" s="98">
        <f>VLOOKUP($C1833,'2023-24 School Level AAFTE'!$C$4:$J$2380,8,FALSE)</f>
        <v>448.42</v>
      </c>
      <c r="G1833" s="100">
        <f>IFERROR(IF(E1833= "yes",VLOOKUP(C1833,Summary!$B:$I,5,0),0),0)</f>
        <v>0</v>
      </c>
      <c r="H1833" s="99">
        <f t="shared" si="301"/>
        <v>0</v>
      </c>
      <c r="I1833" s="157">
        <f>VLOOKUP($A1833,'2024-25 Salary &amp; Benefits'!$A:$I,3,FALSE)</f>
        <v>1.18</v>
      </c>
      <c r="J1833" s="157">
        <f>VLOOKUP($A1833,'2024-25 Salary &amp; Benefits'!$A:$I,4,FALSE)</f>
        <v>1.18</v>
      </c>
      <c r="K1833" s="144">
        <f t="shared" si="302"/>
        <v>0</v>
      </c>
      <c r="L1833" s="143">
        <f t="shared" si="303"/>
        <v>0</v>
      </c>
      <c r="M1833" s="145">
        <f>'2024-25 Salary &amp; Benefits'!$E$6</f>
        <v>72728</v>
      </c>
      <c r="N1833" s="145">
        <f>'2024-25 Salary &amp; Benefits'!$F$6</f>
        <v>78209</v>
      </c>
      <c r="O1833" s="9">
        <f t="shared" si="304"/>
        <v>0</v>
      </c>
      <c r="P1833" s="9">
        <f t="shared" si="305"/>
        <v>0</v>
      </c>
      <c r="Q1833" s="9">
        <f>'2024-25 Salary &amp; Benefits'!G$6</f>
        <v>14418.72</v>
      </c>
      <c r="R1833" s="146">
        <f>'2024-25 Salary &amp; Benefits'!H$6</f>
        <v>0.18149999999999999</v>
      </c>
      <c r="S1833" s="146">
        <f>'2024-25 Salary &amp; Benefits'!I$6</f>
        <v>0.17510000000000001</v>
      </c>
      <c r="T1833" s="9">
        <f t="shared" si="306"/>
        <v>0</v>
      </c>
      <c r="U1833" s="9">
        <f t="shared" si="307"/>
        <v>0</v>
      </c>
      <c r="V1833" s="9">
        <f t="shared" si="308"/>
        <v>0</v>
      </c>
      <c r="W1833" s="9">
        <f t="shared" si="309"/>
        <v>0</v>
      </c>
      <c r="X1833" s="22">
        <f t="shared" si="310"/>
        <v>0</v>
      </c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</row>
    <row r="1834" spans="1:159" s="4" customFormat="1">
      <c r="A1834" s="78" t="s">
        <v>2334</v>
      </c>
      <c r="B1834" s="90" t="s">
        <v>863</v>
      </c>
      <c r="C1834" s="91">
        <v>3343</v>
      </c>
      <c r="D1834" s="90" t="s">
        <v>873</v>
      </c>
      <c r="E1834" s="110" t="str">
        <f>VLOOKUP($C1834,'2023-24 School Level AAFTE'!$C$4:$L$2380,9,FALSE)</f>
        <v>No</v>
      </c>
      <c r="F1834" s="98">
        <f>VLOOKUP($C1834,'2023-24 School Level AAFTE'!$C$4:$J$2380,8,FALSE)</f>
        <v>1492.6799999999998</v>
      </c>
      <c r="G1834" s="100">
        <f>IFERROR(IF(E1834= "yes",VLOOKUP(C1834,Summary!$B:$I,5,0),0),0)</f>
        <v>0</v>
      </c>
      <c r="H1834" s="99">
        <f t="shared" si="301"/>
        <v>0</v>
      </c>
      <c r="I1834" s="157">
        <f>VLOOKUP($A1834,'2024-25 Salary &amp; Benefits'!$A:$I,3,FALSE)</f>
        <v>1.18</v>
      </c>
      <c r="J1834" s="157">
        <f>VLOOKUP($A1834,'2024-25 Salary &amp; Benefits'!$A:$I,4,FALSE)</f>
        <v>1.18</v>
      </c>
      <c r="K1834" s="144">
        <f t="shared" si="302"/>
        <v>0</v>
      </c>
      <c r="L1834" s="143">
        <f t="shared" si="303"/>
        <v>0</v>
      </c>
      <c r="M1834" s="145">
        <f>'2024-25 Salary &amp; Benefits'!$E$6</f>
        <v>72728</v>
      </c>
      <c r="N1834" s="145">
        <f>'2024-25 Salary &amp; Benefits'!$F$6</f>
        <v>78209</v>
      </c>
      <c r="O1834" s="9">
        <f t="shared" si="304"/>
        <v>0</v>
      </c>
      <c r="P1834" s="9">
        <f t="shared" si="305"/>
        <v>0</v>
      </c>
      <c r="Q1834" s="9">
        <f>'2024-25 Salary &amp; Benefits'!G$6</f>
        <v>14418.72</v>
      </c>
      <c r="R1834" s="146">
        <f>'2024-25 Salary &amp; Benefits'!H$6</f>
        <v>0.18149999999999999</v>
      </c>
      <c r="S1834" s="146">
        <f>'2024-25 Salary &amp; Benefits'!I$6</f>
        <v>0.17510000000000001</v>
      </c>
      <c r="T1834" s="9">
        <f t="shared" si="306"/>
        <v>0</v>
      </c>
      <c r="U1834" s="9">
        <f t="shared" si="307"/>
        <v>0</v>
      </c>
      <c r="V1834" s="9">
        <f t="shared" si="308"/>
        <v>0</v>
      </c>
      <c r="W1834" s="9">
        <f t="shared" si="309"/>
        <v>0</v>
      </c>
      <c r="X1834" s="22">
        <f t="shared" si="310"/>
        <v>0</v>
      </c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</row>
    <row r="1835" spans="1:159" s="4" customFormat="1">
      <c r="A1835" s="78" t="s">
        <v>2334</v>
      </c>
      <c r="B1835" s="90" t="s">
        <v>863</v>
      </c>
      <c r="C1835" s="91">
        <v>3921</v>
      </c>
      <c r="D1835" s="90" t="s">
        <v>878</v>
      </c>
      <c r="E1835" s="110" t="str">
        <f>VLOOKUP($C1835,'2023-24 School Level AAFTE'!$C$4:$L$2380,9,FALSE)</f>
        <v>No</v>
      </c>
      <c r="F1835" s="98">
        <f>VLOOKUP($C1835,'2023-24 School Level AAFTE'!$C$4:$J$2380,8,FALSE)</f>
        <v>1565.3400000000001</v>
      </c>
      <c r="G1835" s="100">
        <f>IFERROR(IF(E1835= "yes",VLOOKUP(C1835,Summary!$B:$I,5,0),0),0)</f>
        <v>0</v>
      </c>
      <c r="H1835" s="99">
        <f t="shared" si="301"/>
        <v>0</v>
      </c>
      <c r="I1835" s="157">
        <f>VLOOKUP($A1835,'2024-25 Salary &amp; Benefits'!$A:$I,3,FALSE)</f>
        <v>1.18</v>
      </c>
      <c r="J1835" s="157">
        <f>VLOOKUP($A1835,'2024-25 Salary &amp; Benefits'!$A:$I,4,FALSE)</f>
        <v>1.18</v>
      </c>
      <c r="K1835" s="144">
        <f t="shared" si="302"/>
        <v>0</v>
      </c>
      <c r="L1835" s="143">
        <f t="shared" si="303"/>
        <v>0</v>
      </c>
      <c r="M1835" s="145">
        <f>'2024-25 Salary &amp; Benefits'!$E$6</f>
        <v>72728</v>
      </c>
      <c r="N1835" s="145">
        <f>'2024-25 Salary &amp; Benefits'!$F$6</f>
        <v>78209</v>
      </c>
      <c r="O1835" s="9">
        <f t="shared" si="304"/>
        <v>0</v>
      </c>
      <c r="P1835" s="9">
        <f t="shared" si="305"/>
        <v>0</v>
      </c>
      <c r="Q1835" s="9">
        <f>'2024-25 Salary &amp; Benefits'!G$6</f>
        <v>14418.72</v>
      </c>
      <c r="R1835" s="146">
        <f>'2024-25 Salary &amp; Benefits'!H$6</f>
        <v>0.18149999999999999</v>
      </c>
      <c r="S1835" s="146">
        <f>'2024-25 Salary &amp; Benefits'!I$6</f>
        <v>0.17510000000000001</v>
      </c>
      <c r="T1835" s="9">
        <f t="shared" si="306"/>
        <v>0</v>
      </c>
      <c r="U1835" s="9">
        <f t="shared" si="307"/>
        <v>0</v>
      </c>
      <c r="V1835" s="9">
        <f t="shared" si="308"/>
        <v>0</v>
      </c>
      <c r="W1835" s="9">
        <f t="shared" si="309"/>
        <v>0</v>
      </c>
      <c r="X1835" s="22">
        <f t="shared" si="310"/>
        <v>0</v>
      </c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</row>
    <row r="1836" spans="1:159" s="4" customFormat="1">
      <c r="A1836" s="78" t="s">
        <v>2435</v>
      </c>
      <c r="B1836" s="90" t="s">
        <v>1565</v>
      </c>
      <c r="C1836" s="91">
        <v>3405</v>
      </c>
      <c r="D1836" s="90" t="s">
        <v>1566</v>
      </c>
      <c r="E1836" s="110" t="str">
        <f>VLOOKUP($C1836,'2023-24 School Level AAFTE'!$C$4:$L$2380,9,FALSE)</f>
        <v>Yes</v>
      </c>
      <c r="F1836" s="98">
        <f>VLOOKUP($C1836,'2023-24 School Level AAFTE'!$C$4:$J$2380,8,FALSE)</f>
        <v>80.91</v>
      </c>
      <c r="G1836" s="100">
        <f>IFERROR(IF(E1836= "yes",VLOOKUP(C1836,Summary!$B:$I,5,0),0),0)</f>
        <v>0</v>
      </c>
      <c r="H1836" s="99">
        <f t="shared" si="301"/>
        <v>80.91</v>
      </c>
      <c r="I1836" s="157">
        <f>VLOOKUP($A1836,'2024-25 Salary &amp; Benefits'!$A:$I,3,FALSE)</f>
        <v>1.06</v>
      </c>
      <c r="J1836" s="157">
        <f>VLOOKUP($A1836,'2024-25 Salary &amp; Benefits'!$A:$I,4,FALSE)</f>
        <v>1.06</v>
      </c>
      <c r="K1836" s="144">
        <f t="shared" si="302"/>
        <v>80.91</v>
      </c>
      <c r="L1836" s="143">
        <f t="shared" si="303"/>
        <v>0.23699999999999999</v>
      </c>
      <c r="M1836" s="145">
        <f>'2024-25 Salary &amp; Benefits'!$E$6</f>
        <v>72728</v>
      </c>
      <c r="N1836" s="145">
        <f>'2024-25 Salary &amp; Benefits'!$F$6</f>
        <v>78209</v>
      </c>
      <c r="O1836" s="9">
        <f t="shared" si="304"/>
        <v>18270.73</v>
      </c>
      <c r="P1836" s="9">
        <f t="shared" si="305"/>
        <v>1376.9300000000003</v>
      </c>
      <c r="Q1836" s="9">
        <f>'2024-25 Salary &amp; Benefits'!G$6</f>
        <v>14418.72</v>
      </c>
      <c r="R1836" s="146">
        <f>'2024-25 Salary &amp; Benefits'!H$6</f>
        <v>0.18149999999999999</v>
      </c>
      <c r="S1836" s="146">
        <f>'2024-25 Salary &amp; Benefits'!I$6</f>
        <v>0.17510000000000001</v>
      </c>
      <c r="T1836" s="9">
        <f t="shared" si="306"/>
        <v>6974.47</v>
      </c>
      <c r="U1836" s="9">
        <f t="shared" si="307"/>
        <v>327.45999999999998</v>
      </c>
      <c r="V1836" s="9">
        <f t="shared" si="308"/>
        <v>57.34</v>
      </c>
      <c r="W1836" s="9">
        <f t="shared" si="309"/>
        <v>384.79999999999995</v>
      </c>
      <c r="X1836" s="22">
        <f t="shared" si="310"/>
        <v>27006.93</v>
      </c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</row>
    <row r="1837" spans="1:159" s="4" customFormat="1">
      <c r="A1837" s="78" t="s">
        <v>2326</v>
      </c>
      <c r="B1837" s="90" t="s">
        <v>755</v>
      </c>
      <c r="C1837" s="91">
        <v>2512</v>
      </c>
      <c r="D1837" s="90" t="s">
        <v>756</v>
      </c>
      <c r="E1837" s="110" t="str">
        <f>VLOOKUP($C1837,'2023-24 School Level AAFTE'!$C$4:$L$2380,9,FALSE)</f>
        <v>Yes</v>
      </c>
      <c r="F1837" s="98">
        <f>VLOOKUP($C1837,'2023-24 School Level AAFTE'!$C$4:$J$2380,8,FALSE)</f>
        <v>31.29</v>
      </c>
      <c r="G1837" s="100">
        <f>IFERROR(IF(E1837= "yes",VLOOKUP(C1837,Summary!$B:$I,5,0),0),0)</f>
        <v>0</v>
      </c>
      <c r="H1837" s="99">
        <f t="shared" si="301"/>
        <v>31.29</v>
      </c>
      <c r="I1837" s="157">
        <f>VLOOKUP($A1837,'2024-25 Salary &amp; Benefits'!$A:$I,3,FALSE)</f>
        <v>1.18</v>
      </c>
      <c r="J1837" s="157">
        <f>VLOOKUP($A1837,'2024-25 Salary &amp; Benefits'!$A:$I,4,FALSE)</f>
        <v>1.18</v>
      </c>
      <c r="K1837" s="144">
        <f t="shared" si="302"/>
        <v>31.29</v>
      </c>
      <c r="L1837" s="143">
        <f t="shared" si="303"/>
        <v>9.1999999999999998E-2</v>
      </c>
      <c r="M1837" s="145">
        <f>'2024-25 Salary &amp; Benefits'!$E$6</f>
        <v>72728</v>
      </c>
      <c r="N1837" s="145">
        <f>'2024-25 Salary &amp; Benefits'!$F$6</f>
        <v>78209</v>
      </c>
      <c r="O1837" s="9">
        <f t="shared" si="304"/>
        <v>7895.35</v>
      </c>
      <c r="P1837" s="9">
        <f t="shared" si="305"/>
        <v>595.02000000000044</v>
      </c>
      <c r="Q1837" s="9">
        <f>'2024-25 Salary &amp; Benefits'!G$6</f>
        <v>14418.72</v>
      </c>
      <c r="R1837" s="146">
        <f>'2024-25 Salary &amp; Benefits'!H$6</f>
        <v>0.18149999999999999</v>
      </c>
      <c r="S1837" s="146">
        <f>'2024-25 Salary &amp; Benefits'!I$6</f>
        <v>0.17510000000000001</v>
      </c>
      <c r="T1837" s="9">
        <f t="shared" si="306"/>
        <v>2863.72</v>
      </c>
      <c r="U1837" s="9">
        <f t="shared" si="307"/>
        <v>141.51</v>
      </c>
      <c r="V1837" s="9">
        <f t="shared" si="308"/>
        <v>24.78</v>
      </c>
      <c r="W1837" s="9">
        <f t="shared" si="309"/>
        <v>166.29</v>
      </c>
      <c r="X1837" s="22">
        <f t="shared" si="310"/>
        <v>11520.380000000001</v>
      </c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</row>
    <row r="1838" spans="1:159" s="4" customFormat="1">
      <c r="A1838" s="78" t="s">
        <v>2326</v>
      </c>
      <c r="B1838" s="90" t="s">
        <v>755</v>
      </c>
      <c r="C1838" s="91">
        <v>2513</v>
      </c>
      <c r="D1838" s="90" t="s">
        <v>757</v>
      </c>
      <c r="E1838" s="110" t="str">
        <f>VLOOKUP($C1838,'2023-24 School Level AAFTE'!$C$4:$L$2380,9,FALSE)</f>
        <v>Yes</v>
      </c>
      <c r="F1838" s="98">
        <f>VLOOKUP($C1838,'2023-24 School Level AAFTE'!$C$4:$J$2380,8,FALSE)</f>
        <v>11.91</v>
      </c>
      <c r="G1838" s="100">
        <f>IFERROR(IF(E1838= "yes",VLOOKUP(C1838,Summary!$B:$I,5,0),0),0)</f>
        <v>0</v>
      </c>
      <c r="H1838" s="99">
        <f t="shared" si="301"/>
        <v>11.91</v>
      </c>
      <c r="I1838" s="157">
        <f>VLOOKUP($A1838,'2024-25 Salary &amp; Benefits'!$A:$I,3,FALSE)</f>
        <v>1.18</v>
      </c>
      <c r="J1838" s="157">
        <f>VLOOKUP($A1838,'2024-25 Salary &amp; Benefits'!$A:$I,4,FALSE)</f>
        <v>1.18</v>
      </c>
      <c r="K1838" s="144">
        <f t="shared" si="302"/>
        <v>11.91</v>
      </c>
      <c r="L1838" s="143">
        <f t="shared" si="303"/>
        <v>3.5000000000000003E-2</v>
      </c>
      <c r="M1838" s="145">
        <f>'2024-25 Salary &amp; Benefits'!$E$6</f>
        <v>72728</v>
      </c>
      <c r="N1838" s="145">
        <f>'2024-25 Salary &amp; Benefits'!$F$6</f>
        <v>78209</v>
      </c>
      <c r="O1838" s="9">
        <f t="shared" si="304"/>
        <v>3003.67</v>
      </c>
      <c r="P1838" s="9">
        <f t="shared" si="305"/>
        <v>226.36000000000013</v>
      </c>
      <c r="Q1838" s="9">
        <f>'2024-25 Salary &amp; Benefits'!G$6</f>
        <v>14418.72</v>
      </c>
      <c r="R1838" s="146">
        <f>'2024-25 Salary &amp; Benefits'!H$6</f>
        <v>0.18149999999999999</v>
      </c>
      <c r="S1838" s="146">
        <f>'2024-25 Salary &amp; Benefits'!I$6</f>
        <v>0.17510000000000001</v>
      </c>
      <c r="T1838" s="9">
        <f t="shared" si="306"/>
        <v>1089.46</v>
      </c>
      <c r="U1838" s="9">
        <f t="shared" si="307"/>
        <v>53.83</v>
      </c>
      <c r="V1838" s="9">
        <f t="shared" si="308"/>
        <v>9.43</v>
      </c>
      <c r="W1838" s="9">
        <f t="shared" si="309"/>
        <v>63.26</v>
      </c>
      <c r="X1838" s="22">
        <f t="shared" si="310"/>
        <v>4382.75</v>
      </c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</row>
    <row r="1839" spans="1:159" s="4" customFormat="1">
      <c r="A1839" t="s">
        <v>2447</v>
      </c>
      <c r="B1839" s="90" t="s">
        <v>1701</v>
      </c>
      <c r="C1839" s="3">
        <v>5712</v>
      </c>
      <c r="D1839" t="s">
        <v>3279</v>
      </c>
      <c r="E1839" s="110" t="str">
        <f>VLOOKUP($C1839,'2023-24 School Level AAFTE'!$C$4:$L$2380,9,FALSE)</f>
        <v>Yes</v>
      </c>
      <c r="F1839" s="98">
        <f>VLOOKUP($C1839,'2023-24 School Level AAFTE'!$C$4:$J$2380,8,FALSE)</f>
        <v>28.57</v>
      </c>
      <c r="G1839" s="100">
        <f>IFERROR(IF(E1839= "yes",VLOOKUP(C1839,Summary!$B:$I,5,0),0),0)</f>
        <v>0</v>
      </c>
      <c r="H1839" s="99">
        <f t="shared" si="301"/>
        <v>28.57</v>
      </c>
      <c r="I1839" s="157">
        <f>VLOOKUP($A1839,'2024-25 Salary &amp; Benefits'!$A:$I,3,FALSE)</f>
        <v>1.18</v>
      </c>
      <c r="J1839" s="157">
        <f>VLOOKUP($A1839,'2024-25 Salary &amp; Benefits'!$A:$I,4,FALSE)</f>
        <v>1.22</v>
      </c>
      <c r="K1839" s="144">
        <f t="shared" si="302"/>
        <v>28.57</v>
      </c>
      <c r="L1839" s="143">
        <f t="shared" si="303"/>
        <v>8.4000000000000005E-2</v>
      </c>
      <c r="M1839" s="145">
        <f>'2024-25 Salary &amp; Benefits'!$E$6</f>
        <v>72728</v>
      </c>
      <c r="N1839" s="145">
        <f>'2024-25 Salary &amp; Benefits'!$F$6</f>
        <v>78209</v>
      </c>
      <c r="O1839" s="9">
        <f t="shared" si="304"/>
        <v>7208.8</v>
      </c>
      <c r="P1839" s="9">
        <f t="shared" si="305"/>
        <v>806.05999999999949</v>
      </c>
      <c r="Q1839" s="9">
        <f>'2024-25 Salary &amp; Benefits'!G$6</f>
        <v>14418.72</v>
      </c>
      <c r="R1839" s="146">
        <f>'2024-25 Salary &amp; Benefits'!H$6</f>
        <v>0.18149999999999999</v>
      </c>
      <c r="S1839" s="146">
        <f>'2024-25 Salary &amp; Benefits'!I$6</f>
        <v>0.17510000000000001</v>
      </c>
      <c r="T1839" s="9">
        <f t="shared" si="306"/>
        <v>2660.71</v>
      </c>
      <c r="U1839" s="9">
        <f t="shared" si="307"/>
        <v>133.58000000000001</v>
      </c>
      <c r="V1839" s="9">
        <f t="shared" si="308"/>
        <v>23.39</v>
      </c>
      <c r="W1839" s="9">
        <f t="shared" si="309"/>
        <v>156.97000000000003</v>
      </c>
      <c r="X1839" s="22">
        <f t="shared" si="310"/>
        <v>10832.539999999999</v>
      </c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</row>
    <row r="1840" spans="1:159" s="4" customFormat="1">
      <c r="A1840" s="78" t="s">
        <v>2447</v>
      </c>
      <c r="B1840" s="90" t="s">
        <v>1701</v>
      </c>
      <c r="C1840" s="91">
        <v>4265</v>
      </c>
      <c r="D1840" s="90" t="s">
        <v>1712</v>
      </c>
      <c r="E1840" s="110" t="str">
        <f>VLOOKUP($C1840,'2023-24 School Level AAFTE'!$C$4:$L$2380,9,FALSE)</f>
        <v>No</v>
      </c>
      <c r="F1840" s="98">
        <f>VLOOKUP($C1840,'2023-24 School Level AAFTE'!$C$4:$J$2380,8,FALSE)</f>
        <v>158.16</v>
      </c>
      <c r="G1840" s="100">
        <f>IFERROR(IF(E1840= "yes",VLOOKUP(C1840,Summary!$B:$I,5,0),0),0)</f>
        <v>0</v>
      </c>
      <c r="H1840" s="99">
        <f t="shared" si="301"/>
        <v>0</v>
      </c>
      <c r="I1840" s="157">
        <f>VLOOKUP($A1840,'2024-25 Salary &amp; Benefits'!$A:$I,3,FALSE)</f>
        <v>1.18</v>
      </c>
      <c r="J1840" s="157">
        <f>VLOOKUP($A1840,'2024-25 Salary &amp; Benefits'!$A:$I,4,FALSE)</f>
        <v>1.22</v>
      </c>
      <c r="K1840" s="144">
        <f t="shared" si="302"/>
        <v>0</v>
      </c>
      <c r="L1840" s="143">
        <f t="shared" si="303"/>
        <v>0</v>
      </c>
      <c r="M1840" s="145">
        <f>'2024-25 Salary &amp; Benefits'!$E$6</f>
        <v>72728</v>
      </c>
      <c r="N1840" s="145">
        <f>'2024-25 Salary &amp; Benefits'!$F$6</f>
        <v>78209</v>
      </c>
      <c r="O1840" s="9">
        <f t="shared" si="304"/>
        <v>0</v>
      </c>
      <c r="P1840" s="9">
        <f t="shared" si="305"/>
        <v>0</v>
      </c>
      <c r="Q1840" s="9">
        <f>'2024-25 Salary &amp; Benefits'!G$6</f>
        <v>14418.72</v>
      </c>
      <c r="R1840" s="146">
        <f>'2024-25 Salary &amp; Benefits'!H$6</f>
        <v>0.18149999999999999</v>
      </c>
      <c r="S1840" s="146">
        <f>'2024-25 Salary &amp; Benefits'!I$6</f>
        <v>0.17510000000000001</v>
      </c>
      <c r="T1840" s="9">
        <f t="shared" si="306"/>
        <v>0</v>
      </c>
      <c r="U1840" s="9">
        <f t="shared" si="307"/>
        <v>0</v>
      </c>
      <c r="V1840" s="9">
        <f t="shared" si="308"/>
        <v>0</v>
      </c>
      <c r="W1840" s="9">
        <f t="shared" si="309"/>
        <v>0</v>
      </c>
      <c r="X1840" s="22">
        <f t="shared" si="310"/>
        <v>0</v>
      </c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</row>
    <row r="1841" spans="1:159" s="4" customFormat="1">
      <c r="A1841" s="78" t="s">
        <v>2447</v>
      </c>
      <c r="B1841" s="90" t="s">
        <v>1701</v>
      </c>
      <c r="C1841" s="91">
        <v>4366</v>
      </c>
      <c r="D1841" s="90" t="s">
        <v>790</v>
      </c>
      <c r="E1841" s="110" t="str">
        <f>VLOOKUP($C1841,'2023-24 School Level AAFTE'!$C$4:$L$2380,9,FALSE)</f>
        <v>No</v>
      </c>
      <c r="F1841" s="98">
        <f>VLOOKUP($C1841,'2023-24 School Level AAFTE'!$C$4:$J$2380,8,FALSE)</f>
        <v>370.87</v>
      </c>
      <c r="G1841" s="100">
        <f>IFERROR(IF(E1841= "yes",VLOOKUP(C1841,Summary!$B:$I,5,0),0),0)</f>
        <v>0</v>
      </c>
      <c r="H1841" s="99">
        <f t="shared" si="301"/>
        <v>0</v>
      </c>
      <c r="I1841" s="157">
        <f>VLOOKUP($A1841,'2024-25 Salary &amp; Benefits'!$A:$I,3,FALSE)</f>
        <v>1.18</v>
      </c>
      <c r="J1841" s="157">
        <f>VLOOKUP($A1841,'2024-25 Salary &amp; Benefits'!$A:$I,4,FALSE)</f>
        <v>1.22</v>
      </c>
      <c r="K1841" s="144">
        <f t="shared" si="302"/>
        <v>0</v>
      </c>
      <c r="L1841" s="143">
        <f t="shared" si="303"/>
        <v>0</v>
      </c>
      <c r="M1841" s="145">
        <f>'2024-25 Salary &amp; Benefits'!$E$6</f>
        <v>72728</v>
      </c>
      <c r="N1841" s="145">
        <f>'2024-25 Salary &amp; Benefits'!$F$6</f>
        <v>78209</v>
      </c>
      <c r="O1841" s="9">
        <f t="shared" si="304"/>
        <v>0</v>
      </c>
      <c r="P1841" s="9">
        <f t="shared" si="305"/>
        <v>0</v>
      </c>
      <c r="Q1841" s="9">
        <f>'2024-25 Salary &amp; Benefits'!G$6</f>
        <v>14418.72</v>
      </c>
      <c r="R1841" s="146">
        <f>'2024-25 Salary &amp; Benefits'!H$6</f>
        <v>0.18149999999999999</v>
      </c>
      <c r="S1841" s="146">
        <f>'2024-25 Salary &amp; Benefits'!I$6</f>
        <v>0.17510000000000001</v>
      </c>
      <c r="T1841" s="9">
        <f t="shared" si="306"/>
        <v>0</v>
      </c>
      <c r="U1841" s="9">
        <f t="shared" si="307"/>
        <v>0</v>
      </c>
      <c r="V1841" s="9">
        <f t="shared" si="308"/>
        <v>0</v>
      </c>
      <c r="W1841" s="9">
        <f t="shared" si="309"/>
        <v>0</v>
      </c>
      <c r="X1841" s="22">
        <f t="shared" si="310"/>
        <v>0</v>
      </c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</row>
    <row r="1842" spans="1:159" s="4" customFormat="1">
      <c r="A1842" s="78" t="s">
        <v>2447</v>
      </c>
      <c r="B1842" s="90" t="s">
        <v>1701</v>
      </c>
      <c r="C1842" s="91">
        <v>3305</v>
      </c>
      <c r="D1842" s="90" t="s">
        <v>1706</v>
      </c>
      <c r="E1842" s="110" t="str">
        <f>VLOOKUP($C1842,'2023-24 School Level AAFTE'!$C$4:$L$2380,9,FALSE)</f>
        <v>No</v>
      </c>
      <c r="F1842" s="98">
        <f>VLOOKUP($C1842,'2023-24 School Level AAFTE'!$C$4:$J$2380,8,FALSE)</f>
        <v>434.97</v>
      </c>
      <c r="G1842" s="100">
        <f>IFERROR(IF(E1842= "yes",VLOOKUP(C1842,Summary!$B:$I,5,0),0),0)</f>
        <v>0</v>
      </c>
      <c r="H1842" s="99">
        <f t="shared" si="301"/>
        <v>0</v>
      </c>
      <c r="I1842" s="157">
        <f>VLOOKUP($A1842,'2024-25 Salary &amp; Benefits'!$A:$I,3,FALSE)</f>
        <v>1.18</v>
      </c>
      <c r="J1842" s="157">
        <f>VLOOKUP($A1842,'2024-25 Salary &amp; Benefits'!$A:$I,4,FALSE)</f>
        <v>1.22</v>
      </c>
      <c r="K1842" s="144">
        <f t="shared" si="302"/>
        <v>0</v>
      </c>
      <c r="L1842" s="143">
        <f t="shared" si="303"/>
        <v>0</v>
      </c>
      <c r="M1842" s="145">
        <f>'2024-25 Salary &amp; Benefits'!$E$6</f>
        <v>72728</v>
      </c>
      <c r="N1842" s="145">
        <f>'2024-25 Salary &amp; Benefits'!$F$6</f>
        <v>78209</v>
      </c>
      <c r="O1842" s="9">
        <f t="shared" si="304"/>
        <v>0</v>
      </c>
      <c r="P1842" s="9">
        <f t="shared" si="305"/>
        <v>0</v>
      </c>
      <c r="Q1842" s="9">
        <f>'2024-25 Salary &amp; Benefits'!G$6</f>
        <v>14418.72</v>
      </c>
      <c r="R1842" s="146">
        <f>'2024-25 Salary &amp; Benefits'!H$6</f>
        <v>0.18149999999999999</v>
      </c>
      <c r="S1842" s="146">
        <f>'2024-25 Salary &amp; Benefits'!I$6</f>
        <v>0.17510000000000001</v>
      </c>
      <c r="T1842" s="9">
        <f t="shared" si="306"/>
        <v>0</v>
      </c>
      <c r="U1842" s="9">
        <f t="shared" si="307"/>
        <v>0</v>
      </c>
      <c r="V1842" s="9">
        <f t="shared" si="308"/>
        <v>0</v>
      </c>
      <c r="W1842" s="9">
        <f t="shared" si="309"/>
        <v>0</v>
      </c>
      <c r="X1842" s="22">
        <f t="shared" si="310"/>
        <v>0</v>
      </c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</row>
    <row r="1843" spans="1:159" s="4" customFormat="1">
      <c r="A1843" s="78" t="s">
        <v>2447</v>
      </c>
      <c r="B1843" s="90" t="s">
        <v>1701</v>
      </c>
      <c r="C1843" s="91">
        <v>4395</v>
      </c>
      <c r="D1843" s="90" t="s">
        <v>1714</v>
      </c>
      <c r="E1843" s="110" t="str">
        <f>VLOOKUP($C1843,'2023-24 School Level AAFTE'!$C$4:$L$2380,9,FALSE)</f>
        <v>No</v>
      </c>
      <c r="F1843" s="98">
        <f>VLOOKUP($C1843,'2023-24 School Level AAFTE'!$C$4:$J$2380,8,FALSE)</f>
        <v>726.46</v>
      </c>
      <c r="G1843" s="100">
        <f>IFERROR(IF(E1843= "yes",VLOOKUP(C1843,Summary!$B:$I,5,0),0),0)</f>
        <v>0</v>
      </c>
      <c r="H1843" s="99">
        <f t="shared" si="301"/>
        <v>0</v>
      </c>
      <c r="I1843" s="157">
        <f>VLOOKUP($A1843,'2024-25 Salary &amp; Benefits'!$A:$I,3,FALSE)</f>
        <v>1.18</v>
      </c>
      <c r="J1843" s="157">
        <f>VLOOKUP($A1843,'2024-25 Salary &amp; Benefits'!$A:$I,4,FALSE)</f>
        <v>1.22</v>
      </c>
      <c r="K1843" s="144">
        <f t="shared" si="302"/>
        <v>0</v>
      </c>
      <c r="L1843" s="143">
        <f t="shared" si="303"/>
        <v>0</v>
      </c>
      <c r="M1843" s="145">
        <f>'2024-25 Salary &amp; Benefits'!$E$6</f>
        <v>72728</v>
      </c>
      <c r="N1843" s="145">
        <f>'2024-25 Salary &amp; Benefits'!$F$6</f>
        <v>78209</v>
      </c>
      <c r="O1843" s="9">
        <f t="shared" si="304"/>
        <v>0</v>
      </c>
      <c r="P1843" s="9">
        <f t="shared" si="305"/>
        <v>0</v>
      </c>
      <c r="Q1843" s="9">
        <f>'2024-25 Salary &amp; Benefits'!G$6</f>
        <v>14418.72</v>
      </c>
      <c r="R1843" s="146">
        <f>'2024-25 Salary &amp; Benefits'!H$6</f>
        <v>0.18149999999999999</v>
      </c>
      <c r="S1843" s="146">
        <f>'2024-25 Salary &amp; Benefits'!I$6</f>
        <v>0.17510000000000001</v>
      </c>
      <c r="T1843" s="9">
        <f t="shared" si="306"/>
        <v>0</v>
      </c>
      <c r="U1843" s="9">
        <f t="shared" si="307"/>
        <v>0</v>
      </c>
      <c r="V1843" s="9">
        <f t="shared" si="308"/>
        <v>0</v>
      </c>
      <c r="W1843" s="9">
        <f t="shared" si="309"/>
        <v>0</v>
      </c>
      <c r="X1843" s="22">
        <f t="shared" si="310"/>
        <v>0</v>
      </c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</row>
    <row r="1844" spans="1:159" s="4" customFormat="1">
      <c r="A1844" s="78" t="s">
        <v>2447</v>
      </c>
      <c r="B1844" s="90" t="s">
        <v>1701</v>
      </c>
      <c r="C1844" s="91">
        <v>4241</v>
      </c>
      <c r="D1844" s="90" t="s">
        <v>1711</v>
      </c>
      <c r="E1844" s="110" t="str">
        <f>VLOOKUP($C1844,'2023-24 School Level AAFTE'!$C$4:$L$2380,9,FALSE)</f>
        <v>No</v>
      </c>
      <c r="F1844" s="98">
        <f>VLOOKUP($C1844,'2023-24 School Level AAFTE'!$C$4:$J$2380,8,FALSE)</f>
        <v>683.38</v>
      </c>
      <c r="G1844" s="100">
        <f>IFERROR(IF(E1844= "yes",VLOOKUP(C1844,Summary!$B:$I,5,0),0),0)</f>
        <v>0</v>
      </c>
      <c r="H1844" s="99">
        <f t="shared" si="301"/>
        <v>0</v>
      </c>
      <c r="I1844" s="157">
        <f>VLOOKUP($A1844,'2024-25 Salary &amp; Benefits'!$A:$I,3,FALSE)</f>
        <v>1.18</v>
      </c>
      <c r="J1844" s="157">
        <f>VLOOKUP($A1844,'2024-25 Salary &amp; Benefits'!$A:$I,4,FALSE)</f>
        <v>1.22</v>
      </c>
      <c r="K1844" s="144">
        <f t="shared" si="302"/>
        <v>0</v>
      </c>
      <c r="L1844" s="143">
        <f t="shared" si="303"/>
        <v>0</v>
      </c>
      <c r="M1844" s="145">
        <f>'2024-25 Salary &amp; Benefits'!$E$6</f>
        <v>72728</v>
      </c>
      <c r="N1844" s="145">
        <f>'2024-25 Salary &amp; Benefits'!$F$6</f>
        <v>78209</v>
      </c>
      <c r="O1844" s="9">
        <f t="shared" si="304"/>
        <v>0</v>
      </c>
      <c r="P1844" s="9">
        <f t="shared" si="305"/>
        <v>0</v>
      </c>
      <c r="Q1844" s="9">
        <f>'2024-25 Salary &amp; Benefits'!G$6</f>
        <v>14418.72</v>
      </c>
      <c r="R1844" s="146">
        <f>'2024-25 Salary &amp; Benefits'!H$6</f>
        <v>0.18149999999999999</v>
      </c>
      <c r="S1844" s="146">
        <f>'2024-25 Salary &amp; Benefits'!I$6</f>
        <v>0.17510000000000001</v>
      </c>
      <c r="T1844" s="9">
        <f t="shared" si="306"/>
        <v>0</v>
      </c>
      <c r="U1844" s="9">
        <f t="shared" si="307"/>
        <v>0</v>
      </c>
      <c r="V1844" s="9">
        <f t="shared" si="308"/>
        <v>0</v>
      </c>
      <c r="W1844" s="9">
        <f t="shared" si="309"/>
        <v>0</v>
      </c>
      <c r="X1844" s="22">
        <f t="shared" si="310"/>
        <v>0</v>
      </c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</row>
    <row r="1845" spans="1:159" s="4" customFormat="1">
      <c r="A1845" s="78" t="s">
        <v>2447</v>
      </c>
      <c r="B1845" s="90" t="s">
        <v>1701</v>
      </c>
      <c r="C1845" s="91">
        <v>3005</v>
      </c>
      <c r="D1845" s="90" t="s">
        <v>372</v>
      </c>
      <c r="E1845" s="110" t="str">
        <f>VLOOKUP($C1845,'2023-24 School Level AAFTE'!$C$4:$L$2380,9,FALSE)</f>
        <v>No</v>
      </c>
      <c r="F1845" s="98">
        <f>VLOOKUP($C1845,'2023-24 School Level AAFTE'!$C$4:$J$2380,8,FALSE)</f>
        <v>468.79</v>
      </c>
      <c r="G1845" s="100">
        <f>IFERROR(IF(E1845= "yes",VLOOKUP(C1845,Summary!$B:$I,5,0),0),0)</f>
        <v>0</v>
      </c>
      <c r="H1845" s="99">
        <f t="shared" si="301"/>
        <v>0</v>
      </c>
      <c r="I1845" s="157">
        <f>VLOOKUP($A1845,'2024-25 Salary &amp; Benefits'!$A:$I,3,FALSE)</f>
        <v>1.18</v>
      </c>
      <c r="J1845" s="157">
        <f>VLOOKUP($A1845,'2024-25 Salary &amp; Benefits'!$A:$I,4,FALSE)</f>
        <v>1.22</v>
      </c>
      <c r="K1845" s="144">
        <f t="shared" si="302"/>
        <v>0</v>
      </c>
      <c r="L1845" s="143">
        <f t="shared" si="303"/>
        <v>0</v>
      </c>
      <c r="M1845" s="145">
        <f>'2024-25 Salary &amp; Benefits'!$E$6</f>
        <v>72728</v>
      </c>
      <c r="N1845" s="145">
        <f>'2024-25 Salary &amp; Benefits'!$F$6</f>
        <v>78209</v>
      </c>
      <c r="O1845" s="9">
        <f t="shared" si="304"/>
        <v>0</v>
      </c>
      <c r="P1845" s="9">
        <f t="shared" si="305"/>
        <v>0</v>
      </c>
      <c r="Q1845" s="9">
        <f>'2024-25 Salary &amp; Benefits'!G$6</f>
        <v>14418.72</v>
      </c>
      <c r="R1845" s="146">
        <f>'2024-25 Salary &amp; Benefits'!H$6</f>
        <v>0.18149999999999999</v>
      </c>
      <c r="S1845" s="146">
        <f>'2024-25 Salary &amp; Benefits'!I$6</f>
        <v>0.17510000000000001</v>
      </c>
      <c r="T1845" s="9">
        <f t="shared" si="306"/>
        <v>0</v>
      </c>
      <c r="U1845" s="9">
        <f t="shared" si="307"/>
        <v>0</v>
      </c>
      <c r="V1845" s="9">
        <f t="shared" si="308"/>
        <v>0</v>
      </c>
      <c r="W1845" s="9">
        <f t="shared" si="309"/>
        <v>0</v>
      </c>
      <c r="X1845" s="22">
        <f t="shared" si="310"/>
        <v>0</v>
      </c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</row>
    <row r="1846" spans="1:159" s="4" customFormat="1">
      <c r="A1846" s="78" t="s">
        <v>2447</v>
      </c>
      <c r="B1846" s="90" t="s">
        <v>1701</v>
      </c>
      <c r="C1846" s="91">
        <v>5128</v>
      </c>
      <c r="D1846" s="90" t="s">
        <v>1716</v>
      </c>
      <c r="E1846" s="110" t="str">
        <f>VLOOKUP($C1846,'2023-24 School Level AAFTE'!$C$4:$L$2380,9,FALSE)</f>
        <v>No</v>
      </c>
      <c r="F1846" s="98">
        <f>VLOOKUP($C1846,'2023-24 School Level AAFTE'!$C$4:$J$2380,8,FALSE)</f>
        <v>1596.68</v>
      </c>
      <c r="G1846" s="100">
        <f>IFERROR(IF(E1846= "yes",VLOOKUP(C1846,Summary!$B:$I,5,0),0),0)</f>
        <v>0</v>
      </c>
      <c r="H1846" s="99">
        <f t="shared" si="301"/>
        <v>0</v>
      </c>
      <c r="I1846" s="157">
        <f>VLOOKUP($A1846,'2024-25 Salary &amp; Benefits'!$A:$I,3,FALSE)</f>
        <v>1.18</v>
      </c>
      <c r="J1846" s="157">
        <f>VLOOKUP($A1846,'2024-25 Salary &amp; Benefits'!$A:$I,4,FALSE)</f>
        <v>1.22</v>
      </c>
      <c r="K1846" s="144">
        <f t="shared" si="302"/>
        <v>0</v>
      </c>
      <c r="L1846" s="143">
        <f t="shared" si="303"/>
        <v>0</v>
      </c>
      <c r="M1846" s="145">
        <f>'2024-25 Salary &amp; Benefits'!$E$6</f>
        <v>72728</v>
      </c>
      <c r="N1846" s="145">
        <f>'2024-25 Salary &amp; Benefits'!$F$6</f>
        <v>78209</v>
      </c>
      <c r="O1846" s="9">
        <f t="shared" si="304"/>
        <v>0</v>
      </c>
      <c r="P1846" s="9">
        <f t="shared" si="305"/>
        <v>0</v>
      </c>
      <c r="Q1846" s="9">
        <f>'2024-25 Salary &amp; Benefits'!G$6</f>
        <v>14418.72</v>
      </c>
      <c r="R1846" s="146">
        <f>'2024-25 Salary &amp; Benefits'!H$6</f>
        <v>0.18149999999999999</v>
      </c>
      <c r="S1846" s="146">
        <f>'2024-25 Salary &amp; Benefits'!I$6</f>
        <v>0.17510000000000001</v>
      </c>
      <c r="T1846" s="9">
        <f t="shared" si="306"/>
        <v>0</v>
      </c>
      <c r="U1846" s="9">
        <f t="shared" si="307"/>
        <v>0</v>
      </c>
      <c r="V1846" s="9">
        <f t="shared" si="308"/>
        <v>0</v>
      </c>
      <c r="W1846" s="9">
        <f t="shared" si="309"/>
        <v>0</v>
      </c>
      <c r="X1846" s="22">
        <f t="shared" si="310"/>
        <v>0</v>
      </c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</row>
    <row r="1847" spans="1:159" s="4" customFormat="1">
      <c r="A1847" s="78" t="s">
        <v>2447</v>
      </c>
      <c r="B1847" s="90" t="s">
        <v>1701</v>
      </c>
      <c r="C1847" s="91">
        <v>3981</v>
      </c>
      <c r="D1847" s="90" t="s">
        <v>1708</v>
      </c>
      <c r="E1847" s="110" t="str">
        <f>VLOOKUP($C1847,'2023-24 School Level AAFTE'!$C$4:$L$2380,9,FALSE)</f>
        <v>No</v>
      </c>
      <c r="F1847" s="98">
        <f>VLOOKUP($C1847,'2023-24 School Level AAFTE'!$C$4:$J$2380,8,FALSE)</f>
        <v>34.71</v>
      </c>
      <c r="G1847" s="100">
        <f>IFERROR(IF(E1847= "yes",VLOOKUP(C1847,Summary!$B:$I,5,0),0),0)</f>
        <v>0</v>
      </c>
      <c r="H1847" s="99">
        <f t="shared" si="301"/>
        <v>0</v>
      </c>
      <c r="I1847" s="157">
        <f>VLOOKUP($A1847,'2024-25 Salary &amp; Benefits'!$A:$I,3,FALSE)</f>
        <v>1.18</v>
      </c>
      <c r="J1847" s="157">
        <f>VLOOKUP($A1847,'2024-25 Salary &amp; Benefits'!$A:$I,4,FALSE)</f>
        <v>1.22</v>
      </c>
      <c r="K1847" s="144">
        <f t="shared" si="302"/>
        <v>0</v>
      </c>
      <c r="L1847" s="143">
        <f t="shared" si="303"/>
        <v>0</v>
      </c>
      <c r="M1847" s="145">
        <f>'2024-25 Salary &amp; Benefits'!$E$6</f>
        <v>72728</v>
      </c>
      <c r="N1847" s="145">
        <f>'2024-25 Salary &amp; Benefits'!$F$6</f>
        <v>78209</v>
      </c>
      <c r="O1847" s="9">
        <f t="shared" si="304"/>
        <v>0</v>
      </c>
      <c r="P1847" s="9">
        <f t="shared" si="305"/>
        <v>0</v>
      </c>
      <c r="Q1847" s="9">
        <f>'2024-25 Salary &amp; Benefits'!G$6</f>
        <v>14418.72</v>
      </c>
      <c r="R1847" s="146">
        <f>'2024-25 Salary &amp; Benefits'!H$6</f>
        <v>0.18149999999999999</v>
      </c>
      <c r="S1847" s="146">
        <f>'2024-25 Salary &amp; Benefits'!I$6</f>
        <v>0.17510000000000001</v>
      </c>
      <c r="T1847" s="9">
        <f t="shared" si="306"/>
        <v>0</v>
      </c>
      <c r="U1847" s="9">
        <f t="shared" si="307"/>
        <v>0</v>
      </c>
      <c r="V1847" s="9">
        <f t="shared" si="308"/>
        <v>0</v>
      </c>
      <c r="W1847" s="9">
        <f t="shared" si="309"/>
        <v>0</v>
      </c>
      <c r="X1847" s="22">
        <f t="shared" si="310"/>
        <v>0</v>
      </c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</row>
    <row r="1848" spans="1:159" s="4" customFormat="1">
      <c r="A1848" s="78" t="s">
        <v>2447</v>
      </c>
      <c r="B1848" s="90" t="s">
        <v>1701</v>
      </c>
      <c r="C1848" s="91">
        <v>5100</v>
      </c>
      <c r="D1848" s="90" t="s">
        <v>1715</v>
      </c>
      <c r="E1848" s="110" t="str">
        <f>VLOOKUP($C1848,'2023-24 School Level AAFTE'!$C$4:$L$2380,9,FALSE)</f>
        <v>No</v>
      </c>
      <c r="F1848" s="98">
        <f>VLOOKUP($C1848,'2023-24 School Level AAFTE'!$C$4:$J$2380,8,FALSE)</f>
        <v>649.58000000000004</v>
      </c>
      <c r="G1848" s="100">
        <f>IFERROR(IF(E1848= "yes",VLOOKUP(C1848,Summary!$B:$I,5,0),0),0)</f>
        <v>0</v>
      </c>
      <c r="H1848" s="99">
        <f t="shared" si="301"/>
        <v>0</v>
      </c>
      <c r="I1848" s="157">
        <f>VLOOKUP($A1848,'2024-25 Salary &amp; Benefits'!$A:$I,3,FALSE)</f>
        <v>1.18</v>
      </c>
      <c r="J1848" s="157">
        <f>VLOOKUP($A1848,'2024-25 Salary &amp; Benefits'!$A:$I,4,FALSE)</f>
        <v>1.22</v>
      </c>
      <c r="K1848" s="144">
        <f t="shared" si="302"/>
        <v>0</v>
      </c>
      <c r="L1848" s="143">
        <f t="shared" si="303"/>
        <v>0</v>
      </c>
      <c r="M1848" s="145">
        <f>'2024-25 Salary &amp; Benefits'!$E$6</f>
        <v>72728</v>
      </c>
      <c r="N1848" s="145">
        <f>'2024-25 Salary &amp; Benefits'!$F$6</f>
        <v>78209</v>
      </c>
      <c r="O1848" s="9">
        <f t="shared" si="304"/>
        <v>0</v>
      </c>
      <c r="P1848" s="9">
        <f t="shared" si="305"/>
        <v>0</v>
      </c>
      <c r="Q1848" s="9">
        <f>'2024-25 Salary &amp; Benefits'!G$6</f>
        <v>14418.72</v>
      </c>
      <c r="R1848" s="146">
        <f>'2024-25 Salary &amp; Benefits'!H$6</f>
        <v>0.18149999999999999</v>
      </c>
      <c r="S1848" s="146">
        <f>'2024-25 Salary &amp; Benefits'!I$6</f>
        <v>0.17510000000000001</v>
      </c>
      <c r="T1848" s="9">
        <f t="shared" si="306"/>
        <v>0</v>
      </c>
      <c r="U1848" s="9">
        <f t="shared" si="307"/>
        <v>0</v>
      </c>
      <c r="V1848" s="9">
        <f t="shared" si="308"/>
        <v>0</v>
      </c>
      <c r="W1848" s="9">
        <f t="shared" si="309"/>
        <v>0</v>
      </c>
      <c r="X1848" s="22">
        <f t="shared" si="310"/>
        <v>0</v>
      </c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</row>
    <row r="1849" spans="1:159" s="4" customFormat="1">
      <c r="A1849" s="78" t="s">
        <v>2447</v>
      </c>
      <c r="B1849" s="90" t="s">
        <v>1701</v>
      </c>
      <c r="C1849" s="91">
        <v>2073</v>
      </c>
      <c r="D1849" s="90" t="s">
        <v>1703</v>
      </c>
      <c r="E1849" s="110" t="str">
        <f>VLOOKUP($C1849,'2023-24 School Level AAFTE'!$C$4:$L$2380,9,FALSE)</f>
        <v>No</v>
      </c>
      <c r="F1849" s="98">
        <f>VLOOKUP($C1849,'2023-24 School Level AAFTE'!$C$4:$J$2380,8,FALSE)</f>
        <v>615.21</v>
      </c>
      <c r="G1849" s="100">
        <f>IFERROR(IF(E1849= "yes",VLOOKUP(C1849,Summary!$B:$I,5,0),0),0)</f>
        <v>0</v>
      </c>
      <c r="H1849" s="99">
        <f t="shared" si="301"/>
        <v>0</v>
      </c>
      <c r="I1849" s="157">
        <f>VLOOKUP($A1849,'2024-25 Salary &amp; Benefits'!$A:$I,3,FALSE)</f>
        <v>1.18</v>
      </c>
      <c r="J1849" s="157">
        <f>VLOOKUP($A1849,'2024-25 Salary &amp; Benefits'!$A:$I,4,FALSE)</f>
        <v>1.22</v>
      </c>
      <c r="K1849" s="144">
        <f t="shared" si="302"/>
        <v>0</v>
      </c>
      <c r="L1849" s="143">
        <f t="shared" si="303"/>
        <v>0</v>
      </c>
      <c r="M1849" s="145">
        <f>'2024-25 Salary &amp; Benefits'!$E$6</f>
        <v>72728</v>
      </c>
      <c r="N1849" s="145">
        <f>'2024-25 Salary &amp; Benefits'!$F$6</f>
        <v>78209</v>
      </c>
      <c r="O1849" s="9">
        <f t="shared" si="304"/>
        <v>0</v>
      </c>
      <c r="P1849" s="9">
        <f t="shared" si="305"/>
        <v>0</v>
      </c>
      <c r="Q1849" s="9">
        <f>'2024-25 Salary &amp; Benefits'!G$6</f>
        <v>14418.72</v>
      </c>
      <c r="R1849" s="146">
        <f>'2024-25 Salary &amp; Benefits'!H$6</f>
        <v>0.18149999999999999</v>
      </c>
      <c r="S1849" s="146">
        <f>'2024-25 Salary &amp; Benefits'!I$6</f>
        <v>0.17510000000000001</v>
      </c>
      <c r="T1849" s="9">
        <f t="shared" si="306"/>
        <v>0</v>
      </c>
      <c r="U1849" s="9">
        <f t="shared" si="307"/>
        <v>0</v>
      </c>
      <c r="V1849" s="9">
        <f t="shared" si="308"/>
        <v>0</v>
      </c>
      <c r="W1849" s="9">
        <f t="shared" si="309"/>
        <v>0</v>
      </c>
      <c r="X1849" s="22">
        <f t="shared" si="310"/>
        <v>0</v>
      </c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</row>
    <row r="1850" spans="1:159" s="4" customFormat="1">
      <c r="A1850" s="78" t="s">
        <v>2447</v>
      </c>
      <c r="B1850" s="90" t="s">
        <v>1701</v>
      </c>
      <c r="C1850" s="91">
        <v>1904</v>
      </c>
      <c r="D1850" s="90" t="s">
        <v>3093</v>
      </c>
      <c r="E1850" s="110" t="str">
        <f>VLOOKUP($C1850,'2023-24 School Level AAFTE'!$C$4:$L$2380,9,FALSE)</f>
        <v>No</v>
      </c>
      <c r="F1850" s="98">
        <f>VLOOKUP($C1850,'2023-24 School Level AAFTE'!$C$4:$J$2380,8,FALSE)</f>
        <v>97.64</v>
      </c>
      <c r="G1850" s="100">
        <f>IFERROR(IF(E1850= "yes",VLOOKUP(C1850,Summary!$B:$I,5,0),0),0)</f>
        <v>0</v>
      </c>
      <c r="H1850" s="99">
        <f t="shared" si="301"/>
        <v>0</v>
      </c>
      <c r="I1850" s="157">
        <f>VLOOKUP($A1850,'2024-25 Salary &amp; Benefits'!$A:$I,3,FALSE)</f>
        <v>1.18</v>
      </c>
      <c r="J1850" s="157">
        <f>VLOOKUP($A1850,'2024-25 Salary &amp; Benefits'!$A:$I,4,FALSE)</f>
        <v>1.22</v>
      </c>
      <c r="K1850" s="144">
        <f t="shared" si="302"/>
        <v>0</v>
      </c>
      <c r="L1850" s="143">
        <f t="shared" si="303"/>
        <v>0</v>
      </c>
      <c r="M1850" s="145">
        <f>'2024-25 Salary &amp; Benefits'!$E$6</f>
        <v>72728</v>
      </c>
      <c r="N1850" s="145">
        <f>'2024-25 Salary &amp; Benefits'!$F$6</f>
        <v>78209</v>
      </c>
      <c r="O1850" s="9">
        <f t="shared" si="304"/>
        <v>0</v>
      </c>
      <c r="P1850" s="9">
        <f t="shared" si="305"/>
        <v>0</v>
      </c>
      <c r="Q1850" s="9">
        <f>'2024-25 Salary &amp; Benefits'!G$6</f>
        <v>14418.72</v>
      </c>
      <c r="R1850" s="146">
        <f>'2024-25 Salary &amp; Benefits'!H$6</f>
        <v>0.18149999999999999</v>
      </c>
      <c r="S1850" s="146">
        <f>'2024-25 Salary &amp; Benefits'!I$6</f>
        <v>0.17510000000000001</v>
      </c>
      <c r="T1850" s="9">
        <f t="shared" si="306"/>
        <v>0</v>
      </c>
      <c r="U1850" s="9">
        <f t="shared" si="307"/>
        <v>0</v>
      </c>
      <c r="V1850" s="9">
        <f t="shared" si="308"/>
        <v>0</v>
      </c>
      <c r="W1850" s="9">
        <f t="shared" si="309"/>
        <v>0</v>
      </c>
      <c r="X1850" s="22">
        <f t="shared" si="310"/>
        <v>0</v>
      </c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</row>
    <row r="1851" spans="1:159" s="4" customFormat="1">
      <c r="A1851" s="78" t="s">
        <v>2447</v>
      </c>
      <c r="B1851" s="90" t="s">
        <v>1701</v>
      </c>
      <c r="C1851" s="91">
        <v>3561</v>
      </c>
      <c r="D1851" s="90" t="s">
        <v>1707</v>
      </c>
      <c r="E1851" s="110" t="str">
        <f>VLOOKUP($C1851,'2023-24 School Level AAFTE'!$C$4:$L$2380,9,FALSE)</f>
        <v>No</v>
      </c>
      <c r="F1851" s="98">
        <f>VLOOKUP($C1851,'2023-24 School Level AAFTE'!$C$4:$J$2380,8,FALSE)</f>
        <v>462.14</v>
      </c>
      <c r="G1851" s="100">
        <f>IFERROR(IF(E1851= "yes",VLOOKUP(C1851,Summary!$B:$I,5,0),0),0)</f>
        <v>0</v>
      </c>
      <c r="H1851" s="99">
        <f t="shared" si="301"/>
        <v>0</v>
      </c>
      <c r="I1851" s="157">
        <f>VLOOKUP($A1851,'2024-25 Salary &amp; Benefits'!$A:$I,3,FALSE)</f>
        <v>1.18</v>
      </c>
      <c r="J1851" s="157">
        <f>VLOOKUP($A1851,'2024-25 Salary &amp; Benefits'!$A:$I,4,FALSE)</f>
        <v>1.22</v>
      </c>
      <c r="K1851" s="144">
        <f t="shared" si="302"/>
        <v>0</v>
      </c>
      <c r="L1851" s="143">
        <f t="shared" si="303"/>
        <v>0</v>
      </c>
      <c r="M1851" s="145">
        <f>'2024-25 Salary &amp; Benefits'!$E$6</f>
        <v>72728</v>
      </c>
      <c r="N1851" s="145">
        <f>'2024-25 Salary &amp; Benefits'!$F$6</f>
        <v>78209</v>
      </c>
      <c r="O1851" s="9">
        <f t="shared" si="304"/>
        <v>0</v>
      </c>
      <c r="P1851" s="9">
        <f t="shared" si="305"/>
        <v>0</v>
      </c>
      <c r="Q1851" s="9">
        <f>'2024-25 Salary &amp; Benefits'!G$6</f>
        <v>14418.72</v>
      </c>
      <c r="R1851" s="146">
        <f>'2024-25 Salary &amp; Benefits'!H$6</f>
        <v>0.18149999999999999</v>
      </c>
      <c r="S1851" s="146">
        <f>'2024-25 Salary &amp; Benefits'!I$6</f>
        <v>0.17510000000000001</v>
      </c>
      <c r="T1851" s="9">
        <f t="shared" si="306"/>
        <v>0</v>
      </c>
      <c r="U1851" s="9">
        <f t="shared" si="307"/>
        <v>0</v>
      </c>
      <c r="V1851" s="9">
        <f t="shared" si="308"/>
        <v>0</v>
      </c>
      <c r="W1851" s="9">
        <f t="shared" si="309"/>
        <v>0</v>
      </c>
      <c r="X1851" s="22">
        <f t="shared" si="310"/>
        <v>0</v>
      </c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</row>
    <row r="1852" spans="1:159" s="4" customFormat="1">
      <c r="A1852" s="78" t="s">
        <v>2447</v>
      </c>
      <c r="B1852" s="90" t="s">
        <v>1701</v>
      </c>
      <c r="C1852" s="91">
        <v>4184</v>
      </c>
      <c r="D1852" s="90" t="s">
        <v>1710</v>
      </c>
      <c r="E1852" s="110" t="str">
        <f>VLOOKUP($C1852,'2023-24 School Level AAFTE'!$C$4:$L$2380,9,FALSE)</f>
        <v>No</v>
      </c>
      <c r="F1852" s="98">
        <f>VLOOKUP($C1852,'2023-24 School Level AAFTE'!$C$4:$J$2380,8,FALSE)</f>
        <v>574.05999999999995</v>
      </c>
      <c r="G1852" s="100">
        <f>IFERROR(IF(E1852= "yes",VLOOKUP(C1852,Summary!$B:$I,5,0),0),0)</f>
        <v>0</v>
      </c>
      <c r="H1852" s="99">
        <f t="shared" si="301"/>
        <v>0</v>
      </c>
      <c r="I1852" s="157">
        <f>VLOOKUP($A1852,'2024-25 Salary &amp; Benefits'!$A:$I,3,FALSE)</f>
        <v>1.18</v>
      </c>
      <c r="J1852" s="157">
        <f>VLOOKUP($A1852,'2024-25 Salary &amp; Benefits'!$A:$I,4,FALSE)</f>
        <v>1.22</v>
      </c>
      <c r="K1852" s="144">
        <f t="shared" si="302"/>
        <v>0</v>
      </c>
      <c r="L1852" s="143">
        <f t="shared" si="303"/>
        <v>0</v>
      </c>
      <c r="M1852" s="145">
        <f>'2024-25 Salary &amp; Benefits'!$E$6</f>
        <v>72728</v>
      </c>
      <c r="N1852" s="145">
        <f>'2024-25 Salary &amp; Benefits'!$F$6</f>
        <v>78209</v>
      </c>
      <c r="O1852" s="9">
        <f t="shared" si="304"/>
        <v>0</v>
      </c>
      <c r="P1852" s="9">
        <f t="shared" si="305"/>
        <v>0</v>
      </c>
      <c r="Q1852" s="9">
        <f>'2024-25 Salary &amp; Benefits'!G$6</f>
        <v>14418.72</v>
      </c>
      <c r="R1852" s="146">
        <f>'2024-25 Salary &amp; Benefits'!H$6</f>
        <v>0.18149999999999999</v>
      </c>
      <c r="S1852" s="146">
        <f>'2024-25 Salary &amp; Benefits'!I$6</f>
        <v>0.17510000000000001</v>
      </c>
      <c r="T1852" s="9">
        <f t="shared" si="306"/>
        <v>0</v>
      </c>
      <c r="U1852" s="9">
        <f t="shared" si="307"/>
        <v>0</v>
      </c>
      <c r="V1852" s="9">
        <f t="shared" si="308"/>
        <v>0</v>
      </c>
      <c r="W1852" s="9">
        <f t="shared" si="309"/>
        <v>0</v>
      </c>
      <c r="X1852" s="22">
        <f t="shared" si="310"/>
        <v>0</v>
      </c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</row>
    <row r="1853" spans="1:159" s="4" customFormat="1">
      <c r="A1853" s="78" t="s">
        <v>2447</v>
      </c>
      <c r="B1853" s="90" t="s">
        <v>1701</v>
      </c>
      <c r="C1853" s="91">
        <v>1730</v>
      </c>
      <c r="D1853" s="90" t="s">
        <v>1702</v>
      </c>
      <c r="E1853" s="110" t="str">
        <f>VLOOKUP($C1853,'2023-24 School Level AAFTE'!$C$4:$L$2380,9,FALSE)</f>
        <v>No</v>
      </c>
      <c r="F1853" s="98">
        <f>VLOOKUP($C1853,'2023-24 School Level AAFTE'!$C$4:$J$2380,8,FALSE)</f>
        <v>6.05</v>
      </c>
      <c r="G1853" s="100">
        <f>IFERROR(IF(E1853= "yes",VLOOKUP(C1853,Summary!$B:$I,5,0),0),0)</f>
        <v>0</v>
      </c>
      <c r="H1853" s="99">
        <f t="shared" si="301"/>
        <v>0</v>
      </c>
      <c r="I1853" s="157">
        <f>VLOOKUP($A1853,'2024-25 Salary &amp; Benefits'!$A:$I,3,FALSE)</f>
        <v>1.18</v>
      </c>
      <c r="J1853" s="157">
        <f>VLOOKUP($A1853,'2024-25 Salary &amp; Benefits'!$A:$I,4,FALSE)</f>
        <v>1.22</v>
      </c>
      <c r="K1853" s="144">
        <f t="shared" si="302"/>
        <v>0</v>
      </c>
      <c r="L1853" s="143">
        <f t="shared" si="303"/>
        <v>0</v>
      </c>
      <c r="M1853" s="145">
        <f>'2024-25 Salary &amp; Benefits'!$E$6</f>
        <v>72728</v>
      </c>
      <c r="N1853" s="145">
        <f>'2024-25 Salary &amp; Benefits'!$F$6</f>
        <v>78209</v>
      </c>
      <c r="O1853" s="9">
        <f t="shared" si="304"/>
        <v>0</v>
      </c>
      <c r="P1853" s="9">
        <f t="shared" si="305"/>
        <v>0</v>
      </c>
      <c r="Q1853" s="9">
        <f>'2024-25 Salary &amp; Benefits'!G$6</f>
        <v>14418.72</v>
      </c>
      <c r="R1853" s="146">
        <f>'2024-25 Salary &amp; Benefits'!H$6</f>
        <v>0.18149999999999999</v>
      </c>
      <c r="S1853" s="146">
        <f>'2024-25 Salary &amp; Benefits'!I$6</f>
        <v>0.17510000000000001</v>
      </c>
      <c r="T1853" s="9">
        <f t="shared" si="306"/>
        <v>0</v>
      </c>
      <c r="U1853" s="9">
        <f t="shared" si="307"/>
        <v>0</v>
      </c>
      <c r="V1853" s="9">
        <f t="shared" si="308"/>
        <v>0</v>
      </c>
      <c r="W1853" s="9">
        <f t="shared" si="309"/>
        <v>0</v>
      </c>
      <c r="X1853" s="22">
        <f t="shared" si="310"/>
        <v>0</v>
      </c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</row>
    <row r="1854" spans="1:159" s="4" customFormat="1">
      <c r="A1854" s="78" t="s">
        <v>2447</v>
      </c>
      <c r="B1854" s="90" t="s">
        <v>1701</v>
      </c>
      <c r="C1854" s="91">
        <v>2428</v>
      </c>
      <c r="D1854" s="90" t="s">
        <v>1704</v>
      </c>
      <c r="E1854" s="110" t="str">
        <f>VLOOKUP($C1854,'2023-24 School Level AAFTE'!$C$4:$L$2380,9,FALSE)</f>
        <v>No</v>
      </c>
      <c r="F1854" s="98">
        <f>VLOOKUP($C1854,'2023-24 School Level AAFTE'!$C$4:$J$2380,8,FALSE)</f>
        <v>1492.0300000000002</v>
      </c>
      <c r="G1854" s="100">
        <f>IFERROR(IF(E1854= "yes",VLOOKUP(C1854,Summary!$B:$I,5,0),0),0)</f>
        <v>0</v>
      </c>
      <c r="H1854" s="99">
        <f t="shared" si="301"/>
        <v>0</v>
      </c>
      <c r="I1854" s="157">
        <f>VLOOKUP($A1854,'2024-25 Salary &amp; Benefits'!$A:$I,3,FALSE)</f>
        <v>1.18</v>
      </c>
      <c r="J1854" s="157">
        <f>VLOOKUP($A1854,'2024-25 Salary &amp; Benefits'!$A:$I,4,FALSE)</f>
        <v>1.22</v>
      </c>
      <c r="K1854" s="144">
        <f t="shared" si="302"/>
        <v>0</v>
      </c>
      <c r="L1854" s="143">
        <f t="shared" si="303"/>
        <v>0</v>
      </c>
      <c r="M1854" s="145">
        <f>'2024-25 Salary &amp; Benefits'!$E$6</f>
        <v>72728</v>
      </c>
      <c r="N1854" s="145">
        <f>'2024-25 Salary &amp; Benefits'!$F$6</f>
        <v>78209</v>
      </c>
      <c r="O1854" s="9">
        <f t="shared" si="304"/>
        <v>0</v>
      </c>
      <c r="P1854" s="9">
        <f t="shared" si="305"/>
        <v>0</v>
      </c>
      <c r="Q1854" s="9">
        <f>'2024-25 Salary &amp; Benefits'!G$6</f>
        <v>14418.72</v>
      </c>
      <c r="R1854" s="146">
        <f>'2024-25 Salary &amp; Benefits'!H$6</f>
        <v>0.18149999999999999</v>
      </c>
      <c r="S1854" s="146">
        <f>'2024-25 Salary &amp; Benefits'!I$6</f>
        <v>0.17510000000000001</v>
      </c>
      <c r="T1854" s="9">
        <f t="shared" si="306"/>
        <v>0</v>
      </c>
      <c r="U1854" s="9">
        <f t="shared" si="307"/>
        <v>0</v>
      </c>
      <c r="V1854" s="9">
        <f t="shared" si="308"/>
        <v>0</v>
      </c>
      <c r="W1854" s="9">
        <f t="shared" si="309"/>
        <v>0</v>
      </c>
      <c r="X1854" s="22">
        <f t="shared" si="310"/>
        <v>0</v>
      </c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</row>
    <row r="1855" spans="1:159" s="4" customFormat="1">
      <c r="A1855" s="78" t="s">
        <v>2447</v>
      </c>
      <c r="B1855" s="90" t="s">
        <v>1701</v>
      </c>
      <c r="C1855" s="91">
        <v>4383</v>
      </c>
      <c r="D1855" s="90" t="s">
        <v>1713</v>
      </c>
      <c r="E1855" s="110" t="str">
        <f>VLOOKUP($C1855,'2023-24 School Level AAFTE'!$C$4:$L$2380,9,FALSE)</f>
        <v>No</v>
      </c>
      <c r="F1855" s="98">
        <f>VLOOKUP($C1855,'2023-24 School Level AAFTE'!$C$4:$J$2380,8,FALSE)</f>
        <v>396.06</v>
      </c>
      <c r="G1855" s="100">
        <f>IFERROR(IF(E1855= "yes",VLOOKUP(C1855,Summary!$B:$I,5,0),0),0)</f>
        <v>0</v>
      </c>
      <c r="H1855" s="99">
        <f t="shared" si="301"/>
        <v>0</v>
      </c>
      <c r="I1855" s="157">
        <f>VLOOKUP($A1855,'2024-25 Salary &amp; Benefits'!$A:$I,3,FALSE)</f>
        <v>1.18</v>
      </c>
      <c r="J1855" s="157">
        <f>VLOOKUP($A1855,'2024-25 Salary &amp; Benefits'!$A:$I,4,FALSE)</f>
        <v>1.22</v>
      </c>
      <c r="K1855" s="144">
        <f t="shared" si="302"/>
        <v>0</v>
      </c>
      <c r="L1855" s="143">
        <f t="shared" si="303"/>
        <v>0</v>
      </c>
      <c r="M1855" s="145">
        <f>'2024-25 Salary &amp; Benefits'!$E$6</f>
        <v>72728</v>
      </c>
      <c r="N1855" s="145">
        <f>'2024-25 Salary &amp; Benefits'!$F$6</f>
        <v>78209</v>
      </c>
      <c r="O1855" s="9">
        <f t="shared" si="304"/>
        <v>0</v>
      </c>
      <c r="P1855" s="9">
        <f t="shared" si="305"/>
        <v>0</v>
      </c>
      <c r="Q1855" s="9">
        <f>'2024-25 Salary &amp; Benefits'!G$6</f>
        <v>14418.72</v>
      </c>
      <c r="R1855" s="146">
        <f>'2024-25 Salary &amp; Benefits'!H$6</f>
        <v>0.18149999999999999</v>
      </c>
      <c r="S1855" s="146">
        <f>'2024-25 Salary &amp; Benefits'!I$6</f>
        <v>0.17510000000000001</v>
      </c>
      <c r="T1855" s="9">
        <f t="shared" si="306"/>
        <v>0</v>
      </c>
      <c r="U1855" s="9">
        <f t="shared" si="307"/>
        <v>0</v>
      </c>
      <c r="V1855" s="9">
        <f t="shared" si="308"/>
        <v>0</v>
      </c>
      <c r="W1855" s="9">
        <f t="shared" si="309"/>
        <v>0</v>
      </c>
      <c r="X1855" s="22">
        <f t="shared" si="310"/>
        <v>0</v>
      </c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</row>
    <row r="1856" spans="1:159" s="4" customFormat="1">
      <c r="A1856" s="78" t="s">
        <v>2447</v>
      </c>
      <c r="B1856" s="90" t="s">
        <v>1701</v>
      </c>
      <c r="C1856" s="91">
        <v>4145</v>
      </c>
      <c r="D1856" s="81" t="s">
        <v>1709</v>
      </c>
      <c r="E1856" s="110" t="str">
        <f>VLOOKUP($C1856,'2023-24 School Level AAFTE'!$C$4:$L$2380,9,FALSE)</f>
        <v>No</v>
      </c>
      <c r="F1856" s="98">
        <f>VLOOKUP($C1856,'2023-24 School Level AAFTE'!$C$4:$J$2380,8,FALSE)</f>
        <v>625.01</v>
      </c>
      <c r="G1856" s="100">
        <f>IFERROR(IF(E1856= "yes",VLOOKUP(C1856,Summary!$B:$I,5,0),0),0)</f>
        <v>0</v>
      </c>
      <c r="H1856" s="99">
        <f t="shared" si="301"/>
        <v>0</v>
      </c>
      <c r="I1856" s="157">
        <f>VLOOKUP($A1856,'2024-25 Salary &amp; Benefits'!$A:$I,3,FALSE)</f>
        <v>1.18</v>
      </c>
      <c r="J1856" s="157">
        <f>VLOOKUP($A1856,'2024-25 Salary &amp; Benefits'!$A:$I,4,FALSE)</f>
        <v>1.22</v>
      </c>
      <c r="K1856" s="144">
        <f t="shared" si="302"/>
        <v>0</v>
      </c>
      <c r="L1856" s="143">
        <f t="shared" si="303"/>
        <v>0</v>
      </c>
      <c r="M1856" s="145">
        <f>'2024-25 Salary &amp; Benefits'!$E$6</f>
        <v>72728</v>
      </c>
      <c r="N1856" s="145">
        <f>'2024-25 Salary &amp; Benefits'!$F$6</f>
        <v>78209</v>
      </c>
      <c r="O1856" s="9">
        <f t="shared" si="304"/>
        <v>0</v>
      </c>
      <c r="P1856" s="9">
        <f t="shared" si="305"/>
        <v>0</v>
      </c>
      <c r="Q1856" s="9">
        <f>'2024-25 Salary &amp; Benefits'!G$6</f>
        <v>14418.72</v>
      </c>
      <c r="R1856" s="146">
        <f>'2024-25 Salary &amp; Benefits'!H$6</f>
        <v>0.18149999999999999</v>
      </c>
      <c r="S1856" s="146">
        <f>'2024-25 Salary &amp; Benefits'!I$6</f>
        <v>0.17510000000000001</v>
      </c>
      <c r="T1856" s="9">
        <f t="shared" si="306"/>
        <v>0</v>
      </c>
      <c r="U1856" s="9">
        <f t="shared" si="307"/>
        <v>0</v>
      </c>
      <c r="V1856" s="9">
        <f t="shared" si="308"/>
        <v>0</v>
      </c>
      <c r="W1856" s="9">
        <f t="shared" si="309"/>
        <v>0</v>
      </c>
      <c r="X1856" s="22">
        <f t="shared" si="310"/>
        <v>0</v>
      </c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</row>
    <row r="1857" spans="1:159" s="4" customFormat="1">
      <c r="A1857" s="78" t="s">
        <v>2332</v>
      </c>
      <c r="B1857" s="90" t="s">
        <v>825</v>
      </c>
      <c r="C1857" s="91">
        <v>5015</v>
      </c>
      <c r="D1857" s="90" t="s">
        <v>833</v>
      </c>
      <c r="E1857" s="110" t="str">
        <f>VLOOKUP($C1857,'2023-24 School Level AAFTE'!$C$4:$L$2380,9,FALSE)</f>
        <v>No</v>
      </c>
      <c r="F1857" s="98">
        <f>VLOOKUP($C1857,'2023-24 School Level AAFTE'!$C$4:$J$2380,8,FALSE)</f>
        <v>521.84</v>
      </c>
      <c r="G1857" s="100">
        <f>IFERROR(IF(E1857= "yes",VLOOKUP(C1857,Summary!$B:$I,5,0),0),0)</f>
        <v>0</v>
      </c>
      <c r="H1857" s="99">
        <f t="shared" si="301"/>
        <v>0</v>
      </c>
      <c r="I1857" s="157">
        <f>VLOOKUP($A1857,'2024-25 Salary &amp; Benefits'!$A:$I,3,FALSE)</f>
        <v>1.18</v>
      </c>
      <c r="J1857" s="157">
        <f>VLOOKUP($A1857,'2024-25 Salary &amp; Benefits'!$A:$I,4,FALSE)</f>
        <v>1.18</v>
      </c>
      <c r="K1857" s="144">
        <f t="shared" si="302"/>
        <v>0</v>
      </c>
      <c r="L1857" s="143">
        <f t="shared" si="303"/>
        <v>0</v>
      </c>
      <c r="M1857" s="145">
        <f>'2024-25 Salary &amp; Benefits'!$E$6</f>
        <v>72728</v>
      </c>
      <c r="N1857" s="145">
        <f>'2024-25 Salary &amp; Benefits'!$F$6</f>
        <v>78209</v>
      </c>
      <c r="O1857" s="9">
        <f t="shared" si="304"/>
        <v>0</v>
      </c>
      <c r="P1857" s="9">
        <f t="shared" si="305"/>
        <v>0</v>
      </c>
      <c r="Q1857" s="9">
        <f>'2024-25 Salary &amp; Benefits'!G$6</f>
        <v>14418.72</v>
      </c>
      <c r="R1857" s="146">
        <f>'2024-25 Salary &amp; Benefits'!H$6</f>
        <v>0.18149999999999999</v>
      </c>
      <c r="S1857" s="146">
        <f>'2024-25 Salary &amp; Benefits'!I$6</f>
        <v>0.17510000000000001</v>
      </c>
      <c r="T1857" s="9">
        <f t="shared" si="306"/>
        <v>0</v>
      </c>
      <c r="U1857" s="9">
        <f t="shared" si="307"/>
        <v>0</v>
      </c>
      <c r="V1857" s="9">
        <f t="shared" si="308"/>
        <v>0</v>
      </c>
      <c r="W1857" s="9">
        <f t="shared" si="309"/>
        <v>0</v>
      </c>
      <c r="X1857" s="22">
        <f t="shared" si="310"/>
        <v>0</v>
      </c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</row>
    <row r="1858" spans="1:159" s="4" customFormat="1">
      <c r="A1858" s="78" t="s">
        <v>2332</v>
      </c>
      <c r="B1858" s="90" t="s">
        <v>825</v>
      </c>
      <c r="C1858" s="91">
        <v>4397</v>
      </c>
      <c r="D1858" s="90" t="s">
        <v>832</v>
      </c>
      <c r="E1858" s="110" t="str">
        <f>VLOOKUP($C1858,'2023-24 School Level AAFTE'!$C$4:$L$2380,9,FALSE)</f>
        <v>No</v>
      </c>
      <c r="F1858" s="98">
        <f>VLOOKUP($C1858,'2023-24 School Level AAFTE'!$C$4:$J$2380,8,FALSE)</f>
        <v>533.29999999999995</v>
      </c>
      <c r="G1858" s="100">
        <f>IFERROR(IF(E1858= "yes",VLOOKUP(C1858,Summary!$B:$I,5,0),0),0)</f>
        <v>0</v>
      </c>
      <c r="H1858" s="99">
        <f t="shared" si="301"/>
        <v>0</v>
      </c>
      <c r="I1858" s="157">
        <f>VLOOKUP($A1858,'2024-25 Salary &amp; Benefits'!$A:$I,3,FALSE)</f>
        <v>1.18</v>
      </c>
      <c r="J1858" s="157">
        <f>VLOOKUP($A1858,'2024-25 Salary &amp; Benefits'!$A:$I,4,FALSE)</f>
        <v>1.18</v>
      </c>
      <c r="K1858" s="144">
        <f t="shared" si="302"/>
        <v>0</v>
      </c>
      <c r="L1858" s="143">
        <f t="shared" si="303"/>
        <v>0</v>
      </c>
      <c r="M1858" s="145">
        <f>'2024-25 Salary &amp; Benefits'!$E$6</f>
        <v>72728</v>
      </c>
      <c r="N1858" s="145">
        <f>'2024-25 Salary &amp; Benefits'!$F$6</f>
        <v>78209</v>
      </c>
      <c r="O1858" s="9">
        <f t="shared" si="304"/>
        <v>0</v>
      </c>
      <c r="P1858" s="9">
        <f t="shared" si="305"/>
        <v>0</v>
      </c>
      <c r="Q1858" s="9">
        <f>'2024-25 Salary &amp; Benefits'!G$6</f>
        <v>14418.72</v>
      </c>
      <c r="R1858" s="146">
        <f>'2024-25 Salary &amp; Benefits'!H$6</f>
        <v>0.18149999999999999</v>
      </c>
      <c r="S1858" s="146">
        <f>'2024-25 Salary &amp; Benefits'!I$6</f>
        <v>0.17510000000000001</v>
      </c>
      <c r="T1858" s="9">
        <f t="shared" si="306"/>
        <v>0</v>
      </c>
      <c r="U1858" s="9">
        <f t="shared" si="307"/>
        <v>0</v>
      </c>
      <c r="V1858" s="9">
        <f t="shared" si="308"/>
        <v>0</v>
      </c>
      <c r="W1858" s="9">
        <f t="shared" si="309"/>
        <v>0</v>
      </c>
      <c r="X1858" s="22">
        <f t="shared" si="310"/>
        <v>0</v>
      </c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</row>
    <row r="1859" spans="1:159" s="4" customFormat="1">
      <c r="A1859" s="78" t="s">
        <v>2332</v>
      </c>
      <c r="B1859" s="90" t="s">
        <v>825</v>
      </c>
      <c r="C1859" s="91">
        <v>4308</v>
      </c>
      <c r="D1859" s="90" t="s">
        <v>831</v>
      </c>
      <c r="E1859" s="110" t="str">
        <f>VLOOKUP($C1859,'2023-24 School Level AAFTE'!$C$4:$L$2380,9,FALSE)</f>
        <v>No</v>
      </c>
      <c r="F1859" s="98">
        <f>VLOOKUP($C1859,'2023-24 School Level AAFTE'!$C$4:$J$2380,8,FALSE)</f>
        <v>561.02</v>
      </c>
      <c r="G1859" s="100">
        <f>IFERROR(IF(E1859= "yes",VLOOKUP(C1859,Summary!$B:$I,5,0),0),0)</f>
        <v>0</v>
      </c>
      <c r="H1859" s="99">
        <f t="shared" si="301"/>
        <v>0</v>
      </c>
      <c r="I1859" s="157">
        <f>VLOOKUP($A1859,'2024-25 Salary &amp; Benefits'!$A:$I,3,FALSE)</f>
        <v>1.18</v>
      </c>
      <c r="J1859" s="157">
        <f>VLOOKUP($A1859,'2024-25 Salary &amp; Benefits'!$A:$I,4,FALSE)</f>
        <v>1.18</v>
      </c>
      <c r="K1859" s="144">
        <f t="shared" si="302"/>
        <v>0</v>
      </c>
      <c r="L1859" s="143">
        <f t="shared" si="303"/>
        <v>0</v>
      </c>
      <c r="M1859" s="145">
        <f>'2024-25 Salary &amp; Benefits'!$E$6</f>
        <v>72728</v>
      </c>
      <c r="N1859" s="145">
        <f>'2024-25 Salary &amp; Benefits'!$F$6</f>
        <v>78209</v>
      </c>
      <c r="O1859" s="9">
        <f t="shared" si="304"/>
        <v>0</v>
      </c>
      <c r="P1859" s="9">
        <f t="shared" si="305"/>
        <v>0</v>
      </c>
      <c r="Q1859" s="9">
        <f>'2024-25 Salary &amp; Benefits'!G$6</f>
        <v>14418.72</v>
      </c>
      <c r="R1859" s="146">
        <f>'2024-25 Salary &amp; Benefits'!H$6</f>
        <v>0.18149999999999999</v>
      </c>
      <c r="S1859" s="146">
        <f>'2024-25 Salary &amp; Benefits'!I$6</f>
        <v>0.17510000000000001</v>
      </c>
      <c r="T1859" s="9">
        <f t="shared" si="306"/>
        <v>0</v>
      </c>
      <c r="U1859" s="9">
        <f t="shared" si="307"/>
        <v>0</v>
      </c>
      <c r="V1859" s="9">
        <f t="shared" si="308"/>
        <v>0</v>
      </c>
      <c r="W1859" s="9">
        <f t="shared" si="309"/>
        <v>0</v>
      </c>
      <c r="X1859" s="22">
        <f t="shared" si="310"/>
        <v>0</v>
      </c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</row>
    <row r="1860" spans="1:159" s="4" customFormat="1">
      <c r="A1860" s="78" t="s">
        <v>2332</v>
      </c>
      <c r="B1860" s="90" t="s">
        <v>825</v>
      </c>
      <c r="C1860" s="91">
        <v>2222</v>
      </c>
      <c r="D1860" s="90" t="s">
        <v>827</v>
      </c>
      <c r="E1860" s="110" t="str">
        <f>VLOOKUP($C1860,'2023-24 School Level AAFTE'!$C$4:$L$2380,9,FALSE)</f>
        <v>No</v>
      </c>
      <c r="F1860" s="98">
        <f>VLOOKUP($C1860,'2023-24 School Level AAFTE'!$C$4:$J$2380,8,FALSE)</f>
        <v>471.46</v>
      </c>
      <c r="G1860" s="100">
        <f>IFERROR(IF(E1860= "yes",VLOOKUP(C1860,Summary!$B:$I,5,0),0),0)</f>
        <v>0</v>
      </c>
      <c r="H1860" s="99">
        <f t="shared" ref="H1860:H1923" si="311">IF(E1860= "yes", F1860,0)</f>
        <v>0</v>
      </c>
      <c r="I1860" s="157">
        <f>VLOOKUP($A1860,'2024-25 Salary &amp; Benefits'!$A:$I,3,FALSE)</f>
        <v>1.18</v>
      </c>
      <c r="J1860" s="157">
        <f>VLOOKUP($A1860,'2024-25 Salary &amp; Benefits'!$A:$I,4,FALSE)</f>
        <v>1.18</v>
      </c>
      <c r="K1860" s="144">
        <f t="shared" ref="K1860:K1923" si="312">IF(G1860&gt;0,G1860,H1860)</f>
        <v>0</v>
      </c>
      <c r="L1860" s="143">
        <f t="shared" ref="L1860:L1923" si="313">ROUND((($K1860*1.1*36)/15)/900,3)</f>
        <v>0</v>
      </c>
      <c r="M1860" s="145">
        <f>'2024-25 Salary &amp; Benefits'!$E$6</f>
        <v>72728</v>
      </c>
      <c r="N1860" s="145">
        <f>'2024-25 Salary &amp; Benefits'!$F$6</f>
        <v>78209</v>
      </c>
      <c r="O1860" s="9">
        <f t="shared" ref="O1860:O1923" si="314">ROUND($I1860*$M1860*$L1860,2)</f>
        <v>0</v>
      </c>
      <c r="P1860" s="9">
        <f t="shared" ref="P1860:P1923" si="315">ROUND($J1860*$N1860*$L1860,2)-O1860</f>
        <v>0</v>
      </c>
      <c r="Q1860" s="9">
        <f>'2024-25 Salary &amp; Benefits'!G$6</f>
        <v>14418.72</v>
      </c>
      <c r="R1860" s="146">
        <f>'2024-25 Salary &amp; Benefits'!H$6</f>
        <v>0.18149999999999999</v>
      </c>
      <c r="S1860" s="146">
        <f>'2024-25 Salary &amp; Benefits'!I$6</f>
        <v>0.17510000000000001</v>
      </c>
      <c r="T1860" s="9">
        <f t="shared" ref="T1860:T1923" si="316">ROUND(O1860*R1860+P1860*S1860+L1860*Q1860,2)</f>
        <v>0</v>
      </c>
      <c r="U1860" s="9">
        <f t="shared" ref="U1860:U1923" si="317">ROUND((($N1860*$J1860*$L1860)/180)*3,2)</f>
        <v>0</v>
      </c>
      <c r="V1860" s="9">
        <f t="shared" ref="V1860:V1923" si="318">ROUND(U1860*S1860,2)</f>
        <v>0</v>
      </c>
      <c r="W1860" s="9">
        <f t="shared" ref="W1860:W1923" si="319">SUM(U1860:V1860)</f>
        <v>0</v>
      </c>
      <c r="X1860" s="22">
        <f t="shared" ref="X1860:X1923" si="320">SUM(T1860,O1860:P1860,W1860)</f>
        <v>0</v>
      </c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</row>
    <row r="1861" spans="1:159" s="4" customFormat="1">
      <c r="A1861" s="78" t="s">
        <v>2332</v>
      </c>
      <c r="B1861" s="90" t="s">
        <v>825</v>
      </c>
      <c r="C1861" s="91">
        <v>2850</v>
      </c>
      <c r="D1861" s="90" t="s">
        <v>830</v>
      </c>
      <c r="E1861" s="110" t="str">
        <f>VLOOKUP($C1861,'2023-24 School Level AAFTE'!$C$4:$L$2380,9,FALSE)</f>
        <v>No</v>
      </c>
      <c r="F1861" s="98">
        <f>VLOOKUP($C1861,'2023-24 School Level AAFTE'!$C$4:$J$2380,8,FALSE)</f>
        <v>2165.29</v>
      </c>
      <c r="G1861" s="100">
        <f>IFERROR(IF(E1861= "yes",VLOOKUP(C1861,Summary!$B:$I,5,0),0),0)</f>
        <v>0</v>
      </c>
      <c r="H1861" s="99">
        <f t="shared" si="311"/>
        <v>0</v>
      </c>
      <c r="I1861" s="157">
        <f>VLOOKUP($A1861,'2024-25 Salary &amp; Benefits'!$A:$I,3,FALSE)</f>
        <v>1.18</v>
      </c>
      <c r="J1861" s="157">
        <f>VLOOKUP($A1861,'2024-25 Salary &amp; Benefits'!$A:$I,4,FALSE)</f>
        <v>1.18</v>
      </c>
      <c r="K1861" s="144">
        <f t="shared" si="312"/>
        <v>0</v>
      </c>
      <c r="L1861" s="143">
        <f t="shared" si="313"/>
        <v>0</v>
      </c>
      <c r="M1861" s="145">
        <f>'2024-25 Salary &amp; Benefits'!$E$6</f>
        <v>72728</v>
      </c>
      <c r="N1861" s="145">
        <f>'2024-25 Salary &amp; Benefits'!$F$6</f>
        <v>78209</v>
      </c>
      <c r="O1861" s="9">
        <f t="shared" si="314"/>
        <v>0</v>
      </c>
      <c r="P1861" s="9">
        <f t="shared" si="315"/>
        <v>0</v>
      </c>
      <c r="Q1861" s="9">
        <f>'2024-25 Salary &amp; Benefits'!G$6</f>
        <v>14418.72</v>
      </c>
      <c r="R1861" s="146">
        <f>'2024-25 Salary &amp; Benefits'!H$6</f>
        <v>0.18149999999999999</v>
      </c>
      <c r="S1861" s="146">
        <f>'2024-25 Salary &amp; Benefits'!I$6</f>
        <v>0.17510000000000001</v>
      </c>
      <c r="T1861" s="9">
        <f t="shared" si="316"/>
        <v>0</v>
      </c>
      <c r="U1861" s="9">
        <f t="shared" si="317"/>
        <v>0</v>
      </c>
      <c r="V1861" s="9">
        <f t="shared" si="318"/>
        <v>0</v>
      </c>
      <c r="W1861" s="9">
        <f t="shared" si="319"/>
        <v>0</v>
      </c>
      <c r="X1861" s="22">
        <f t="shared" si="320"/>
        <v>0</v>
      </c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</row>
    <row r="1862" spans="1:159" s="4" customFormat="1">
      <c r="A1862" s="78" t="s">
        <v>2332</v>
      </c>
      <c r="B1862" s="90" t="s">
        <v>825</v>
      </c>
      <c r="C1862" s="91">
        <v>2287</v>
      </c>
      <c r="D1862" s="90" t="s">
        <v>828</v>
      </c>
      <c r="E1862" s="110" t="str">
        <f>VLOOKUP($C1862,'2023-24 School Level AAFTE'!$C$4:$L$2380,9,FALSE)</f>
        <v>No</v>
      </c>
      <c r="F1862" s="98">
        <f>VLOOKUP($C1862,'2023-24 School Level AAFTE'!$C$4:$J$2380,8,FALSE)</f>
        <v>456.71</v>
      </c>
      <c r="G1862" s="100">
        <f>IFERROR(IF(E1862= "yes",VLOOKUP(C1862,Summary!$B:$I,5,0),0),0)</f>
        <v>0</v>
      </c>
      <c r="H1862" s="99">
        <f t="shared" si="311"/>
        <v>0</v>
      </c>
      <c r="I1862" s="157">
        <f>VLOOKUP($A1862,'2024-25 Salary &amp; Benefits'!$A:$I,3,FALSE)</f>
        <v>1.18</v>
      </c>
      <c r="J1862" s="157">
        <f>VLOOKUP($A1862,'2024-25 Salary &amp; Benefits'!$A:$I,4,FALSE)</f>
        <v>1.18</v>
      </c>
      <c r="K1862" s="144">
        <f t="shared" si="312"/>
        <v>0</v>
      </c>
      <c r="L1862" s="143">
        <f t="shared" si="313"/>
        <v>0</v>
      </c>
      <c r="M1862" s="145">
        <f>'2024-25 Salary &amp; Benefits'!$E$6</f>
        <v>72728</v>
      </c>
      <c r="N1862" s="145">
        <f>'2024-25 Salary &amp; Benefits'!$F$6</f>
        <v>78209</v>
      </c>
      <c r="O1862" s="9">
        <f t="shared" si="314"/>
        <v>0</v>
      </c>
      <c r="P1862" s="9">
        <f t="shared" si="315"/>
        <v>0</v>
      </c>
      <c r="Q1862" s="9">
        <f>'2024-25 Salary &amp; Benefits'!G$6</f>
        <v>14418.72</v>
      </c>
      <c r="R1862" s="146">
        <f>'2024-25 Salary &amp; Benefits'!H$6</f>
        <v>0.18149999999999999</v>
      </c>
      <c r="S1862" s="146">
        <f>'2024-25 Salary &amp; Benefits'!I$6</f>
        <v>0.17510000000000001</v>
      </c>
      <c r="T1862" s="9">
        <f t="shared" si="316"/>
        <v>0</v>
      </c>
      <c r="U1862" s="9">
        <f t="shared" si="317"/>
        <v>0</v>
      </c>
      <c r="V1862" s="9">
        <f t="shared" si="318"/>
        <v>0</v>
      </c>
      <c r="W1862" s="9">
        <f t="shared" si="319"/>
        <v>0</v>
      </c>
      <c r="X1862" s="22">
        <f t="shared" si="320"/>
        <v>0</v>
      </c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</row>
    <row r="1863" spans="1:159" s="4" customFormat="1">
      <c r="A1863" s="78" t="s">
        <v>2332</v>
      </c>
      <c r="B1863" s="90" t="s">
        <v>825</v>
      </c>
      <c r="C1863" s="91">
        <v>5181</v>
      </c>
      <c r="D1863" s="90" t="s">
        <v>835</v>
      </c>
      <c r="E1863" s="110" t="str">
        <f>VLOOKUP($C1863,'2023-24 School Level AAFTE'!$C$4:$L$2380,9,FALSE)</f>
        <v>No</v>
      </c>
      <c r="F1863" s="98">
        <f>VLOOKUP($C1863,'2023-24 School Level AAFTE'!$C$4:$J$2380,8,FALSE)</f>
        <v>15.86</v>
      </c>
      <c r="G1863" s="100">
        <f>IFERROR(IF(E1863= "yes",VLOOKUP(C1863,Summary!$B:$I,5,0),0),0)</f>
        <v>0</v>
      </c>
      <c r="H1863" s="99">
        <f t="shared" si="311"/>
        <v>0</v>
      </c>
      <c r="I1863" s="157">
        <f>VLOOKUP($A1863,'2024-25 Salary &amp; Benefits'!$A:$I,3,FALSE)</f>
        <v>1.18</v>
      </c>
      <c r="J1863" s="157">
        <f>VLOOKUP($A1863,'2024-25 Salary &amp; Benefits'!$A:$I,4,FALSE)</f>
        <v>1.18</v>
      </c>
      <c r="K1863" s="144">
        <f t="shared" si="312"/>
        <v>0</v>
      </c>
      <c r="L1863" s="143">
        <f t="shared" si="313"/>
        <v>0</v>
      </c>
      <c r="M1863" s="145">
        <f>'2024-25 Salary &amp; Benefits'!$E$6</f>
        <v>72728</v>
      </c>
      <c r="N1863" s="145">
        <f>'2024-25 Salary &amp; Benefits'!$F$6</f>
        <v>78209</v>
      </c>
      <c r="O1863" s="9">
        <f t="shared" si="314"/>
        <v>0</v>
      </c>
      <c r="P1863" s="9">
        <f t="shared" si="315"/>
        <v>0</v>
      </c>
      <c r="Q1863" s="9">
        <f>'2024-25 Salary &amp; Benefits'!G$6</f>
        <v>14418.72</v>
      </c>
      <c r="R1863" s="146">
        <f>'2024-25 Salary &amp; Benefits'!H$6</f>
        <v>0.18149999999999999</v>
      </c>
      <c r="S1863" s="146">
        <f>'2024-25 Salary &amp; Benefits'!I$6</f>
        <v>0.17510000000000001</v>
      </c>
      <c r="T1863" s="9">
        <f t="shared" si="316"/>
        <v>0</v>
      </c>
      <c r="U1863" s="9">
        <f t="shared" si="317"/>
        <v>0</v>
      </c>
      <c r="V1863" s="9">
        <f t="shared" si="318"/>
        <v>0</v>
      </c>
      <c r="W1863" s="9">
        <f t="shared" si="319"/>
        <v>0</v>
      </c>
      <c r="X1863" s="22">
        <f t="shared" si="320"/>
        <v>0</v>
      </c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</row>
    <row r="1864" spans="1:159" s="4" customFormat="1">
      <c r="A1864" s="78" t="s">
        <v>2332</v>
      </c>
      <c r="B1864" s="90" t="s">
        <v>825</v>
      </c>
      <c r="C1864" s="91">
        <v>2288</v>
      </c>
      <c r="D1864" s="90" t="s">
        <v>829</v>
      </c>
      <c r="E1864" s="110" t="str">
        <f>VLOOKUP($C1864,'2023-24 School Level AAFTE'!$C$4:$L$2380,9,FALSE)</f>
        <v>No</v>
      </c>
      <c r="F1864" s="98">
        <f>VLOOKUP($C1864,'2023-24 School Level AAFTE'!$C$4:$J$2380,8,FALSE)</f>
        <v>436.57</v>
      </c>
      <c r="G1864" s="100">
        <f>IFERROR(IF(E1864= "yes",VLOOKUP(C1864,Summary!$B:$I,5,0),0),0)</f>
        <v>0</v>
      </c>
      <c r="H1864" s="99">
        <f t="shared" si="311"/>
        <v>0</v>
      </c>
      <c r="I1864" s="157">
        <f>VLOOKUP($A1864,'2024-25 Salary &amp; Benefits'!$A:$I,3,FALSE)</f>
        <v>1.18</v>
      </c>
      <c r="J1864" s="157">
        <f>VLOOKUP($A1864,'2024-25 Salary &amp; Benefits'!$A:$I,4,FALSE)</f>
        <v>1.18</v>
      </c>
      <c r="K1864" s="144">
        <f t="shared" si="312"/>
        <v>0</v>
      </c>
      <c r="L1864" s="143">
        <f t="shared" si="313"/>
        <v>0</v>
      </c>
      <c r="M1864" s="145">
        <f>'2024-25 Salary &amp; Benefits'!$E$6</f>
        <v>72728</v>
      </c>
      <c r="N1864" s="145">
        <f>'2024-25 Salary &amp; Benefits'!$F$6</f>
        <v>78209</v>
      </c>
      <c r="O1864" s="9">
        <f t="shared" si="314"/>
        <v>0</v>
      </c>
      <c r="P1864" s="9">
        <f t="shared" si="315"/>
        <v>0</v>
      </c>
      <c r="Q1864" s="9">
        <f>'2024-25 Salary &amp; Benefits'!G$6</f>
        <v>14418.72</v>
      </c>
      <c r="R1864" s="146">
        <f>'2024-25 Salary &amp; Benefits'!H$6</f>
        <v>0.18149999999999999</v>
      </c>
      <c r="S1864" s="146">
        <f>'2024-25 Salary &amp; Benefits'!I$6</f>
        <v>0.17510000000000001</v>
      </c>
      <c r="T1864" s="9">
        <f t="shared" si="316"/>
        <v>0</v>
      </c>
      <c r="U1864" s="9">
        <f t="shared" si="317"/>
        <v>0</v>
      </c>
      <c r="V1864" s="9">
        <f t="shared" si="318"/>
        <v>0</v>
      </c>
      <c r="W1864" s="9">
        <f t="shared" si="319"/>
        <v>0</v>
      </c>
      <c r="X1864" s="22">
        <f t="shared" si="320"/>
        <v>0</v>
      </c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</row>
    <row r="1865" spans="1:159" s="4" customFormat="1">
      <c r="A1865" s="78" t="s">
        <v>2332</v>
      </c>
      <c r="B1865" s="90" t="s">
        <v>825</v>
      </c>
      <c r="C1865" s="91">
        <v>2124</v>
      </c>
      <c r="D1865" s="90" t="s">
        <v>2998</v>
      </c>
      <c r="E1865" s="110" t="str">
        <f>VLOOKUP($C1865,'2023-24 School Level AAFTE'!$C$4:$L$2380,9,FALSE)</f>
        <v>No</v>
      </c>
      <c r="F1865" s="98">
        <f>VLOOKUP($C1865,'2023-24 School Level AAFTE'!$C$4:$J$2380,8,FALSE)</f>
        <v>493.65</v>
      </c>
      <c r="G1865" s="100">
        <f>IFERROR(IF(E1865= "yes",VLOOKUP(C1865,Summary!$B:$I,5,0),0),0)</f>
        <v>0</v>
      </c>
      <c r="H1865" s="99">
        <f t="shared" si="311"/>
        <v>0</v>
      </c>
      <c r="I1865" s="157">
        <f>VLOOKUP($A1865,'2024-25 Salary &amp; Benefits'!$A:$I,3,FALSE)</f>
        <v>1.18</v>
      </c>
      <c r="J1865" s="157">
        <f>VLOOKUP($A1865,'2024-25 Salary &amp; Benefits'!$A:$I,4,FALSE)</f>
        <v>1.18</v>
      </c>
      <c r="K1865" s="144">
        <f t="shared" si="312"/>
        <v>0</v>
      </c>
      <c r="L1865" s="143">
        <f t="shared" si="313"/>
        <v>0</v>
      </c>
      <c r="M1865" s="145">
        <f>'2024-25 Salary &amp; Benefits'!$E$6</f>
        <v>72728</v>
      </c>
      <c r="N1865" s="145">
        <f>'2024-25 Salary &amp; Benefits'!$F$6</f>
        <v>78209</v>
      </c>
      <c r="O1865" s="9">
        <f t="shared" si="314"/>
        <v>0</v>
      </c>
      <c r="P1865" s="9">
        <f t="shared" si="315"/>
        <v>0</v>
      </c>
      <c r="Q1865" s="9">
        <f>'2024-25 Salary &amp; Benefits'!G$6</f>
        <v>14418.72</v>
      </c>
      <c r="R1865" s="146">
        <f>'2024-25 Salary &amp; Benefits'!H$6</f>
        <v>0.18149999999999999</v>
      </c>
      <c r="S1865" s="146">
        <f>'2024-25 Salary &amp; Benefits'!I$6</f>
        <v>0.17510000000000001</v>
      </c>
      <c r="T1865" s="9">
        <f t="shared" si="316"/>
        <v>0</v>
      </c>
      <c r="U1865" s="9">
        <f t="shared" si="317"/>
        <v>0</v>
      </c>
      <c r="V1865" s="9">
        <f t="shared" si="318"/>
        <v>0</v>
      </c>
      <c r="W1865" s="9">
        <f t="shared" si="319"/>
        <v>0</v>
      </c>
      <c r="X1865" s="22">
        <f t="shared" si="320"/>
        <v>0</v>
      </c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</row>
    <row r="1866" spans="1:159" s="4" customFormat="1">
      <c r="A1866" s="78" t="s">
        <v>2332</v>
      </c>
      <c r="B1866" s="90" t="s">
        <v>825</v>
      </c>
      <c r="C1866" s="91">
        <v>5296</v>
      </c>
      <c r="D1866" s="90" t="s">
        <v>836</v>
      </c>
      <c r="E1866" s="110" t="str">
        <f>VLOOKUP($C1866,'2023-24 School Level AAFTE'!$C$4:$L$2380,9,FALSE)</f>
        <v>No</v>
      </c>
      <c r="F1866" s="98">
        <f>VLOOKUP($C1866,'2023-24 School Level AAFTE'!$C$4:$J$2380,8,FALSE)</f>
        <v>199.52</v>
      </c>
      <c r="G1866" s="100">
        <f>IFERROR(IF(E1866= "yes",VLOOKUP(C1866,Summary!$B:$I,5,0),0),0)</f>
        <v>0</v>
      </c>
      <c r="H1866" s="99">
        <f t="shared" si="311"/>
        <v>0</v>
      </c>
      <c r="I1866" s="157">
        <f>VLOOKUP($A1866,'2024-25 Salary &amp; Benefits'!$A:$I,3,FALSE)</f>
        <v>1.18</v>
      </c>
      <c r="J1866" s="157">
        <f>VLOOKUP($A1866,'2024-25 Salary &amp; Benefits'!$A:$I,4,FALSE)</f>
        <v>1.18</v>
      </c>
      <c r="K1866" s="144">
        <f t="shared" si="312"/>
        <v>0</v>
      </c>
      <c r="L1866" s="143">
        <f t="shared" si="313"/>
        <v>0</v>
      </c>
      <c r="M1866" s="145">
        <f>'2024-25 Salary &amp; Benefits'!$E$6</f>
        <v>72728</v>
      </c>
      <c r="N1866" s="145">
        <f>'2024-25 Salary &amp; Benefits'!$F$6</f>
        <v>78209</v>
      </c>
      <c r="O1866" s="9">
        <f t="shared" si="314"/>
        <v>0</v>
      </c>
      <c r="P1866" s="9">
        <f t="shared" si="315"/>
        <v>0</v>
      </c>
      <c r="Q1866" s="9">
        <f>'2024-25 Salary &amp; Benefits'!G$6</f>
        <v>14418.72</v>
      </c>
      <c r="R1866" s="146">
        <f>'2024-25 Salary &amp; Benefits'!H$6</f>
        <v>0.18149999999999999</v>
      </c>
      <c r="S1866" s="146">
        <f>'2024-25 Salary &amp; Benefits'!I$6</f>
        <v>0.17510000000000001</v>
      </c>
      <c r="T1866" s="9">
        <f t="shared" si="316"/>
        <v>0</v>
      </c>
      <c r="U1866" s="9">
        <f t="shared" si="317"/>
        <v>0</v>
      </c>
      <c r="V1866" s="9">
        <f t="shared" si="318"/>
        <v>0</v>
      </c>
      <c r="W1866" s="9">
        <f t="shared" si="319"/>
        <v>0</v>
      </c>
      <c r="X1866" s="22">
        <f t="shared" si="320"/>
        <v>0</v>
      </c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</row>
    <row r="1867" spans="1:159" s="4" customFormat="1">
      <c r="A1867" s="78" t="s">
        <v>2332</v>
      </c>
      <c r="B1867" s="90" t="s">
        <v>825</v>
      </c>
      <c r="C1867" s="91">
        <v>5457</v>
      </c>
      <c r="D1867" s="90" t="s">
        <v>837</v>
      </c>
      <c r="E1867" s="110" t="str">
        <f>VLOOKUP($C1867,'2023-24 School Level AAFTE'!$C$4:$L$2380,9,FALSE)</f>
        <v>No</v>
      </c>
      <c r="F1867" s="98">
        <f>VLOOKUP($C1867,'2023-24 School Level AAFTE'!$C$4:$J$2380,8,FALSE)</f>
        <v>622.29</v>
      </c>
      <c r="G1867" s="100">
        <f>IFERROR(IF(E1867= "yes",VLOOKUP(C1867,Summary!$B:$I,5,0),0),0)</f>
        <v>0</v>
      </c>
      <c r="H1867" s="99">
        <f t="shared" si="311"/>
        <v>0</v>
      </c>
      <c r="I1867" s="157">
        <f>VLOOKUP($A1867,'2024-25 Salary &amp; Benefits'!$A:$I,3,FALSE)</f>
        <v>1.18</v>
      </c>
      <c r="J1867" s="157">
        <f>VLOOKUP($A1867,'2024-25 Salary &amp; Benefits'!$A:$I,4,FALSE)</f>
        <v>1.18</v>
      </c>
      <c r="K1867" s="144">
        <f t="shared" si="312"/>
        <v>0</v>
      </c>
      <c r="L1867" s="143">
        <f t="shared" si="313"/>
        <v>0</v>
      </c>
      <c r="M1867" s="145">
        <f>'2024-25 Salary &amp; Benefits'!$E$6</f>
        <v>72728</v>
      </c>
      <c r="N1867" s="145">
        <f>'2024-25 Salary &amp; Benefits'!$F$6</f>
        <v>78209</v>
      </c>
      <c r="O1867" s="9">
        <f t="shared" si="314"/>
        <v>0</v>
      </c>
      <c r="P1867" s="9">
        <f t="shared" si="315"/>
        <v>0</v>
      </c>
      <c r="Q1867" s="9">
        <f>'2024-25 Salary &amp; Benefits'!G$6</f>
        <v>14418.72</v>
      </c>
      <c r="R1867" s="146">
        <f>'2024-25 Salary &amp; Benefits'!H$6</f>
        <v>0.18149999999999999</v>
      </c>
      <c r="S1867" s="146">
        <f>'2024-25 Salary &amp; Benefits'!I$6</f>
        <v>0.17510000000000001</v>
      </c>
      <c r="T1867" s="9">
        <f t="shared" si="316"/>
        <v>0</v>
      </c>
      <c r="U1867" s="9">
        <f t="shared" si="317"/>
        <v>0</v>
      </c>
      <c r="V1867" s="9">
        <f t="shared" si="318"/>
        <v>0</v>
      </c>
      <c r="W1867" s="9">
        <f t="shared" si="319"/>
        <v>0</v>
      </c>
      <c r="X1867" s="22">
        <f t="shared" si="320"/>
        <v>0</v>
      </c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</row>
    <row r="1868" spans="1:159" s="4" customFormat="1">
      <c r="A1868" s="78" t="s">
        <v>2332</v>
      </c>
      <c r="B1868" s="90" t="s">
        <v>825</v>
      </c>
      <c r="C1868" s="91">
        <v>5135</v>
      </c>
      <c r="D1868" s="90" t="s">
        <v>834</v>
      </c>
      <c r="E1868" s="110" t="str">
        <f>VLOOKUP($C1868,'2023-24 School Level AAFTE'!$C$4:$L$2380,9,FALSE)</f>
        <v>No</v>
      </c>
      <c r="F1868" s="98">
        <f>VLOOKUP($C1868,'2023-24 School Level AAFTE'!$C$4:$J$2380,8,FALSE)</f>
        <v>539.88</v>
      </c>
      <c r="G1868" s="100">
        <f>IFERROR(IF(E1868= "yes",VLOOKUP(C1868,Summary!$B:$I,5,0),0),0)</f>
        <v>0</v>
      </c>
      <c r="H1868" s="99">
        <f t="shared" si="311"/>
        <v>0</v>
      </c>
      <c r="I1868" s="157">
        <f>VLOOKUP($A1868,'2024-25 Salary &amp; Benefits'!$A:$I,3,FALSE)</f>
        <v>1.18</v>
      </c>
      <c r="J1868" s="157">
        <f>VLOOKUP($A1868,'2024-25 Salary &amp; Benefits'!$A:$I,4,FALSE)</f>
        <v>1.18</v>
      </c>
      <c r="K1868" s="144">
        <f t="shared" si="312"/>
        <v>0</v>
      </c>
      <c r="L1868" s="143">
        <f t="shared" si="313"/>
        <v>0</v>
      </c>
      <c r="M1868" s="145">
        <f>'2024-25 Salary &amp; Benefits'!$E$6</f>
        <v>72728</v>
      </c>
      <c r="N1868" s="145">
        <f>'2024-25 Salary &amp; Benefits'!$F$6</f>
        <v>78209</v>
      </c>
      <c r="O1868" s="9">
        <f t="shared" si="314"/>
        <v>0</v>
      </c>
      <c r="P1868" s="9">
        <f t="shared" si="315"/>
        <v>0</v>
      </c>
      <c r="Q1868" s="9">
        <f>'2024-25 Salary &amp; Benefits'!G$6</f>
        <v>14418.72</v>
      </c>
      <c r="R1868" s="146">
        <f>'2024-25 Salary &amp; Benefits'!H$6</f>
        <v>0.18149999999999999</v>
      </c>
      <c r="S1868" s="146">
        <f>'2024-25 Salary &amp; Benefits'!I$6</f>
        <v>0.17510000000000001</v>
      </c>
      <c r="T1868" s="9">
        <f t="shared" si="316"/>
        <v>0</v>
      </c>
      <c r="U1868" s="9">
        <f t="shared" si="317"/>
        <v>0</v>
      </c>
      <c r="V1868" s="9">
        <f t="shared" si="318"/>
        <v>0</v>
      </c>
      <c r="W1868" s="9">
        <f t="shared" si="319"/>
        <v>0</v>
      </c>
      <c r="X1868" s="22">
        <f t="shared" si="320"/>
        <v>0</v>
      </c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</row>
    <row r="1869" spans="1:159" s="4" customFormat="1">
      <c r="A1869" s="78" t="s">
        <v>2332</v>
      </c>
      <c r="B1869" s="90" t="s">
        <v>825</v>
      </c>
      <c r="C1869" s="91">
        <v>1502</v>
      </c>
      <c r="D1869" s="90" t="s">
        <v>826</v>
      </c>
      <c r="E1869" s="110" t="str">
        <f>VLOOKUP($C1869,'2023-24 School Level AAFTE'!$C$4:$L$2380,9,FALSE)</f>
        <v>No</v>
      </c>
      <c r="F1869" s="98">
        <f>VLOOKUP($C1869,'2023-24 School Level AAFTE'!$C$4:$J$2380,8,FALSE)</f>
        <v>55.19</v>
      </c>
      <c r="G1869" s="100">
        <f>IFERROR(IF(E1869= "yes",VLOOKUP(C1869,Summary!$B:$I,5,0),0),0)</f>
        <v>0</v>
      </c>
      <c r="H1869" s="99">
        <f t="shared" si="311"/>
        <v>0</v>
      </c>
      <c r="I1869" s="157">
        <f>VLOOKUP($A1869,'2024-25 Salary &amp; Benefits'!$A:$I,3,FALSE)</f>
        <v>1.18</v>
      </c>
      <c r="J1869" s="157">
        <f>VLOOKUP($A1869,'2024-25 Salary &amp; Benefits'!$A:$I,4,FALSE)</f>
        <v>1.18</v>
      </c>
      <c r="K1869" s="144">
        <f t="shared" si="312"/>
        <v>0</v>
      </c>
      <c r="L1869" s="143">
        <f t="shared" si="313"/>
        <v>0</v>
      </c>
      <c r="M1869" s="145">
        <f>'2024-25 Salary &amp; Benefits'!$E$6</f>
        <v>72728</v>
      </c>
      <c r="N1869" s="145">
        <f>'2024-25 Salary &amp; Benefits'!$F$6</f>
        <v>78209</v>
      </c>
      <c r="O1869" s="9">
        <f t="shared" si="314"/>
        <v>0</v>
      </c>
      <c r="P1869" s="9">
        <f t="shared" si="315"/>
        <v>0</v>
      </c>
      <c r="Q1869" s="9">
        <f>'2024-25 Salary &amp; Benefits'!G$6</f>
        <v>14418.72</v>
      </c>
      <c r="R1869" s="146">
        <f>'2024-25 Salary &amp; Benefits'!H$6</f>
        <v>0.18149999999999999</v>
      </c>
      <c r="S1869" s="146">
        <f>'2024-25 Salary &amp; Benefits'!I$6</f>
        <v>0.17510000000000001</v>
      </c>
      <c r="T1869" s="9">
        <f t="shared" si="316"/>
        <v>0</v>
      </c>
      <c r="U1869" s="9">
        <f t="shared" si="317"/>
        <v>0</v>
      </c>
      <c r="V1869" s="9">
        <f t="shared" si="318"/>
        <v>0</v>
      </c>
      <c r="W1869" s="9">
        <f t="shared" si="319"/>
        <v>0</v>
      </c>
      <c r="X1869" s="22">
        <f t="shared" si="320"/>
        <v>0</v>
      </c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</row>
    <row r="1870" spans="1:159" s="4" customFormat="1">
      <c r="A1870" s="78" t="s">
        <v>2292</v>
      </c>
      <c r="B1870" s="90" t="s">
        <v>425</v>
      </c>
      <c r="C1870" s="91">
        <v>2694</v>
      </c>
      <c r="D1870" s="90" t="s">
        <v>426</v>
      </c>
      <c r="E1870" s="110" t="str">
        <f>VLOOKUP($C1870,'2023-24 School Level AAFTE'!$C$4:$L$2380,9,FALSE)</f>
        <v>Yes</v>
      </c>
      <c r="F1870" s="98">
        <f>VLOOKUP($C1870,'2023-24 School Level AAFTE'!$C$4:$J$2380,8,FALSE)</f>
        <v>334.95000000000005</v>
      </c>
      <c r="G1870" s="100">
        <f>IFERROR(IF(E1870= "yes",VLOOKUP(C1870,Summary!$B:$I,5,0),0),0)</f>
        <v>0</v>
      </c>
      <c r="H1870" s="99">
        <f t="shared" si="311"/>
        <v>334.95000000000005</v>
      </c>
      <c r="I1870" s="157">
        <f>VLOOKUP($A1870,'2024-25 Salary &amp; Benefits'!$A:$I,3,FALSE)</f>
        <v>1</v>
      </c>
      <c r="J1870" s="157">
        <f>VLOOKUP($A1870,'2024-25 Salary &amp; Benefits'!$A:$I,4,FALSE)</f>
        <v>1</v>
      </c>
      <c r="K1870" s="144">
        <f t="shared" si="312"/>
        <v>334.95000000000005</v>
      </c>
      <c r="L1870" s="143">
        <f t="shared" si="313"/>
        <v>0.98299999999999998</v>
      </c>
      <c r="M1870" s="145">
        <f>'2024-25 Salary &amp; Benefits'!$E$6</f>
        <v>72728</v>
      </c>
      <c r="N1870" s="145">
        <f>'2024-25 Salary &amp; Benefits'!$F$6</f>
        <v>78209</v>
      </c>
      <c r="O1870" s="9">
        <f t="shared" si="314"/>
        <v>71491.62</v>
      </c>
      <c r="P1870" s="9">
        <f t="shared" si="315"/>
        <v>5387.8300000000017</v>
      </c>
      <c r="Q1870" s="9">
        <f>'2024-25 Salary &amp; Benefits'!G$6</f>
        <v>14418.72</v>
      </c>
      <c r="R1870" s="146">
        <f>'2024-25 Salary &amp; Benefits'!H$6</f>
        <v>0.18149999999999999</v>
      </c>
      <c r="S1870" s="146">
        <f>'2024-25 Salary &amp; Benefits'!I$6</f>
        <v>0.17510000000000001</v>
      </c>
      <c r="T1870" s="9">
        <f t="shared" si="316"/>
        <v>28092.74</v>
      </c>
      <c r="U1870" s="9">
        <f t="shared" si="317"/>
        <v>1281.32</v>
      </c>
      <c r="V1870" s="9">
        <f t="shared" si="318"/>
        <v>224.36</v>
      </c>
      <c r="W1870" s="9">
        <f t="shared" si="319"/>
        <v>1505.6799999999998</v>
      </c>
      <c r="X1870" s="22">
        <f t="shared" si="320"/>
        <v>106477.87</v>
      </c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</row>
    <row r="1871" spans="1:159" s="4" customFormat="1">
      <c r="A1871" s="78" t="s">
        <v>2292</v>
      </c>
      <c r="B1871" s="90" t="s">
        <v>425</v>
      </c>
      <c r="C1871" s="91">
        <v>3089</v>
      </c>
      <c r="D1871" s="90" t="s">
        <v>427</v>
      </c>
      <c r="E1871" s="110" t="str">
        <f>VLOOKUP($C1871,'2023-24 School Level AAFTE'!$C$4:$L$2380,9,FALSE)</f>
        <v>Yes</v>
      </c>
      <c r="F1871" s="98">
        <f>VLOOKUP($C1871,'2023-24 School Level AAFTE'!$C$4:$J$2380,8,FALSE)</f>
        <v>199.11</v>
      </c>
      <c r="G1871" s="100">
        <f>IFERROR(IF(E1871= "yes",VLOOKUP(C1871,Summary!$B:$I,5,0),0),0)</f>
        <v>0</v>
      </c>
      <c r="H1871" s="99">
        <f t="shared" si="311"/>
        <v>199.11</v>
      </c>
      <c r="I1871" s="157">
        <f>VLOOKUP($A1871,'2024-25 Salary &amp; Benefits'!$A:$I,3,FALSE)</f>
        <v>1</v>
      </c>
      <c r="J1871" s="157">
        <f>VLOOKUP($A1871,'2024-25 Salary &amp; Benefits'!$A:$I,4,FALSE)</f>
        <v>1</v>
      </c>
      <c r="K1871" s="144">
        <f t="shared" si="312"/>
        <v>199.11</v>
      </c>
      <c r="L1871" s="143">
        <f t="shared" si="313"/>
        <v>0.58399999999999996</v>
      </c>
      <c r="M1871" s="145">
        <f>'2024-25 Salary &amp; Benefits'!$E$6</f>
        <v>72728</v>
      </c>
      <c r="N1871" s="145">
        <f>'2024-25 Salary &amp; Benefits'!$F$6</f>
        <v>78209</v>
      </c>
      <c r="O1871" s="9">
        <f t="shared" si="314"/>
        <v>42473.15</v>
      </c>
      <c r="P1871" s="9">
        <f t="shared" si="315"/>
        <v>3200.9099999999962</v>
      </c>
      <c r="Q1871" s="9">
        <f>'2024-25 Salary &amp; Benefits'!G$6</f>
        <v>14418.72</v>
      </c>
      <c r="R1871" s="146">
        <f>'2024-25 Salary &amp; Benefits'!H$6</f>
        <v>0.18149999999999999</v>
      </c>
      <c r="S1871" s="146">
        <f>'2024-25 Salary &amp; Benefits'!I$6</f>
        <v>0.17510000000000001</v>
      </c>
      <c r="T1871" s="9">
        <f t="shared" si="316"/>
        <v>16689.89</v>
      </c>
      <c r="U1871" s="9">
        <f t="shared" si="317"/>
        <v>761.23</v>
      </c>
      <c r="V1871" s="9">
        <f t="shared" si="318"/>
        <v>133.29</v>
      </c>
      <c r="W1871" s="9">
        <f t="shared" si="319"/>
        <v>894.52</v>
      </c>
      <c r="X1871" s="22">
        <f t="shared" si="320"/>
        <v>63258.469999999994</v>
      </c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</row>
    <row r="1872" spans="1:159" s="4" customFormat="1">
      <c r="A1872" s="78" t="s">
        <v>2401</v>
      </c>
      <c r="B1872" s="90" t="s">
        <v>1255</v>
      </c>
      <c r="C1872" s="91">
        <v>2804</v>
      </c>
      <c r="D1872" s="90" t="s">
        <v>3094</v>
      </c>
      <c r="E1872" s="110" t="str">
        <f>VLOOKUP($C1872,'2023-24 School Level AAFTE'!$C$4:$L$2380,9,FALSE)</f>
        <v>Yes</v>
      </c>
      <c r="F1872" s="98">
        <f>VLOOKUP($C1872,'2023-24 School Level AAFTE'!$C$4:$J$2380,8,FALSE)</f>
        <v>282.36</v>
      </c>
      <c r="G1872" s="100">
        <f>IFERROR(IF(E1872= "yes",VLOOKUP(C1872,Summary!$B:$I,5,0),0),0)</f>
        <v>0</v>
      </c>
      <c r="H1872" s="99">
        <f t="shared" si="311"/>
        <v>282.36</v>
      </c>
      <c r="I1872" s="157">
        <f>VLOOKUP($A1872,'2024-25 Salary &amp; Benefits'!$A:$I,3,FALSE)</f>
        <v>1</v>
      </c>
      <c r="J1872" s="157">
        <f>VLOOKUP($A1872,'2024-25 Salary &amp; Benefits'!$A:$I,4,FALSE)</f>
        <v>1</v>
      </c>
      <c r="K1872" s="144">
        <f t="shared" si="312"/>
        <v>282.36</v>
      </c>
      <c r="L1872" s="143">
        <f t="shared" si="313"/>
        <v>0.82799999999999996</v>
      </c>
      <c r="M1872" s="145">
        <f>'2024-25 Salary &amp; Benefits'!$E$6</f>
        <v>72728</v>
      </c>
      <c r="N1872" s="145">
        <f>'2024-25 Salary &amp; Benefits'!$F$6</f>
        <v>78209</v>
      </c>
      <c r="O1872" s="9">
        <f t="shared" si="314"/>
        <v>60218.78</v>
      </c>
      <c r="P1872" s="9">
        <f t="shared" si="315"/>
        <v>4538.2700000000041</v>
      </c>
      <c r="Q1872" s="9">
        <f>'2024-25 Salary &amp; Benefits'!G$6</f>
        <v>14418.72</v>
      </c>
      <c r="R1872" s="146">
        <f>'2024-25 Salary &amp; Benefits'!H$6</f>
        <v>0.18149999999999999</v>
      </c>
      <c r="S1872" s="146">
        <f>'2024-25 Salary &amp; Benefits'!I$6</f>
        <v>0.17510000000000001</v>
      </c>
      <c r="T1872" s="9">
        <f t="shared" si="316"/>
        <v>23663.06</v>
      </c>
      <c r="U1872" s="9">
        <f t="shared" si="317"/>
        <v>1079.28</v>
      </c>
      <c r="V1872" s="9">
        <f t="shared" si="318"/>
        <v>188.98</v>
      </c>
      <c r="W1872" s="9">
        <f t="shared" si="319"/>
        <v>1268.26</v>
      </c>
      <c r="X1872" s="22">
        <f t="shared" si="320"/>
        <v>89688.37</v>
      </c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</row>
    <row r="1873" spans="1:159" s="4" customFormat="1">
      <c r="A1873" s="78" t="s">
        <v>2401</v>
      </c>
      <c r="B1873" s="90" t="s">
        <v>1255</v>
      </c>
      <c r="C1873" s="91">
        <v>5243</v>
      </c>
      <c r="D1873" s="90" t="s">
        <v>3095</v>
      </c>
      <c r="E1873" s="110" t="str">
        <f>VLOOKUP($C1873,'2023-24 School Level AAFTE'!$C$4:$L$2380,9,FALSE)</f>
        <v>No</v>
      </c>
      <c r="F1873" s="98">
        <f>VLOOKUP($C1873,'2023-24 School Level AAFTE'!$C$4:$J$2380,8,FALSE)</f>
        <v>8.0500000000000007</v>
      </c>
      <c r="G1873" s="100">
        <f>IFERROR(IF(E1873= "yes",VLOOKUP(C1873,Summary!$B:$I,5,0),0),0)</f>
        <v>0</v>
      </c>
      <c r="H1873" s="99">
        <f t="shared" si="311"/>
        <v>0</v>
      </c>
      <c r="I1873" s="157">
        <f>VLOOKUP($A1873,'2024-25 Salary &amp; Benefits'!$A:$I,3,FALSE)</f>
        <v>1</v>
      </c>
      <c r="J1873" s="157">
        <f>VLOOKUP($A1873,'2024-25 Salary &amp; Benefits'!$A:$I,4,FALSE)</f>
        <v>1</v>
      </c>
      <c r="K1873" s="144">
        <f t="shared" si="312"/>
        <v>0</v>
      </c>
      <c r="L1873" s="143">
        <f t="shared" si="313"/>
        <v>0</v>
      </c>
      <c r="M1873" s="145">
        <f>'2024-25 Salary &amp; Benefits'!$E$6</f>
        <v>72728</v>
      </c>
      <c r="N1873" s="145">
        <f>'2024-25 Salary &amp; Benefits'!$F$6</f>
        <v>78209</v>
      </c>
      <c r="O1873" s="9">
        <f t="shared" si="314"/>
        <v>0</v>
      </c>
      <c r="P1873" s="9">
        <f t="shared" si="315"/>
        <v>0</v>
      </c>
      <c r="Q1873" s="9">
        <f>'2024-25 Salary &amp; Benefits'!G$6</f>
        <v>14418.72</v>
      </c>
      <c r="R1873" s="146">
        <f>'2024-25 Salary &amp; Benefits'!H$6</f>
        <v>0.18149999999999999</v>
      </c>
      <c r="S1873" s="146">
        <f>'2024-25 Salary &amp; Benefits'!I$6</f>
        <v>0.17510000000000001</v>
      </c>
      <c r="T1873" s="9">
        <f t="shared" si="316"/>
        <v>0</v>
      </c>
      <c r="U1873" s="9">
        <f t="shared" si="317"/>
        <v>0</v>
      </c>
      <c r="V1873" s="9">
        <f t="shared" si="318"/>
        <v>0</v>
      </c>
      <c r="W1873" s="9">
        <f t="shared" si="319"/>
        <v>0</v>
      </c>
      <c r="X1873" s="22">
        <f t="shared" si="320"/>
        <v>0</v>
      </c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</row>
    <row r="1874" spans="1:159" s="4" customFormat="1">
      <c r="A1874" s="78" t="s">
        <v>2401</v>
      </c>
      <c r="B1874" s="90" t="s">
        <v>1255</v>
      </c>
      <c r="C1874" s="91">
        <v>2214</v>
      </c>
      <c r="D1874" s="90" t="s">
        <v>1256</v>
      </c>
      <c r="E1874" s="110" t="str">
        <f>VLOOKUP($C1874,'2023-24 School Level AAFTE'!$C$4:$L$2380,9,FALSE)</f>
        <v>Yes</v>
      </c>
      <c r="F1874" s="98">
        <f>VLOOKUP($C1874,'2023-24 School Level AAFTE'!$C$4:$J$2380,8,FALSE)</f>
        <v>246.99</v>
      </c>
      <c r="G1874" s="100">
        <f>IFERROR(IF(E1874= "yes",VLOOKUP(C1874,Summary!$B:$I,5,0),0),0)</f>
        <v>0</v>
      </c>
      <c r="H1874" s="99">
        <f t="shared" si="311"/>
        <v>246.99</v>
      </c>
      <c r="I1874" s="157">
        <f>VLOOKUP($A1874,'2024-25 Salary &amp; Benefits'!$A:$I,3,FALSE)</f>
        <v>1</v>
      </c>
      <c r="J1874" s="157">
        <f>VLOOKUP($A1874,'2024-25 Salary &amp; Benefits'!$A:$I,4,FALSE)</f>
        <v>1</v>
      </c>
      <c r="K1874" s="144">
        <f t="shared" si="312"/>
        <v>246.99</v>
      </c>
      <c r="L1874" s="143">
        <f t="shared" si="313"/>
        <v>0.72499999999999998</v>
      </c>
      <c r="M1874" s="145">
        <f>'2024-25 Salary &amp; Benefits'!$E$6</f>
        <v>72728</v>
      </c>
      <c r="N1874" s="145">
        <f>'2024-25 Salary &amp; Benefits'!$F$6</f>
        <v>78209</v>
      </c>
      <c r="O1874" s="9">
        <f t="shared" si="314"/>
        <v>52727.8</v>
      </c>
      <c r="P1874" s="9">
        <f t="shared" si="315"/>
        <v>3973.7299999999959</v>
      </c>
      <c r="Q1874" s="9">
        <f>'2024-25 Salary &amp; Benefits'!G$6</f>
        <v>14418.72</v>
      </c>
      <c r="R1874" s="146">
        <f>'2024-25 Salary &amp; Benefits'!H$6</f>
        <v>0.18149999999999999</v>
      </c>
      <c r="S1874" s="146">
        <f>'2024-25 Salary &amp; Benefits'!I$6</f>
        <v>0.17510000000000001</v>
      </c>
      <c r="T1874" s="9">
        <f t="shared" si="316"/>
        <v>20719.47</v>
      </c>
      <c r="U1874" s="9">
        <f t="shared" si="317"/>
        <v>945.03</v>
      </c>
      <c r="V1874" s="9">
        <f t="shared" si="318"/>
        <v>165.47</v>
      </c>
      <c r="W1874" s="9">
        <f t="shared" si="319"/>
        <v>1110.5</v>
      </c>
      <c r="X1874" s="22">
        <f t="shared" si="320"/>
        <v>78531.5</v>
      </c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</row>
    <row r="1875" spans="1:159" s="4" customFormat="1">
      <c r="A1875" s="78" t="s">
        <v>2345</v>
      </c>
      <c r="B1875" s="90" t="s">
        <v>1056</v>
      </c>
      <c r="C1875" s="91">
        <v>4029</v>
      </c>
      <c r="D1875" s="90" t="s">
        <v>1064</v>
      </c>
      <c r="E1875" s="110" t="str">
        <f>VLOOKUP($C1875,'2023-24 School Level AAFTE'!$C$4:$L$2380,9,FALSE)</f>
        <v>No</v>
      </c>
      <c r="F1875" s="98">
        <f>VLOOKUP($C1875,'2023-24 School Level AAFTE'!$C$4:$J$2380,8,FALSE)</f>
        <v>465.96</v>
      </c>
      <c r="G1875" s="100">
        <f>IFERROR(IF(E1875= "yes",VLOOKUP(C1875,Summary!$B:$I,5,0),0),0)</f>
        <v>0</v>
      </c>
      <c r="H1875" s="99">
        <f t="shared" si="311"/>
        <v>0</v>
      </c>
      <c r="I1875" s="157">
        <f>VLOOKUP($A1875,'2024-25 Salary &amp; Benefits'!$A:$I,3,FALSE)</f>
        <v>1.18</v>
      </c>
      <c r="J1875" s="157">
        <f>VLOOKUP($A1875,'2024-25 Salary &amp; Benefits'!$A:$I,4,FALSE)</f>
        <v>1.18</v>
      </c>
      <c r="K1875" s="144">
        <f t="shared" si="312"/>
        <v>0</v>
      </c>
      <c r="L1875" s="143">
        <f t="shared" si="313"/>
        <v>0</v>
      </c>
      <c r="M1875" s="145">
        <f>'2024-25 Salary &amp; Benefits'!$E$6</f>
        <v>72728</v>
      </c>
      <c r="N1875" s="145">
        <f>'2024-25 Salary &amp; Benefits'!$F$6</f>
        <v>78209</v>
      </c>
      <c r="O1875" s="9">
        <f t="shared" si="314"/>
        <v>0</v>
      </c>
      <c r="P1875" s="9">
        <f t="shared" si="315"/>
        <v>0</v>
      </c>
      <c r="Q1875" s="9">
        <f>'2024-25 Salary &amp; Benefits'!G$6</f>
        <v>14418.72</v>
      </c>
      <c r="R1875" s="146">
        <f>'2024-25 Salary &amp; Benefits'!H$6</f>
        <v>0.18149999999999999</v>
      </c>
      <c r="S1875" s="146">
        <f>'2024-25 Salary &amp; Benefits'!I$6</f>
        <v>0.17510000000000001</v>
      </c>
      <c r="T1875" s="9">
        <f t="shared" si="316"/>
        <v>0</v>
      </c>
      <c r="U1875" s="9">
        <f t="shared" si="317"/>
        <v>0</v>
      </c>
      <c r="V1875" s="9">
        <f t="shared" si="318"/>
        <v>0</v>
      </c>
      <c r="W1875" s="9">
        <f t="shared" si="319"/>
        <v>0</v>
      </c>
      <c r="X1875" s="22">
        <f t="shared" si="320"/>
        <v>0</v>
      </c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</row>
    <row r="1876" spans="1:159" s="4" customFormat="1">
      <c r="A1876" s="78" t="s">
        <v>2345</v>
      </c>
      <c r="B1876" s="90" t="s">
        <v>1056</v>
      </c>
      <c r="C1876" s="91">
        <v>3680</v>
      </c>
      <c r="D1876" s="90" t="s">
        <v>958</v>
      </c>
      <c r="E1876" s="110" t="str">
        <f>VLOOKUP($C1876,'2023-24 School Level AAFTE'!$C$4:$L$2380,9,FALSE)</f>
        <v>No</v>
      </c>
      <c r="F1876" s="98">
        <f>VLOOKUP($C1876,'2023-24 School Level AAFTE'!$C$4:$J$2380,8,FALSE)</f>
        <v>661.63</v>
      </c>
      <c r="G1876" s="100">
        <f>IFERROR(IF(E1876= "yes",VLOOKUP(C1876,Summary!$B:$I,5,0),0),0)</f>
        <v>0</v>
      </c>
      <c r="H1876" s="99">
        <f t="shared" si="311"/>
        <v>0</v>
      </c>
      <c r="I1876" s="157">
        <f>VLOOKUP($A1876,'2024-25 Salary &amp; Benefits'!$A:$I,3,FALSE)</f>
        <v>1.18</v>
      </c>
      <c r="J1876" s="157">
        <f>VLOOKUP($A1876,'2024-25 Salary &amp; Benefits'!$A:$I,4,FALSE)</f>
        <v>1.18</v>
      </c>
      <c r="K1876" s="144">
        <f t="shared" si="312"/>
        <v>0</v>
      </c>
      <c r="L1876" s="143">
        <f t="shared" si="313"/>
        <v>0</v>
      </c>
      <c r="M1876" s="145">
        <f>'2024-25 Salary &amp; Benefits'!$E$6</f>
        <v>72728</v>
      </c>
      <c r="N1876" s="145">
        <f>'2024-25 Salary &amp; Benefits'!$F$6</f>
        <v>78209</v>
      </c>
      <c r="O1876" s="9">
        <f t="shared" si="314"/>
        <v>0</v>
      </c>
      <c r="P1876" s="9">
        <f t="shared" si="315"/>
        <v>0</v>
      </c>
      <c r="Q1876" s="9">
        <f>'2024-25 Salary &amp; Benefits'!G$6</f>
        <v>14418.72</v>
      </c>
      <c r="R1876" s="146">
        <f>'2024-25 Salary &amp; Benefits'!H$6</f>
        <v>0.18149999999999999</v>
      </c>
      <c r="S1876" s="146">
        <f>'2024-25 Salary &amp; Benefits'!I$6</f>
        <v>0.17510000000000001</v>
      </c>
      <c r="T1876" s="9">
        <f t="shared" si="316"/>
        <v>0</v>
      </c>
      <c r="U1876" s="9">
        <f t="shared" si="317"/>
        <v>0</v>
      </c>
      <c r="V1876" s="9">
        <f t="shared" si="318"/>
        <v>0</v>
      </c>
      <c r="W1876" s="9">
        <f t="shared" si="319"/>
        <v>0</v>
      </c>
      <c r="X1876" s="22">
        <f t="shared" si="320"/>
        <v>0</v>
      </c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</row>
    <row r="1877" spans="1:159" s="4" customFormat="1">
      <c r="A1877" s="78" t="s">
        <v>2345</v>
      </c>
      <c r="B1877" s="90" t="s">
        <v>1056</v>
      </c>
      <c r="C1877" s="91">
        <v>3899</v>
      </c>
      <c r="D1877" s="90" t="s">
        <v>1063</v>
      </c>
      <c r="E1877" s="110" t="str">
        <f>VLOOKUP($C1877,'2023-24 School Level AAFTE'!$C$4:$L$2380,9,FALSE)</f>
        <v>Yes</v>
      </c>
      <c r="F1877" s="98">
        <f>VLOOKUP($C1877,'2023-24 School Level AAFTE'!$C$4:$J$2380,8,FALSE)</f>
        <v>216.88</v>
      </c>
      <c r="G1877" s="100">
        <f>IFERROR(IF(E1877= "yes",VLOOKUP(C1877,Summary!$B:$I,5,0),0),0)</f>
        <v>0</v>
      </c>
      <c r="H1877" s="99">
        <f t="shared" si="311"/>
        <v>216.88</v>
      </c>
      <c r="I1877" s="157">
        <f>VLOOKUP($A1877,'2024-25 Salary &amp; Benefits'!$A:$I,3,FALSE)</f>
        <v>1.18</v>
      </c>
      <c r="J1877" s="157">
        <f>VLOOKUP($A1877,'2024-25 Salary &amp; Benefits'!$A:$I,4,FALSE)</f>
        <v>1.18</v>
      </c>
      <c r="K1877" s="144">
        <f t="shared" si="312"/>
        <v>216.88</v>
      </c>
      <c r="L1877" s="143">
        <f t="shared" si="313"/>
        <v>0.63600000000000001</v>
      </c>
      <c r="M1877" s="145">
        <f>'2024-25 Salary &amp; Benefits'!$E$6</f>
        <v>72728</v>
      </c>
      <c r="N1877" s="145">
        <f>'2024-25 Salary &amp; Benefits'!$F$6</f>
        <v>78209</v>
      </c>
      <c r="O1877" s="9">
        <f t="shared" si="314"/>
        <v>54580.91</v>
      </c>
      <c r="P1877" s="9">
        <f t="shared" si="315"/>
        <v>4113.3799999999974</v>
      </c>
      <c r="Q1877" s="9">
        <f>'2024-25 Salary &amp; Benefits'!G$6</f>
        <v>14418.72</v>
      </c>
      <c r="R1877" s="146">
        <f>'2024-25 Salary &amp; Benefits'!H$6</f>
        <v>0.18149999999999999</v>
      </c>
      <c r="S1877" s="146">
        <f>'2024-25 Salary &amp; Benefits'!I$6</f>
        <v>0.17510000000000001</v>
      </c>
      <c r="T1877" s="9">
        <f t="shared" si="316"/>
        <v>19796.990000000002</v>
      </c>
      <c r="U1877" s="9">
        <f t="shared" si="317"/>
        <v>978.24</v>
      </c>
      <c r="V1877" s="9">
        <f t="shared" si="318"/>
        <v>171.29</v>
      </c>
      <c r="W1877" s="9">
        <f t="shared" si="319"/>
        <v>1149.53</v>
      </c>
      <c r="X1877" s="22">
        <f t="shared" si="320"/>
        <v>79640.81</v>
      </c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</row>
    <row r="1878" spans="1:159" s="4" customFormat="1">
      <c r="A1878" s="78" t="s">
        <v>2345</v>
      </c>
      <c r="B1878" s="90" t="s">
        <v>1056</v>
      </c>
      <c r="C1878" s="89">
        <v>2641</v>
      </c>
      <c r="D1878" s="88" t="s">
        <v>1059</v>
      </c>
      <c r="E1878" s="110" t="str">
        <f>VLOOKUP($C1878,'2023-24 School Level AAFTE'!$C$4:$L$2380,9,FALSE)</f>
        <v>Yes</v>
      </c>
      <c r="F1878" s="98">
        <f>VLOOKUP($C1878,'2023-24 School Level AAFTE'!$C$4:$J$2380,8,FALSE)</f>
        <v>421.42</v>
      </c>
      <c r="G1878" s="100">
        <f>IFERROR(IF(E1878= "yes",VLOOKUP(C1878,Summary!$B:$I,5,0),0),0)</f>
        <v>0</v>
      </c>
      <c r="H1878" s="99">
        <f t="shared" si="311"/>
        <v>421.42</v>
      </c>
      <c r="I1878" s="157">
        <f>VLOOKUP($A1878,'2024-25 Salary &amp; Benefits'!$A:$I,3,FALSE)</f>
        <v>1.18</v>
      </c>
      <c r="J1878" s="157">
        <f>VLOOKUP($A1878,'2024-25 Salary &amp; Benefits'!$A:$I,4,FALSE)</f>
        <v>1.18</v>
      </c>
      <c r="K1878" s="144">
        <f t="shared" si="312"/>
        <v>421.42</v>
      </c>
      <c r="L1878" s="143">
        <f t="shared" si="313"/>
        <v>1.236</v>
      </c>
      <c r="M1878" s="145">
        <f>'2024-25 Salary &amp; Benefits'!$E$6</f>
        <v>72728</v>
      </c>
      <c r="N1878" s="145">
        <f>'2024-25 Salary &amp; Benefits'!$F$6</f>
        <v>78209</v>
      </c>
      <c r="O1878" s="9">
        <f t="shared" si="314"/>
        <v>106072.33</v>
      </c>
      <c r="P1878" s="9">
        <f t="shared" si="315"/>
        <v>7993.929999999993</v>
      </c>
      <c r="Q1878" s="9">
        <f>'2024-25 Salary &amp; Benefits'!G$6</f>
        <v>14418.72</v>
      </c>
      <c r="R1878" s="146">
        <f>'2024-25 Salary &amp; Benefits'!H$6</f>
        <v>0.18149999999999999</v>
      </c>
      <c r="S1878" s="146">
        <f>'2024-25 Salary &amp; Benefits'!I$6</f>
        <v>0.17510000000000001</v>
      </c>
      <c r="T1878" s="9">
        <f t="shared" si="316"/>
        <v>38473.4</v>
      </c>
      <c r="U1878" s="9">
        <f t="shared" si="317"/>
        <v>1901.1</v>
      </c>
      <c r="V1878" s="9">
        <f t="shared" si="318"/>
        <v>332.88</v>
      </c>
      <c r="W1878" s="9">
        <f t="shared" si="319"/>
        <v>2233.98</v>
      </c>
      <c r="X1878" s="22">
        <f t="shared" si="320"/>
        <v>154773.64000000001</v>
      </c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</row>
    <row r="1879" spans="1:159" s="4" customFormat="1">
      <c r="A1879" s="78" t="s">
        <v>2345</v>
      </c>
      <c r="B1879" s="90" t="s">
        <v>1056</v>
      </c>
      <c r="C1879" s="91">
        <v>1718</v>
      </c>
      <c r="D1879" s="90" t="s">
        <v>1057</v>
      </c>
      <c r="E1879" s="110" t="str">
        <f>VLOOKUP($C1879,'2023-24 School Level AAFTE'!$C$4:$L$2380,9,FALSE)</f>
        <v>No</v>
      </c>
      <c r="F1879" s="98">
        <f>VLOOKUP($C1879,'2023-24 School Level AAFTE'!$C$4:$J$2380,8,FALSE)</f>
        <v>296.26</v>
      </c>
      <c r="G1879" s="100">
        <f>IFERROR(IF(E1879= "yes",VLOOKUP(C1879,Summary!$B:$I,5,0),0),0)</f>
        <v>0</v>
      </c>
      <c r="H1879" s="99">
        <f t="shared" si="311"/>
        <v>0</v>
      </c>
      <c r="I1879" s="157">
        <f>VLOOKUP($A1879,'2024-25 Salary &amp; Benefits'!$A:$I,3,FALSE)</f>
        <v>1.18</v>
      </c>
      <c r="J1879" s="157">
        <f>VLOOKUP($A1879,'2024-25 Salary &amp; Benefits'!$A:$I,4,FALSE)</f>
        <v>1.18</v>
      </c>
      <c r="K1879" s="144">
        <f t="shared" si="312"/>
        <v>0</v>
      </c>
      <c r="L1879" s="143">
        <f t="shared" si="313"/>
        <v>0</v>
      </c>
      <c r="M1879" s="145">
        <f>'2024-25 Salary &amp; Benefits'!$E$6</f>
        <v>72728</v>
      </c>
      <c r="N1879" s="145">
        <f>'2024-25 Salary &amp; Benefits'!$F$6</f>
        <v>78209</v>
      </c>
      <c r="O1879" s="9">
        <f t="shared" si="314"/>
        <v>0</v>
      </c>
      <c r="P1879" s="9">
        <f t="shared" si="315"/>
        <v>0</v>
      </c>
      <c r="Q1879" s="9">
        <f>'2024-25 Salary &amp; Benefits'!G$6</f>
        <v>14418.72</v>
      </c>
      <c r="R1879" s="146">
        <f>'2024-25 Salary &amp; Benefits'!H$6</f>
        <v>0.18149999999999999</v>
      </c>
      <c r="S1879" s="146">
        <f>'2024-25 Salary &amp; Benefits'!I$6</f>
        <v>0.17510000000000001</v>
      </c>
      <c r="T1879" s="9">
        <f t="shared" si="316"/>
        <v>0</v>
      </c>
      <c r="U1879" s="9">
        <f t="shared" si="317"/>
        <v>0</v>
      </c>
      <c r="V1879" s="9">
        <f t="shared" si="318"/>
        <v>0</v>
      </c>
      <c r="W1879" s="9">
        <f t="shared" si="319"/>
        <v>0</v>
      </c>
      <c r="X1879" s="22">
        <f t="shared" si="320"/>
        <v>0</v>
      </c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</row>
    <row r="1880" spans="1:159" s="4" customFormat="1">
      <c r="A1880" s="78" t="s">
        <v>2345</v>
      </c>
      <c r="B1880" s="90" t="s">
        <v>1056</v>
      </c>
      <c r="C1880" s="91">
        <v>4348</v>
      </c>
      <c r="D1880" s="90" t="s">
        <v>1066</v>
      </c>
      <c r="E1880" s="110" t="str">
        <f>VLOOKUP($C1880,'2023-24 School Level AAFTE'!$C$4:$L$2380,9,FALSE)</f>
        <v>No</v>
      </c>
      <c r="F1880" s="98">
        <f>VLOOKUP($C1880,'2023-24 School Level AAFTE'!$C$4:$J$2380,8,FALSE)</f>
        <v>403.3</v>
      </c>
      <c r="G1880" s="100">
        <f>IFERROR(IF(E1880= "yes",VLOOKUP(C1880,Summary!$B:$I,5,0),0),0)</f>
        <v>0</v>
      </c>
      <c r="H1880" s="99">
        <f t="shared" si="311"/>
        <v>0</v>
      </c>
      <c r="I1880" s="157">
        <f>VLOOKUP($A1880,'2024-25 Salary &amp; Benefits'!$A:$I,3,FALSE)</f>
        <v>1.18</v>
      </c>
      <c r="J1880" s="157">
        <f>VLOOKUP($A1880,'2024-25 Salary &amp; Benefits'!$A:$I,4,FALSE)</f>
        <v>1.18</v>
      </c>
      <c r="K1880" s="144">
        <f t="shared" si="312"/>
        <v>0</v>
      </c>
      <c r="L1880" s="143">
        <f t="shared" si="313"/>
        <v>0</v>
      </c>
      <c r="M1880" s="145">
        <f>'2024-25 Salary &amp; Benefits'!$E$6</f>
        <v>72728</v>
      </c>
      <c r="N1880" s="145">
        <f>'2024-25 Salary &amp; Benefits'!$F$6</f>
        <v>78209</v>
      </c>
      <c r="O1880" s="9">
        <f t="shared" si="314"/>
        <v>0</v>
      </c>
      <c r="P1880" s="9">
        <f t="shared" si="315"/>
        <v>0</v>
      </c>
      <c r="Q1880" s="9">
        <f>'2024-25 Salary &amp; Benefits'!G$6</f>
        <v>14418.72</v>
      </c>
      <c r="R1880" s="146">
        <f>'2024-25 Salary &amp; Benefits'!H$6</f>
        <v>0.18149999999999999</v>
      </c>
      <c r="S1880" s="146">
        <f>'2024-25 Salary &amp; Benefits'!I$6</f>
        <v>0.17510000000000001</v>
      </c>
      <c r="T1880" s="9">
        <f t="shared" si="316"/>
        <v>0</v>
      </c>
      <c r="U1880" s="9">
        <f t="shared" si="317"/>
        <v>0</v>
      </c>
      <c r="V1880" s="9">
        <f t="shared" si="318"/>
        <v>0</v>
      </c>
      <c r="W1880" s="9">
        <f t="shared" si="319"/>
        <v>0</v>
      </c>
      <c r="X1880" s="22">
        <f t="shared" si="320"/>
        <v>0</v>
      </c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</row>
    <row r="1881" spans="1:159" s="4" customFormat="1">
      <c r="A1881" s="78" t="s">
        <v>2345</v>
      </c>
      <c r="B1881" s="90" t="s">
        <v>1056</v>
      </c>
      <c r="C1881" s="91">
        <v>4142</v>
      </c>
      <c r="D1881" s="90" t="s">
        <v>3096</v>
      </c>
      <c r="E1881" s="110" t="str">
        <f>VLOOKUP($C1881,'2023-24 School Level AAFTE'!$C$4:$L$2380,9,FALSE)</f>
        <v>No</v>
      </c>
      <c r="F1881" s="98">
        <f>VLOOKUP($C1881,'2023-24 School Level AAFTE'!$C$4:$J$2380,8,FALSE)</f>
        <v>709.17</v>
      </c>
      <c r="G1881" s="100">
        <f>IFERROR(IF(E1881= "yes",VLOOKUP(C1881,Summary!$B:$I,5,0),0),0)</f>
        <v>0</v>
      </c>
      <c r="H1881" s="99">
        <f t="shared" si="311"/>
        <v>0</v>
      </c>
      <c r="I1881" s="157">
        <f>VLOOKUP($A1881,'2024-25 Salary &amp; Benefits'!$A:$I,3,FALSE)</f>
        <v>1.18</v>
      </c>
      <c r="J1881" s="157">
        <f>VLOOKUP($A1881,'2024-25 Salary &amp; Benefits'!$A:$I,4,FALSE)</f>
        <v>1.18</v>
      </c>
      <c r="K1881" s="144">
        <f t="shared" si="312"/>
        <v>0</v>
      </c>
      <c r="L1881" s="143">
        <f t="shared" si="313"/>
        <v>0</v>
      </c>
      <c r="M1881" s="145">
        <f>'2024-25 Salary &amp; Benefits'!$E$6</f>
        <v>72728</v>
      </c>
      <c r="N1881" s="145">
        <f>'2024-25 Salary &amp; Benefits'!$F$6</f>
        <v>78209</v>
      </c>
      <c r="O1881" s="9">
        <f t="shared" si="314"/>
        <v>0</v>
      </c>
      <c r="P1881" s="9">
        <f t="shared" si="315"/>
        <v>0</v>
      </c>
      <c r="Q1881" s="9">
        <f>'2024-25 Salary &amp; Benefits'!G$6</f>
        <v>14418.72</v>
      </c>
      <c r="R1881" s="146">
        <f>'2024-25 Salary &amp; Benefits'!H$6</f>
        <v>0.18149999999999999</v>
      </c>
      <c r="S1881" s="146">
        <f>'2024-25 Salary &amp; Benefits'!I$6</f>
        <v>0.17510000000000001</v>
      </c>
      <c r="T1881" s="9">
        <f t="shared" si="316"/>
        <v>0</v>
      </c>
      <c r="U1881" s="9">
        <f t="shared" si="317"/>
        <v>0</v>
      </c>
      <c r="V1881" s="9">
        <f t="shared" si="318"/>
        <v>0</v>
      </c>
      <c r="W1881" s="9">
        <f t="shared" si="319"/>
        <v>0</v>
      </c>
      <c r="X1881" s="22">
        <f t="shared" si="320"/>
        <v>0</v>
      </c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</row>
    <row r="1882" spans="1:159" s="4" customFormat="1">
      <c r="A1882" s="78" t="s">
        <v>2345</v>
      </c>
      <c r="B1882" s="90" t="s">
        <v>1056</v>
      </c>
      <c r="C1882" s="92">
        <v>4079</v>
      </c>
      <c r="D1882" s="104" t="s">
        <v>1065</v>
      </c>
      <c r="E1882" s="110" t="str">
        <f>VLOOKUP($C1882,'2023-24 School Level AAFTE'!$C$4:$L$2380,9,FALSE)</f>
        <v>No</v>
      </c>
      <c r="F1882" s="98">
        <f>VLOOKUP($C1882,'2023-24 School Level AAFTE'!$C$4:$J$2380,8,FALSE)</f>
        <v>465.44</v>
      </c>
      <c r="G1882" s="100">
        <f>IFERROR(IF(E1882= "yes",VLOOKUP(C1882,Summary!$B:$I,5,0),0),0)</f>
        <v>0</v>
      </c>
      <c r="H1882" s="99">
        <f t="shared" si="311"/>
        <v>0</v>
      </c>
      <c r="I1882" s="157">
        <f>VLOOKUP($A1882,'2024-25 Salary &amp; Benefits'!$A:$I,3,FALSE)</f>
        <v>1.18</v>
      </c>
      <c r="J1882" s="157">
        <f>VLOOKUP($A1882,'2024-25 Salary &amp; Benefits'!$A:$I,4,FALSE)</f>
        <v>1.18</v>
      </c>
      <c r="K1882" s="144">
        <f t="shared" si="312"/>
        <v>0</v>
      </c>
      <c r="L1882" s="143">
        <f t="shared" si="313"/>
        <v>0</v>
      </c>
      <c r="M1882" s="145">
        <f>'2024-25 Salary &amp; Benefits'!$E$6</f>
        <v>72728</v>
      </c>
      <c r="N1882" s="145">
        <f>'2024-25 Salary &amp; Benefits'!$F$6</f>
        <v>78209</v>
      </c>
      <c r="O1882" s="9">
        <f t="shared" si="314"/>
        <v>0</v>
      </c>
      <c r="P1882" s="9">
        <f t="shared" si="315"/>
        <v>0</v>
      </c>
      <c r="Q1882" s="9">
        <f>'2024-25 Salary &amp; Benefits'!G$6</f>
        <v>14418.72</v>
      </c>
      <c r="R1882" s="146">
        <f>'2024-25 Salary &amp; Benefits'!H$6</f>
        <v>0.18149999999999999</v>
      </c>
      <c r="S1882" s="146">
        <f>'2024-25 Salary &amp; Benefits'!I$6</f>
        <v>0.17510000000000001</v>
      </c>
      <c r="T1882" s="9">
        <f t="shared" si="316"/>
        <v>0</v>
      </c>
      <c r="U1882" s="9">
        <f t="shared" si="317"/>
        <v>0</v>
      </c>
      <c r="V1882" s="9">
        <f t="shared" si="318"/>
        <v>0</v>
      </c>
      <c r="W1882" s="9">
        <f t="shared" si="319"/>
        <v>0</v>
      </c>
      <c r="X1882" s="22">
        <f t="shared" si="320"/>
        <v>0</v>
      </c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</row>
    <row r="1883" spans="1:159" s="4" customFormat="1">
      <c r="A1883" s="78" t="s">
        <v>2345</v>
      </c>
      <c r="B1883" s="90" t="s">
        <v>1056</v>
      </c>
      <c r="C1883" s="91">
        <v>3046</v>
      </c>
      <c r="D1883" s="90" t="s">
        <v>3097</v>
      </c>
      <c r="E1883" s="110" t="str">
        <f>VLOOKUP($C1883,'2023-24 School Level AAFTE'!$C$4:$L$2380,9,FALSE)</f>
        <v>Yes</v>
      </c>
      <c r="F1883" s="98">
        <f>VLOOKUP($C1883,'2023-24 School Level AAFTE'!$C$4:$J$2380,8,FALSE)</f>
        <v>660.95</v>
      </c>
      <c r="G1883" s="100">
        <f>IFERROR(IF(E1883= "yes",VLOOKUP(C1883,Summary!$B:$I,5,0),0),0)</f>
        <v>0</v>
      </c>
      <c r="H1883" s="99">
        <f t="shared" si="311"/>
        <v>660.95</v>
      </c>
      <c r="I1883" s="157">
        <f>VLOOKUP($A1883,'2024-25 Salary &amp; Benefits'!$A:$I,3,FALSE)</f>
        <v>1.18</v>
      </c>
      <c r="J1883" s="157">
        <f>VLOOKUP($A1883,'2024-25 Salary &amp; Benefits'!$A:$I,4,FALSE)</f>
        <v>1.18</v>
      </c>
      <c r="K1883" s="144">
        <f t="shared" si="312"/>
        <v>660.95</v>
      </c>
      <c r="L1883" s="143">
        <f t="shared" si="313"/>
        <v>1.9390000000000001</v>
      </c>
      <c r="M1883" s="145">
        <f>'2024-25 Salary &amp; Benefits'!$E$6</f>
        <v>72728</v>
      </c>
      <c r="N1883" s="145">
        <f>'2024-25 Salary &amp; Benefits'!$F$6</f>
        <v>78209</v>
      </c>
      <c r="O1883" s="9">
        <f t="shared" si="314"/>
        <v>166403.12</v>
      </c>
      <c r="P1883" s="9">
        <f t="shared" si="315"/>
        <v>12540.640000000014</v>
      </c>
      <c r="Q1883" s="9">
        <f>'2024-25 Salary &amp; Benefits'!G$6</f>
        <v>14418.72</v>
      </c>
      <c r="R1883" s="146">
        <f>'2024-25 Salary &amp; Benefits'!H$6</f>
        <v>0.18149999999999999</v>
      </c>
      <c r="S1883" s="146">
        <f>'2024-25 Salary &amp; Benefits'!I$6</f>
        <v>0.17510000000000001</v>
      </c>
      <c r="T1883" s="9">
        <f t="shared" si="316"/>
        <v>60355.93</v>
      </c>
      <c r="U1883" s="9">
        <f t="shared" si="317"/>
        <v>2982.4</v>
      </c>
      <c r="V1883" s="9">
        <f t="shared" si="318"/>
        <v>522.22</v>
      </c>
      <c r="W1883" s="9">
        <f t="shared" si="319"/>
        <v>3504.62</v>
      </c>
      <c r="X1883" s="22">
        <f t="shared" si="320"/>
        <v>242804.31</v>
      </c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</row>
    <row r="1884" spans="1:159" s="4" customFormat="1">
      <c r="A1884" s="78" t="s">
        <v>2345</v>
      </c>
      <c r="B1884" s="90" t="s">
        <v>1056</v>
      </c>
      <c r="C1884" s="92">
        <v>4350</v>
      </c>
      <c r="D1884" s="104" t="s">
        <v>1068</v>
      </c>
      <c r="E1884" s="110" t="str">
        <f>VLOOKUP($C1884,'2023-24 School Level AAFTE'!$C$4:$L$2380,9,FALSE)</f>
        <v>No</v>
      </c>
      <c r="F1884" s="98">
        <f>VLOOKUP($C1884,'2023-24 School Level AAFTE'!$C$4:$J$2380,8,FALSE)</f>
        <v>380.21</v>
      </c>
      <c r="G1884" s="100">
        <f>IFERROR(IF(E1884= "yes",VLOOKUP(C1884,Summary!$B:$I,5,0),0),0)</f>
        <v>0</v>
      </c>
      <c r="H1884" s="99">
        <f t="shared" si="311"/>
        <v>0</v>
      </c>
      <c r="I1884" s="157">
        <f>VLOOKUP($A1884,'2024-25 Salary &amp; Benefits'!$A:$I,3,FALSE)</f>
        <v>1.18</v>
      </c>
      <c r="J1884" s="157">
        <f>VLOOKUP($A1884,'2024-25 Salary &amp; Benefits'!$A:$I,4,FALSE)</f>
        <v>1.18</v>
      </c>
      <c r="K1884" s="144">
        <f t="shared" si="312"/>
        <v>0</v>
      </c>
      <c r="L1884" s="143">
        <f t="shared" si="313"/>
        <v>0</v>
      </c>
      <c r="M1884" s="145">
        <f>'2024-25 Salary &amp; Benefits'!$E$6</f>
        <v>72728</v>
      </c>
      <c r="N1884" s="145">
        <f>'2024-25 Salary &amp; Benefits'!$F$6</f>
        <v>78209</v>
      </c>
      <c r="O1884" s="9">
        <f t="shared" si="314"/>
        <v>0</v>
      </c>
      <c r="P1884" s="9">
        <f t="shared" si="315"/>
        <v>0</v>
      </c>
      <c r="Q1884" s="9">
        <f>'2024-25 Salary &amp; Benefits'!G$6</f>
        <v>14418.72</v>
      </c>
      <c r="R1884" s="146">
        <f>'2024-25 Salary &amp; Benefits'!H$6</f>
        <v>0.18149999999999999</v>
      </c>
      <c r="S1884" s="146">
        <f>'2024-25 Salary &amp; Benefits'!I$6</f>
        <v>0.17510000000000001</v>
      </c>
      <c r="T1884" s="9">
        <f t="shared" si="316"/>
        <v>0</v>
      </c>
      <c r="U1884" s="9">
        <f t="shared" si="317"/>
        <v>0</v>
      </c>
      <c r="V1884" s="9">
        <f t="shared" si="318"/>
        <v>0</v>
      </c>
      <c r="W1884" s="9">
        <f t="shared" si="319"/>
        <v>0</v>
      </c>
      <c r="X1884" s="22">
        <f t="shared" si="320"/>
        <v>0</v>
      </c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</row>
    <row r="1885" spans="1:159" s="4" customFormat="1">
      <c r="A1885" s="78" t="s">
        <v>2345</v>
      </c>
      <c r="B1885" s="90" t="s">
        <v>1056</v>
      </c>
      <c r="C1885" s="91">
        <v>2995</v>
      </c>
      <c r="D1885" s="90" t="s">
        <v>1061</v>
      </c>
      <c r="E1885" s="110" t="str">
        <f>VLOOKUP($C1885,'2023-24 School Level AAFTE'!$C$4:$L$2380,9,FALSE)</f>
        <v>No</v>
      </c>
      <c r="F1885" s="98">
        <f>VLOOKUP($C1885,'2023-24 School Level AAFTE'!$C$4:$J$2380,8,FALSE)</f>
        <v>267.32</v>
      </c>
      <c r="G1885" s="100">
        <f>IFERROR(IF(E1885= "yes",VLOOKUP(C1885,Summary!$B:$I,5,0),0),0)</f>
        <v>0</v>
      </c>
      <c r="H1885" s="99">
        <f t="shared" si="311"/>
        <v>0</v>
      </c>
      <c r="I1885" s="157">
        <f>VLOOKUP($A1885,'2024-25 Salary &amp; Benefits'!$A:$I,3,FALSE)</f>
        <v>1.18</v>
      </c>
      <c r="J1885" s="157">
        <f>VLOOKUP($A1885,'2024-25 Salary &amp; Benefits'!$A:$I,4,FALSE)</f>
        <v>1.18</v>
      </c>
      <c r="K1885" s="144">
        <f t="shared" si="312"/>
        <v>0</v>
      </c>
      <c r="L1885" s="143">
        <f t="shared" si="313"/>
        <v>0</v>
      </c>
      <c r="M1885" s="145">
        <f>'2024-25 Salary &amp; Benefits'!$E$6</f>
        <v>72728</v>
      </c>
      <c r="N1885" s="145">
        <f>'2024-25 Salary &amp; Benefits'!$F$6</f>
        <v>78209</v>
      </c>
      <c r="O1885" s="9">
        <f t="shared" si="314"/>
        <v>0</v>
      </c>
      <c r="P1885" s="9">
        <f t="shared" si="315"/>
        <v>0</v>
      </c>
      <c r="Q1885" s="9">
        <f>'2024-25 Salary &amp; Benefits'!G$6</f>
        <v>14418.72</v>
      </c>
      <c r="R1885" s="146">
        <f>'2024-25 Salary &amp; Benefits'!H$6</f>
        <v>0.18149999999999999</v>
      </c>
      <c r="S1885" s="146">
        <f>'2024-25 Salary &amp; Benefits'!I$6</f>
        <v>0.17510000000000001</v>
      </c>
      <c r="T1885" s="9">
        <f t="shared" si="316"/>
        <v>0</v>
      </c>
      <c r="U1885" s="9">
        <f t="shared" si="317"/>
        <v>0</v>
      </c>
      <c r="V1885" s="9">
        <f t="shared" si="318"/>
        <v>0</v>
      </c>
      <c r="W1885" s="9">
        <f t="shared" si="319"/>
        <v>0</v>
      </c>
      <c r="X1885" s="22">
        <f t="shared" si="320"/>
        <v>0</v>
      </c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</row>
    <row r="1886" spans="1:159" s="4" customFormat="1">
      <c r="A1886" s="78" t="s">
        <v>2345</v>
      </c>
      <c r="B1886" s="90" t="s">
        <v>1056</v>
      </c>
      <c r="C1886" s="91">
        <v>2650</v>
      </c>
      <c r="D1886" s="90" t="s">
        <v>1060</v>
      </c>
      <c r="E1886" s="110" t="str">
        <f>VLOOKUP($C1886,'2023-24 School Level AAFTE'!$C$4:$L$2380,9,FALSE)</f>
        <v>No</v>
      </c>
      <c r="F1886" s="98">
        <f>VLOOKUP($C1886,'2023-24 School Level AAFTE'!$C$4:$J$2380,8,FALSE)</f>
        <v>554.5</v>
      </c>
      <c r="G1886" s="100">
        <f>IFERROR(IF(E1886= "yes",VLOOKUP(C1886,Summary!$B:$I,5,0),0),0)</f>
        <v>0</v>
      </c>
      <c r="H1886" s="99">
        <f t="shared" si="311"/>
        <v>0</v>
      </c>
      <c r="I1886" s="157">
        <f>VLOOKUP($A1886,'2024-25 Salary &amp; Benefits'!$A:$I,3,FALSE)</f>
        <v>1.18</v>
      </c>
      <c r="J1886" s="157">
        <f>VLOOKUP($A1886,'2024-25 Salary &amp; Benefits'!$A:$I,4,FALSE)</f>
        <v>1.18</v>
      </c>
      <c r="K1886" s="144">
        <f t="shared" si="312"/>
        <v>0</v>
      </c>
      <c r="L1886" s="143">
        <f t="shared" si="313"/>
        <v>0</v>
      </c>
      <c r="M1886" s="145">
        <f>'2024-25 Salary &amp; Benefits'!$E$6</f>
        <v>72728</v>
      </c>
      <c r="N1886" s="145">
        <f>'2024-25 Salary &amp; Benefits'!$F$6</f>
        <v>78209</v>
      </c>
      <c r="O1886" s="9">
        <f t="shared" si="314"/>
        <v>0</v>
      </c>
      <c r="P1886" s="9">
        <f t="shared" si="315"/>
        <v>0</v>
      </c>
      <c r="Q1886" s="9">
        <f>'2024-25 Salary &amp; Benefits'!G$6</f>
        <v>14418.72</v>
      </c>
      <c r="R1886" s="146">
        <f>'2024-25 Salary &amp; Benefits'!H$6</f>
        <v>0.18149999999999999</v>
      </c>
      <c r="S1886" s="146">
        <f>'2024-25 Salary &amp; Benefits'!I$6</f>
        <v>0.17510000000000001</v>
      </c>
      <c r="T1886" s="9">
        <f t="shared" si="316"/>
        <v>0</v>
      </c>
      <c r="U1886" s="9">
        <f t="shared" si="317"/>
        <v>0</v>
      </c>
      <c r="V1886" s="9">
        <f t="shared" si="318"/>
        <v>0</v>
      </c>
      <c r="W1886" s="9">
        <f t="shared" si="319"/>
        <v>0</v>
      </c>
      <c r="X1886" s="22">
        <f t="shared" si="320"/>
        <v>0</v>
      </c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</row>
    <row r="1887" spans="1:159" s="4" customFormat="1">
      <c r="A1887" s="78" t="s">
        <v>2345</v>
      </c>
      <c r="B1887" s="90" t="s">
        <v>1056</v>
      </c>
      <c r="C1887" s="91">
        <v>4349</v>
      </c>
      <c r="D1887" s="90" t="s">
        <v>1067</v>
      </c>
      <c r="E1887" s="110" t="str">
        <f>VLOOKUP($C1887,'2023-24 School Level AAFTE'!$C$4:$L$2380,9,FALSE)</f>
        <v>No</v>
      </c>
      <c r="F1887" s="98">
        <f>VLOOKUP($C1887,'2023-24 School Level AAFTE'!$C$4:$J$2380,8,FALSE)</f>
        <v>490.26</v>
      </c>
      <c r="G1887" s="100">
        <f>IFERROR(IF(E1887= "yes",VLOOKUP(C1887,Summary!$B:$I,5,0),0),0)</f>
        <v>0</v>
      </c>
      <c r="H1887" s="99">
        <f t="shared" si="311"/>
        <v>0</v>
      </c>
      <c r="I1887" s="157">
        <f>VLOOKUP($A1887,'2024-25 Salary &amp; Benefits'!$A:$I,3,FALSE)</f>
        <v>1.18</v>
      </c>
      <c r="J1887" s="157">
        <f>VLOOKUP($A1887,'2024-25 Salary &amp; Benefits'!$A:$I,4,FALSE)</f>
        <v>1.18</v>
      </c>
      <c r="K1887" s="144">
        <f t="shared" si="312"/>
        <v>0</v>
      </c>
      <c r="L1887" s="143">
        <f t="shared" si="313"/>
        <v>0</v>
      </c>
      <c r="M1887" s="145">
        <f>'2024-25 Salary &amp; Benefits'!$E$6</f>
        <v>72728</v>
      </c>
      <c r="N1887" s="145">
        <f>'2024-25 Salary &amp; Benefits'!$F$6</f>
        <v>78209</v>
      </c>
      <c r="O1887" s="9">
        <f t="shared" si="314"/>
        <v>0</v>
      </c>
      <c r="P1887" s="9">
        <f t="shared" si="315"/>
        <v>0</v>
      </c>
      <c r="Q1887" s="9">
        <f>'2024-25 Salary &amp; Benefits'!G$6</f>
        <v>14418.72</v>
      </c>
      <c r="R1887" s="146">
        <f>'2024-25 Salary &amp; Benefits'!H$6</f>
        <v>0.18149999999999999</v>
      </c>
      <c r="S1887" s="146">
        <f>'2024-25 Salary &amp; Benefits'!I$6</f>
        <v>0.17510000000000001</v>
      </c>
      <c r="T1887" s="9">
        <f t="shared" si="316"/>
        <v>0</v>
      </c>
      <c r="U1887" s="9">
        <f t="shared" si="317"/>
        <v>0</v>
      </c>
      <c r="V1887" s="9">
        <f t="shared" si="318"/>
        <v>0</v>
      </c>
      <c r="W1887" s="9">
        <f t="shared" si="319"/>
        <v>0</v>
      </c>
      <c r="X1887" s="22">
        <f t="shared" si="320"/>
        <v>0</v>
      </c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</row>
    <row r="1888" spans="1:159" s="4" customFormat="1">
      <c r="A1888" s="78" t="s">
        <v>2345</v>
      </c>
      <c r="B1888" s="90" t="s">
        <v>1056</v>
      </c>
      <c r="C1888" s="91">
        <v>3110</v>
      </c>
      <c r="D1888" s="90" t="s">
        <v>1062</v>
      </c>
      <c r="E1888" s="110" t="str">
        <f>VLOOKUP($C1888,'2023-24 School Level AAFTE'!$C$4:$L$2380,9,FALSE)</f>
        <v>No</v>
      </c>
      <c r="F1888" s="98">
        <f>VLOOKUP($C1888,'2023-24 School Level AAFTE'!$C$4:$J$2380,8,FALSE)</f>
        <v>295.14</v>
      </c>
      <c r="G1888" s="100">
        <f>IFERROR(IF(E1888= "yes",VLOOKUP(C1888,Summary!$B:$I,5,0),0),0)</f>
        <v>0</v>
      </c>
      <c r="H1888" s="99">
        <f t="shared" si="311"/>
        <v>0</v>
      </c>
      <c r="I1888" s="157">
        <f>VLOOKUP($A1888,'2024-25 Salary &amp; Benefits'!$A:$I,3,FALSE)</f>
        <v>1.18</v>
      </c>
      <c r="J1888" s="157">
        <f>VLOOKUP($A1888,'2024-25 Salary &amp; Benefits'!$A:$I,4,FALSE)</f>
        <v>1.18</v>
      </c>
      <c r="K1888" s="144">
        <f t="shared" si="312"/>
        <v>0</v>
      </c>
      <c r="L1888" s="143">
        <f t="shared" si="313"/>
        <v>0</v>
      </c>
      <c r="M1888" s="145">
        <f>'2024-25 Salary &amp; Benefits'!$E$6</f>
        <v>72728</v>
      </c>
      <c r="N1888" s="145">
        <f>'2024-25 Salary &amp; Benefits'!$F$6</f>
        <v>78209</v>
      </c>
      <c r="O1888" s="9">
        <f t="shared" si="314"/>
        <v>0</v>
      </c>
      <c r="P1888" s="9">
        <f t="shared" si="315"/>
        <v>0</v>
      </c>
      <c r="Q1888" s="9">
        <f>'2024-25 Salary &amp; Benefits'!G$6</f>
        <v>14418.72</v>
      </c>
      <c r="R1888" s="146">
        <f>'2024-25 Salary &amp; Benefits'!H$6</f>
        <v>0.18149999999999999</v>
      </c>
      <c r="S1888" s="146">
        <f>'2024-25 Salary &amp; Benefits'!I$6</f>
        <v>0.17510000000000001</v>
      </c>
      <c r="T1888" s="9">
        <f t="shared" si="316"/>
        <v>0</v>
      </c>
      <c r="U1888" s="9">
        <f t="shared" si="317"/>
        <v>0</v>
      </c>
      <c r="V1888" s="9">
        <f t="shared" si="318"/>
        <v>0</v>
      </c>
      <c r="W1888" s="9">
        <f t="shared" si="319"/>
        <v>0</v>
      </c>
      <c r="X1888" s="22">
        <f t="shared" si="320"/>
        <v>0</v>
      </c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</row>
    <row r="1889" spans="1:159" s="4" customFormat="1">
      <c r="A1889" s="78" t="s">
        <v>2345</v>
      </c>
      <c r="B1889" s="90" t="s">
        <v>1056</v>
      </c>
      <c r="C1889" s="91">
        <v>2272</v>
      </c>
      <c r="D1889" s="90" t="s">
        <v>1058</v>
      </c>
      <c r="E1889" s="110" t="str">
        <f>VLOOKUP($C1889,'2023-24 School Level AAFTE'!$C$4:$L$2380,9,FALSE)</f>
        <v>No</v>
      </c>
      <c r="F1889" s="98">
        <f>VLOOKUP($C1889,'2023-24 School Level AAFTE'!$C$4:$J$2380,8,FALSE)</f>
        <v>2390.1099999999997</v>
      </c>
      <c r="G1889" s="100">
        <f>IFERROR(IF(E1889= "yes",VLOOKUP(C1889,Summary!$B:$I,5,0),0),0)</f>
        <v>0</v>
      </c>
      <c r="H1889" s="99">
        <f t="shared" si="311"/>
        <v>0</v>
      </c>
      <c r="I1889" s="157">
        <f>VLOOKUP($A1889,'2024-25 Salary &amp; Benefits'!$A:$I,3,FALSE)</f>
        <v>1.18</v>
      </c>
      <c r="J1889" s="157">
        <f>VLOOKUP($A1889,'2024-25 Salary &amp; Benefits'!$A:$I,4,FALSE)</f>
        <v>1.18</v>
      </c>
      <c r="K1889" s="144">
        <f t="shared" si="312"/>
        <v>0</v>
      </c>
      <c r="L1889" s="143">
        <f t="shared" si="313"/>
        <v>0</v>
      </c>
      <c r="M1889" s="145">
        <f>'2024-25 Salary &amp; Benefits'!$E$6</f>
        <v>72728</v>
      </c>
      <c r="N1889" s="145">
        <f>'2024-25 Salary &amp; Benefits'!$F$6</f>
        <v>78209</v>
      </c>
      <c r="O1889" s="9">
        <f t="shared" si="314"/>
        <v>0</v>
      </c>
      <c r="P1889" s="9">
        <f t="shared" si="315"/>
        <v>0</v>
      </c>
      <c r="Q1889" s="9">
        <f>'2024-25 Salary &amp; Benefits'!G$6</f>
        <v>14418.72</v>
      </c>
      <c r="R1889" s="146">
        <f>'2024-25 Salary &amp; Benefits'!H$6</f>
        <v>0.18149999999999999</v>
      </c>
      <c r="S1889" s="146">
        <f>'2024-25 Salary &amp; Benefits'!I$6</f>
        <v>0.17510000000000001</v>
      </c>
      <c r="T1889" s="9">
        <f t="shared" si="316"/>
        <v>0</v>
      </c>
      <c r="U1889" s="9">
        <f t="shared" si="317"/>
        <v>0</v>
      </c>
      <c r="V1889" s="9">
        <f t="shared" si="318"/>
        <v>0</v>
      </c>
      <c r="W1889" s="9">
        <f t="shared" si="319"/>
        <v>0</v>
      </c>
      <c r="X1889" s="22">
        <f t="shared" si="320"/>
        <v>0</v>
      </c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</row>
    <row r="1890" spans="1:159" s="4" customFormat="1">
      <c r="A1890" s="78" t="s">
        <v>2345</v>
      </c>
      <c r="B1890" s="90" t="s">
        <v>1056</v>
      </c>
      <c r="C1890" s="91">
        <v>4141</v>
      </c>
      <c r="D1890" s="90" t="s">
        <v>126</v>
      </c>
      <c r="E1890" s="110" t="str">
        <f>VLOOKUP($C1890,'2023-24 School Level AAFTE'!$C$4:$L$2380,9,FALSE)</f>
        <v>No</v>
      </c>
      <c r="F1890" s="98">
        <f>VLOOKUP($C1890,'2023-24 School Level AAFTE'!$C$4:$J$2380,8,FALSE)</f>
        <v>497.88</v>
      </c>
      <c r="G1890" s="100">
        <f>IFERROR(IF(E1890= "yes",VLOOKUP(C1890,Summary!$B:$I,5,0),0),0)</f>
        <v>0</v>
      </c>
      <c r="H1890" s="99">
        <f t="shared" si="311"/>
        <v>0</v>
      </c>
      <c r="I1890" s="157">
        <f>VLOOKUP($A1890,'2024-25 Salary &amp; Benefits'!$A:$I,3,FALSE)</f>
        <v>1.18</v>
      </c>
      <c r="J1890" s="157">
        <f>VLOOKUP($A1890,'2024-25 Salary &amp; Benefits'!$A:$I,4,FALSE)</f>
        <v>1.18</v>
      </c>
      <c r="K1890" s="144">
        <f t="shared" si="312"/>
        <v>0</v>
      </c>
      <c r="L1890" s="143">
        <f t="shared" si="313"/>
        <v>0</v>
      </c>
      <c r="M1890" s="145">
        <f>'2024-25 Salary &amp; Benefits'!$E$6</f>
        <v>72728</v>
      </c>
      <c r="N1890" s="145">
        <f>'2024-25 Salary &amp; Benefits'!$F$6</f>
        <v>78209</v>
      </c>
      <c r="O1890" s="9">
        <f t="shared" si="314"/>
        <v>0</v>
      </c>
      <c r="P1890" s="9">
        <f t="shared" si="315"/>
        <v>0</v>
      </c>
      <c r="Q1890" s="9">
        <f>'2024-25 Salary &amp; Benefits'!G$6</f>
        <v>14418.72</v>
      </c>
      <c r="R1890" s="146">
        <f>'2024-25 Salary &amp; Benefits'!H$6</f>
        <v>0.18149999999999999</v>
      </c>
      <c r="S1890" s="146">
        <f>'2024-25 Salary &amp; Benefits'!I$6</f>
        <v>0.17510000000000001</v>
      </c>
      <c r="T1890" s="9">
        <f t="shared" si="316"/>
        <v>0</v>
      </c>
      <c r="U1890" s="9">
        <f t="shared" si="317"/>
        <v>0</v>
      </c>
      <c r="V1890" s="9">
        <f t="shared" si="318"/>
        <v>0</v>
      </c>
      <c r="W1890" s="9">
        <f t="shared" si="319"/>
        <v>0</v>
      </c>
      <c r="X1890" s="22">
        <f t="shared" si="320"/>
        <v>0</v>
      </c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</row>
    <row r="1891" spans="1:159" s="4" customFormat="1">
      <c r="A1891" t="s">
        <v>2313</v>
      </c>
      <c r="B1891" s="90" t="s">
        <v>524</v>
      </c>
      <c r="C1891" s="3">
        <v>1683</v>
      </c>
      <c r="D1891" t="s">
        <v>3226</v>
      </c>
      <c r="E1891" s="110" t="str">
        <f>VLOOKUP($C1891,'2023-24 School Level AAFTE'!$C$4:$L$2380,9,FALSE)</f>
        <v>No</v>
      </c>
      <c r="F1891" s="98">
        <f>VLOOKUP($C1891,'2023-24 School Level AAFTE'!$C$4:$J$2380,8,FALSE)</f>
        <v>4.2</v>
      </c>
      <c r="G1891" s="100">
        <f>IFERROR(IF(E1891= "yes",VLOOKUP(C1891,Summary!$B:$I,5,0),0),0)</f>
        <v>0</v>
      </c>
      <c r="H1891" s="99">
        <f t="shared" si="311"/>
        <v>0</v>
      </c>
      <c r="I1891" s="157">
        <f>VLOOKUP($A1891,'2024-25 Salary &amp; Benefits'!$A:$I,3,FALSE)</f>
        <v>1.19</v>
      </c>
      <c r="J1891" s="157">
        <f>VLOOKUP($A1891,'2024-25 Salary &amp; Benefits'!$A:$I,4,FALSE)</f>
        <v>1.19</v>
      </c>
      <c r="K1891" s="144">
        <f t="shared" si="312"/>
        <v>0</v>
      </c>
      <c r="L1891" s="143">
        <f t="shared" si="313"/>
        <v>0</v>
      </c>
      <c r="M1891" s="145">
        <f>'2024-25 Salary &amp; Benefits'!$E$6</f>
        <v>72728</v>
      </c>
      <c r="N1891" s="145">
        <f>'2024-25 Salary &amp; Benefits'!$F$6</f>
        <v>78209</v>
      </c>
      <c r="O1891" s="9">
        <f t="shared" si="314"/>
        <v>0</v>
      </c>
      <c r="P1891" s="9">
        <f t="shared" si="315"/>
        <v>0</v>
      </c>
      <c r="Q1891" s="9">
        <f>'2024-25 Salary &amp; Benefits'!G$6</f>
        <v>14418.72</v>
      </c>
      <c r="R1891" s="146">
        <f>'2024-25 Salary &amp; Benefits'!H$6</f>
        <v>0.18149999999999999</v>
      </c>
      <c r="S1891" s="146">
        <f>'2024-25 Salary &amp; Benefits'!I$6</f>
        <v>0.17510000000000001</v>
      </c>
      <c r="T1891" s="9">
        <f t="shared" si="316"/>
        <v>0</v>
      </c>
      <c r="U1891" s="9">
        <f t="shared" si="317"/>
        <v>0</v>
      </c>
      <c r="V1891" s="9">
        <f t="shared" si="318"/>
        <v>0</v>
      </c>
      <c r="W1891" s="9">
        <f t="shared" si="319"/>
        <v>0</v>
      </c>
      <c r="X1891" s="22">
        <f t="shared" si="320"/>
        <v>0</v>
      </c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</row>
    <row r="1892" spans="1:159" s="4" customFormat="1">
      <c r="A1892" s="78" t="s">
        <v>2313</v>
      </c>
      <c r="B1892" s="90" t="s">
        <v>524</v>
      </c>
      <c r="C1892" s="89">
        <v>1682</v>
      </c>
      <c r="D1892" s="88" t="s">
        <v>525</v>
      </c>
      <c r="E1892" s="110" t="str">
        <f>VLOOKUP($C1892,'2023-24 School Level AAFTE'!$C$4:$L$2380,9,FALSE)</f>
        <v>Yes</v>
      </c>
      <c r="F1892" s="98">
        <f>VLOOKUP($C1892,'2023-24 School Level AAFTE'!$C$4:$J$2380,8,FALSE)</f>
        <v>22.659999999999997</v>
      </c>
      <c r="G1892" s="100">
        <f>IFERROR(IF(E1892= "yes",VLOOKUP(C1892,Summary!$B:$I,5,0),0),0)</f>
        <v>0</v>
      </c>
      <c r="H1892" s="99">
        <f t="shared" si="311"/>
        <v>22.659999999999997</v>
      </c>
      <c r="I1892" s="157">
        <f>VLOOKUP($A1892,'2024-25 Salary &amp; Benefits'!$A:$I,3,FALSE)</f>
        <v>1.19</v>
      </c>
      <c r="J1892" s="157">
        <f>VLOOKUP($A1892,'2024-25 Salary &amp; Benefits'!$A:$I,4,FALSE)</f>
        <v>1.19</v>
      </c>
      <c r="K1892" s="144">
        <f t="shared" si="312"/>
        <v>22.659999999999997</v>
      </c>
      <c r="L1892" s="143">
        <f t="shared" si="313"/>
        <v>6.6000000000000003E-2</v>
      </c>
      <c r="M1892" s="145">
        <f>'2024-25 Salary &amp; Benefits'!$E$6</f>
        <v>72728</v>
      </c>
      <c r="N1892" s="145">
        <f>'2024-25 Salary &amp; Benefits'!$F$6</f>
        <v>78209</v>
      </c>
      <c r="O1892" s="9">
        <f t="shared" si="314"/>
        <v>5712.06</v>
      </c>
      <c r="P1892" s="9">
        <f t="shared" si="315"/>
        <v>430.46999999999935</v>
      </c>
      <c r="Q1892" s="9">
        <f>'2024-25 Salary &amp; Benefits'!G$6</f>
        <v>14418.72</v>
      </c>
      <c r="R1892" s="146">
        <f>'2024-25 Salary &amp; Benefits'!H$6</f>
        <v>0.18149999999999999</v>
      </c>
      <c r="S1892" s="146">
        <f>'2024-25 Salary &amp; Benefits'!I$6</f>
        <v>0.17510000000000001</v>
      </c>
      <c r="T1892" s="9">
        <f t="shared" si="316"/>
        <v>2063.75</v>
      </c>
      <c r="U1892" s="9">
        <f t="shared" si="317"/>
        <v>102.38</v>
      </c>
      <c r="V1892" s="9">
        <f t="shared" si="318"/>
        <v>17.93</v>
      </c>
      <c r="W1892" s="9">
        <f t="shared" si="319"/>
        <v>120.31</v>
      </c>
      <c r="X1892" s="22">
        <f t="shared" si="320"/>
        <v>8326.5899999999983</v>
      </c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</row>
    <row r="1893" spans="1:159" s="4" customFormat="1">
      <c r="A1893" s="78" t="s">
        <v>2313</v>
      </c>
      <c r="B1893" s="90" t="s">
        <v>524</v>
      </c>
      <c r="C1893" s="91">
        <v>4321</v>
      </c>
      <c r="D1893" s="90" t="s">
        <v>528</v>
      </c>
      <c r="E1893" s="110" t="str">
        <f>VLOOKUP($C1893,'2023-24 School Level AAFTE'!$C$4:$L$2380,9,FALSE)</f>
        <v>No</v>
      </c>
      <c r="F1893" s="98">
        <f>VLOOKUP($C1893,'2023-24 School Level AAFTE'!$C$4:$J$2380,8,FALSE)</f>
        <v>478.40999999999997</v>
      </c>
      <c r="G1893" s="100">
        <f>IFERROR(IF(E1893= "yes",VLOOKUP(C1893,Summary!$B:$I,5,0),0),0)</f>
        <v>0</v>
      </c>
      <c r="H1893" s="99">
        <f t="shared" si="311"/>
        <v>0</v>
      </c>
      <c r="I1893" s="157">
        <f>VLOOKUP($A1893,'2024-25 Salary &amp; Benefits'!$A:$I,3,FALSE)</f>
        <v>1.19</v>
      </c>
      <c r="J1893" s="157">
        <f>VLOOKUP($A1893,'2024-25 Salary &amp; Benefits'!$A:$I,4,FALSE)</f>
        <v>1.19</v>
      </c>
      <c r="K1893" s="144">
        <f t="shared" si="312"/>
        <v>0</v>
      </c>
      <c r="L1893" s="143">
        <f t="shared" si="313"/>
        <v>0</v>
      </c>
      <c r="M1893" s="145">
        <f>'2024-25 Salary &amp; Benefits'!$E$6</f>
        <v>72728</v>
      </c>
      <c r="N1893" s="145">
        <f>'2024-25 Salary &amp; Benefits'!$F$6</f>
        <v>78209</v>
      </c>
      <c r="O1893" s="9">
        <f t="shared" si="314"/>
        <v>0</v>
      </c>
      <c r="P1893" s="9">
        <f t="shared" si="315"/>
        <v>0</v>
      </c>
      <c r="Q1893" s="9">
        <f>'2024-25 Salary &amp; Benefits'!G$6</f>
        <v>14418.72</v>
      </c>
      <c r="R1893" s="146">
        <f>'2024-25 Salary &amp; Benefits'!H$6</f>
        <v>0.18149999999999999</v>
      </c>
      <c r="S1893" s="146">
        <f>'2024-25 Salary &amp; Benefits'!I$6</f>
        <v>0.17510000000000001</v>
      </c>
      <c r="T1893" s="9">
        <f t="shared" si="316"/>
        <v>0</v>
      </c>
      <c r="U1893" s="9">
        <f t="shared" si="317"/>
        <v>0</v>
      </c>
      <c r="V1893" s="9">
        <f t="shared" si="318"/>
        <v>0</v>
      </c>
      <c r="W1893" s="9">
        <f t="shared" si="319"/>
        <v>0</v>
      </c>
      <c r="X1893" s="22">
        <f t="shared" si="320"/>
        <v>0</v>
      </c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</row>
    <row r="1894" spans="1:159" s="4" customFormat="1">
      <c r="A1894" s="78" t="s">
        <v>2313</v>
      </c>
      <c r="B1894" s="90" t="s">
        <v>524</v>
      </c>
      <c r="C1894" s="91">
        <v>4149</v>
      </c>
      <c r="D1894" s="90" t="s">
        <v>527</v>
      </c>
      <c r="E1894" s="110" t="str">
        <f>VLOOKUP($C1894,'2023-24 School Level AAFTE'!$C$4:$L$2380,9,FALSE)</f>
        <v>No</v>
      </c>
      <c r="F1894" s="98">
        <f>VLOOKUP($C1894,'2023-24 School Level AAFTE'!$C$4:$J$2380,8,FALSE)</f>
        <v>371.57</v>
      </c>
      <c r="G1894" s="100">
        <f>IFERROR(IF(E1894= "yes",VLOOKUP(C1894,Summary!$B:$I,5,0),0),0)</f>
        <v>0</v>
      </c>
      <c r="H1894" s="99">
        <f t="shared" si="311"/>
        <v>0</v>
      </c>
      <c r="I1894" s="157">
        <f>VLOOKUP($A1894,'2024-25 Salary &amp; Benefits'!$A:$I,3,FALSE)</f>
        <v>1.19</v>
      </c>
      <c r="J1894" s="157">
        <f>VLOOKUP($A1894,'2024-25 Salary &amp; Benefits'!$A:$I,4,FALSE)</f>
        <v>1.19</v>
      </c>
      <c r="K1894" s="144">
        <f t="shared" si="312"/>
        <v>0</v>
      </c>
      <c r="L1894" s="143">
        <f t="shared" si="313"/>
        <v>0</v>
      </c>
      <c r="M1894" s="145">
        <f>'2024-25 Salary &amp; Benefits'!$E$6</f>
        <v>72728</v>
      </c>
      <c r="N1894" s="145">
        <f>'2024-25 Salary &amp; Benefits'!$F$6</f>
        <v>78209</v>
      </c>
      <c r="O1894" s="9">
        <f t="shared" si="314"/>
        <v>0</v>
      </c>
      <c r="P1894" s="9">
        <f t="shared" si="315"/>
        <v>0</v>
      </c>
      <c r="Q1894" s="9">
        <f>'2024-25 Salary &amp; Benefits'!G$6</f>
        <v>14418.72</v>
      </c>
      <c r="R1894" s="146">
        <f>'2024-25 Salary &amp; Benefits'!H$6</f>
        <v>0.18149999999999999</v>
      </c>
      <c r="S1894" s="146">
        <f>'2024-25 Salary &amp; Benefits'!I$6</f>
        <v>0.17510000000000001</v>
      </c>
      <c r="T1894" s="9">
        <f t="shared" si="316"/>
        <v>0</v>
      </c>
      <c r="U1894" s="9">
        <f t="shared" si="317"/>
        <v>0</v>
      </c>
      <c r="V1894" s="9">
        <f t="shared" si="318"/>
        <v>0</v>
      </c>
      <c r="W1894" s="9">
        <f t="shared" si="319"/>
        <v>0</v>
      </c>
      <c r="X1894" s="22">
        <f t="shared" si="320"/>
        <v>0</v>
      </c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</row>
    <row r="1895" spans="1:159" s="4" customFormat="1">
      <c r="A1895" s="78" t="s">
        <v>2313</v>
      </c>
      <c r="B1895" s="90" t="s">
        <v>524</v>
      </c>
      <c r="C1895" s="91">
        <v>2511</v>
      </c>
      <c r="D1895" s="90" t="s">
        <v>526</v>
      </c>
      <c r="E1895" s="110" t="str">
        <f>VLOOKUP($C1895,'2023-24 School Level AAFTE'!$C$4:$L$2380,9,FALSE)</f>
        <v>No</v>
      </c>
      <c r="F1895" s="98">
        <f>VLOOKUP($C1895,'2023-24 School Level AAFTE'!$C$4:$J$2380,8,FALSE)</f>
        <v>279.08</v>
      </c>
      <c r="G1895" s="100">
        <f>IFERROR(IF(E1895= "yes",VLOOKUP(C1895,Summary!$B:$I,5,0),0),0)</f>
        <v>0</v>
      </c>
      <c r="H1895" s="99">
        <f t="shared" si="311"/>
        <v>0</v>
      </c>
      <c r="I1895" s="157">
        <f>VLOOKUP($A1895,'2024-25 Salary &amp; Benefits'!$A:$I,3,FALSE)</f>
        <v>1.19</v>
      </c>
      <c r="J1895" s="157">
        <f>VLOOKUP($A1895,'2024-25 Salary &amp; Benefits'!$A:$I,4,FALSE)</f>
        <v>1.19</v>
      </c>
      <c r="K1895" s="144">
        <f t="shared" si="312"/>
        <v>0</v>
      </c>
      <c r="L1895" s="143">
        <f t="shared" si="313"/>
        <v>0</v>
      </c>
      <c r="M1895" s="145">
        <f>'2024-25 Salary &amp; Benefits'!$E$6</f>
        <v>72728</v>
      </c>
      <c r="N1895" s="145">
        <f>'2024-25 Salary &amp; Benefits'!$F$6</f>
        <v>78209</v>
      </c>
      <c r="O1895" s="9">
        <f t="shared" si="314"/>
        <v>0</v>
      </c>
      <c r="P1895" s="9">
        <f t="shared" si="315"/>
        <v>0</v>
      </c>
      <c r="Q1895" s="9">
        <f>'2024-25 Salary &amp; Benefits'!G$6</f>
        <v>14418.72</v>
      </c>
      <c r="R1895" s="146">
        <f>'2024-25 Salary &amp; Benefits'!H$6</f>
        <v>0.18149999999999999</v>
      </c>
      <c r="S1895" s="146">
        <f>'2024-25 Salary &amp; Benefits'!I$6</f>
        <v>0.17510000000000001</v>
      </c>
      <c r="T1895" s="9">
        <f t="shared" si="316"/>
        <v>0</v>
      </c>
      <c r="U1895" s="9">
        <f t="shared" si="317"/>
        <v>0</v>
      </c>
      <c r="V1895" s="9">
        <f t="shared" si="318"/>
        <v>0</v>
      </c>
      <c r="W1895" s="9">
        <f t="shared" si="319"/>
        <v>0</v>
      </c>
      <c r="X1895" s="22">
        <f t="shared" si="320"/>
        <v>0</v>
      </c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</row>
    <row r="1896" spans="1:159" s="4" customFormat="1">
      <c r="A1896" s="78" t="s">
        <v>2384</v>
      </c>
      <c r="B1896" s="90" t="s">
        <v>1190</v>
      </c>
      <c r="C1896" s="91">
        <v>2744</v>
      </c>
      <c r="D1896" s="90" t="s">
        <v>1191</v>
      </c>
      <c r="E1896" s="110" t="str">
        <f>VLOOKUP($C1896,'2023-24 School Level AAFTE'!$C$4:$L$2380,9,FALSE)</f>
        <v>No</v>
      </c>
      <c r="F1896" s="98">
        <f>VLOOKUP($C1896,'2023-24 School Level AAFTE'!$C$4:$J$2380,8,FALSE)</f>
        <v>212.86</v>
      </c>
      <c r="G1896" s="100">
        <f>IFERROR(IF(E1896= "yes",VLOOKUP(C1896,Summary!$B:$I,5,0),0),0)</f>
        <v>0</v>
      </c>
      <c r="H1896" s="99">
        <f t="shared" si="311"/>
        <v>0</v>
      </c>
      <c r="I1896" s="157">
        <f>VLOOKUP($A1896,'2024-25 Salary &amp; Benefits'!$A:$I,3,FALSE)</f>
        <v>1</v>
      </c>
      <c r="J1896" s="157">
        <f>VLOOKUP($A1896,'2024-25 Salary &amp; Benefits'!$A:$I,4,FALSE)</f>
        <v>1</v>
      </c>
      <c r="K1896" s="144">
        <f t="shared" si="312"/>
        <v>0</v>
      </c>
      <c r="L1896" s="143">
        <f t="shared" si="313"/>
        <v>0</v>
      </c>
      <c r="M1896" s="145">
        <f>'2024-25 Salary &amp; Benefits'!$E$6</f>
        <v>72728</v>
      </c>
      <c r="N1896" s="145">
        <f>'2024-25 Salary &amp; Benefits'!$F$6</f>
        <v>78209</v>
      </c>
      <c r="O1896" s="9">
        <f t="shared" si="314"/>
        <v>0</v>
      </c>
      <c r="P1896" s="9">
        <f t="shared" si="315"/>
        <v>0</v>
      </c>
      <c r="Q1896" s="9">
        <f>'2024-25 Salary &amp; Benefits'!G$6</f>
        <v>14418.72</v>
      </c>
      <c r="R1896" s="146">
        <f>'2024-25 Salary &amp; Benefits'!H$6</f>
        <v>0.18149999999999999</v>
      </c>
      <c r="S1896" s="146">
        <f>'2024-25 Salary &amp; Benefits'!I$6</f>
        <v>0.17510000000000001</v>
      </c>
      <c r="T1896" s="9">
        <f t="shared" si="316"/>
        <v>0</v>
      </c>
      <c r="U1896" s="9">
        <f t="shared" si="317"/>
        <v>0</v>
      </c>
      <c r="V1896" s="9">
        <f t="shared" si="318"/>
        <v>0</v>
      </c>
      <c r="W1896" s="9">
        <f t="shared" si="319"/>
        <v>0</v>
      </c>
      <c r="X1896" s="22">
        <f t="shared" si="320"/>
        <v>0</v>
      </c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</row>
    <row r="1897" spans="1:159" s="4" customFormat="1">
      <c r="A1897" s="78" t="s">
        <v>2467</v>
      </c>
      <c r="B1897" s="90" t="s">
        <v>1895</v>
      </c>
      <c r="C1897" s="91">
        <v>5381</v>
      </c>
      <c r="D1897" s="90" t="s">
        <v>1895</v>
      </c>
      <c r="E1897" s="110" t="str">
        <f>VLOOKUP($C1897,'2023-24 School Level AAFTE'!$C$4:$L$2380,9,FALSE)</f>
        <v>No</v>
      </c>
      <c r="F1897" s="98">
        <f>VLOOKUP($C1897,'2023-24 School Level AAFTE'!$C$4:$J$2380,8,FALSE)</f>
        <v>761.16000000000008</v>
      </c>
      <c r="G1897" s="100">
        <f>IFERROR(IF(E1897= "yes",VLOOKUP(C1897,Summary!$B:$I,5,0),0),0)</f>
        <v>0</v>
      </c>
      <c r="H1897" s="99">
        <f t="shared" si="311"/>
        <v>0</v>
      </c>
      <c r="I1897" s="157">
        <f>VLOOKUP($A1897,'2024-25 Salary &amp; Benefits'!$A:$I,3,FALSE)</f>
        <v>1</v>
      </c>
      <c r="J1897" s="157">
        <f>VLOOKUP($A1897,'2024-25 Salary &amp; Benefits'!$A:$I,4,FALSE)</f>
        <v>1</v>
      </c>
      <c r="K1897" s="144">
        <f t="shared" si="312"/>
        <v>0</v>
      </c>
      <c r="L1897" s="143">
        <f t="shared" si="313"/>
        <v>0</v>
      </c>
      <c r="M1897" s="145">
        <f>'2024-25 Salary &amp; Benefits'!$E$6</f>
        <v>72728</v>
      </c>
      <c r="N1897" s="145">
        <f>'2024-25 Salary &amp; Benefits'!$F$6</f>
        <v>78209</v>
      </c>
      <c r="O1897" s="9">
        <f t="shared" si="314"/>
        <v>0</v>
      </c>
      <c r="P1897" s="9">
        <f t="shared" si="315"/>
        <v>0</v>
      </c>
      <c r="Q1897" s="9">
        <f>'2024-25 Salary &amp; Benefits'!G$6</f>
        <v>14418.72</v>
      </c>
      <c r="R1897" s="146">
        <f>'2024-25 Salary &amp; Benefits'!H$6</f>
        <v>0.18149999999999999</v>
      </c>
      <c r="S1897" s="146">
        <f>'2024-25 Salary &amp; Benefits'!I$6</f>
        <v>0.17510000000000001</v>
      </c>
      <c r="T1897" s="9">
        <f t="shared" si="316"/>
        <v>0</v>
      </c>
      <c r="U1897" s="9">
        <f t="shared" si="317"/>
        <v>0</v>
      </c>
      <c r="V1897" s="9">
        <f t="shared" si="318"/>
        <v>0</v>
      </c>
      <c r="W1897" s="9">
        <f t="shared" si="319"/>
        <v>0</v>
      </c>
      <c r="X1897" s="22">
        <f t="shared" si="320"/>
        <v>0</v>
      </c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</row>
    <row r="1898" spans="1:159" s="4" customFormat="1">
      <c r="A1898" t="s">
        <v>2453</v>
      </c>
      <c r="B1898" t="s">
        <v>1750</v>
      </c>
      <c r="C1898" s="3">
        <v>5730</v>
      </c>
      <c r="D1898" t="s">
        <v>3280</v>
      </c>
      <c r="E1898" s="110" t="str">
        <f>VLOOKUP($C1898,'2023-24 School Level AAFTE'!$C$4:$L$2380,9,FALSE)</f>
        <v>No</v>
      </c>
      <c r="F1898" s="98">
        <f>VLOOKUP($C1898,'2023-24 School Level AAFTE'!$C$4:$J$2380,8,FALSE)</f>
        <v>491.57</v>
      </c>
      <c r="G1898" s="100">
        <f>IFERROR(IF(E1898= "yes",VLOOKUP(C1898,Summary!$B:$I,5,0),0),0)</f>
        <v>0</v>
      </c>
      <c r="H1898" s="99">
        <f t="shared" si="311"/>
        <v>0</v>
      </c>
      <c r="I1898" s="157">
        <f>VLOOKUP($A1898,'2024-25 Salary &amp; Benefits'!$A:$I,3,FALSE)</f>
        <v>1</v>
      </c>
      <c r="J1898" s="157">
        <f>VLOOKUP($A1898,'2024-25 Salary &amp; Benefits'!$A:$I,4,FALSE)</f>
        <v>1</v>
      </c>
      <c r="K1898" s="144">
        <f t="shared" si="312"/>
        <v>0</v>
      </c>
      <c r="L1898" s="143">
        <f t="shared" si="313"/>
        <v>0</v>
      </c>
      <c r="M1898" s="145">
        <f>'2024-25 Salary &amp; Benefits'!$E$6</f>
        <v>72728</v>
      </c>
      <c r="N1898" s="145">
        <f>'2024-25 Salary &amp; Benefits'!$F$6</f>
        <v>78209</v>
      </c>
      <c r="O1898" s="9">
        <f t="shared" si="314"/>
        <v>0</v>
      </c>
      <c r="P1898" s="9">
        <f t="shared" si="315"/>
        <v>0</v>
      </c>
      <c r="Q1898" s="9">
        <f>'2024-25 Salary &amp; Benefits'!G$6</f>
        <v>14418.72</v>
      </c>
      <c r="R1898" s="146">
        <f>'2024-25 Salary &amp; Benefits'!H$6</f>
        <v>0.18149999999999999</v>
      </c>
      <c r="S1898" s="146">
        <f>'2024-25 Salary &amp; Benefits'!I$6</f>
        <v>0.17510000000000001</v>
      </c>
      <c r="T1898" s="9">
        <f t="shared" si="316"/>
        <v>0</v>
      </c>
      <c r="U1898" s="9">
        <f t="shared" si="317"/>
        <v>0</v>
      </c>
      <c r="V1898" s="9">
        <f t="shared" si="318"/>
        <v>0</v>
      </c>
      <c r="W1898" s="9">
        <f t="shared" si="319"/>
        <v>0</v>
      </c>
      <c r="X1898" s="22">
        <f t="shared" si="320"/>
        <v>0</v>
      </c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</row>
    <row r="1899" spans="1:159" s="4" customFormat="1">
      <c r="A1899" t="s">
        <v>2453</v>
      </c>
      <c r="B1899" t="s">
        <v>1750</v>
      </c>
      <c r="C1899" s="3">
        <v>5743</v>
      </c>
      <c r="D1899" t="s">
        <v>3281</v>
      </c>
      <c r="E1899" s="110" t="str">
        <f>VLOOKUP($C1899,'2023-24 School Level AAFTE'!$C$4:$L$2380,9,FALSE)</f>
        <v>No</v>
      </c>
      <c r="F1899" s="98">
        <f>VLOOKUP($C1899,'2023-24 School Level AAFTE'!$C$4:$J$2380,8,FALSE)</f>
        <v>269.86</v>
      </c>
      <c r="G1899" s="100">
        <f>IFERROR(IF(E1899= "yes",VLOOKUP(C1899,Summary!$B:$I,5,0),0),0)</f>
        <v>0</v>
      </c>
      <c r="H1899" s="99">
        <f t="shared" si="311"/>
        <v>0</v>
      </c>
      <c r="I1899" s="157">
        <f>VLOOKUP($A1899,'2024-25 Salary &amp; Benefits'!$A:$I,3,FALSE)</f>
        <v>1</v>
      </c>
      <c r="J1899" s="157">
        <f>VLOOKUP($A1899,'2024-25 Salary &amp; Benefits'!$A:$I,4,FALSE)</f>
        <v>1</v>
      </c>
      <c r="K1899" s="144">
        <f t="shared" si="312"/>
        <v>0</v>
      </c>
      <c r="L1899" s="143">
        <f t="shared" si="313"/>
        <v>0</v>
      </c>
      <c r="M1899" s="145">
        <f>'2024-25 Salary &amp; Benefits'!$E$6</f>
        <v>72728</v>
      </c>
      <c r="N1899" s="145">
        <f>'2024-25 Salary &amp; Benefits'!$F$6</f>
        <v>78209</v>
      </c>
      <c r="O1899" s="9">
        <f t="shared" si="314"/>
        <v>0</v>
      </c>
      <c r="P1899" s="9">
        <f t="shared" si="315"/>
        <v>0</v>
      </c>
      <c r="Q1899" s="9">
        <f>'2024-25 Salary &amp; Benefits'!G$6</f>
        <v>14418.72</v>
      </c>
      <c r="R1899" s="146">
        <f>'2024-25 Salary &amp; Benefits'!H$6</f>
        <v>0.18149999999999999</v>
      </c>
      <c r="S1899" s="146">
        <f>'2024-25 Salary &amp; Benefits'!I$6</f>
        <v>0.17510000000000001</v>
      </c>
      <c r="T1899" s="9">
        <f t="shared" si="316"/>
        <v>0</v>
      </c>
      <c r="U1899" s="9">
        <f t="shared" si="317"/>
        <v>0</v>
      </c>
      <c r="V1899" s="9">
        <f t="shared" si="318"/>
        <v>0</v>
      </c>
      <c r="W1899" s="9">
        <f t="shared" si="319"/>
        <v>0</v>
      </c>
      <c r="X1899" s="22">
        <f t="shared" si="320"/>
        <v>0</v>
      </c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</row>
    <row r="1900" spans="1:159" s="4" customFormat="1">
      <c r="A1900" s="78" t="s">
        <v>2453</v>
      </c>
      <c r="B1900" s="90" t="s">
        <v>1750</v>
      </c>
      <c r="C1900" s="91">
        <v>1533</v>
      </c>
      <c r="D1900" s="90" t="s">
        <v>1751</v>
      </c>
      <c r="E1900" s="110" t="str">
        <f>VLOOKUP($C1900,'2023-24 School Level AAFTE'!$C$4:$L$2380,9,FALSE)</f>
        <v>Yes</v>
      </c>
      <c r="F1900" s="98">
        <f>VLOOKUP($C1900,'2023-24 School Level AAFTE'!$C$4:$J$2380,8,FALSE)</f>
        <v>28.25</v>
      </c>
      <c r="G1900" s="100">
        <f>IFERROR(IF(E1900= "yes",VLOOKUP(C1900,Summary!$B:$I,5,0),0),0)</f>
        <v>0</v>
      </c>
      <c r="H1900" s="99">
        <f t="shared" si="311"/>
        <v>28.25</v>
      </c>
      <c r="I1900" s="157">
        <f>VLOOKUP($A1900,'2024-25 Salary &amp; Benefits'!$A:$I,3,FALSE)</f>
        <v>1</v>
      </c>
      <c r="J1900" s="157">
        <f>VLOOKUP($A1900,'2024-25 Salary &amp; Benefits'!$A:$I,4,FALSE)</f>
        <v>1</v>
      </c>
      <c r="K1900" s="144">
        <f t="shared" si="312"/>
        <v>28.25</v>
      </c>
      <c r="L1900" s="143">
        <f t="shared" si="313"/>
        <v>8.3000000000000004E-2</v>
      </c>
      <c r="M1900" s="145">
        <f>'2024-25 Salary &amp; Benefits'!$E$6</f>
        <v>72728</v>
      </c>
      <c r="N1900" s="145">
        <f>'2024-25 Salary &amp; Benefits'!$F$6</f>
        <v>78209</v>
      </c>
      <c r="O1900" s="9">
        <f t="shared" si="314"/>
        <v>6036.42</v>
      </c>
      <c r="P1900" s="9">
        <f t="shared" si="315"/>
        <v>454.93000000000029</v>
      </c>
      <c r="Q1900" s="9">
        <f>'2024-25 Salary &amp; Benefits'!G$6</f>
        <v>14418.72</v>
      </c>
      <c r="R1900" s="146">
        <f>'2024-25 Salary &amp; Benefits'!H$6</f>
        <v>0.18149999999999999</v>
      </c>
      <c r="S1900" s="146">
        <f>'2024-25 Salary &amp; Benefits'!I$6</f>
        <v>0.17510000000000001</v>
      </c>
      <c r="T1900" s="9">
        <f t="shared" si="316"/>
        <v>2372.02</v>
      </c>
      <c r="U1900" s="9">
        <f t="shared" si="317"/>
        <v>108.19</v>
      </c>
      <c r="V1900" s="9">
        <f t="shared" si="318"/>
        <v>18.940000000000001</v>
      </c>
      <c r="W1900" s="9">
        <f t="shared" si="319"/>
        <v>127.13</v>
      </c>
      <c r="X1900" s="22">
        <f t="shared" si="320"/>
        <v>8990.5</v>
      </c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</row>
    <row r="1901" spans="1:159" s="4" customFormat="1">
      <c r="A1901" s="78" t="s">
        <v>2453</v>
      </c>
      <c r="B1901" s="90" t="s">
        <v>1750</v>
      </c>
      <c r="C1901" s="91">
        <v>2156</v>
      </c>
      <c r="D1901" s="90" t="s">
        <v>1764</v>
      </c>
      <c r="E1901" s="110" t="str">
        <f>VLOOKUP($C1901,'2023-24 School Level AAFTE'!$C$4:$L$2380,9,FALSE)</f>
        <v>Yes</v>
      </c>
      <c r="F1901" s="98">
        <f>VLOOKUP($C1901,'2023-24 School Level AAFTE'!$C$4:$J$2380,8,FALSE)</f>
        <v>302.57</v>
      </c>
      <c r="G1901" s="100">
        <f>IFERROR(IF(E1901= "yes",VLOOKUP(C1901,Summary!$B:$I,5,0),0),0)</f>
        <v>0</v>
      </c>
      <c r="H1901" s="99">
        <f t="shared" si="311"/>
        <v>302.57</v>
      </c>
      <c r="I1901" s="157">
        <f>VLOOKUP($A1901,'2024-25 Salary &amp; Benefits'!$A:$I,3,FALSE)</f>
        <v>1</v>
      </c>
      <c r="J1901" s="157">
        <f>VLOOKUP($A1901,'2024-25 Salary &amp; Benefits'!$A:$I,4,FALSE)</f>
        <v>1</v>
      </c>
      <c r="K1901" s="144">
        <f t="shared" si="312"/>
        <v>302.57</v>
      </c>
      <c r="L1901" s="143">
        <f t="shared" si="313"/>
        <v>0.88800000000000001</v>
      </c>
      <c r="M1901" s="145">
        <f>'2024-25 Salary &amp; Benefits'!$E$6</f>
        <v>72728</v>
      </c>
      <c r="N1901" s="145">
        <f>'2024-25 Salary &amp; Benefits'!$F$6</f>
        <v>78209</v>
      </c>
      <c r="O1901" s="9">
        <f t="shared" si="314"/>
        <v>64582.46</v>
      </c>
      <c r="P1901" s="9">
        <f t="shared" si="315"/>
        <v>4867.1299999999974</v>
      </c>
      <c r="Q1901" s="9">
        <f>'2024-25 Salary &amp; Benefits'!G$6</f>
        <v>14418.72</v>
      </c>
      <c r="R1901" s="146">
        <f>'2024-25 Salary &amp; Benefits'!H$6</f>
        <v>0.18149999999999999</v>
      </c>
      <c r="S1901" s="146">
        <f>'2024-25 Salary &amp; Benefits'!I$6</f>
        <v>0.17510000000000001</v>
      </c>
      <c r="T1901" s="9">
        <f t="shared" si="316"/>
        <v>25377.77</v>
      </c>
      <c r="U1901" s="9">
        <f t="shared" si="317"/>
        <v>1157.49</v>
      </c>
      <c r="V1901" s="9">
        <f t="shared" si="318"/>
        <v>202.68</v>
      </c>
      <c r="W1901" s="9">
        <f t="shared" si="319"/>
        <v>1360.17</v>
      </c>
      <c r="X1901" s="22">
        <f t="shared" si="320"/>
        <v>96187.529999999984</v>
      </c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</row>
    <row r="1902" spans="1:159" s="4" customFormat="1">
      <c r="A1902" s="78" t="s">
        <v>2453</v>
      </c>
      <c r="B1902" s="90" t="s">
        <v>1750</v>
      </c>
      <c r="C1902" s="91">
        <v>1604</v>
      </c>
      <c r="D1902" s="90" t="s">
        <v>1752</v>
      </c>
      <c r="E1902" s="110" t="str">
        <f>VLOOKUP($C1902,'2023-24 School Level AAFTE'!$C$4:$L$2380,9,FALSE)</f>
        <v>No</v>
      </c>
      <c r="F1902" s="98">
        <f>VLOOKUP($C1902,'2023-24 School Level AAFTE'!$C$4:$J$2380,8,FALSE)</f>
        <v>13.86</v>
      </c>
      <c r="G1902" s="100">
        <f>IFERROR(IF(E1902= "yes",VLOOKUP(C1902,Summary!$B:$I,5,0),0),0)</f>
        <v>0</v>
      </c>
      <c r="H1902" s="99">
        <f t="shared" si="311"/>
        <v>0</v>
      </c>
      <c r="I1902" s="157">
        <f>VLOOKUP($A1902,'2024-25 Salary &amp; Benefits'!$A:$I,3,FALSE)</f>
        <v>1</v>
      </c>
      <c r="J1902" s="157">
        <f>VLOOKUP($A1902,'2024-25 Salary &amp; Benefits'!$A:$I,4,FALSE)</f>
        <v>1</v>
      </c>
      <c r="K1902" s="144">
        <f t="shared" si="312"/>
        <v>0</v>
      </c>
      <c r="L1902" s="143">
        <f t="shared" si="313"/>
        <v>0</v>
      </c>
      <c r="M1902" s="145">
        <f>'2024-25 Salary &amp; Benefits'!$E$6</f>
        <v>72728</v>
      </c>
      <c r="N1902" s="145">
        <f>'2024-25 Salary &amp; Benefits'!$F$6</f>
        <v>78209</v>
      </c>
      <c r="O1902" s="9">
        <f t="shared" si="314"/>
        <v>0</v>
      </c>
      <c r="P1902" s="9">
        <f t="shared" si="315"/>
        <v>0</v>
      </c>
      <c r="Q1902" s="9">
        <f>'2024-25 Salary &amp; Benefits'!G$6</f>
        <v>14418.72</v>
      </c>
      <c r="R1902" s="146">
        <f>'2024-25 Salary &amp; Benefits'!H$6</f>
        <v>0.18149999999999999</v>
      </c>
      <c r="S1902" s="146">
        <f>'2024-25 Salary &amp; Benefits'!I$6</f>
        <v>0.17510000000000001</v>
      </c>
      <c r="T1902" s="9">
        <f t="shared" si="316"/>
        <v>0</v>
      </c>
      <c r="U1902" s="9">
        <f t="shared" si="317"/>
        <v>0</v>
      </c>
      <c r="V1902" s="9">
        <f t="shared" si="318"/>
        <v>0</v>
      </c>
      <c r="W1902" s="9">
        <f t="shared" si="319"/>
        <v>0</v>
      </c>
      <c r="X1902" s="22">
        <f t="shared" si="320"/>
        <v>0</v>
      </c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</row>
    <row r="1903" spans="1:159" s="4" customFormat="1">
      <c r="A1903" s="78" t="s">
        <v>2453</v>
      </c>
      <c r="B1903" s="90" t="s">
        <v>1750</v>
      </c>
      <c r="C1903" s="91">
        <v>2381</v>
      </c>
      <c r="D1903" s="90" t="s">
        <v>1771</v>
      </c>
      <c r="E1903" s="110" t="str">
        <f>VLOOKUP($C1903,'2023-24 School Level AAFTE'!$C$4:$L$2380,9,FALSE)</f>
        <v>Yes</v>
      </c>
      <c r="F1903" s="98">
        <f>VLOOKUP($C1903,'2023-24 School Level AAFTE'!$C$4:$J$2380,8,FALSE)</f>
        <v>366</v>
      </c>
      <c r="G1903" s="100">
        <f>IFERROR(IF(E1903= "yes",VLOOKUP(C1903,Summary!$B:$I,5,0),0),0)</f>
        <v>0</v>
      </c>
      <c r="H1903" s="99">
        <f t="shared" si="311"/>
        <v>366</v>
      </c>
      <c r="I1903" s="157">
        <f>VLOOKUP($A1903,'2024-25 Salary &amp; Benefits'!$A:$I,3,FALSE)</f>
        <v>1</v>
      </c>
      <c r="J1903" s="157">
        <f>VLOOKUP($A1903,'2024-25 Salary &amp; Benefits'!$A:$I,4,FALSE)</f>
        <v>1</v>
      </c>
      <c r="K1903" s="144">
        <f t="shared" si="312"/>
        <v>366</v>
      </c>
      <c r="L1903" s="143">
        <f t="shared" si="313"/>
        <v>1.0740000000000001</v>
      </c>
      <c r="M1903" s="145">
        <f>'2024-25 Salary &amp; Benefits'!$E$6</f>
        <v>72728</v>
      </c>
      <c r="N1903" s="145">
        <f>'2024-25 Salary &amp; Benefits'!$F$6</f>
        <v>78209</v>
      </c>
      <c r="O1903" s="9">
        <f t="shared" si="314"/>
        <v>78109.87</v>
      </c>
      <c r="P1903" s="9">
        <f t="shared" si="315"/>
        <v>5886.6000000000058</v>
      </c>
      <c r="Q1903" s="9">
        <f>'2024-25 Salary &amp; Benefits'!G$6</f>
        <v>14418.72</v>
      </c>
      <c r="R1903" s="146">
        <f>'2024-25 Salary &amp; Benefits'!H$6</f>
        <v>0.18149999999999999</v>
      </c>
      <c r="S1903" s="146">
        <f>'2024-25 Salary &amp; Benefits'!I$6</f>
        <v>0.17510000000000001</v>
      </c>
      <c r="T1903" s="9">
        <f t="shared" si="316"/>
        <v>30693.39</v>
      </c>
      <c r="U1903" s="9">
        <f t="shared" si="317"/>
        <v>1399.94</v>
      </c>
      <c r="V1903" s="9">
        <f t="shared" si="318"/>
        <v>245.13</v>
      </c>
      <c r="W1903" s="9">
        <f t="shared" si="319"/>
        <v>1645.0700000000002</v>
      </c>
      <c r="X1903" s="22">
        <f t="shared" si="320"/>
        <v>116334.93000000001</v>
      </c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</row>
    <row r="1904" spans="1:159" s="4" customFormat="1">
      <c r="A1904" s="78" t="s">
        <v>2453</v>
      </c>
      <c r="B1904" s="90" t="s">
        <v>1750</v>
      </c>
      <c r="C1904" s="91">
        <v>2128</v>
      </c>
      <c r="D1904" s="90" t="s">
        <v>899</v>
      </c>
      <c r="E1904" s="110" t="str">
        <f>VLOOKUP($C1904,'2023-24 School Level AAFTE'!$C$4:$L$2380,9,FALSE)</f>
        <v>Yes</v>
      </c>
      <c r="F1904" s="98">
        <f>VLOOKUP($C1904,'2023-24 School Level AAFTE'!$C$4:$J$2380,8,FALSE)</f>
        <v>390.36</v>
      </c>
      <c r="G1904" s="100">
        <f>IFERROR(IF(E1904= "yes",VLOOKUP(C1904,Summary!$B:$I,5,0),0),0)</f>
        <v>0</v>
      </c>
      <c r="H1904" s="99">
        <f t="shared" si="311"/>
        <v>390.36</v>
      </c>
      <c r="I1904" s="157">
        <f>VLOOKUP($A1904,'2024-25 Salary &amp; Benefits'!$A:$I,3,FALSE)</f>
        <v>1</v>
      </c>
      <c r="J1904" s="157">
        <f>VLOOKUP($A1904,'2024-25 Salary &amp; Benefits'!$A:$I,4,FALSE)</f>
        <v>1</v>
      </c>
      <c r="K1904" s="144">
        <f t="shared" si="312"/>
        <v>390.36</v>
      </c>
      <c r="L1904" s="143">
        <f t="shared" si="313"/>
        <v>1.145</v>
      </c>
      <c r="M1904" s="145">
        <f>'2024-25 Salary &amp; Benefits'!$E$6</f>
        <v>72728</v>
      </c>
      <c r="N1904" s="145">
        <f>'2024-25 Salary &amp; Benefits'!$F$6</f>
        <v>78209</v>
      </c>
      <c r="O1904" s="9">
        <f t="shared" si="314"/>
        <v>83273.56</v>
      </c>
      <c r="P1904" s="9">
        <f t="shared" si="315"/>
        <v>6275.75</v>
      </c>
      <c r="Q1904" s="9">
        <f>'2024-25 Salary &amp; Benefits'!G$6</f>
        <v>14418.72</v>
      </c>
      <c r="R1904" s="146">
        <f>'2024-25 Salary &amp; Benefits'!H$6</f>
        <v>0.18149999999999999</v>
      </c>
      <c r="S1904" s="146">
        <f>'2024-25 Salary &amp; Benefits'!I$6</f>
        <v>0.17510000000000001</v>
      </c>
      <c r="T1904" s="9">
        <f t="shared" si="316"/>
        <v>32722.47</v>
      </c>
      <c r="U1904" s="9">
        <f t="shared" si="317"/>
        <v>1492.49</v>
      </c>
      <c r="V1904" s="9">
        <f t="shared" si="318"/>
        <v>261.33</v>
      </c>
      <c r="W1904" s="9">
        <f t="shared" si="319"/>
        <v>1753.82</v>
      </c>
      <c r="X1904" s="22">
        <f t="shared" si="320"/>
        <v>124025.60000000001</v>
      </c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</row>
    <row r="1905" spans="1:159" s="4" customFormat="1">
      <c r="A1905" s="78" t="s">
        <v>2453</v>
      </c>
      <c r="B1905" s="90" t="s">
        <v>1750</v>
      </c>
      <c r="C1905" s="91">
        <v>3357</v>
      </c>
      <c r="D1905" s="90" t="s">
        <v>1783</v>
      </c>
      <c r="E1905" s="110" t="str">
        <f>VLOOKUP($C1905,'2023-24 School Level AAFTE'!$C$4:$L$2380,9,FALSE)</f>
        <v>No</v>
      </c>
      <c r="F1905" s="98">
        <f>VLOOKUP($C1905,'2023-24 School Level AAFTE'!$C$4:$J$2380,8,FALSE)</f>
        <v>237.47</v>
      </c>
      <c r="G1905" s="100">
        <f>IFERROR(IF(E1905= "yes",VLOOKUP(C1905,Summary!$B:$I,5,0),0),0)</f>
        <v>0</v>
      </c>
      <c r="H1905" s="99">
        <f t="shared" si="311"/>
        <v>0</v>
      </c>
      <c r="I1905" s="157">
        <f>VLOOKUP($A1905,'2024-25 Salary &amp; Benefits'!$A:$I,3,FALSE)</f>
        <v>1</v>
      </c>
      <c r="J1905" s="157">
        <f>VLOOKUP($A1905,'2024-25 Salary &amp; Benefits'!$A:$I,4,FALSE)</f>
        <v>1</v>
      </c>
      <c r="K1905" s="144">
        <f t="shared" si="312"/>
        <v>0</v>
      </c>
      <c r="L1905" s="143">
        <f t="shared" si="313"/>
        <v>0</v>
      </c>
      <c r="M1905" s="145">
        <f>'2024-25 Salary &amp; Benefits'!$E$6</f>
        <v>72728</v>
      </c>
      <c r="N1905" s="145">
        <f>'2024-25 Salary &amp; Benefits'!$F$6</f>
        <v>78209</v>
      </c>
      <c r="O1905" s="9">
        <f t="shared" si="314"/>
        <v>0</v>
      </c>
      <c r="P1905" s="9">
        <f t="shared" si="315"/>
        <v>0</v>
      </c>
      <c r="Q1905" s="9">
        <f>'2024-25 Salary &amp; Benefits'!G$6</f>
        <v>14418.72</v>
      </c>
      <c r="R1905" s="146">
        <f>'2024-25 Salary &amp; Benefits'!H$6</f>
        <v>0.18149999999999999</v>
      </c>
      <c r="S1905" s="146">
        <f>'2024-25 Salary &amp; Benefits'!I$6</f>
        <v>0.17510000000000001</v>
      </c>
      <c r="T1905" s="9">
        <f t="shared" si="316"/>
        <v>0</v>
      </c>
      <c r="U1905" s="9">
        <f t="shared" si="317"/>
        <v>0</v>
      </c>
      <c r="V1905" s="9">
        <f t="shared" si="318"/>
        <v>0</v>
      </c>
      <c r="W1905" s="9">
        <f t="shared" si="319"/>
        <v>0</v>
      </c>
      <c r="X1905" s="22">
        <f t="shared" si="320"/>
        <v>0</v>
      </c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</row>
    <row r="1906" spans="1:159" s="4" customFormat="1">
      <c r="A1906" s="78" t="s">
        <v>2453</v>
      </c>
      <c r="B1906" s="90" t="s">
        <v>1750</v>
      </c>
      <c r="C1906" s="91">
        <v>2155</v>
      </c>
      <c r="D1906" s="90" t="s">
        <v>1763</v>
      </c>
      <c r="E1906" s="110" t="str">
        <f>VLOOKUP($C1906,'2023-24 School Level AAFTE'!$C$4:$L$2380,9,FALSE)</f>
        <v>Yes</v>
      </c>
      <c r="F1906" s="98">
        <f>VLOOKUP($C1906,'2023-24 School Level AAFTE'!$C$4:$J$2380,8,FALSE)</f>
        <v>356.57</v>
      </c>
      <c r="G1906" s="100">
        <f>IFERROR(IF(E1906= "yes",VLOOKUP(C1906,Summary!$B:$I,5,0),0),0)</f>
        <v>0</v>
      </c>
      <c r="H1906" s="99">
        <f t="shared" si="311"/>
        <v>356.57</v>
      </c>
      <c r="I1906" s="157">
        <f>VLOOKUP($A1906,'2024-25 Salary &amp; Benefits'!$A:$I,3,FALSE)</f>
        <v>1</v>
      </c>
      <c r="J1906" s="157">
        <f>VLOOKUP($A1906,'2024-25 Salary &amp; Benefits'!$A:$I,4,FALSE)</f>
        <v>1</v>
      </c>
      <c r="K1906" s="144">
        <f t="shared" si="312"/>
        <v>356.57</v>
      </c>
      <c r="L1906" s="143">
        <f t="shared" si="313"/>
        <v>1.046</v>
      </c>
      <c r="M1906" s="145">
        <f>'2024-25 Salary &amp; Benefits'!$E$6</f>
        <v>72728</v>
      </c>
      <c r="N1906" s="145">
        <f>'2024-25 Salary &amp; Benefits'!$F$6</f>
        <v>78209</v>
      </c>
      <c r="O1906" s="9">
        <f t="shared" si="314"/>
        <v>76073.490000000005</v>
      </c>
      <c r="P1906" s="9">
        <f t="shared" si="315"/>
        <v>5733.1199999999953</v>
      </c>
      <c r="Q1906" s="9">
        <f>'2024-25 Salary &amp; Benefits'!G$6</f>
        <v>14418.72</v>
      </c>
      <c r="R1906" s="146">
        <f>'2024-25 Salary &amp; Benefits'!H$6</f>
        <v>0.18149999999999999</v>
      </c>
      <c r="S1906" s="146">
        <f>'2024-25 Salary &amp; Benefits'!I$6</f>
        <v>0.17510000000000001</v>
      </c>
      <c r="T1906" s="9">
        <f t="shared" si="316"/>
        <v>29893.19</v>
      </c>
      <c r="U1906" s="9">
        <f t="shared" si="317"/>
        <v>1363.44</v>
      </c>
      <c r="V1906" s="9">
        <f t="shared" si="318"/>
        <v>238.74</v>
      </c>
      <c r="W1906" s="9">
        <f t="shared" si="319"/>
        <v>1602.18</v>
      </c>
      <c r="X1906" s="22">
        <f t="shared" si="320"/>
        <v>113301.98</v>
      </c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</row>
    <row r="1907" spans="1:159" s="4" customFormat="1">
      <c r="A1907" s="78" t="s">
        <v>2453</v>
      </c>
      <c r="B1907" s="90" t="s">
        <v>1750</v>
      </c>
      <c r="C1907" s="91">
        <v>2218</v>
      </c>
      <c r="D1907" s="90" t="s">
        <v>1767</v>
      </c>
      <c r="E1907" s="110" t="str">
        <f>VLOOKUP($C1907,'2023-24 School Level AAFTE'!$C$4:$L$2380,9,FALSE)</f>
        <v>Yes</v>
      </c>
      <c r="F1907" s="98">
        <f>VLOOKUP($C1907,'2023-24 School Level AAFTE'!$C$4:$J$2380,8,FALSE)</f>
        <v>303.16000000000003</v>
      </c>
      <c r="G1907" s="100">
        <f>IFERROR(IF(E1907= "yes",VLOOKUP(C1907,Summary!$B:$I,5,0),0),0)</f>
        <v>0</v>
      </c>
      <c r="H1907" s="99">
        <f t="shared" si="311"/>
        <v>303.16000000000003</v>
      </c>
      <c r="I1907" s="157">
        <f>VLOOKUP($A1907,'2024-25 Salary &amp; Benefits'!$A:$I,3,FALSE)</f>
        <v>1</v>
      </c>
      <c r="J1907" s="157">
        <f>VLOOKUP($A1907,'2024-25 Salary &amp; Benefits'!$A:$I,4,FALSE)</f>
        <v>1</v>
      </c>
      <c r="K1907" s="144">
        <f t="shared" si="312"/>
        <v>303.16000000000003</v>
      </c>
      <c r="L1907" s="143">
        <f t="shared" si="313"/>
        <v>0.88900000000000001</v>
      </c>
      <c r="M1907" s="145">
        <f>'2024-25 Salary &amp; Benefits'!$E$6</f>
        <v>72728</v>
      </c>
      <c r="N1907" s="145">
        <f>'2024-25 Salary &amp; Benefits'!$F$6</f>
        <v>78209</v>
      </c>
      <c r="O1907" s="9">
        <f t="shared" si="314"/>
        <v>64655.19</v>
      </c>
      <c r="P1907" s="9">
        <f t="shared" si="315"/>
        <v>4872.6100000000006</v>
      </c>
      <c r="Q1907" s="9">
        <f>'2024-25 Salary &amp; Benefits'!G$6</f>
        <v>14418.72</v>
      </c>
      <c r="R1907" s="146">
        <f>'2024-25 Salary &amp; Benefits'!H$6</f>
        <v>0.18149999999999999</v>
      </c>
      <c r="S1907" s="146">
        <f>'2024-25 Salary &amp; Benefits'!I$6</f>
        <v>0.17510000000000001</v>
      </c>
      <c r="T1907" s="9">
        <f t="shared" si="316"/>
        <v>25406.35</v>
      </c>
      <c r="U1907" s="9">
        <f t="shared" si="317"/>
        <v>1158.8</v>
      </c>
      <c r="V1907" s="9">
        <f t="shared" si="318"/>
        <v>202.91</v>
      </c>
      <c r="W1907" s="9">
        <f t="shared" si="319"/>
        <v>1361.71</v>
      </c>
      <c r="X1907" s="22">
        <f t="shared" si="320"/>
        <v>96295.860000000015</v>
      </c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</row>
    <row r="1908" spans="1:159" s="4" customFormat="1">
      <c r="A1908" s="78" t="s">
        <v>2453</v>
      </c>
      <c r="B1908" s="90" t="s">
        <v>1750</v>
      </c>
      <c r="C1908" s="91">
        <v>3008</v>
      </c>
      <c r="D1908" s="90" t="s">
        <v>1777</v>
      </c>
      <c r="E1908" s="110" t="str">
        <f>VLOOKUP($C1908,'2023-24 School Level AAFTE'!$C$4:$L$2380,9,FALSE)</f>
        <v>No</v>
      </c>
      <c r="F1908" s="98">
        <f>VLOOKUP($C1908,'2023-24 School Level AAFTE'!$C$4:$J$2380,8,FALSE)</f>
        <v>339.43</v>
      </c>
      <c r="G1908" s="100">
        <f>IFERROR(IF(E1908= "yes",VLOOKUP(C1908,Summary!$B:$I,5,0),0),0)</f>
        <v>0</v>
      </c>
      <c r="H1908" s="99">
        <f t="shared" si="311"/>
        <v>0</v>
      </c>
      <c r="I1908" s="157">
        <f>VLOOKUP($A1908,'2024-25 Salary &amp; Benefits'!$A:$I,3,FALSE)</f>
        <v>1</v>
      </c>
      <c r="J1908" s="157">
        <f>VLOOKUP($A1908,'2024-25 Salary &amp; Benefits'!$A:$I,4,FALSE)</f>
        <v>1</v>
      </c>
      <c r="K1908" s="144">
        <f t="shared" si="312"/>
        <v>0</v>
      </c>
      <c r="L1908" s="143">
        <f t="shared" si="313"/>
        <v>0</v>
      </c>
      <c r="M1908" s="145">
        <f>'2024-25 Salary &amp; Benefits'!$E$6</f>
        <v>72728</v>
      </c>
      <c r="N1908" s="145">
        <f>'2024-25 Salary &amp; Benefits'!$F$6</f>
        <v>78209</v>
      </c>
      <c r="O1908" s="9">
        <f t="shared" si="314"/>
        <v>0</v>
      </c>
      <c r="P1908" s="9">
        <f t="shared" si="315"/>
        <v>0</v>
      </c>
      <c r="Q1908" s="9">
        <f>'2024-25 Salary &amp; Benefits'!G$6</f>
        <v>14418.72</v>
      </c>
      <c r="R1908" s="146">
        <f>'2024-25 Salary &amp; Benefits'!H$6</f>
        <v>0.18149999999999999</v>
      </c>
      <c r="S1908" s="146">
        <f>'2024-25 Salary &amp; Benefits'!I$6</f>
        <v>0.17510000000000001</v>
      </c>
      <c r="T1908" s="9">
        <f t="shared" si="316"/>
        <v>0</v>
      </c>
      <c r="U1908" s="9">
        <f t="shared" si="317"/>
        <v>0</v>
      </c>
      <c r="V1908" s="9">
        <f t="shared" si="318"/>
        <v>0</v>
      </c>
      <c r="W1908" s="9">
        <f t="shared" si="319"/>
        <v>0</v>
      </c>
      <c r="X1908" s="22">
        <f t="shared" si="320"/>
        <v>0</v>
      </c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</row>
    <row r="1909" spans="1:159" s="4" customFormat="1">
      <c r="A1909" s="78" t="s">
        <v>2453</v>
      </c>
      <c r="B1909" s="90" t="s">
        <v>1750</v>
      </c>
      <c r="C1909" s="91">
        <v>4457</v>
      </c>
      <c r="D1909" s="90" t="s">
        <v>1792</v>
      </c>
      <c r="E1909" s="110" t="str">
        <f>VLOOKUP($C1909,'2023-24 School Level AAFTE'!$C$4:$L$2380,9,FALSE)</f>
        <v>Yes</v>
      </c>
      <c r="F1909" s="98">
        <f>VLOOKUP($C1909,'2023-24 School Level AAFTE'!$C$4:$J$2380,8,FALSE)</f>
        <v>811.19</v>
      </c>
      <c r="G1909" s="100">
        <f>IFERROR(IF(E1909= "yes",VLOOKUP(C1909,Summary!$B:$I,5,0),0),0)</f>
        <v>0</v>
      </c>
      <c r="H1909" s="99">
        <f t="shared" si="311"/>
        <v>811.19</v>
      </c>
      <c r="I1909" s="157">
        <f>VLOOKUP($A1909,'2024-25 Salary &amp; Benefits'!$A:$I,3,FALSE)</f>
        <v>1</v>
      </c>
      <c r="J1909" s="157">
        <f>VLOOKUP($A1909,'2024-25 Salary &amp; Benefits'!$A:$I,4,FALSE)</f>
        <v>1</v>
      </c>
      <c r="K1909" s="144">
        <f t="shared" si="312"/>
        <v>811.19</v>
      </c>
      <c r="L1909" s="143">
        <f t="shared" si="313"/>
        <v>2.379</v>
      </c>
      <c r="M1909" s="145">
        <f>'2024-25 Salary &amp; Benefits'!$E$6</f>
        <v>72728</v>
      </c>
      <c r="N1909" s="145">
        <f>'2024-25 Salary &amp; Benefits'!$F$6</f>
        <v>78209</v>
      </c>
      <c r="O1909" s="9">
        <f t="shared" si="314"/>
        <v>173019.91</v>
      </c>
      <c r="P1909" s="9">
        <f t="shared" si="315"/>
        <v>13039.299999999988</v>
      </c>
      <c r="Q1909" s="9">
        <f>'2024-25 Salary &amp; Benefits'!G$6</f>
        <v>14418.72</v>
      </c>
      <c r="R1909" s="146">
        <f>'2024-25 Salary &amp; Benefits'!H$6</f>
        <v>0.18149999999999999</v>
      </c>
      <c r="S1909" s="146">
        <f>'2024-25 Salary &amp; Benefits'!I$6</f>
        <v>0.17510000000000001</v>
      </c>
      <c r="T1909" s="9">
        <f t="shared" si="316"/>
        <v>67988.429999999993</v>
      </c>
      <c r="U1909" s="9">
        <f t="shared" si="317"/>
        <v>3100.99</v>
      </c>
      <c r="V1909" s="9">
        <f t="shared" si="318"/>
        <v>542.98</v>
      </c>
      <c r="W1909" s="9">
        <f t="shared" si="319"/>
        <v>3643.97</v>
      </c>
      <c r="X1909" s="22">
        <f t="shared" si="320"/>
        <v>257691.61</v>
      </c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</row>
    <row r="1910" spans="1:159" s="4" customFormat="1">
      <c r="A1910" s="78" t="s">
        <v>2453</v>
      </c>
      <c r="B1910" s="90" t="s">
        <v>1750</v>
      </c>
      <c r="C1910" s="91">
        <v>2129</v>
      </c>
      <c r="D1910" s="90" t="s">
        <v>1762</v>
      </c>
      <c r="E1910" s="110" t="str">
        <f>VLOOKUP($C1910,'2023-24 School Level AAFTE'!$C$4:$L$2380,9,FALSE)</f>
        <v>Yes</v>
      </c>
      <c r="F1910" s="98">
        <f>VLOOKUP($C1910,'2023-24 School Level AAFTE'!$C$4:$J$2380,8,FALSE)</f>
        <v>385.28</v>
      </c>
      <c r="G1910" s="100">
        <f>IFERROR(IF(E1910= "yes",VLOOKUP(C1910,Summary!$B:$I,5,0),0),0)</f>
        <v>0</v>
      </c>
      <c r="H1910" s="99">
        <f t="shared" si="311"/>
        <v>385.28</v>
      </c>
      <c r="I1910" s="157">
        <f>VLOOKUP($A1910,'2024-25 Salary &amp; Benefits'!$A:$I,3,FALSE)</f>
        <v>1</v>
      </c>
      <c r="J1910" s="157">
        <f>VLOOKUP($A1910,'2024-25 Salary &amp; Benefits'!$A:$I,4,FALSE)</f>
        <v>1</v>
      </c>
      <c r="K1910" s="144">
        <f t="shared" si="312"/>
        <v>385.28</v>
      </c>
      <c r="L1910" s="143">
        <f t="shared" si="313"/>
        <v>1.1299999999999999</v>
      </c>
      <c r="M1910" s="145">
        <f>'2024-25 Salary &amp; Benefits'!$E$6</f>
        <v>72728</v>
      </c>
      <c r="N1910" s="145">
        <f>'2024-25 Salary &amp; Benefits'!$F$6</f>
        <v>78209</v>
      </c>
      <c r="O1910" s="9">
        <f t="shared" si="314"/>
        <v>82182.64</v>
      </c>
      <c r="P1910" s="9">
        <f t="shared" si="315"/>
        <v>6193.5299999999988</v>
      </c>
      <c r="Q1910" s="9">
        <f>'2024-25 Salary &amp; Benefits'!G$6</f>
        <v>14418.72</v>
      </c>
      <c r="R1910" s="146">
        <f>'2024-25 Salary &amp; Benefits'!H$6</f>
        <v>0.18149999999999999</v>
      </c>
      <c r="S1910" s="146">
        <f>'2024-25 Salary &amp; Benefits'!I$6</f>
        <v>0.17510000000000001</v>
      </c>
      <c r="T1910" s="9">
        <f t="shared" si="316"/>
        <v>32293.79</v>
      </c>
      <c r="U1910" s="9">
        <f t="shared" si="317"/>
        <v>1472.94</v>
      </c>
      <c r="V1910" s="9">
        <f t="shared" si="318"/>
        <v>257.91000000000003</v>
      </c>
      <c r="W1910" s="9">
        <f t="shared" si="319"/>
        <v>1730.8500000000001</v>
      </c>
      <c r="X1910" s="22">
        <f t="shared" si="320"/>
        <v>122400.81</v>
      </c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</row>
    <row r="1911" spans="1:159" s="4" customFormat="1">
      <c r="A1911" s="78" t="s">
        <v>2453</v>
      </c>
      <c r="B1911" s="90" t="s">
        <v>1750</v>
      </c>
      <c r="C1911" s="91">
        <v>3412</v>
      </c>
      <c r="D1911" s="90" t="s">
        <v>1784</v>
      </c>
      <c r="E1911" s="110" t="str">
        <f>VLOOKUP($C1911,'2023-24 School Level AAFTE'!$C$4:$L$2380,9,FALSE)</f>
        <v>No</v>
      </c>
      <c r="F1911" s="98">
        <f>VLOOKUP($C1911,'2023-24 School Level AAFTE'!$C$4:$J$2380,8,FALSE)</f>
        <v>1657.3600000000001</v>
      </c>
      <c r="G1911" s="100">
        <f>IFERROR(IF(E1911= "yes",VLOOKUP(C1911,Summary!$B:$I,5,0),0),0)</f>
        <v>0</v>
      </c>
      <c r="H1911" s="99">
        <f t="shared" si="311"/>
        <v>0</v>
      </c>
      <c r="I1911" s="157">
        <f>VLOOKUP($A1911,'2024-25 Salary &amp; Benefits'!$A:$I,3,FALSE)</f>
        <v>1</v>
      </c>
      <c r="J1911" s="157">
        <f>VLOOKUP($A1911,'2024-25 Salary &amp; Benefits'!$A:$I,4,FALSE)</f>
        <v>1</v>
      </c>
      <c r="K1911" s="144">
        <f t="shared" si="312"/>
        <v>0</v>
      </c>
      <c r="L1911" s="143">
        <f t="shared" si="313"/>
        <v>0</v>
      </c>
      <c r="M1911" s="145">
        <f>'2024-25 Salary &amp; Benefits'!$E$6</f>
        <v>72728</v>
      </c>
      <c r="N1911" s="145">
        <f>'2024-25 Salary &amp; Benefits'!$F$6</f>
        <v>78209</v>
      </c>
      <c r="O1911" s="9">
        <f t="shared" si="314"/>
        <v>0</v>
      </c>
      <c r="P1911" s="9">
        <f t="shared" si="315"/>
        <v>0</v>
      </c>
      <c r="Q1911" s="9">
        <f>'2024-25 Salary &amp; Benefits'!G$6</f>
        <v>14418.72</v>
      </c>
      <c r="R1911" s="146">
        <f>'2024-25 Salary &amp; Benefits'!H$6</f>
        <v>0.18149999999999999</v>
      </c>
      <c r="S1911" s="146">
        <f>'2024-25 Salary &amp; Benefits'!I$6</f>
        <v>0.17510000000000001</v>
      </c>
      <c r="T1911" s="9">
        <f t="shared" si="316"/>
        <v>0</v>
      </c>
      <c r="U1911" s="9">
        <f t="shared" si="317"/>
        <v>0</v>
      </c>
      <c r="V1911" s="9">
        <f t="shared" si="318"/>
        <v>0</v>
      </c>
      <c r="W1911" s="9">
        <f t="shared" si="319"/>
        <v>0</v>
      </c>
      <c r="X1911" s="22">
        <f t="shared" si="320"/>
        <v>0</v>
      </c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</row>
    <row r="1912" spans="1:159" s="4" customFormat="1">
      <c r="A1912" s="78" t="s">
        <v>2453</v>
      </c>
      <c r="B1912" s="90" t="s">
        <v>1750</v>
      </c>
      <c r="C1912" s="91">
        <v>2312</v>
      </c>
      <c r="D1912" s="90" t="s">
        <v>1770</v>
      </c>
      <c r="E1912" s="110" t="str">
        <f>VLOOKUP($C1912,'2023-24 School Level AAFTE'!$C$4:$L$2380,9,FALSE)</f>
        <v>Yes</v>
      </c>
      <c r="F1912" s="98">
        <f>VLOOKUP($C1912,'2023-24 School Level AAFTE'!$C$4:$J$2380,8,FALSE)</f>
        <v>347.72</v>
      </c>
      <c r="G1912" s="100">
        <f>IFERROR(IF(E1912= "yes",VLOOKUP(C1912,Summary!$B:$I,5,0),0),0)</f>
        <v>0</v>
      </c>
      <c r="H1912" s="99">
        <f t="shared" si="311"/>
        <v>347.72</v>
      </c>
      <c r="I1912" s="157">
        <f>VLOOKUP($A1912,'2024-25 Salary &amp; Benefits'!$A:$I,3,FALSE)</f>
        <v>1</v>
      </c>
      <c r="J1912" s="157">
        <f>VLOOKUP($A1912,'2024-25 Salary &amp; Benefits'!$A:$I,4,FALSE)</f>
        <v>1</v>
      </c>
      <c r="K1912" s="144">
        <f t="shared" si="312"/>
        <v>347.72</v>
      </c>
      <c r="L1912" s="143">
        <f t="shared" si="313"/>
        <v>1.02</v>
      </c>
      <c r="M1912" s="145">
        <f>'2024-25 Salary &amp; Benefits'!$E$6</f>
        <v>72728</v>
      </c>
      <c r="N1912" s="145">
        <f>'2024-25 Salary &amp; Benefits'!$F$6</f>
        <v>78209</v>
      </c>
      <c r="O1912" s="9">
        <f t="shared" si="314"/>
        <v>74182.559999999998</v>
      </c>
      <c r="P1912" s="9">
        <f t="shared" si="315"/>
        <v>5590.6199999999953</v>
      </c>
      <c r="Q1912" s="9">
        <f>'2024-25 Salary &amp; Benefits'!G$6</f>
        <v>14418.72</v>
      </c>
      <c r="R1912" s="146">
        <f>'2024-25 Salary &amp; Benefits'!H$6</f>
        <v>0.18149999999999999</v>
      </c>
      <c r="S1912" s="146">
        <f>'2024-25 Salary &amp; Benefits'!I$6</f>
        <v>0.17510000000000001</v>
      </c>
      <c r="T1912" s="9">
        <f t="shared" si="316"/>
        <v>29150.15</v>
      </c>
      <c r="U1912" s="9">
        <f t="shared" si="317"/>
        <v>1329.55</v>
      </c>
      <c r="V1912" s="9">
        <f t="shared" si="318"/>
        <v>232.8</v>
      </c>
      <c r="W1912" s="9">
        <f t="shared" si="319"/>
        <v>1562.35</v>
      </c>
      <c r="X1912" s="22">
        <f t="shared" si="320"/>
        <v>110485.68</v>
      </c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</row>
    <row r="1913" spans="1:159" s="4" customFormat="1">
      <c r="A1913" s="78" t="s">
        <v>2453</v>
      </c>
      <c r="B1913" s="90" t="s">
        <v>1750</v>
      </c>
      <c r="C1913" s="91">
        <v>5693</v>
      </c>
      <c r="D1913" s="90" t="s">
        <v>3200</v>
      </c>
      <c r="E1913" s="110" t="str">
        <f>VLOOKUP($C1913,'2023-24 School Level AAFTE'!$C$4:$L$2380,9,FALSE)</f>
        <v>Yes</v>
      </c>
      <c r="F1913" s="98">
        <f>VLOOKUP($C1913,'2023-24 School Level AAFTE'!$C$4:$J$2380,8,FALSE)</f>
        <v>582.76</v>
      </c>
      <c r="G1913" s="100">
        <f>IFERROR(IF(E1913= "yes",VLOOKUP(C1913,Summary!$B:$I,5,0),0),0)</f>
        <v>0</v>
      </c>
      <c r="H1913" s="99">
        <f t="shared" si="311"/>
        <v>582.76</v>
      </c>
      <c r="I1913" s="157">
        <f>VLOOKUP($A1913,'2024-25 Salary &amp; Benefits'!$A:$I,3,FALSE)</f>
        <v>1</v>
      </c>
      <c r="J1913" s="157">
        <f>VLOOKUP($A1913,'2024-25 Salary &amp; Benefits'!$A:$I,4,FALSE)</f>
        <v>1</v>
      </c>
      <c r="K1913" s="144">
        <f t="shared" si="312"/>
        <v>582.76</v>
      </c>
      <c r="L1913" s="143">
        <f t="shared" si="313"/>
        <v>1.7090000000000001</v>
      </c>
      <c r="M1913" s="145">
        <f>'2024-25 Salary &amp; Benefits'!$E$6</f>
        <v>72728</v>
      </c>
      <c r="N1913" s="145">
        <f>'2024-25 Salary &amp; Benefits'!$F$6</f>
        <v>78209</v>
      </c>
      <c r="O1913" s="9">
        <f t="shared" si="314"/>
        <v>124292.15</v>
      </c>
      <c r="P1913" s="9">
        <f t="shared" si="315"/>
        <v>9367.0299999999988</v>
      </c>
      <c r="Q1913" s="9">
        <f>'2024-25 Salary &amp; Benefits'!G$6</f>
        <v>14418.72</v>
      </c>
      <c r="R1913" s="146">
        <f>'2024-25 Salary &amp; Benefits'!H$6</f>
        <v>0.18149999999999999</v>
      </c>
      <c r="S1913" s="146">
        <f>'2024-25 Salary &amp; Benefits'!I$6</f>
        <v>0.17510000000000001</v>
      </c>
      <c r="T1913" s="9">
        <f t="shared" si="316"/>
        <v>48840.78</v>
      </c>
      <c r="U1913" s="9">
        <f t="shared" si="317"/>
        <v>2227.65</v>
      </c>
      <c r="V1913" s="9">
        <f t="shared" si="318"/>
        <v>390.06</v>
      </c>
      <c r="W1913" s="9">
        <f t="shared" si="319"/>
        <v>2617.71</v>
      </c>
      <c r="X1913" s="22">
        <f t="shared" si="320"/>
        <v>185117.66999999998</v>
      </c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</row>
    <row r="1914" spans="1:159" s="4" customFormat="1">
      <c r="A1914" s="78" t="s">
        <v>2453</v>
      </c>
      <c r="B1914" s="90" t="s">
        <v>1750</v>
      </c>
      <c r="C1914" s="91">
        <v>2127</v>
      </c>
      <c r="D1914" s="90" t="s">
        <v>137</v>
      </c>
      <c r="E1914" s="110" t="str">
        <f>VLOOKUP($C1914,'2023-24 School Level AAFTE'!$C$4:$L$2380,9,FALSE)</f>
        <v>No</v>
      </c>
      <c r="F1914" s="98">
        <f>VLOOKUP($C1914,'2023-24 School Level AAFTE'!$C$4:$J$2380,8,FALSE)</f>
        <v>407.21</v>
      </c>
      <c r="G1914" s="100">
        <f>IFERROR(IF(E1914= "yes",VLOOKUP(C1914,Summary!$B:$I,5,0),0),0)</f>
        <v>0</v>
      </c>
      <c r="H1914" s="99">
        <f t="shared" si="311"/>
        <v>0</v>
      </c>
      <c r="I1914" s="157">
        <f>VLOOKUP($A1914,'2024-25 Salary &amp; Benefits'!$A:$I,3,FALSE)</f>
        <v>1</v>
      </c>
      <c r="J1914" s="157">
        <f>VLOOKUP($A1914,'2024-25 Salary &amp; Benefits'!$A:$I,4,FALSE)</f>
        <v>1</v>
      </c>
      <c r="K1914" s="144">
        <f t="shared" si="312"/>
        <v>0</v>
      </c>
      <c r="L1914" s="143">
        <f t="shared" si="313"/>
        <v>0</v>
      </c>
      <c r="M1914" s="145">
        <f>'2024-25 Salary &amp; Benefits'!$E$6</f>
        <v>72728</v>
      </c>
      <c r="N1914" s="145">
        <f>'2024-25 Salary &amp; Benefits'!$F$6</f>
        <v>78209</v>
      </c>
      <c r="O1914" s="9">
        <f t="shared" si="314"/>
        <v>0</v>
      </c>
      <c r="P1914" s="9">
        <f t="shared" si="315"/>
        <v>0</v>
      </c>
      <c r="Q1914" s="9">
        <f>'2024-25 Salary &amp; Benefits'!G$6</f>
        <v>14418.72</v>
      </c>
      <c r="R1914" s="146">
        <f>'2024-25 Salary &amp; Benefits'!H$6</f>
        <v>0.18149999999999999</v>
      </c>
      <c r="S1914" s="146">
        <f>'2024-25 Salary &amp; Benefits'!I$6</f>
        <v>0.17510000000000001</v>
      </c>
      <c r="T1914" s="9">
        <f t="shared" si="316"/>
        <v>0</v>
      </c>
      <c r="U1914" s="9">
        <f t="shared" si="317"/>
        <v>0</v>
      </c>
      <c r="V1914" s="9">
        <f t="shared" si="318"/>
        <v>0</v>
      </c>
      <c r="W1914" s="9">
        <f t="shared" si="319"/>
        <v>0</v>
      </c>
      <c r="X1914" s="22">
        <f t="shared" si="320"/>
        <v>0</v>
      </c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</row>
    <row r="1915" spans="1:159" s="4" customFormat="1">
      <c r="A1915" s="78" t="s">
        <v>2453</v>
      </c>
      <c r="B1915" s="90" t="s">
        <v>1750</v>
      </c>
      <c r="C1915" s="91">
        <v>3727</v>
      </c>
      <c r="D1915" s="90" t="s">
        <v>1788</v>
      </c>
      <c r="E1915" s="110" t="str">
        <f>VLOOKUP($C1915,'2023-24 School Level AAFTE'!$C$4:$L$2380,9,FALSE)</f>
        <v>Yes</v>
      </c>
      <c r="F1915" s="98">
        <f>VLOOKUP($C1915,'2023-24 School Level AAFTE'!$C$4:$J$2380,8,FALSE)</f>
        <v>328.57</v>
      </c>
      <c r="G1915" s="100">
        <f>IFERROR(IF(E1915= "yes",VLOOKUP(C1915,Summary!$B:$I,5,0),0),0)</f>
        <v>0</v>
      </c>
      <c r="H1915" s="99">
        <f t="shared" si="311"/>
        <v>328.57</v>
      </c>
      <c r="I1915" s="157">
        <f>VLOOKUP($A1915,'2024-25 Salary &amp; Benefits'!$A:$I,3,FALSE)</f>
        <v>1</v>
      </c>
      <c r="J1915" s="157">
        <f>VLOOKUP($A1915,'2024-25 Salary &amp; Benefits'!$A:$I,4,FALSE)</f>
        <v>1</v>
      </c>
      <c r="K1915" s="144">
        <f t="shared" si="312"/>
        <v>328.57</v>
      </c>
      <c r="L1915" s="143">
        <f t="shared" si="313"/>
        <v>0.96399999999999997</v>
      </c>
      <c r="M1915" s="145">
        <f>'2024-25 Salary &amp; Benefits'!$E$6</f>
        <v>72728</v>
      </c>
      <c r="N1915" s="145">
        <f>'2024-25 Salary &amp; Benefits'!$F$6</f>
        <v>78209</v>
      </c>
      <c r="O1915" s="9">
        <f t="shared" si="314"/>
        <v>70109.789999999994</v>
      </c>
      <c r="P1915" s="9">
        <f t="shared" si="315"/>
        <v>5283.6900000000023</v>
      </c>
      <c r="Q1915" s="9">
        <f>'2024-25 Salary &amp; Benefits'!G$6</f>
        <v>14418.72</v>
      </c>
      <c r="R1915" s="146">
        <f>'2024-25 Salary &amp; Benefits'!H$6</f>
        <v>0.18149999999999999</v>
      </c>
      <c r="S1915" s="146">
        <f>'2024-25 Salary &amp; Benefits'!I$6</f>
        <v>0.17510000000000001</v>
      </c>
      <c r="T1915" s="9">
        <f t="shared" si="316"/>
        <v>27549.75</v>
      </c>
      <c r="U1915" s="9">
        <f t="shared" si="317"/>
        <v>1256.56</v>
      </c>
      <c r="V1915" s="9">
        <f t="shared" si="318"/>
        <v>220.02</v>
      </c>
      <c r="W1915" s="9">
        <f t="shared" si="319"/>
        <v>1476.58</v>
      </c>
      <c r="X1915" s="22">
        <f t="shared" si="320"/>
        <v>104419.81</v>
      </c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</row>
    <row r="1916" spans="1:159" s="4" customFormat="1">
      <c r="A1916" s="78" t="s">
        <v>2453</v>
      </c>
      <c r="B1916" s="90" t="s">
        <v>1750</v>
      </c>
      <c r="C1916" s="91">
        <v>3758</v>
      </c>
      <c r="D1916" s="90" t="s">
        <v>1789</v>
      </c>
      <c r="E1916" s="110" t="str">
        <f>VLOOKUP($C1916,'2023-24 School Level AAFTE'!$C$4:$L$2380,9,FALSE)</f>
        <v>Yes</v>
      </c>
      <c r="F1916" s="98">
        <f>VLOOKUP($C1916,'2023-24 School Level AAFTE'!$C$4:$J$2380,8,FALSE)</f>
        <v>410.01</v>
      </c>
      <c r="G1916" s="100">
        <f>IFERROR(IF(E1916= "yes",VLOOKUP(C1916,Summary!$B:$I,5,0),0),0)</f>
        <v>0</v>
      </c>
      <c r="H1916" s="99">
        <f t="shared" si="311"/>
        <v>410.01</v>
      </c>
      <c r="I1916" s="157">
        <f>VLOOKUP($A1916,'2024-25 Salary &amp; Benefits'!$A:$I,3,FALSE)</f>
        <v>1</v>
      </c>
      <c r="J1916" s="157">
        <f>VLOOKUP($A1916,'2024-25 Salary &amp; Benefits'!$A:$I,4,FALSE)</f>
        <v>1</v>
      </c>
      <c r="K1916" s="144">
        <f t="shared" si="312"/>
        <v>410.01</v>
      </c>
      <c r="L1916" s="143">
        <f t="shared" si="313"/>
        <v>1.2030000000000001</v>
      </c>
      <c r="M1916" s="145">
        <f>'2024-25 Salary &amp; Benefits'!$E$6</f>
        <v>72728</v>
      </c>
      <c r="N1916" s="145">
        <f>'2024-25 Salary &amp; Benefits'!$F$6</f>
        <v>78209</v>
      </c>
      <c r="O1916" s="9">
        <f t="shared" si="314"/>
        <v>87491.78</v>
      </c>
      <c r="P1916" s="9">
        <f t="shared" si="315"/>
        <v>6593.6499999999942</v>
      </c>
      <c r="Q1916" s="9">
        <f>'2024-25 Salary &amp; Benefits'!G$6</f>
        <v>14418.72</v>
      </c>
      <c r="R1916" s="146">
        <f>'2024-25 Salary &amp; Benefits'!H$6</f>
        <v>0.18149999999999999</v>
      </c>
      <c r="S1916" s="146">
        <f>'2024-25 Salary &amp; Benefits'!I$6</f>
        <v>0.17510000000000001</v>
      </c>
      <c r="T1916" s="9">
        <f t="shared" si="316"/>
        <v>34380.03</v>
      </c>
      <c r="U1916" s="9">
        <f t="shared" si="317"/>
        <v>1568.09</v>
      </c>
      <c r="V1916" s="9">
        <f t="shared" si="318"/>
        <v>274.57</v>
      </c>
      <c r="W1916" s="9">
        <f t="shared" si="319"/>
        <v>1842.6599999999999</v>
      </c>
      <c r="X1916" s="22">
        <f t="shared" si="320"/>
        <v>130308.12</v>
      </c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</row>
    <row r="1917" spans="1:159" s="4" customFormat="1">
      <c r="A1917" s="78" t="s">
        <v>2453</v>
      </c>
      <c r="B1917" s="90" t="s">
        <v>1750</v>
      </c>
      <c r="C1917" s="91">
        <v>3258</v>
      </c>
      <c r="D1917" s="90" t="s">
        <v>1782</v>
      </c>
      <c r="E1917" s="110" t="str">
        <f>VLOOKUP($C1917,'2023-24 School Level AAFTE'!$C$4:$L$2380,9,FALSE)</f>
        <v>Yes</v>
      </c>
      <c r="F1917" s="98">
        <f>VLOOKUP($C1917,'2023-24 School Level AAFTE'!$C$4:$J$2380,8,FALSE)</f>
        <v>485.52</v>
      </c>
      <c r="G1917" s="100">
        <f>IFERROR(IF(E1917= "yes",VLOOKUP(C1917,Summary!$B:$I,5,0),0),0)</f>
        <v>0</v>
      </c>
      <c r="H1917" s="99">
        <f t="shared" si="311"/>
        <v>485.52</v>
      </c>
      <c r="I1917" s="157">
        <f>VLOOKUP($A1917,'2024-25 Salary &amp; Benefits'!$A:$I,3,FALSE)</f>
        <v>1</v>
      </c>
      <c r="J1917" s="157">
        <f>VLOOKUP($A1917,'2024-25 Salary &amp; Benefits'!$A:$I,4,FALSE)</f>
        <v>1</v>
      </c>
      <c r="K1917" s="144">
        <f t="shared" si="312"/>
        <v>485.52</v>
      </c>
      <c r="L1917" s="143">
        <f t="shared" si="313"/>
        <v>1.4239999999999999</v>
      </c>
      <c r="M1917" s="145">
        <f>'2024-25 Salary &amp; Benefits'!$E$6</f>
        <v>72728</v>
      </c>
      <c r="N1917" s="145">
        <f>'2024-25 Salary &amp; Benefits'!$F$6</f>
        <v>78209</v>
      </c>
      <c r="O1917" s="9">
        <f t="shared" si="314"/>
        <v>103564.67</v>
      </c>
      <c r="P1917" s="9">
        <f t="shared" si="315"/>
        <v>7804.9499999999971</v>
      </c>
      <c r="Q1917" s="9">
        <f>'2024-25 Salary &amp; Benefits'!G$6</f>
        <v>14418.72</v>
      </c>
      <c r="R1917" s="146">
        <f>'2024-25 Salary &amp; Benefits'!H$6</f>
        <v>0.18149999999999999</v>
      </c>
      <c r="S1917" s="146">
        <f>'2024-25 Salary &amp; Benefits'!I$6</f>
        <v>0.17510000000000001</v>
      </c>
      <c r="T1917" s="9">
        <f t="shared" si="316"/>
        <v>40695.89</v>
      </c>
      <c r="U1917" s="9">
        <f t="shared" si="317"/>
        <v>1856.16</v>
      </c>
      <c r="V1917" s="9">
        <f t="shared" si="318"/>
        <v>325.01</v>
      </c>
      <c r="W1917" s="9">
        <f t="shared" si="319"/>
        <v>2181.17</v>
      </c>
      <c r="X1917" s="22">
        <f t="shared" si="320"/>
        <v>154246.68000000002</v>
      </c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</row>
    <row r="1918" spans="1:159" s="4" customFormat="1">
      <c r="A1918" s="78" t="s">
        <v>2453</v>
      </c>
      <c r="B1918" s="90" t="s">
        <v>1750</v>
      </c>
      <c r="C1918" s="91">
        <v>3729</v>
      </c>
      <c r="D1918" s="90" t="s">
        <v>453</v>
      </c>
      <c r="E1918" s="110" t="str">
        <f>VLOOKUP($C1918,'2023-24 School Level AAFTE'!$C$4:$L$2380,9,FALSE)</f>
        <v>Yes</v>
      </c>
      <c r="F1918" s="98">
        <f>VLOOKUP($C1918,'2023-24 School Level AAFTE'!$C$4:$J$2380,8,FALSE)</f>
        <v>275.57</v>
      </c>
      <c r="G1918" s="100">
        <f>IFERROR(IF(E1918= "yes",VLOOKUP(C1918,Summary!$B:$I,5,0),0),0)</f>
        <v>0</v>
      </c>
      <c r="H1918" s="99">
        <f t="shared" si="311"/>
        <v>275.57</v>
      </c>
      <c r="I1918" s="157">
        <f>VLOOKUP($A1918,'2024-25 Salary &amp; Benefits'!$A:$I,3,FALSE)</f>
        <v>1</v>
      </c>
      <c r="J1918" s="157">
        <f>VLOOKUP($A1918,'2024-25 Salary &amp; Benefits'!$A:$I,4,FALSE)</f>
        <v>1</v>
      </c>
      <c r="K1918" s="144">
        <f t="shared" si="312"/>
        <v>275.57</v>
      </c>
      <c r="L1918" s="143">
        <f t="shared" si="313"/>
        <v>0.80800000000000005</v>
      </c>
      <c r="M1918" s="145">
        <f>'2024-25 Salary &amp; Benefits'!$E$6</f>
        <v>72728</v>
      </c>
      <c r="N1918" s="145">
        <f>'2024-25 Salary &amp; Benefits'!$F$6</f>
        <v>78209</v>
      </c>
      <c r="O1918" s="9">
        <f t="shared" si="314"/>
        <v>58764.22</v>
      </c>
      <c r="P1918" s="9">
        <f t="shared" si="315"/>
        <v>4428.6500000000015</v>
      </c>
      <c r="Q1918" s="9">
        <f>'2024-25 Salary &amp; Benefits'!G$6</f>
        <v>14418.72</v>
      </c>
      <c r="R1918" s="146">
        <f>'2024-25 Salary &amp; Benefits'!H$6</f>
        <v>0.18149999999999999</v>
      </c>
      <c r="S1918" s="146">
        <f>'2024-25 Salary &amp; Benefits'!I$6</f>
        <v>0.17510000000000001</v>
      </c>
      <c r="T1918" s="9">
        <f t="shared" si="316"/>
        <v>23091.49</v>
      </c>
      <c r="U1918" s="9">
        <f t="shared" si="317"/>
        <v>1053.21</v>
      </c>
      <c r="V1918" s="9">
        <f t="shared" si="318"/>
        <v>184.42</v>
      </c>
      <c r="W1918" s="9">
        <f t="shared" si="319"/>
        <v>1237.6300000000001</v>
      </c>
      <c r="X1918" s="22">
        <f t="shared" si="320"/>
        <v>87521.99000000002</v>
      </c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</row>
    <row r="1919" spans="1:159" s="4" customFormat="1">
      <c r="A1919" s="78" t="s">
        <v>2453</v>
      </c>
      <c r="B1919" s="90" t="s">
        <v>1750</v>
      </c>
      <c r="C1919" s="91">
        <v>3007</v>
      </c>
      <c r="D1919" s="90" t="s">
        <v>1776</v>
      </c>
      <c r="E1919" s="110" t="str">
        <f>VLOOKUP($C1919,'2023-24 School Level AAFTE'!$C$4:$L$2380,9,FALSE)</f>
        <v>No</v>
      </c>
      <c r="F1919" s="98">
        <f>VLOOKUP($C1919,'2023-24 School Level AAFTE'!$C$4:$J$2380,8,FALSE)</f>
        <v>463.67</v>
      </c>
      <c r="G1919" s="100">
        <f>IFERROR(IF(E1919= "yes",VLOOKUP(C1919,Summary!$B:$I,5,0),0),0)</f>
        <v>0</v>
      </c>
      <c r="H1919" s="99">
        <f t="shared" si="311"/>
        <v>0</v>
      </c>
      <c r="I1919" s="157">
        <f>VLOOKUP($A1919,'2024-25 Salary &amp; Benefits'!$A:$I,3,FALSE)</f>
        <v>1</v>
      </c>
      <c r="J1919" s="157">
        <f>VLOOKUP($A1919,'2024-25 Salary &amp; Benefits'!$A:$I,4,FALSE)</f>
        <v>1</v>
      </c>
      <c r="K1919" s="144">
        <f t="shared" si="312"/>
        <v>0</v>
      </c>
      <c r="L1919" s="143">
        <f t="shared" si="313"/>
        <v>0</v>
      </c>
      <c r="M1919" s="145">
        <f>'2024-25 Salary &amp; Benefits'!$E$6</f>
        <v>72728</v>
      </c>
      <c r="N1919" s="145">
        <f>'2024-25 Salary &amp; Benefits'!$F$6</f>
        <v>78209</v>
      </c>
      <c r="O1919" s="9">
        <f t="shared" si="314"/>
        <v>0</v>
      </c>
      <c r="P1919" s="9">
        <f t="shared" si="315"/>
        <v>0</v>
      </c>
      <c r="Q1919" s="9">
        <f>'2024-25 Salary &amp; Benefits'!G$6</f>
        <v>14418.72</v>
      </c>
      <c r="R1919" s="146">
        <f>'2024-25 Salary &amp; Benefits'!H$6</f>
        <v>0.18149999999999999</v>
      </c>
      <c r="S1919" s="146">
        <f>'2024-25 Salary &amp; Benefits'!I$6</f>
        <v>0.17510000000000001</v>
      </c>
      <c r="T1919" s="9">
        <f t="shared" si="316"/>
        <v>0</v>
      </c>
      <c r="U1919" s="9">
        <f t="shared" si="317"/>
        <v>0</v>
      </c>
      <c r="V1919" s="9">
        <f t="shared" si="318"/>
        <v>0</v>
      </c>
      <c r="W1919" s="9">
        <f t="shared" si="319"/>
        <v>0</v>
      </c>
      <c r="X1919" s="22">
        <f t="shared" si="320"/>
        <v>0</v>
      </c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</row>
    <row r="1920" spans="1:159" s="4" customFormat="1">
      <c r="A1920" s="78" t="s">
        <v>2453</v>
      </c>
      <c r="B1920" s="90" t="s">
        <v>1750</v>
      </c>
      <c r="C1920" s="91">
        <v>2056</v>
      </c>
      <c r="D1920" s="90" t="s">
        <v>1755</v>
      </c>
      <c r="E1920" s="110" t="str">
        <f>VLOOKUP($C1920,'2023-24 School Level AAFTE'!$C$4:$L$2380,9,FALSE)</f>
        <v>Yes</v>
      </c>
      <c r="F1920" s="98">
        <f>VLOOKUP($C1920,'2023-24 School Level AAFTE'!$C$4:$J$2380,8,FALSE)</f>
        <v>332</v>
      </c>
      <c r="G1920" s="100">
        <f>IFERROR(IF(E1920= "yes",VLOOKUP(C1920,Summary!$B:$I,5,0),0),0)</f>
        <v>0</v>
      </c>
      <c r="H1920" s="99">
        <f t="shared" si="311"/>
        <v>332</v>
      </c>
      <c r="I1920" s="157">
        <f>VLOOKUP($A1920,'2024-25 Salary &amp; Benefits'!$A:$I,3,FALSE)</f>
        <v>1</v>
      </c>
      <c r="J1920" s="157">
        <f>VLOOKUP($A1920,'2024-25 Salary &amp; Benefits'!$A:$I,4,FALSE)</f>
        <v>1</v>
      </c>
      <c r="K1920" s="144">
        <f t="shared" si="312"/>
        <v>332</v>
      </c>
      <c r="L1920" s="143">
        <f t="shared" si="313"/>
        <v>0.97399999999999998</v>
      </c>
      <c r="M1920" s="145">
        <f>'2024-25 Salary &amp; Benefits'!$E$6</f>
        <v>72728</v>
      </c>
      <c r="N1920" s="145">
        <f>'2024-25 Salary &amp; Benefits'!$F$6</f>
        <v>78209</v>
      </c>
      <c r="O1920" s="9">
        <f t="shared" si="314"/>
        <v>70837.070000000007</v>
      </c>
      <c r="P1920" s="9">
        <f t="shared" si="315"/>
        <v>5338.5</v>
      </c>
      <c r="Q1920" s="9">
        <f>'2024-25 Salary &amp; Benefits'!G$6</f>
        <v>14418.72</v>
      </c>
      <c r="R1920" s="146">
        <f>'2024-25 Salary &amp; Benefits'!H$6</f>
        <v>0.18149999999999999</v>
      </c>
      <c r="S1920" s="146">
        <f>'2024-25 Salary &amp; Benefits'!I$6</f>
        <v>0.17510000000000001</v>
      </c>
      <c r="T1920" s="9">
        <f t="shared" si="316"/>
        <v>27835.53</v>
      </c>
      <c r="U1920" s="9">
        <f t="shared" si="317"/>
        <v>1269.5899999999999</v>
      </c>
      <c r="V1920" s="9">
        <f t="shared" si="318"/>
        <v>222.31</v>
      </c>
      <c r="W1920" s="9">
        <f t="shared" si="319"/>
        <v>1491.8999999999999</v>
      </c>
      <c r="X1920" s="22">
        <f t="shared" si="320"/>
        <v>105503</v>
      </c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</row>
    <row r="1921" spans="1:159" s="4" customFormat="1">
      <c r="A1921" s="78" t="s">
        <v>2453</v>
      </c>
      <c r="B1921" s="90" t="s">
        <v>1750</v>
      </c>
      <c r="C1921" s="91">
        <v>2258</v>
      </c>
      <c r="D1921" s="90" t="s">
        <v>1768</v>
      </c>
      <c r="E1921" s="110" t="str">
        <f>VLOOKUP($C1921,'2023-24 School Level AAFTE'!$C$4:$L$2380,9,FALSE)</f>
        <v>No</v>
      </c>
      <c r="F1921" s="98">
        <f>VLOOKUP($C1921,'2023-24 School Level AAFTE'!$C$4:$J$2380,8,FALSE)</f>
        <v>476.86</v>
      </c>
      <c r="G1921" s="100">
        <f>IFERROR(IF(E1921= "yes",VLOOKUP(C1921,Summary!$B:$I,5,0),0),0)</f>
        <v>0</v>
      </c>
      <c r="H1921" s="99">
        <f t="shared" si="311"/>
        <v>0</v>
      </c>
      <c r="I1921" s="157">
        <f>VLOOKUP($A1921,'2024-25 Salary &amp; Benefits'!$A:$I,3,FALSE)</f>
        <v>1</v>
      </c>
      <c r="J1921" s="157">
        <f>VLOOKUP($A1921,'2024-25 Salary &amp; Benefits'!$A:$I,4,FALSE)</f>
        <v>1</v>
      </c>
      <c r="K1921" s="144">
        <f t="shared" si="312"/>
        <v>0</v>
      </c>
      <c r="L1921" s="143">
        <f t="shared" si="313"/>
        <v>0</v>
      </c>
      <c r="M1921" s="145">
        <f>'2024-25 Salary &amp; Benefits'!$E$6</f>
        <v>72728</v>
      </c>
      <c r="N1921" s="145">
        <f>'2024-25 Salary &amp; Benefits'!$F$6</f>
        <v>78209</v>
      </c>
      <c r="O1921" s="9">
        <f t="shared" si="314"/>
        <v>0</v>
      </c>
      <c r="P1921" s="9">
        <f t="shared" si="315"/>
        <v>0</v>
      </c>
      <c r="Q1921" s="9">
        <f>'2024-25 Salary &amp; Benefits'!G$6</f>
        <v>14418.72</v>
      </c>
      <c r="R1921" s="146">
        <f>'2024-25 Salary &amp; Benefits'!H$6</f>
        <v>0.18149999999999999</v>
      </c>
      <c r="S1921" s="146">
        <f>'2024-25 Salary &amp; Benefits'!I$6</f>
        <v>0.17510000000000001</v>
      </c>
      <c r="T1921" s="9">
        <f t="shared" si="316"/>
        <v>0</v>
      </c>
      <c r="U1921" s="9">
        <f t="shared" si="317"/>
        <v>0</v>
      </c>
      <c r="V1921" s="9">
        <f t="shared" si="318"/>
        <v>0</v>
      </c>
      <c r="W1921" s="9">
        <f t="shared" si="319"/>
        <v>0</v>
      </c>
      <c r="X1921" s="22">
        <f t="shared" si="320"/>
        <v>0</v>
      </c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</row>
    <row r="1922" spans="1:159" s="4" customFormat="1">
      <c r="A1922" s="78" t="s">
        <v>2453</v>
      </c>
      <c r="B1922" s="90" t="s">
        <v>1750</v>
      </c>
      <c r="C1922" s="91">
        <v>3506</v>
      </c>
      <c r="D1922" s="90" t="s">
        <v>1786</v>
      </c>
      <c r="E1922" s="110" t="str">
        <f>VLOOKUP($C1922,'2023-24 School Level AAFTE'!$C$4:$L$2380,9,FALSE)</f>
        <v>No</v>
      </c>
      <c r="F1922" s="98">
        <f>VLOOKUP($C1922,'2023-24 School Level AAFTE'!$C$4:$J$2380,8,FALSE)</f>
        <v>282.64999999999998</v>
      </c>
      <c r="G1922" s="100">
        <f>IFERROR(IF(E1922= "yes",VLOOKUP(C1922,Summary!$B:$I,5,0),0),0)</f>
        <v>0</v>
      </c>
      <c r="H1922" s="99">
        <f t="shared" si="311"/>
        <v>0</v>
      </c>
      <c r="I1922" s="157">
        <f>VLOOKUP($A1922,'2024-25 Salary &amp; Benefits'!$A:$I,3,FALSE)</f>
        <v>1</v>
      </c>
      <c r="J1922" s="157">
        <f>VLOOKUP($A1922,'2024-25 Salary &amp; Benefits'!$A:$I,4,FALSE)</f>
        <v>1</v>
      </c>
      <c r="K1922" s="144">
        <f t="shared" si="312"/>
        <v>0</v>
      </c>
      <c r="L1922" s="143">
        <f t="shared" si="313"/>
        <v>0</v>
      </c>
      <c r="M1922" s="145">
        <f>'2024-25 Salary &amp; Benefits'!$E$6</f>
        <v>72728</v>
      </c>
      <c r="N1922" s="145">
        <f>'2024-25 Salary &amp; Benefits'!$F$6</f>
        <v>78209</v>
      </c>
      <c r="O1922" s="9">
        <f t="shared" si="314"/>
        <v>0</v>
      </c>
      <c r="P1922" s="9">
        <f t="shared" si="315"/>
        <v>0</v>
      </c>
      <c r="Q1922" s="9">
        <f>'2024-25 Salary &amp; Benefits'!G$6</f>
        <v>14418.72</v>
      </c>
      <c r="R1922" s="146">
        <f>'2024-25 Salary &amp; Benefits'!H$6</f>
        <v>0.18149999999999999</v>
      </c>
      <c r="S1922" s="146">
        <f>'2024-25 Salary &amp; Benefits'!I$6</f>
        <v>0.17510000000000001</v>
      </c>
      <c r="T1922" s="9">
        <f t="shared" si="316"/>
        <v>0</v>
      </c>
      <c r="U1922" s="9">
        <f t="shared" si="317"/>
        <v>0</v>
      </c>
      <c r="V1922" s="9">
        <f t="shared" si="318"/>
        <v>0</v>
      </c>
      <c r="W1922" s="9">
        <f t="shared" si="319"/>
        <v>0</v>
      </c>
      <c r="X1922" s="22">
        <f t="shared" si="320"/>
        <v>0</v>
      </c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</row>
    <row r="1923" spans="1:159" s="4" customFormat="1">
      <c r="A1923" s="78" t="s">
        <v>2453</v>
      </c>
      <c r="B1923" s="90" t="s">
        <v>1750</v>
      </c>
      <c r="C1923" s="91">
        <v>2111</v>
      </c>
      <c r="D1923" s="90" t="s">
        <v>77</v>
      </c>
      <c r="E1923" s="110" t="str">
        <f>VLOOKUP($C1923,'2023-24 School Level AAFTE'!$C$4:$L$2380,9,FALSE)</f>
        <v>No</v>
      </c>
      <c r="F1923" s="98">
        <f>VLOOKUP($C1923,'2023-24 School Level AAFTE'!$C$4:$J$2380,8,FALSE)</f>
        <v>335.76</v>
      </c>
      <c r="G1923" s="100">
        <f>IFERROR(IF(E1923= "yes",VLOOKUP(C1923,Summary!$B:$I,5,0),0),0)</f>
        <v>0</v>
      </c>
      <c r="H1923" s="99">
        <f t="shared" si="311"/>
        <v>0</v>
      </c>
      <c r="I1923" s="157">
        <f>VLOOKUP($A1923,'2024-25 Salary &amp; Benefits'!$A:$I,3,FALSE)</f>
        <v>1</v>
      </c>
      <c r="J1923" s="157">
        <f>VLOOKUP($A1923,'2024-25 Salary &amp; Benefits'!$A:$I,4,FALSE)</f>
        <v>1</v>
      </c>
      <c r="K1923" s="144">
        <f t="shared" si="312"/>
        <v>0</v>
      </c>
      <c r="L1923" s="143">
        <f t="shared" si="313"/>
        <v>0</v>
      </c>
      <c r="M1923" s="145">
        <f>'2024-25 Salary &amp; Benefits'!$E$6</f>
        <v>72728</v>
      </c>
      <c r="N1923" s="145">
        <f>'2024-25 Salary &amp; Benefits'!$F$6</f>
        <v>78209</v>
      </c>
      <c r="O1923" s="9">
        <f t="shared" si="314"/>
        <v>0</v>
      </c>
      <c r="P1923" s="9">
        <f t="shared" si="315"/>
        <v>0</v>
      </c>
      <c r="Q1923" s="9">
        <f>'2024-25 Salary &amp; Benefits'!G$6</f>
        <v>14418.72</v>
      </c>
      <c r="R1923" s="146">
        <f>'2024-25 Salary &amp; Benefits'!H$6</f>
        <v>0.18149999999999999</v>
      </c>
      <c r="S1923" s="146">
        <f>'2024-25 Salary &amp; Benefits'!I$6</f>
        <v>0.17510000000000001</v>
      </c>
      <c r="T1923" s="9">
        <f t="shared" si="316"/>
        <v>0</v>
      </c>
      <c r="U1923" s="9">
        <f t="shared" si="317"/>
        <v>0</v>
      </c>
      <c r="V1923" s="9">
        <f t="shared" si="318"/>
        <v>0</v>
      </c>
      <c r="W1923" s="9">
        <f t="shared" si="319"/>
        <v>0</v>
      </c>
      <c r="X1923" s="22">
        <f t="shared" si="320"/>
        <v>0</v>
      </c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</row>
    <row r="1924" spans="1:159" s="4" customFormat="1">
      <c r="A1924" s="78" t="s">
        <v>2453</v>
      </c>
      <c r="B1924" s="90" t="s">
        <v>1750</v>
      </c>
      <c r="C1924" s="91">
        <v>2172</v>
      </c>
      <c r="D1924" s="90" t="s">
        <v>1765</v>
      </c>
      <c r="E1924" s="110" t="str">
        <f>VLOOKUP($C1924,'2023-24 School Level AAFTE'!$C$4:$L$2380,9,FALSE)</f>
        <v>No</v>
      </c>
      <c r="F1924" s="98">
        <f>VLOOKUP($C1924,'2023-24 School Level AAFTE'!$C$4:$J$2380,8,FALSE)</f>
        <v>1634.38</v>
      </c>
      <c r="G1924" s="100">
        <f>IFERROR(IF(E1924= "yes",VLOOKUP(C1924,Summary!$B:$I,5,0),0),0)</f>
        <v>0</v>
      </c>
      <c r="H1924" s="99">
        <f t="shared" ref="H1924:H1987" si="321">IF(E1924= "yes", F1924,0)</f>
        <v>0</v>
      </c>
      <c r="I1924" s="157">
        <f>VLOOKUP($A1924,'2024-25 Salary &amp; Benefits'!$A:$I,3,FALSE)</f>
        <v>1</v>
      </c>
      <c r="J1924" s="157">
        <f>VLOOKUP($A1924,'2024-25 Salary &amp; Benefits'!$A:$I,4,FALSE)</f>
        <v>1</v>
      </c>
      <c r="K1924" s="144">
        <f t="shared" ref="K1924:K1987" si="322">IF(G1924&gt;0,G1924,H1924)</f>
        <v>0</v>
      </c>
      <c r="L1924" s="143">
        <f t="shared" ref="L1924:L1987" si="323">ROUND((($K1924*1.1*36)/15)/900,3)</f>
        <v>0</v>
      </c>
      <c r="M1924" s="145">
        <f>'2024-25 Salary &amp; Benefits'!$E$6</f>
        <v>72728</v>
      </c>
      <c r="N1924" s="145">
        <f>'2024-25 Salary &amp; Benefits'!$F$6</f>
        <v>78209</v>
      </c>
      <c r="O1924" s="9">
        <f t="shared" ref="O1924:O1987" si="324">ROUND($I1924*$M1924*$L1924,2)</f>
        <v>0</v>
      </c>
      <c r="P1924" s="9">
        <f t="shared" ref="P1924:P1987" si="325">ROUND($J1924*$N1924*$L1924,2)-O1924</f>
        <v>0</v>
      </c>
      <c r="Q1924" s="9">
        <f>'2024-25 Salary &amp; Benefits'!G$6</f>
        <v>14418.72</v>
      </c>
      <c r="R1924" s="146">
        <f>'2024-25 Salary &amp; Benefits'!H$6</f>
        <v>0.18149999999999999</v>
      </c>
      <c r="S1924" s="146">
        <f>'2024-25 Salary &amp; Benefits'!I$6</f>
        <v>0.17510000000000001</v>
      </c>
      <c r="T1924" s="9">
        <f t="shared" ref="T1924:T1987" si="326">ROUND(O1924*R1924+P1924*S1924+L1924*Q1924,2)</f>
        <v>0</v>
      </c>
      <c r="U1924" s="9">
        <f t="shared" ref="U1924:U1987" si="327">ROUND((($N1924*$J1924*$L1924)/180)*3,2)</f>
        <v>0</v>
      </c>
      <c r="V1924" s="9">
        <f t="shared" ref="V1924:V1987" si="328">ROUND(U1924*S1924,2)</f>
        <v>0</v>
      </c>
      <c r="W1924" s="9">
        <f t="shared" ref="W1924:W1987" si="329">SUM(U1924:V1924)</f>
        <v>0</v>
      </c>
      <c r="X1924" s="22">
        <f t="shared" ref="X1924:X1987" si="330">SUM(T1924,O1924:P1924,W1924)</f>
        <v>0</v>
      </c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</row>
    <row r="1925" spans="1:159" s="4" customFormat="1">
      <c r="A1925" s="78" t="s">
        <v>2453</v>
      </c>
      <c r="B1925" s="90" t="s">
        <v>1750</v>
      </c>
      <c r="C1925" s="91">
        <v>2401</v>
      </c>
      <c r="D1925" s="90" t="s">
        <v>1772</v>
      </c>
      <c r="E1925" s="110" t="str">
        <f>VLOOKUP($C1925,'2023-24 School Level AAFTE'!$C$4:$L$2380,9,FALSE)</f>
        <v>No</v>
      </c>
      <c r="F1925" s="98">
        <f>VLOOKUP($C1925,'2023-24 School Level AAFTE'!$C$4:$J$2380,8,FALSE)</f>
        <v>291.33</v>
      </c>
      <c r="G1925" s="100">
        <f>IFERROR(IF(E1925= "yes",VLOOKUP(C1925,Summary!$B:$I,5,0),0),0)</f>
        <v>0</v>
      </c>
      <c r="H1925" s="99">
        <f t="shared" si="321"/>
        <v>0</v>
      </c>
      <c r="I1925" s="157">
        <f>VLOOKUP($A1925,'2024-25 Salary &amp; Benefits'!$A:$I,3,FALSE)</f>
        <v>1</v>
      </c>
      <c r="J1925" s="157">
        <f>VLOOKUP($A1925,'2024-25 Salary &amp; Benefits'!$A:$I,4,FALSE)</f>
        <v>1</v>
      </c>
      <c r="K1925" s="144">
        <f t="shared" si="322"/>
        <v>0</v>
      </c>
      <c r="L1925" s="143">
        <f t="shared" si="323"/>
        <v>0</v>
      </c>
      <c r="M1925" s="145">
        <f>'2024-25 Salary &amp; Benefits'!$E$6</f>
        <v>72728</v>
      </c>
      <c r="N1925" s="145">
        <f>'2024-25 Salary &amp; Benefits'!$F$6</f>
        <v>78209</v>
      </c>
      <c r="O1925" s="9">
        <f t="shared" si="324"/>
        <v>0</v>
      </c>
      <c r="P1925" s="9">
        <f t="shared" si="325"/>
        <v>0</v>
      </c>
      <c r="Q1925" s="9">
        <f>'2024-25 Salary &amp; Benefits'!G$6</f>
        <v>14418.72</v>
      </c>
      <c r="R1925" s="146">
        <f>'2024-25 Salary &amp; Benefits'!H$6</f>
        <v>0.18149999999999999</v>
      </c>
      <c r="S1925" s="146">
        <f>'2024-25 Salary &amp; Benefits'!I$6</f>
        <v>0.17510000000000001</v>
      </c>
      <c r="T1925" s="9">
        <f t="shared" si="326"/>
        <v>0</v>
      </c>
      <c r="U1925" s="9">
        <f t="shared" si="327"/>
        <v>0</v>
      </c>
      <c r="V1925" s="9">
        <f t="shared" si="328"/>
        <v>0</v>
      </c>
      <c r="W1925" s="9">
        <f t="shared" si="329"/>
        <v>0</v>
      </c>
      <c r="X1925" s="22">
        <f t="shared" si="330"/>
        <v>0</v>
      </c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</row>
    <row r="1926" spans="1:159" s="4" customFormat="1">
      <c r="A1926" s="78" t="s">
        <v>2453</v>
      </c>
      <c r="B1926" s="90" t="s">
        <v>1750</v>
      </c>
      <c r="C1926" s="91">
        <v>2952</v>
      </c>
      <c r="D1926" s="90" t="s">
        <v>1775</v>
      </c>
      <c r="E1926" s="110" t="str">
        <f>VLOOKUP($C1926,'2023-24 School Level AAFTE'!$C$4:$L$2380,9,FALSE)</f>
        <v>Yes</v>
      </c>
      <c r="F1926" s="98">
        <f>VLOOKUP($C1926,'2023-24 School Level AAFTE'!$C$4:$J$2380,8,FALSE)</f>
        <v>301.57</v>
      </c>
      <c r="G1926" s="100">
        <f>IFERROR(IF(E1926= "yes",VLOOKUP(C1926,Summary!$B:$I,5,0),0),0)</f>
        <v>0</v>
      </c>
      <c r="H1926" s="99">
        <f t="shared" si="321"/>
        <v>301.57</v>
      </c>
      <c r="I1926" s="157">
        <f>VLOOKUP($A1926,'2024-25 Salary &amp; Benefits'!$A:$I,3,FALSE)</f>
        <v>1</v>
      </c>
      <c r="J1926" s="157">
        <f>VLOOKUP($A1926,'2024-25 Salary &amp; Benefits'!$A:$I,4,FALSE)</f>
        <v>1</v>
      </c>
      <c r="K1926" s="144">
        <f t="shared" si="322"/>
        <v>301.57</v>
      </c>
      <c r="L1926" s="143">
        <f t="shared" si="323"/>
        <v>0.88500000000000001</v>
      </c>
      <c r="M1926" s="145">
        <f>'2024-25 Salary &amp; Benefits'!$E$6</f>
        <v>72728</v>
      </c>
      <c r="N1926" s="145">
        <f>'2024-25 Salary &amp; Benefits'!$F$6</f>
        <v>78209</v>
      </c>
      <c r="O1926" s="9">
        <f t="shared" si="324"/>
        <v>64364.28</v>
      </c>
      <c r="P1926" s="9">
        <f t="shared" si="325"/>
        <v>4850.6900000000023</v>
      </c>
      <c r="Q1926" s="9">
        <f>'2024-25 Salary &amp; Benefits'!G$6</f>
        <v>14418.72</v>
      </c>
      <c r="R1926" s="146">
        <f>'2024-25 Salary &amp; Benefits'!H$6</f>
        <v>0.18149999999999999</v>
      </c>
      <c r="S1926" s="146">
        <f>'2024-25 Salary &amp; Benefits'!I$6</f>
        <v>0.17510000000000001</v>
      </c>
      <c r="T1926" s="9">
        <f t="shared" si="326"/>
        <v>25292.04</v>
      </c>
      <c r="U1926" s="9">
        <f t="shared" si="327"/>
        <v>1153.58</v>
      </c>
      <c r="V1926" s="9">
        <f t="shared" si="328"/>
        <v>201.99</v>
      </c>
      <c r="W1926" s="9">
        <f t="shared" si="329"/>
        <v>1355.57</v>
      </c>
      <c r="X1926" s="22">
        <f t="shared" si="330"/>
        <v>95862.580000000016</v>
      </c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</row>
    <row r="1927" spans="1:159" s="4" customFormat="1">
      <c r="A1927" s="78" t="s">
        <v>2453</v>
      </c>
      <c r="B1927" s="90" t="s">
        <v>1750</v>
      </c>
      <c r="C1927" s="91">
        <v>2951</v>
      </c>
      <c r="D1927" s="90" t="s">
        <v>1774</v>
      </c>
      <c r="E1927" s="110" t="str">
        <f>VLOOKUP($C1927,'2023-24 School Level AAFTE'!$C$4:$L$2380,9,FALSE)</f>
        <v>Yes</v>
      </c>
      <c r="F1927" s="98">
        <f>VLOOKUP($C1927,'2023-24 School Level AAFTE'!$C$4:$J$2380,8,FALSE)</f>
        <v>406.71</v>
      </c>
      <c r="G1927" s="100">
        <f>IFERROR(IF(E1927= "yes",VLOOKUP(C1927,Summary!$B:$I,5,0),0),0)</f>
        <v>0</v>
      </c>
      <c r="H1927" s="99">
        <f t="shared" si="321"/>
        <v>406.71</v>
      </c>
      <c r="I1927" s="157">
        <f>VLOOKUP($A1927,'2024-25 Salary &amp; Benefits'!$A:$I,3,FALSE)</f>
        <v>1</v>
      </c>
      <c r="J1927" s="157">
        <f>VLOOKUP($A1927,'2024-25 Salary &amp; Benefits'!$A:$I,4,FALSE)</f>
        <v>1</v>
      </c>
      <c r="K1927" s="144">
        <f t="shared" si="322"/>
        <v>406.71</v>
      </c>
      <c r="L1927" s="143">
        <f t="shared" si="323"/>
        <v>1.1930000000000001</v>
      </c>
      <c r="M1927" s="145">
        <f>'2024-25 Salary &amp; Benefits'!$E$6</f>
        <v>72728</v>
      </c>
      <c r="N1927" s="145">
        <f>'2024-25 Salary &amp; Benefits'!$F$6</f>
        <v>78209</v>
      </c>
      <c r="O1927" s="9">
        <f t="shared" si="324"/>
        <v>86764.5</v>
      </c>
      <c r="P1927" s="9">
        <f t="shared" si="325"/>
        <v>6538.8399999999965</v>
      </c>
      <c r="Q1927" s="9">
        <f>'2024-25 Salary &amp; Benefits'!G$6</f>
        <v>14418.72</v>
      </c>
      <c r="R1927" s="146">
        <f>'2024-25 Salary &amp; Benefits'!H$6</f>
        <v>0.18149999999999999</v>
      </c>
      <c r="S1927" s="146">
        <f>'2024-25 Salary &amp; Benefits'!I$6</f>
        <v>0.17510000000000001</v>
      </c>
      <c r="T1927" s="9">
        <f t="shared" si="326"/>
        <v>34094.239999999998</v>
      </c>
      <c r="U1927" s="9">
        <f t="shared" si="327"/>
        <v>1555.06</v>
      </c>
      <c r="V1927" s="9">
        <f t="shared" si="328"/>
        <v>272.29000000000002</v>
      </c>
      <c r="W1927" s="9">
        <f t="shared" si="329"/>
        <v>1827.35</v>
      </c>
      <c r="X1927" s="22">
        <f t="shared" si="330"/>
        <v>129224.93</v>
      </c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</row>
    <row r="1928" spans="1:159" s="4" customFormat="1">
      <c r="A1928" s="78" t="s">
        <v>2453</v>
      </c>
      <c r="B1928" s="90" t="s">
        <v>1750</v>
      </c>
      <c r="C1928" s="91">
        <v>3190</v>
      </c>
      <c r="D1928" s="90" t="s">
        <v>1780</v>
      </c>
      <c r="E1928" s="110" t="str">
        <f>VLOOKUP($C1928,'2023-24 School Level AAFTE'!$C$4:$L$2380,9,FALSE)</f>
        <v>Yes</v>
      </c>
      <c r="F1928" s="98">
        <f>VLOOKUP($C1928,'2023-24 School Level AAFTE'!$C$4:$J$2380,8,FALSE)</f>
        <v>441.34</v>
      </c>
      <c r="G1928" s="100">
        <f>IFERROR(IF(E1928= "yes",VLOOKUP(C1928,Summary!$B:$I,5,0),0),0)</f>
        <v>0</v>
      </c>
      <c r="H1928" s="99">
        <f t="shared" si="321"/>
        <v>441.34</v>
      </c>
      <c r="I1928" s="157">
        <f>VLOOKUP($A1928,'2024-25 Salary &amp; Benefits'!$A:$I,3,FALSE)</f>
        <v>1</v>
      </c>
      <c r="J1928" s="157">
        <f>VLOOKUP($A1928,'2024-25 Salary &amp; Benefits'!$A:$I,4,FALSE)</f>
        <v>1</v>
      </c>
      <c r="K1928" s="144">
        <f t="shared" si="322"/>
        <v>441.34</v>
      </c>
      <c r="L1928" s="143">
        <f t="shared" si="323"/>
        <v>1.2949999999999999</v>
      </c>
      <c r="M1928" s="145">
        <f>'2024-25 Salary &amp; Benefits'!$E$6</f>
        <v>72728</v>
      </c>
      <c r="N1928" s="145">
        <f>'2024-25 Salary &amp; Benefits'!$F$6</f>
        <v>78209</v>
      </c>
      <c r="O1928" s="9">
        <f t="shared" si="324"/>
        <v>94182.76</v>
      </c>
      <c r="P1928" s="9">
        <f t="shared" si="325"/>
        <v>7097.9000000000087</v>
      </c>
      <c r="Q1928" s="9">
        <f>'2024-25 Salary &amp; Benefits'!G$6</f>
        <v>14418.72</v>
      </c>
      <c r="R1928" s="146">
        <f>'2024-25 Salary &amp; Benefits'!H$6</f>
        <v>0.18149999999999999</v>
      </c>
      <c r="S1928" s="146">
        <f>'2024-25 Salary &amp; Benefits'!I$6</f>
        <v>0.17510000000000001</v>
      </c>
      <c r="T1928" s="9">
        <f t="shared" si="326"/>
        <v>37009.26</v>
      </c>
      <c r="U1928" s="9">
        <f t="shared" si="327"/>
        <v>1688.01</v>
      </c>
      <c r="V1928" s="9">
        <f t="shared" si="328"/>
        <v>295.57</v>
      </c>
      <c r="W1928" s="9">
        <f t="shared" si="329"/>
        <v>1983.58</v>
      </c>
      <c r="X1928" s="22">
        <f t="shared" si="330"/>
        <v>140273.49999999997</v>
      </c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</row>
    <row r="1929" spans="1:159" s="4" customFormat="1">
      <c r="A1929" s="78" t="s">
        <v>2453</v>
      </c>
      <c r="B1929" s="90" t="s">
        <v>1750</v>
      </c>
      <c r="C1929" s="91">
        <v>3719</v>
      </c>
      <c r="D1929" s="90" t="s">
        <v>1787</v>
      </c>
      <c r="E1929" s="110" t="str">
        <f>VLOOKUP($C1929,'2023-24 School Level AAFTE'!$C$4:$L$2380,9,FALSE)</f>
        <v>Yes</v>
      </c>
      <c r="F1929" s="98">
        <f>VLOOKUP($C1929,'2023-24 School Level AAFTE'!$C$4:$J$2380,8,FALSE)</f>
        <v>281.43</v>
      </c>
      <c r="G1929" s="100">
        <f>IFERROR(IF(E1929= "yes",VLOOKUP(C1929,Summary!$B:$I,5,0),0),0)</f>
        <v>0</v>
      </c>
      <c r="H1929" s="99">
        <f t="shared" si="321"/>
        <v>281.43</v>
      </c>
      <c r="I1929" s="157">
        <f>VLOOKUP($A1929,'2024-25 Salary &amp; Benefits'!$A:$I,3,FALSE)</f>
        <v>1</v>
      </c>
      <c r="J1929" s="157">
        <f>VLOOKUP($A1929,'2024-25 Salary &amp; Benefits'!$A:$I,4,FALSE)</f>
        <v>1</v>
      </c>
      <c r="K1929" s="144">
        <f t="shared" si="322"/>
        <v>281.43</v>
      </c>
      <c r="L1929" s="143">
        <f t="shared" si="323"/>
        <v>0.82599999999999996</v>
      </c>
      <c r="M1929" s="145">
        <f>'2024-25 Salary &amp; Benefits'!$E$6</f>
        <v>72728</v>
      </c>
      <c r="N1929" s="145">
        <f>'2024-25 Salary &amp; Benefits'!$F$6</f>
        <v>78209</v>
      </c>
      <c r="O1929" s="9">
        <f t="shared" si="324"/>
        <v>60073.33</v>
      </c>
      <c r="P1929" s="9">
        <f t="shared" si="325"/>
        <v>4527.2999999999956</v>
      </c>
      <c r="Q1929" s="9">
        <f>'2024-25 Salary &amp; Benefits'!G$6</f>
        <v>14418.72</v>
      </c>
      <c r="R1929" s="146">
        <f>'2024-25 Salary &amp; Benefits'!H$6</f>
        <v>0.18149999999999999</v>
      </c>
      <c r="S1929" s="146">
        <f>'2024-25 Salary &amp; Benefits'!I$6</f>
        <v>0.17510000000000001</v>
      </c>
      <c r="T1929" s="9">
        <f t="shared" si="326"/>
        <v>23605.9</v>
      </c>
      <c r="U1929" s="9">
        <f t="shared" si="327"/>
        <v>1076.68</v>
      </c>
      <c r="V1929" s="9">
        <f t="shared" si="328"/>
        <v>188.53</v>
      </c>
      <c r="W1929" s="9">
        <f t="shared" si="329"/>
        <v>1265.21</v>
      </c>
      <c r="X1929" s="22">
        <f t="shared" si="330"/>
        <v>89471.74</v>
      </c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</row>
    <row r="1930" spans="1:159" s="4" customFormat="1">
      <c r="A1930" s="78" t="s">
        <v>2453</v>
      </c>
      <c r="B1930" s="90" t="s">
        <v>1750</v>
      </c>
      <c r="C1930" s="91">
        <v>3718</v>
      </c>
      <c r="D1930" s="90" t="s">
        <v>370</v>
      </c>
      <c r="E1930" s="110" t="str">
        <f>VLOOKUP($C1930,'2023-24 School Level AAFTE'!$C$4:$L$2380,9,FALSE)</f>
        <v>Yes</v>
      </c>
      <c r="F1930" s="98">
        <f>VLOOKUP($C1930,'2023-24 School Level AAFTE'!$C$4:$J$2380,8,FALSE)</f>
        <v>411.29</v>
      </c>
      <c r="G1930" s="100">
        <f>IFERROR(IF(E1930= "yes",VLOOKUP(C1930,Summary!$B:$I,5,0),0),0)</f>
        <v>0</v>
      </c>
      <c r="H1930" s="99">
        <f t="shared" si="321"/>
        <v>411.29</v>
      </c>
      <c r="I1930" s="157">
        <f>VLOOKUP($A1930,'2024-25 Salary &amp; Benefits'!$A:$I,3,FALSE)</f>
        <v>1</v>
      </c>
      <c r="J1930" s="157">
        <f>VLOOKUP($A1930,'2024-25 Salary &amp; Benefits'!$A:$I,4,FALSE)</f>
        <v>1</v>
      </c>
      <c r="K1930" s="144">
        <f t="shared" si="322"/>
        <v>411.29</v>
      </c>
      <c r="L1930" s="143">
        <f t="shared" si="323"/>
        <v>1.206</v>
      </c>
      <c r="M1930" s="145">
        <f>'2024-25 Salary &amp; Benefits'!$E$6</f>
        <v>72728</v>
      </c>
      <c r="N1930" s="145">
        <f>'2024-25 Salary &amp; Benefits'!$F$6</f>
        <v>78209</v>
      </c>
      <c r="O1930" s="9">
        <f t="shared" si="324"/>
        <v>87709.97</v>
      </c>
      <c r="P1930" s="9">
        <f t="shared" si="325"/>
        <v>6610.0800000000017</v>
      </c>
      <c r="Q1930" s="9">
        <f>'2024-25 Salary &amp; Benefits'!G$6</f>
        <v>14418.72</v>
      </c>
      <c r="R1930" s="146">
        <f>'2024-25 Salary &amp; Benefits'!H$6</f>
        <v>0.18149999999999999</v>
      </c>
      <c r="S1930" s="146">
        <f>'2024-25 Salary &amp; Benefits'!I$6</f>
        <v>0.17510000000000001</v>
      </c>
      <c r="T1930" s="9">
        <f t="shared" si="326"/>
        <v>34465.760000000002</v>
      </c>
      <c r="U1930" s="9">
        <f t="shared" si="327"/>
        <v>1572</v>
      </c>
      <c r="V1930" s="9">
        <f t="shared" si="328"/>
        <v>275.26</v>
      </c>
      <c r="W1930" s="9">
        <f t="shared" si="329"/>
        <v>1847.26</v>
      </c>
      <c r="X1930" s="22">
        <f t="shared" si="330"/>
        <v>130633.07</v>
      </c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</row>
    <row r="1931" spans="1:159" s="4" customFormat="1">
      <c r="A1931" s="78" t="s">
        <v>2453</v>
      </c>
      <c r="B1931" s="90" t="s">
        <v>1750</v>
      </c>
      <c r="C1931" s="91">
        <v>2708</v>
      </c>
      <c r="D1931" s="90" t="s">
        <v>1558</v>
      </c>
      <c r="E1931" s="110" t="str">
        <f>VLOOKUP($C1931,'2023-24 School Level AAFTE'!$C$4:$L$2380,9,FALSE)</f>
        <v>Yes</v>
      </c>
      <c r="F1931" s="98">
        <f>VLOOKUP($C1931,'2023-24 School Level AAFTE'!$C$4:$J$2380,8,FALSE)</f>
        <v>245.86</v>
      </c>
      <c r="G1931" s="100">
        <f>IFERROR(IF(E1931= "yes",VLOOKUP(C1931,Summary!$B:$I,5,0),0),0)</f>
        <v>0</v>
      </c>
      <c r="H1931" s="99">
        <f t="shared" si="321"/>
        <v>245.86</v>
      </c>
      <c r="I1931" s="157">
        <f>VLOOKUP($A1931,'2024-25 Salary &amp; Benefits'!$A:$I,3,FALSE)</f>
        <v>1</v>
      </c>
      <c r="J1931" s="157">
        <f>VLOOKUP($A1931,'2024-25 Salary &amp; Benefits'!$A:$I,4,FALSE)</f>
        <v>1</v>
      </c>
      <c r="K1931" s="144">
        <f t="shared" si="322"/>
        <v>245.86</v>
      </c>
      <c r="L1931" s="143">
        <f t="shared" si="323"/>
        <v>0.72099999999999997</v>
      </c>
      <c r="M1931" s="145">
        <f>'2024-25 Salary &amp; Benefits'!$E$6</f>
        <v>72728</v>
      </c>
      <c r="N1931" s="145">
        <f>'2024-25 Salary &amp; Benefits'!$F$6</f>
        <v>78209</v>
      </c>
      <c r="O1931" s="9">
        <f t="shared" si="324"/>
        <v>52436.89</v>
      </c>
      <c r="P1931" s="9">
        <f t="shared" si="325"/>
        <v>3951.8000000000029</v>
      </c>
      <c r="Q1931" s="9">
        <f>'2024-25 Salary &amp; Benefits'!G$6</f>
        <v>14418.72</v>
      </c>
      <c r="R1931" s="146">
        <f>'2024-25 Salary &amp; Benefits'!H$6</f>
        <v>0.18149999999999999</v>
      </c>
      <c r="S1931" s="146">
        <f>'2024-25 Salary &amp; Benefits'!I$6</f>
        <v>0.17510000000000001</v>
      </c>
      <c r="T1931" s="9">
        <f t="shared" si="326"/>
        <v>20605.150000000001</v>
      </c>
      <c r="U1931" s="9">
        <f t="shared" si="327"/>
        <v>939.81</v>
      </c>
      <c r="V1931" s="9">
        <f t="shared" si="328"/>
        <v>164.56</v>
      </c>
      <c r="W1931" s="9">
        <f t="shared" si="329"/>
        <v>1104.3699999999999</v>
      </c>
      <c r="X1931" s="22">
        <f t="shared" si="330"/>
        <v>78098.210000000006</v>
      </c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</row>
    <row r="1932" spans="1:159" s="4" customFormat="1">
      <c r="A1932" s="78" t="s">
        <v>2453</v>
      </c>
      <c r="B1932" s="90" t="s">
        <v>1750</v>
      </c>
      <c r="C1932" s="91">
        <v>4389</v>
      </c>
      <c r="D1932" s="90" t="s">
        <v>1791</v>
      </c>
      <c r="E1932" s="110" t="str">
        <f>VLOOKUP($C1932,'2023-24 School Level AAFTE'!$C$4:$L$2380,9,FALSE)</f>
        <v>No</v>
      </c>
      <c r="F1932" s="98">
        <f>VLOOKUP($C1932,'2023-24 School Level AAFTE'!$C$4:$J$2380,8,FALSE)</f>
        <v>448</v>
      </c>
      <c r="G1932" s="100">
        <f>IFERROR(IF(E1932= "yes",VLOOKUP(C1932,Summary!$B:$I,5,0),0),0)</f>
        <v>0</v>
      </c>
      <c r="H1932" s="99">
        <f t="shared" si="321"/>
        <v>0</v>
      </c>
      <c r="I1932" s="157">
        <f>VLOOKUP($A1932,'2024-25 Salary &amp; Benefits'!$A:$I,3,FALSE)</f>
        <v>1</v>
      </c>
      <c r="J1932" s="157">
        <f>VLOOKUP($A1932,'2024-25 Salary &amp; Benefits'!$A:$I,4,FALSE)</f>
        <v>1</v>
      </c>
      <c r="K1932" s="144">
        <f t="shared" si="322"/>
        <v>0</v>
      </c>
      <c r="L1932" s="143">
        <f t="shared" si="323"/>
        <v>0</v>
      </c>
      <c r="M1932" s="145">
        <f>'2024-25 Salary &amp; Benefits'!$E$6</f>
        <v>72728</v>
      </c>
      <c r="N1932" s="145">
        <f>'2024-25 Salary &amp; Benefits'!$F$6</f>
        <v>78209</v>
      </c>
      <c r="O1932" s="9">
        <f t="shared" si="324"/>
        <v>0</v>
      </c>
      <c r="P1932" s="9">
        <f t="shared" si="325"/>
        <v>0</v>
      </c>
      <c r="Q1932" s="9">
        <f>'2024-25 Salary &amp; Benefits'!G$6</f>
        <v>14418.72</v>
      </c>
      <c r="R1932" s="146">
        <f>'2024-25 Salary &amp; Benefits'!H$6</f>
        <v>0.18149999999999999</v>
      </c>
      <c r="S1932" s="146">
        <f>'2024-25 Salary &amp; Benefits'!I$6</f>
        <v>0.17510000000000001</v>
      </c>
      <c r="T1932" s="9">
        <f t="shared" si="326"/>
        <v>0</v>
      </c>
      <c r="U1932" s="9">
        <f t="shared" si="327"/>
        <v>0</v>
      </c>
      <c r="V1932" s="9">
        <f t="shared" si="328"/>
        <v>0</v>
      </c>
      <c r="W1932" s="9">
        <f t="shared" si="329"/>
        <v>0</v>
      </c>
      <c r="X1932" s="22">
        <f t="shared" si="330"/>
        <v>0</v>
      </c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</row>
    <row r="1933" spans="1:159" s="4" customFormat="1">
      <c r="A1933" s="78" t="s">
        <v>2453</v>
      </c>
      <c r="B1933" s="90" t="s">
        <v>1750</v>
      </c>
      <c r="C1933" s="91">
        <v>4035</v>
      </c>
      <c r="D1933" s="90" t="s">
        <v>1790</v>
      </c>
      <c r="E1933" s="110" t="str">
        <f>VLOOKUP($C1933,'2023-24 School Level AAFTE'!$C$4:$L$2380,9,FALSE)</f>
        <v>No</v>
      </c>
      <c r="F1933" s="98">
        <f>VLOOKUP($C1933,'2023-24 School Level AAFTE'!$C$4:$J$2380,8,FALSE)</f>
        <v>474.77</v>
      </c>
      <c r="G1933" s="100">
        <f>IFERROR(IF(E1933= "yes",VLOOKUP(C1933,Summary!$B:$I,5,0),0),0)</f>
        <v>0</v>
      </c>
      <c r="H1933" s="99">
        <f t="shared" si="321"/>
        <v>0</v>
      </c>
      <c r="I1933" s="157">
        <f>VLOOKUP($A1933,'2024-25 Salary &amp; Benefits'!$A:$I,3,FALSE)</f>
        <v>1</v>
      </c>
      <c r="J1933" s="157">
        <f>VLOOKUP($A1933,'2024-25 Salary &amp; Benefits'!$A:$I,4,FALSE)</f>
        <v>1</v>
      </c>
      <c r="K1933" s="144">
        <f t="shared" si="322"/>
        <v>0</v>
      </c>
      <c r="L1933" s="143">
        <f t="shared" si="323"/>
        <v>0</v>
      </c>
      <c r="M1933" s="145">
        <f>'2024-25 Salary &amp; Benefits'!$E$6</f>
        <v>72728</v>
      </c>
      <c r="N1933" s="145">
        <f>'2024-25 Salary &amp; Benefits'!$F$6</f>
        <v>78209</v>
      </c>
      <c r="O1933" s="9">
        <f t="shared" si="324"/>
        <v>0</v>
      </c>
      <c r="P1933" s="9">
        <f t="shared" si="325"/>
        <v>0</v>
      </c>
      <c r="Q1933" s="9">
        <f>'2024-25 Salary &amp; Benefits'!G$6</f>
        <v>14418.72</v>
      </c>
      <c r="R1933" s="146">
        <f>'2024-25 Salary &amp; Benefits'!H$6</f>
        <v>0.18149999999999999</v>
      </c>
      <c r="S1933" s="146">
        <f>'2024-25 Salary &amp; Benefits'!I$6</f>
        <v>0.17510000000000001</v>
      </c>
      <c r="T1933" s="9">
        <f t="shared" si="326"/>
        <v>0</v>
      </c>
      <c r="U1933" s="9">
        <f t="shared" si="327"/>
        <v>0</v>
      </c>
      <c r="V1933" s="9">
        <f t="shared" si="328"/>
        <v>0</v>
      </c>
      <c r="W1933" s="9">
        <f t="shared" si="329"/>
        <v>0</v>
      </c>
      <c r="X1933" s="22">
        <f t="shared" si="330"/>
        <v>0</v>
      </c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</row>
    <row r="1934" spans="1:159" s="4" customFormat="1">
      <c r="A1934" s="78" t="s">
        <v>2453</v>
      </c>
      <c r="B1934" s="90" t="s">
        <v>1750</v>
      </c>
      <c r="C1934" s="91">
        <v>2106</v>
      </c>
      <c r="D1934" s="90" t="s">
        <v>1758</v>
      </c>
      <c r="E1934" s="110" t="str">
        <f>VLOOKUP($C1934,'2023-24 School Level AAFTE'!$C$4:$L$2380,9,FALSE)</f>
        <v>Yes</v>
      </c>
      <c r="F1934" s="98">
        <f>VLOOKUP($C1934,'2023-24 School Level AAFTE'!$C$4:$J$2380,8,FALSE)</f>
        <v>1582.86</v>
      </c>
      <c r="G1934" s="100">
        <f>IFERROR(IF(E1934= "yes",VLOOKUP(C1934,Summary!$B:$I,5,0),0),0)</f>
        <v>0</v>
      </c>
      <c r="H1934" s="99">
        <f t="shared" si="321"/>
        <v>1582.86</v>
      </c>
      <c r="I1934" s="157">
        <f>VLOOKUP($A1934,'2024-25 Salary &amp; Benefits'!$A:$I,3,FALSE)</f>
        <v>1</v>
      </c>
      <c r="J1934" s="157">
        <f>VLOOKUP($A1934,'2024-25 Salary &amp; Benefits'!$A:$I,4,FALSE)</f>
        <v>1</v>
      </c>
      <c r="K1934" s="144">
        <f t="shared" si="322"/>
        <v>1582.86</v>
      </c>
      <c r="L1934" s="143">
        <f t="shared" si="323"/>
        <v>4.6429999999999998</v>
      </c>
      <c r="M1934" s="145">
        <f>'2024-25 Salary &amp; Benefits'!$E$6</f>
        <v>72728</v>
      </c>
      <c r="N1934" s="145">
        <f>'2024-25 Salary &amp; Benefits'!$F$6</f>
        <v>78209</v>
      </c>
      <c r="O1934" s="9">
        <f t="shared" si="324"/>
        <v>337676.1</v>
      </c>
      <c r="P1934" s="9">
        <f t="shared" si="325"/>
        <v>25448.290000000037</v>
      </c>
      <c r="Q1934" s="9">
        <f>'2024-25 Salary &amp; Benefits'!G$6</f>
        <v>14418.72</v>
      </c>
      <c r="R1934" s="146">
        <f>'2024-25 Salary &amp; Benefits'!H$6</f>
        <v>0.18149999999999999</v>
      </c>
      <c r="S1934" s="146">
        <f>'2024-25 Salary &amp; Benefits'!I$6</f>
        <v>0.17510000000000001</v>
      </c>
      <c r="T1934" s="9">
        <f t="shared" si="326"/>
        <v>132690.32</v>
      </c>
      <c r="U1934" s="9">
        <f t="shared" si="327"/>
        <v>6052.07</v>
      </c>
      <c r="V1934" s="9">
        <f t="shared" si="328"/>
        <v>1059.72</v>
      </c>
      <c r="W1934" s="9">
        <f t="shared" si="329"/>
        <v>7111.79</v>
      </c>
      <c r="X1934" s="22">
        <f t="shared" si="330"/>
        <v>502926.5</v>
      </c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</row>
    <row r="1935" spans="1:159" s="4" customFormat="1">
      <c r="A1935" s="78" t="s">
        <v>2453</v>
      </c>
      <c r="B1935" s="90" t="s">
        <v>1750</v>
      </c>
      <c r="C1935" s="91">
        <v>5250</v>
      </c>
      <c r="D1935" s="90" t="s">
        <v>1793</v>
      </c>
      <c r="E1935" s="110" t="str">
        <f>VLOOKUP($C1935,'2023-24 School Level AAFTE'!$C$4:$L$2380,9,FALSE)</f>
        <v>Yes</v>
      </c>
      <c r="F1935" s="98">
        <f>VLOOKUP($C1935,'2023-24 School Level AAFTE'!$C$4:$J$2380,8,FALSE)</f>
        <v>413.32</v>
      </c>
      <c r="G1935" s="100">
        <f>IFERROR(IF(E1935= "yes",VLOOKUP(C1935,Summary!$B:$I,5,0),0),0)</f>
        <v>0</v>
      </c>
      <c r="H1935" s="99">
        <f t="shared" si="321"/>
        <v>413.32</v>
      </c>
      <c r="I1935" s="157">
        <f>VLOOKUP($A1935,'2024-25 Salary &amp; Benefits'!$A:$I,3,FALSE)</f>
        <v>1</v>
      </c>
      <c r="J1935" s="157">
        <f>VLOOKUP($A1935,'2024-25 Salary &amp; Benefits'!$A:$I,4,FALSE)</f>
        <v>1</v>
      </c>
      <c r="K1935" s="144">
        <f t="shared" si="322"/>
        <v>413.32</v>
      </c>
      <c r="L1935" s="143">
        <f t="shared" si="323"/>
        <v>1.212</v>
      </c>
      <c r="M1935" s="145">
        <f>'2024-25 Salary &amp; Benefits'!$E$6</f>
        <v>72728</v>
      </c>
      <c r="N1935" s="145">
        <f>'2024-25 Salary &amp; Benefits'!$F$6</f>
        <v>78209</v>
      </c>
      <c r="O1935" s="9">
        <f t="shared" si="324"/>
        <v>88146.34</v>
      </c>
      <c r="P1935" s="9">
        <f t="shared" si="325"/>
        <v>6642.9700000000012</v>
      </c>
      <c r="Q1935" s="9">
        <f>'2024-25 Salary &amp; Benefits'!G$6</f>
        <v>14418.72</v>
      </c>
      <c r="R1935" s="146">
        <f>'2024-25 Salary &amp; Benefits'!H$6</f>
        <v>0.18149999999999999</v>
      </c>
      <c r="S1935" s="146">
        <f>'2024-25 Salary &amp; Benefits'!I$6</f>
        <v>0.17510000000000001</v>
      </c>
      <c r="T1935" s="9">
        <f t="shared" si="326"/>
        <v>34637.230000000003</v>
      </c>
      <c r="U1935" s="9">
        <f t="shared" si="327"/>
        <v>1579.82</v>
      </c>
      <c r="V1935" s="9">
        <f t="shared" si="328"/>
        <v>276.63</v>
      </c>
      <c r="W1935" s="9">
        <f t="shared" si="329"/>
        <v>1856.4499999999998</v>
      </c>
      <c r="X1935" s="22">
        <f t="shared" si="330"/>
        <v>131282.99000000002</v>
      </c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</row>
    <row r="1936" spans="1:159" s="4" customFormat="1">
      <c r="A1936" s="78" t="s">
        <v>2453</v>
      </c>
      <c r="B1936" s="90" t="s">
        <v>1750</v>
      </c>
      <c r="C1936" s="91">
        <v>5344</v>
      </c>
      <c r="D1936" s="90" t="s">
        <v>1795</v>
      </c>
      <c r="E1936" s="110" t="str">
        <f>VLOOKUP($C1936,'2023-24 School Level AAFTE'!$C$4:$L$2380,9,FALSE)</f>
        <v>Yes</v>
      </c>
      <c r="F1936" s="98">
        <f>VLOOKUP($C1936,'2023-24 School Level AAFTE'!$C$4:$J$2380,8,FALSE)</f>
        <v>160.66999999999999</v>
      </c>
      <c r="G1936" s="100">
        <f>IFERROR(IF(E1936= "yes",VLOOKUP(C1936,Summary!$B:$I,5,0),0),0)</f>
        <v>0</v>
      </c>
      <c r="H1936" s="99">
        <f t="shared" si="321"/>
        <v>160.66999999999999</v>
      </c>
      <c r="I1936" s="157">
        <f>VLOOKUP($A1936,'2024-25 Salary &amp; Benefits'!$A:$I,3,FALSE)</f>
        <v>1</v>
      </c>
      <c r="J1936" s="157">
        <f>VLOOKUP($A1936,'2024-25 Salary &amp; Benefits'!$A:$I,4,FALSE)</f>
        <v>1</v>
      </c>
      <c r="K1936" s="144">
        <f t="shared" si="322"/>
        <v>160.66999999999999</v>
      </c>
      <c r="L1936" s="143">
        <f t="shared" si="323"/>
        <v>0.47099999999999997</v>
      </c>
      <c r="M1936" s="145">
        <f>'2024-25 Salary &amp; Benefits'!$E$6</f>
        <v>72728</v>
      </c>
      <c r="N1936" s="145">
        <f>'2024-25 Salary &amp; Benefits'!$F$6</f>
        <v>78209</v>
      </c>
      <c r="O1936" s="9">
        <f t="shared" si="324"/>
        <v>34254.89</v>
      </c>
      <c r="P1936" s="9">
        <f t="shared" si="325"/>
        <v>2581.5500000000029</v>
      </c>
      <c r="Q1936" s="9">
        <f>'2024-25 Salary &amp; Benefits'!G$6</f>
        <v>14418.72</v>
      </c>
      <c r="R1936" s="146">
        <f>'2024-25 Salary &amp; Benefits'!H$6</f>
        <v>0.18149999999999999</v>
      </c>
      <c r="S1936" s="146">
        <f>'2024-25 Salary &amp; Benefits'!I$6</f>
        <v>0.17510000000000001</v>
      </c>
      <c r="T1936" s="9">
        <f t="shared" si="326"/>
        <v>13460.51</v>
      </c>
      <c r="U1936" s="9">
        <f t="shared" si="327"/>
        <v>613.94000000000005</v>
      </c>
      <c r="V1936" s="9">
        <f t="shared" si="328"/>
        <v>107.5</v>
      </c>
      <c r="W1936" s="9">
        <f t="shared" si="329"/>
        <v>721.44</v>
      </c>
      <c r="X1936" s="22">
        <f t="shared" si="330"/>
        <v>51018.390000000007</v>
      </c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</row>
    <row r="1937" spans="1:159" s="4" customFormat="1">
      <c r="A1937" s="78" t="s">
        <v>2453</v>
      </c>
      <c r="B1937" s="90" t="s">
        <v>1750</v>
      </c>
      <c r="C1937" s="91">
        <v>1567</v>
      </c>
      <c r="D1937" s="90" t="s">
        <v>3098</v>
      </c>
      <c r="E1937" s="110" t="str">
        <f>VLOOKUP($C1937,'2023-24 School Level AAFTE'!$C$4:$L$2380,9,FALSE)</f>
        <v>Yes</v>
      </c>
      <c r="F1937" s="98">
        <f>VLOOKUP($C1937,'2023-24 School Level AAFTE'!$C$4:$J$2380,8,FALSE)</f>
        <v>106.29</v>
      </c>
      <c r="G1937" s="100">
        <f>IFERROR(IF(E1937= "yes",VLOOKUP(C1937,Summary!$B:$I,5,0),0),0)</f>
        <v>0</v>
      </c>
      <c r="H1937" s="99">
        <f t="shared" si="321"/>
        <v>106.29</v>
      </c>
      <c r="I1937" s="157">
        <f>VLOOKUP($A1937,'2024-25 Salary &amp; Benefits'!$A:$I,3,FALSE)</f>
        <v>1</v>
      </c>
      <c r="J1937" s="157">
        <f>VLOOKUP($A1937,'2024-25 Salary &amp; Benefits'!$A:$I,4,FALSE)</f>
        <v>1</v>
      </c>
      <c r="K1937" s="144">
        <f t="shared" si="322"/>
        <v>106.29</v>
      </c>
      <c r="L1937" s="143">
        <f t="shared" si="323"/>
        <v>0.312</v>
      </c>
      <c r="M1937" s="145">
        <f>'2024-25 Salary &amp; Benefits'!$E$6</f>
        <v>72728</v>
      </c>
      <c r="N1937" s="145">
        <f>'2024-25 Salary &amp; Benefits'!$F$6</f>
        <v>78209</v>
      </c>
      <c r="O1937" s="9">
        <f t="shared" si="324"/>
        <v>22691.14</v>
      </c>
      <c r="P1937" s="9">
        <f t="shared" si="325"/>
        <v>1710.0699999999997</v>
      </c>
      <c r="Q1937" s="9">
        <f>'2024-25 Salary &amp; Benefits'!G$6</f>
        <v>14418.72</v>
      </c>
      <c r="R1937" s="146">
        <f>'2024-25 Salary &amp; Benefits'!H$6</f>
        <v>0.18149999999999999</v>
      </c>
      <c r="S1937" s="146">
        <f>'2024-25 Salary &amp; Benefits'!I$6</f>
        <v>0.17510000000000001</v>
      </c>
      <c r="T1937" s="9">
        <f t="shared" si="326"/>
        <v>8916.52</v>
      </c>
      <c r="U1937" s="9">
        <f t="shared" si="327"/>
        <v>406.69</v>
      </c>
      <c r="V1937" s="9">
        <f t="shared" si="328"/>
        <v>71.209999999999994</v>
      </c>
      <c r="W1937" s="9">
        <f t="shared" si="329"/>
        <v>477.9</v>
      </c>
      <c r="X1937" s="22">
        <f t="shared" si="330"/>
        <v>33795.629999999997</v>
      </c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</row>
    <row r="1938" spans="1:159" s="4" customFormat="1">
      <c r="A1938" s="78" t="s">
        <v>2453</v>
      </c>
      <c r="B1938" s="90" t="s">
        <v>1750</v>
      </c>
      <c r="C1938" s="91">
        <v>2096</v>
      </c>
      <c r="D1938" s="90" t="s">
        <v>1757</v>
      </c>
      <c r="E1938" s="110" t="str">
        <f>VLOOKUP($C1938,'2023-24 School Level AAFTE'!$C$4:$L$2380,9,FALSE)</f>
        <v>Yes</v>
      </c>
      <c r="F1938" s="98">
        <f>VLOOKUP($C1938,'2023-24 School Level AAFTE'!$C$4:$J$2380,8,FALSE)</f>
        <v>365.71</v>
      </c>
      <c r="G1938" s="100">
        <f>IFERROR(IF(E1938= "yes",VLOOKUP(C1938,Summary!$B:$I,5,0),0),0)</f>
        <v>0</v>
      </c>
      <c r="H1938" s="99">
        <f t="shared" si="321"/>
        <v>365.71</v>
      </c>
      <c r="I1938" s="157">
        <f>VLOOKUP($A1938,'2024-25 Salary &amp; Benefits'!$A:$I,3,FALSE)</f>
        <v>1</v>
      </c>
      <c r="J1938" s="157">
        <f>VLOOKUP($A1938,'2024-25 Salary &amp; Benefits'!$A:$I,4,FALSE)</f>
        <v>1</v>
      </c>
      <c r="K1938" s="144">
        <f t="shared" si="322"/>
        <v>365.71</v>
      </c>
      <c r="L1938" s="143">
        <f t="shared" si="323"/>
        <v>1.073</v>
      </c>
      <c r="M1938" s="145">
        <f>'2024-25 Salary &amp; Benefits'!$E$6</f>
        <v>72728</v>
      </c>
      <c r="N1938" s="145">
        <f>'2024-25 Salary &amp; Benefits'!$F$6</f>
        <v>78209</v>
      </c>
      <c r="O1938" s="9">
        <f t="shared" si="324"/>
        <v>78037.14</v>
      </c>
      <c r="P1938" s="9">
        <f t="shared" si="325"/>
        <v>5881.1199999999953</v>
      </c>
      <c r="Q1938" s="9">
        <f>'2024-25 Salary &amp; Benefits'!G$6</f>
        <v>14418.72</v>
      </c>
      <c r="R1938" s="146">
        <f>'2024-25 Salary &amp; Benefits'!H$6</f>
        <v>0.18149999999999999</v>
      </c>
      <c r="S1938" s="146">
        <f>'2024-25 Salary &amp; Benefits'!I$6</f>
        <v>0.17510000000000001</v>
      </c>
      <c r="T1938" s="9">
        <f t="shared" si="326"/>
        <v>30664.81</v>
      </c>
      <c r="U1938" s="9">
        <f t="shared" si="327"/>
        <v>1398.64</v>
      </c>
      <c r="V1938" s="9">
        <f t="shared" si="328"/>
        <v>244.9</v>
      </c>
      <c r="W1938" s="9">
        <f t="shared" si="329"/>
        <v>1643.5400000000002</v>
      </c>
      <c r="X1938" s="22">
        <f t="shared" si="330"/>
        <v>116226.60999999999</v>
      </c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</row>
    <row r="1939" spans="1:159" s="4" customFormat="1">
      <c r="A1939" s="78" t="s">
        <v>2453</v>
      </c>
      <c r="B1939" s="90" t="s">
        <v>1750</v>
      </c>
      <c r="C1939" s="91">
        <v>2950</v>
      </c>
      <c r="D1939" s="90" t="s">
        <v>1773</v>
      </c>
      <c r="E1939" s="110" t="str">
        <f>VLOOKUP($C1939,'2023-24 School Level AAFTE'!$C$4:$L$2380,9,FALSE)</f>
        <v>Yes</v>
      </c>
      <c r="F1939" s="98">
        <f>VLOOKUP($C1939,'2023-24 School Level AAFTE'!$C$4:$J$2380,8,FALSE)</f>
        <v>284.67</v>
      </c>
      <c r="G1939" s="100">
        <f>IFERROR(IF(E1939= "yes",VLOOKUP(C1939,Summary!$B:$I,5,0),0),0)</f>
        <v>0</v>
      </c>
      <c r="H1939" s="99">
        <f t="shared" si="321"/>
        <v>284.67</v>
      </c>
      <c r="I1939" s="157">
        <f>VLOOKUP($A1939,'2024-25 Salary &amp; Benefits'!$A:$I,3,FALSE)</f>
        <v>1</v>
      </c>
      <c r="J1939" s="157">
        <f>VLOOKUP($A1939,'2024-25 Salary &amp; Benefits'!$A:$I,4,FALSE)</f>
        <v>1</v>
      </c>
      <c r="K1939" s="144">
        <f t="shared" si="322"/>
        <v>284.67</v>
      </c>
      <c r="L1939" s="143">
        <f t="shared" si="323"/>
        <v>0.83499999999999996</v>
      </c>
      <c r="M1939" s="145">
        <f>'2024-25 Salary &amp; Benefits'!$E$6</f>
        <v>72728</v>
      </c>
      <c r="N1939" s="145">
        <f>'2024-25 Salary &amp; Benefits'!$F$6</f>
        <v>78209</v>
      </c>
      <c r="O1939" s="9">
        <f t="shared" si="324"/>
        <v>60727.88</v>
      </c>
      <c r="P1939" s="9">
        <f t="shared" si="325"/>
        <v>4576.6399999999994</v>
      </c>
      <c r="Q1939" s="9">
        <f>'2024-25 Salary &amp; Benefits'!G$6</f>
        <v>14418.72</v>
      </c>
      <c r="R1939" s="146">
        <f>'2024-25 Salary &amp; Benefits'!H$6</f>
        <v>0.18149999999999999</v>
      </c>
      <c r="S1939" s="146">
        <f>'2024-25 Salary &amp; Benefits'!I$6</f>
        <v>0.17510000000000001</v>
      </c>
      <c r="T1939" s="9">
        <f t="shared" si="326"/>
        <v>23863.11</v>
      </c>
      <c r="U1939" s="9">
        <f t="shared" si="327"/>
        <v>1088.4100000000001</v>
      </c>
      <c r="V1939" s="9">
        <f t="shared" si="328"/>
        <v>190.58</v>
      </c>
      <c r="W1939" s="9">
        <f t="shared" si="329"/>
        <v>1278.99</v>
      </c>
      <c r="X1939" s="22">
        <f t="shared" si="330"/>
        <v>90446.62</v>
      </c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</row>
    <row r="1940" spans="1:159" s="4" customFormat="1">
      <c r="A1940" s="78" t="s">
        <v>2453</v>
      </c>
      <c r="B1940" s="90" t="s">
        <v>1750</v>
      </c>
      <c r="C1940" s="91">
        <v>2479</v>
      </c>
      <c r="D1940" s="90" t="s">
        <v>1300</v>
      </c>
      <c r="E1940" s="110" t="str">
        <f>VLOOKUP($C1940,'2023-24 School Level AAFTE'!$C$4:$L$2380,9,FALSE)</f>
        <v>Yes</v>
      </c>
      <c r="F1940" s="98">
        <f>VLOOKUP($C1940,'2023-24 School Level AAFTE'!$C$4:$J$2380,8,FALSE)</f>
        <v>1463.92</v>
      </c>
      <c r="G1940" s="100">
        <f>IFERROR(IF(E1940= "yes",VLOOKUP(C1940,Summary!$B:$I,5,0),0),0)</f>
        <v>0</v>
      </c>
      <c r="H1940" s="99">
        <f t="shared" si="321"/>
        <v>1463.92</v>
      </c>
      <c r="I1940" s="157">
        <f>VLOOKUP($A1940,'2024-25 Salary &amp; Benefits'!$A:$I,3,FALSE)</f>
        <v>1</v>
      </c>
      <c r="J1940" s="157">
        <f>VLOOKUP($A1940,'2024-25 Salary &amp; Benefits'!$A:$I,4,FALSE)</f>
        <v>1</v>
      </c>
      <c r="K1940" s="144">
        <f t="shared" si="322"/>
        <v>1463.92</v>
      </c>
      <c r="L1940" s="143">
        <f t="shared" si="323"/>
        <v>4.2939999999999996</v>
      </c>
      <c r="M1940" s="145">
        <f>'2024-25 Salary &amp; Benefits'!$E$6</f>
        <v>72728</v>
      </c>
      <c r="N1940" s="145">
        <f>'2024-25 Salary &amp; Benefits'!$F$6</f>
        <v>78209</v>
      </c>
      <c r="O1940" s="9">
        <f t="shared" si="324"/>
        <v>312294.03000000003</v>
      </c>
      <c r="P1940" s="9">
        <f t="shared" si="325"/>
        <v>23535.419999999984</v>
      </c>
      <c r="Q1940" s="9">
        <f>'2024-25 Salary &amp; Benefits'!G$6</f>
        <v>14418.72</v>
      </c>
      <c r="R1940" s="146">
        <f>'2024-25 Salary &amp; Benefits'!H$6</f>
        <v>0.18149999999999999</v>
      </c>
      <c r="S1940" s="146">
        <f>'2024-25 Salary &amp; Benefits'!I$6</f>
        <v>0.17510000000000001</v>
      </c>
      <c r="T1940" s="9">
        <f t="shared" si="326"/>
        <v>122716.4</v>
      </c>
      <c r="U1940" s="9">
        <f t="shared" si="327"/>
        <v>5597.16</v>
      </c>
      <c r="V1940" s="9">
        <f t="shared" si="328"/>
        <v>980.06</v>
      </c>
      <c r="W1940" s="9">
        <f t="shared" si="329"/>
        <v>6577.2199999999993</v>
      </c>
      <c r="X1940" s="22">
        <f t="shared" si="330"/>
        <v>465123.07</v>
      </c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</row>
    <row r="1941" spans="1:159" s="4" customFormat="1">
      <c r="A1941" s="78" t="s">
        <v>2453</v>
      </c>
      <c r="B1941" s="90" t="s">
        <v>1750</v>
      </c>
      <c r="C1941" s="91">
        <v>2086</v>
      </c>
      <c r="D1941" s="90" t="s">
        <v>1756</v>
      </c>
      <c r="E1941" s="110" t="str">
        <f>VLOOKUP($C1941,'2023-24 School Level AAFTE'!$C$4:$L$2380,9,FALSE)</f>
        <v>Yes</v>
      </c>
      <c r="F1941" s="98">
        <f>VLOOKUP($C1941,'2023-24 School Level AAFTE'!$C$4:$J$2380,8,FALSE)</f>
        <v>417.81</v>
      </c>
      <c r="G1941" s="100">
        <f>IFERROR(IF(E1941= "yes",VLOOKUP(C1941,Summary!$B:$I,5,0),0),0)</f>
        <v>0</v>
      </c>
      <c r="H1941" s="99">
        <f t="shared" si="321"/>
        <v>417.81</v>
      </c>
      <c r="I1941" s="157">
        <f>VLOOKUP($A1941,'2024-25 Salary &amp; Benefits'!$A:$I,3,FALSE)</f>
        <v>1</v>
      </c>
      <c r="J1941" s="157">
        <f>VLOOKUP($A1941,'2024-25 Salary &amp; Benefits'!$A:$I,4,FALSE)</f>
        <v>1</v>
      </c>
      <c r="K1941" s="144">
        <f t="shared" si="322"/>
        <v>417.81</v>
      </c>
      <c r="L1941" s="143">
        <f t="shared" si="323"/>
        <v>1.226</v>
      </c>
      <c r="M1941" s="145">
        <f>'2024-25 Salary &amp; Benefits'!$E$6</f>
        <v>72728</v>
      </c>
      <c r="N1941" s="145">
        <f>'2024-25 Salary &amp; Benefits'!$F$6</f>
        <v>78209</v>
      </c>
      <c r="O1941" s="9">
        <f t="shared" si="324"/>
        <v>89164.53</v>
      </c>
      <c r="P1941" s="9">
        <f t="shared" si="325"/>
        <v>6719.6999999999971</v>
      </c>
      <c r="Q1941" s="9">
        <f>'2024-25 Salary &amp; Benefits'!G$6</f>
        <v>14418.72</v>
      </c>
      <c r="R1941" s="146">
        <f>'2024-25 Salary &amp; Benefits'!H$6</f>
        <v>0.18149999999999999</v>
      </c>
      <c r="S1941" s="146">
        <f>'2024-25 Salary &amp; Benefits'!I$6</f>
        <v>0.17510000000000001</v>
      </c>
      <c r="T1941" s="9">
        <f t="shared" si="326"/>
        <v>35037.33</v>
      </c>
      <c r="U1941" s="9">
        <f t="shared" si="327"/>
        <v>1598.07</v>
      </c>
      <c r="V1941" s="9">
        <f t="shared" si="328"/>
        <v>279.82</v>
      </c>
      <c r="W1941" s="9">
        <f t="shared" si="329"/>
        <v>1877.8899999999999</v>
      </c>
      <c r="X1941" s="22">
        <f t="shared" si="330"/>
        <v>132799.45000000001</v>
      </c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</row>
    <row r="1942" spans="1:159" s="4" customFormat="1">
      <c r="A1942" s="78" t="s">
        <v>2453</v>
      </c>
      <c r="B1942" s="90" t="s">
        <v>1750</v>
      </c>
      <c r="C1942" s="91">
        <v>3356</v>
      </c>
      <c r="D1942" s="90" t="s">
        <v>663</v>
      </c>
      <c r="E1942" s="110" t="str">
        <f>VLOOKUP($C1942,'2023-24 School Level AAFTE'!$C$4:$L$2380,9,FALSE)</f>
        <v>No</v>
      </c>
      <c r="F1942" s="98">
        <f>VLOOKUP($C1942,'2023-24 School Level AAFTE'!$C$4:$J$2380,8,FALSE)</f>
        <v>979.02</v>
      </c>
      <c r="G1942" s="100">
        <f>IFERROR(IF(E1942= "yes",VLOOKUP(C1942,Summary!$B:$I,5,0),0),0)</f>
        <v>0</v>
      </c>
      <c r="H1942" s="99">
        <f t="shared" si="321"/>
        <v>0</v>
      </c>
      <c r="I1942" s="157">
        <f>VLOOKUP($A1942,'2024-25 Salary &amp; Benefits'!$A:$I,3,FALSE)</f>
        <v>1</v>
      </c>
      <c r="J1942" s="157">
        <f>VLOOKUP($A1942,'2024-25 Salary &amp; Benefits'!$A:$I,4,FALSE)</f>
        <v>1</v>
      </c>
      <c r="K1942" s="144">
        <f t="shared" si="322"/>
        <v>0</v>
      </c>
      <c r="L1942" s="143">
        <f t="shared" si="323"/>
        <v>0</v>
      </c>
      <c r="M1942" s="145">
        <f>'2024-25 Salary &amp; Benefits'!$E$6</f>
        <v>72728</v>
      </c>
      <c r="N1942" s="145">
        <f>'2024-25 Salary &amp; Benefits'!$F$6</f>
        <v>78209</v>
      </c>
      <c r="O1942" s="9">
        <f t="shared" si="324"/>
        <v>0</v>
      </c>
      <c r="P1942" s="9">
        <f t="shared" si="325"/>
        <v>0</v>
      </c>
      <c r="Q1942" s="9">
        <f>'2024-25 Salary &amp; Benefits'!G$6</f>
        <v>14418.72</v>
      </c>
      <c r="R1942" s="146">
        <f>'2024-25 Salary &amp; Benefits'!H$6</f>
        <v>0.18149999999999999</v>
      </c>
      <c r="S1942" s="146">
        <f>'2024-25 Salary &amp; Benefits'!I$6</f>
        <v>0.17510000000000001</v>
      </c>
      <c r="T1942" s="9">
        <f t="shared" si="326"/>
        <v>0</v>
      </c>
      <c r="U1942" s="9">
        <f t="shared" si="327"/>
        <v>0</v>
      </c>
      <c r="V1942" s="9">
        <f t="shared" si="328"/>
        <v>0</v>
      </c>
      <c r="W1942" s="9">
        <f t="shared" si="329"/>
        <v>0</v>
      </c>
      <c r="X1942" s="22">
        <f t="shared" si="330"/>
        <v>0</v>
      </c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</row>
    <row r="1943" spans="1:159" s="4" customFormat="1">
      <c r="A1943" s="78" t="s">
        <v>2453</v>
      </c>
      <c r="B1943" s="90" t="s">
        <v>1750</v>
      </c>
      <c r="C1943" s="91">
        <v>3413</v>
      </c>
      <c r="D1943" s="90" t="s">
        <v>1785</v>
      </c>
      <c r="E1943" s="110" t="str">
        <f>VLOOKUP($C1943,'2023-24 School Level AAFTE'!$C$4:$L$2380,9,FALSE)</f>
        <v>Yes</v>
      </c>
      <c r="F1943" s="98">
        <f>VLOOKUP($C1943,'2023-24 School Level AAFTE'!$C$4:$J$2380,8,FALSE)</f>
        <v>612.94000000000005</v>
      </c>
      <c r="G1943" s="100">
        <f>IFERROR(IF(E1943= "yes",VLOOKUP(C1943,Summary!$B:$I,5,0),0),0)</f>
        <v>0</v>
      </c>
      <c r="H1943" s="99">
        <f t="shared" si="321"/>
        <v>612.94000000000005</v>
      </c>
      <c r="I1943" s="157">
        <f>VLOOKUP($A1943,'2024-25 Salary &amp; Benefits'!$A:$I,3,FALSE)</f>
        <v>1</v>
      </c>
      <c r="J1943" s="157">
        <f>VLOOKUP($A1943,'2024-25 Salary &amp; Benefits'!$A:$I,4,FALSE)</f>
        <v>1</v>
      </c>
      <c r="K1943" s="144">
        <f t="shared" si="322"/>
        <v>612.94000000000005</v>
      </c>
      <c r="L1943" s="143">
        <f t="shared" si="323"/>
        <v>1.798</v>
      </c>
      <c r="M1943" s="145">
        <f>'2024-25 Salary &amp; Benefits'!$E$6</f>
        <v>72728</v>
      </c>
      <c r="N1943" s="145">
        <f>'2024-25 Salary &amp; Benefits'!$F$6</f>
        <v>78209</v>
      </c>
      <c r="O1943" s="9">
        <f t="shared" si="324"/>
        <v>130764.94</v>
      </c>
      <c r="P1943" s="9">
        <f t="shared" si="325"/>
        <v>9854.8399999999965</v>
      </c>
      <c r="Q1943" s="9">
        <f>'2024-25 Salary &amp; Benefits'!G$6</f>
        <v>14418.72</v>
      </c>
      <c r="R1943" s="146">
        <f>'2024-25 Salary &amp; Benefits'!H$6</f>
        <v>0.18149999999999999</v>
      </c>
      <c r="S1943" s="146">
        <f>'2024-25 Salary &amp; Benefits'!I$6</f>
        <v>0.17510000000000001</v>
      </c>
      <c r="T1943" s="9">
        <f t="shared" si="326"/>
        <v>51384.28</v>
      </c>
      <c r="U1943" s="9">
        <f t="shared" si="327"/>
        <v>2343.66</v>
      </c>
      <c r="V1943" s="9">
        <f t="shared" si="328"/>
        <v>410.37</v>
      </c>
      <c r="W1943" s="9">
        <f t="shared" si="329"/>
        <v>2754.0299999999997</v>
      </c>
      <c r="X1943" s="22">
        <f t="shared" si="330"/>
        <v>194758.09</v>
      </c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</row>
    <row r="1944" spans="1:159" s="4" customFormat="1">
      <c r="A1944" s="78" t="s">
        <v>2453</v>
      </c>
      <c r="B1944" s="90" t="s">
        <v>1750</v>
      </c>
      <c r="C1944" s="91">
        <v>1698</v>
      </c>
      <c r="D1944" s="90" t="s">
        <v>1753</v>
      </c>
      <c r="E1944" s="110" t="str">
        <f>VLOOKUP($C1944,'2023-24 School Level AAFTE'!$C$4:$L$2380,9,FALSE)</f>
        <v>Yes</v>
      </c>
      <c r="F1944" s="98">
        <f>VLOOKUP($C1944,'2023-24 School Level AAFTE'!$C$4:$J$2380,8,FALSE)</f>
        <v>61.71</v>
      </c>
      <c r="G1944" s="100">
        <f>IFERROR(IF(E1944= "yes",VLOOKUP(C1944,Summary!$B:$I,5,0),0),0)</f>
        <v>0</v>
      </c>
      <c r="H1944" s="99">
        <f t="shared" si="321"/>
        <v>61.71</v>
      </c>
      <c r="I1944" s="157">
        <f>VLOOKUP($A1944,'2024-25 Salary &amp; Benefits'!$A:$I,3,FALSE)</f>
        <v>1</v>
      </c>
      <c r="J1944" s="157">
        <f>VLOOKUP($A1944,'2024-25 Salary &amp; Benefits'!$A:$I,4,FALSE)</f>
        <v>1</v>
      </c>
      <c r="K1944" s="144">
        <f t="shared" si="322"/>
        <v>61.71</v>
      </c>
      <c r="L1944" s="143">
        <f t="shared" si="323"/>
        <v>0.18099999999999999</v>
      </c>
      <c r="M1944" s="145">
        <f>'2024-25 Salary &amp; Benefits'!$E$6</f>
        <v>72728</v>
      </c>
      <c r="N1944" s="145">
        <f>'2024-25 Salary &amp; Benefits'!$F$6</f>
        <v>78209</v>
      </c>
      <c r="O1944" s="9">
        <f t="shared" si="324"/>
        <v>13163.77</v>
      </c>
      <c r="P1944" s="9">
        <f t="shared" si="325"/>
        <v>992.05999999999949</v>
      </c>
      <c r="Q1944" s="9">
        <f>'2024-25 Salary &amp; Benefits'!G$6</f>
        <v>14418.72</v>
      </c>
      <c r="R1944" s="146">
        <f>'2024-25 Salary &amp; Benefits'!H$6</f>
        <v>0.18149999999999999</v>
      </c>
      <c r="S1944" s="146">
        <f>'2024-25 Salary &amp; Benefits'!I$6</f>
        <v>0.17510000000000001</v>
      </c>
      <c r="T1944" s="9">
        <f t="shared" si="326"/>
        <v>5172.72</v>
      </c>
      <c r="U1944" s="9">
        <f t="shared" si="327"/>
        <v>235.93</v>
      </c>
      <c r="V1944" s="9">
        <f t="shared" si="328"/>
        <v>41.31</v>
      </c>
      <c r="W1944" s="9">
        <f t="shared" si="329"/>
        <v>277.24</v>
      </c>
      <c r="X1944" s="22">
        <f t="shared" si="330"/>
        <v>19605.790000000005</v>
      </c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</row>
    <row r="1945" spans="1:159" s="4" customFormat="1">
      <c r="A1945" s="78" t="s">
        <v>2453</v>
      </c>
      <c r="B1945" s="90" t="s">
        <v>1750</v>
      </c>
      <c r="C1945" s="91">
        <v>3189</v>
      </c>
      <c r="D1945" s="90" t="s">
        <v>1779</v>
      </c>
      <c r="E1945" s="110" t="str">
        <f>VLOOKUP($C1945,'2023-24 School Level AAFTE'!$C$4:$L$2380,9,FALSE)</f>
        <v>Yes</v>
      </c>
      <c r="F1945" s="98">
        <f>VLOOKUP($C1945,'2023-24 School Level AAFTE'!$C$4:$J$2380,8,FALSE)</f>
        <v>1390.67</v>
      </c>
      <c r="G1945" s="100">
        <f>IFERROR(IF(E1945= "yes",VLOOKUP(C1945,Summary!$B:$I,5,0),0),0)</f>
        <v>0</v>
      </c>
      <c r="H1945" s="99">
        <f t="shared" si="321"/>
        <v>1390.67</v>
      </c>
      <c r="I1945" s="157">
        <f>VLOOKUP($A1945,'2024-25 Salary &amp; Benefits'!$A:$I,3,FALSE)</f>
        <v>1</v>
      </c>
      <c r="J1945" s="157">
        <f>VLOOKUP($A1945,'2024-25 Salary &amp; Benefits'!$A:$I,4,FALSE)</f>
        <v>1</v>
      </c>
      <c r="K1945" s="144">
        <f t="shared" si="322"/>
        <v>1390.67</v>
      </c>
      <c r="L1945" s="143">
        <f t="shared" si="323"/>
        <v>4.0789999999999997</v>
      </c>
      <c r="M1945" s="145">
        <f>'2024-25 Salary &amp; Benefits'!$E$6</f>
        <v>72728</v>
      </c>
      <c r="N1945" s="145">
        <f>'2024-25 Salary &amp; Benefits'!$F$6</f>
        <v>78209</v>
      </c>
      <c r="O1945" s="9">
        <f t="shared" si="324"/>
        <v>296657.51</v>
      </c>
      <c r="P1945" s="9">
        <f t="shared" si="325"/>
        <v>22357</v>
      </c>
      <c r="Q1945" s="9">
        <f>'2024-25 Salary &amp; Benefits'!G$6</f>
        <v>14418.72</v>
      </c>
      <c r="R1945" s="146">
        <f>'2024-25 Salary &amp; Benefits'!H$6</f>
        <v>0.18149999999999999</v>
      </c>
      <c r="S1945" s="146">
        <f>'2024-25 Salary &amp; Benefits'!I$6</f>
        <v>0.17510000000000001</v>
      </c>
      <c r="T1945" s="9">
        <f t="shared" si="326"/>
        <v>116572.01</v>
      </c>
      <c r="U1945" s="9">
        <f t="shared" si="327"/>
        <v>5316.91</v>
      </c>
      <c r="V1945" s="9">
        <f t="shared" si="328"/>
        <v>930.99</v>
      </c>
      <c r="W1945" s="9">
        <f t="shared" si="329"/>
        <v>6247.9</v>
      </c>
      <c r="X1945" s="22">
        <f t="shared" si="330"/>
        <v>441834.42000000004</v>
      </c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</row>
    <row r="1946" spans="1:159" s="4" customFormat="1">
      <c r="A1946" s="78" t="s">
        <v>2453</v>
      </c>
      <c r="B1946" s="90" t="s">
        <v>1750</v>
      </c>
      <c r="C1946" s="91">
        <v>3257</v>
      </c>
      <c r="D1946" s="90" t="s">
        <v>1781</v>
      </c>
      <c r="E1946" s="110" t="str">
        <f>VLOOKUP($C1946,'2023-24 School Level AAFTE'!$C$4:$L$2380,9,FALSE)</f>
        <v>Yes</v>
      </c>
      <c r="F1946" s="98">
        <f>VLOOKUP($C1946,'2023-24 School Level AAFTE'!$C$4:$J$2380,8,FALSE)</f>
        <v>672.15</v>
      </c>
      <c r="G1946" s="100">
        <f>IFERROR(IF(E1946= "yes",VLOOKUP(C1946,Summary!$B:$I,5,0),0),0)</f>
        <v>0</v>
      </c>
      <c r="H1946" s="99">
        <f t="shared" si="321"/>
        <v>672.15</v>
      </c>
      <c r="I1946" s="157">
        <f>VLOOKUP($A1946,'2024-25 Salary &amp; Benefits'!$A:$I,3,FALSE)</f>
        <v>1</v>
      </c>
      <c r="J1946" s="157">
        <f>VLOOKUP($A1946,'2024-25 Salary &amp; Benefits'!$A:$I,4,FALSE)</f>
        <v>1</v>
      </c>
      <c r="K1946" s="144">
        <f t="shared" si="322"/>
        <v>672.15</v>
      </c>
      <c r="L1946" s="143">
        <f t="shared" si="323"/>
        <v>1.972</v>
      </c>
      <c r="M1946" s="145">
        <f>'2024-25 Salary &amp; Benefits'!$E$6</f>
        <v>72728</v>
      </c>
      <c r="N1946" s="145">
        <f>'2024-25 Salary &amp; Benefits'!$F$6</f>
        <v>78209</v>
      </c>
      <c r="O1946" s="9">
        <f t="shared" si="324"/>
        <v>143419.62</v>
      </c>
      <c r="P1946" s="9">
        <f t="shared" si="325"/>
        <v>10808.529999999999</v>
      </c>
      <c r="Q1946" s="9">
        <f>'2024-25 Salary &amp; Benefits'!G$6</f>
        <v>14418.72</v>
      </c>
      <c r="R1946" s="146">
        <f>'2024-25 Salary &amp; Benefits'!H$6</f>
        <v>0.18149999999999999</v>
      </c>
      <c r="S1946" s="146">
        <f>'2024-25 Salary &amp; Benefits'!I$6</f>
        <v>0.17510000000000001</v>
      </c>
      <c r="T1946" s="9">
        <f t="shared" si="326"/>
        <v>56356.95</v>
      </c>
      <c r="U1946" s="9">
        <f t="shared" si="327"/>
        <v>2570.4699999999998</v>
      </c>
      <c r="V1946" s="9">
        <f t="shared" si="328"/>
        <v>450.09</v>
      </c>
      <c r="W1946" s="9">
        <f t="shared" si="329"/>
        <v>3020.56</v>
      </c>
      <c r="X1946" s="22">
        <f t="shared" si="330"/>
        <v>213605.66</v>
      </c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</row>
    <row r="1947" spans="1:159" s="4" customFormat="1">
      <c r="A1947" s="78" t="s">
        <v>2453</v>
      </c>
      <c r="B1947" s="90" t="s">
        <v>1750</v>
      </c>
      <c r="C1947" s="91">
        <v>2110</v>
      </c>
      <c r="D1947" s="90" t="s">
        <v>1761</v>
      </c>
      <c r="E1947" s="110" t="str">
        <f>VLOOKUP($C1947,'2023-24 School Level AAFTE'!$C$4:$L$2380,9,FALSE)</f>
        <v>Yes</v>
      </c>
      <c r="F1947" s="98">
        <f>VLOOKUP($C1947,'2023-24 School Level AAFTE'!$C$4:$J$2380,8,FALSE)</f>
        <v>347.27</v>
      </c>
      <c r="G1947" s="100">
        <f>IFERROR(IF(E1947= "yes",VLOOKUP(C1947,Summary!$B:$I,5,0),0),0)</f>
        <v>0</v>
      </c>
      <c r="H1947" s="99">
        <f t="shared" si="321"/>
        <v>347.27</v>
      </c>
      <c r="I1947" s="157">
        <f>VLOOKUP($A1947,'2024-25 Salary &amp; Benefits'!$A:$I,3,FALSE)</f>
        <v>1</v>
      </c>
      <c r="J1947" s="157">
        <f>VLOOKUP($A1947,'2024-25 Salary &amp; Benefits'!$A:$I,4,FALSE)</f>
        <v>1</v>
      </c>
      <c r="K1947" s="144">
        <f t="shared" si="322"/>
        <v>347.27</v>
      </c>
      <c r="L1947" s="143">
        <f t="shared" si="323"/>
        <v>1.0189999999999999</v>
      </c>
      <c r="M1947" s="145">
        <f>'2024-25 Salary &amp; Benefits'!$E$6</f>
        <v>72728</v>
      </c>
      <c r="N1947" s="145">
        <f>'2024-25 Salary &amp; Benefits'!$F$6</f>
        <v>78209</v>
      </c>
      <c r="O1947" s="9">
        <f t="shared" si="324"/>
        <v>74109.83</v>
      </c>
      <c r="P1947" s="9">
        <f t="shared" si="325"/>
        <v>5585.1399999999994</v>
      </c>
      <c r="Q1947" s="9">
        <f>'2024-25 Salary &amp; Benefits'!G$6</f>
        <v>14418.72</v>
      </c>
      <c r="R1947" s="146">
        <f>'2024-25 Salary &amp; Benefits'!H$6</f>
        <v>0.18149999999999999</v>
      </c>
      <c r="S1947" s="146">
        <f>'2024-25 Salary &amp; Benefits'!I$6</f>
        <v>0.17510000000000001</v>
      </c>
      <c r="T1947" s="9">
        <f t="shared" si="326"/>
        <v>29121.57</v>
      </c>
      <c r="U1947" s="9">
        <f t="shared" si="327"/>
        <v>1328.25</v>
      </c>
      <c r="V1947" s="9">
        <f t="shared" si="328"/>
        <v>232.58</v>
      </c>
      <c r="W1947" s="9">
        <f t="shared" si="329"/>
        <v>1560.83</v>
      </c>
      <c r="X1947" s="22">
        <f t="shared" si="330"/>
        <v>110377.37</v>
      </c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</row>
    <row r="1948" spans="1:159" s="4" customFormat="1">
      <c r="A1948" s="78" t="s">
        <v>2453</v>
      </c>
      <c r="B1948" s="90" t="s">
        <v>1750</v>
      </c>
      <c r="C1948" s="91">
        <v>4191</v>
      </c>
      <c r="D1948" s="90" t="s">
        <v>2904</v>
      </c>
      <c r="E1948" s="110" t="str">
        <f>VLOOKUP($C1948,'2023-24 School Level AAFTE'!$C$4:$L$2380,9,FALSE)</f>
        <v>No</v>
      </c>
      <c r="F1948" s="98">
        <f>VLOOKUP($C1948,'2023-24 School Level AAFTE'!$C$4:$J$2380,8,FALSE)</f>
        <v>457.32</v>
      </c>
      <c r="G1948" s="100">
        <f>IFERROR(IF(E1948= "yes",VLOOKUP(C1948,Summary!$B:$I,5,0),0),0)</f>
        <v>0</v>
      </c>
      <c r="H1948" s="99">
        <f t="shared" si="321"/>
        <v>0</v>
      </c>
      <c r="I1948" s="157">
        <f>VLOOKUP($A1948,'2024-25 Salary &amp; Benefits'!$A:$I,3,FALSE)</f>
        <v>1</v>
      </c>
      <c r="J1948" s="157">
        <f>VLOOKUP($A1948,'2024-25 Salary &amp; Benefits'!$A:$I,4,FALSE)</f>
        <v>1</v>
      </c>
      <c r="K1948" s="144">
        <f t="shared" si="322"/>
        <v>0</v>
      </c>
      <c r="L1948" s="143">
        <f t="shared" si="323"/>
        <v>0</v>
      </c>
      <c r="M1948" s="145">
        <f>'2024-25 Salary &amp; Benefits'!$E$6</f>
        <v>72728</v>
      </c>
      <c r="N1948" s="145">
        <f>'2024-25 Salary &amp; Benefits'!$F$6</f>
        <v>78209</v>
      </c>
      <c r="O1948" s="9">
        <f t="shared" si="324"/>
        <v>0</v>
      </c>
      <c r="P1948" s="9">
        <f t="shared" si="325"/>
        <v>0</v>
      </c>
      <c r="Q1948" s="9">
        <f>'2024-25 Salary &amp; Benefits'!G$6</f>
        <v>14418.72</v>
      </c>
      <c r="R1948" s="146">
        <f>'2024-25 Salary &amp; Benefits'!H$6</f>
        <v>0.18149999999999999</v>
      </c>
      <c r="S1948" s="146">
        <f>'2024-25 Salary &amp; Benefits'!I$6</f>
        <v>0.17510000000000001</v>
      </c>
      <c r="T1948" s="9">
        <f t="shared" si="326"/>
        <v>0</v>
      </c>
      <c r="U1948" s="9">
        <f t="shared" si="327"/>
        <v>0</v>
      </c>
      <c r="V1948" s="9">
        <f t="shared" si="328"/>
        <v>0</v>
      </c>
      <c r="W1948" s="9">
        <f t="shared" si="329"/>
        <v>0</v>
      </c>
      <c r="X1948" s="22">
        <f t="shared" si="330"/>
        <v>0</v>
      </c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</row>
    <row r="1949" spans="1:159" s="4" customFormat="1">
      <c r="A1949" s="78" t="s">
        <v>2453</v>
      </c>
      <c r="B1949" s="90" t="s">
        <v>1750</v>
      </c>
      <c r="C1949" s="91">
        <v>5361</v>
      </c>
      <c r="D1949" s="90" t="s">
        <v>1796</v>
      </c>
      <c r="E1949" s="110" t="str">
        <f>VLOOKUP($C1949,'2023-24 School Level AAFTE'!$C$4:$L$2380,9,FALSE)</f>
        <v>No</v>
      </c>
      <c r="F1949" s="98">
        <f>VLOOKUP($C1949,'2023-24 School Level AAFTE'!$C$4:$J$2380,8,FALSE)</f>
        <v>385.86</v>
      </c>
      <c r="G1949" s="100">
        <f>IFERROR(IF(E1949= "yes",VLOOKUP(C1949,Summary!$B:$I,5,0),0),0)</f>
        <v>0</v>
      </c>
      <c r="H1949" s="99">
        <f t="shared" si="321"/>
        <v>0</v>
      </c>
      <c r="I1949" s="157">
        <f>VLOOKUP($A1949,'2024-25 Salary &amp; Benefits'!$A:$I,3,FALSE)</f>
        <v>1</v>
      </c>
      <c r="J1949" s="157">
        <f>VLOOKUP($A1949,'2024-25 Salary &amp; Benefits'!$A:$I,4,FALSE)</f>
        <v>1</v>
      </c>
      <c r="K1949" s="144">
        <f t="shared" si="322"/>
        <v>0</v>
      </c>
      <c r="L1949" s="143">
        <f t="shared" si="323"/>
        <v>0</v>
      </c>
      <c r="M1949" s="145">
        <f>'2024-25 Salary &amp; Benefits'!$E$6</f>
        <v>72728</v>
      </c>
      <c r="N1949" s="145">
        <f>'2024-25 Salary &amp; Benefits'!$F$6</f>
        <v>78209</v>
      </c>
      <c r="O1949" s="9">
        <f t="shared" si="324"/>
        <v>0</v>
      </c>
      <c r="P1949" s="9">
        <f t="shared" si="325"/>
        <v>0</v>
      </c>
      <c r="Q1949" s="9">
        <f>'2024-25 Salary &amp; Benefits'!G$6</f>
        <v>14418.72</v>
      </c>
      <c r="R1949" s="146">
        <f>'2024-25 Salary &amp; Benefits'!H$6</f>
        <v>0.18149999999999999</v>
      </c>
      <c r="S1949" s="146">
        <f>'2024-25 Salary &amp; Benefits'!I$6</f>
        <v>0.17510000000000001</v>
      </c>
      <c r="T1949" s="9">
        <f t="shared" si="326"/>
        <v>0</v>
      </c>
      <c r="U1949" s="9">
        <f t="shared" si="327"/>
        <v>0</v>
      </c>
      <c r="V1949" s="9">
        <f t="shared" si="328"/>
        <v>0</v>
      </c>
      <c r="W1949" s="9">
        <f t="shared" si="329"/>
        <v>0</v>
      </c>
      <c r="X1949" s="22">
        <f t="shared" si="330"/>
        <v>0</v>
      </c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</row>
    <row r="1950" spans="1:159" s="4" customFormat="1">
      <c r="A1950" s="78" t="s">
        <v>2453</v>
      </c>
      <c r="B1950" s="90" t="s">
        <v>1750</v>
      </c>
      <c r="C1950" s="91">
        <v>5694</v>
      </c>
      <c r="D1950" s="90" t="s">
        <v>3201</v>
      </c>
      <c r="E1950" s="110" t="str">
        <f>VLOOKUP($C1950,'2023-24 School Level AAFTE'!$C$4:$L$2380,9,FALSE)</f>
        <v>No</v>
      </c>
      <c r="F1950" s="98">
        <f>VLOOKUP($C1950,'2023-24 School Level AAFTE'!$C$4:$J$2380,8,FALSE)</f>
        <v>443.52</v>
      </c>
      <c r="G1950" s="100">
        <f>IFERROR(IF(E1950= "yes",VLOOKUP(C1950,Summary!$B:$I,5,0),0),0)</f>
        <v>0</v>
      </c>
      <c r="H1950" s="99">
        <f t="shared" si="321"/>
        <v>0</v>
      </c>
      <c r="I1950" s="157">
        <f>VLOOKUP($A1950,'2024-25 Salary &amp; Benefits'!$A:$I,3,FALSE)</f>
        <v>1</v>
      </c>
      <c r="J1950" s="157">
        <f>VLOOKUP($A1950,'2024-25 Salary &amp; Benefits'!$A:$I,4,FALSE)</f>
        <v>1</v>
      </c>
      <c r="K1950" s="144">
        <f t="shared" si="322"/>
        <v>0</v>
      </c>
      <c r="L1950" s="143">
        <f t="shared" si="323"/>
        <v>0</v>
      </c>
      <c r="M1950" s="145">
        <f>'2024-25 Salary &amp; Benefits'!$E$6</f>
        <v>72728</v>
      </c>
      <c r="N1950" s="145">
        <f>'2024-25 Salary &amp; Benefits'!$F$6</f>
        <v>78209</v>
      </c>
      <c r="O1950" s="9">
        <f t="shared" si="324"/>
        <v>0</v>
      </c>
      <c r="P1950" s="9">
        <f t="shared" si="325"/>
        <v>0</v>
      </c>
      <c r="Q1950" s="9">
        <f>'2024-25 Salary &amp; Benefits'!G$6</f>
        <v>14418.72</v>
      </c>
      <c r="R1950" s="146">
        <f>'2024-25 Salary &amp; Benefits'!H$6</f>
        <v>0.18149999999999999</v>
      </c>
      <c r="S1950" s="146">
        <f>'2024-25 Salary &amp; Benefits'!I$6</f>
        <v>0.17510000000000001</v>
      </c>
      <c r="T1950" s="9">
        <f t="shared" si="326"/>
        <v>0</v>
      </c>
      <c r="U1950" s="9">
        <f t="shared" si="327"/>
        <v>0</v>
      </c>
      <c r="V1950" s="9">
        <f t="shared" si="328"/>
        <v>0</v>
      </c>
      <c r="W1950" s="9">
        <f t="shared" si="329"/>
        <v>0</v>
      </c>
      <c r="X1950" s="22">
        <f t="shared" si="330"/>
        <v>0</v>
      </c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</row>
    <row r="1951" spans="1:159" s="4" customFormat="1">
      <c r="A1951" s="78" t="s">
        <v>2453</v>
      </c>
      <c r="B1951" s="90" t="s">
        <v>1750</v>
      </c>
      <c r="C1951" s="91">
        <v>2108</v>
      </c>
      <c r="D1951" s="90" t="s">
        <v>1759</v>
      </c>
      <c r="E1951" s="110" t="str">
        <f>VLOOKUP($C1951,'2023-24 School Level AAFTE'!$C$4:$L$2380,9,FALSE)</f>
        <v>Yes</v>
      </c>
      <c r="F1951" s="98">
        <f>VLOOKUP($C1951,'2023-24 School Level AAFTE'!$C$4:$J$2380,8,FALSE)</f>
        <v>389.43</v>
      </c>
      <c r="G1951" s="100">
        <f>IFERROR(IF(E1951= "yes",VLOOKUP(C1951,Summary!$B:$I,5,0),0),0)</f>
        <v>0</v>
      </c>
      <c r="H1951" s="99">
        <f t="shared" si="321"/>
        <v>389.43</v>
      </c>
      <c r="I1951" s="157">
        <f>VLOOKUP($A1951,'2024-25 Salary &amp; Benefits'!$A:$I,3,FALSE)</f>
        <v>1</v>
      </c>
      <c r="J1951" s="157">
        <f>VLOOKUP($A1951,'2024-25 Salary &amp; Benefits'!$A:$I,4,FALSE)</f>
        <v>1</v>
      </c>
      <c r="K1951" s="144">
        <f t="shared" si="322"/>
        <v>389.43</v>
      </c>
      <c r="L1951" s="143">
        <f t="shared" si="323"/>
        <v>1.1419999999999999</v>
      </c>
      <c r="M1951" s="145">
        <f>'2024-25 Salary &amp; Benefits'!$E$6</f>
        <v>72728</v>
      </c>
      <c r="N1951" s="145">
        <f>'2024-25 Salary &amp; Benefits'!$F$6</f>
        <v>78209</v>
      </c>
      <c r="O1951" s="9">
        <f t="shared" si="324"/>
        <v>83055.38</v>
      </c>
      <c r="P1951" s="9">
        <f t="shared" si="325"/>
        <v>6259.2999999999884</v>
      </c>
      <c r="Q1951" s="9">
        <f>'2024-25 Salary &amp; Benefits'!G$6</f>
        <v>14418.72</v>
      </c>
      <c r="R1951" s="146">
        <f>'2024-25 Salary &amp; Benefits'!H$6</f>
        <v>0.18149999999999999</v>
      </c>
      <c r="S1951" s="146">
        <f>'2024-25 Salary &amp; Benefits'!I$6</f>
        <v>0.17510000000000001</v>
      </c>
      <c r="T1951" s="9">
        <f t="shared" si="326"/>
        <v>32636.73</v>
      </c>
      <c r="U1951" s="9">
        <f t="shared" si="327"/>
        <v>1488.58</v>
      </c>
      <c r="V1951" s="9">
        <f t="shared" si="328"/>
        <v>260.64999999999998</v>
      </c>
      <c r="W1951" s="9">
        <f t="shared" si="329"/>
        <v>1749.23</v>
      </c>
      <c r="X1951" s="22">
        <f t="shared" si="330"/>
        <v>123700.63999999998</v>
      </c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</row>
    <row r="1952" spans="1:159" s="4" customFormat="1">
      <c r="A1952" s="78" t="s">
        <v>2453</v>
      </c>
      <c r="B1952" s="90" t="s">
        <v>1750</v>
      </c>
      <c r="C1952" s="89">
        <v>5301</v>
      </c>
      <c r="D1952" s="79" t="s">
        <v>1794</v>
      </c>
      <c r="E1952" s="110" t="str">
        <f>VLOOKUP($C1952,'2023-24 School Level AAFTE'!$C$4:$L$2380,9,FALSE)</f>
        <v>Yes</v>
      </c>
      <c r="F1952" s="98">
        <f>VLOOKUP($C1952,'2023-24 School Level AAFTE'!$C$4:$J$2380,8,FALSE)</f>
        <v>154.63999999999999</v>
      </c>
      <c r="G1952" s="100">
        <f>IFERROR(IF(E1952= "yes",VLOOKUP(C1952,Summary!$B:$I,5,0),0),0)</f>
        <v>0</v>
      </c>
      <c r="H1952" s="99">
        <f t="shared" si="321"/>
        <v>154.63999999999999</v>
      </c>
      <c r="I1952" s="157">
        <f>VLOOKUP($A1952,'2024-25 Salary &amp; Benefits'!$A:$I,3,FALSE)</f>
        <v>1</v>
      </c>
      <c r="J1952" s="157">
        <f>VLOOKUP($A1952,'2024-25 Salary &amp; Benefits'!$A:$I,4,FALSE)</f>
        <v>1</v>
      </c>
      <c r="K1952" s="144">
        <f t="shared" si="322"/>
        <v>154.63999999999999</v>
      </c>
      <c r="L1952" s="143">
        <f t="shared" si="323"/>
        <v>0.45400000000000001</v>
      </c>
      <c r="M1952" s="145">
        <f>'2024-25 Salary &amp; Benefits'!$E$6</f>
        <v>72728</v>
      </c>
      <c r="N1952" s="145">
        <f>'2024-25 Salary &amp; Benefits'!$F$6</f>
        <v>78209</v>
      </c>
      <c r="O1952" s="9">
        <f t="shared" si="324"/>
        <v>33018.51</v>
      </c>
      <c r="P1952" s="9">
        <f t="shared" si="325"/>
        <v>2488.3799999999974</v>
      </c>
      <c r="Q1952" s="9">
        <f>'2024-25 Salary &amp; Benefits'!G$6</f>
        <v>14418.72</v>
      </c>
      <c r="R1952" s="146">
        <f>'2024-25 Salary &amp; Benefits'!H$6</f>
        <v>0.18149999999999999</v>
      </c>
      <c r="S1952" s="146">
        <f>'2024-25 Salary &amp; Benefits'!I$6</f>
        <v>0.17510000000000001</v>
      </c>
      <c r="T1952" s="9">
        <f t="shared" si="326"/>
        <v>12974.67</v>
      </c>
      <c r="U1952" s="9">
        <f t="shared" si="327"/>
        <v>591.78</v>
      </c>
      <c r="V1952" s="9">
        <f t="shared" si="328"/>
        <v>103.62</v>
      </c>
      <c r="W1952" s="9">
        <f t="shared" si="329"/>
        <v>695.4</v>
      </c>
      <c r="X1952" s="22">
        <f t="shared" si="330"/>
        <v>49176.959999999999</v>
      </c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</row>
    <row r="1953" spans="1:159" s="4" customFormat="1">
      <c r="A1953" s="78" t="s">
        <v>2453</v>
      </c>
      <c r="B1953" s="90" t="s">
        <v>1750</v>
      </c>
      <c r="C1953" s="89">
        <v>1767</v>
      </c>
      <c r="D1953" s="79" t="s">
        <v>1754</v>
      </c>
      <c r="E1953" s="110" t="str">
        <f>VLOOKUP($C1953,'2023-24 School Level AAFTE'!$C$4:$L$2380,9,FALSE)</f>
        <v>No</v>
      </c>
      <c r="F1953" s="98">
        <f>VLOOKUP($C1953,'2023-24 School Level AAFTE'!$C$4:$J$2380,8,FALSE)</f>
        <v>19.14</v>
      </c>
      <c r="G1953" s="100">
        <f>IFERROR(IF(E1953= "yes",VLOOKUP(C1953,Summary!$B:$I,5,0),0),0)</f>
        <v>0</v>
      </c>
      <c r="H1953" s="99">
        <f t="shared" si="321"/>
        <v>0</v>
      </c>
      <c r="I1953" s="157">
        <f>VLOOKUP($A1953,'2024-25 Salary &amp; Benefits'!$A:$I,3,FALSE)</f>
        <v>1</v>
      </c>
      <c r="J1953" s="157">
        <f>VLOOKUP($A1953,'2024-25 Salary &amp; Benefits'!$A:$I,4,FALSE)</f>
        <v>1</v>
      </c>
      <c r="K1953" s="144">
        <f t="shared" si="322"/>
        <v>0</v>
      </c>
      <c r="L1953" s="143">
        <f t="shared" si="323"/>
        <v>0</v>
      </c>
      <c r="M1953" s="145">
        <f>'2024-25 Salary &amp; Benefits'!$E$6</f>
        <v>72728</v>
      </c>
      <c r="N1953" s="145">
        <f>'2024-25 Salary &amp; Benefits'!$F$6</f>
        <v>78209</v>
      </c>
      <c r="O1953" s="9">
        <f t="shared" si="324"/>
        <v>0</v>
      </c>
      <c r="P1953" s="9">
        <f t="shared" si="325"/>
        <v>0</v>
      </c>
      <c r="Q1953" s="9">
        <f>'2024-25 Salary &amp; Benefits'!G$6</f>
        <v>14418.72</v>
      </c>
      <c r="R1953" s="146">
        <f>'2024-25 Salary &amp; Benefits'!H$6</f>
        <v>0.18149999999999999</v>
      </c>
      <c r="S1953" s="146">
        <f>'2024-25 Salary &amp; Benefits'!I$6</f>
        <v>0.17510000000000001</v>
      </c>
      <c r="T1953" s="9">
        <f t="shared" si="326"/>
        <v>0</v>
      </c>
      <c r="U1953" s="9">
        <f t="shared" si="327"/>
        <v>0</v>
      </c>
      <c r="V1953" s="9">
        <f t="shared" si="328"/>
        <v>0</v>
      </c>
      <c r="W1953" s="9">
        <f t="shared" si="329"/>
        <v>0</v>
      </c>
      <c r="X1953" s="22">
        <f t="shared" si="330"/>
        <v>0</v>
      </c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</row>
    <row r="1954" spans="1:159" s="4" customFormat="1">
      <c r="A1954" s="78" t="s">
        <v>2453</v>
      </c>
      <c r="B1954" s="90" t="s">
        <v>1750</v>
      </c>
      <c r="C1954" s="91">
        <v>3063</v>
      </c>
      <c r="D1954" s="90" t="s">
        <v>1778</v>
      </c>
      <c r="E1954" s="110" t="str">
        <f>VLOOKUP($C1954,'2023-24 School Level AAFTE'!$C$4:$L$2380,9,FALSE)</f>
        <v>Yes</v>
      </c>
      <c r="F1954" s="98">
        <f>VLOOKUP($C1954,'2023-24 School Level AAFTE'!$C$4:$J$2380,8,FALSE)</f>
        <v>333.59</v>
      </c>
      <c r="G1954" s="100">
        <f>IFERROR(IF(E1954= "yes",VLOOKUP(C1954,Summary!$B:$I,5,0),0),0)</f>
        <v>0</v>
      </c>
      <c r="H1954" s="99">
        <f t="shared" si="321"/>
        <v>333.59</v>
      </c>
      <c r="I1954" s="157">
        <f>VLOOKUP($A1954,'2024-25 Salary &amp; Benefits'!$A:$I,3,FALSE)</f>
        <v>1</v>
      </c>
      <c r="J1954" s="157">
        <f>VLOOKUP($A1954,'2024-25 Salary &amp; Benefits'!$A:$I,4,FALSE)</f>
        <v>1</v>
      </c>
      <c r="K1954" s="144">
        <f t="shared" si="322"/>
        <v>333.59</v>
      </c>
      <c r="L1954" s="143">
        <f t="shared" si="323"/>
        <v>0.97899999999999998</v>
      </c>
      <c r="M1954" s="145">
        <f>'2024-25 Salary &amp; Benefits'!$E$6</f>
        <v>72728</v>
      </c>
      <c r="N1954" s="145">
        <f>'2024-25 Salary &amp; Benefits'!$F$6</f>
        <v>78209</v>
      </c>
      <c r="O1954" s="9">
        <f t="shared" si="324"/>
        <v>71200.710000000006</v>
      </c>
      <c r="P1954" s="9">
        <f t="shared" si="325"/>
        <v>5365.8999999999942</v>
      </c>
      <c r="Q1954" s="9">
        <f>'2024-25 Salary &amp; Benefits'!G$6</f>
        <v>14418.72</v>
      </c>
      <c r="R1954" s="146">
        <f>'2024-25 Salary &amp; Benefits'!H$6</f>
        <v>0.18149999999999999</v>
      </c>
      <c r="S1954" s="146">
        <f>'2024-25 Salary &amp; Benefits'!I$6</f>
        <v>0.17510000000000001</v>
      </c>
      <c r="T1954" s="9">
        <f t="shared" si="326"/>
        <v>27978.42</v>
      </c>
      <c r="U1954" s="9">
        <f t="shared" si="327"/>
        <v>1276.1099999999999</v>
      </c>
      <c r="V1954" s="9">
        <f t="shared" si="328"/>
        <v>223.45</v>
      </c>
      <c r="W1954" s="9">
        <f t="shared" si="329"/>
        <v>1499.56</v>
      </c>
      <c r="X1954" s="22">
        <f t="shared" si="330"/>
        <v>106044.59</v>
      </c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</row>
    <row r="1955" spans="1:159" s="4" customFormat="1">
      <c r="A1955" s="78" t="s">
        <v>2453</v>
      </c>
      <c r="B1955" s="90" t="s">
        <v>1750</v>
      </c>
      <c r="C1955" s="91">
        <v>2191</v>
      </c>
      <c r="D1955" s="90" t="s">
        <v>1766</v>
      </c>
      <c r="E1955" s="110" t="str">
        <f>VLOOKUP($C1955,'2023-24 School Level AAFTE'!$C$4:$L$2380,9,FALSE)</f>
        <v>Yes</v>
      </c>
      <c r="F1955" s="98">
        <f>VLOOKUP($C1955,'2023-24 School Level AAFTE'!$C$4:$J$2380,8,FALSE)</f>
        <v>363.15</v>
      </c>
      <c r="G1955" s="100">
        <f>IFERROR(IF(E1955= "yes",VLOOKUP(C1955,Summary!$B:$I,5,0),0),0)</f>
        <v>0</v>
      </c>
      <c r="H1955" s="99">
        <f t="shared" si="321"/>
        <v>363.15</v>
      </c>
      <c r="I1955" s="157">
        <f>VLOOKUP($A1955,'2024-25 Salary &amp; Benefits'!$A:$I,3,FALSE)</f>
        <v>1</v>
      </c>
      <c r="J1955" s="157">
        <f>VLOOKUP($A1955,'2024-25 Salary &amp; Benefits'!$A:$I,4,FALSE)</f>
        <v>1</v>
      </c>
      <c r="K1955" s="144">
        <f t="shared" si="322"/>
        <v>363.15</v>
      </c>
      <c r="L1955" s="143">
        <f t="shared" si="323"/>
        <v>1.0649999999999999</v>
      </c>
      <c r="M1955" s="145">
        <f>'2024-25 Salary &amp; Benefits'!$E$6</f>
        <v>72728</v>
      </c>
      <c r="N1955" s="145">
        <f>'2024-25 Salary &amp; Benefits'!$F$6</f>
        <v>78209</v>
      </c>
      <c r="O1955" s="9">
        <f t="shared" si="324"/>
        <v>77455.320000000007</v>
      </c>
      <c r="P1955" s="9">
        <f t="shared" si="325"/>
        <v>5837.2699999999895</v>
      </c>
      <c r="Q1955" s="9">
        <f>'2024-25 Salary &amp; Benefits'!G$6</f>
        <v>14418.72</v>
      </c>
      <c r="R1955" s="146">
        <f>'2024-25 Salary &amp; Benefits'!H$6</f>
        <v>0.18149999999999999</v>
      </c>
      <c r="S1955" s="146">
        <f>'2024-25 Salary &amp; Benefits'!I$6</f>
        <v>0.17510000000000001</v>
      </c>
      <c r="T1955" s="9">
        <f t="shared" si="326"/>
        <v>30436.18</v>
      </c>
      <c r="U1955" s="9">
        <f t="shared" si="327"/>
        <v>1388.21</v>
      </c>
      <c r="V1955" s="9">
        <f t="shared" si="328"/>
        <v>243.08</v>
      </c>
      <c r="W1955" s="9">
        <f t="shared" si="329"/>
        <v>1631.29</v>
      </c>
      <c r="X1955" s="22">
        <f t="shared" si="330"/>
        <v>115360.05999999998</v>
      </c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</row>
    <row r="1956" spans="1:159" s="4" customFormat="1">
      <c r="A1956" s="78" t="s">
        <v>2453</v>
      </c>
      <c r="B1956" s="90" t="s">
        <v>1750</v>
      </c>
      <c r="C1956" s="91">
        <v>2109</v>
      </c>
      <c r="D1956" s="90" t="s">
        <v>1760</v>
      </c>
      <c r="E1956" s="110" t="str">
        <f>VLOOKUP($C1956,'2023-24 School Level AAFTE'!$C$4:$L$2380,9,FALSE)</f>
        <v>Yes</v>
      </c>
      <c r="F1956" s="98">
        <f>VLOOKUP($C1956,'2023-24 School Level AAFTE'!$C$4:$J$2380,8,FALSE)</f>
        <v>387.14</v>
      </c>
      <c r="G1956" s="100">
        <f>IFERROR(IF(E1956= "yes",VLOOKUP(C1956,Summary!$B:$I,5,0),0),0)</f>
        <v>0</v>
      </c>
      <c r="H1956" s="99">
        <f t="shared" si="321"/>
        <v>387.14</v>
      </c>
      <c r="I1956" s="157">
        <f>VLOOKUP($A1956,'2024-25 Salary &amp; Benefits'!$A:$I,3,FALSE)</f>
        <v>1</v>
      </c>
      <c r="J1956" s="157">
        <f>VLOOKUP($A1956,'2024-25 Salary &amp; Benefits'!$A:$I,4,FALSE)</f>
        <v>1</v>
      </c>
      <c r="K1956" s="144">
        <f t="shared" si="322"/>
        <v>387.14</v>
      </c>
      <c r="L1956" s="143">
        <f t="shared" si="323"/>
        <v>1.1359999999999999</v>
      </c>
      <c r="M1956" s="145">
        <f>'2024-25 Salary &amp; Benefits'!$E$6</f>
        <v>72728</v>
      </c>
      <c r="N1956" s="145">
        <f>'2024-25 Salary &amp; Benefits'!$F$6</f>
        <v>78209</v>
      </c>
      <c r="O1956" s="9">
        <f t="shared" si="324"/>
        <v>82619.009999999995</v>
      </c>
      <c r="P1956" s="9">
        <f t="shared" si="325"/>
        <v>6226.4100000000035</v>
      </c>
      <c r="Q1956" s="9">
        <f>'2024-25 Salary &amp; Benefits'!G$6</f>
        <v>14418.72</v>
      </c>
      <c r="R1956" s="146">
        <f>'2024-25 Salary &amp; Benefits'!H$6</f>
        <v>0.18149999999999999</v>
      </c>
      <c r="S1956" s="146">
        <f>'2024-25 Salary &amp; Benefits'!I$6</f>
        <v>0.17510000000000001</v>
      </c>
      <c r="T1956" s="9">
        <f t="shared" si="326"/>
        <v>32465.26</v>
      </c>
      <c r="U1956" s="9">
        <f t="shared" si="327"/>
        <v>1480.76</v>
      </c>
      <c r="V1956" s="9">
        <f t="shared" si="328"/>
        <v>259.27999999999997</v>
      </c>
      <c r="W1956" s="9">
        <f t="shared" si="329"/>
        <v>1740.04</v>
      </c>
      <c r="X1956" s="22">
        <f t="shared" si="330"/>
        <v>123050.71999999999</v>
      </c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</row>
    <row r="1957" spans="1:159" s="4" customFormat="1">
      <c r="A1957" s="78" t="s">
        <v>2453</v>
      </c>
      <c r="B1957" s="90" t="s">
        <v>1750</v>
      </c>
      <c r="C1957" s="91">
        <v>2296</v>
      </c>
      <c r="D1957" s="90" t="s">
        <v>1769</v>
      </c>
      <c r="E1957" s="110" t="str">
        <f>VLOOKUP($C1957,'2023-24 School Level AAFTE'!$C$4:$L$2380,9,FALSE)</f>
        <v>No</v>
      </c>
      <c r="F1957" s="98">
        <f>VLOOKUP($C1957,'2023-24 School Level AAFTE'!$C$4:$J$2380,8,FALSE)</f>
        <v>300.86</v>
      </c>
      <c r="G1957" s="100">
        <f>IFERROR(IF(E1957= "yes",VLOOKUP(C1957,Summary!$B:$I,5,0),0),0)</f>
        <v>0</v>
      </c>
      <c r="H1957" s="99">
        <f t="shared" si="321"/>
        <v>0</v>
      </c>
      <c r="I1957" s="157">
        <f>VLOOKUP($A1957,'2024-25 Salary &amp; Benefits'!$A:$I,3,FALSE)</f>
        <v>1</v>
      </c>
      <c r="J1957" s="157">
        <f>VLOOKUP($A1957,'2024-25 Salary &amp; Benefits'!$A:$I,4,FALSE)</f>
        <v>1</v>
      </c>
      <c r="K1957" s="144">
        <f t="shared" si="322"/>
        <v>0</v>
      </c>
      <c r="L1957" s="143">
        <f t="shared" si="323"/>
        <v>0</v>
      </c>
      <c r="M1957" s="145">
        <f>'2024-25 Salary &amp; Benefits'!$E$6</f>
        <v>72728</v>
      </c>
      <c r="N1957" s="145">
        <f>'2024-25 Salary &amp; Benefits'!$F$6</f>
        <v>78209</v>
      </c>
      <c r="O1957" s="9">
        <f t="shared" si="324"/>
        <v>0</v>
      </c>
      <c r="P1957" s="9">
        <f t="shared" si="325"/>
        <v>0</v>
      </c>
      <c r="Q1957" s="9">
        <f>'2024-25 Salary &amp; Benefits'!G$6</f>
        <v>14418.72</v>
      </c>
      <c r="R1957" s="146">
        <f>'2024-25 Salary &amp; Benefits'!H$6</f>
        <v>0.18149999999999999</v>
      </c>
      <c r="S1957" s="146">
        <f>'2024-25 Salary &amp; Benefits'!I$6</f>
        <v>0.17510000000000001</v>
      </c>
      <c r="T1957" s="9">
        <f t="shared" si="326"/>
        <v>0</v>
      </c>
      <c r="U1957" s="9">
        <f t="shared" si="327"/>
        <v>0</v>
      </c>
      <c r="V1957" s="9">
        <f t="shared" si="328"/>
        <v>0</v>
      </c>
      <c r="W1957" s="9">
        <f t="shared" si="329"/>
        <v>0</v>
      </c>
      <c r="X1957" s="22">
        <f t="shared" si="330"/>
        <v>0</v>
      </c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</row>
    <row r="1958" spans="1:159" s="4" customFormat="1">
      <c r="A1958" s="78" t="s">
        <v>2453</v>
      </c>
      <c r="B1958" s="90" t="s">
        <v>1750</v>
      </c>
      <c r="C1958" s="89">
        <v>4192</v>
      </c>
      <c r="D1958" s="79" t="s">
        <v>764</v>
      </c>
      <c r="E1958" s="110" t="str">
        <f>VLOOKUP($C1958,'2023-24 School Level AAFTE'!$C$4:$L$2380,9,FALSE)</f>
        <v>No</v>
      </c>
      <c r="F1958" s="98">
        <f>VLOOKUP($C1958,'2023-24 School Level AAFTE'!$C$4:$J$2380,8,FALSE)</f>
        <v>353.71999999999997</v>
      </c>
      <c r="G1958" s="100">
        <f>IFERROR(IF(E1958= "yes",VLOOKUP(C1958,Summary!$B:$I,5,0),0),0)</f>
        <v>0</v>
      </c>
      <c r="H1958" s="99">
        <f t="shared" si="321"/>
        <v>0</v>
      </c>
      <c r="I1958" s="157">
        <f>VLOOKUP($A1958,'2024-25 Salary &amp; Benefits'!$A:$I,3,FALSE)</f>
        <v>1</v>
      </c>
      <c r="J1958" s="157">
        <f>VLOOKUP($A1958,'2024-25 Salary &amp; Benefits'!$A:$I,4,FALSE)</f>
        <v>1</v>
      </c>
      <c r="K1958" s="144">
        <f t="shared" si="322"/>
        <v>0</v>
      </c>
      <c r="L1958" s="143">
        <f t="shared" si="323"/>
        <v>0</v>
      </c>
      <c r="M1958" s="145">
        <f>'2024-25 Salary &amp; Benefits'!$E$6</f>
        <v>72728</v>
      </c>
      <c r="N1958" s="145">
        <f>'2024-25 Salary &amp; Benefits'!$F$6</f>
        <v>78209</v>
      </c>
      <c r="O1958" s="9">
        <f t="shared" si="324"/>
        <v>0</v>
      </c>
      <c r="P1958" s="9">
        <f t="shared" si="325"/>
        <v>0</v>
      </c>
      <c r="Q1958" s="9">
        <f>'2024-25 Salary &amp; Benefits'!G$6</f>
        <v>14418.72</v>
      </c>
      <c r="R1958" s="146">
        <f>'2024-25 Salary &amp; Benefits'!H$6</f>
        <v>0.18149999999999999</v>
      </c>
      <c r="S1958" s="146">
        <f>'2024-25 Salary &amp; Benefits'!I$6</f>
        <v>0.17510000000000001</v>
      </c>
      <c r="T1958" s="9">
        <f t="shared" si="326"/>
        <v>0</v>
      </c>
      <c r="U1958" s="9">
        <f t="shared" si="327"/>
        <v>0</v>
      </c>
      <c r="V1958" s="9">
        <f t="shared" si="328"/>
        <v>0</v>
      </c>
      <c r="W1958" s="9">
        <f t="shared" si="329"/>
        <v>0</v>
      </c>
      <c r="X1958" s="22">
        <f t="shared" si="330"/>
        <v>0</v>
      </c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</row>
    <row r="1959" spans="1:159" s="4" customFormat="1">
      <c r="A1959" s="78" t="s">
        <v>2453</v>
      </c>
      <c r="B1959" s="90" t="s">
        <v>1750</v>
      </c>
      <c r="C1959" s="91">
        <v>5695</v>
      </c>
      <c r="D1959" s="90" t="s">
        <v>3202</v>
      </c>
      <c r="E1959" s="110" t="str">
        <f>VLOOKUP($C1959,'2023-24 School Level AAFTE'!$C$4:$L$2380,9,FALSE)</f>
        <v>Yes</v>
      </c>
      <c r="F1959" s="98">
        <f>VLOOKUP($C1959,'2023-24 School Level AAFTE'!$C$4:$J$2380,8,FALSE)</f>
        <v>552.05999999999995</v>
      </c>
      <c r="G1959" s="100">
        <f>IFERROR(IF(E1959= "yes",VLOOKUP(C1959,Summary!$B:$I,5,0),0),0)</f>
        <v>0</v>
      </c>
      <c r="H1959" s="99">
        <f t="shared" si="321"/>
        <v>552.05999999999995</v>
      </c>
      <c r="I1959" s="157">
        <f>VLOOKUP($A1959,'2024-25 Salary &amp; Benefits'!$A:$I,3,FALSE)</f>
        <v>1</v>
      </c>
      <c r="J1959" s="157">
        <f>VLOOKUP($A1959,'2024-25 Salary &amp; Benefits'!$A:$I,4,FALSE)</f>
        <v>1</v>
      </c>
      <c r="K1959" s="144">
        <f t="shared" si="322"/>
        <v>552.05999999999995</v>
      </c>
      <c r="L1959" s="143">
        <f t="shared" si="323"/>
        <v>1.619</v>
      </c>
      <c r="M1959" s="145">
        <f>'2024-25 Salary &amp; Benefits'!$E$6</f>
        <v>72728</v>
      </c>
      <c r="N1959" s="145">
        <f>'2024-25 Salary &amp; Benefits'!$F$6</f>
        <v>78209</v>
      </c>
      <c r="O1959" s="9">
        <f t="shared" si="324"/>
        <v>117746.63</v>
      </c>
      <c r="P1959" s="9">
        <f t="shared" si="325"/>
        <v>8873.7399999999907</v>
      </c>
      <c r="Q1959" s="9">
        <f>'2024-25 Salary &amp; Benefits'!G$6</f>
        <v>14418.72</v>
      </c>
      <c r="R1959" s="146">
        <f>'2024-25 Salary &amp; Benefits'!H$6</f>
        <v>0.18149999999999999</v>
      </c>
      <c r="S1959" s="146">
        <f>'2024-25 Salary &amp; Benefits'!I$6</f>
        <v>0.17510000000000001</v>
      </c>
      <c r="T1959" s="9">
        <f t="shared" si="326"/>
        <v>46268.71</v>
      </c>
      <c r="U1959" s="9">
        <f t="shared" si="327"/>
        <v>2110.34</v>
      </c>
      <c r="V1959" s="9">
        <f t="shared" si="328"/>
        <v>369.52</v>
      </c>
      <c r="W1959" s="9">
        <f t="shared" si="329"/>
        <v>2479.86</v>
      </c>
      <c r="X1959" s="22">
        <f t="shared" si="330"/>
        <v>175368.93999999997</v>
      </c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</row>
    <row r="1960" spans="1:159" s="4" customFormat="1">
      <c r="A1960" s="78" t="s">
        <v>2376</v>
      </c>
      <c r="B1960" s="90" t="s">
        <v>1167</v>
      </c>
      <c r="C1960" s="91">
        <v>3050</v>
      </c>
      <c r="D1960" s="90" t="s">
        <v>1169</v>
      </c>
      <c r="E1960" s="110" t="str">
        <f>VLOOKUP($C1960,'2023-24 School Level AAFTE'!$C$4:$L$2380,9,FALSE)</f>
        <v>Yes</v>
      </c>
      <c r="F1960" s="98">
        <f>VLOOKUP($C1960,'2023-24 School Level AAFTE'!$C$4:$J$2380,8,FALSE)</f>
        <v>36.43</v>
      </c>
      <c r="G1960" s="100">
        <f>IFERROR(IF(E1960= "yes",VLOOKUP(C1960,Summary!$B:$I,5,0),0),0)</f>
        <v>0</v>
      </c>
      <c r="H1960" s="99">
        <f t="shared" si="321"/>
        <v>36.43</v>
      </c>
      <c r="I1960" s="157">
        <f>VLOOKUP($A1960,'2024-25 Salary &amp; Benefits'!$A:$I,3,FALSE)</f>
        <v>1</v>
      </c>
      <c r="J1960" s="157">
        <f>VLOOKUP($A1960,'2024-25 Salary &amp; Benefits'!$A:$I,4,FALSE)</f>
        <v>1</v>
      </c>
      <c r="K1960" s="144">
        <f t="shared" si="322"/>
        <v>36.43</v>
      </c>
      <c r="L1960" s="143">
        <f t="shared" si="323"/>
        <v>0.107</v>
      </c>
      <c r="M1960" s="145">
        <f>'2024-25 Salary &amp; Benefits'!$E$6</f>
        <v>72728</v>
      </c>
      <c r="N1960" s="145">
        <f>'2024-25 Salary &amp; Benefits'!$F$6</f>
        <v>78209</v>
      </c>
      <c r="O1960" s="9">
        <f t="shared" si="324"/>
        <v>7781.9</v>
      </c>
      <c r="P1960" s="9">
        <f t="shared" si="325"/>
        <v>586.46000000000095</v>
      </c>
      <c r="Q1960" s="9">
        <f>'2024-25 Salary &amp; Benefits'!G$6</f>
        <v>14418.72</v>
      </c>
      <c r="R1960" s="146">
        <f>'2024-25 Salary &amp; Benefits'!H$6</f>
        <v>0.18149999999999999</v>
      </c>
      <c r="S1960" s="146">
        <f>'2024-25 Salary &amp; Benefits'!I$6</f>
        <v>0.17510000000000001</v>
      </c>
      <c r="T1960" s="9">
        <f t="shared" si="326"/>
        <v>3057.91</v>
      </c>
      <c r="U1960" s="9">
        <f t="shared" si="327"/>
        <v>139.47</v>
      </c>
      <c r="V1960" s="9">
        <f t="shared" si="328"/>
        <v>24.42</v>
      </c>
      <c r="W1960" s="9">
        <f t="shared" si="329"/>
        <v>163.89</v>
      </c>
      <c r="X1960" s="22">
        <f t="shared" si="330"/>
        <v>11590.16</v>
      </c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</row>
    <row r="1961" spans="1:159" s="4" customFormat="1">
      <c r="A1961" s="78" t="s">
        <v>2376</v>
      </c>
      <c r="B1961" s="90" t="s">
        <v>1167</v>
      </c>
      <c r="C1961" s="91">
        <v>2186</v>
      </c>
      <c r="D1961" s="90" t="s">
        <v>1168</v>
      </c>
      <c r="E1961" s="110" t="str">
        <f>VLOOKUP($C1961,'2023-24 School Level AAFTE'!$C$4:$L$2380,9,FALSE)</f>
        <v>Yes</v>
      </c>
      <c r="F1961" s="98">
        <f>VLOOKUP($C1961,'2023-24 School Level AAFTE'!$C$4:$J$2380,8,FALSE)</f>
        <v>25.87</v>
      </c>
      <c r="G1961" s="100">
        <f>IFERROR(IF(E1961= "yes",VLOOKUP(C1961,Summary!$B:$I,5,0),0),0)</f>
        <v>0</v>
      </c>
      <c r="H1961" s="99">
        <f t="shared" si="321"/>
        <v>25.87</v>
      </c>
      <c r="I1961" s="157">
        <f>VLOOKUP($A1961,'2024-25 Salary &amp; Benefits'!$A:$I,3,FALSE)</f>
        <v>1</v>
      </c>
      <c r="J1961" s="157">
        <f>VLOOKUP($A1961,'2024-25 Salary &amp; Benefits'!$A:$I,4,FALSE)</f>
        <v>1</v>
      </c>
      <c r="K1961" s="144">
        <f t="shared" si="322"/>
        <v>25.87</v>
      </c>
      <c r="L1961" s="143">
        <f t="shared" si="323"/>
        <v>7.5999999999999998E-2</v>
      </c>
      <c r="M1961" s="145">
        <f>'2024-25 Salary &amp; Benefits'!$E$6</f>
        <v>72728</v>
      </c>
      <c r="N1961" s="145">
        <f>'2024-25 Salary &amp; Benefits'!$F$6</f>
        <v>78209</v>
      </c>
      <c r="O1961" s="9">
        <f t="shared" si="324"/>
        <v>5527.33</v>
      </c>
      <c r="P1961" s="9">
        <f t="shared" si="325"/>
        <v>416.55000000000018</v>
      </c>
      <c r="Q1961" s="9">
        <f>'2024-25 Salary &amp; Benefits'!G$6</f>
        <v>14418.72</v>
      </c>
      <c r="R1961" s="146">
        <f>'2024-25 Salary &amp; Benefits'!H$6</f>
        <v>0.18149999999999999</v>
      </c>
      <c r="S1961" s="146">
        <f>'2024-25 Salary &amp; Benefits'!I$6</f>
        <v>0.17510000000000001</v>
      </c>
      <c r="T1961" s="9">
        <f t="shared" si="326"/>
        <v>2171.9699999999998</v>
      </c>
      <c r="U1961" s="9">
        <f t="shared" si="327"/>
        <v>99.06</v>
      </c>
      <c r="V1961" s="9">
        <f t="shared" si="328"/>
        <v>17.350000000000001</v>
      </c>
      <c r="W1961" s="9">
        <f t="shared" si="329"/>
        <v>116.41</v>
      </c>
      <c r="X1961" s="22">
        <f t="shared" si="330"/>
        <v>8232.26</v>
      </c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</row>
    <row r="1962" spans="1:159" s="4" customFormat="1">
      <c r="A1962" s="78" t="s">
        <v>2516</v>
      </c>
      <c r="B1962" s="90" t="s">
        <v>2131</v>
      </c>
      <c r="C1962" s="91">
        <v>3069</v>
      </c>
      <c r="D1962" s="90" t="s">
        <v>2133</v>
      </c>
      <c r="E1962" s="110" t="str">
        <f>VLOOKUP($C1962,'2023-24 School Level AAFTE'!$C$4:$L$2380,9,FALSE)</f>
        <v>No</v>
      </c>
      <c r="F1962" s="98">
        <f>VLOOKUP($C1962,'2023-24 School Level AAFTE'!$C$4:$J$2380,8,FALSE)</f>
        <v>91.43</v>
      </c>
      <c r="G1962" s="100">
        <f>IFERROR(IF(E1962= "yes",VLOOKUP(C1962,Summary!$B:$I,5,0),0),0)</f>
        <v>0</v>
      </c>
      <c r="H1962" s="99">
        <f t="shared" si="321"/>
        <v>0</v>
      </c>
      <c r="I1962" s="157">
        <f>VLOOKUP($A1962,'2024-25 Salary &amp; Benefits'!$A:$I,3,FALSE)</f>
        <v>1</v>
      </c>
      <c r="J1962" s="157">
        <f>VLOOKUP($A1962,'2024-25 Salary &amp; Benefits'!$A:$I,4,FALSE)</f>
        <v>1</v>
      </c>
      <c r="K1962" s="144">
        <f t="shared" si="322"/>
        <v>0</v>
      </c>
      <c r="L1962" s="143">
        <f t="shared" si="323"/>
        <v>0</v>
      </c>
      <c r="M1962" s="145">
        <f>'2024-25 Salary &amp; Benefits'!$E$6</f>
        <v>72728</v>
      </c>
      <c r="N1962" s="145">
        <f>'2024-25 Salary &amp; Benefits'!$F$6</f>
        <v>78209</v>
      </c>
      <c r="O1962" s="9">
        <f t="shared" si="324"/>
        <v>0</v>
      </c>
      <c r="P1962" s="9">
        <f t="shared" si="325"/>
        <v>0</v>
      </c>
      <c r="Q1962" s="9">
        <f>'2024-25 Salary &amp; Benefits'!G$6</f>
        <v>14418.72</v>
      </c>
      <c r="R1962" s="146">
        <f>'2024-25 Salary &amp; Benefits'!H$6</f>
        <v>0.18149999999999999</v>
      </c>
      <c r="S1962" s="146">
        <f>'2024-25 Salary &amp; Benefits'!I$6</f>
        <v>0.17510000000000001</v>
      </c>
      <c r="T1962" s="9">
        <f t="shared" si="326"/>
        <v>0</v>
      </c>
      <c r="U1962" s="9">
        <f t="shared" si="327"/>
        <v>0</v>
      </c>
      <c r="V1962" s="9">
        <f t="shared" si="328"/>
        <v>0</v>
      </c>
      <c r="W1962" s="9">
        <f t="shared" si="329"/>
        <v>0</v>
      </c>
      <c r="X1962" s="22">
        <f t="shared" si="330"/>
        <v>0</v>
      </c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</row>
    <row r="1963" spans="1:159" s="4" customFormat="1">
      <c r="A1963" s="78" t="s">
        <v>2516</v>
      </c>
      <c r="B1963" s="90" t="s">
        <v>2131</v>
      </c>
      <c r="C1963" s="91">
        <v>3068</v>
      </c>
      <c r="D1963" s="90" t="s">
        <v>2132</v>
      </c>
      <c r="E1963" s="110" t="str">
        <f>VLOOKUP($C1963,'2023-24 School Level AAFTE'!$C$4:$L$2380,9,FALSE)</f>
        <v>Yes</v>
      </c>
      <c r="F1963" s="98">
        <f>VLOOKUP($C1963,'2023-24 School Level AAFTE'!$C$4:$J$2380,8,FALSE)</f>
        <v>40.36</v>
      </c>
      <c r="G1963" s="100">
        <f>IFERROR(IF(E1963= "yes",VLOOKUP(C1963,Summary!$B:$I,5,0),0),0)</f>
        <v>0</v>
      </c>
      <c r="H1963" s="99">
        <f t="shared" si="321"/>
        <v>40.36</v>
      </c>
      <c r="I1963" s="157">
        <f>VLOOKUP($A1963,'2024-25 Salary &amp; Benefits'!$A:$I,3,FALSE)</f>
        <v>1</v>
      </c>
      <c r="J1963" s="157">
        <f>VLOOKUP($A1963,'2024-25 Salary &amp; Benefits'!$A:$I,4,FALSE)</f>
        <v>1</v>
      </c>
      <c r="K1963" s="144">
        <f t="shared" si="322"/>
        <v>40.36</v>
      </c>
      <c r="L1963" s="143">
        <f t="shared" si="323"/>
        <v>0.11799999999999999</v>
      </c>
      <c r="M1963" s="145">
        <f>'2024-25 Salary &amp; Benefits'!$E$6</f>
        <v>72728</v>
      </c>
      <c r="N1963" s="145">
        <f>'2024-25 Salary &amp; Benefits'!$F$6</f>
        <v>78209</v>
      </c>
      <c r="O1963" s="9">
        <f t="shared" si="324"/>
        <v>8581.9</v>
      </c>
      <c r="P1963" s="9">
        <f t="shared" si="325"/>
        <v>646.76000000000022</v>
      </c>
      <c r="Q1963" s="9">
        <f>'2024-25 Salary &amp; Benefits'!G$6</f>
        <v>14418.72</v>
      </c>
      <c r="R1963" s="146">
        <f>'2024-25 Salary &amp; Benefits'!H$6</f>
        <v>0.18149999999999999</v>
      </c>
      <c r="S1963" s="146">
        <f>'2024-25 Salary &amp; Benefits'!I$6</f>
        <v>0.17510000000000001</v>
      </c>
      <c r="T1963" s="9">
        <f t="shared" si="326"/>
        <v>3372.27</v>
      </c>
      <c r="U1963" s="9">
        <f t="shared" si="327"/>
        <v>153.81</v>
      </c>
      <c r="V1963" s="9">
        <f t="shared" si="328"/>
        <v>26.93</v>
      </c>
      <c r="W1963" s="9">
        <f t="shared" si="329"/>
        <v>180.74</v>
      </c>
      <c r="X1963" s="22">
        <f t="shared" si="330"/>
        <v>12781.67</v>
      </c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</row>
    <row r="1964" spans="1:159" s="4" customFormat="1">
      <c r="A1964" s="78" t="s">
        <v>2452</v>
      </c>
      <c r="B1964" s="90" t="s">
        <v>1738</v>
      </c>
      <c r="C1964" s="91">
        <v>4513</v>
      </c>
      <c r="D1964" s="90" t="s">
        <v>1745</v>
      </c>
      <c r="E1964" s="110" t="str">
        <f>VLOOKUP($C1964,'2023-24 School Level AAFTE'!$C$4:$L$2380,9,FALSE)</f>
        <v>No</v>
      </c>
      <c r="F1964" s="98">
        <f>VLOOKUP($C1964,'2023-24 School Level AAFTE'!$C$4:$J$2380,8,FALSE)</f>
        <v>445.65</v>
      </c>
      <c r="G1964" s="100">
        <f>IFERROR(IF(E1964= "yes",VLOOKUP(C1964,Summary!$B:$I,5,0),0),0)</f>
        <v>0</v>
      </c>
      <c r="H1964" s="99">
        <f t="shared" si="321"/>
        <v>0</v>
      </c>
      <c r="I1964" s="157">
        <f>VLOOKUP($A1964,'2024-25 Salary &amp; Benefits'!$A:$I,3,FALSE)</f>
        <v>1.1200000000000001</v>
      </c>
      <c r="J1964" s="157">
        <f>VLOOKUP($A1964,'2024-25 Salary &amp; Benefits'!$A:$I,4,FALSE)</f>
        <v>1.1600000000000001</v>
      </c>
      <c r="K1964" s="144">
        <f t="shared" si="322"/>
        <v>0</v>
      </c>
      <c r="L1964" s="143">
        <f t="shared" si="323"/>
        <v>0</v>
      </c>
      <c r="M1964" s="145">
        <f>'2024-25 Salary &amp; Benefits'!$E$6</f>
        <v>72728</v>
      </c>
      <c r="N1964" s="145">
        <f>'2024-25 Salary &amp; Benefits'!$F$6</f>
        <v>78209</v>
      </c>
      <c r="O1964" s="9">
        <f t="shared" si="324"/>
        <v>0</v>
      </c>
      <c r="P1964" s="9">
        <f t="shared" si="325"/>
        <v>0</v>
      </c>
      <c r="Q1964" s="9">
        <f>'2024-25 Salary &amp; Benefits'!G$6</f>
        <v>14418.72</v>
      </c>
      <c r="R1964" s="146">
        <f>'2024-25 Salary &amp; Benefits'!H$6</f>
        <v>0.18149999999999999</v>
      </c>
      <c r="S1964" s="146">
        <f>'2024-25 Salary &amp; Benefits'!I$6</f>
        <v>0.17510000000000001</v>
      </c>
      <c r="T1964" s="9">
        <f t="shared" si="326"/>
        <v>0</v>
      </c>
      <c r="U1964" s="9">
        <f t="shared" si="327"/>
        <v>0</v>
      </c>
      <c r="V1964" s="9">
        <f t="shared" si="328"/>
        <v>0</v>
      </c>
      <c r="W1964" s="9">
        <f t="shared" si="329"/>
        <v>0</v>
      </c>
      <c r="X1964" s="22">
        <f t="shared" si="330"/>
        <v>0</v>
      </c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</row>
    <row r="1965" spans="1:159" s="4" customFormat="1">
      <c r="A1965" s="78" t="s">
        <v>2452</v>
      </c>
      <c r="B1965" s="90" t="s">
        <v>1738</v>
      </c>
      <c r="C1965" s="91">
        <v>4553</v>
      </c>
      <c r="D1965" s="90" t="s">
        <v>1747</v>
      </c>
      <c r="E1965" s="110" t="str">
        <f>VLOOKUP($C1965,'2023-24 School Level AAFTE'!$C$4:$L$2380,9,FALSE)</f>
        <v>No</v>
      </c>
      <c r="F1965" s="98">
        <f>VLOOKUP($C1965,'2023-24 School Level AAFTE'!$C$4:$J$2380,8,FALSE)</f>
        <v>387.59</v>
      </c>
      <c r="G1965" s="100">
        <f>IFERROR(IF(E1965= "yes",VLOOKUP(C1965,Summary!$B:$I,5,0),0),0)</f>
        <v>0</v>
      </c>
      <c r="H1965" s="99">
        <f t="shared" si="321"/>
        <v>0</v>
      </c>
      <c r="I1965" s="157">
        <f>VLOOKUP($A1965,'2024-25 Salary &amp; Benefits'!$A:$I,3,FALSE)</f>
        <v>1.1200000000000001</v>
      </c>
      <c r="J1965" s="157">
        <f>VLOOKUP($A1965,'2024-25 Salary &amp; Benefits'!$A:$I,4,FALSE)</f>
        <v>1.1600000000000001</v>
      </c>
      <c r="K1965" s="144">
        <f t="shared" si="322"/>
        <v>0</v>
      </c>
      <c r="L1965" s="143">
        <f t="shared" si="323"/>
        <v>0</v>
      </c>
      <c r="M1965" s="145">
        <f>'2024-25 Salary &amp; Benefits'!$E$6</f>
        <v>72728</v>
      </c>
      <c r="N1965" s="145">
        <f>'2024-25 Salary &amp; Benefits'!$F$6</f>
        <v>78209</v>
      </c>
      <c r="O1965" s="9">
        <f t="shared" si="324"/>
        <v>0</v>
      </c>
      <c r="P1965" s="9">
        <f t="shared" si="325"/>
        <v>0</v>
      </c>
      <c r="Q1965" s="9">
        <f>'2024-25 Salary &amp; Benefits'!G$6</f>
        <v>14418.72</v>
      </c>
      <c r="R1965" s="146">
        <f>'2024-25 Salary &amp; Benefits'!H$6</f>
        <v>0.18149999999999999</v>
      </c>
      <c r="S1965" s="146">
        <f>'2024-25 Salary &amp; Benefits'!I$6</f>
        <v>0.17510000000000001</v>
      </c>
      <c r="T1965" s="9">
        <f t="shared" si="326"/>
        <v>0</v>
      </c>
      <c r="U1965" s="9">
        <f t="shared" si="327"/>
        <v>0</v>
      </c>
      <c r="V1965" s="9">
        <f t="shared" si="328"/>
        <v>0</v>
      </c>
      <c r="W1965" s="9">
        <f t="shared" si="329"/>
        <v>0</v>
      </c>
      <c r="X1965" s="22">
        <f t="shared" si="330"/>
        <v>0</v>
      </c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</row>
    <row r="1966" spans="1:159" s="4" customFormat="1">
      <c r="A1966" s="78" t="s">
        <v>2452</v>
      </c>
      <c r="B1966" s="90" t="s">
        <v>1738</v>
      </c>
      <c r="C1966" s="91">
        <v>5108</v>
      </c>
      <c r="D1966" s="90" t="s">
        <v>1749</v>
      </c>
      <c r="E1966" s="110" t="str">
        <f>VLOOKUP($C1966,'2023-24 School Level AAFTE'!$C$4:$L$2380,9,FALSE)</f>
        <v>Yes</v>
      </c>
      <c r="F1966" s="98">
        <f>VLOOKUP($C1966,'2023-24 School Level AAFTE'!$C$4:$J$2380,8,FALSE)</f>
        <v>15.21</v>
      </c>
      <c r="G1966" s="100">
        <f>IFERROR(IF(E1966= "yes",VLOOKUP(C1966,Summary!$B:$I,5,0),0),0)</f>
        <v>0</v>
      </c>
      <c r="H1966" s="99">
        <f t="shared" si="321"/>
        <v>15.21</v>
      </c>
      <c r="I1966" s="157">
        <f>VLOOKUP($A1966,'2024-25 Salary &amp; Benefits'!$A:$I,3,FALSE)</f>
        <v>1.1200000000000001</v>
      </c>
      <c r="J1966" s="157">
        <f>VLOOKUP($A1966,'2024-25 Salary &amp; Benefits'!$A:$I,4,FALSE)</f>
        <v>1.1600000000000001</v>
      </c>
      <c r="K1966" s="144">
        <f t="shared" si="322"/>
        <v>15.21</v>
      </c>
      <c r="L1966" s="143">
        <f t="shared" si="323"/>
        <v>4.4999999999999998E-2</v>
      </c>
      <c r="M1966" s="145">
        <f>'2024-25 Salary &amp; Benefits'!$E$6</f>
        <v>72728</v>
      </c>
      <c r="N1966" s="145">
        <f>'2024-25 Salary &amp; Benefits'!$F$6</f>
        <v>78209</v>
      </c>
      <c r="O1966" s="9">
        <f t="shared" si="324"/>
        <v>3665.49</v>
      </c>
      <c r="P1966" s="9">
        <f t="shared" si="325"/>
        <v>417.02000000000044</v>
      </c>
      <c r="Q1966" s="9">
        <f>'2024-25 Salary &amp; Benefits'!G$6</f>
        <v>14418.72</v>
      </c>
      <c r="R1966" s="146">
        <f>'2024-25 Salary &amp; Benefits'!H$6</f>
        <v>0.18149999999999999</v>
      </c>
      <c r="S1966" s="146">
        <f>'2024-25 Salary &amp; Benefits'!I$6</f>
        <v>0.17510000000000001</v>
      </c>
      <c r="T1966" s="9">
        <f t="shared" si="326"/>
        <v>1387.15</v>
      </c>
      <c r="U1966" s="9">
        <f t="shared" si="327"/>
        <v>68.040000000000006</v>
      </c>
      <c r="V1966" s="9">
        <f t="shared" si="328"/>
        <v>11.91</v>
      </c>
      <c r="W1966" s="9">
        <f t="shared" si="329"/>
        <v>79.95</v>
      </c>
      <c r="X1966" s="22">
        <f t="shared" si="330"/>
        <v>5549.61</v>
      </c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</row>
    <row r="1967" spans="1:159" s="4" customFormat="1">
      <c r="A1967" s="78" t="s">
        <v>2452</v>
      </c>
      <c r="B1967" s="90" t="s">
        <v>1738</v>
      </c>
      <c r="C1967" s="91">
        <v>1707</v>
      </c>
      <c r="D1967" s="90" t="s">
        <v>1739</v>
      </c>
      <c r="E1967" s="110" t="str">
        <f>VLOOKUP($C1967,'2023-24 School Level AAFTE'!$C$4:$L$2380,9,FALSE)</f>
        <v>No</v>
      </c>
      <c r="F1967" s="98">
        <f>VLOOKUP($C1967,'2023-24 School Level AAFTE'!$C$4:$J$2380,8,FALSE)</f>
        <v>122.46000000000001</v>
      </c>
      <c r="G1967" s="100">
        <f>IFERROR(IF(E1967= "yes",VLOOKUP(C1967,Summary!$B:$I,5,0),0),0)</f>
        <v>0</v>
      </c>
      <c r="H1967" s="99">
        <f t="shared" si="321"/>
        <v>0</v>
      </c>
      <c r="I1967" s="157">
        <f>VLOOKUP($A1967,'2024-25 Salary &amp; Benefits'!$A:$I,3,FALSE)</f>
        <v>1.1200000000000001</v>
      </c>
      <c r="J1967" s="157">
        <f>VLOOKUP($A1967,'2024-25 Salary &amp; Benefits'!$A:$I,4,FALSE)</f>
        <v>1.1600000000000001</v>
      </c>
      <c r="K1967" s="144">
        <f t="shared" si="322"/>
        <v>0</v>
      </c>
      <c r="L1967" s="143">
        <f t="shared" si="323"/>
        <v>0</v>
      </c>
      <c r="M1967" s="145">
        <f>'2024-25 Salary &amp; Benefits'!$E$6</f>
        <v>72728</v>
      </c>
      <c r="N1967" s="145">
        <f>'2024-25 Salary &amp; Benefits'!$F$6</f>
        <v>78209</v>
      </c>
      <c r="O1967" s="9">
        <f t="shared" si="324"/>
        <v>0</v>
      </c>
      <c r="P1967" s="9">
        <f t="shared" si="325"/>
        <v>0</v>
      </c>
      <c r="Q1967" s="9">
        <f>'2024-25 Salary &amp; Benefits'!G$6</f>
        <v>14418.72</v>
      </c>
      <c r="R1967" s="146">
        <f>'2024-25 Salary &amp; Benefits'!H$6</f>
        <v>0.18149999999999999</v>
      </c>
      <c r="S1967" s="146">
        <f>'2024-25 Salary &amp; Benefits'!I$6</f>
        <v>0.17510000000000001</v>
      </c>
      <c r="T1967" s="9">
        <f t="shared" si="326"/>
        <v>0</v>
      </c>
      <c r="U1967" s="9">
        <f t="shared" si="327"/>
        <v>0</v>
      </c>
      <c r="V1967" s="9">
        <f t="shared" si="328"/>
        <v>0</v>
      </c>
      <c r="W1967" s="9">
        <f t="shared" si="329"/>
        <v>0</v>
      </c>
      <c r="X1967" s="22">
        <f t="shared" si="330"/>
        <v>0</v>
      </c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</row>
    <row r="1968" spans="1:159" s="4" customFormat="1">
      <c r="A1968" s="78" t="s">
        <v>2452</v>
      </c>
      <c r="B1968" s="90" t="s">
        <v>1738</v>
      </c>
      <c r="C1968" s="91">
        <v>4512</v>
      </c>
      <c r="D1968" s="90" t="s">
        <v>1744</v>
      </c>
      <c r="E1968" s="110" t="str">
        <f>VLOOKUP($C1968,'2023-24 School Level AAFTE'!$C$4:$L$2380,9,FALSE)</f>
        <v>No</v>
      </c>
      <c r="F1968" s="98">
        <f>VLOOKUP($C1968,'2023-24 School Level AAFTE'!$C$4:$J$2380,8,FALSE)</f>
        <v>520.23</v>
      </c>
      <c r="G1968" s="100">
        <f>IFERROR(IF(E1968= "yes",VLOOKUP(C1968,Summary!$B:$I,5,0),0),0)</f>
        <v>0</v>
      </c>
      <c r="H1968" s="99">
        <f t="shared" si="321"/>
        <v>0</v>
      </c>
      <c r="I1968" s="157">
        <f>VLOOKUP($A1968,'2024-25 Salary &amp; Benefits'!$A:$I,3,FALSE)</f>
        <v>1.1200000000000001</v>
      </c>
      <c r="J1968" s="157">
        <f>VLOOKUP($A1968,'2024-25 Salary &amp; Benefits'!$A:$I,4,FALSE)</f>
        <v>1.1600000000000001</v>
      </c>
      <c r="K1968" s="144">
        <f t="shared" si="322"/>
        <v>0</v>
      </c>
      <c r="L1968" s="143">
        <f t="shared" si="323"/>
        <v>0</v>
      </c>
      <c r="M1968" s="145">
        <f>'2024-25 Salary &amp; Benefits'!$E$6</f>
        <v>72728</v>
      </c>
      <c r="N1968" s="145">
        <f>'2024-25 Salary &amp; Benefits'!$F$6</f>
        <v>78209</v>
      </c>
      <c r="O1968" s="9">
        <f t="shared" si="324"/>
        <v>0</v>
      </c>
      <c r="P1968" s="9">
        <f t="shared" si="325"/>
        <v>0</v>
      </c>
      <c r="Q1968" s="9">
        <f>'2024-25 Salary &amp; Benefits'!G$6</f>
        <v>14418.72</v>
      </c>
      <c r="R1968" s="146">
        <f>'2024-25 Salary &amp; Benefits'!H$6</f>
        <v>0.18149999999999999</v>
      </c>
      <c r="S1968" s="146">
        <f>'2024-25 Salary &amp; Benefits'!I$6</f>
        <v>0.17510000000000001</v>
      </c>
      <c r="T1968" s="9">
        <f t="shared" si="326"/>
        <v>0</v>
      </c>
      <c r="U1968" s="9">
        <f t="shared" si="327"/>
        <v>0</v>
      </c>
      <c r="V1968" s="9">
        <f t="shared" si="328"/>
        <v>0</v>
      </c>
      <c r="W1968" s="9">
        <f t="shared" si="329"/>
        <v>0</v>
      </c>
      <c r="X1968" s="22">
        <f t="shared" si="330"/>
        <v>0</v>
      </c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</row>
    <row r="1969" spans="1:159" s="4" customFormat="1">
      <c r="A1969" s="78" t="s">
        <v>2452</v>
      </c>
      <c r="B1969" s="90" t="s">
        <v>1738</v>
      </c>
      <c r="C1969" s="94">
        <v>5004</v>
      </c>
      <c r="D1969" s="88" t="s">
        <v>1748</v>
      </c>
      <c r="E1969" s="110" t="str">
        <f>VLOOKUP($C1969,'2023-24 School Level AAFTE'!$C$4:$L$2380,9,FALSE)</f>
        <v>No</v>
      </c>
      <c r="F1969" s="98">
        <f>VLOOKUP($C1969,'2023-24 School Level AAFTE'!$C$4:$J$2380,8,FALSE)</f>
        <v>199.25</v>
      </c>
      <c r="G1969" s="100">
        <f>IFERROR(IF(E1969= "yes",VLOOKUP(C1969,Summary!$B:$I,5,0),0),0)</f>
        <v>0</v>
      </c>
      <c r="H1969" s="99">
        <f t="shared" si="321"/>
        <v>0</v>
      </c>
      <c r="I1969" s="157">
        <f>VLOOKUP($A1969,'2024-25 Salary &amp; Benefits'!$A:$I,3,FALSE)</f>
        <v>1.1200000000000001</v>
      </c>
      <c r="J1969" s="157">
        <f>VLOOKUP($A1969,'2024-25 Salary &amp; Benefits'!$A:$I,4,FALSE)</f>
        <v>1.1600000000000001</v>
      </c>
      <c r="K1969" s="144">
        <f t="shared" si="322"/>
        <v>0</v>
      </c>
      <c r="L1969" s="143">
        <f t="shared" si="323"/>
        <v>0</v>
      </c>
      <c r="M1969" s="145">
        <f>'2024-25 Salary &amp; Benefits'!$E$6</f>
        <v>72728</v>
      </c>
      <c r="N1969" s="145">
        <f>'2024-25 Salary &amp; Benefits'!$F$6</f>
        <v>78209</v>
      </c>
      <c r="O1969" s="9">
        <f t="shared" si="324"/>
        <v>0</v>
      </c>
      <c r="P1969" s="9">
        <f t="shared" si="325"/>
        <v>0</v>
      </c>
      <c r="Q1969" s="9">
        <f>'2024-25 Salary &amp; Benefits'!G$6</f>
        <v>14418.72</v>
      </c>
      <c r="R1969" s="146">
        <f>'2024-25 Salary &amp; Benefits'!H$6</f>
        <v>0.18149999999999999</v>
      </c>
      <c r="S1969" s="146">
        <f>'2024-25 Salary &amp; Benefits'!I$6</f>
        <v>0.17510000000000001</v>
      </c>
      <c r="T1969" s="9">
        <f t="shared" si="326"/>
        <v>0</v>
      </c>
      <c r="U1969" s="9">
        <f t="shared" si="327"/>
        <v>0</v>
      </c>
      <c r="V1969" s="9">
        <f t="shared" si="328"/>
        <v>0</v>
      </c>
      <c r="W1969" s="9">
        <f t="shared" si="329"/>
        <v>0</v>
      </c>
      <c r="X1969" s="22">
        <f t="shared" si="330"/>
        <v>0</v>
      </c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</row>
    <row r="1970" spans="1:159" s="4" customFormat="1">
      <c r="A1970" s="78" t="s">
        <v>2452</v>
      </c>
      <c r="B1970" s="90" t="s">
        <v>1738</v>
      </c>
      <c r="C1970" s="91">
        <v>3125</v>
      </c>
      <c r="D1970" s="90" t="s">
        <v>1742</v>
      </c>
      <c r="E1970" s="110" t="str">
        <f>VLOOKUP($C1970,'2023-24 School Level AAFTE'!$C$4:$L$2380,9,FALSE)</f>
        <v>No</v>
      </c>
      <c r="F1970" s="98">
        <f>VLOOKUP($C1970,'2023-24 School Level AAFTE'!$C$4:$J$2380,8,FALSE)</f>
        <v>423.87</v>
      </c>
      <c r="G1970" s="100">
        <f>IFERROR(IF(E1970= "yes",VLOOKUP(C1970,Summary!$B:$I,5,0),0),0)</f>
        <v>0</v>
      </c>
      <c r="H1970" s="99">
        <f t="shared" si="321"/>
        <v>0</v>
      </c>
      <c r="I1970" s="157">
        <f>VLOOKUP($A1970,'2024-25 Salary &amp; Benefits'!$A:$I,3,FALSE)</f>
        <v>1.1200000000000001</v>
      </c>
      <c r="J1970" s="157">
        <f>VLOOKUP($A1970,'2024-25 Salary &amp; Benefits'!$A:$I,4,FALSE)</f>
        <v>1.1600000000000001</v>
      </c>
      <c r="K1970" s="144">
        <f t="shared" si="322"/>
        <v>0</v>
      </c>
      <c r="L1970" s="143">
        <f t="shared" si="323"/>
        <v>0</v>
      </c>
      <c r="M1970" s="145">
        <f>'2024-25 Salary &amp; Benefits'!$E$6</f>
        <v>72728</v>
      </c>
      <c r="N1970" s="145">
        <f>'2024-25 Salary &amp; Benefits'!$F$6</f>
        <v>78209</v>
      </c>
      <c r="O1970" s="9">
        <f t="shared" si="324"/>
        <v>0</v>
      </c>
      <c r="P1970" s="9">
        <f t="shared" si="325"/>
        <v>0</v>
      </c>
      <c r="Q1970" s="9">
        <f>'2024-25 Salary &amp; Benefits'!G$6</f>
        <v>14418.72</v>
      </c>
      <c r="R1970" s="146">
        <f>'2024-25 Salary &amp; Benefits'!H$6</f>
        <v>0.18149999999999999</v>
      </c>
      <c r="S1970" s="146">
        <f>'2024-25 Salary &amp; Benefits'!I$6</f>
        <v>0.17510000000000001</v>
      </c>
      <c r="T1970" s="9">
        <f t="shared" si="326"/>
        <v>0</v>
      </c>
      <c r="U1970" s="9">
        <f t="shared" si="327"/>
        <v>0</v>
      </c>
      <c r="V1970" s="9">
        <f t="shared" si="328"/>
        <v>0</v>
      </c>
      <c r="W1970" s="9">
        <f t="shared" si="329"/>
        <v>0</v>
      </c>
      <c r="X1970" s="22">
        <f t="shared" si="330"/>
        <v>0</v>
      </c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</row>
    <row r="1971" spans="1:159" s="4" customFormat="1">
      <c r="A1971" s="78" t="s">
        <v>2452</v>
      </c>
      <c r="B1971" s="90" t="s">
        <v>1738</v>
      </c>
      <c r="C1971" s="92">
        <v>2581</v>
      </c>
      <c r="D1971" s="104" t="s">
        <v>1741</v>
      </c>
      <c r="E1971" s="110" t="str">
        <f>VLOOKUP($C1971,'2023-24 School Level AAFTE'!$C$4:$L$2380,9,FALSE)</f>
        <v>No</v>
      </c>
      <c r="F1971" s="98">
        <f>VLOOKUP($C1971,'2023-24 School Level AAFTE'!$C$4:$J$2380,8,FALSE)</f>
        <v>1329.1799999999998</v>
      </c>
      <c r="G1971" s="100">
        <f>IFERROR(IF(E1971= "yes",VLOOKUP(C1971,Summary!$B:$I,5,0),0),0)</f>
        <v>0</v>
      </c>
      <c r="H1971" s="99">
        <f t="shared" si="321"/>
        <v>0</v>
      </c>
      <c r="I1971" s="157">
        <f>VLOOKUP($A1971,'2024-25 Salary &amp; Benefits'!$A:$I,3,FALSE)</f>
        <v>1.1200000000000001</v>
      </c>
      <c r="J1971" s="157">
        <f>VLOOKUP($A1971,'2024-25 Salary &amp; Benefits'!$A:$I,4,FALSE)</f>
        <v>1.1600000000000001</v>
      </c>
      <c r="K1971" s="144">
        <f t="shared" si="322"/>
        <v>0</v>
      </c>
      <c r="L1971" s="143">
        <f t="shared" si="323"/>
        <v>0</v>
      </c>
      <c r="M1971" s="145">
        <f>'2024-25 Salary &amp; Benefits'!$E$6</f>
        <v>72728</v>
      </c>
      <c r="N1971" s="145">
        <f>'2024-25 Salary &amp; Benefits'!$F$6</f>
        <v>78209</v>
      </c>
      <c r="O1971" s="9">
        <f t="shared" si="324"/>
        <v>0</v>
      </c>
      <c r="P1971" s="9">
        <f t="shared" si="325"/>
        <v>0</v>
      </c>
      <c r="Q1971" s="9">
        <f>'2024-25 Salary &amp; Benefits'!G$6</f>
        <v>14418.72</v>
      </c>
      <c r="R1971" s="146">
        <f>'2024-25 Salary &amp; Benefits'!H$6</f>
        <v>0.18149999999999999</v>
      </c>
      <c r="S1971" s="146">
        <f>'2024-25 Salary &amp; Benefits'!I$6</f>
        <v>0.17510000000000001</v>
      </c>
      <c r="T1971" s="9">
        <f t="shared" si="326"/>
        <v>0</v>
      </c>
      <c r="U1971" s="9">
        <f t="shared" si="327"/>
        <v>0</v>
      </c>
      <c r="V1971" s="9">
        <f t="shared" si="328"/>
        <v>0</v>
      </c>
      <c r="W1971" s="9">
        <f t="shared" si="329"/>
        <v>0</v>
      </c>
      <c r="X1971" s="22">
        <f t="shared" si="330"/>
        <v>0</v>
      </c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</row>
    <row r="1972" spans="1:159" s="4" customFormat="1">
      <c r="A1972" s="78" t="s">
        <v>2452</v>
      </c>
      <c r="B1972" s="90" t="s">
        <v>1738</v>
      </c>
      <c r="C1972" s="91">
        <v>2400</v>
      </c>
      <c r="D1972" s="90" t="s">
        <v>1740</v>
      </c>
      <c r="E1972" s="110" t="str">
        <f>VLOOKUP($C1972,'2023-24 School Level AAFTE'!$C$4:$L$2380,9,FALSE)</f>
        <v>No</v>
      </c>
      <c r="F1972" s="98">
        <f>VLOOKUP($C1972,'2023-24 School Level AAFTE'!$C$4:$J$2380,8,FALSE)</f>
        <v>476.19</v>
      </c>
      <c r="G1972" s="100">
        <f>IFERROR(IF(E1972= "yes",VLOOKUP(C1972,Summary!$B:$I,5,0),0),0)</f>
        <v>0</v>
      </c>
      <c r="H1972" s="99">
        <f t="shared" si="321"/>
        <v>0</v>
      </c>
      <c r="I1972" s="157">
        <f>VLOOKUP($A1972,'2024-25 Salary &amp; Benefits'!$A:$I,3,FALSE)</f>
        <v>1.1200000000000001</v>
      </c>
      <c r="J1972" s="157">
        <f>VLOOKUP($A1972,'2024-25 Salary &amp; Benefits'!$A:$I,4,FALSE)</f>
        <v>1.1600000000000001</v>
      </c>
      <c r="K1972" s="144">
        <f t="shared" si="322"/>
        <v>0</v>
      </c>
      <c r="L1972" s="143">
        <f t="shared" si="323"/>
        <v>0</v>
      </c>
      <c r="M1972" s="145">
        <f>'2024-25 Salary &amp; Benefits'!$E$6</f>
        <v>72728</v>
      </c>
      <c r="N1972" s="145">
        <f>'2024-25 Salary &amp; Benefits'!$F$6</f>
        <v>78209</v>
      </c>
      <c r="O1972" s="9">
        <f t="shared" si="324"/>
        <v>0</v>
      </c>
      <c r="P1972" s="9">
        <f t="shared" si="325"/>
        <v>0</v>
      </c>
      <c r="Q1972" s="9">
        <f>'2024-25 Salary &amp; Benefits'!G$6</f>
        <v>14418.72</v>
      </c>
      <c r="R1972" s="146">
        <f>'2024-25 Salary &amp; Benefits'!H$6</f>
        <v>0.18149999999999999</v>
      </c>
      <c r="S1972" s="146">
        <f>'2024-25 Salary &amp; Benefits'!I$6</f>
        <v>0.17510000000000001</v>
      </c>
      <c r="T1972" s="9">
        <f t="shared" si="326"/>
        <v>0</v>
      </c>
      <c r="U1972" s="9">
        <f t="shared" si="327"/>
        <v>0</v>
      </c>
      <c r="V1972" s="9">
        <f t="shared" si="328"/>
        <v>0</v>
      </c>
      <c r="W1972" s="9">
        <f t="shared" si="329"/>
        <v>0</v>
      </c>
      <c r="X1972" s="22">
        <f t="shared" si="330"/>
        <v>0</v>
      </c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</row>
    <row r="1973" spans="1:159" s="4" customFormat="1">
      <c r="A1973" s="78" t="s">
        <v>2452</v>
      </c>
      <c r="B1973" s="90" t="s">
        <v>1738</v>
      </c>
      <c r="C1973" s="91">
        <v>4364</v>
      </c>
      <c r="D1973" s="90" t="s">
        <v>1743</v>
      </c>
      <c r="E1973" s="110" t="str">
        <f>VLOOKUP($C1973,'2023-24 School Level AAFTE'!$C$4:$L$2380,9,FALSE)</f>
        <v>No</v>
      </c>
      <c r="F1973" s="98">
        <f>VLOOKUP($C1973,'2023-24 School Level AAFTE'!$C$4:$J$2380,8,FALSE)</f>
        <v>431.16</v>
      </c>
      <c r="G1973" s="100">
        <f>IFERROR(IF(E1973= "yes",VLOOKUP(C1973,Summary!$B:$I,5,0),0),0)</f>
        <v>0</v>
      </c>
      <c r="H1973" s="99">
        <f t="shared" si="321"/>
        <v>0</v>
      </c>
      <c r="I1973" s="157">
        <f>VLOOKUP($A1973,'2024-25 Salary &amp; Benefits'!$A:$I,3,FALSE)</f>
        <v>1.1200000000000001</v>
      </c>
      <c r="J1973" s="157">
        <f>VLOOKUP($A1973,'2024-25 Salary &amp; Benefits'!$A:$I,4,FALSE)</f>
        <v>1.1600000000000001</v>
      </c>
      <c r="K1973" s="144">
        <f t="shared" si="322"/>
        <v>0</v>
      </c>
      <c r="L1973" s="143">
        <f t="shared" si="323"/>
        <v>0</v>
      </c>
      <c r="M1973" s="145">
        <f>'2024-25 Salary &amp; Benefits'!$E$6</f>
        <v>72728</v>
      </c>
      <c r="N1973" s="145">
        <f>'2024-25 Salary &amp; Benefits'!$F$6</f>
        <v>78209</v>
      </c>
      <c r="O1973" s="9">
        <f t="shared" si="324"/>
        <v>0</v>
      </c>
      <c r="P1973" s="9">
        <f t="shared" si="325"/>
        <v>0</v>
      </c>
      <c r="Q1973" s="9">
        <f>'2024-25 Salary &amp; Benefits'!G$6</f>
        <v>14418.72</v>
      </c>
      <c r="R1973" s="146">
        <f>'2024-25 Salary &amp; Benefits'!H$6</f>
        <v>0.18149999999999999</v>
      </c>
      <c r="S1973" s="146">
        <f>'2024-25 Salary &amp; Benefits'!I$6</f>
        <v>0.17510000000000001</v>
      </c>
      <c r="T1973" s="9">
        <f t="shared" si="326"/>
        <v>0</v>
      </c>
      <c r="U1973" s="9">
        <f t="shared" si="327"/>
        <v>0</v>
      </c>
      <c r="V1973" s="9">
        <f t="shared" si="328"/>
        <v>0</v>
      </c>
      <c r="W1973" s="9">
        <f t="shared" si="329"/>
        <v>0</v>
      </c>
      <c r="X1973" s="22">
        <f t="shared" si="330"/>
        <v>0</v>
      </c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</row>
    <row r="1974" spans="1:159" s="4" customFormat="1">
      <c r="A1974" s="78" t="s">
        <v>2452</v>
      </c>
      <c r="B1974" s="90" t="s">
        <v>1738</v>
      </c>
      <c r="C1974" s="91">
        <v>4551</v>
      </c>
      <c r="D1974" s="90" t="s">
        <v>1746</v>
      </c>
      <c r="E1974" s="110" t="str">
        <f>VLOOKUP($C1974,'2023-24 School Level AAFTE'!$C$4:$L$2380,9,FALSE)</f>
        <v>No</v>
      </c>
      <c r="F1974" s="98">
        <f>VLOOKUP($C1974,'2023-24 School Level AAFTE'!$C$4:$J$2380,8,FALSE)</f>
        <v>397.35999999999996</v>
      </c>
      <c r="G1974" s="100">
        <f>IFERROR(IF(E1974= "yes",VLOOKUP(C1974,Summary!$B:$I,5,0),0),0)</f>
        <v>0</v>
      </c>
      <c r="H1974" s="99">
        <f t="shared" si="321"/>
        <v>0</v>
      </c>
      <c r="I1974" s="157">
        <f>VLOOKUP($A1974,'2024-25 Salary &amp; Benefits'!$A:$I,3,FALSE)</f>
        <v>1.1200000000000001</v>
      </c>
      <c r="J1974" s="157">
        <f>VLOOKUP($A1974,'2024-25 Salary &amp; Benefits'!$A:$I,4,FALSE)</f>
        <v>1.1600000000000001</v>
      </c>
      <c r="K1974" s="144">
        <f t="shared" si="322"/>
        <v>0</v>
      </c>
      <c r="L1974" s="143">
        <f t="shared" si="323"/>
        <v>0</v>
      </c>
      <c r="M1974" s="145">
        <f>'2024-25 Salary &amp; Benefits'!$E$6</f>
        <v>72728</v>
      </c>
      <c r="N1974" s="145">
        <f>'2024-25 Salary &amp; Benefits'!$F$6</f>
        <v>78209</v>
      </c>
      <c r="O1974" s="9">
        <f t="shared" si="324"/>
        <v>0</v>
      </c>
      <c r="P1974" s="9">
        <f t="shared" si="325"/>
        <v>0</v>
      </c>
      <c r="Q1974" s="9">
        <f>'2024-25 Salary &amp; Benefits'!G$6</f>
        <v>14418.72</v>
      </c>
      <c r="R1974" s="146">
        <f>'2024-25 Salary &amp; Benefits'!H$6</f>
        <v>0.18149999999999999</v>
      </c>
      <c r="S1974" s="146">
        <f>'2024-25 Salary &amp; Benefits'!I$6</f>
        <v>0.17510000000000001</v>
      </c>
      <c r="T1974" s="9">
        <f t="shared" si="326"/>
        <v>0</v>
      </c>
      <c r="U1974" s="9">
        <f t="shared" si="327"/>
        <v>0</v>
      </c>
      <c r="V1974" s="9">
        <f t="shared" si="328"/>
        <v>0</v>
      </c>
      <c r="W1974" s="9">
        <f t="shared" si="329"/>
        <v>0</v>
      </c>
      <c r="X1974" s="22">
        <f t="shared" si="330"/>
        <v>0</v>
      </c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</row>
    <row r="1975" spans="1:159" s="4" customFormat="1">
      <c r="A1975" s="78" t="s">
        <v>2285</v>
      </c>
      <c r="B1975" s="90" t="s">
        <v>398</v>
      </c>
      <c r="C1975" s="91">
        <v>2007</v>
      </c>
      <c r="D1975" s="90" t="s">
        <v>399</v>
      </c>
      <c r="E1975" s="110" t="str">
        <f>VLOOKUP($C1975,'2023-24 School Level AAFTE'!$C$4:$L$2380,9,FALSE)</f>
        <v>No</v>
      </c>
      <c r="F1975" s="98">
        <f>VLOOKUP($C1975,'2023-24 School Level AAFTE'!$C$4:$J$2380,8,FALSE)</f>
        <v>10.14</v>
      </c>
      <c r="G1975" s="100">
        <f>IFERROR(IF(E1975= "yes",VLOOKUP(C1975,Summary!$B:$I,5,0),0),0)</f>
        <v>0</v>
      </c>
      <c r="H1975" s="99">
        <f t="shared" si="321"/>
        <v>0</v>
      </c>
      <c r="I1975" s="157">
        <f>VLOOKUP($A1975,'2024-25 Salary &amp; Benefits'!$A:$I,3,FALSE)</f>
        <v>1</v>
      </c>
      <c r="J1975" s="157">
        <f>VLOOKUP($A1975,'2024-25 Salary &amp; Benefits'!$A:$I,4,FALSE)</f>
        <v>1</v>
      </c>
      <c r="K1975" s="144">
        <f t="shared" si="322"/>
        <v>0</v>
      </c>
      <c r="L1975" s="143">
        <f t="shared" si="323"/>
        <v>0</v>
      </c>
      <c r="M1975" s="145">
        <f>'2024-25 Salary &amp; Benefits'!$E$6</f>
        <v>72728</v>
      </c>
      <c r="N1975" s="145">
        <f>'2024-25 Salary &amp; Benefits'!$F$6</f>
        <v>78209</v>
      </c>
      <c r="O1975" s="9">
        <f t="shared" si="324"/>
        <v>0</v>
      </c>
      <c r="P1975" s="9">
        <f t="shared" si="325"/>
        <v>0</v>
      </c>
      <c r="Q1975" s="9">
        <f>'2024-25 Salary &amp; Benefits'!G$6</f>
        <v>14418.72</v>
      </c>
      <c r="R1975" s="146">
        <f>'2024-25 Salary &amp; Benefits'!H$6</f>
        <v>0.18149999999999999</v>
      </c>
      <c r="S1975" s="146">
        <f>'2024-25 Salary &amp; Benefits'!I$6</f>
        <v>0.17510000000000001</v>
      </c>
      <c r="T1975" s="9">
        <f t="shared" si="326"/>
        <v>0</v>
      </c>
      <c r="U1975" s="9">
        <f t="shared" si="327"/>
        <v>0</v>
      </c>
      <c r="V1975" s="9">
        <f t="shared" si="328"/>
        <v>0</v>
      </c>
      <c r="W1975" s="9">
        <f t="shared" si="329"/>
        <v>0</v>
      </c>
      <c r="X1975" s="22">
        <f t="shared" si="330"/>
        <v>0</v>
      </c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</row>
    <row r="1976" spans="1:159" s="4" customFormat="1">
      <c r="A1976" s="78" t="s">
        <v>2265</v>
      </c>
      <c r="B1976" s="90" t="s">
        <v>291</v>
      </c>
      <c r="C1976" s="91">
        <v>2135</v>
      </c>
      <c r="D1976" s="90" t="s">
        <v>292</v>
      </c>
      <c r="E1976" s="110" t="str">
        <f>VLOOKUP($C1976,'2023-24 School Level AAFTE'!$C$4:$L$2380,9,FALSE)</f>
        <v>Yes</v>
      </c>
      <c r="F1976" s="98">
        <f>VLOOKUP($C1976,'2023-24 School Level AAFTE'!$C$4:$J$2380,8,FALSE)</f>
        <v>24.14</v>
      </c>
      <c r="G1976" s="100">
        <f>IFERROR(IF(E1976= "yes",VLOOKUP(C1976,Summary!$B:$I,5,0),0),0)</f>
        <v>0</v>
      </c>
      <c r="H1976" s="99">
        <f t="shared" si="321"/>
        <v>24.14</v>
      </c>
      <c r="I1976" s="157">
        <f>VLOOKUP($A1976,'2024-25 Salary &amp; Benefits'!$A:$I,3,FALSE)</f>
        <v>1</v>
      </c>
      <c r="J1976" s="157">
        <f>VLOOKUP($A1976,'2024-25 Salary &amp; Benefits'!$A:$I,4,FALSE)</f>
        <v>1</v>
      </c>
      <c r="K1976" s="144">
        <f t="shared" si="322"/>
        <v>24.14</v>
      </c>
      <c r="L1976" s="143">
        <f t="shared" si="323"/>
        <v>7.0999999999999994E-2</v>
      </c>
      <c r="M1976" s="145">
        <f>'2024-25 Salary &amp; Benefits'!$E$6</f>
        <v>72728</v>
      </c>
      <c r="N1976" s="145">
        <f>'2024-25 Salary &amp; Benefits'!$F$6</f>
        <v>78209</v>
      </c>
      <c r="O1976" s="9">
        <f t="shared" si="324"/>
        <v>5163.6899999999996</v>
      </c>
      <c r="P1976" s="9">
        <f t="shared" si="325"/>
        <v>389.15000000000055</v>
      </c>
      <c r="Q1976" s="9">
        <f>'2024-25 Salary &amp; Benefits'!G$6</f>
        <v>14418.72</v>
      </c>
      <c r="R1976" s="146">
        <f>'2024-25 Salary &amp; Benefits'!H$6</f>
        <v>0.18149999999999999</v>
      </c>
      <c r="S1976" s="146">
        <f>'2024-25 Salary &amp; Benefits'!I$6</f>
        <v>0.17510000000000001</v>
      </c>
      <c r="T1976" s="9">
        <f t="shared" si="326"/>
        <v>2029.08</v>
      </c>
      <c r="U1976" s="9">
        <f t="shared" si="327"/>
        <v>92.55</v>
      </c>
      <c r="V1976" s="9">
        <f t="shared" si="328"/>
        <v>16.21</v>
      </c>
      <c r="W1976" s="9">
        <f t="shared" si="329"/>
        <v>108.75999999999999</v>
      </c>
      <c r="X1976" s="22">
        <f t="shared" si="330"/>
        <v>7690.68</v>
      </c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</row>
    <row r="1977" spans="1:159" s="4" customFormat="1">
      <c r="A1977" s="78" t="s">
        <v>2265</v>
      </c>
      <c r="B1977" s="90" t="s">
        <v>291</v>
      </c>
      <c r="C1977" s="91">
        <v>5696</v>
      </c>
      <c r="D1977" s="90" t="s">
        <v>3203</v>
      </c>
      <c r="E1977" s="110" t="str">
        <f>VLOOKUP($C1977,'2023-24 School Level AAFTE'!$C$4:$L$2380,9,FALSE)</f>
        <v>No</v>
      </c>
      <c r="F1977" s="98">
        <f>VLOOKUP($C1977,'2023-24 School Level AAFTE'!$C$4:$J$2380,8,FALSE)</f>
        <v>701.48</v>
      </c>
      <c r="G1977" s="100">
        <f>IFERROR(IF(E1977= "yes",VLOOKUP(C1977,Summary!$B:$I,5,0),0),0)</f>
        <v>0</v>
      </c>
      <c r="H1977" s="99">
        <f t="shared" si="321"/>
        <v>0</v>
      </c>
      <c r="I1977" s="157">
        <f>VLOOKUP($A1977,'2024-25 Salary &amp; Benefits'!$A:$I,3,FALSE)</f>
        <v>1</v>
      </c>
      <c r="J1977" s="157">
        <f>VLOOKUP($A1977,'2024-25 Salary &amp; Benefits'!$A:$I,4,FALSE)</f>
        <v>1</v>
      </c>
      <c r="K1977" s="144">
        <f t="shared" si="322"/>
        <v>0</v>
      </c>
      <c r="L1977" s="143">
        <f t="shared" si="323"/>
        <v>0</v>
      </c>
      <c r="M1977" s="145">
        <f>'2024-25 Salary &amp; Benefits'!$E$6</f>
        <v>72728</v>
      </c>
      <c r="N1977" s="145">
        <f>'2024-25 Salary &amp; Benefits'!$F$6</f>
        <v>78209</v>
      </c>
      <c r="O1977" s="9">
        <f t="shared" si="324"/>
        <v>0</v>
      </c>
      <c r="P1977" s="9">
        <f t="shared" si="325"/>
        <v>0</v>
      </c>
      <c r="Q1977" s="9">
        <f>'2024-25 Salary &amp; Benefits'!G$6</f>
        <v>14418.72</v>
      </c>
      <c r="R1977" s="146">
        <f>'2024-25 Salary &amp; Benefits'!H$6</f>
        <v>0.18149999999999999</v>
      </c>
      <c r="S1977" s="146">
        <f>'2024-25 Salary &amp; Benefits'!I$6</f>
        <v>0.17510000000000001</v>
      </c>
      <c r="T1977" s="9">
        <f t="shared" si="326"/>
        <v>0</v>
      </c>
      <c r="U1977" s="9">
        <f t="shared" si="327"/>
        <v>0</v>
      </c>
      <c r="V1977" s="9">
        <f t="shared" si="328"/>
        <v>0</v>
      </c>
      <c r="W1977" s="9">
        <f t="shared" si="329"/>
        <v>0</v>
      </c>
      <c r="X1977" s="22">
        <f t="shared" si="330"/>
        <v>0</v>
      </c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</row>
    <row r="1978" spans="1:159" s="4" customFormat="1">
      <c r="A1978" s="78" t="s">
        <v>2243</v>
      </c>
      <c r="B1978" s="90" t="s">
        <v>98</v>
      </c>
      <c r="C1978" s="91">
        <v>2265</v>
      </c>
      <c r="D1978" s="90" t="s">
        <v>99</v>
      </c>
      <c r="E1978" s="110" t="str">
        <f>VLOOKUP($C1978,'2023-24 School Level AAFTE'!$C$4:$L$2380,9,FALSE)</f>
        <v>No</v>
      </c>
      <c r="F1978" s="98">
        <f>VLOOKUP($C1978,'2023-24 School Level AAFTE'!$C$4:$J$2380,8,FALSE)</f>
        <v>10.36</v>
      </c>
      <c r="G1978" s="100">
        <f>IFERROR(IF(E1978= "yes",VLOOKUP(C1978,Summary!$B:$I,5,0),0),0)</f>
        <v>0</v>
      </c>
      <c r="H1978" s="99">
        <f t="shared" si="321"/>
        <v>0</v>
      </c>
      <c r="I1978" s="157">
        <f>VLOOKUP($A1978,'2024-25 Salary &amp; Benefits'!$A:$I,3,FALSE)</f>
        <v>1</v>
      </c>
      <c r="J1978" s="157">
        <f>VLOOKUP($A1978,'2024-25 Salary &amp; Benefits'!$A:$I,4,FALSE)</f>
        <v>1</v>
      </c>
      <c r="K1978" s="144">
        <f t="shared" si="322"/>
        <v>0</v>
      </c>
      <c r="L1978" s="143">
        <f t="shared" si="323"/>
        <v>0</v>
      </c>
      <c r="M1978" s="145">
        <f>'2024-25 Salary &amp; Benefits'!$E$6</f>
        <v>72728</v>
      </c>
      <c r="N1978" s="145">
        <f>'2024-25 Salary &amp; Benefits'!$F$6</f>
        <v>78209</v>
      </c>
      <c r="O1978" s="9">
        <f t="shared" si="324"/>
        <v>0</v>
      </c>
      <c r="P1978" s="9">
        <f t="shared" si="325"/>
        <v>0</v>
      </c>
      <c r="Q1978" s="9">
        <f>'2024-25 Salary &amp; Benefits'!G$6</f>
        <v>14418.72</v>
      </c>
      <c r="R1978" s="146">
        <f>'2024-25 Salary &amp; Benefits'!H$6</f>
        <v>0.18149999999999999</v>
      </c>
      <c r="S1978" s="146">
        <f>'2024-25 Salary &amp; Benefits'!I$6</f>
        <v>0.17510000000000001</v>
      </c>
      <c r="T1978" s="9">
        <f t="shared" si="326"/>
        <v>0</v>
      </c>
      <c r="U1978" s="9">
        <f t="shared" si="327"/>
        <v>0</v>
      </c>
      <c r="V1978" s="9">
        <f t="shared" si="328"/>
        <v>0</v>
      </c>
      <c r="W1978" s="9">
        <f t="shared" si="329"/>
        <v>0</v>
      </c>
      <c r="X1978" s="22">
        <f t="shared" si="330"/>
        <v>0</v>
      </c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</row>
    <row r="1979" spans="1:159" s="4" customFormat="1">
      <c r="A1979" s="78" t="s">
        <v>2408</v>
      </c>
      <c r="B1979" s="90" t="s">
        <v>1277</v>
      </c>
      <c r="C1979" s="91">
        <v>2040</v>
      </c>
      <c r="D1979" s="90" t="s">
        <v>1278</v>
      </c>
      <c r="E1979" s="110" t="str">
        <f>VLOOKUP($C1979,'2023-24 School Level AAFTE'!$C$4:$L$2380,9,FALSE)</f>
        <v>Yes</v>
      </c>
      <c r="F1979" s="98">
        <f>VLOOKUP($C1979,'2023-24 School Level AAFTE'!$C$4:$J$2380,8,FALSE)</f>
        <v>16.86</v>
      </c>
      <c r="G1979" s="100">
        <f>IFERROR(IF(E1979= "yes",VLOOKUP(C1979,Summary!$B:$I,5,0),0),0)</f>
        <v>0</v>
      </c>
      <c r="H1979" s="99">
        <f t="shared" si="321"/>
        <v>16.86</v>
      </c>
      <c r="I1979" s="157">
        <f>VLOOKUP($A1979,'2024-25 Salary &amp; Benefits'!$A:$I,3,FALSE)</f>
        <v>1.06</v>
      </c>
      <c r="J1979" s="157">
        <f>VLOOKUP($A1979,'2024-25 Salary &amp; Benefits'!$A:$I,4,FALSE)</f>
        <v>1.06</v>
      </c>
      <c r="K1979" s="144">
        <f t="shared" si="322"/>
        <v>16.86</v>
      </c>
      <c r="L1979" s="143">
        <f t="shared" si="323"/>
        <v>4.9000000000000002E-2</v>
      </c>
      <c r="M1979" s="145">
        <f>'2024-25 Salary &amp; Benefits'!$E$6</f>
        <v>72728</v>
      </c>
      <c r="N1979" s="145">
        <f>'2024-25 Salary &amp; Benefits'!$F$6</f>
        <v>78209</v>
      </c>
      <c r="O1979" s="9">
        <f t="shared" si="324"/>
        <v>3777.49</v>
      </c>
      <c r="P1979" s="9">
        <f t="shared" si="325"/>
        <v>284.69000000000005</v>
      </c>
      <c r="Q1979" s="9">
        <f>'2024-25 Salary &amp; Benefits'!G$6</f>
        <v>14418.72</v>
      </c>
      <c r="R1979" s="146">
        <f>'2024-25 Salary &amp; Benefits'!H$6</f>
        <v>0.18149999999999999</v>
      </c>
      <c r="S1979" s="146">
        <f>'2024-25 Salary &amp; Benefits'!I$6</f>
        <v>0.17510000000000001</v>
      </c>
      <c r="T1979" s="9">
        <f t="shared" si="326"/>
        <v>1441.98</v>
      </c>
      <c r="U1979" s="9">
        <f t="shared" si="327"/>
        <v>67.7</v>
      </c>
      <c r="V1979" s="9">
        <f t="shared" si="328"/>
        <v>11.85</v>
      </c>
      <c r="W1979" s="9">
        <f t="shared" si="329"/>
        <v>79.55</v>
      </c>
      <c r="X1979" s="22">
        <f t="shared" si="330"/>
        <v>5583.71</v>
      </c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</row>
    <row r="1980" spans="1:159" s="4" customFormat="1">
      <c r="A1980" s="78" t="s">
        <v>2408</v>
      </c>
      <c r="B1980" s="90" t="s">
        <v>1277</v>
      </c>
      <c r="C1980" s="91">
        <v>3446</v>
      </c>
      <c r="D1980" s="90" t="s">
        <v>1280</v>
      </c>
      <c r="E1980" s="110" t="str">
        <f>VLOOKUP($C1980,'2023-24 School Level AAFTE'!$C$4:$L$2380,9,FALSE)</f>
        <v>No</v>
      </c>
      <c r="F1980" s="98">
        <f>VLOOKUP($C1980,'2023-24 School Level AAFTE'!$C$4:$J$2380,8,FALSE)</f>
        <v>345.15</v>
      </c>
      <c r="G1980" s="100">
        <f>IFERROR(IF(E1980= "yes",VLOOKUP(C1980,Summary!$B:$I,5,0),0),0)</f>
        <v>0</v>
      </c>
      <c r="H1980" s="99">
        <f t="shared" si="321"/>
        <v>0</v>
      </c>
      <c r="I1980" s="157">
        <f>VLOOKUP($A1980,'2024-25 Salary &amp; Benefits'!$A:$I,3,FALSE)</f>
        <v>1.06</v>
      </c>
      <c r="J1980" s="157">
        <f>VLOOKUP($A1980,'2024-25 Salary &amp; Benefits'!$A:$I,4,FALSE)</f>
        <v>1.06</v>
      </c>
      <c r="K1980" s="144">
        <f t="shared" si="322"/>
        <v>0</v>
      </c>
      <c r="L1980" s="143">
        <f t="shared" si="323"/>
        <v>0</v>
      </c>
      <c r="M1980" s="145">
        <f>'2024-25 Salary &amp; Benefits'!$E$6</f>
        <v>72728</v>
      </c>
      <c r="N1980" s="145">
        <f>'2024-25 Salary &amp; Benefits'!$F$6</f>
        <v>78209</v>
      </c>
      <c r="O1980" s="9">
        <f t="shared" si="324"/>
        <v>0</v>
      </c>
      <c r="P1980" s="9">
        <f t="shared" si="325"/>
        <v>0</v>
      </c>
      <c r="Q1980" s="9">
        <f>'2024-25 Salary &amp; Benefits'!G$6</f>
        <v>14418.72</v>
      </c>
      <c r="R1980" s="146">
        <f>'2024-25 Salary &amp; Benefits'!H$6</f>
        <v>0.18149999999999999</v>
      </c>
      <c r="S1980" s="146">
        <f>'2024-25 Salary &amp; Benefits'!I$6</f>
        <v>0.17510000000000001</v>
      </c>
      <c r="T1980" s="9">
        <f t="shared" si="326"/>
        <v>0</v>
      </c>
      <c r="U1980" s="9">
        <f t="shared" si="327"/>
        <v>0</v>
      </c>
      <c r="V1980" s="9">
        <f t="shared" si="328"/>
        <v>0</v>
      </c>
      <c r="W1980" s="9">
        <f t="shared" si="329"/>
        <v>0</v>
      </c>
      <c r="X1980" s="22">
        <f t="shared" si="330"/>
        <v>0</v>
      </c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</row>
    <row r="1981" spans="1:159" s="4" customFormat="1">
      <c r="A1981" s="78" t="s">
        <v>2408</v>
      </c>
      <c r="B1981" s="90" t="s">
        <v>1277</v>
      </c>
      <c r="C1981" s="91">
        <v>4562</v>
      </c>
      <c r="D1981" s="90" t="s">
        <v>1283</v>
      </c>
      <c r="E1981" s="110" t="str">
        <f>VLOOKUP($C1981,'2023-24 School Level AAFTE'!$C$4:$L$2380,9,FALSE)</f>
        <v>No</v>
      </c>
      <c r="F1981" s="98">
        <f>VLOOKUP($C1981,'2023-24 School Level AAFTE'!$C$4:$J$2380,8,FALSE)</f>
        <v>476.08</v>
      </c>
      <c r="G1981" s="100">
        <f>IFERROR(IF(E1981= "yes",VLOOKUP(C1981,Summary!$B:$I,5,0),0),0)</f>
        <v>0</v>
      </c>
      <c r="H1981" s="99">
        <f t="shared" si="321"/>
        <v>0</v>
      </c>
      <c r="I1981" s="157">
        <f>VLOOKUP($A1981,'2024-25 Salary &amp; Benefits'!$A:$I,3,FALSE)</f>
        <v>1.06</v>
      </c>
      <c r="J1981" s="157">
        <f>VLOOKUP($A1981,'2024-25 Salary &amp; Benefits'!$A:$I,4,FALSE)</f>
        <v>1.06</v>
      </c>
      <c r="K1981" s="144">
        <f t="shared" si="322"/>
        <v>0</v>
      </c>
      <c r="L1981" s="143">
        <f t="shared" si="323"/>
        <v>0</v>
      </c>
      <c r="M1981" s="145">
        <f>'2024-25 Salary &amp; Benefits'!$E$6</f>
        <v>72728</v>
      </c>
      <c r="N1981" s="145">
        <f>'2024-25 Salary &amp; Benefits'!$F$6</f>
        <v>78209</v>
      </c>
      <c r="O1981" s="9">
        <f t="shared" si="324"/>
        <v>0</v>
      </c>
      <c r="P1981" s="9">
        <f t="shared" si="325"/>
        <v>0</v>
      </c>
      <c r="Q1981" s="9">
        <f>'2024-25 Salary &amp; Benefits'!G$6</f>
        <v>14418.72</v>
      </c>
      <c r="R1981" s="146">
        <f>'2024-25 Salary &amp; Benefits'!H$6</f>
        <v>0.18149999999999999</v>
      </c>
      <c r="S1981" s="146">
        <f>'2024-25 Salary &amp; Benefits'!I$6</f>
        <v>0.17510000000000001</v>
      </c>
      <c r="T1981" s="9">
        <f t="shared" si="326"/>
        <v>0</v>
      </c>
      <c r="U1981" s="9">
        <f t="shared" si="327"/>
        <v>0</v>
      </c>
      <c r="V1981" s="9">
        <f t="shared" si="328"/>
        <v>0</v>
      </c>
      <c r="W1981" s="9">
        <f t="shared" si="329"/>
        <v>0</v>
      </c>
      <c r="X1981" s="22">
        <f t="shared" si="330"/>
        <v>0</v>
      </c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</row>
    <row r="1982" spans="1:159" s="4" customFormat="1">
      <c r="A1982" s="78" t="s">
        <v>2408</v>
      </c>
      <c r="B1982" s="90" t="s">
        <v>1277</v>
      </c>
      <c r="C1982" s="91">
        <v>2237</v>
      </c>
      <c r="D1982" s="90" t="s">
        <v>1279</v>
      </c>
      <c r="E1982" s="110" t="str">
        <f>VLOOKUP($C1982,'2023-24 School Level AAFTE'!$C$4:$L$2380,9,FALSE)</f>
        <v>No</v>
      </c>
      <c r="F1982" s="98">
        <f>VLOOKUP($C1982,'2023-24 School Level AAFTE'!$C$4:$J$2380,8,FALSE)</f>
        <v>739.85</v>
      </c>
      <c r="G1982" s="100">
        <f>IFERROR(IF(E1982= "yes",VLOOKUP(C1982,Summary!$B:$I,5,0),0),0)</f>
        <v>0</v>
      </c>
      <c r="H1982" s="99">
        <f t="shared" si="321"/>
        <v>0</v>
      </c>
      <c r="I1982" s="157">
        <f>VLOOKUP($A1982,'2024-25 Salary &amp; Benefits'!$A:$I,3,FALSE)</f>
        <v>1.06</v>
      </c>
      <c r="J1982" s="157">
        <f>VLOOKUP($A1982,'2024-25 Salary &amp; Benefits'!$A:$I,4,FALSE)</f>
        <v>1.06</v>
      </c>
      <c r="K1982" s="144">
        <f t="shared" si="322"/>
        <v>0</v>
      </c>
      <c r="L1982" s="143">
        <f t="shared" si="323"/>
        <v>0</v>
      </c>
      <c r="M1982" s="145">
        <f>'2024-25 Salary &amp; Benefits'!$E$6</f>
        <v>72728</v>
      </c>
      <c r="N1982" s="145">
        <f>'2024-25 Salary &amp; Benefits'!$F$6</f>
        <v>78209</v>
      </c>
      <c r="O1982" s="9">
        <f t="shared" si="324"/>
        <v>0</v>
      </c>
      <c r="P1982" s="9">
        <f t="shared" si="325"/>
        <v>0</v>
      </c>
      <c r="Q1982" s="9">
        <f>'2024-25 Salary &amp; Benefits'!G$6</f>
        <v>14418.72</v>
      </c>
      <c r="R1982" s="146">
        <f>'2024-25 Salary &amp; Benefits'!H$6</f>
        <v>0.18149999999999999</v>
      </c>
      <c r="S1982" s="146">
        <f>'2024-25 Salary &amp; Benefits'!I$6</f>
        <v>0.17510000000000001</v>
      </c>
      <c r="T1982" s="9">
        <f t="shared" si="326"/>
        <v>0</v>
      </c>
      <c r="U1982" s="9">
        <f t="shared" si="327"/>
        <v>0</v>
      </c>
      <c r="V1982" s="9">
        <f t="shared" si="328"/>
        <v>0</v>
      </c>
      <c r="W1982" s="9">
        <f t="shared" si="329"/>
        <v>0</v>
      </c>
      <c r="X1982" s="22">
        <f t="shared" si="330"/>
        <v>0</v>
      </c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</row>
    <row r="1983" spans="1:159" s="4" customFormat="1">
      <c r="A1983" s="78" t="s">
        <v>2408</v>
      </c>
      <c r="B1983" s="90" t="s">
        <v>1277</v>
      </c>
      <c r="C1983" s="91">
        <v>3827</v>
      </c>
      <c r="D1983" s="90" t="s">
        <v>1281</v>
      </c>
      <c r="E1983" s="110" t="str">
        <f>VLOOKUP($C1983,'2023-24 School Level AAFTE'!$C$4:$L$2380,9,FALSE)</f>
        <v>No</v>
      </c>
      <c r="F1983" s="98">
        <f>VLOOKUP($C1983,'2023-24 School Level AAFTE'!$C$4:$J$2380,8,FALSE)</f>
        <v>455.75</v>
      </c>
      <c r="G1983" s="100">
        <f>IFERROR(IF(E1983= "yes",VLOOKUP(C1983,Summary!$B:$I,5,0),0),0)</f>
        <v>0</v>
      </c>
      <c r="H1983" s="99">
        <f t="shared" si="321"/>
        <v>0</v>
      </c>
      <c r="I1983" s="157">
        <f>VLOOKUP($A1983,'2024-25 Salary &amp; Benefits'!$A:$I,3,FALSE)</f>
        <v>1.06</v>
      </c>
      <c r="J1983" s="157">
        <f>VLOOKUP($A1983,'2024-25 Salary &amp; Benefits'!$A:$I,4,FALSE)</f>
        <v>1.06</v>
      </c>
      <c r="K1983" s="144">
        <f t="shared" si="322"/>
        <v>0</v>
      </c>
      <c r="L1983" s="143">
        <f t="shared" si="323"/>
        <v>0</v>
      </c>
      <c r="M1983" s="145">
        <f>'2024-25 Salary &amp; Benefits'!$E$6</f>
        <v>72728</v>
      </c>
      <c r="N1983" s="145">
        <f>'2024-25 Salary &amp; Benefits'!$F$6</f>
        <v>78209</v>
      </c>
      <c r="O1983" s="9">
        <f t="shared" si="324"/>
        <v>0</v>
      </c>
      <c r="P1983" s="9">
        <f t="shared" si="325"/>
        <v>0</v>
      </c>
      <c r="Q1983" s="9">
        <f>'2024-25 Salary &amp; Benefits'!G$6</f>
        <v>14418.72</v>
      </c>
      <c r="R1983" s="146">
        <f>'2024-25 Salary &amp; Benefits'!H$6</f>
        <v>0.18149999999999999</v>
      </c>
      <c r="S1983" s="146">
        <f>'2024-25 Salary &amp; Benefits'!I$6</f>
        <v>0.17510000000000001</v>
      </c>
      <c r="T1983" s="9">
        <f t="shared" si="326"/>
        <v>0</v>
      </c>
      <c r="U1983" s="9">
        <f t="shared" si="327"/>
        <v>0</v>
      </c>
      <c r="V1983" s="9">
        <f t="shared" si="328"/>
        <v>0</v>
      </c>
      <c r="W1983" s="9">
        <f t="shared" si="329"/>
        <v>0</v>
      </c>
      <c r="X1983" s="22">
        <f t="shared" si="330"/>
        <v>0</v>
      </c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</row>
    <row r="1984" spans="1:159" s="4" customFormat="1">
      <c r="A1984" s="78" t="s">
        <v>2408</v>
      </c>
      <c r="B1984" s="90" t="s">
        <v>1277</v>
      </c>
      <c r="C1984" s="91">
        <v>4131</v>
      </c>
      <c r="D1984" s="90" t="s">
        <v>1282</v>
      </c>
      <c r="E1984" s="110" t="str">
        <f>VLOOKUP($C1984,'2023-24 School Level AAFTE'!$C$4:$L$2380,9,FALSE)</f>
        <v>No</v>
      </c>
      <c r="F1984" s="98">
        <f>VLOOKUP($C1984,'2023-24 School Level AAFTE'!$C$4:$J$2380,8,FALSE)</f>
        <v>980.04000000000008</v>
      </c>
      <c r="G1984" s="100">
        <f>IFERROR(IF(E1984= "yes",VLOOKUP(C1984,Summary!$B:$I,5,0),0),0)</f>
        <v>0</v>
      </c>
      <c r="H1984" s="99">
        <f t="shared" si="321"/>
        <v>0</v>
      </c>
      <c r="I1984" s="157">
        <f>VLOOKUP($A1984,'2024-25 Salary &amp; Benefits'!$A:$I,3,FALSE)</f>
        <v>1.06</v>
      </c>
      <c r="J1984" s="157">
        <f>VLOOKUP($A1984,'2024-25 Salary &amp; Benefits'!$A:$I,4,FALSE)</f>
        <v>1.06</v>
      </c>
      <c r="K1984" s="144">
        <f t="shared" si="322"/>
        <v>0</v>
      </c>
      <c r="L1984" s="143">
        <f t="shared" si="323"/>
        <v>0</v>
      </c>
      <c r="M1984" s="145">
        <f>'2024-25 Salary &amp; Benefits'!$E$6</f>
        <v>72728</v>
      </c>
      <c r="N1984" s="145">
        <f>'2024-25 Salary &amp; Benefits'!$F$6</f>
        <v>78209</v>
      </c>
      <c r="O1984" s="9">
        <f t="shared" si="324"/>
        <v>0</v>
      </c>
      <c r="P1984" s="9">
        <f t="shared" si="325"/>
        <v>0</v>
      </c>
      <c r="Q1984" s="9">
        <f>'2024-25 Salary &amp; Benefits'!G$6</f>
        <v>14418.72</v>
      </c>
      <c r="R1984" s="146">
        <f>'2024-25 Salary &amp; Benefits'!H$6</f>
        <v>0.18149999999999999</v>
      </c>
      <c r="S1984" s="146">
        <f>'2024-25 Salary &amp; Benefits'!I$6</f>
        <v>0.17510000000000001</v>
      </c>
      <c r="T1984" s="9">
        <f t="shared" si="326"/>
        <v>0</v>
      </c>
      <c r="U1984" s="9">
        <f t="shared" si="327"/>
        <v>0</v>
      </c>
      <c r="V1984" s="9">
        <f t="shared" si="328"/>
        <v>0</v>
      </c>
      <c r="W1984" s="9">
        <f t="shared" si="329"/>
        <v>0</v>
      </c>
      <c r="X1984" s="22">
        <f t="shared" si="330"/>
        <v>0</v>
      </c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</row>
    <row r="1985" spans="1:159" s="4" customFormat="1">
      <c r="A1985" s="78" t="s">
        <v>2512</v>
      </c>
      <c r="B1985" s="90" t="s">
        <v>2123</v>
      </c>
      <c r="C1985" s="91">
        <v>2115</v>
      </c>
      <c r="D1985" s="90" t="s">
        <v>2124</v>
      </c>
      <c r="E1985" s="110" t="str">
        <f>VLOOKUP($C1985,'2023-24 School Level AAFTE'!$C$4:$L$2380,9,FALSE)</f>
        <v>No</v>
      </c>
      <c r="F1985" s="98">
        <f>VLOOKUP($C1985,'2023-24 School Level AAFTE'!$C$4:$J$2380,8,FALSE)</f>
        <v>30.57</v>
      </c>
      <c r="G1985" s="100">
        <f>IFERROR(IF(E1985= "yes",VLOOKUP(C1985,Summary!$B:$I,5,0),0),0)</f>
        <v>0</v>
      </c>
      <c r="H1985" s="99">
        <f t="shared" si="321"/>
        <v>0</v>
      </c>
      <c r="I1985" s="157">
        <f>VLOOKUP($A1985,'2024-25 Salary &amp; Benefits'!$A:$I,3,FALSE)</f>
        <v>1</v>
      </c>
      <c r="J1985" s="157">
        <f>VLOOKUP($A1985,'2024-25 Salary &amp; Benefits'!$A:$I,4,FALSE)</f>
        <v>1.04</v>
      </c>
      <c r="K1985" s="144">
        <f t="shared" si="322"/>
        <v>0</v>
      </c>
      <c r="L1985" s="143">
        <f t="shared" si="323"/>
        <v>0</v>
      </c>
      <c r="M1985" s="145">
        <f>'2024-25 Salary &amp; Benefits'!$E$6</f>
        <v>72728</v>
      </c>
      <c r="N1985" s="145">
        <f>'2024-25 Salary &amp; Benefits'!$F$6</f>
        <v>78209</v>
      </c>
      <c r="O1985" s="9">
        <f t="shared" si="324"/>
        <v>0</v>
      </c>
      <c r="P1985" s="9">
        <f t="shared" si="325"/>
        <v>0</v>
      </c>
      <c r="Q1985" s="9">
        <f>'2024-25 Salary &amp; Benefits'!G$6</f>
        <v>14418.72</v>
      </c>
      <c r="R1985" s="146">
        <f>'2024-25 Salary &amp; Benefits'!H$6</f>
        <v>0.18149999999999999</v>
      </c>
      <c r="S1985" s="146">
        <f>'2024-25 Salary &amp; Benefits'!I$6</f>
        <v>0.17510000000000001</v>
      </c>
      <c r="T1985" s="9">
        <f t="shared" si="326"/>
        <v>0</v>
      </c>
      <c r="U1985" s="9">
        <f t="shared" si="327"/>
        <v>0</v>
      </c>
      <c r="V1985" s="9">
        <f t="shared" si="328"/>
        <v>0</v>
      </c>
      <c r="W1985" s="9">
        <f t="shared" si="329"/>
        <v>0</v>
      </c>
      <c r="X1985" s="22">
        <f t="shared" si="330"/>
        <v>0</v>
      </c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</row>
    <row r="1986" spans="1:159" s="4" customFormat="1">
      <c r="A1986" t="s">
        <v>2438</v>
      </c>
      <c r="B1986" t="s">
        <v>2914</v>
      </c>
      <c r="C1986" s="3">
        <v>5581</v>
      </c>
      <c r="D1986" t="s">
        <v>3282</v>
      </c>
      <c r="E1986" s="110" t="str">
        <f>VLOOKUP($C1986,'2023-24 School Level AAFTE'!$C$4:$L$2380,9,FALSE)</f>
        <v>No</v>
      </c>
      <c r="F1986" s="98">
        <f>VLOOKUP($C1986,'2023-24 School Level AAFTE'!$C$4:$J$2380,8,FALSE)</f>
        <v>7.57</v>
      </c>
      <c r="G1986" s="100">
        <f>IFERROR(IF(E1986= "yes",VLOOKUP(C1986,Summary!$B:$I,5,0),0),0)</f>
        <v>0</v>
      </c>
      <c r="H1986" s="99">
        <f t="shared" si="321"/>
        <v>0</v>
      </c>
      <c r="I1986" s="157">
        <f>VLOOKUP($A1986,'2024-25 Salary &amp; Benefits'!$A:$I,3,FALSE)</f>
        <v>1</v>
      </c>
      <c r="J1986" s="157">
        <f>VLOOKUP($A1986,'2024-25 Salary &amp; Benefits'!$A:$I,4,FALSE)</f>
        <v>1</v>
      </c>
      <c r="K1986" s="144">
        <f t="shared" si="322"/>
        <v>0</v>
      </c>
      <c r="L1986" s="143">
        <f t="shared" si="323"/>
        <v>0</v>
      </c>
      <c r="M1986" s="145">
        <f>'2024-25 Salary &amp; Benefits'!$E$6</f>
        <v>72728</v>
      </c>
      <c r="N1986" s="145">
        <f>'2024-25 Salary &amp; Benefits'!$F$6</f>
        <v>78209</v>
      </c>
      <c r="O1986" s="9">
        <f t="shared" si="324"/>
        <v>0</v>
      </c>
      <c r="P1986" s="9">
        <f t="shared" si="325"/>
        <v>0</v>
      </c>
      <c r="Q1986" s="9">
        <f>'2024-25 Salary &amp; Benefits'!G$6</f>
        <v>14418.72</v>
      </c>
      <c r="R1986" s="146">
        <f>'2024-25 Salary &amp; Benefits'!H$6</f>
        <v>0.18149999999999999</v>
      </c>
      <c r="S1986" s="146">
        <f>'2024-25 Salary &amp; Benefits'!I$6</f>
        <v>0.17510000000000001</v>
      </c>
      <c r="T1986" s="9">
        <f t="shared" si="326"/>
        <v>0</v>
      </c>
      <c r="U1986" s="9">
        <f t="shared" si="327"/>
        <v>0</v>
      </c>
      <c r="V1986" s="9">
        <f t="shared" si="328"/>
        <v>0</v>
      </c>
      <c r="W1986" s="9">
        <f t="shared" si="329"/>
        <v>0</v>
      </c>
      <c r="X1986" s="22">
        <f t="shared" si="330"/>
        <v>0</v>
      </c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</row>
    <row r="1987" spans="1:159" s="4" customFormat="1">
      <c r="A1987" s="78" t="s">
        <v>2438</v>
      </c>
      <c r="B1987" s="90" t="s">
        <v>1571</v>
      </c>
      <c r="C1987" s="91">
        <v>2882</v>
      </c>
      <c r="D1987" s="90" t="s">
        <v>928</v>
      </c>
      <c r="E1987" s="110" t="str">
        <f>VLOOKUP($C1987,'2023-24 School Level AAFTE'!$C$4:$L$2380,9,FALSE)</f>
        <v>Yes</v>
      </c>
      <c r="F1987" s="98">
        <f>VLOOKUP($C1987,'2023-24 School Level AAFTE'!$C$4:$J$2380,8,FALSE)</f>
        <v>172.73</v>
      </c>
      <c r="G1987" s="100">
        <f>IFERROR(IF(E1987= "yes",VLOOKUP(C1987,Summary!$B:$I,5,0),0),0)</f>
        <v>0</v>
      </c>
      <c r="H1987" s="99">
        <f t="shared" si="321"/>
        <v>172.73</v>
      </c>
      <c r="I1987" s="157">
        <f>VLOOKUP($A1987,'2024-25 Salary &amp; Benefits'!$A:$I,3,FALSE)</f>
        <v>1</v>
      </c>
      <c r="J1987" s="157">
        <f>VLOOKUP($A1987,'2024-25 Salary &amp; Benefits'!$A:$I,4,FALSE)</f>
        <v>1</v>
      </c>
      <c r="K1987" s="144">
        <f t="shared" si="322"/>
        <v>172.73</v>
      </c>
      <c r="L1987" s="143">
        <f t="shared" si="323"/>
        <v>0.50700000000000001</v>
      </c>
      <c r="M1987" s="145">
        <f>'2024-25 Salary &amp; Benefits'!$E$6</f>
        <v>72728</v>
      </c>
      <c r="N1987" s="145">
        <f>'2024-25 Salary &amp; Benefits'!$F$6</f>
        <v>78209</v>
      </c>
      <c r="O1987" s="9">
        <f t="shared" si="324"/>
        <v>36873.1</v>
      </c>
      <c r="P1987" s="9">
        <f t="shared" si="325"/>
        <v>2778.8600000000006</v>
      </c>
      <c r="Q1987" s="9">
        <f>'2024-25 Salary &amp; Benefits'!G$6</f>
        <v>14418.72</v>
      </c>
      <c r="R1987" s="146">
        <f>'2024-25 Salary &amp; Benefits'!H$6</f>
        <v>0.18149999999999999</v>
      </c>
      <c r="S1987" s="146">
        <f>'2024-25 Salary &amp; Benefits'!I$6</f>
        <v>0.17510000000000001</v>
      </c>
      <c r="T1987" s="9">
        <f t="shared" si="326"/>
        <v>14489.34</v>
      </c>
      <c r="U1987" s="9">
        <f t="shared" si="327"/>
        <v>660.87</v>
      </c>
      <c r="V1987" s="9">
        <f t="shared" si="328"/>
        <v>115.72</v>
      </c>
      <c r="W1987" s="9">
        <f t="shared" si="329"/>
        <v>776.59</v>
      </c>
      <c r="X1987" s="22">
        <f t="shared" si="330"/>
        <v>54917.89</v>
      </c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</row>
    <row r="1988" spans="1:159" s="4" customFormat="1">
      <c r="A1988" s="78" t="s">
        <v>2438</v>
      </c>
      <c r="B1988" s="90" t="s">
        <v>1571</v>
      </c>
      <c r="C1988" s="91">
        <v>2682</v>
      </c>
      <c r="D1988" s="90" t="s">
        <v>762</v>
      </c>
      <c r="E1988" s="110" t="str">
        <f>VLOOKUP($C1988,'2023-24 School Level AAFTE'!$C$4:$L$2380,9,FALSE)</f>
        <v>Yes</v>
      </c>
      <c r="F1988" s="98">
        <f>VLOOKUP($C1988,'2023-24 School Level AAFTE'!$C$4:$J$2380,8,FALSE)</f>
        <v>174.37</v>
      </c>
      <c r="G1988" s="100">
        <f>IFERROR(IF(E1988= "yes",VLOOKUP(C1988,Summary!$B:$I,5,0),0),0)</f>
        <v>0</v>
      </c>
      <c r="H1988" s="99">
        <f t="shared" ref="H1988:H2051" si="331">IF(E1988= "yes", F1988,0)</f>
        <v>174.37</v>
      </c>
      <c r="I1988" s="157">
        <f>VLOOKUP($A1988,'2024-25 Salary &amp; Benefits'!$A:$I,3,FALSE)</f>
        <v>1</v>
      </c>
      <c r="J1988" s="157">
        <f>VLOOKUP($A1988,'2024-25 Salary &amp; Benefits'!$A:$I,4,FALSE)</f>
        <v>1</v>
      </c>
      <c r="K1988" s="144">
        <f t="shared" ref="K1988:K2051" si="332">IF(G1988&gt;0,G1988,H1988)</f>
        <v>174.37</v>
      </c>
      <c r="L1988" s="143">
        <f t="shared" ref="L1988:L2051" si="333">ROUND((($K1988*1.1*36)/15)/900,3)</f>
        <v>0.51100000000000001</v>
      </c>
      <c r="M1988" s="145">
        <f>'2024-25 Salary &amp; Benefits'!$E$6</f>
        <v>72728</v>
      </c>
      <c r="N1988" s="145">
        <f>'2024-25 Salary &amp; Benefits'!$F$6</f>
        <v>78209</v>
      </c>
      <c r="O1988" s="9">
        <f t="shared" ref="O1988:O2051" si="334">ROUND($I1988*$M1988*$L1988,2)</f>
        <v>37164.01</v>
      </c>
      <c r="P1988" s="9">
        <f t="shared" ref="P1988:P2051" si="335">ROUND($J1988*$N1988*$L1988,2)-O1988</f>
        <v>2800.7900000000009</v>
      </c>
      <c r="Q1988" s="9">
        <f>'2024-25 Salary &amp; Benefits'!G$6</f>
        <v>14418.72</v>
      </c>
      <c r="R1988" s="146">
        <f>'2024-25 Salary &amp; Benefits'!H$6</f>
        <v>0.18149999999999999</v>
      </c>
      <c r="S1988" s="146">
        <f>'2024-25 Salary &amp; Benefits'!I$6</f>
        <v>0.17510000000000001</v>
      </c>
      <c r="T1988" s="9">
        <f t="shared" ref="T1988:T2051" si="336">ROUND(O1988*R1988+P1988*S1988+L1988*Q1988,2)</f>
        <v>14603.65</v>
      </c>
      <c r="U1988" s="9">
        <f t="shared" ref="U1988:U2051" si="337">ROUND((($N1988*$J1988*$L1988)/180)*3,2)</f>
        <v>666.08</v>
      </c>
      <c r="V1988" s="9">
        <f t="shared" ref="V1988:V2051" si="338">ROUND(U1988*S1988,2)</f>
        <v>116.63</v>
      </c>
      <c r="W1988" s="9">
        <f t="shared" ref="W1988:W2051" si="339">SUM(U1988:V1988)</f>
        <v>782.71</v>
      </c>
      <c r="X1988" s="22">
        <f t="shared" ref="X1988:X2051" si="340">SUM(T1988,O1988:P1988,W1988)</f>
        <v>55351.16</v>
      </c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</row>
    <row r="1989" spans="1:159" s="4" customFormat="1">
      <c r="A1989" s="78" t="s">
        <v>2438</v>
      </c>
      <c r="B1989" s="90" t="s">
        <v>1571</v>
      </c>
      <c r="C1989" s="91">
        <v>3119</v>
      </c>
      <c r="D1989" s="90" t="s">
        <v>1572</v>
      </c>
      <c r="E1989" s="110" t="str">
        <f>VLOOKUP($C1989,'2023-24 School Level AAFTE'!$C$4:$L$2380,9,FALSE)</f>
        <v>Yes</v>
      </c>
      <c r="F1989" s="98">
        <f>VLOOKUP($C1989,'2023-24 School Level AAFTE'!$C$4:$J$2380,8,FALSE)</f>
        <v>261.52000000000004</v>
      </c>
      <c r="G1989" s="100">
        <f>IFERROR(IF(E1989= "yes",VLOOKUP(C1989,Summary!$B:$I,5,0),0),0)</f>
        <v>0</v>
      </c>
      <c r="H1989" s="99">
        <f t="shared" si="331"/>
        <v>261.52000000000004</v>
      </c>
      <c r="I1989" s="157">
        <f>VLOOKUP($A1989,'2024-25 Salary &amp; Benefits'!$A:$I,3,FALSE)</f>
        <v>1</v>
      </c>
      <c r="J1989" s="157">
        <f>VLOOKUP($A1989,'2024-25 Salary &amp; Benefits'!$A:$I,4,FALSE)</f>
        <v>1</v>
      </c>
      <c r="K1989" s="144">
        <f t="shared" si="332"/>
        <v>261.52000000000004</v>
      </c>
      <c r="L1989" s="143">
        <f t="shared" si="333"/>
        <v>0.76700000000000002</v>
      </c>
      <c r="M1989" s="145">
        <f>'2024-25 Salary &amp; Benefits'!$E$6</f>
        <v>72728</v>
      </c>
      <c r="N1989" s="145">
        <f>'2024-25 Salary &amp; Benefits'!$F$6</f>
        <v>78209</v>
      </c>
      <c r="O1989" s="9">
        <f t="shared" si="334"/>
        <v>55782.38</v>
      </c>
      <c r="P1989" s="9">
        <f t="shared" si="335"/>
        <v>4203.9200000000055</v>
      </c>
      <c r="Q1989" s="9">
        <f>'2024-25 Salary &amp; Benefits'!G$6</f>
        <v>14418.72</v>
      </c>
      <c r="R1989" s="146">
        <f>'2024-25 Salary &amp; Benefits'!H$6</f>
        <v>0.18149999999999999</v>
      </c>
      <c r="S1989" s="146">
        <f>'2024-25 Salary &amp; Benefits'!I$6</f>
        <v>0.17510000000000001</v>
      </c>
      <c r="T1989" s="9">
        <f t="shared" si="336"/>
        <v>21919.77</v>
      </c>
      <c r="U1989" s="9">
        <f t="shared" si="337"/>
        <v>999.77</v>
      </c>
      <c r="V1989" s="9">
        <f t="shared" si="338"/>
        <v>175.06</v>
      </c>
      <c r="W1989" s="9">
        <f t="shared" si="339"/>
        <v>1174.83</v>
      </c>
      <c r="X1989" s="22">
        <f t="shared" si="340"/>
        <v>83080.900000000009</v>
      </c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</row>
    <row r="1990" spans="1:159" s="4" customFormat="1">
      <c r="A1990" s="78" t="s">
        <v>2438</v>
      </c>
      <c r="B1990" s="90" t="s">
        <v>1571</v>
      </c>
      <c r="C1990" s="91">
        <v>3800</v>
      </c>
      <c r="D1990" s="90" t="s">
        <v>1573</v>
      </c>
      <c r="E1990" s="110" t="str">
        <f>VLOOKUP($C1990,'2023-24 School Level AAFTE'!$C$4:$L$2380,9,FALSE)</f>
        <v>Yes</v>
      </c>
      <c r="F1990" s="98">
        <f>VLOOKUP($C1990,'2023-24 School Level AAFTE'!$C$4:$J$2380,8,FALSE)</f>
        <v>181.34</v>
      </c>
      <c r="G1990" s="100">
        <f>IFERROR(IF(E1990= "yes",VLOOKUP(C1990,Summary!$B:$I,5,0),0),0)</f>
        <v>0</v>
      </c>
      <c r="H1990" s="99">
        <f t="shared" si="331"/>
        <v>181.34</v>
      </c>
      <c r="I1990" s="157">
        <f>VLOOKUP($A1990,'2024-25 Salary &amp; Benefits'!$A:$I,3,FALSE)</f>
        <v>1</v>
      </c>
      <c r="J1990" s="157">
        <f>VLOOKUP($A1990,'2024-25 Salary &amp; Benefits'!$A:$I,4,FALSE)</f>
        <v>1</v>
      </c>
      <c r="K1990" s="144">
        <f t="shared" si="332"/>
        <v>181.34</v>
      </c>
      <c r="L1990" s="143">
        <f t="shared" si="333"/>
        <v>0.53200000000000003</v>
      </c>
      <c r="M1990" s="145">
        <f>'2024-25 Salary &amp; Benefits'!$E$6</f>
        <v>72728</v>
      </c>
      <c r="N1990" s="145">
        <f>'2024-25 Salary &amp; Benefits'!$F$6</f>
        <v>78209</v>
      </c>
      <c r="O1990" s="9">
        <f t="shared" si="334"/>
        <v>38691.300000000003</v>
      </c>
      <c r="P1990" s="9">
        <f t="shared" si="335"/>
        <v>2915.8899999999994</v>
      </c>
      <c r="Q1990" s="9">
        <f>'2024-25 Salary &amp; Benefits'!G$6</f>
        <v>14418.72</v>
      </c>
      <c r="R1990" s="146">
        <f>'2024-25 Salary &amp; Benefits'!H$6</f>
        <v>0.18149999999999999</v>
      </c>
      <c r="S1990" s="146">
        <f>'2024-25 Salary &amp; Benefits'!I$6</f>
        <v>0.17510000000000001</v>
      </c>
      <c r="T1990" s="9">
        <f t="shared" si="336"/>
        <v>15203.8</v>
      </c>
      <c r="U1990" s="9">
        <f t="shared" si="337"/>
        <v>693.45</v>
      </c>
      <c r="V1990" s="9">
        <f t="shared" si="338"/>
        <v>121.42</v>
      </c>
      <c r="W1990" s="9">
        <f t="shared" si="339"/>
        <v>814.87</v>
      </c>
      <c r="X1990" s="22">
        <f t="shared" si="340"/>
        <v>57625.860000000008</v>
      </c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</row>
    <row r="1991" spans="1:159" s="4" customFormat="1">
      <c r="A1991" s="78" t="s">
        <v>2449</v>
      </c>
      <c r="B1991" s="90" t="s">
        <v>1723</v>
      </c>
      <c r="C1991" s="91">
        <v>4399</v>
      </c>
      <c r="D1991" s="90" t="s">
        <v>1727</v>
      </c>
      <c r="E1991" s="110" t="str">
        <f>VLOOKUP($C1991,'2023-24 School Level AAFTE'!$C$4:$L$2380,9,FALSE)</f>
        <v>Yes</v>
      </c>
      <c r="F1991" s="98">
        <f>VLOOKUP($C1991,'2023-24 School Level AAFTE'!$C$4:$J$2380,8,FALSE)</f>
        <v>340.97</v>
      </c>
      <c r="G1991" s="100">
        <f>IFERROR(IF(E1991= "yes",VLOOKUP(C1991,Summary!$B:$I,5,0),0),0)</f>
        <v>0</v>
      </c>
      <c r="H1991" s="99">
        <f t="shared" si="331"/>
        <v>340.97</v>
      </c>
      <c r="I1991" s="157">
        <f>VLOOKUP($A1991,'2024-25 Salary &amp; Benefits'!$A:$I,3,FALSE)</f>
        <v>1.18</v>
      </c>
      <c r="J1991" s="157">
        <f>VLOOKUP($A1991,'2024-25 Salary &amp; Benefits'!$A:$I,4,FALSE)</f>
        <v>1.18</v>
      </c>
      <c r="K1991" s="144">
        <f t="shared" si="332"/>
        <v>340.97</v>
      </c>
      <c r="L1991" s="143">
        <f t="shared" si="333"/>
        <v>1</v>
      </c>
      <c r="M1991" s="145">
        <f>'2024-25 Salary &amp; Benefits'!$E$6</f>
        <v>72728</v>
      </c>
      <c r="N1991" s="145">
        <f>'2024-25 Salary &amp; Benefits'!$F$6</f>
        <v>78209</v>
      </c>
      <c r="O1991" s="9">
        <f t="shared" si="334"/>
        <v>85819.04</v>
      </c>
      <c r="P1991" s="9">
        <f t="shared" si="335"/>
        <v>6467.5800000000017</v>
      </c>
      <c r="Q1991" s="9">
        <f>'2024-25 Salary &amp; Benefits'!G$6</f>
        <v>14418.72</v>
      </c>
      <c r="R1991" s="146">
        <f>'2024-25 Salary &amp; Benefits'!H$6</f>
        <v>0.18149999999999999</v>
      </c>
      <c r="S1991" s="146">
        <f>'2024-25 Salary &amp; Benefits'!I$6</f>
        <v>0.17510000000000001</v>
      </c>
      <c r="T1991" s="9">
        <f t="shared" si="336"/>
        <v>31127.35</v>
      </c>
      <c r="U1991" s="9">
        <f t="shared" si="337"/>
        <v>1538.11</v>
      </c>
      <c r="V1991" s="9">
        <f t="shared" si="338"/>
        <v>269.32</v>
      </c>
      <c r="W1991" s="9">
        <f t="shared" si="339"/>
        <v>1807.4299999999998</v>
      </c>
      <c r="X1991" s="22">
        <f t="shared" si="340"/>
        <v>125221.39999999998</v>
      </c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</row>
    <row r="1992" spans="1:159" s="4" customFormat="1">
      <c r="A1992" s="78" t="s">
        <v>2449</v>
      </c>
      <c r="B1992" s="90" t="s">
        <v>1723</v>
      </c>
      <c r="C1992" s="91">
        <v>5329</v>
      </c>
      <c r="D1992" s="90" t="s">
        <v>1728</v>
      </c>
      <c r="E1992" s="110" t="str">
        <f>VLOOKUP($C1992,'2023-24 School Level AAFTE'!$C$4:$L$2380,9,FALSE)</f>
        <v>No</v>
      </c>
      <c r="F1992" s="98">
        <f>VLOOKUP($C1992,'2023-24 School Level AAFTE'!$C$4:$J$2380,8,FALSE)</f>
        <v>10.14</v>
      </c>
      <c r="G1992" s="100">
        <f>IFERROR(IF(E1992= "yes",VLOOKUP(C1992,Summary!$B:$I,5,0),0),0)</f>
        <v>0</v>
      </c>
      <c r="H1992" s="99">
        <f t="shared" si="331"/>
        <v>0</v>
      </c>
      <c r="I1992" s="157">
        <f>VLOOKUP($A1992,'2024-25 Salary &amp; Benefits'!$A:$I,3,FALSE)</f>
        <v>1.18</v>
      </c>
      <c r="J1992" s="157">
        <f>VLOOKUP($A1992,'2024-25 Salary &amp; Benefits'!$A:$I,4,FALSE)</f>
        <v>1.18</v>
      </c>
      <c r="K1992" s="144">
        <f t="shared" si="332"/>
        <v>0</v>
      </c>
      <c r="L1992" s="143">
        <f t="shared" si="333"/>
        <v>0</v>
      </c>
      <c r="M1992" s="145">
        <f>'2024-25 Salary &amp; Benefits'!$E$6</f>
        <v>72728</v>
      </c>
      <c r="N1992" s="145">
        <f>'2024-25 Salary &amp; Benefits'!$F$6</f>
        <v>78209</v>
      </c>
      <c r="O1992" s="9">
        <f t="shared" si="334"/>
        <v>0</v>
      </c>
      <c r="P1992" s="9">
        <f t="shared" si="335"/>
        <v>0</v>
      </c>
      <c r="Q1992" s="9">
        <f>'2024-25 Salary &amp; Benefits'!G$6</f>
        <v>14418.72</v>
      </c>
      <c r="R1992" s="146">
        <f>'2024-25 Salary &amp; Benefits'!H$6</f>
        <v>0.18149999999999999</v>
      </c>
      <c r="S1992" s="146">
        <f>'2024-25 Salary &amp; Benefits'!I$6</f>
        <v>0.17510000000000001</v>
      </c>
      <c r="T1992" s="9">
        <f t="shared" si="336"/>
        <v>0</v>
      </c>
      <c r="U1992" s="9">
        <f t="shared" si="337"/>
        <v>0</v>
      </c>
      <c r="V1992" s="9">
        <f t="shared" si="338"/>
        <v>0</v>
      </c>
      <c r="W1992" s="9">
        <f t="shared" si="339"/>
        <v>0</v>
      </c>
      <c r="X1992" s="22">
        <f t="shared" si="340"/>
        <v>0</v>
      </c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</row>
    <row r="1993" spans="1:159" s="4" customFormat="1">
      <c r="A1993" s="78" t="s">
        <v>2449</v>
      </c>
      <c r="B1993" s="90" t="s">
        <v>1723</v>
      </c>
      <c r="C1993" s="91">
        <v>5114</v>
      </c>
      <c r="D1993" s="90" t="s">
        <v>2611</v>
      </c>
      <c r="E1993" s="110" t="str">
        <f>VLOOKUP($C1993,'2023-24 School Level AAFTE'!$C$4:$L$2380,9,FALSE)</f>
        <v>No</v>
      </c>
      <c r="F1993" s="98">
        <f>VLOOKUP($C1993,'2023-24 School Level AAFTE'!$C$4:$J$2380,8,FALSE)</f>
        <v>32.5</v>
      </c>
      <c r="G1993" s="100">
        <f>IFERROR(IF(E1993= "yes",VLOOKUP(C1993,Summary!$B:$I,5,0),0),0)</f>
        <v>0</v>
      </c>
      <c r="H1993" s="99">
        <f t="shared" si="331"/>
        <v>0</v>
      </c>
      <c r="I1993" s="157">
        <f>VLOOKUP($A1993,'2024-25 Salary &amp; Benefits'!$A:$I,3,FALSE)</f>
        <v>1.18</v>
      </c>
      <c r="J1993" s="157">
        <f>VLOOKUP($A1993,'2024-25 Salary &amp; Benefits'!$A:$I,4,FALSE)</f>
        <v>1.18</v>
      </c>
      <c r="K1993" s="144">
        <f t="shared" si="332"/>
        <v>0</v>
      </c>
      <c r="L1993" s="143">
        <f t="shared" si="333"/>
        <v>0</v>
      </c>
      <c r="M1993" s="145">
        <f>'2024-25 Salary &amp; Benefits'!$E$6</f>
        <v>72728</v>
      </c>
      <c r="N1993" s="145">
        <f>'2024-25 Salary &amp; Benefits'!$F$6</f>
        <v>78209</v>
      </c>
      <c r="O1993" s="9">
        <f t="shared" si="334"/>
        <v>0</v>
      </c>
      <c r="P1993" s="9">
        <f t="shared" si="335"/>
        <v>0</v>
      </c>
      <c r="Q1993" s="9">
        <f>'2024-25 Salary &amp; Benefits'!G$6</f>
        <v>14418.72</v>
      </c>
      <c r="R1993" s="146">
        <f>'2024-25 Salary &amp; Benefits'!H$6</f>
        <v>0.18149999999999999</v>
      </c>
      <c r="S1993" s="146">
        <f>'2024-25 Salary &amp; Benefits'!I$6</f>
        <v>0.17510000000000001</v>
      </c>
      <c r="T1993" s="9">
        <f t="shared" si="336"/>
        <v>0</v>
      </c>
      <c r="U1993" s="9">
        <f t="shared" si="337"/>
        <v>0</v>
      </c>
      <c r="V1993" s="9">
        <f t="shared" si="338"/>
        <v>0</v>
      </c>
      <c r="W1993" s="9">
        <f t="shared" si="339"/>
        <v>0</v>
      </c>
      <c r="X1993" s="22">
        <f t="shared" si="340"/>
        <v>0</v>
      </c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</row>
    <row r="1994" spans="1:159" s="4" customFormat="1">
      <c r="A1994" s="78" t="s">
        <v>2449</v>
      </c>
      <c r="B1994" s="90" t="s">
        <v>1723</v>
      </c>
      <c r="C1994" s="91">
        <v>2229</v>
      </c>
      <c r="D1994" s="90" t="s">
        <v>1725</v>
      </c>
      <c r="E1994" s="110" t="str">
        <f>VLOOKUP($C1994,'2023-24 School Level AAFTE'!$C$4:$L$2380,9,FALSE)</f>
        <v>Yes</v>
      </c>
      <c r="F1994" s="98">
        <f>VLOOKUP($C1994,'2023-24 School Level AAFTE'!$C$4:$J$2380,8,FALSE)</f>
        <v>627.30999999999995</v>
      </c>
      <c r="G1994" s="100">
        <f>IFERROR(IF(E1994= "yes",VLOOKUP(C1994,Summary!$B:$I,5,0),0),0)</f>
        <v>0</v>
      </c>
      <c r="H1994" s="99">
        <f t="shared" si="331"/>
        <v>627.30999999999995</v>
      </c>
      <c r="I1994" s="157">
        <f>VLOOKUP($A1994,'2024-25 Salary &amp; Benefits'!$A:$I,3,FALSE)</f>
        <v>1.18</v>
      </c>
      <c r="J1994" s="157">
        <f>VLOOKUP($A1994,'2024-25 Salary &amp; Benefits'!$A:$I,4,FALSE)</f>
        <v>1.18</v>
      </c>
      <c r="K1994" s="144">
        <f t="shared" si="332"/>
        <v>627.30999999999995</v>
      </c>
      <c r="L1994" s="143">
        <f t="shared" si="333"/>
        <v>1.84</v>
      </c>
      <c r="M1994" s="145">
        <f>'2024-25 Salary &amp; Benefits'!$E$6</f>
        <v>72728</v>
      </c>
      <c r="N1994" s="145">
        <f>'2024-25 Salary &amp; Benefits'!$F$6</f>
        <v>78209</v>
      </c>
      <c r="O1994" s="9">
        <f t="shared" si="334"/>
        <v>157907.03</v>
      </c>
      <c r="P1994" s="9">
        <f t="shared" si="335"/>
        <v>11900.350000000006</v>
      </c>
      <c r="Q1994" s="9">
        <f>'2024-25 Salary &amp; Benefits'!G$6</f>
        <v>14418.72</v>
      </c>
      <c r="R1994" s="146">
        <f>'2024-25 Salary &amp; Benefits'!H$6</f>
        <v>0.18149999999999999</v>
      </c>
      <c r="S1994" s="146">
        <f>'2024-25 Salary &amp; Benefits'!I$6</f>
        <v>0.17510000000000001</v>
      </c>
      <c r="T1994" s="9">
        <f t="shared" si="336"/>
        <v>57274.32</v>
      </c>
      <c r="U1994" s="9">
        <f t="shared" si="337"/>
        <v>2830.12</v>
      </c>
      <c r="V1994" s="9">
        <f t="shared" si="338"/>
        <v>495.55</v>
      </c>
      <c r="W1994" s="9">
        <f t="shared" si="339"/>
        <v>3325.67</v>
      </c>
      <c r="X1994" s="22">
        <f t="shared" si="340"/>
        <v>230407.37000000002</v>
      </c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</row>
    <row r="1995" spans="1:159" s="4" customFormat="1">
      <c r="A1995" s="78" t="s">
        <v>2449</v>
      </c>
      <c r="B1995" s="90" t="s">
        <v>1723</v>
      </c>
      <c r="C1995" s="91">
        <v>2105</v>
      </c>
      <c r="D1995" s="90" t="s">
        <v>1724</v>
      </c>
      <c r="E1995" s="110" t="str">
        <f>VLOOKUP($C1995,'2023-24 School Level AAFTE'!$C$4:$L$2380,9,FALSE)</f>
        <v>Yes</v>
      </c>
      <c r="F1995" s="98">
        <f>VLOOKUP($C1995,'2023-24 School Level AAFTE'!$C$4:$J$2380,8,FALSE)</f>
        <v>423.78</v>
      </c>
      <c r="G1995" s="100">
        <f>IFERROR(IF(E1995= "yes",VLOOKUP(C1995,Summary!$B:$I,5,0),0),0)</f>
        <v>0</v>
      </c>
      <c r="H1995" s="99">
        <f t="shared" si="331"/>
        <v>423.78</v>
      </c>
      <c r="I1995" s="157">
        <f>VLOOKUP($A1995,'2024-25 Salary &amp; Benefits'!$A:$I,3,FALSE)</f>
        <v>1.18</v>
      </c>
      <c r="J1995" s="157">
        <f>VLOOKUP($A1995,'2024-25 Salary &amp; Benefits'!$A:$I,4,FALSE)</f>
        <v>1.18</v>
      </c>
      <c r="K1995" s="144">
        <f t="shared" si="332"/>
        <v>423.78</v>
      </c>
      <c r="L1995" s="143">
        <f t="shared" si="333"/>
        <v>1.2430000000000001</v>
      </c>
      <c r="M1995" s="145">
        <f>'2024-25 Salary &amp; Benefits'!$E$6</f>
        <v>72728</v>
      </c>
      <c r="N1995" s="145">
        <f>'2024-25 Salary &amp; Benefits'!$F$6</f>
        <v>78209</v>
      </c>
      <c r="O1995" s="9">
        <f t="shared" si="334"/>
        <v>106673.07</v>
      </c>
      <c r="P1995" s="9">
        <f t="shared" si="335"/>
        <v>8039.1999999999971</v>
      </c>
      <c r="Q1995" s="9">
        <f>'2024-25 Salary &amp; Benefits'!G$6</f>
        <v>14418.72</v>
      </c>
      <c r="R1995" s="146">
        <f>'2024-25 Salary &amp; Benefits'!H$6</f>
        <v>0.18149999999999999</v>
      </c>
      <c r="S1995" s="146">
        <f>'2024-25 Salary &amp; Benefits'!I$6</f>
        <v>0.17510000000000001</v>
      </c>
      <c r="T1995" s="9">
        <f t="shared" si="336"/>
        <v>38691.300000000003</v>
      </c>
      <c r="U1995" s="9">
        <f t="shared" si="337"/>
        <v>1911.87</v>
      </c>
      <c r="V1995" s="9">
        <f t="shared" si="338"/>
        <v>334.77</v>
      </c>
      <c r="W1995" s="9">
        <f t="shared" si="339"/>
        <v>2246.64</v>
      </c>
      <c r="X1995" s="22">
        <f t="shared" si="340"/>
        <v>155650.21000000002</v>
      </c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</row>
    <row r="1996" spans="1:159" s="4" customFormat="1">
      <c r="A1996" s="78" t="s">
        <v>2449</v>
      </c>
      <c r="B1996" s="90" t="s">
        <v>1723</v>
      </c>
      <c r="C1996" s="91">
        <v>4274</v>
      </c>
      <c r="D1996" s="90" t="s">
        <v>1726</v>
      </c>
      <c r="E1996" s="110" t="str">
        <f>VLOOKUP($C1996,'2023-24 School Level AAFTE'!$C$4:$L$2380,9,FALSE)</f>
        <v>Yes</v>
      </c>
      <c r="F1996" s="98">
        <f>VLOOKUP($C1996,'2023-24 School Level AAFTE'!$C$4:$J$2380,8,FALSE)</f>
        <v>571.23</v>
      </c>
      <c r="G1996" s="100">
        <f>IFERROR(IF(E1996= "yes",VLOOKUP(C1996,Summary!$B:$I,5,0),0),0)</f>
        <v>0</v>
      </c>
      <c r="H1996" s="99">
        <f t="shared" si="331"/>
        <v>571.23</v>
      </c>
      <c r="I1996" s="157">
        <f>VLOOKUP($A1996,'2024-25 Salary &amp; Benefits'!$A:$I,3,FALSE)</f>
        <v>1.18</v>
      </c>
      <c r="J1996" s="157">
        <f>VLOOKUP($A1996,'2024-25 Salary &amp; Benefits'!$A:$I,4,FALSE)</f>
        <v>1.18</v>
      </c>
      <c r="K1996" s="144">
        <f t="shared" si="332"/>
        <v>571.23</v>
      </c>
      <c r="L1996" s="143">
        <f t="shared" si="333"/>
        <v>1.6759999999999999</v>
      </c>
      <c r="M1996" s="145">
        <f>'2024-25 Salary &amp; Benefits'!$E$6</f>
        <v>72728</v>
      </c>
      <c r="N1996" s="145">
        <f>'2024-25 Salary &amp; Benefits'!$F$6</f>
        <v>78209</v>
      </c>
      <c r="O1996" s="9">
        <f t="shared" si="334"/>
        <v>143832.71</v>
      </c>
      <c r="P1996" s="9">
        <f t="shared" si="335"/>
        <v>10839.670000000013</v>
      </c>
      <c r="Q1996" s="9">
        <f>'2024-25 Salary &amp; Benefits'!G$6</f>
        <v>14418.72</v>
      </c>
      <c r="R1996" s="146">
        <f>'2024-25 Salary &amp; Benefits'!H$6</f>
        <v>0.18149999999999999</v>
      </c>
      <c r="S1996" s="146">
        <f>'2024-25 Salary &amp; Benefits'!I$6</f>
        <v>0.17510000000000001</v>
      </c>
      <c r="T1996" s="9">
        <f t="shared" si="336"/>
        <v>52169.440000000002</v>
      </c>
      <c r="U1996" s="9">
        <f t="shared" si="337"/>
        <v>2577.87</v>
      </c>
      <c r="V1996" s="9">
        <f t="shared" si="338"/>
        <v>451.39</v>
      </c>
      <c r="W1996" s="9">
        <f t="shared" si="339"/>
        <v>3029.2599999999998</v>
      </c>
      <c r="X1996" s="22">
        <f t="shared" si="340"/>
        <v>209871.08000000002</v>
      </c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</row>
    <row r="1997" spans="1:159" s="4" customFormat="1">
      <c r="A1997" s="78" t="s">
        <v>2449</v>
      </c>
      <c r="B1997" s="90" t="s">
        <v>1723</v>
      </c>
      <c r="C1997" s="91">
        <v>5642</v>
      </c>
      <c r="D1997" s="90" t="s">
        <v>3099</v>
      </c>
      <c r="E1997" s="110" t="str">
        <f>VLOOKUP($C1997,'2023-24 School Level AAFTE'!$C$4:$L$2380,9,FALSE)</f>
        <v>No</v>
      </c>
      <c r="F1997" s="98">
        <f>VLOOKUP($C1997,'2023-24 School Level AAFTE'!$C$4:$J$2380,8,FALSE)</f>
        <v>32.67</v>
      </c>
      <c r="G1997" s="100">
        <f>IFERROR(IF(E1997= "yes",VLOOKUP(C1997,Summary!$B:$I,5,0),0),0)</f>
        <v>0</v>
      </c>
      <c r="H1997" s="99">
        <f t="shared" si="331"/>
        <v>0</v>
      </c>
      <c r="I1997" s="157">
        <f>VLOOKUP($A1997,'2024-25 Salary &amp; Benefits'!$A:$I,3,FALSE)</f>
        <v>1.18</v>
      </c>
      <c r="J1997" s="157">
        <f>VLOOKUP($A1997,'2024-25 Salary &amp; Benefits'!$A:$I,4,FALSE)</f>
        <v>1.18</v>
      </c>
      <c r="K1997" s="144">
        <f t="shared" si="332"/>
        <v>0</v>
      </c>
      <c r="L1997" s="143">
        <f t="shared" si="333"/>
        <v>0</v>
      </c>
      <c r="M1997" s="145">
        <f>'2024-25 Salary &amp; Benefits'!$E$6</f>
        <v>72728</v>
      </c>
      <c r="N1997" s="145">
        <f>'2024-25 Salary &amp; Benefits'!$F$6</f>
        <v>78209</v>
      </c>
      <c r="O1997" s="9">
        <f t="shared" si="334"/>
        <v>0</v>
      </c>
      <c r="P1997" s="9">
        <f t="shared" si="335"/>
        <v>0</v>
      </c>
      <c r="Q1997" s="9">
        <f>'2024-25 Salary &amp; Benefits'!G$6</f>
        <v>14418.72</v>
      </c>
      <c r="R1997" s="146">
        <f>'2024-25 Salary &amp; Benefits'!H$6</f>
        <v>0.18149999999999999</v>
      </c>
      <c r="S1997" s="146">
        <f>'2024-25 Salary &amp; Benefits'!I$6</f>
        <v>0.17510000000000001</v>
      </c>
      <c r="T1997" s="9">
        <f t="shared" si="336"/>
        <v>0</v>
      </c>
      <c r="U1997" s="9">
        <f t="shared" si="337"/>
        <v>0</v>
      </c>
      <c r="V1997" s="9">
        <f t="shared" si="338"/>
        <v>0</v>
      </c>
      <c r="W1997" s="9">
        <f t="shared" si="339"/>
        <v>0</v>
      </c>
      <c r="X1997" s="22">
        <f t="shared" si="340"/>
        <v>0</v>
      </c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</row>
    <row r="1998" spans="1:159" s="4" customFormat="1">
      <c r="A1998" s="78" t="s">
        <v>2551</v>
      </c>
      <c r="B1998" s="90" t="s">
        <v>2582</v>
      </c>
      <c r="C1998" s="91">
        <v>5469</v>
      </c>
      <c r="D1998" s="90" t="s">
        <v>2582</v>
      </c>
      <c r="E1998" s="110" t="str">
        <f>VLOOKUP($C1998,'2023-24 School Level AAFTE'!$C$4:$L$2380,9,FALSE)</f>
        <v>No</v>
      </c>
      <c r="F1998" s="98">
        <f>VLOOKUP($C1998,'2023-24 School Level AAFTE'!$C$4:$J$2380,8,FALSE)</f>
        <v>541.94000000000005</v>
      </c>
      <c r="G1998" s="100">
        <f>IFERROR(IF(E1998= "yes",VLOOKUP(C1998,Summary!$B:$I,5,0),0),0)</f>
        <v>0</v>
      </c>
      <c r="H1998" s="99">
        <f t="shared" si="331"/>
        <v>0</v>
      </c>
      <c r="I1998" s="157">
        <f>VLOOKUP($A1998,'2024-25 Salary &amp; Benefits'!$A:$I,3,FALSE)</f>
        <v>1.18</v>
      </c>
      <c r="J1998" s="157">
        <f>VLOOKUP($A1998,'2024-25 Salary &amp; Benefits'!$A:$I,4,FALSE)</f>
        <v>1.18</v>
      </c>
      <c r="K1998" s="144">
        <f t="shared" si="332"/>
        <v>0</v>
      </c>
      <c r="L1998" s="143">
        <f t="shared" si="333"/>
        <v>0</v>
      </c>
      <c r="M1998" s="145">
        <f>'2024-25 Salary &amp; Benefits'!$E$6</f>
        <v>72728</v>
      </c>
      <c r="N1998" s="145">
        <f>'2024-25 Salary &amp; Benefits'!$F$6</f>
        <v>78209</v>
      </c>
      <c r="O1998" s="9">
        <f t="shared" si="334"/>
        <v>0</v>
      </c>
      <c r="P1998" s="9">
        <f t="shared" si="335"/>
        <v>0</v>
      </c>
      <c r="Q1998" s="9">
        <f>'2024-25 Salary &amp; Benefits'!G$6</f>
        <v>14418.72</v>
      </c>
      <c r="R1998" s="146">
        <f>'2024-25 Salary &amp; Benefits'!H$6</f>
        <v>0.18149999999999999</v>
      </c>
      <c r="S1998" s="146">
        <f>'2024-25 Salary &amp; Benefits'!I$6</f>
        <v>0.17510000000000001</v>
      </c>
      <c r="T1998" s="9">
        <f t="shared" si="336"/>
        <v>0</v>
      </c>
      <c r="U1998" s="9">
        <f t="shared" si="337"/>
        <v>0</v>
      </c>
      <c r="V1998" s="9">
        <f t="shared" si="338"/>
        <v>0</v>
      </c>
      <c r="W1998" s="9">
        <f t="shared" si="339"/>
        <v>0</v>
      </c>
      <c r="X1998" s="22">
        <f t="shared" si="340"/>
        <v>0</v>
      </c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</row>
    <row r="1999" spans="1:159" s="4" customFormat="1">
      <c r="A1999" s="78" t="s">
        <v>2423</v>
      </c>
      <c r="B1999" s="90" t="s">
        <v>1506</v>
      </c>
      <c r="C1999" s="91">
        <v>5376</v>
      </c>
      <c r="D1999" s="90" t="s">
        <v>1506</v>
      </c>
      <c r="E1999" s="110" t="str">
        <f>VLOOKUP($C1999,'2023-24 School Level AAFTE'!$C$4:$L$2380,9,FALSE)</f>
        <v>Yes</v>
      </c>
      <c r="F1999" s="98">
        <f>VLOOKUP($C1999,'2023-24 School Level AAFTE'!$C$4:$J$2380,8,FALSE)</f>
        <v>153</v>
      </c>
      <c r="G1999" s="100">
        <f>IFERROR(IF(E1999= "yes",VLOOKUP(C1999,Summary!$B:$I,5,0),0),0)</f>
        <v>0</v>
      </c>
      <c r="H1999" s="99">
        <f t="shared" si="331"/>
        <v>153</v>
      </c>
      <c r="I1999" s="157">
        <f>VLOOKUP($A1999,'2024-25 Salary &amp; Benefits'!$A:$I,3,FALSE)</f>
        <v>1.1200000000000001</v>
      </c>
      <c r="J1999" s="157">
        <f>VLOOKUP($A1999,'2024-25 Salary &amp; Benefits'!$A:$I,4,FALSE)</f>
        <v>1.1200000000000001</v>
      </c>
      <c r="K1999" s="144">
        <f t="shared" si="332"/>
        <v>153</v>
      </c>
      <c r="L1999" s="143">
        <f t="shared" si="333"/>
        <v>0.44900000000000001</v>
      </c>
      <c r="M1999" s="145">
        <f>'2024-25 Salary &amp; Benefits'!$E$6</f>
        <v>72728</v>
      </c>
      <c r="N1999" s="145">
        <f>'2024-25 Salary &amp; Benefits'!$F$6</f>
        <v>78209</v>
      </c>
      <c r="O1999" s="9">
        <f t="shared" si="334"/>
        <v>36573.46</v>
      </c>
      <c r="P1999" s="9">
        <f t="shared" si="335"/>
        <v>2756.2799999999988</v>
      </c>
      <c r="Q1999" s="9">
        <f>'2024-25 Salary &amp; Benefits'!G$6</f>
        <v>14418.72</v>
      </c>
      <c r="R1999" s="146">
        <f>'2024-25 Salary &amp; Benefits'!H$6</f>
        <v>0.18149999999999999</v>
      </c>
      <c r="S1999" s="146">
        <f>'2024-25 Salary &amp; Benefits'!I$6</f>
        <v>0.17510000000000001</v>
      </c>
      <c r="T1999" s="9">
        <f t="shared" si="336"/>
        <v>13594.71</v>
      </c>
      <c r="U1999" s="9">
        <f t="shared" si="337"/>
        <v>655.5</v>
      </c>
      <c r="V1999" s="9">
        <f t="shared" si="338"/>
        <v>114.78</v>
      </c>
      <c r="W1999" s="9">
        <f t="shared" si="339"/>
        <v>770.28</v>
      </c>
      <c r="X1999" s="22">
        <f t="shared" si="340"/>
        <v>53694.729999999996</v>
      </c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</row>
    <row r="2000" spans="1:159" s="4" customFormat="1">
      <c r="A2000" s="78" t="s">
        <v>2338</v>
      </c>
      <c r="B2000" s="90" t="s">
        <v>1001</v>
      </c>
      <c r="C2000" s="91">
        <v>5375</v>
      </c>
      <c r="D2000" s="90" t="s">
        <v>1001</v>
      </c>
      <c r="E2000" s="110" t="str">
        <f>VLOOKUP($C2000,'2023-24 School Level AAFTE'!$C$4:$L$2380,9,FALSE)</f>
        <v>No</v>
      </c>
      <c r="F2000" s="98">
        <f>VLOOKUP($C2000,'2023-24 School Level AAFTE'!$C$4:$J$2380,8,FALSE)</f>
        <v>222.26000000000002</v>
      </c>
      <c r="G2000" s="100">
        <f>IFERROR(IF(E2000= "yes",VLOOKUP(C2000,Summary!$B:$I,5,0),0),0)</f>
        <v>0</v>
      </c>
      <c r="H2000" s="99">
        <f t="shared" si="331"/>
        <v>0</v>
      </c>
      <c r="I2000" s="157">
        <f>VLOOKUP($A2000,'2024-25 Salary &amp; Benefits'!$A:$I,3,FALSE)</f>
        <v>1.18</v>
      </c>
      <c r="J2000" s="157">
        <f>VLOOKUP($A2000,'2024-25 Salary &amp; Benefits'!$A:$I,4,FALSE)</f>
        <v>1.18</v>
      </c>
      <c r="K2000" s="144">
        <f t="shared" si="332"/>
        <v>0</v>
      </c>
      <c r="L2000" s="143">
        <f t="shared" si="333"/>
        <v>0</v>
      </c>
      <c r="M2000" s="145">
        <f>'2024-25 Salary &amp; Benefits'!$E$6</f>
        <v>72728</v>
      </c>
      <c r="N2000" s="145">
        <f>'2024-25 Salary &amp; Benefits'!$F$6</f>
        <v>78209</v>
      </c>
      <c r="O2000" s="9">
        <f t="shared" si="334"/>
        <v>0</v>
      </c>
      <c r="P2000" s="9">
        <f t="shared" si="335"/>
        <v>0</v>
      </c>
      <c r="Q2000" s="9">
        <f>'2024-25 Salary &amp; Benefits'!G$6</f>
        <v>14418.72</v>
      </c>
      <c r="R2000" s="146">
        <f>'2024-25 Salary &amp; Benefits'!H$6</f>
        <v>0.18149999999999999</v>
      </c>
      <c r="S2000" s="146">
        <f>'2024-25 Salary &amp; Benefits'!I$6</f>
        <v>0.17510000000000001</v>
      </c>
      <c r="T2000" s="9">
        <f t="shared" si="336"/>
        <v>0</v>
      </c>
      <c r="U2000" s="9">
        <f t="shared" si="337"/>
        <v>0</v>
      </c>
      <c r="V2000" s="9">
        <f t="shared" si="338"/>
        <v>0</v>
      </c>
      <c r="W2000" s="9">
        <f t="shared" si="339"/>
        <v>0</v>
      </c>
      <c r="X2000" s="22">
        <f t="shared" si="340"/>
        <v>0</v>
      </c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</row>
    <row r="2001" spans="1:159" s="4" customFormat="1">
      <c r="A2001" s="78" t="s">
        <v>2475</v>
      </c>
      <c r="B2001" s="90" t="s">
        <v>1919</v>
      </c>
      <c r="C2001" s="91">
        <v>4394</v>
      </c>
      <c r="D2001" s="90" t="s">
        <v>1920</v>
      </c>
      <c r="E2001" s="110" t="str">
        <f>VLOOKUP($C2001,'2023-24 School Level AAFTE'!$C$4:$L$2380,9,FALSE)</f>
        <v>Yes</v>
      </c>
      <c r="F2001" s="98">
        <f>VLOOKUP($C2001,'2023-24 School Level AAFTE'!$C$4:$J$2380,8,FALSE)</f>
        <v>81.290000000000006</v>
      </c>
      <c r="G2001" s="100">
        <f>IFERROR(IF(E2001= "yes",VLOOKUP(C2001,Summary!$B:$I,5,0),0),0)</f>
        <v>0</v>
      </c>
      <c r="H2001" s="99">
        <f t="shared" si="331"/>
        <v>81.290000000000006</v>
      </c>
      <c r="I2001" s="157">
        <f>VLOOKUP($A2001,'2024-25 Salary &amp; Benefits'!$A:$I,3,FALSE)</f>
        <v>1</v>
      </c>
      <c r="J2001" s="157">
        <f>VLOOKUP($A2001,'2024-25 Salary &amp; Benefits'!$A:$I,4,FALSE)</f>
        <v>1</v>
      </c>
      <c r="K2001" s="144">
        <f t="shared" si="332"/>
        <v>81.290000000000006</v>
      </c>
      <c r="L2001" s="143">
        <f t="shared" si="333"/>
        <v>0.23799999999999999</v>
      </c>
      <c r="M2001" s="145">
        <f>'2024-25 Salary &amp; Benefits'!$E$6</f>
        <v>72728</v>
      </c>
      <c r="N2001" s="145">
        <f>'2024-25 Salary &amp; Benefits'!$F$6</f>
        <v>78209</v>
      </c>
      <c r="O2001" s="9">
        <f t="shared" si="334"/>
        <v>17309.259999999998</v>
      </c>
      <c r="P2001" s="9">
        <f t="shared" si="335"/>
        <v>1304.4800000000032</v>
      </c>
      <c r="Q2001" s="9">
        <f>'2024-25 Salary &amp; Benefits'!G$6</f>
        <v>14418.72</v>
      </c>
      <c r="R2001" s="146">
        <f>'2024-25 Salary &amp; Benefits'!H$6</f>
        <v>0.18149999999999999</v>
      </c>
      <c r="S2001" s="146">
        <f>'2024-25 Salary &amp; Benefits'!I$6</f>
        <v>0.17510000000000001</v>
      </c>
      <c r="T2001" s="9">
        <f t="shared" si="336"/>
        <v>6801.7</v>
      </c>
      <c r="U2001" s="9">
        <f t="shared" si="337"/>
        <v>310.23</v>
      </c>
      <c r="V2001" s="9">
        <f t="shared" si="338"/>
        <v>54.32</v>
      </c>
      <c r="W2001" s="9">
        <f t="shared" si="339"/>
        <v>364.55</v>
      </c>
      <c r="X2001" s="22">
        <f t="shared" si="340"/>
        <v>25779.99</v>
      </c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</row>
    <row r="2002" spans="1:159" s="4" customFormat="1">
      <c r="A2002" s="78" t="s">
        <v>2413</v>
      </c>
      <c r="B2002" s="90" t="s">
        <v>1381</v>
      </c>
      <c r="C2002" s="91">
        <v>3349</v>
      </c>
      <c r="D2002" s="90" t="s">
        <v>1384</v>
      </c>
      <c r="E2002" s="110" t="str">
        <f>VLOOKUP($C2002,'2023-24 School Level AAFTE'!$C$4:$L$2380,9,FALSE)</f>
        <v>No</v>
      </c>
      <c r="F2002" s="98">
        <f>VLOOKUP($C2002,'2023-24 School Level AAFTE'!$C$4:$J$2380,8,FALSE)</f>
        <v>427.33</v>
      </c>
      <c r="G2002" s="100">
        <f>IFERROR(IF(E2002= "yes",VLOOKUP(C2002,Summary!$B:$I,5,0),0),0)</f>
        <v>0</v>
      </c>
      <c r="H2002" s="99">
        <f t="shared" si="331"/>
        <v>0</v>
      </c>
      <c r="I2002" s="157">
        <f>VLOOKUP($A2002,'2024-25 Salary &amp; Benefits'!$A:$I,3,FALSE)</f>
        <v>1.1200000000000001</v>
      </c>
      <c r="J2002" s="157">
        <f>VLOOKUP($A2002,'2024-25 Salary &amp; Benefits'!$A:$I,4,FALSE)</f>
        <v>1.1200000000000001</v>
      </c>
      <c r="K2002" s="144">
        <f t="shared" si="332"/>
        <v>0</v>
      </c>
      <c r="L2002" s="143">
        <f t="shared" si="333"/>
        <v>0</v>
      </c>
      <c r="M2002" s="145">
        <f>'2024-25 Salary &amp; Benefits'!$E$6</f>
        <v>72728</v>
      </c>
      <c r="N2002" s="145">
        <f>'2024-25 Salary &amp; Benefits'!$F$6</f>
        <v>78209</v>
      </c>
      <c r="O2002" s="9">
        <f t="shared" si="334"/>
        <v>0</v>
      </c>
      <c r="P2002" s="9">
        <f t="shared" si="335"/>
        <v>0</v>
      </c>
      <c r="Q2002" s="9">
        <f>'2024-25 Salary &amp; Benefits'!G$6</f>
        <v>14418.72</v>
      </c>
      <c r="R2002" s="146">
        <f>'2024-25 Salary &amp; Benefits'!H$6</f>
        <v>0.18149999999999999</v>
      </c>
      <c r="S2002" s="146">
        <f>'2024-25 Salary &amp; Benefits'!I$6</f>
        <v>0.17510000000000001</v>
      </c>
      <c r="T2002" s="9">
        <f t="shared" si="336"/>
        <v>0</v>
      </c>
      <c r="U2002" s="9">
        <f t="shared" si="337"/>
        <v>0</v>
      </c>
      <c r="V2002" s="9">
        <f t="shared" si="338"/>
        <v>0</v>
      </c>
      <c r="W2002" s="9">
        <f t="shared" si="339"/>
        <v>0</v>
      </c>
      <c r="X2002" s="22">
        <f t="shared" si="340"/>
        <v>0</v>
      </c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</row>
    <row r="2003" spans="1:159" s="4" customFormat="1">
      <c r="A2003" s="78" t="s">
        <v>2413</v>
      </c>
      <c r="B2003" s="90" t="s">
        <v>1381</v>
      </c>
      <c r="C2003" s="91">
        <v>4585</v>
      </c>
      <c r="D2003" s="90" t="s">
        <v>1393</v>
      </c>
      <c r="E2003" s="110" t="str">
        <f>VLOOKUP($C2003,'2023-24 School Level AAFTE'!$C$4:$L$2380,9,FALSE)</f>
        <v>No</v>
      </c>
      <c r="F2003" s="98">
        <f>VLOOKUP($C2003,'2023-24 School Level AAFTE'!$C$4:$J$2380,8,FALSE)</f>
        <v>1661.96</v>
      </c>
      <c r="G2003" s="100">
        <f>IFERROR(IF(E2003= "yes",VLOOKUP(C2003,Summary!$B:$I,5,0),0),0)</f>
        <v>0</v>
      </c>
      <c r="H2003" s="99">
        <f t="shared" si="331"/>
        <v>0</v>
      </c>
      <c r="I2003" s="157">
        <f>VLOOKUP($A2003,'2024-25 Salary &amp; Benefits'!$A:$I,3,FALSE)</f>
        <v>1.1200000000000001</v>
      </c>
      <c r="J2003" s="157">
        <f>VLOOKUP($A2003,'2024-25 Salary &amp; Benefits'!$A:$I,4,FALSE)</f>
        <v>1.1200000000000001</v>
      </c>
      <c r="K2003" s="144">
        <f t="shared" si="332"/>
        <v>0</v>
      </c>
      <c r="L2003" s="143">
        <f t="shared" si="333"/>
        <v>0</v>
      </c>
      <c r="M2003" s="145">
        <f>'2024-25 Salary &amp; Benefits'!$E$6</f>
        <v>72728</v>
      </c>
      <c r="N2003" s="145">
        <f>'2024-25 Salary &amp; Benefits'!$F$6</f>
        <v>78209</v>
      </c>
      <c r="O2003" s="9">
        <f t="shared" si="334"/>
        <v>0</v>
      </c>
      <c r="P2003" s="9">
        <f t="shared" si="335"/>
        <v>0</v>
      </c>
      <c r="Q2003" s="9">
        <f>'2024-25 Salary &amp; Benefits'!G$6</f>
        <v>14418.72</v>
      </c>
      <c r="R2003" s="146">
        <f>'2024-25 Salary &amp; Benefits'!H$6</f>
        <v>0.18149999999999999</v>
      </c>
      <c r="S2003" s="146">
        <f>'2024-25 Salary &amp; Benefits'!I$6</f>
        <v>0.17510000000000001</v>
      </c>
      <c r="T2003" s="9">
        <f t="shared" si="336"/>
        <v>0</v>
      </c>
      <c r="U2003" s="9">
        <f t="shared" si="337"/>
        <v>0</v>
      </c>
      <c r="V2003" s="9">
        <f t="shared" si="338"/>
        <v>0</v>
      </c>
      <c r="W2003" s="9">
        <f t="shared" si="339"/>
        <v>0</v>
      </c>
      <c r="X2003" s="22">
        <f t="shared" si="340"/>
        <v>0</v>
      </c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</row>
    <row r="2004" spans="1:159" s="4" customFormat="1">
      <c r="A2004" s="78" t="s">
        <v>2413</v>
      </c>
      <c r="B2004" s="90" t="s">
        <v>1381</v>
      </c>
      <c r="C2004" s="91">
        <v>4435</v>
      </c>
      <c r="D2004" s="90" t="s">
        <v>1391</v>
      </c>
      <c r="E2004" s="110" t="str">
        <f>VLOOKUP($C2004,'2023-24 School Level AAFTE'!$C$4:$L$2380,9,FALSE)</f>
        <v>No</v>
      </c>
      <c r="F2004" s="98">
        <f>VLOOKUP($C2004,'2023-24 School Level AAFTE'!$C$4:$J$2380,8,FALSE)</f>
        <v>367</v>
      </c>
      <c r="G2004" s="100">
        <f>IFERROR(IF(E2004= "yes",VLOOKUP(C2004,Summary!$B:$I,5,0),0),0)</f>
        <v>0</v>
      </c>
      <c r="H2004" s="99">
        <f t="shared" si="331"/>
        <v>0</v>
      </c>
      <c r="I2004" s="157">
        <f>VLOOKUP($A2004,'2024-25 Salary &amp; Benefits'!$A:$I,3,FALSE)</f>
        <v>1.1200000000000001</v>
      </c>
      <c r="J2004" s="157">
        <f>VLOOKUP($A2004,'2024-25 Salary &amp; Benefits'!$A:$I,4,FALSE)</f>
        <v>1.1200000000000001</v>
      </c>
      <c r="K2004" s="144">
        <f t="shared" si="332"/>
        <v>0</v>
      </c>
      <c r="L2004" s="143">
        <f t="shared" si="333"/>
        <v>0</v>
      </c>
      <c r="M2004" s="145">
        <f>'2024-25 Salary &amp; Benefits'!$E$6</f>
        <v>72728</v>
      </c>
      <c r="N2004" s="145">
        <f>'2024-25 Salary &amp; Benefits'!$F$6</f>
        <v>78209</v>
      </c>
      <c r="O2004" s="9">
        <f t="shared" si="334"/>
        <v>0</v>
      </c>
      <c r="P2004" s="9">
        <f t="shared" si="335"/>
        <v>0</v>
      </c>
      <c r="Q2004" s="9">
        <f>'2024-25 Salary &amp; Benefits'!G$6</f>
        <v>14418.72</v>
      </c>
      <c r="R2004" s="146">
        <f>'2024-25 Salary &amp; Benefits'!H$6</f>
        <v>0.18149999999999999</v>
      </c>
      <c r="S2004" s="146">
        <f>'2024-25 Salary &amp; Benefits'!I$6</f>
        <v>0.17510000000000001</v>
      </c>
      <c r="T2004" s="9">
        <f t="shared" si="336"/>
        <v>0</v>
      </c>
      <c r="U2004" s="9">
        <f t="shared" si="337"/>
        <v>0</v>
      </c>
      <c r="V2004" s="9">
        <f t="shared" si="338"/>
        <v>0</v>
      </c>
      <c r="W2004" s="9">
        <f t="shared" si="339"/>
        <v>0</v>
      </c>
      <c r="X2004" s="22">
        <f t="shared" si="340"/>
        <v>0</v>
      </c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</row>
    <row r="2005" spans="1:159" s="4" customFormat="1">
      <c r="A2005" s="78" t="s">
        <v>2413</v>
      </c>
      <c r="B2005" s="90" t="s">
        <v>1381</v>
      </c>
      <c r="C2005" s="91">
        <v>4541</v>
      </c>
      <c r="D2005" s="90" t="s">
        <v>1392</v>
      </c>
      <c r="E2005" s="110" t="str">
        <f>VLOOKUP($C2005,'2023-24 School Level AAFTE'!$C$4:$L$2380,9,FALSE)</f>
        <v>Yes</v>
      </c>
      <c r="F2005" s="98">
        <f>VLOOKUP($C2005,'2023-24 School Level AAFTE'!$C$4:$J$2380,8,FALSE)</f>
        <v>428.03</v>
      </c>
      <c r="G2005" s="100">
        <f>IFERROR(IF(E2005= "yes",VLOOKUP(C2005,Summary!$B:$I,5,0),0),0)</f>
        <v>0</v>
      </c>
      <c r="H2005" s="99">
        <f t="shared" si="331"/>
        <v>428.03</v>
      </c>
      <c r="I2005" s="157">
        <f>VLOOKUP($A2005,'2024-25 Salary &amp; Benefits'!$A:$I,3,FALSE)</f>
        <v>1.1200000000000001</v>
      </c>
      <c r="J2005" s="157">
        <f>VLOOKUP($A2005,'2024-25 Salary &amp; Benefits'!$A:$I,4,FALSE)</f>
        <v>1.1200000000000001</v>
      </c>
      <c r="K2005" s="144">
        <f t="shared" si="332"/>
        <v>428.03</v>
      </c>
      <c r="L2005" s="143">
        <f t="shared" si="333"/>
        <v>1.256</v>
      </c>
      <c r="M2005" s="145">
        <f>'2024-25 Salary &amp; Benefits'!$E$6</f>
        <v>72728</v>
      </c>
      <c r="N2005" s="145">
        <f>'2024-25 Salary &amp; Benefits'!$F$6</f>
        <v>78209</v>
      </c>
      <c r="O2005" s="9">
        <f t="shared" si="334"/>
        <v>102307.93</v>
      </c>
      <c r="P2005" s="9">
        <f t="shared" si="335"/>
        <v>7710.2300000000105</v>
      </c>
      <c r="Q2005" s="9">
        <f>'2024-25 Salary &amp; Benefits'!G$6</f>
        <v>14418.72</v>
      </c>
      <c r="R2005" s="146">
        <f>'2024-25 Salary &amp; Benefits'!H$6</f>
        <v>0.18149999999999999</v>
      </c>
      <c r="S2005" s="146">
        <f>'2024-25 Salary &amp; Benefits'!I$6</f>
        <v>0.17510000000000001</v>
      </c>
      <c r="T2005" s="9">
        <f t="shared" si="336"/>
        <v>38028.86</v>
      </c>
      <c r="U2005" s="9">
        <f t="shared" si="337"/>
        <v>1833.64</v>
      </c>
      <c r="V2005" s="9">
        <f t="shared" si="338"/>
        <v>321.07</v>
      </c>
      <c r="W2005" s="9">
        <f t="shared" si="339"/>
        <v>2154.71</v>
      </c>
      <c r="X2005" s="22">
        <f t="shared" si="340"/>
        <v>150201.72999999998</v>
      </c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</row>
    <row r="2006" spans="1:159" s="4" customFormat="1">
      <c r="A2006" s="78" t="s">
        <v>2413</v>
      </c>
      <c r="B2006" s="90" t="s">
        <v>1381</v>
      </c>
      <c r="C2006" s="91">
        <v>3399</v>
      </c>
      <c r="D2006" s="90" t="s">
        <v>1385</v>
      </c>
      <c r="E2006" s="110" t="str">
        <f>VLOOKUP($C2006,'2023-24 School Level AAFTE'!$C$4:$L$2380,9,FALSE)</f>
        <v>No</v>
      </c>
      <c r="F2006" s="98">
        <f>VLOOKUP($C2006,'2023-24 School Level AAFTE'!$C$4:$J$2380,8,FALSE)</f>
        <v>710.38</v>
      </c>
      <c r="G2006" s="100">
        <f>IFERROR(IF(E2006= "yes",VLOOKUP(C2006,Summary!$B:$I,5,0),0),0)</f>
        <v>0</v>
      </c>
      <c r="H2006" s="99">
        <f t="shared" si="331"/>
        <v>0</v>
      </c>
      <c r="I2006" s="157">
        <f>VLOOKUP($A2006,'2024-25 Salary &amp; Benefits'!$A:$I,3,FALSE)</f>
        <v>1.1200000000000001</v>
      </c>
      <c r="J2006" s="157">
        <f>VLOOKUP($A2006,'2024-25 Salary &amp; Benefits'!$A:$I,4,FALSE)</f>
        <v>1.1200000000000001</v>
      </c>
      <c r="K2006" s="144">
        <f t="shared" si="332"/>
        <v>0</v>
      </c>
      <c r="L2006" s="143">
        <f t="shared" si="333"/>
        <v>0</v>
      </c>
      <c r="M2006" s="145">
        <f>'2024-25 Salary &amp; Benefits'!$E$6</f>
        <v>72728</v>
      </c>
      <c r="N2006" s="145">
        <f>'2024-25 Salary &amp; Benefits'!$F$6</f>
        <v>78209</v>
      </c>
      <c r="O2006" s="9">
        <f t="shared" si="334"/>
        <v>0</v>
      </c>
      <c r="P2006" s="9">
        <f t="shared" si="335"/>
        <v>0</v>
      </c>
      <c r="Q2006" s="9">
        <f>'2024-25 Salary &amp; Benefits'!G$6</f>
        <v>14418.72</v>
      </c>
      <c r="R2006" s="146">
        <f>'2024-25 Salary &amp; Benefits'!H$6</f>
        <v>0.18149999999999999</v>
      </c>
      <c r="S2006" s="146">
        <f>'2024-25 Salary &amp; Benefits'!I$6</f>
        <v>0.17510000000000001</v>
      </c>
      <c r="T2006" s="9">
        <f t="shared" si="336"/>
        <v>0</v>
      </c>
      <c r="U2006" s="9">
        <f t="shared" si="337"/>
        <v>0</v>
      </c>
      <c r="V2006" s="9">
        <f t="shared" si="338"/>
        <v>0</v>
      </c>
      <c r="W2006" s="9">
        <f t="shared" si="339"/>
        <v>0</v>
      </c>
      <c r="X2006" s="22">
        <f t="shared" si="340"/>
        <v>0</v>
      </c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</row>
    <row r="2007" spans="1:159" s="4" customFormat="1">
      <c r="A2007" s="78" t="s">
        <v>2413</v>
      </c>
      <c r="B2007" s="90" t="s">
        <v>1381</v>
      </c>
      <c r="C2007" s="91">
        <v>4250</v>
      </c>
      <c r="D2007" s="90" t="s">
        <v>1389</v>
      </c>
      <c r="E2007" s="110" t="str">
        <f>VLOOKUP($C2007,'2023-24 School Level AAFTE'!$C$4:$L$2380,9,FALSE)</f>
        <v>No</v>
      </c>
      <c r="F2007" s="98">
        <f>VLOOKUP($C2007,'2023-24 School Level AAFTE'!$C$4:$J$2380,8,FALSE)</f>
        <v>543.73</v>
      </c>
      <c r="G2007" s="100">
        <f>IFERROR(IF(E2007= "yes",VLOOKUP(C2007,Summary!$B:$I,5,0),0),0)</f>
        <v>0</v>
      </c>
      <c r="H2007" s="99">
        <f t="shared" si="331"/>
        <v>0</v>
      </c>
      <c r="I2007" s="157">
        <f>VLOOKUP($A2007,'2024-25 Salary &amp; Benefits'!$A:$I,3,FALSE)</f>
        <v>1.1200000000000001</v>
      </c>
      <c r="J2007" s="157">
        <f>VLOOKUP($A2007,'2024-25 Salary &amp; Benefits'!$A:$I,4,FALSE)</f>
        <v>1.1200000000000001</v>
      </c>
      <c r="K2007" s="144">
        <f t="shared" si="332"/>
        <v>0</v>
      </c>
      <c r="L2007" s="143">
        <f t="shared" si="333"/>
        <v>0</v>
      </c>
      <c r="M2007" s="145">
        <f>'2024-25 Salary &amp; Benefits'!$E$6</f>
        <v>72728</v>
      </c>
      <c r="N2007" s="145">
        <f>'2024-25 Salary &amp; Benefits'!$F$6</f>
        <v>78209</v>
      </c>
      <c r="O2007" s="9">
        <f t="shared" si="334"/>
        <v>0</v>
      </c>
      <c r="P2007" s="9">
        <f t="shared" si="335"/>
        <v>0</v>
      </c>
      <c r="Q2007" s="9">
        <f>'2024-25 Salary &amp; Benefits'!G$6</f>
        <v>14418.72</v>
      </c>
      <c r="R2007" s="146">
        <f>'2024-25 Salary &amp; Benefits'!H$6</f>
        <v>0.18149999999999999</v>
      </c>
      <c r="S2007" s="146">
        <f>'2024-25 Salary &amp; Benefits'!I$6</f>
        <v>0.17510000000000001</v>
      </c>
      <c r="T2007" s="9">
        <f t="shared" si="336"/>
        <v>0</v>
      </c>
      <c r="U2007" s="9">
        <f t="shared" si="337"/>
        <v>0</v>
      </c>
      <c r="V2007" s="9">
        <f t="shared" si="338"/>
        <v>0</v>
      </c>
      <c r="W2007" s="9">
        <f t="shared" si="339"/>
        <v>0</v>
      </c>
      <c r="X2007" s="22">
        <f t="shared" si="340"/>
        <v>0</v>
      </c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</row>
    <row r="2008" spans="1:159" s="4" customFormat="1">
      <c r="A2008" s="78" t="s">
        <v>2413</v>
      </c>
      <c r="B2008" s="90" t="s">
        <v>1381</v>
      </c>
      <c r="C2008" s="89">
        <v>4132</v>
      </c>
      <c r="D2008" s="79" t="s">
        <v>1387</v>
      </c>
      <c r="E2008" s="110" t="str">
        <f>VLOOKUP($C2008,'2023-24 School Level AAFTE'!$C$4:$L$2380,9,FALSE)</f>
        <v>No</v>
      </c>
      <c r="F2008" s="98">
        <f>VLOOKUP($C2008,'2023-24 School Level AAFTE'!$C$4:$J$2380,8,FALSE)</f>
        <v>740.26</v>
      </c>
      <c r="G2008" s="100">
        <f>IFERROR(IF(E2008= "yes",VLOOKUP(C2008,Summary!$B:$I,5,0),0),0)</f>
        <v>0</v>
      </c>
      <c r="H2008" s="99">
        <f t="shared" si="331"/>
        <v>0</v>
      </c>
      <c r="I2008" s="157">
        <f>VLOOKUP($A2008,'2024-25 Salary &amp; Benefits'!$A:$I,3,FALSE)</f>
        <v>1.1200000000000001</v>
      </c>
      <c r="J2008" s="157">
        <f>VLOOKUP($A2008,'2024-25 Salary &amp; Benefits'!$A:$I,4,FALSE)</f>
        <v>1.1200000000000001</v>
      </c>
      <c r="K2008" s="144">
        <f t="shared" si="332"/>
        <v>0</v>
      </c>
      <c r="L2008" s="143">
        <f t="shared" si="333"/>
        <v>0</v>
      </c>
      <c r="M2008" s="145">
        <f>'2024-25 Salary &amp; Benefits'!$E$6</f>
        <v>72728</v>
      </c>
      <c r="N2008" s="145">
        <f>'2024-25 Salary &amp; Benefits'!$F$6</f>
        <v>78209</v>
      </c>
      <c r="O2008" s="9">
        <f t="shared" si="334"/>
        <v>0</v>
      </c>
      <c r="P2008" s="9">
        <f t="shared" si="335"/>
        <v>0</v>
      </c>
      <c r="Q2008" s="9">
        <f>'2024-25 Salary &amp; Benefits'!G$6</f>
        <v>14418.72</v>
      </c>
      <c r="R2008" s="146">
        <f>'2024-25 Salary &amp; Benefits'!H$6</f>
        <v>0.18149999999999999</v>
      </c>
      <c r="S2008" s="146">
        <f>'2024-25 Salary &amp; Benefits'!I$6</f>
        <v>0.17510000000000001</v>
      </c>
      <c r="T2008" s="9">
        <f t="shared" si="336"/>
        <v>0</v>
      </c>
      <c r="U2008" s="9">
        <f t="shared" si="337"/>
        <v>0</v>
      </c>
      <c r="V2008" s="9">
        <f t="shared" si="338"/>
        <v>0</v>
      </c>
      <c r="W2008" s="9">
        <f t="shared" si="339"/>
        <v>0</v>
      </c>
      <c r="X2008" s="22">
        <f t="shared" si="340"/>
        <v>0</v>
      </c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</row>
    <row r="2009" spans="1:159" s="4" customFormat="1">
      <c r="A2009" s="78" t="s">
        <v>2413</v>
      </c>
      <c r="B2009" s="90" t="s">
        <v>1381</v>
      </c>
      <c r="C2009" s="91">
        <v>4402</v>
      </c>
      <c r="D2009" s="90" t="s">
        <v>1390</v>
      </c>
      <c r="E2009" s="110" t="str">
        <f>VLOOKUP($C2009,'2023-24 School Level AAFTE'!$C$4:$L$2380,9,FALSE)</f>
        <v>Yes</v>
      </c>
      <c r="F2009" s="98">
        <f>VLOOKUP($C2009,'2023-24 School Level AAFTE'!$C$4:$J$2380,8,FALSE)</f>
        <v>444.36</v>
      </c>
      <c r="G2009" s="100">
        <f>IFERROR(IF(E2009= "yes",VLOOKUP(C2009,Summary!$B:$I,5,0),0),0)</f>
        <v>0</v>
      </c>
      <c r="H2009" s="99">
        <f t="shared" si="331"/>
        <v>444.36</v>
      </c>
      <c r="I2009" s="157">
        <f>VLOOKUP($A2009,'2024-25 Salary &amp; Benefits'!$A:$I,3,FALSE)</f>
        <v>1.1200000000000001</v>
      </c>
      <c r="J2009" s="157">
        <f>VLOOKUP($A2009,'2024-25 Salary &amp; Benefits'!$A:$I,4,FALSE)</f>
        <v>1.1200000000000001</v>
      </c>
      <c r="K2009" s="144">
        <f t="shared" si="332"/>
        <v>444.36</v>
      </c>
      <c r="L2009" s="143">
        <f t="shared" si="333"/>
        <v>1.3029999999999999</v>
      </c>
      <c r="M2009" s="145">
        <f>'2024-25 Salary &amp; Benefits'!$E$6</f>
        <v>72728</v>
      </c>
      <c r="N2009" s="145">
        <f>'2024-25 Salary &amp; Benefits'!$F$6</f>
        <v>78209</v>
      </c>
      <c r="O2009" s="9">
        <f t="shared" si="334"/>
        <v>106136.33</v>
      </c>
      <c r="P2009" s="9">
        <f t="shared" si="335"/>
        <v>7998.7599999999948</v>
      </c>
      <c r="Q2009" s="9">
        <f>'2024-25 Salary &amp; Benefits'!G$6</f>
        <v>14418.72</v>
      </c>
      <c r="R2009" s="146">
        <f>'2024-25 Salary &amp; Benefits'!H$6</f>
        <v>0.18149999999999999</v>
      </c>
      <c r="S2009" s="146">
        <f>'2024-25 Salary &amp; Benefits'!I$6</f>
        <v>0.17510000000000001</v>
      </c>
      <c r="T2009" s="9">
        <f t="shared" si="336"/>
        <v>39451.919999999998</v>
      </c>
      <c r="U2009" s="9">
        <f t="shared" si="337"/>
        <v>1902.25</v>
      </c>
      <c r="V2009" s="9">
        <f t="shared" si="338"/>
        <v>333.08</v>
      </c>
      <c r="W2009" s="9">
        <f t="shared" si="339"/>
        <v>2235.33</v>
      </c>
      <c r="X2009" s="22">
        <f t="shared" si="340"/>
        <v>155822.34</v>
      </c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</row>
    <row r="2010" spans="1:159" s="4" customFormat="1">
      <c r="A2010" s="78" t="s">
        <v>2413</v>
      </c>
      <c r="B2010" s="90" t="s">
        <v>1381</v>
      </c>
      <c r="C2010" s="91">
        <v>2875</v>
      </c>
      <c r="D2010" s="90" t="s">
        <v>1382</v>
      </c>
      <c r="E2010" s="110" t="str">
        <f>VLOOKUP($C2010,'2023-24 School Level AAFTE'!$C$4:$L$2380,9,FALSE)</f>
        <v>No</v>
      </c>
      <c r="F2010" s="98">
        <f>VLOOKUP($C2010,'2023-24 School Level AAFTE'!$C$4:$J$2380,8,FALSE)</f>
        <v>582.03</v>
      </c>
      <c r="G2010" s="100">
        <f>IFERROR(IF(E2010= "yes",VLOOKUP(C2010,Summary!$B:$I,5,0),0),0)</f>
        <v>0</v>
      </c>
      <c r="H2010" s="99">
        <f t="shared" si="331"/>
        <v>0</v>
      </c>
      <c r="I2010" s="157">
        <f>VLOOKUP($A2010,'2024-25 Salary &amp; Benefits'!$A:$I,3,FALSE)</f>
        <v>1.1200000000000001</v>
      </c>
      <c r="J2010" s="157">
        <f>VLOOKUP($A2010,'2024-25 Salary &amp; Benefits'!$A:$I,4,FALSE)</f>
        <v>1.1200000000000001</v>
      </c>
      <c r="K2010" s="144">
        <f t="shared" si="332"/>
        <v>0</v>
      </c>
      <c r="L2010" s="143">
        <f t="shared" si="333"/>
        <v>0</v>
      </c>
      <c r="M2010" s="145">
        <f>'2024-25 Salary &amp; Benefits'!$E$6</f>
        <v>72728</v>
      </c>
      <c r="N2010" s="145">
        <f>'2024-25 Salary &amp; Benefits'!$F$6</f>
        <v>78209</v>
      </c>
      <c r="O2010" s="9">
        <f t="shared" si="334"/>
        <v>0</v>
      </c>
      <c r="P2010" s="9">
        <f t="shared" si="335"/>
        <v>0</v>
      </c>
      <c r="Q2010" s="9">
        <f>'2024-25 Salary &amp; Benefits'!G$6</f>
        <v>14418.72</v>
      </c>
      <c r="R2010" s="146">
        <f>'2024-25 Salary &amp; Benefits'!H$6</f>
        <v>0.18149999999999999</v>
      </c>
      <c r="S2010" s="146">
        <f>'2024-25 Salary &amp; Benefits'!I$6</f>
        <v>0.17510000000000001</v>
      </c>
      <c r="T2010" s="9">
        <f t="shared" si="336"/>
        <v>0</v>
      </c>
      <c r="U2010" s="9">
        <f t="shared" si="337"/>
        <v>0</v>
      </c>
      <c r="V2010" s="9">
        <f t="shared" si="338"/>
        <v>0</v>
      </c>
      <c r="W2010" s="9">
        <f t="shared" si="339"/>
        <v>0</v>
      </c>
      <c r="X2010" s="22">
        <f t="shared" si="340"/>
        <v>0</v>
      </c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</row>
    <row r="2011" spans="1:159" s="4" customFormat="1">
      <c r="A2011" s="78" t="s">
        <v>2413</v>
      </c>
      <c r="B2011" s="90" t="s">
        <v>1381</v>
      </c>
      <c r="C2011" s="91">
        <v>4502</v>
      </c>
      <c r="D2011" s="90" t="s">
        <v>1015</v>
      </c>
      <c r="E2011" s="110" t="str">
        <f>VLOOKUP($C2011,'2023-24 School Level AAFTE'!$C$4:$L$2380,9,FALSE)</f>
        <v>No</v>
      </c>
      <c r="F2011" s="98">
        <f>VLOOKUP($C2011,'2023-24 School Level AAFTE'!$C$4:$J$2380,8,FALSE)</f>
        <v>863.33</v>
      </c>
      <c r="G2011" s="100">
        <f>IFERROR(IF(E2011= "yes",VLOOKUP(C2011,Summary!$B:$I,5,0),0),0)</f>
        <v>0</v>
      </c>
      <c r="H2011" s="99">
        <f t="shared" si="331"/>
        <v>0</v>
      </c>
      <c r="I2011" s="157">
        <f>VLOOKUP($A2011,'2024-25 Salary &amp; Benefits'!$A:$I,3,FALSE)</f>
        <v>1.1200000000000001</v>
      </c>
      <c r="J2011" s="157">
        <f>VLOOKUP($A2011,'2024-25 Salary &amp; Benefits'!$A:$I,4,FALSE)</f>
        <v>1.1200000000000001</v>
      </c>
      <c r="K2011" s="144">
        <f t="shared" si="332"/>
        <v>0</v>
      </c>
      <c r="L2011" s="143">
        <f t="shared" si="333"/>
        <v>0</v>
      </c>
      <c r="M2011" s="145">
        <f>'2024-25 Salary &amp; Benefits'!$E$6</f>
        <v>72728</v>
      </c>
      <c r="N2011" s="145">
        <f>'2024-25 Salary &amp; Benefits'!$F$6</f>
        <v>78209</v>
      </c>
      <c r="O2011" s="9">
        <f t="shared" si="334"/>
        <v>0</v>
      </c>
      <c r="P2011" s="9">
        <f t="shared" si="335"/>
        <v>0</v>
      </c>
      <c r="Q2011" s="9">
        <f>'2024-25 Salary &amp; Benefits'!G$6</f>
        <v>14418.72</v>
      </c>
      <c r="R2011" s="146">
        <f>'2024-25 Salary &amp; Benefits'!H$6</f>
        <v>0.18149999999999999</v>
      </c>
      <c r="S2011" s="146">
        <f>'2024-25 Salary &amp; Benefits'!I$6</f>
        <v>0.17510000000000001</v>
      </c>
      <c r="T2011" s="9">
        <f t="shared" si="336"/>
        <v>0</v>
      </c>
      <c r="U2011" s="9">
        <f t="shared" si="337"/>
        <v>0</v>
      </c>
      <c r="V2011" s="9">
        <f t="shared" si="338"/>
        <v>0</v>
      </c>
      <c r="W2011" s="9">
        <f t="shared" si="339"/>
        <v>0</v>
      </c>
      <c r="X2011" s="22">
        <f t="shared" si="340"/>
        <v>0</v>
      </c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</row>
    <row r="2012" spans="1:159" s="4" customFormat="1">
      <c r="A2012" s="78" t="s">
        <v>2413</v>
      </c>
      <c r="B2012" s="90" t="s">
        <v>1381</v>
      </c>
      <c r="C2012" s="91">
        <v>3247</v>
      </c>
      <c r="D2012" s="90" t="s">
        <v>1383</v>
      </c>
      <c r="E2012" s="110" t="str">
        <f>VLOOKUP($C2012,'2023-24 School Level AAFTE'!$C$4:$L$2380,9,FALSE)</f>
        <v>No</v>
      </c>
      <c r="F2012" s="98">
        <f>VLOOKUP($C2012,'2023-24 School Level AAFTE'!$C$4:$J$2380,8,FALSE)</f>
        <v>1888.29</v>
      </c>
      <c r="G2012" s="100">
        <f>IFERROR(IF(E2012= "yes",VLOOKUP(C2012,Summary!$B:$I,5,0),0),0)</f>
        <v>0</v>
      </c>
      <c r="H2012" s="99">
        <f t="shared" si="331"/>
        <v>0</v>
      </c>
      <c r="I2012" s="157">
        <f>VLOOKUP($A2012,'2024-25 Salary &amp; Benefits'!$A:$I,3,FALSE)</f>
        <v>1.1200000000000001</v>
      </c>
      <c r="J2012" s="157">
        <f>VLOOKUP($A2012,'2024-25 Salary &amp; Benefits'!$A:$I,4,FALSE)</f>
        <v>1.1200000000000001</v>
      </c>
      <c r="K2012" s="144">
        <f t="shared" si="332"/>
        <v>0</v>
      </c>
      <c r="L2012" s="143">
        <f t="shared" si="333"/>
        <v>0</v>
      </c>
      <c r="M2012" s="145">
        <f>'2024-25 Salary &amp; Benefits'!$E$6</f>
        <v>72728</v>
      </c>
      <c r="N2012" s="145">
        <f>'2024-25 Salary &amp; Benefits'!$F$6</f>
        <v>78209</v>
      </c>
      <c r="O2012" s="9">
        <f t="shared" si="334"/>
        <v>0</v>
      </c>
      <c r="P2012" s="9">
        <f t="shared" si="335"/>
        <v>0</v>
      </c>
      <c r="Q2012" s="9">
        <f>'2024-25 Salary &amp; Benefits'!G$6</f>
        <v>14418.72</v>
      </c>
      <c r="R2012" s="146">
        <f>'2024-25 Salary &amp; Benefits'!H$6</f>
        <v>0.18149999999999999</v>
      </c>
      <c r="S2012" s="146">
        <f>'2024-25 Salary &amp; Benefits'!I$6</f>
        <v>0.17510000000000001</v>
      </c>
      <c r="T2012" s="9">
        <f t="shared" si="336"/>
        <v>0</v>
      </c>
      <c r="U2012" s="9">
        <f t="shared" si="337"/>
        <v>0</v>
      </c>
      <c r="V2012" s="9">
        <f t="shared" si="338"/>
        <v>0</v>
      </c>
      <c r="W2012" s="9">
        <f t="shared" si="339"/>
        <v>0</v>
      </c>
      <c r="X2012" s="22">
        <f t="shared" si="340"/>
        <v>0</v>
      </c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</row>
    <row r="2013" spans="1:159" s="4" customFormat="1">
      <c r="A2013" s="78" t="s">
        <v>2413</v>
      </c>
      <c r="B2013" s="90" t="s">
        <v>1381</v>
      </c>
      <c r="C2013" s="91">
        <v>3499</v>
      </c>
      <c r="D2013" s="90" t="s">
        <v>1386</v>
      </c>
      <c r="E2013" s="110" t="str">
        <f>VLOOKUP($C2013,'2023-24 School Level AAFTE'!$C$4:$L$2380,9,FALSE)</f>
        <v>No</v>
      </c>
      <c r="F2013" s="98">
        <f>VLOOKUP($C2013,'2023-24 School Level AAFTE'!$C$4:$J$2380,8,FALSE)</f>
        <v>696.98</v>
      </c>
      <c r="G2013" s="100">
        <f>IFERROR(IF(E2013= "yes",VLOOKUP(C2013,Summary!$B:$I,5,0),0),0)</f>
        <v>0</v>
      </c>
      <c r="H2013" s="99">
        <f t="shared" si="331"/>
        <v>0</v>
      </c>
      <c r="I2013" s="157">
        <f>VLOOKUP($A2013,'2024-25 Salary &amp; Benefits'!$A:$I,3,FALSE)</f>
        <v>1.1200000000000001</v>
      </c>
      <c r="J2013" s="157">
        <f>VLOOKUP($A2013,'2024-25 Salary &amp; Benefits'!$A:$I,4,FALSE)</f>
        <v>1.1200000000000001</v>
      </c>
      <c r="K2013" s="144">
        <f t="shared" si="332"/>
        <v>0</v>
      </c>
      <c r="L2013" s="143">
        <f t="shared" si="333"/>
        <v>0</v>
      </c>
      <c r="M2013" s="145">
        <f>'2024-25 Salary &amp; Benefits'!$E$6</f>
        <v>72728</v>
      </c>
      <c r="N2013" s="145">
        <f>'2024-25 Salary &amp; Benefits'!$F$6</f>
        <v>78209</v>
      </c>
      <c r="O2013" s="9">
        <f t="shared" si="334"/>
        <v>0</v>
      </c>
      <c r="P2013" s="9">
        <f t="shared" si="335"/>
        <v>0</v>
      </c>
      <c r="Q2013" s="9">
        <f>'2024-25 Salary &amp; Benefits'!G$6</f>
        <v>14418.72</v>
      </c>
      <c r="R2013" s="146">
        <f>'2024-25 Salary &amp; Benefits'!H$6</f>
        <v>0.18149999999999999</v>
      </c>
      <c r="S2013" s="146">
        <f>'2024-25 Salary &amp; Benefits'!I$6</f>
        <v>0.17510000000000001</v>
      </c>
      <c r="T2013" s="9">
        <f t="shared" si="336"/>
        <v>0</v>
      </c>
      <c r="U2013" s="9">
        <f t="shared" si="337"/>
        <v>0</v>
      </c>
      <c r="V2013" s="9">
        <f t="shared" si="338"/>
        <v>0</v>
      </c>
      <c r="W2013" s="9">
        <f t="shared" si="339"/>
        <v>0</v>
      </c>
      <c r="X2013" s="22">
        <f t="shared" si="340"/>
        <v>0</v>
      </c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</row>
    <row r="2014" spans="1:159" s="4" customFormat="1">
      <c r="A2014" s="78" t="s">
        <v>2413</v>
      </c>
      <c r="B2014" s="90" t="s">
        <v>1381</v>
      </c>
      <c r="C2014" s="91">
        <v>5524</v>
      </c>
      <c r="D2014" s="90" t="s">
        <v>3100</v>
      </c>
      <c r="E2014" s="110" t="str">
        <f>VLOOKUP($C2014,'2023-24 School Level AAFTE'!$C$4:$L$2380,9,FALSE)</f>
        <v>No</v>
      </c>
      <c r="F2014" s="98">
        <f>VLOOKUP($C2014,'2023-24 School Level AAFTE'!$C$4:$J$2380,8,FALSE)</f>
        <v>447.61</v>
      </c>
      <c r="G2014" s="100">
        <f>IFERROR(IF(E2014= "yes",VLOOKUP(C2014,Summary!$B:$I,5,0),0),0)</f>
        <v>0</v>
      </c>
      <c r="H2014" s="99">
        <f t="shared" si="331"/>
        <v>0</v>
      </c>
      <c r="I2014" s="157">
        <f>VLOOKUP($A2014,'2024-25 Salary &amp; Benefits'!$A:$I,3,FALSE)</f>
        <v>1.1200000000000001</v>
      </c>
      <c r="J2014" s="157">
        <f>VLOOKUP($A2014,'2024-25 Salary &amp; Benefits'!$A:$I,4,FALSE)</f>
        <v>1.1200000000000001</v>
      </c>
      <c r="K2014" s="144">
        <f t="shared" si="332"/>
        <v>0</v>
      </c>
      <c r="L2014" s="143">
        <f t="shared" si="333"/>
        <v>0</v>
      </c>
      <c r="M2014" s="145">
        <f>'2024-25 Salary &amp; Benefits'!$E$6</f>
        <v>72728</v>
      </c>
      <c r="N2014" s="145">
        <f>'2024-25 Salary &amp; Benefits'!$F$6</f>
        <v>78209</v>
      </c>
      <c r="O2014" s="9">
        <f t="shared" si="334"/>
        <v>0</v>
      </c>
      <c r="P2014" s="9">
        <f t="shared" si="335"/>
        <v>0</v>
      </c>
      <c r="Q2014" s="9">
        <f>'2024-25 Salary &amp; Benefits'!G$6</f>
        <v>14418.72</v>
      </c>
      <c r="R2014" s="146">
        <f>'2024-25 Salary &amp; Benefits'!H$6</f>
        <v>0.18149999999999999</v>
      </c>
      <c r="S2014" s="146">
        <f>'2024-25 Salary &amp; Benefits'!I$6</f>
        <v>0.17510000000000001</v>
      </c>
      <c r="T2014" s="9">
        <f t="shared" si="336"/>
        <v>0</v>
      </c>
      <c r="U2014" s="9">
        <f t="shared" si="337"/>
        <v>0</v>
      </c>
      <c r="V2014" s="9">
        <f t="shared" si="338"/>
        <v>0</v>
      </c>
      <c r="W2014" s="9">
        <f t="shared" si="339"/>
        <v>0</v>
      </c>
      <c r="X2014" s="22">
        <f t="shared" si="340"/>
        <v>0</v>
      </c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</row>
    <row r="2015" spans="1:159" s="4" customFormat="1">
      <c r="A2015" s="78" t="s">
        <v>2413</v>
      </c>
      <c r="B2015" s="90" t="s">
        <v>1381</v>
      </c>
      <c r="C2015" s="91">
        <v>4166</v>
      </c>
      <c r="D2015" s="90" t="s">
        <v>1388</v>
      </c>
      <c r="E2015" s="110" t="str">
        <f>VLOOKUP($C2015,'2023-24 School Level AAFTE'!$C$4:$L$2380,9,FALSE)</f>
        <v>No</v>
      </c>
      <c r="F2015" s="98">
        <f>VLOOKUP($C2015,'2023-24 School Level AAFTE'!$C$4:$J$2380,8,FALSE)</f>
        <v>512.65</v>
      </c>
      <c r="G2015" s="100">
        <f>IFERROR(IF(E2015= "yes",VLOOKUP(C2015,Summary!$B:$I,5,0),0),0)</f>
        <v>0</v>
      </c>
      <c r="H2015" s="99">
        <f t="shared" si="331"/>
        <v>0</v>
      </c>
      <c r="I2015" s="157">
        <f>VLOOKUP($A2015,'2024-25 Salary &amp; Benefits'!$A:$I,3,FALSE)</f>
        <v>1.1200000000000001</v>
      </c>
      <c r="J2015" s="157">
        <f>VLOOKUP($A2015,'2024-25 Salary &amp; Benefits'!$A:$I,4,FALSE)</f>
        <v>1.1200000000000001</v>
      </c>
      <c r="K2015" s="144">
        <f t="shared" si="332"/>
        <v>0</v>
      </c>
      <c r="L2015" s="143">
        <f t="shared" si="333"/>
        <v>0</v>
      </c>
      <c r="M2015" s="145">
        <f>'2024-25 Salary &amp; Benefits'!$E$6</f>
        <v>72728</v>
      </c>
      <c r="N2015" s="145">
        <f>'2024-25 Salary &amp; Benefits'!$F$6</f>
        <v>78209</v>
      </c>
      <c r="O2015" s="9">
        <f t="shared" si="334"/>
        <v>0</v>
      </c>
      <c r="P2015" s="9">
        <f t="shared" si="335"/>
        <v>0</v>
      </c>
      <c r="Q2015" s="9">
        <f>'2024-25 Salary &amp; Benefits'!G$6</f>
        <v>14418.72</v>
      </c>
      <c r="R2015" s="146">
        <f>'2024-25 Salary &amp; Benefits'!H$6</f>
        <v>0.18149999999999999</v>
      </c>
      <c r="S2015" s="146">
        <f>'2024-25 Salary &amp; Benefits'!I$6</f>
        <v>0.17510000000000001</v>
      </c>
      <c r="T2015" s="9">
        <f t="shared" si="336"/>
        <v>0</v>
      </c>
      <c r="U2015" s="9">
        <f t="shared" si="337"/>
        <v>0</v>
      </c>
      <c r="V2015" s="9">
        <f t="shared" si="338"/>
        <v>0</v>
      </c>
      <c r="W2015" s="9">
        <f t="shared" si="339"/>
        <v>0</v>
      </c>
      <c r="X2015" s="22">
        <f t="shared" si="340"/>
        <v>0</v>
      </c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</row>
    <row r="2016" spans="1:159" s="4" customFormat="1">
      <c r="A2016" s="78" t="s">
        <v>2525</v>
      </c>
      <c r="B2016" s="90" t="s">
        <v>2184</v>
      </c>
      <c r="C2016" s="91">
        <v>4000</v>
      </c>
      <c r="D2016" s="90" t="s">
        <v>2188</v>
      </c>
      <c r="E2016" s="110" t="str">
        <f>VLOOKUP($C2016,'2023-24 School Level AAFTE'!$C$4:$L$2380,9,FALSE)</f>
        <v>Yes</v>
      </c>
      <c r="F2016" s="98">
        <f>VLOOKUP($C2016,'2023-24 School Level AAFTE'!$C$4:$J$2380,8,FALSE)</f>
        <v>572.29</v>
      </c>
      <c r="G2016" s="100">
        <f>IFERROR(IF(E2016= "yes",VLOOKUP(C2016,Summary!$B:$I,5,0),0),0)</f>
        <v>0</v>
      </c>
      <c r="H2016" s="99">
        <f t="shared" si="331"/>
        <v>572.29</v>
      </c>
      <c r="I2016" s="157">
        <f>VLOOKUP($A2016,'2024-25 Salary &amp; Benefits'!$A:$I,3,FALSE)</f>
        <v>1</v>
      </c>
      <c r="J2016" s="157">
        <f>VLOOKUP($A2016,'2024-25 Salary &amp; Benefits'!$A:$I,4,FALSE)</f>
        <v>1</v>
      </c>
      <c r="K2016" s="144">
        <f t="shared" si="332"/>
        <v>572.29</v>
      </c>
      <c r="L2016" s="143">
        <f t="shared" si="333"/>
        <v>1.679</v>
      </c>
      <c r="M2016" s="145">
        <f>'2024-25 Salary &amp; Benefits'!$E$6</f>
        <v>72728</v>
      </c>
      <c r="N2016" s="145">
        <f>'2024-25 Salary &amp; Benefits'!$F$6</f>
        <v>78209</v>
      </c>
      <c r="O2016" s="9">
        <f t="shared" si="334"/>
        <v>122110.31</v>
      </c>
      <c r="P2016" s="9">
        <f t="shared" si="335"/>
        <v>9202.6000000000058</v>
      </c>
      <c r="Q2016" s="9">
        <f>'2024-25 Salary &amp; Benefits'!G$6</f>
        <v>14418.72</v>
      </c>
      <c r="R2016" s="146">
        <f>'2024-25 Salary &amp; Benefits'!H$6</f>
        <v>0.18149999999999999</v>
      </c>
      <c r="S2016" s="146">
        <f>'2024-25 Salary &amp; Benefits'!I$6</f>
        <v>0.17510000000000001</v>
      </c>
      <c r="T2016" s="9">
        <f t="shared" si="336"/>
        <v>47983.43</v>
      </c>
      <c r="U2016" s="9">
        <f t="shared" si="337"/>
        <v>2188.5500000000002</v>
      </c>
      <c r="V2016" s="9">
        <f t="shared" si="338"/>
        <v>383.22</v>
      </c>
      <c r="W2016" s="9">
        <f t="shared" si="339"/>
        <v>2571.7700000000004</v>
      </c>
      <c r="X2016" s="22">
        <f t="shared" si="340"/>
        <v>181868.11</v>
      </c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</row>
    <row r="2017" spans="1:159" s="4" customFormat="1">
      <c r="A2017" s="78" t="s">
        <v>2525</v>
      </c>
      <c r="B2017" s="90" t="s">
        <v>2184</v>
      </c>
      <c r="C2017" s="91">
        <v>3313</v>
      </c>
      <c r="D2017" s="90" t="s">
        <v>2187</v>
      </c>
      <c r="E2017" s="110" t="str">
        <f>VLOOKUP($C2017,'2023-24 School Level AAFTE'!$C$4:$L$2380,9,FALSE)</f>
        <v>Yes</v>
      </c>
      <c r="F2017" s="98">
        <f>VLOOKUP($C2017,'2023-24 School Level AAFTE'!$C$4:$J$2380,8,FALSE)</f>
        <v>814.36</v>
      </c>
      <c r="G2017" s="100">
        <f>IFERROR(IF(E2017= "yes",VLOOKUP(C2017,Summary!$B:$I,5,0),0),0)</f>
        <v>0</v>
      </c>
      <c r="H2017" s="99">
        <f t="shared" si="331"/>
        <v>814.36</v>
      </c>
      <c r="I2017" s="157">
        <f>VLOOKUP($A2017,'2024-25 Salary &amp; Benefits'!$A:$I,3,FALSE)</f>
        <v>1</v>
      </c>
      <c r="J2017" s="157">
        <f>VLOOKUP($A2017,'2024-25 Salary &amp; Benefits'!$A:$I,4,FALSE)</f>
        <v>1</v>
      </c>
      <c r="K2017" s="144">
        <f t="shared" si="332"/>
        <v>814.36</v>
      </c>
      <c r="L2017" s="143">
        <f t="shared" si="333"/>
        <v>2.3889999999999998</v>
      </c>
      <c r="M2017" s="145">
        <f>'2024-25 Salary &amp; Benefits'!$E$6</f>
        <v>72728</v>
      </c>
      <c r="N2017" s="145">
        <f>'2024-25 Salary &amp; Benefits'!$F$6</f>
        <v>78209</v>
      </c>
      <c r="O2017" s="9">
        <f t="shared" si="334"/>
        <v>173747.19</v>
      </c>
      <c r="P2017" s="9">
        <f t="shared" si="335"/>
        <v>13094.109999999986</v>
      </c>
      <c r="Q2017" s="9">
        <f>'2024-25 Salary &amp; Benefits'!G$6</f>
        <v>14418.72</v>
      </c>
      <c r="R2017" s="146">
        <f>'2024-25 Salary &amp; Benefits'!H$6</f>
        <v>0.18149999999999999</v>
      </c>
      <c r="S2017" s="146">
        <f>'2024-25 Salary &amp; Benefits'!I$6</f>
        <v>0.17510000000000001</v>
      </c>
      <c r="T2017" s="9">
        <f t="shared" si="336"/>
        <v>68274.22</v>
      </c>
      <c r="U2017" s="9">
        <f t="shared" si="337"/>
        <v>3114.02</v>
      </c>
      <c r="V2017" s="9">
        <f t="shared" si="338"/>
        <v>545.26</v>
      </c>
      <c r="W2017" s="9">
        <f t="shared" si="339"/>
        <v>3659.2799999999997</v>
      </c>
      <c r="X2017" s="22">
        <f t="shared" si="340"/>
        <v>258774.8</v>
      </c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</row>
    <row r="2018" spans="1:159" s="4" customFormat="1">
      <c r="A2018" s="78" t="s">
        <v>2525</v>
      </c>
      <c r="B2018" s="90" t="s">
        <v>2184</v>
      </c>
      <c r="C2018" s="91">
        <v>2469</v>
      </c>
      <c r="D2018" s="90" t="s">
        <v>2185</v>
      </c>
      <c r="E2018" s="110" t="str">
        <f>VLOOKUP($C2018,'2023-24 School Level AAFTE'!$C$4:$L$2380,9,FALSE)</f>
        <v>Yes</v>
      </c>
      <c r="F2018" s="98">
        <f>VLOOKUP($C2018,'2023-24 School Level AAFTE'!$C$4:$J$2380,8,FALSE)</f>
        <v>432.86</v>
      </c>
      <c r="G2018" s="100">
        <f>IFERROR(IF(E2018= "yes",VLOOKUP(C2018,Summary!$B:$I,5,0),0),0)</f>
        <v>0</v>
      </c>
      <c r="H2018" s="99">
        <f t="shared" si="331"/>
        <v>432.86</v>
      </c>
      <c r="I2018" s="157">
        <f>VLOOKUP($A2018,'2024-25 Salary &amp; Benefits'!$A:$I,3,FALSE)</f>
        <v>1</v>
      </c>
      <c r="J2018" s="157">
        <f>VLOOKUP($A2018,'2024-25 Salary &amp; Benefits'!$A:$I,4,FALSE)</f>
        <v>1</v>
      </c>
      <c r="K2018" s="144">
        <f t="shared" si="332"/>
        <v>432.86</v>
      </c>
      <c r="L2018" s="143">
        <f t="shared" si="333"/>
        <v>1.27</v>
      </c>
      <c r="M2018" s="145">
        <f>'2024-25 Salary &amp; Benefits'!$E$6</f>
        <v>72728</v>
      </c>
      <c r="N2018" s="145">
        <f>'2024-25 Salary &amp; Benefits'!$F$6</f>
        <v>78209</v>
      </c>
      <c r="O2018" s="9">
        <f t="shared" si="334"/>
        <v>92364.56</v>
      </c>
      <c r="P2018" s="9">
        <f t="shared" si="335"/>
        <v>6960.8699999999953</v>
      </c>
      <c r="Q2018" s="9">
        <f>'2024-25 Salary &amp; Benefits'!G$6</f>
        <v>14418.72</v>
      </c>
      <c r="R2018" s="146">
        <f>'2024-25 Salary &amp; Benefits'!H$6</f>
        <v>0.18149999999999999</v>
      </c>
      <c r="S2018" s="146">
        <f>'2024-25 Salary &amp; Benefits'!I$6</f>
        <v>0.17510000000000001</v>
      </c>
      <c r="T2018" s="9">
        <f t="shared" si="336"/>
        <v>36294.79</v>
      </c>
      <c r="U2018" s="9">
        <f t="shared" si="337"/>
        <v>1655.42</v>
      </c>
      <c r="V2018" s="9">
        <f t="shared" si="338"/>
        <v>289.86</v>
      </c>
      <c r="W2018" s="9">
        <f t="shared" si="339"/>
        <v>1945.2800000000002</v>
      </c>
      <c r="X2018" s="22">
        <f t="shared" si="340"/>
        <v>137565.5</v>
      </c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</row>
    <row r="2019" spans="1:159" s="4" customFormat="1">
      <c r="A2019" s="78" t="s">
        <v>2525</v>
      </c>
      <c r="B2019" s="90" t="s">
        <v>2184</v>
      </c>
      <c r="C2019" s="92">
        <v>4497</v>
      </c>
      <c r="D2019" s="104" t="s">
        <v>242</v>
      </c>
      <c r="E2019" s="110" t="str">
        <f>VLOOKUP($C2019,'2023-24 School Level AAFTE'!$C$4:$L$2380,9,FALSE)</f>
        <v>Yes</v>
      </c>
      <c r="F2019" s="98">
        <f>VLOOKUP($C2019,'2023-24 School Level AAFTE'!$C$4:$J$2380,8,FALSE)</f>
        <v>589.57000000000005</v>
      </c>
      <c r="G2019" s="100">
        <f>IFERROR(IF(E2019= "yes",VLOOKUP(C2019,Summary!$B:$I,5,0),0),0)</f>
        <v>0</v>
      </c>
      <c r="H2019" s="99">
        <f t="shared" si="331"/>
        <v>589.57000000000005</v>
      </c>
      <c r="I2019" s="157">
        <f>VLOOKUP($A2019,'2024-25 Salary &amp; Benefits'!$A:$I,3,FALSE)</f>
        <v>1</v>
      </c>
      <c r="J2019" s="157">
        <f>VLOOKUP($A2019,'2024-25 Salary &amp; Benefits'!$A:$I,4,FALSE)</f>
        <v>1</v>
      </c>
      <c r="K2019" s="144">
        <f t="shared" si="332"/>
        <v>589.57000000000005</v>
      </c>
      <c r="L2019" s="143">
        <f t="shared" si="333"/>
        <v>1.7290000000000001</v>
      </c>
      <c r="M2019" s="145">
        <f>'2024-25 Salary &amp; Benefits'!$E$6</f>
        <v>72728</v>
      </c>
      <c r="N2019" s="145">
        <f>'2024-25 Salary &amp; Benefits'!$F$6</f>
        <v>78209</v>
      </c>
      <c r="O2019" s="9">
        <f t="shared" si="334"/>
        <v>125746.71</v>
      </c>
      <c r="P2019" s="9">
        <f t="shared" si="335"/>
        <v>9476.6499999999796</v>
      </c>
      <c r="Q2019" s="9">
        <f>'2024-25 Salary &amp; Benefits'!G$6</f>
        <v>14418.72</v>
      </c>
      <c r="R2019" s="146">
        <f>'2024-25 Salary &amp; Benefits'!H$6</f>
        <v>0.18149999999999999</v>
      </c>
      <c r="S2019" s="146">
        <f>'2024-25 Salary &amp; Benefits'!I$6</f>
        <v>0.17510000000000001</v>
      </c>
      <c r="T2019" s="9">
        <f t="shared" si="336"/>
        <v>49412.36</v>
      </c>
      <c r="U2019" s="9">
        <f t="shared" si="337"/>
        <v>2253.7199999999998</v>
      </c>
      <c r="V2019" s="9">
        <f t="shared" si="338"/>
        <v>394.63</v>
      </c>
      <c r="W2019" s="9">
        <f t="shared" si="339"/>
        <v>2648.35</v>
      </c>
      <c r="X2019" s="22">
        <f t="shared" si="340"/>
        <v>187284.06999999998</v>
      </c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</row>
    <row r="2020" spans="1:159" s="4" customFormat="1">
      <c r="A2020" s="78" t="s">
        <v>2525</v>
      </c>
      <c r="B2020" s="90" t="s">
        <v>2184</v>
      </c>
      <c r="C2020" s="91">
        <v>5352</v>
      </c>
      <c r="D2020" s="90" t="s">
        <v>2191</v>
      </c>
      <c r="E2020" s="110" t="str">
        <f>VLOOKUP($C2020,'2023-24 School Level AAFTE'!$C$4:$L$2380,9,FALSE)</f>
        <v>Yes</v>
      </c>
      <c r="F2020" s="98">
        <f>VLOOKUP($C2020,'2023-24 School Level AAFTE'!$C$4:$J$2380,8,FALSE)</f>
        <v>2.86</v>
      </c>
      <c r="G2020" s="100">
        <f>IFERROR(IF(E2020= "yes",VLOOKUP(C2020,Summary!$B:$I,5,0),0),0)</f>
        <v>0</v>
      </c>
      <c r="H2020" s="99">
        <f t="shared" si="331"/>
        <v>2.86</v>
      </c>
      <c r="I2020" s="157">
        <f>VLOOKUP($A2020,'2024-25 Salary &amp; Benefits'!$A:$I,3,FALSE)</f>
        <v>1</v>
      </c>
      <c r="J2020" s="157">
        <f>VLOOKUP($A2020,'2024-25 Salary &amp; Benefits'!$A:$I,4,FALSE)</f>
        <v>1</v>
      </c>
      <c r="K2020" s="144">
        <f t="shared" si="332"/>
        <v>2.86</v>
      </c>
      <c r="L2020" s="143">
        <f t="shared" si="333"/>
        <v>8.0000000000000002E-3</v>
      </c>
      <c r="M2020" s="145">
        <f>'2024-25 Salary &amp; Benefits'!$E$6</f>
        <v>72728</v>
      </c>
      <c r="N2020" s="145">
        <f>'2024-25 Salary &amp; Benefits'!$F$6</f>
        <v>78209</v>
      </c>
      <c r="O2020" s="9">
        <f t="shared" si="334"/>
        <v>581.82000000000005</v>
      </c>
      <c r="P2020" s="9">
        <f t="shared" si="335"/>
        <v>43.849999999999909</v>
      </c>
      <c r="Q2020" s="9">
        <f>'2024-25 Salary &amp; Benefits'!G$6</f>
        <v>14418.72</v>
      </c>
      <c r="R2020" s="146">
        <f>'2024-25 Salary &amp; Benefits'!H$6</f>
        <v>0.18149999999999999</v>
      </c>
      <c r="S2020" s="146">
        <f>'2024-25 Salary &amp; Benefits'!I$6</f>
        <v>0.17510000000000001</v>
      </c>
      <c r="T2020" s="9">
        <f t="shared" si="336"/>
        <v>228.63</v>
      </c>
      <c r="U2020" s="9">
        <f t="shared" si="337"/>
        <v>10.43</v>
      </c>
      <c r="V2020" s="9">
        <f t="shared" si="338"/>
        <v>1.83</v>
      </c>
      <c r="W2020" s="9">
        <f t="shared" si="339"/>
        <v>12.26</v>
      </c>
      <c r="X2020" s="22">
        <f t="shared" si="340"/>
        <v>866.56</v>
      </c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</row>
    <row r="2021" spans="1:159" s="4" customFormat="1">
      <c r="A2021" s="78" t="s">
        <v>2525</v>
      </c>
      <c r="B2021" s="90" t="s">
        <v>2184</v>
      </c>
      <c r="C2021" s="91">
        <v>5049</v>
      </c>
      <c r="D2021" s="90" t="s">
        <v>2189</v>
      </c>
      <c r="E2021" s="110" t="str">
        <f>VLOOKUP($C2021,'2023-24 School Level AAFTE'!$C$4:$L$2380,9,FALSE)</f>
        <v>Yes</v>
      </c>
      <c r="F2021" s="98">
        <f>VLOOKUP($C2021,'2023-24 School Level AAFTE'!$C$4:$J$2380,8,FALSE)</f>
        <v>588.54</v>
      </c>
      <c r="G2021" s="100">
        <f>IFERROR(IF(E2021= "yes",VLOOKUP(C2021,Summary!$B:$I,5,0),0),0)</f>
        <v>0</v>
      </c>
      <c r="H2021" s="99">
        <f t="shared" si="331"/>
        <v>588.54</v>
      </c>
      <c r="I2021" s="157">
        <f>VLOOKUP($A2021,'2024-25 Salary &amp; Benefits'!$A:$I,3,FALSE)</f>
        <v>1</v>
      </c>
      <c r="J2021" s="157">
        <f>VLOOKUP($A2021,'2024-25 Salary &amp; Benefits'!$A:$I,4,FALSE)</f>
        <v>1</v>
      </c>
      <c r="K2021" s="144">
        <f t="shared" si="332"/>
        <v>588.54</v>
      </c>
      <c r="L2021" s="143">
        <f t="shared" si="333"/>
        <v>1.726</v>
      </c>
      <c r="M2021" s="145">
        <f>'2024-25 Salary &amp; Benefits'!$E$6</f>
        <v>72728</v>
      </c>
      <c r="N2021" s="145">
        <f>'2024-25 Salary &amp; Benefits'!$F$6</f>
        <v>78209</v>
      </c>
      <c r="O2021" s="9">
        <f t="shared" si="334"/>
        <v>125528.53</v>
      </c>
      <c r="P2021" s="9">
        <f t="shared" si="335"/>
        <v>9460.2000000000116</v>
      </c>
      <c r="Q2021" s="9">
        <f>'2024-25 Salary &amp; Benefits'!G$6</f>
        <v>14418.72</v>
      </c>
      <c r="R2021" s="146">
        <f>'2024-25 Salary &amp; Benefits'!H$6</f>
        <v>0.18149999999999999</v>
      </c>
      <c r="S2021" s="146">
        <f>'2024-25 Salary &amp; Benefits'!I$6</f>
        <v>0.17510000000000001</v>
      </c>
      <c r="T2021" s="9">
        <f t="shared" si="336"/>
        <v>49326.62</v>
      </c>
      <c r="U2021" s="9">
        <f t="shared" si="337"/>
        <v>2249.81</v>
      </c>
      <c r="V2021" s="9">
        <f t="shared" si="338"/>
        <v>393.94</v>
      </c>
      <c r="W2021" s="9">
        <f t="shared" si="339"/>
        <v>2643.75</v>
      </c>
      <c r="X2021" s="22">
        <f t="shared" si="340"/>
        <v>186959.1</v>
      </c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</row>
    <row r="2022" spans="1:159" s="4" customFormat="1">
      <c r="A2022" s="78" t="s">
        <v>2525</v>
      </c>
      <c r="B2022" s="90" t="s">
        <v>2184</v>
      </c>
      <c r="C2022" s="91">
        <v>5137</v>
      </c>
      <c r="D2022" s="90" t="s">
        <v>2190</v>
      </c>
      <c r="E2022" s="110" t="str">
        <f>VLOOKUP($C2022,'2023-24 School Level AAFTE'!$C$4:$L$2380,9,FALSE)</f>
        <v>Yes</v>
      </c>
      <c r="F2022" s="98">
        <f>VLOOKUP($C2022,'2023-24 School Level AAFTE'!$C$4:$J$2380,8,FALSE)</f>
        <v>411.14</v>
      </c>
      <c r="G2022" s="100">
        <f>IFERROR(IF(E2022= "yes",VLOOKUP(C2022,Summary!$B:$I,5,0),0),0)</f>
        <v>0</v>
      </c>
      <c r="H2022" s="99">
        <f t="shared" si="331"/>
        <v>411.14</v>
      </c>
      <c r="I2022" s="157">
        <f>VLOOKUP($A2022,'2024-25 Salary &amp; Benefits'!$A:$I,3,FALSE)</f>
        <v>1</v>
      </c>
      <c r="J2022" s="157">
        <f>VLOOKUP($A2022,'2024-25 Salary &amp; Benefits'!$A:$I,4,FALSE)</f>
        <v>1</v>
      </c>
      <c r="K2022" s="144">
        <f t="shared" si="332"/>
        <v>411.14</v>
      </c>
      <c r="L2022" s="143">
        <f t="shared" si="333"/>
        <v>1.206</v>
      </c>
      <c r="M2022" s="145">
        <f>'2024-25 Salary &amp; Benefits'!$E$6</f>
        <v>72728</v>
      </c>
      <c r="N2022" s="145">
        <f>'2024-25 Salary &amp; Benefits'!$F$6</f>
        <v>78209</v>
      </c>
      <c r="O2022" s="9">
        <f t="shared" si="334"/>
        <v>87709.97</v>
      </c>
      <c r="P2022" s="9">
        <f t="shared" si="335"/>
        <v>6610.0800000000017</v>
      </c>
      <c r="Q2022" s="9">
        <f>'2024-25 Salary &amp; Benefits'!G$6</f>
        <v>14418.72</v>
      </c>
      <c r="R2022" s="146">
        <f>'2024-25 Salary &amp; Benefits'!H$6</f>
        <v>0.18149999999999999</v>
      </c>
      <c r="S2022" s="146">
        <f>'2024-25 Salary &amp; Benefits'!I$6</f>
        <v>0.17510000000000001</v>
      </c>
      <c r="T2022" s="9">
        <f t="shared" si="336"/>
        <v>34465.760000000002</v>
      </c>
      <c r="U2022" s="9">
        <f t="shared" si="337"/>
        <v>1572</v>
      </c>
      <c r="V2022" s="9">
        <f t="shared" si="338"/>
        <v>275.26</v>
      </c>
      <c r="W2022" s="9">
        <f t="shared" si="339"/>
        <v>1847.26</v>
      </c>
      <c r="X2022" s="22">
        <f t="shared" si="340"/>
        <v>130633.07</v>
      </c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</row>
    <row r="2023" spans="1:159" s="4" customFormat="1">
      <c r="A2023" s="78" t="s">
        <v>2525</v>
      </c>
      <c r="B2023" s="90" t="s">
        <v>2184</v>
      </c>
      <c r="C2023" s="91">
        <v>2959</v>
      </c>
      <c r="D2023" s="90" t="s">
        <v>2186</v>
      </c>
      <c r="E2023" s="110" t="str">
        <f>VLOOKUP($C2023,'2023-24 School Level AAFTE'!$C$4:$L$2380,9,FALSE)</f>
        <v>Yes</v>
      </c>
      <c r="F2023" s="98">
        <f>VLOOKUP($C2023,'2023-24 School Level AAFTE'!$C$4:$J$2380,8,FALSE)</f>
        <v>2116.63</v>
      </c>
      <c r="G2023" s="100">
        <f>IFERROR(IF(E2023= "yes",VLOOKUP(C2023,Summary!$B:$I,5,0),0),0)</f>
        <v>0</v>
      </c>
      <c r="H2023" s="99">
        <f t="shared" si="331"/>
        <v>2116.63</v>
      </c>
      <c r="I2023" s="157">
        <f>VLOOKUP($A2023,'2024-25 Salary &amp; Benefits'!$A:$I,3,FALSE)</f>
        <v>1</v>
      </c>
      <c r="J2023" s="157">
        <f>VLOOKUP($A2023,'2024-25 Salary &amp; Benefits'!$A:$I,4,FALSE)</f>
        <v>1</v>
      </c>
      <c r="K2023" s="144">
        <f t="shared" si="332"/>
        <v>2116.63</v>
      </c>
      <c r="L2023" s="143">
        <f t="shared" si="333"/>
        <v>6.2089999999999996</v>
      </c>
      <c r="M2023" s="145">
        <f>'2024-25 Salary &amp; Benefits'!$E$6</f>
        <v>72728</v>
      </c>
      <c r="N2023" s="145">
        <f>'2024-25 Salary &amp; Benefits'!$F$6</f>
        <v>78209</v>
      </c>
      <c r="O2023" s="9">
        <f t="shared" si="334"/>
        <v>451568.15</v>
      </c>
      <c r="P2023" s="9">
        <f t="shared" si="335"/>
        <v>34031.52999999997</v>
      </c>
      <c r="Q2023" s="9">
        <f>'2024-25 Salary &amp; Benefits'!G$6</f>
        <v>14418.72</v>
      </c>
      <c r="R2023" s="146">
        <f>'2024-25 Salary &amp; Benefits'!H$6</f>
        <v>0.18149999999999999</v>
      </c>
      <c r="S2023" s="146">
        <f>'2024-25 Salary &amp; Benefits'!I$6</f>
        <v>0.17510000000000001</v>
      </c>
      <c r="T2023" s="9">
        <f t="shared" si="336"/>
        <v>177444.37</v>
      </c>
      <c r="U2023" s="9">
        <f t="shared" si="337"/>
        <v>8093.33</v>
      </c>
      <c r="V2023" s="9">
        <f t="shared" si="338"/>
        <v>1417.14</v>
      </c>
      <c r="W2023" s="9">
        <f t="shared" si="339"/>
        <v>9510.4699999999993</v>
      </c>
      <c r="X2023" s="22">
        <f t="shared" si="340"/>
        <v>672554.52</v>
      </c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</row>
    <row r="2024" spans="1:159" s="4" customFormat="1">
      <c r="A2024" s="78" t="s">
        <v>2525</v>
      </c>
      <c r="B2024" s="90" t="s">
        <v>2184</v>
      </c>
      <c r="C2024" s="92">
        <v>2717</v>
      </c>
      <c r="D2024" s="104" t="s">
        <v>184</v>
      </c>
      <c r="E2024" s="110" t="str">
        <f>VLOOKUP($C2024,'2023-24 School Level AAFTE'!$C$4:$L$2380,9,FALSE)</f>
        <v>Yes</v>
      </c>
      <c r="F2024" s="98">
        <f>VLOOKUP($C2024,'2023-24 School Level AAFTE'!$C$4:$J$2380,8,FALSE)</f>
        <v>600.57000000000005</v>
      </c>
      <c r="G2024" s="100">
        <f>IFERROR(IF(E2024= "yes",VLOOKUP(C2024,Summary!$B:$I,5,0),0),0)</f>
        <v>0</v>
      </c>
      <c r="H2024" s="99">
        <f t="shared" si="331"/>
        <v>600.57000000000005</v>
      </c>
      <c r="I2024" s="157">
        <f>VLOOKUP($A2024,'2024-25 Salary &amp; Benefits'!$A:$I,3,FALSE)</f>
        <v>1</v>
      </c>
      <c r="J2024" s="157">
        <f>VLOOKUP($A2024,'2024-25 Salary &amp; Benefits'!$A:$I,4,FALSE)</f>
        <v>1</v>
      </c>
      <c r="K2024" s="144">
        <f t="shared" si="332"/>
        <v>600.57000000000005</v>
      </c>
      <c r="L2024" s="143">
        <f t="shared" si="333"/>
        <v>1.762</v>
      </c>
      <c r="M2024" s="145">
        <f>'2024-25 Salary &amp; Benefits'!$E$6</f>
        <v>72728</v>
      </c>
      <c r="N2024" s="145">
        <f>'2024-25 Salary &amp; Benefits'!$F$6</f>
        <v>78209</v>
      </c>
      <c r="O2024" s="9">
        <f t="shared" si="334"/>
        <v>128146.74</v>
      </c>
      <c r="P2024" s="9">
        <f t="shared" si="335"/>
        <v>9657.5200000000041</v>
      </c>
      <c r="Q2024" s="9">
        <f>'2024-25 Salary &amp; Benefits'!G$6</f>
        <v>14418.72</v>
      </c>
      <c r="R2024" s="146">
        <f>'2024-25 Salary &amp; Benefits'!H$6</f>
        <v>0.18149999999999999</v>
      </c>
      <c r="S2024" s="146">
        <f>'2024-25 Salary &amp; Benefits'!I$6</f>
        <v>0.17510000000000001</v>
      </c>
      <c r="T2024" s="9">
        <f t="shared" si="336"/>
        <v>50355.45</v>
      </c>
      <c r="U2024" s="9">
        <f t="shared" si="337"/>
        <v>2296.7399999999998</v>
      </c>
      <c r="V2024" s="9">
        <f t="shared" si="338"/>
        <v>402.16</v>
      </c>
      <c r="W2024" s="9">
        <f t="shared" si="339"/>
        <v>2698.8999999999996</v>
      </c>
      <c r="X2024" s="22">
        <f t="shared" si="340"/>
        <v>190858.61000000002</v>
      </c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</row>
    <row r="2025" spans="1:159" s="4" customFormat="1">
      <c r="A2025" s="78" t="s">
        <v>2346</v>
      </c>
      <c r="B2025" s="90" t="s">
        <v>1069</v>
      </c>
      <c r="C2025" s="91">
        <v>5319</v>
      </c>
      <c r="D2025" s="90" t="s">
        <v>1070</v>
      </c>
      <c r="E2025" s="110" t="str">
        <f>VLOOKUP($C2025,'2023-24 School Level AAFTE'!$C$4:$L$2380,9,FALSE)</f>
        <v>Yes</v>
      </c>
      <c r="F2025" s="98">
        <f>VLOOKUP($C2025,'2023-24 School Level AAFTE'!$C$4:$J$2380,8,FALSE)</f>
        <v>76.63</v>
      </c>
      <c r="G2025" s="100">
        <f>IFERROR(IF(E2025= "yes",VLOOKUP(C2025,Summary!$B:$I,5,0),0),0)</f>
        <v>0</v>
      </c>
      <c r="H2025" s="99">
        <f t="shared" si="331"/>
        <v>76.63</v>
      </c>
      <c r="I2025" s="157">
        <f>VLOOKUP($A2025,'2024-25 Salary &amp; Benefits'!$A:$I,3,FALSE)</f>
        <v>1.18</v>
      </c>
      <c r="J2025" s="157">
        <f>VLOOKUP($A2025,'2024-25 Salary &amp; Benefits'!$A:$I,4,FALSE)</f>
        <v>1.18</v>
      </c>
      <c r="K2025" s="144">
        <f t="shared" si="332"/>
        <v>76.63</v>
      </c>
      <c r="L2025" s="143">
        <f t="shared" si="333"/>
        <v>0.22500000000000001</v>
      </c>
      <c r="M2025" s="145">
        <f>'2024-25 Salary &amp; Benefits'!$E$6</f>
        <v>72728</v>
      </c>
      <c r="N2025" s="145">
        <f>'2024-25 Salary &amp; Benefits'!$F$6</f>
        <v>78209</v>
      </c>
      <c r="O2025" s="9">
        <f t="shared" si="334"/>
        <v>19309.28</v>
      </c>
      <c r="P2025" s="9">
        <f t="shared" si="335"/>
        <v>1455.2100000000028</v>
      </c>
      <c r="Q2025" s="9">
        <f>'2024-25 Salary &amp; Benefits'!G$6</f>
        <v>14418.72</v>
      </c>
      <c r="R2025" s="146">
        <f>'2024-25 Salary &amp; Benefits'!H$6</f>
        <v>0.18149999999999999</v>
      </c>
      <c r="S2025" s="146">
        <f>'2024-25 Salary &amp; Benefits'!I$6</f>
        <v>0.17510000000000001</v>
      </c>
      <c r="T2025" s="9">
        <f t="shared" si="336"/>
        <v>7003.65</v>
      </c>
      <c r="U2025" s="9">
        <f t="shared" si="337"/>
        <v>346.07</v>
      </c>
      <c r="V2025" s="9">
        <f t="shared" si="338"/>
        <v>60.6</v>
      </c>
      <c r="W2025" s="9">
        <f t="shared" si="339"/>
        <v>406.67</v>
      </c>
      <c r="X2025" s="22">
        <f t="shared" si="340"/>
        <v>28174.81</v>
      </c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</row>
    <row r="2026" spans="1:159" s="4" customFormat="1">
      <c r="A2026" t="s">
        <v>2410</v>
      </c>
      <c r="B2026" s="90" t="s">
        <v>1315</v>
      </c>
      <c r="C2026" s="3">
        <v>5192</v>
      </c>
      <c r="D2026" t="s">
        <v>27</v>
      </c>
      <c r="E2026" s="110" t="str">
        <f>VLOOKUP($C2026,'2023-24 School Level AAFTE'!$C$4:$L$2380,9,FALSE)</f>
        <v>No</v>
      </c>
      <c r="F2026" s="98">
        <f>VLOOKUP($C2026,'2023-24 School Level AAFTE'!$C$4:$J$2380,8,FALSE)</f>
        <v>0</v>
      </c>
      <c r="G2026" s="100">
        <f>IFERROR(IF(E2026= "yes",VLOOKUP(C2026,Summary!$B:$I,5,0),0),0)</f>
        <v>0</v>
      </c>
      <c r="H2026" s="99">
        <f t="shared" si="331"/>
        <v>0</v>
      </c>
      <c r="I2026" s="157">
        <f>VLOOKUP($A2026,'2024-25 Salary &amp; Benefits'!$A:$I,3,FALSE)</f>
        <v>1.1200000000000001</v>
      </c>
      <c r="J2026" s="157">
        <f>VLOOKUP($A2026,'2024-25 Salary &amp; Benefits'!$A:$I,4,FALSE)</f>
        <v>1.1200000000000001</v>
      </c>
      <c r="K2026" s="144">
        <f t="shared" si="332"/>
        <v>0</v>
      </c>
      <c r="L2026" s="143">
        <f t="shared" si="333"/>
        <v>0</v>
      </c>
      <c r="M2026" s="145">
        <f>'2024-25 Salary &amp; Benefits'!$E$6</f>
        <v>72728</v>
      </c>
      <c r="N2026" s="145">
        <f>'2024-25 Salary &amp; Benefits'!$F$6</f>
        <v>78209</v>
      </c>
      <c r="O2026" s="9">
        <f t="shared" si="334"/>
        <v>0</v>
      </c>
      <c r="P2026" s="9">
        <f t="shared" si="335"/>
        <v>0</v>
      </c>
      <c r="Q2026" s="9">
        <f>'2024-25 Salary &amp; Benefits'!G$6</f>
        <v>14418.72</v>
      </c>
      <c r="R2026" s="146">
        <f>'2024-25 Salary &amp; Benefits'!H$6</f>
        <v>0.18149999999999999</v>
      </c>
      <c r="S2026" s="146">
        <f>'2024-25 Salary &amp; Benefits'!I$6</f>
        <v>0.17510000000000001</v>
      </c>
      <c r="T2026" s="9">
        <f t="shared" si="336"/>
        <v>0</v>
      </c>
      <c r="U2026" s="9">
        <f t="shared" si="337"/>
        <v>0</v>
      </c>
      <c r="V2026" s="9">
        <f t="shared" si="338"/>
        <v>0</v>
      </c>
      <c r="W2026" s="9">
        <f t="shared" si="339"/>
        <v>0</v>
      </c>
      <c r="X2026" s="22">
        <f t="shared" si="340"/>
        <v>0</v>
      </c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</row>
    <row r="2027" spans="1:159" s="4" customFormat="1">
      <c r="A2027" s="78" t="s">
        <v>2410</v>
      </c>
      <c r="B2027" s="90" t="s">
        <v>1315</v>
      </c>
      <c r="C2027" s="91">
        <v>1514</v>
      </c>
      <c r="D2027" s="90" t="s">
        <v>3204</v>
      </c>
      <c r="E2027" s="110" t="str">
        <f>VLOOKUP($C2027,'2023-24 School Level AAFTE'!$C$4:$L$2380,9,FALSE)</f>
        <v>No</v>
      </c>
      <c r="F2027" s="98">
        <f>VLOOKUP($C2027,'2023-24 School Level AAFTE'!$C$4:$J$2380,8,FALSE)</f>
        <v>7.95</v>
      </c>
      <c r="G2027" s="100">
        <f>IFERROR(IF(E2027= "yes",VLOOKUP(C2027,Summary!$B:$I,5,0),0),0)</f>
        <v>0</v>
      </c>
      <c r="H2027" s="99">
        <f t="shared" si="331"/>
        <v>0</v>
      </c>
      <c r="I2027" s="157">
        <f>VLOOKUP($A2027,'2024-25 Salary &amp; Benefits'!$A:$I,3,FALSE)</f>
        <v>1.1200000000000001</v>
      </c>
      <c r="J2027" s="157">
        <f>VLOOKUP($A2027,'2024-25 Salary &amp; Benefits'!$A:$I,4,FALSE)</f>
        <v>1.1200000000000001</v>
      </c>
      <c r="K2027" s="144">
        <f t="shared" si="332"/>
        <v>0</v>
      </c>
      <c r="L2027" s="143">
        <f t="shared" si="333"/>
        <v>0</v>
      </c>
      <c r="M2027" s="145">
        <f>'2024-25 Salary &amp; Benefits'!$E$6</f>
        <v>72728</v>
      </c>
      <c r="N2027" s="145">
        <f>'2024-25 Salary &amp; Benefits'!$F$6</f>
        <v>78209</v>
      </c>
      <c r="O2027" s="9">
        <f t="shared" si="334"/>
        <v>0</v>
      </c>
      <c r="P2027" s="9">
        <f t="shared" si="335"/>
        <v>0</v>
      </c>
      <c r="Q2027" s="9">
        <f>'2024-25 Salary &amp; Benefits'!G$6</f>
        <v>14418.72</v>
      </c>
      <c r="R2027" s="146">
        <f>'2024-25 Salary &amp; Benefits'!H$6</f>
        <v>0.18149999999999999</v>
      </c>
      <c r="S2027" s="146">
        <f>'2024-25 Salary &amp; Benefits'!I$6</f>
        <v>0.17510000000000001</v>
      </c>
      <c r="T2027" s="9">
        <f t="shared" si="336"/>
        <v>0</v>
      </c>
      <c r="U2027" s="9">
        <f t="shared" si="337"/>
        <v>0</v>
      </c>
      <c r="V2027" s="9">
        <f t="shared" si="338"/>
        <v>0</v>
      </c>
      <c r="W2027" s="9">
        <f t="shared" si="339"/>
        <v>0</v>
      </c>
      <c r="X2027" s="22">
        <f t="shared" si="340"/>
        <v>0</v>
      </c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</row>
    <row r="2028" spans="1:159" s="4" customFormat="1">
      <c r="A2028" s="78" t="s">
        <v>2410</v>
      </c>
      <c r="B2028" s="90" t="s">
        <v>1315</v>
      </c>
      <c r="C2028" s="91">
        <v>4575</v>
      </c>
      <c r="D2028" s="90" t="s">
        <v>1365</v>
      </c>
      <c r="E2028" s="110" t="str">
        <f>VLOOKUP($C2028,'2023-24 School Level AAFTE'!$C$4:$L$2380,9,FALSE)</f>
        <v>Yes</v>
      </c>
      <c r="F2028" s="98">
        <f>VLOOKUP($C2028,'2023-24 School Level AAFTE'!$C$4:$J$2380,8,FALSE)</f>
        <v>434.17</v>
      </c>
      <c r="G2028" s="100">
        <f>IFERROR(IF(E2028= "yes",VLOOKUP(C2028,Summary!$B:$I,5,0),0),0)</f>
        <v>0</v>
      </c>
      <c r="H2028" s="99">
        <f t="shared" si="331"/>
        <v>434.17</v>
      </c>
      <c r="I2028" s="157">
        <f>VLOOKUP($A2028,'2024-25 Salary &amp; Benefits'!$A:$I,3,FALSE)</f>
        <v>1.1200000000000001</v>
      </c>
      <c r="J2028" s="157">
        <f>VLOOKUP($A2028,'2024-25 Salary &amp; Benefits'!$A:$I,4,FALSE)</f>
        <v>1.1200000000000001</v>
      </c>
      <c r="K2028" s="144">
        <f t="shared" si="332"/>
        <v>434.17</v>
      </c>
      <c r="L2028" s="143">
        <f t="shared" si="333"/>
        <v>1.274</v>
      </c>
      <c r="M2028" s="145">
        <f>'2024-25 Salary &amp; Benefits'!$E$6</f>
        <v>72728</v>
      </c>
      <c r="N2028" s="145">
        <f>'2024-25 Salary &amp; Benefits'!$F$6</f>
        <v>78209</v>
      </c>
      <c r="O2028" s="9">
        <f t="shared" si="334"/>
        <v>103774.13</v>
      </c>
      <c r="P2028" s="9">
        <f t="shared" si="335"/>
        <v>7820.7299999999959</v>
      </c>
      <c r="Q2028" s="9">
        <f>'2024-25 Salary &amp; Benefits'!G$6</f>
        <v>14418.72</v>
      </c>
      <c r="R2028" s="146">
        <f>'2024-25 Salary &amp; Benefits'!H$6</f>
        <v>0.18149999999999999</v>
      </c>
      <c r="S2028" s="146">
        <f>'2024-25 Salary &amp; Benefits'!I$6</f>
        <v>0.17510000000000001</v>
      </c>
      <c r="T2028" s="9">
        <f t="shared" si="336"/>
        <v>38573.86</v>
      </c>
      <c r="U2028" s="9">
        <f t="shared" si="337"/>
        <v>1859.91</v>
      </c>
      <c r="V2028" s="9">
        <f t="shared" si="338"/>
        <v>325.67</v>
      </c>
      <c r="W2028" s="9">
        <f t="shared" si="339"/>
        <v>2185.58</v>
      </c>
      <c r="X2028" s="22">
        <f t="shared" si="340"/>
        <v>152354.29999999996</v>
      </c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</row>
    <row r="2029" spans="1:159" s="4" customFormat="1">
      <c r="A2029" s="78" t="s">
        <v>2410</v>
      </c>
      <c r="B2029" s="90" t="s">
        <v>1315</v>
      </c>
      <c r="C2029" s="91">
        <v>2940</v>
      </c>
      <c r="D2029" s="90" t="s">
        <v>1346</v>
      </c>
      <c r="E2029" s="110" t="str">
        <f>VLOOKUP($C2029,'2023-24 School Level AAFTE'!$C$4:$L$2380,9,FALSE)</f>
        <v>Yes</v>
      </c>
      <c r="F2029" s="98">
        <f>VLOOKUP($C2029,'2023-24 School Level AAFTE'!$C$4:$J$2380,8,FALSE)</f>
        <v>345.14</v>
      </c>
      <c r="G2029" s="100">
        <f>IFERROR(IF(E2029= "yes",VLOOKUP(C2029,Summary!$B:$I,5,0),0),0)</f>
        <v>0</v>
      </c>
      <c r="H2029" s="99">
        <f t="shared" si="331"/>
        <v>345.14</v>
      </c>
      <c r="I2029" s="157">
        <f>VLOOKUP($A2029,'2024-25 Salary &amp; Benefits'!$A:$I,3,FALSE)</f>
        <v>1.1200000000000001</v>
      </c>
      <c r="J2029" s="157">
        <f>VLOOKUP($A2029,'2024-25 Salary &amp; Benefits'!$A:$I,4,FALSE)</f>
        <v>1.1200000000000001</v>
      </c>
      <c r="K2029" s="144">
        <f t="shared" si="332"/>
        <v>345.14</v>
      </c>
      <c r="L2029" s="143">
        <f t="shared" si="333"/>
        <v>1.012</v>
      </c>
      <c r="M2029" s="145">
        <f>'2024-25 Salary &amp; Benefits'!$E$6</f>
        <v>72728</v>
      </c>
      <c r="N2029" s="145">
        <f>'2024-25 Salary &amp; Benefits'!$F$6</f>
        <v>78209</v>
      </c>
      <c r="O2029" s="9">
        <f t="shared" si="334"/>
        <v>82432.820000000007</v>
      </c>
      <c r="P2029" s="9">
        <f t="shared" si="335"/>
        <v>6212.3899999999994</v>
      </c>
      <c r="Q2029" s="9">
        <f>'2024-25 Salary &amp; Benefits'!G$6</f>
        <v>14418.72</v>
      </c>
      <c r="R2029" s="146">
        <f>'2024-25 Salary &amp; Benefits'!H$6</f>
        <v>0.18149999999999999</v>
      </c>
      <c r="S2029" s="146">
        <f>'2024-25 Salary &amp; Benefits'!I$6</f>
        <v>0.17510000000000001</v>
      </c>
      <c r="T2029" s="9">
        <f t="shared" si="336"/>
        <v>30641.09</v>
      </c>
      <c r="U2029" s="9">
        <f t="shared" si="337"/>
        <v>1477.42</v>
      </c>
      <c r="V2029" s="9">
        <f t="shared" si="338"/>
        <v>258.7</v>
      </c>
      <c r="W2029" s="9">
        <f t="shared" si="339"/>
        <v>1736.1200000000001</v>
      </c>
      <c r="X2029" s="22">
        <f t="shared" si="340"/>
        <v>121022.42</v>
      </c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</row>
    <row r="2030" spans="1:159" s="4" customFormat="1">
      <c r="A2030" s="78" t="s">
        <v>2410</v>
      </c>
      <c r="B2030" s="90" t="s">
        <v>1315</v>
      </c>
      <c r="C2030" s="91">
        <v>3054</v>
      </c>
      <c r="D2030" s="90" t="s">
        <v>1349</v>
      </c>
      <c r="E2030" s="110" t="str">
        <f>VLOOKUP($C2030,'2023-24 School Level AAFTE'!$C$4:$L$2380,9,FALSE)</f>
        <v>Yes</v>
      </c>
      <c r="F2030" s="98">
        <f>VLOOKUP($C2030,'2023-24 School Level AAFTE'!$C$4:$J$2380,8,FALSE)</f>
        <v>654.23</v>
      </c>
      <c r="G2030" s="100">
        <f>IFERROR(IF(E2030= "yes",VLOOKUP(C2030,Summary!$B:$I,5,0),0),0)</f>
        <v>0</v>
      </c>
      <c r="H2030" s="99">
        <f t="shared" si="331"/>
        <v>654.23</v>
      </c>
      <c r="I2030" s="157">
        <f>VLOOKUP($A2030,'2024-25 Salary &amp; Benefits'!$A:$I,3,FALSE)</f>
        <v>1.1200000000000001</v>
      </c>
      <c r="J2030" s="157">
        <f>VLOOKUP($A2030,'2024-25 Salary &amp; Benefits'!$A:$I,4,FALSE)</f>
        <v>1.1200000000000001</v>
      </c>
      <c r="K2030" s="144">
        <f t="shared" si="332"/>
        <v>654.23</v>
      </c>
      <c r="L2030" s="143">
        <f t="shared" si="333"/>
        <v>1.919</v>
      </c>
      <c r="M2030" s="145">
        <f>'2024-25 Salary &amp; Benefits'!$E$6</f>
        <v>72728</v>
      </c>
      <c r="N2030" s="145">
        <f>'2024-25 Salary &amp; Benefits'!$F$6</f>
        <v>78209</v>
      </c>
      <c r="O2030" s="9">
        <f t="shared" si="334"/>
        <v>156312.84</v>
      </c>
      <c r="P2030" s="9">
        <f t="shared" si="335"/>
        <v>11780.200000000012</v>
      </c>
      <c r="Q2030" s="9">
        <f>'2024-25 Salary &amp; Benefits'!G$6</f>
        <v>14418.72</v>
      </c>
      <c r="R2030" s="146">
        <f>'2024-25 Salary &amp; Benefits'!H$6</f>
        <v>0.18149999999999999</v>
      </c>
      <c r="S2030" s="146">
        <f>'2024-25 Salary &amp; Benefits'!I$6</f>
        <v>0.17510000000000001</v>
      </c>
      <c r="T2030" s="9">
        <f t="shared" si="336"/>
        <v>58103.02</v>
      </c>
      <c r="U2030" s="9">
        <f t="shared" si="337"/>
        <v>2801.55</v>
      </c>
      <c r="V2030" s="9">
        <f t="shared" si="338"/>
        <v>490.55</v>
      </c>
      <c r="W2030" s="9">
        <f t="shared" si="339"/>
        <v>3292.1000000000004</v>
      </c>
      <c r="X2030" s="22">
        <f t="shared" si="340"/>
        <v>229488.16</v>
      </c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</row>
    <row r="2031" spans="1:159" s="4" customFormat="1">
      <c r="A2031" s="78" t="s">
        <v>2410</v>
      </c>
      <c r="B2031" s="90" t="s">
        <v>1315</v>
      </c>
      <c r="C2031" s="91">
        <v>3449</v>
      </c>
      <c r="D2031" s="90" t="s">
        <v>1356</v>
      </c>
      <c r="E2031" s="110" t="str">
        <f>VLOOKUP($C2031,'2023-24 School Level AAFTE'!$C$4:$L$2380,9,FALSE)</f>
        <v>Yes</v>
      </c>
      <c r="F2031" s="98">
        <f>VLOOKUP($C2031,'2023-24 School Level AAFTE'!$C$4:$J$2380,8,FALSE)</f>
        <v>444.43</v>
      </c>
      <c r="G2031" s="100">
        <f>IFERROR(IF(E2031= "yes",VLOOKUP(C2031,Summary!$B:$I,5,0),0),0)</f>
        <v>0</v>
      </c>
      <c r="H2031" s="99">
        <f t="shared" si="331"/>
        <v>444.43</v>
      </c>
      <c r="I2031" s="157">
        <f>VLOOKUP($A2031,'2024-25 Salary &amp; Benefits'!$A:$I,3,FALSE)</f>
        <v>1.1200000000000001</v>
      </c>
      <c r="J2031" s="157">
        <f>VLOOKUP($A2031,'2024-25 Salary &amp; Benefits'!$A:$I,4,FALSE)</f>
        <v>1.1200000000000001</v>
      </c>
      <c r="K2031" s="144">
        <f t="shared" si="332"/>
        <v>444.43</v>
      </c>
      <c r="L2031" s="143">
        <f t="shared" si="333"/>
        <v>1.304</v>
      </c>
      <c r="M2031" s="145">
        <f>'2024-25 Salary &amp; Benefits'!$E$6</f>
        <v>72728</v>
      </c>
      <c r="N2031" s="145">
        <f>'2024-25 Salary &amp; Benefits'!$F$6</f>
        <v>78209</v>
      </c>
      <c r="O2031" s="9">
        <f t="shared" si="334"/>
        <v>106217.79</v>
      </c>
      <c r="P2031" s="9">
        <f t="shared" si="335"/>
        <v>8004.8899999999994</v>
      </c>
      <c r="Q2031" s="9">
        <f>'2024-25 Salary &amp; Benefits'!G$6</f>
        <v>14418.72</v>
      </c>
      <c r="R2031" s="146">
        <f>'2024-25 Salary &amp; Benefits'!H$6</f>
        <v>0.18149999999999999</v>
      </c>
      <c r="S2031" s="146">
        <f>'2024-25 Salary &amp; Benefits'!I$6</f>
        <v>0.17510000000000001</v>
      </c>
      <c r="T2031" s="9">
        <f t="shared" si="336"/>
        <v>39482.199999999997</v>
      </c>
      <c r="U2031" s="9">
        <f t="shared" si="337"/>
        <v>1903.71</v>
      </c>
      <c r="V2031" s="9">
        <f t="shared" si="338"/>
        <v>333.34</v>
      </c>
      <c r="W2031" s="9">
        <f t="shared" si="339"/>
        <v>2237.0500000000002</v>
      </c>
      <c r="X2031" s="22">
        <f t="shared" si="340"/>
        <v>155941.93</v>
      </c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</row>
    <row r="2032" spans="1:159" s="4" customFormat="1">
      <c r="A2032" s="78" t="s">
        <v>2410</v>
      </c>
      <c r="B2032" s="90" t="s">
        <v>1315</v>
      </c>
      <c r="C2032" s="91">
        <v>2094</v>
      </c>
      <c r="D2032" s="90" t="s">
        <v>1319</v>
      </c>
      <c r="E2032" s="110" t="str">
        <f>VLOOKUP($C2032,'2023-24 School Level AAFTE'!$C$4:$L$2380,9,FALSE)</f>
        <v>Yes</v>
      </c>
      <c r="F2032" s="98">
        <f>VLOOKUP($C2032,'2023-24 School Level AAFTE'!$C$4:$J$2380,8,FALSE)</f>
        <v>406.31</v>
      </c>
      <c r="G2032" s="100">
        <f>IFERROR(IF(E2032= "yes",VLOOKUP(C2032,Summary!$B:$I,5,0),0),0)</f>
        <v>0</v>
      </c>
      <c r="H2032" s="99">
        <f t="shared" si="331"/>
        <v>406.31</v>
      </c>
      <c r="I2032" s="157">
        <f>VLOOKUP($A2032,'2024-25 Salary &amp; Benefits'!$A:$I,3,FALSE)</f>
        <v>1.1200000000000001</v>
      </c>
      <c r="J2032" s="157">
        <f>VLOOKUP($A2032,'2024-25 Salary &amp; Benefits'!$A:$I,4,FALSE)</f>
        <v>1.1200000000000001</v>
      </c>
      <c r="K2032" s="144">
        <f t="shared" si="332"/>
        <v>406.31</v>
      </c>
      <c r="L2032" s="143">
        <f t="shared" si="333"/>
        <v>1.1919999999999999</v>
      </c>
      <c r="M2032" s="145">
        <f>'2024-25 Salary &amp; Benefits'!$E$6</f>
        <v>72728</v>
      </c>
      <c r="N2032" s="145">
        <f>'2024-25 Salary &amp; Benefits'!$F$6</f>
        <v>78209</v>
      </c>
      <c r="O2032" s="9">
        <f t="shared" si="334"/>
        <v>97094.79</v>
      </c>
      <c r="P2032" s="9">
        <f t="shared" si="335"/>
        <v>7317.3500000000058</v>
      </c>
      <c r="Q2032" s="9">
        <f>'2024-25 Salary &amp; Benefits'!G$6</f>
        <v>14418.72</v>
      </c>
      <c r="R2032" s="146">
        <f>'2024-25 Salary &amp; Benefits'!H$6</f>
        <v>0.18149999999999999</v>
      </c>
      <c r="S2032" s="146">
        <f>'2024-25 Salary &amp; Benefits'!I$6</f>
        <v>0.17510000000000001</v>
      </c>
      <c r="T2032" s="9">
        <f t="shared" si="336"/>
        <v>36091.089999999997</v>
      </c>
      <c r="U2032" s="9">
        <f t="shared" si="337"/>
        <v>1740.2</v>
      </c>
      <c r="V2032" s="9">
        <f t="shared" si="338"/>
        <v>304.70999999999998</v>
      </c>
      <c r="W2032" s="9">
        <f t="shared" si="339"/>
        <v>2044.91</v>
      </c>
      <c r="X2032" s="22">
        <f t="shared" si="340"/>
        <v>142548.14000000001</v>
      </c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</row>
    <row r="2033" spans="1:159" s="4" customFormat="1">
      <c r="A2033" s="78" t="s">
        <v>2410</v>
      </c>
      <c r="B2033" s="90" t="s">
        <v>1315</v>
      </c>
      <c r="C2033" s="91">
        <v>3646</v>
      </c>
      <c r="D2033" s="90" t="s">
        <v>1360</v>
      </c>
      <c r="E2033" s="110" t="str">
        <f>VLOOKUP($C2033,'2023-24 School Level AAFTE'!$C$4:$L$2380,9,FALSE)</f>
        <v>Yes</v>
      </c>
      <c r="F2033" s="98">
        <f>VLOOKUP($C2033,'2023-24 School Level AAFTE'!$C$4:$J$2380,8,FALSE)</f>
        <v>402</v>
      </c>
      <c r="G2033" s="100">
        <f>IFERROR(IF(E2033= "yes",VLOOKUP(C2033,Summary!$B:$I,5,0),0),0)</f>
        <v>0</v>
      </c>
      <c r="H2033" s="99">
        <f t="shared" si="331"/>
        <v>402</v>
      </c>
      <c r="I2033" s="157">
        <f>VLOOKUP($A2033,'2024-25 Salary &amp; Benefits'!$A:$I,3,FALSE)</f>
        <v>1.1200000000000001</v>
      </c>
      <c r="J2033" s="157">
        <f>VLOOKUP($A2033,'2024-25 Salary &amp; Benefits'!$A:$I,4,FALSE)</f>
        <v>1.1200000000000001</v>
      </c>
      <c r="K2033" s="144">
        <f t="shared" si="332"/>
        <v>402</v>
      </c>
      <c r="L2033" s="143">
        <f t="shared" si="333"/>
        <v>1.179</v>
      </c>
      <c r="M2033" s="145">
        <f>'2024-25 Salary &amp; Benefits'!$E$6</f>
        <v>72728</v>
      </c>
      <c r="N2033" s="145">
        <f>'2024-25 Salary &amp; Benefits'!$F$6</f>
        <v>78209</v>
      </c>
      <c r="O2033" s="9">
        <f t="shared" si="334"/>
        <v>96035.87</v>
      </c>
      <c r="P2033" s="9">
        <f t="shared" si="335"/>
        <v>7237.5500000000029</v>
      </c>
      <c r="Q2033" s="9">
        <f>'2024-25 Salary &amp; Benefits'!G$6</f>
        <v>14418.72</v>
      </c>
      <c r="R2033" s="146">
        <f>'2024-25 Salary &amp; Benefits'!H$6</f>
        <v>0.18149999999999999</v>
      </c>
      <c r="S2033" s="146">
        <f>'2024-25 Salary &amp; Benefits'!I$6</f>
        <v>0.17510000000000001</v>
      </c>
      <c r="T2033" s="9">
        <f t="shared" si="336"/>
        <v>35697.480000000003</v>
      </c>
      <c r="U2033" s="9">
        <f t="shared" si="337"/>
        <v>1721.22</v>
      </c>
      <c r="V2033" s="9">
        <f t="shared" si="338"/>
        <v>301.39</v>
      </c>
      <c r="W2033" s="9">
        <f t="shared" si="339"/>
        <v>2022.6100000000001</v>
      </c>
      <c r="X2033" s="22">
        <f t="shared" si="340"/>
        <v>140993.51</v>
      </c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</row>
    <row r="2034" spans="1:159" s="4" customFormat="1">
      <c r="A2034" s="78" t="s">
        <v>2410</v>
      </c>
      <c r="B2034" s="90" t="s">
        <v>1315</v>
      </c>
      <c r="C2034" s="91">
        <v>2872</v>
      </c>
      <c r="D2034" s="90" t="s">
        <v>1342</v>
      </c>
      <c r="E2034" s="110" t="str">
        <f>VLOOKUP($C2034,'2023-24 School Level AAFTE'!$C$4:$L$2380,9,FALSE)</f>
        <v>No</v>
      </c>
      <c r="F2034" s="98">
        <f>VLOOKUP($C2034,'2023-24 School Level AAFTE'!$C$4:$J$2380,8,FALSE)</f>
        <v>414.61</v>
      </c>
      <c r="G2034" s="100">
        <f>IFERROR(IF(E2034= "yes",VLOOKUP(C2034,Summary!$B:$I,5,0),0),0)</f>
        <v>0</v>
      </c>
      <c r="H2034" s="99">
        <f t="shared" si="331"/>
        <v>0</v>
      </c>
      <c r="I2034" s="157">
        <f>VLOOKUP($A2034,'2024-25 Salary &amp; Benefits'!$A:$I,3,FALSE)</f>
        <v>1.1200000000000001</v>
      </c>
      <c r="J2034" s="157">
        <f>VLOOKUP($A2034,'2024-25 Salary &amp; Benefits'!$A:$I,4,FALSE)</f>
        <v>1.1200000000000001</v>
      </c>
      <c r="K2034" s="144">
        <f t="shared" si="332"/>
        <v>0</v>
      </c>
      <c r="L2034" s="143">
        <f t="shared" si="333"/>
        <v>0</v>
      </c>
      <c r="M2034" s="145">
        <f>'2024-25 Salary &amp; Benefits'!$E$6</f>
        <v>72728</v>
      </c>
      <c r="N2034" s="145">
        <f>'2024-25 Salary &amp; Benefits'!$F$6</f>
        <v>78209</v>
      </c>
      <c r="O2034" s="9">
        <f t="shared" si="334"/>
        <v>0</v>
      </c>
      <c r="P2034" s="9">
        <f t="shared" si="335"/>
        <v>0</v>
      </c>
      <c r="Q2034" s="9">
        <f>'2024-25 Salary &amp; Benefits'!G$6</f>
        <v>14418.72</v>
      </c>
      <c r="R2034" s="146">
        <f>'2024-25 Salary &amp; Benefits'!H$6</f>
        <v>0.18149999999999999</v>
      </c>
      <c r="S2034" s="146">
        <f>'2024-25 Salary &amp; Benefits'!I$6</f>
        <v>0.17510000000000001</v>
      </c>
      <c r="T2034" s="9">
        <f t="shared" si="336"/>
        <v>0</v>
      </c>
      <c r="U2034" s="9">
        <f t="shared" si="337"/>
        <v>0</v>
      </c>
      <c r="V2034" s="9">
        <f t="shared" si="338"/>
        <v>0</v>
      </c>
      <c r="W2034" s="9">
        <f t="shared" si="339"/>
        <v>0</v>
      </c>
      <c r="X2034" s="22">
        <f t="shared" si="340"/>
        <v>0</v>
      </c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</row>
    <row r="2035" spans="1:159" s="4" customFormat="1">
      <c r="A2035" s="78" t="s">
        <v>2410</v>
      </c>
      <c r="B2035" s="90" t="s">
        <v>1315</v>
      </c>
      <c r="C2035" s="91">
        <v>3397</v>
      </c>
      <c r="D2035" s="90" t="s">
        <v>1353</v>
      </c>
      <c r="E2035" s="110" t="str">
        <f>VLOOKUP($C2035,'2023-24 School Level AAFTE'!$C$4:$L$2380,9,FALSE)</f>
        <v>No</v>
      </c>
      <c r="F2035" s="98">
        <f>VLOOKUP($C2035,'2023-24 School Level AAFTE'!$C$4:$J$2380,8,FALSE)</f>
        <v>248.23000000000002</v>
      </c>
      <c r="G2035" s="100">
        <f>IFERROR(IF(E2035= "yes",VLOOKUP(C2035,Summary!$B:$I,5,0),0),0)</f>
        <v>0</v>
      </c>
      <c r="H2035" s="99">
        <f t="shared" si="331"/>
        <v>0</v>
      </c>
      <c r="I2035" s="157">
        <f>VLOOKUP($A2035,'2024-25 Salary &amp; Benefits'!$A:$I,3,FALSE)</f>
        <v>1.1200000000000001</v>
      </c>
      <c r="J2035" s="157">
        <f>VLOOKUP($A2035,'2024-25 Salary &amp; Benefits'!$A:$I,4,FALSE)</f>
        <v>1.1200000000000001</v>
      </c>
      <c r="K2035" s="144">
        <f t="shared" si="332"/>
        <v>0</v>
      </c>
      <c r="L2035" s="143">
        <f t="shared" si="333"/>
        <v>0</v>
      </c>
      <c r="M2035" s="145">
        <f>'2024-25 Salary &amp; Benefits'!$E$6</f>
        <v>72728</v>
      </c>
      <c r="N2035" s="145">
        <f>'2024-25 Salary &amp; Benefits'!$F$6</f>
        <v>78209</v>
      </c>
      <c r="O2035" s="9">
        <f t="shared" si="334"/>
        <v>0</v>
      </c>
      <c r="P2035" s="9">
        <f t="shared" si="335"/>
        <v>0</v>
      </c>
      <c r="Q2035" s="9">
        <f>'2024-25 Salary &amp; Benefits'!G$6</f>
        <v>14418.72</v>
      </c>
      <c r="R2035" s="146">
        <f>'2024-25 Salary &amp; Benefits'!H$6</f>
        <v>0.18149999999999999</v>
      </c>
      <c r="S2035" s="146">
        <f>'2024-25 Salary &amp; Benefits'!I$6</f>
        <v>0.17510000000000001</v>
      </c>
      <c r="T2035" s="9">
        <f t="shared" si="336"/>
        <v>0</v>
      </c>
      <c r="U2035" s="9">
        <f t="shared" si="337"/>
        <v>0</v>
      </c>
      <c r="V2035" s="9">
        <f t="shared" si="338"/>
        <v>0</v>
      </c>
      <c r="W2035" s="9">
        <f t="shared" si="339"/>
        <v>0</v>
      </c>
      <c r="X2035" s="22">
        <f t="shared" si="340"/>
        <v>0</v>
      </c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</row>
    <row r="2036" spans="1:159" s="4" customFormat="1">
      <c r="A2036" s="78" t="s">
        <v>2410</v>
      </c>
      <c r="B2036" s="90" t="s">
        <v>1315</v>
      </c>
      <c r="C2036" s="91">
        <v>5627</v>
      </c>
      <c r="D2036" s="90" t="s">
        <v>3101</v>
      </c>
      <c r="E2036" s="110" t="str">
        <f>VLOOKUP($C2036,'2023-24 School Level AAFTE'!$C$4:$L$2380,9,FALSE)</f>
        <v>No</v>
      </c>
      <c r="F2036" s="98">
        <f>VLOOKUP($C2036,'2023-24 School Level AAFTE'!$C$4:$J$2380,8,FALSE)</f>
        <v>123.77</v>
      </c>
      <c r="G2036" s="100">
        <f>IFERROR(IF(E2036= "yes",VLOOKUP(C2036,Summary!$B:$I,5,0),0),0)</f>
        <v>0</v>
      </c>
      <c r="H2036" s="99">
        <f t="shared" si="331"/>
        <v>0</v>
      </c>
      <c r="I2036" s="157">
        <f>VLOOKUP($A2036,'2024-25 Salary &amp; Benefits'!$A:$I,3,FALSE)</f>
        <v>1.1200000000000001</v>
      </c>
      <c r="J2036" s="157">
        <f>VLOOKUP($A2036,'2024-25 Salary &amp; Benefits'!$A:$I,4,FALSE)</f>
        <v>1.1200000000000001</v>
      </c>
      <c r="K2036" s="144">
        <f t="shared" si="332"/>
        <v>0</v>
      </c>
      <c r="L2036" s="143">
        <f t="shared" si="333"/>
        <v>0</v>
      </c>
      <c r="M2036" s="145">
        <f>'2024-25 Salary &amp; Benefits'!$E$6</f>
        <v>72728</v>
      </c>
      <c r="N2036" s="145">
        <f>'2024-25 Salary &amp; Benefits'!$F$6</f>
        <v>78209</v>
      </c>
      <c r="O2036" s="9">
        <f t="shared" si="334"/>
        <v>0</v>
      </c>
      <c r="P2036" s="9">
        <f t="shared" si="335"/>
        <v>0</v>
      </c>
      <c r="Q2036" s="9">
        <f>'2024-25 Salary &amp; Benefits'!G$6</f>
        <v>14418.72</v>
      </c>
      <c r="R2036" s="146">
        <f>'2024-25 Salary &amp; Benefits'!H$6</f>
        <v>0.18149999999999999</v>
      </c>
      <c r="S2036" s="146">
        <f>'2024-25 Salary &amp; Benefits'!I$6</f>
        <v>0.17510000000000001</v>
      </c>
      <c r="T2036" s="9">
        <f t="shared" si="336"/>
        <v>0</v>
      </c>
      <c r="U2036" s="9">
        <f t="shared" si="337"/>
        <v>0</v>
      </c>
      <c r="V2036" s="9">
        <f t="shared" si="338"/>
        <v>0</v>
      </c>
      <c r="W2036" s="9">
        <f t="shared" si="339"/>
        <v>0</v>
      </c>
      <c r="X2036" s="22">
        <f t="shared" si="340"/>
        <v>0</v>
      </c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</row>
    <row r="2037" spans="1:159" s="4" customFormat="1">
      <c r="A2037" s="78" t="s">
        <v>2410</v>
      </c>
      <c r="B2037" s="90" t="s">
        <v>1315</v>
      </c>
      <c r="C2037" s="91">
        <v>1585</v>
      </c>
      <c r="D2037" s="90" t="s">
        <v>2612</v>
      </c>
      <c r="E2037" s="110" t="str">
        <f>VLOOKUP($C2037,'2023-24 School Level AAFTE'!$C$4:$L$2380,9,FALSE)</f>
        <v>Yes</v>
      </c>
      <c r="F2037" s="98">
        <f>VLOOKUP($C2037,'2023-24 School Level AAFTE'!$C$4:$J$2380,8,FALSE)</f>
        <v>29.8</v>
      </c>
      <c r="G2037" s="100">
        <f>IFERROR(IF(E2037= "yes",VLOOKUP(C2037,Summary!$B:$I,5,0),0),0)</f>
        <v>0</v>
      </c>
      <c r="H2037" s="99">
        <f t="shared" si="331"/>
        <v>29.8</v>
      </c>
      <c r="I2037" s="157">
        <f>VLOOKUP($A2037,'2024-25 Salary &amp; Benefits'!$A:$I,3,FALSE)</f>
        <v>1.1200000000000001</v>
      </c>
      <c r="J2037" s="157">
        <f>VLOOKUP($A2037,'2024-25 Salary &amp; Benefits'!$A:$I,4,FALSE)</f>
        <v>1.1200000000000001</v>
      </c>
      <c r="K2037" s="144">
        <f t="shared" si="332"/>
        <v>29.8</v>
      </c>
      <c r="L2037" s="143">
        <f t="shared" si="333"/>
        <v>8.6999999999999994E-2</v>
      </c>
      <c r="M2037" s="145">
        <f>'2024-25 Salary &amp; Benefits'!$E$6</f>
        <v>72728</v>
      </c>
      <c r="N2037" s="145">
        <f>'2024-25 Salary &amp; Benefits'!$F$6</f>
        <v>78209</v>
      </c>
      <c r="O2037" s="9">
        <f t="shared" si="334"/>
        <v>7086.62</v>
      </c>
      <c r="P2037" s="9">
        <f t="shared" si="335"/>
        <v>534.0600000000004</v>
      </c>
      <c r="Q2037" s="9">
        <f>'2024-25 Salary &amp; Benefits'!G$6</f>
        <v>14418.72</v>
      </c>
      <c r="R2037" s="146">
        <f>'2024-25 Salary &amp; Benefits'!H$6</f>
        <v>0.18149999999999999</v>
      </c>
      <c r="S2037" s="146">
        <f>'2024-25 Salary &amp; Benefits'!I$6</f>
        <v>0.17510000000000001</v>
      </c>
      <c r="T2037" s="9">
        <f t="shared" si="336"/>
        <v>2634.16</v>
      </c>
      <c r="U2037" s="9">
        <f t="shared" si="337"/>
        <v>127.01</v>
      </c>
      <c r="V2037" s="9">
        <f t="shared" si="338"/>
        <v>22.24</v>
      </c>
      <c r="W2037" s="9">
        <f t="shared" si="339"/>
        <v>149.25</v>
      </c>
      <c r="X2037" s="22">
        <f t="shared" si="340"/>
        <v>10404.09</v>
      </c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</row>
    <row r="2038" spans="1:159" s="4" customFormat="1">
      <c r="A2038" s="78" t="s">
        <v>2410</v>
      </c>
      <c r="B2038" s="90" t="s">
        <v>1315</v>
      </c>
      <c r="C2038" s="91">
        <v>4537</v>
      </c>
      <c r="D2038" s="90" t="s">
        <v>1364</v>
      </c>
      <c r="E2038" s="110" t="str">
        <f>VLOOKUP($C2038,'2023-24 School Level AAFTE'!$C$4:$L$2380,9,FALSE)</f>
        <v>No</v>
      </c>
      <c r="F2038" s="98">
        <f>VLOOKUP($C2038,'2023-24 School Level AAFTE'!$C$4:$J$2380,8,FALSE)</f>
        <v>452.58000000000004</v>
      </c>
      <c r="G2038" s="100">
        <f>IFERROR(IF(E2038= "yes",VLOOKUP(C2038,Summary!$B:$I,5,0),0),0)</f>
        <v>0</v>
      </c>
      <c r="H2038" s="99">
        <f t="shared" si="331"/>
        <v>0</v>
      </c>
      <c r="I2038" s="157">
        <f>VLOOKUP($A2038,'2024-25 Salary &amp; Benefits'!$A:$I,3,FALSE)</f>
        <v>1.1200000000000001</v>
      </c>
      <c r="J2038" s="157">
        <f>VLOOKUP($A2038,'2024-25 Salary &amp; Benefits'!$A:$I,4,FALSE)</f>
        <v>1.1200000000000001</v>
      </c>
      <c r="K2038" s="144">
        <f t="shared" si="332"/>
        <v>0</v>
      </c>
      <c r="L2038" s="143">
        <f t="shared" si="333"/>
        <v>0</v>
      </c>
      <c r="M2038" s="145">
        <f>'2024-25 Salary &amp; Benefits'!$E$6</f>
        <v>72728</v>
      </c>
      <c r="N2038" s="145">
        <f>'2024-25 Salary &amp; Benefits'!$F$6</f>
        <v>78209</v>
      </c>
      <c r="O2038" s="9">
        <f t="shared" si="334"/>
        <v>0</v>
      </c>
      <c r="P2038" s="9">
        <f t="shared" si="335"/>
        <v>0</v>
      </c>
      <c r="Q2038" s="9">
        <f>'2024-25 Salary &amp; Benefits'!G$6</f>
        <v>14418.72</v>
      </c>
      <c r="R2038" s="146">
        <f>'2024-25 Salary &amp; Benefits'!H$6</f>
        <v>0.18149999999999999</v>
      </c>
      <c r="S2038" s="146">
        <f>'2024-25 Salary &amp; Benefits'!I$6</f>
        <v>0.17510000000000001</v>
      </c>
      <c r="T2038" s="9">
        <f t="shared" si="336"/>
        <v>0</v>
      </c>
      <c r="U2038" s="9">
        <f t="shared" si="337"/>
        <v>0</v>
      </c>
      <c r="V2038" s="9">
        <f t="shared" si="338"/>
        <v>0</v>
      </c>
      <c r="W2038" s="9">
        <f t="shared" si="339"/>
        <v>0</v>
      </c>
      <c r="X2038" s="22">
        <f t="shared" si="340"/>
        <v>0</v>
      </c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</row>
    <row r="2039" spans="1:159" s="4" customFormat="1">
      <c r="A2039" s="78" t="s">
        <v>2410</v>
      </c>
      <c r="B2039" s="90" t="s">
        <v>1315</v>
      </c>
      <c r="C2039" s="91">
        <v>2939</v>
      </c>
      <c r="D2039" s="90" t="s">
        <v>1345</v>
      </c>
      <c r="E2039" s="110" t="str">
        <f>VLOOKUP($C2039,'2023-24 School Level AAFTE'!$C$4:$L$2380,9,FALSE)</f>
        <v>Yes</v>
      </c>
      <c r="F2039" s="98">
        <f>VLOOKUP($C2039,'2023-24 School Level AAFTE'!$C$4:$J$2380,8,FALSE)</f>
        <v>349.71</v>
      </c>
      <c r="G2039" s="100">
        <f>IFERROR(IF(E2039= "yes",VLOOKUP(C2039,Summary!$B:$I,5,0),0),0)</f>
        <v>0</v>
      </c>
      <c r="H2039" s="99">
        <f t="shared" si="331"/>
        <v>349.71</v>
      </c>
      <c r="I2039" s="157">
        <f>VLOOKUP($A2039,'2024-25 Salary &amp; Benefits'!$A:$I,3,FALSE)</f>
        <v>1.1200000000000001</v>
      </c>
      <c r="J2039" s="157">
        <f>VLOOKUP($A2039,'2024-25 Salary &amp; Benefits'!$A:$I,4,FALSE)</f>
        <v>1.1200000000000001</v>
      </c>
      <c r="K2039" s="144">
        <f t="shared" si="332"/>
        <v>349.71</v>
      </c>
      <c r="L2039" s="143">
        <f t="shared" si="333"/>
        <v>1.026</v>
      </c>
      <c r="M2039" s="145">
        <f>'2024-25 Salary &amp; Benefits'!$E$6</f>
        <v>72728</v>
      </c>
      <c r="N2039" s="145">
        <f>'2024-25 Salary &amp; Benefits'!$F$6</f>
        <v>78209</v>
      </c>
      <c r="O2039" s="9">
        <f t="shared" si="334"/>
        <v>83573.2</v>
      </c>
      <c r="P2039" s="9">
        <f t="shared" si="335"/>
        <v>6298.3300000000017</v>
      </c>
      <c r="Q2039" s="9">
        <f>'2024-25 Salary &amp; Benefits'!G$6</f>
        <v>14418.72</v>
      </c>
      <c r="R2039" s="146">
        <f>'2024-25 Salary &amp; Benefits'!H$6</f>
        <v>0.18149999999999999</v>
      </c>
      <c r="S2039" s="146">
        <f>'2024-25 Salary &amp; Benefits'!I$6</f>
        <v>0.17510000000000001</v>
      </c>
      <c r="T2039" s="9">
        <f t="shared" si="336"/>
        <v>31064.98</v>
      </c>
      <c r="U2039" s="9">
        <f t="shared" si="337"/>
        <v>1497.86</v>
      </c>
      <c r="V2039" s="9">
        <f t="shared" si="338"/>
        <v>262.27999999999997</v>
      </c>
      <c r="W2039" s="9">
        <f t="shared" si="339"/>
        <v>1760.1399999999999</v>
      </c>
      <c r="X2039" s="22">
        <f t="shared" si="340"/>
        <v>122696.65</v>
      </c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</row>
    <row r="2040" spans="1:159" s="4" customFormat="1">
      <c r="A2040" s="78" t="s">
        <v>2410</v>
      </c>
      <c r="B2040" s="90" t="s">
        <v>1315</v>
      </c>
      <c r="C2040" s="91">
        <v>2747</v>
      </c>
      <c r="D2040" s="90" t="s">
        <v>1336</v>
      </c>
      <c r="E2040" s="110" t="str">
        <f>VLOOKUP($C2040,'2023-24 School Level AAFTE'!$C$4:$L$2380,9,FALSE)</f>
        <v>No</v>
      </c>
      <c r="F2040" s="98">
        <f>VLOOKUP($C2040,'2023-24 School Level AAFTE'!$C$4:$J$2380,8,FALSE)</f>
        <v>267.14</v>
      </c>
      <c r="G2040" s="100">
        <f>IFERROR(IF(E2040= "yes",VLOOKUP(C2040,Summary!$B:$I,5,0),0),0)</f>
        <v>0</v>
      </c>
      <c r="H2040" s="99">
        <f t="shared" si="331"/>
        <v>0</v>
      </c>
      <c r="I2040" s="157">
        <f>VLOOKUP($A2040,'2024-25 Salary &amp; Benefits'!$A:$I,3,FALSE)</f>
        <v>1.1200000000000001</v>
      </c>
      <c r="J2040" s="157">
        <f>VLOOKUP($A2040,'2024-25 Salary &amp; Benefits'!$A:$I,4,FALSE)</f>
        <v>1.1200000000000001</v>
      </c>
      <c r="K2040" s="144">
        <f t="shared" si="332"/>
        <v>0</v>
      </c>
      <c r="L2040" s="143">
        <f t="shared" si="333"/>
        <v>0</v>
      </c>
      <c r="M2040" s="145">
        <f>'2024-25 Salary &amp; Benefits'!$E$6</f>
        <v>72728</v>
      </c>
      <c r="N2040" s="145">
        <f>'2024-25 Salary &amp; Benefits'!$F$6</f>
        <v>78209</v>
      </c>
      <c r="O2040" s="9">
        <f t="shared" si="334"/>
        <v>0</v>
      </c>
      <c r="P2040" s="9">
        <f t="shared" si="335"/>
        <v>0</v>
      </c>
      <c r="Q2040" s="9">
        <f>'2024-25 Salary &amp; Benefits'!G$6</f>
        <v>14418.72</v>
      </c>
      <c r="R2040" s="146">
        <f>'2024-25 Salary &amp; Benefits'!H$6</f>
        <v>0.18149999999999999</v>
      </c>
      <c r="S2040" s="146">
        <f>'2024-25 Salary &amp; Benefits'!I$6</f>
        <v>0.17510000000000001</v>
      </c>
      <c r="T2040" s="9">
        <f t="shared" si="336"/>
        <v>0</v>
      </c>
      <c r="U2040" s="9">
        <f t="shared" si="337"/>
        <v>0</v>
      </c>
      <c r="V2040" s="9">
        <f t="shared" si="338"/>
        <v>0</v>
      </c>
      <c r="W2040" s="9">
        <f t="shared" si="339"/>
        <v>0</v>
      </c>
      <c r="X2040" s="22">
        <f t="shared" si="340"/>
        <v>0</v>
      </c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</row>
    <row r="2041" spans="1:159" s="4" customFormat="1">
      <c r="A2041" s="78" t="s">
        <v>2410</v>
      </c>
      <c r="B2041" s="90" t="s">
        <v>1315</v>
      </c>
      <c r="C2041" s="91">
        <v>2871</v>
      </c>
      <c r="D2041" s="90" t="s">
        <v>1341</v>
      </c>
      <c r="E2041" s="110" t="str">
        <f>VLOOKUP($C2041,'2023-24 School Level AAFTE'!$C$4:$L$2380,9,FALSE)</f>
        <v>Yes</v>
      </c>
      <c r="F2041" s="98">
        <f>VLOOKUP($C2041,'2023-24 School Level AAFTE'!$C$4:$J$2380,8,FALSE)</f>
        <v>373.52</v>
      </c>
      <c r="G2041" s="100">
        <f>IFERROR(IF(E2041= "yes",VLOOKUP(C2041,Summary!$B:$I,5,0),0),0)</f>
        <v>0</v>
      </c>
      <c r="H2041" s="99">
        <f t="shared" si="331"/>
        <v>373.52</v>
      </c>
      <c r="I2041" s="157">
        <f>VLOOKUP($A2041,'2024-25 Salary &amp; Benefits'!$A:$I,3,FALSE)</f>
        <v>1.1200000000000001</v>
      </c>
      <c r="J2041" s="157">
        <f>VLOOKUP($A2041,'2024-25 Salary &amp; Benefits'!$A:$I,4,FALSE)</f>
        <v>1.1200000000000001</v>
      </c>
      <c r="K2041" s="144">
        <f t="shared" si="332"/>
        <v>373.52</v>
      </c>
      <c r="L2041" s="143">
        <f t="shared" si="333"/>
        <v>1.0960000000000001</v>
      </c>
      <c r="M2041" s="145">
        <f>'2024-25 Salary &amp; Benefits'!$E$6</f>
        <v>72728</v>
      </c>
      <c r="N2041" s="145">
        <f>'2024-25 Salary &amp; Benefits'!$F$6</f>
        <v>78209</v>
      </c>
      <c r="O2041" s="9">
        <f t="shared" si="334"/>
        <v>89275.07</v>
      </c>
      <c r="P2041" s="9">
        <f t="shared" si="335"/>
        <v>6728.0399999999936</v>
      </c>
      <c r="Q2041" s="9">
        <f>'2024-25 Salary &amp; Benefits'!G$6</f>
        <v>14418.72</v>
      </c>
      <c r="R2041" s="146">
        <f>'2024-25 Salary &amp; Benefits'!H$6</f>
        <v>0.18149999999999999</v>
      </c>
      <c r="S2041" s="146">
        <f>'2024-25 Salary &amp; Benefits'!I$6</f>
        <v>0.17510000000000001</v>
      </c>
      <c r="T2041" s="9">
        <f t="shared" si="336"/>
        <v>33184.42</v>
      </c>
      <c r="U2041" s="9">
        <f t="shared" si="337"/>
        <v>1600.05</v>
      </c>
      <c r="V2041" s="9">
        <f t="shared" si="338"/>
        <v>280.17</v>
      </c>
      <c r="W2041" s="9">
        <f t="shared" si="339"/>
        <v>1880.22</v>
      </c>
      <c r="X2041" s="22">
        <f t="shared" si="340"/>
        <v>131067.75</v>
      </c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</row>
    <row r="2042" spans="1:159" s="4" customFormat="1">
      <c r="A2042" s="78" t="s">
        <v>2410</v>
      </c>
      <c r="B2042" s="90" t="s">
        <v>1315</v>
      </c>
      <c r="C2042" s="91">
        <v>2772</v>
      </c>
      <c r="D2042" s="90" t="s">
        <v>1338</v>
      </c>
      <c r="E2042" s="110" t="str">
        <f>VLOOKUP($C2042,'2023-24 School Level AAFTE'!$C$4:$L$2380,9,FALSE)</f>
        <v>Yes</v>
      </c>
      <c r="F2042" s="98">
        <f>VLOOKUP($C2042,'2023-24 School Level AAFTE'!$C$4:$J$2380,8,FALSE)</f>
        <v>390.59999999999997</v>
      </c>
      <c r="G2042" s="100">
        <f>IFERROR(IF(E2042= "yes",VLOOKUP(C2042,Summary!$B:$I,5,0),0),0)</f>
        <v>0</v>
      </c>
      <c r="H2042" s="99">
        <f t="shared" si="331"/>
        <v>390.59999999999997</v>
      </c>
      <c r="I2042" s="157">
        <f>VLOOKUP($A2042,'2024-25 Salary &amp; Benefits'!$A:$I,3,FALSE)</f>
        <v>1.1200000000000001</v>
      </c>
      <c r="J2042" s="157">
        <f>VLOOKUP($A2042,'2024-25 Salary &amp; Benefits'!$A:$I,4,FALSE)</f>
        <v>1.1200000000000001</v>
      </c>
      <c r="K2042" s="144">
        <f t="shared" si="332"/>
        <v>390.59999999999997</v>
      </c>
      <c r="L2042" s="143">
        <f t="shared" si="333"/>
        <v>1.1459999999999999</v>
      </c>
      <c r="M2042" s="145">
        <f>'2024-25 Salary &amp; Benefits'!$E$6</f>
        <v>72728</v>
      </c>
      <c r="N2042" s="145">
        <f>'2024-25 Salary &amp; Benefits'!$F$6</f>
        <v>78209</v>
      </c>
      <c r="O2042" s="9">
        <f t="shared" si="334"/>
        <v>93347.839999999997</v>
      </c>
      <c r="P2042" s="9">
        <f t="shared" si="335"/>
        <v>7034.9800000000105</v>
      </c>
      <c r="Q2042" s="9">
        <f>'2024-25 Salary &amp; Benefits'!G$6</f>
        <v>14418.72</v>
      </c>
      <c r="R2042" s="146">
        <f>'2024-25 Salary &amp; Benefits'!H$6</f>
        <v>0.18149999999999999</v>
      </c>
      <c r="S2042" s="146">
        <f>'2024-25 Salary &amp; Benefits'!I$6</f>
        <v>0.17510000000000001</v>
      </c>
      <c r="T2042" s="9">
        <f t="shared" si="336"/>
        <v>34698.31</v>
      </c>
      <c r="U2042" s="9">
        <f t="shared" si="337"/>
        <v>1673.05</v>
      </c>
      <c r="V2042" s="9">
        <f t="shared" si="338"/>
        <v>292.95</v>
      </c>
      <c r="W2042" s="9">
        <f t="shared" si="339"/>
        <v>1966</v>
      </c>
      <c r="X2042" s="22">
        <f t="shared" si="340"/>
        <v>137047.13</v>
      </c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</row>
    <row r="2043" spans="1:159" s="4" customFormat="1">
      <c r="A2043" s="78" t="s">
        <v>2410</v>
      </c>
      <c r="B2043" s="90" t="s">
        <v>1315</v>
      </c>
      <c r="C2043" s="91">
        <v>2167</v>
      </c>
      <c r="D2043" s="90" t="s">
        <v>1322</v>
      </c>
      <c r="E2043" s="110" t="str">
        <f>VLOOKUP($C2043,'2023-24 School Level AAFTE'!$C$4:$L$2380,9,FALSE)</f>
        <v>Yes</v>
      </c>
      <c r="F2043" s="98">
        <f>VLOOKUP($C2043,'2023-24 School Level AAFTE'!$C$4:$J$2380,8,FALSE)</f>
        <v>260.14</v>
      </c>
      <c r="G2043" s="100">
        <f>IFERROR(IF(E2043= "yes",VLOOKUP(C2043,Summary!$B:$I,5,0),0),0)</f>
        <v>0</v>
      </c>
      <c r="H2043" s="99">
        <f t="shared" si="331"/>
        <v>260.14</v>
      </c>
      <c r="I2043" s="157">
        <f>VLOOKUP($A2043,'2024-25 Salary &amp; Benefits'!$A:$I,3,FALSE)</f>
        <v>1.1200000000000001</v>
      </c>
      <c r="J2043" s="157">
        <f>VLOOKUP($A2043,'2024-25 Salary &amp; Benefits'!$A:$I,4,FALSE)</f>
        <v>1.1200000000000001</v>
      </c>
      <c r="K2043" s="144">
        <f t="shared" si="332"/>
        <v>260.14</v>
      </c>
      <c r="L2043" s="143">
        <f t="shared" si="333"/>
        <v>0.76300000000000001</v>
      </c>
      <c r="M2043" s="145">
        <f>'2024-25 Salary &amp; Benefits'!$E$6</f>
        <v>72728</v>
      </c>
      <c r="N2043" s="145">
        <f>'2024-25 Salary &amp; Benefits'!$F$6</f>
        <v>78209</v>
      </c>
      <c r="O2043" s="9">
        <f t="shared" si="334"/>
        <v>62150.44</v>
      </c>
      <c r="P2043" s="9">
        <f t="shared" si="335"/>
        <v>4683.8399999999965</v>
      </c>
      <c r="Q2043" s="9">
        <f>'2024-25 Salary &amp; Benefits'!G$6</f>
        <v>14418.72</v>
      </c>
      <c r="R2043" s="146">
        <f>'2024-25 Salary &amp; Benefits'!H$6</f>
        <v>0.18149999999999999</v>
      </c>
      <c r="S2043" s="146">
        <f>'2024-25 Salary &amp; Benefits'!I$6</f>
        <v>0.17510000000000001</v>
      </c>
      <c r="T2043" s="9">
        <f t="shared" si="336"/>
        <v>23101.93</v>
      </c>
      <c r="U2043" s="9">
        <f t="shared" si="337"/>
        <v>1113.9000000000001</v>
      </c>
      <c r="V2043" s="9">
        <f t="shared" si="338"/>
        <v>195.04</v>
      </c>
      <c r="W2043" s="9">
        <f t="shared" si="339"/>
        <v>1308.94</v>
      </c>
      <c r="X2043" s="22">
        <f t="shared" si="340"/>
        <v>91245.15</v>
      </c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</row>
    <row r="2044" spans="1:159" s="4" customFormat="1">
      <c r="A2044" s="78" t="s">
        <v>2410</v>
      </c>
      <c r="B2044" s="90" t="s">
        <v>1315</v>
      </c>
      <c r="C2044" s="91">
        <v>5170</v>
      </c>
      <c r="D2044" s="90" t="s">
        <v>1368</v>
      </c>
      <c r="E2044" s="110" t="str">
        <f>VLOOKUP($C2044,'2023-24 School Level AAFTE'!$C$4:$L$2380,9,FALSE)</f>
        <v>Yes</v>
      </c>
      <c r="F2044" s="98">
        <f>VLOOKUP($C2044,'2023-24 School Level AAFTE'!$C$4:$J$2380,8,FALSE)</f>
        <v>552.84</v>
      </c>
      <c r="G2044" s="100">
        <f>IFERROR(IF(E2044= "yes",VLOOKUP(C2044,Summary!$B:$I,5,0),0),0)</f>
        <v>0</v>
      </c>
      <c r="H2044" s="99">
        <f t="shared" si="331"/>
        <v>552.84</v>
      </c>
      <c r="I2044" s="157">
        <f>VLOOKUP($A2044,'2024-25 Salary &amp; Benefits'!$A:$I,3,FALSE)</f>
        <v>1.1200000000000001</v>
      </c>
      <c r="J2044" s="157">
        <f>VLOOKUP($A2044,'2024-25 Salary &amp; Benefits'!$A:$I,4,FALSE)</f>
        <v>1.1200000000000001</v>
      </c>
      <c r="K2044" s="144">
        <f t="shared" si="332"/>
        <v>552.84</v>
      </c>
      <c r="L2044" s="143">
        <f t="shared" si="333"/>
        <v>1.6220000000000001</v>
      </c>
      <c r="M2044" s="145">
        <f>'2024-25 Salary &amp; Benefits'!$E$6</f>
        <v>72728</v>
      </c>
      <c r="N2044" s="145">
        <f>'2024-25 Salary &amp; Benefits'!$F$6</f>
        <v>78209</v>
      </c>
      <c r="O2044" s="9">
        <f t="shared" si="334"/>
        <v>132120.59</v>
      </c>
      <c r="P2044" s="9">
        <f t="shared" si="335"/>
        <v>9957.0100000000093</v>
      </c>
      <c r="Q2044" s="9">
        <f>'2024-25 Salary &amp; Benefits'!G$6</f>
        <v>14418.72</v>
      </c>
      <c r="R2044" s="146">
        <f>'2024-25 Salary &amp; Benefits'!H$6</f>
        <v>0.18149999999999999</v>
      </c>
      <c r="S2044" s="146">
        <f>'2024-25 Salary &amp; Benefits'!I$6</f>
        <v>0.17510000000000001</v>
      </c>
      <c r="T2044" s="9">
        <f t="shared" si="336"/>
        <v>49110.52</v>
      </c>
      <c r="U2044" s="9">
        <f t="shared" si="337"/>
        <v>2367.96</v>
      </c>
      <c r="V2044" s="9">
        <f t="shared" si="338"/>
        <v>414.63</v>
      </c>
      <c r="W2044" s="9">
        <f t="shared" si="339"/>
        <v>2782.59</v>
      </c>
      <c r="X2044" s="22">
        <f t="shared" si="340"/>
        <v>193970.71</v>
      </c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</row>
    <row r="2045" spans="1:159" s="4" customFormat="1">
      <c r="A2045" s="78" t="s">
        <v>2410</v>
      </c>
      <c r="B2045" s="90" t="s">
        <v>1315</v>
      </c>
      <c r="C2045" s="91">
        <v>3880</v>
      </c>
      <c r="D2045" s="90" t="s">
        <v>1361</v>
      </c>
      <c r="E2045" s="110" t="str">
        <f>VLOOKUP($C2045,'2023-24 School Level AAFTE'!$C$4:$L$2380,9,FALSE)</f>
        <v>Yes</v>
      </c>
      <c r="F2045" s="98">
        <f>VLOOKUP($C2045,'2023-24 School Level AAFTE'!$C$4:$J$2380,8,FALSE)</f>
        <v>545.87</v>
      </c>
      <c r="G2045" s="100">
        <f>IFERROR(IF(E2045= "yes",VLOOKUP(C2045,Summary!$B:$I,5,0),0),0)</f>
        <v>0</v>
      </c>
      <c r="H2045" s="99">
        <f t="shared" si="331"/>
        <v>545.87</v>
      </c>
      <c r="I2045" s="157">
        <f>VLOOKUP($A2045,'2024-25 Salary &amp; Benefits'!$A:$I,3,FALSE)</f>
        <v>1.1200000000000001</v>
      </c>
      <c r="J2045" s="157">
        <f>VLOOKUP($A2045,'2024-25 Salary &amp; Benefits'!$A:$I,4,FALSE)</f>
        <v>1.1200000000000001</v>
      </c>
      <c r="K2045" s="144">
        <f t="shared" si="332"/>
        <v>545.87</v>
      </c>
      <c r="L2045" s="143">
        <f t="shared" si="333"/>
        <v>1.601</v>
      </c>
      <c r="M2045" s="145">
        <f>'2024-25 Salary &amp; Benefits'!$E$6</f>
        <v>72728</v>
      </c>
      <c r="N2045" s="145">
        <f>'2024-25 Salary &amp; Benefits'!$F$6</f>
        <v>78209</v>
      </c>
      <c r="O2045" s="9">
        <f t="shared" si="334"/>
        <v>130410.03</v>
      </c>
      <c r="P2045" s="9">
        <f t="shared" si="335"/>
        <v>9828.0899999999965</v>
      </c>
      <c r="Q2045" s="9">
        <f>'2024-25 Salary &amp; Benefits'!G$6</f>
        <v>14418.72</v>
      </c>
      <c r="R2045" s="146">
        <f>'2024-25 Salary &amp; Benefits'!H$6</f>
        <v>0.18149999999999999</v>
      </c>
      <c r="S2045" s="146">
        <f>'2024-25 Salary &amp; Benefits'!I$6</f>
        <v>0.17510000000000001</v>
      </c>
      <c r="T2045" s="9">
        <f t="shared" si="336"/>
        <v>48474.69</v>
      </c>
      <c r="U2045" s="9">
        <f t="shared" si="337"/>
        <v>2337.3000000000002</v>
      </c>
      <c r="V2045" s="9">
        <f t="shared" si="338"/>
        <v>409.26</v>
      </c>
      <c r="W2045" s="9">
        <f t="shared" si="339"/>
        <v>2746.5600000000004</v>
      </c>
      <c r="X2045" s="22">
        <f t="shared" si="340"/>
        <v>191459.37</v>
      </c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</row>
    <row r="2046" spans="1:159" s="4" customFormat="1">
      <c r="A2046" s="78" t="s">
        <v>2410</v>
      </c>
      <c r="B2046" s="90" t="s">
        <v>1315</v>
      </c>
      <c r="C2046" s="91">
        <v>2148</v>
      </c>
      <c r="D2046" s="90" t="s">
        <v>1321</v>
      </c>
      <c r="E2046" s="110" t="str">
        <f>VLOOKUP($C2046,'2023-24 School Level AAFTE'!$C$4:$L$2380,9,FALSE)</f>
        <v>Yes</v>
      </c>
      <c r="F2046" s="98">
        <f>VLOOKUP($C2046,'2023-24 School Level AAFTE'!$C$4:$J$2380,8,FALSE)</f>
        <v>235.43</v>
      </c>
      <c r="G2046" s="100">
        <f>IFERROR(IF(E2046= "yes",VLOOKUP(C2046,Summary!$B:$I,5,0),0),0)</f>
        <v>0</v>
      </c>
      <c r="H2046" s="99">
        <f t="shared" si="331"/>
        <v>235.43</v>
      </c>
      <c r="I2046" s="157">
        <f>VLOOKUP($A2046,'2024-25 Salary &amp; Benefits'!$A:$I,3,FALSE)</f>
        <v>1.1200000000000001</v>
      </c>
      <c r="J2046" s="157">
        <f>VLOOKUP($A2046,'2024-25 Salary &amp; Benefits'!$A:$I,4,FALSE)</f>
        <v>1.1200000000000001</v>
      </c>
      <c r="K2046" s="144">
        <f t="shared" si="332"/>
        <v>235.43</v>
      </c>
      <c r="L2046" s="143">
        <f t="shared" si="333"/>
        <v>0.69099999999999995</v>
      </c>
      <c r="M2046" s="145">
        <f>'2024-25 Salary &amp; Benefits'!$E$6</f>
        <v>72728</v>
      </c>
      <c r="N2046" s="145">
        <f>'2024-25 Salary &amp; Benefits'!$F$6</f>
        <v>78209</v>
      </c>
      <c r="O2046" s="9">
        <f t="shared" si="334"/>
        <v>56285.65</v>
      </c>
      <c r="P2046" s="9">
        <f t="shared" si="335"/>
        <v>4241.8600000000006</v>
      </c>
      <c r="Q2046" s="9">
        <f>'2024-25 Salary &amp; Benefits'!G$6</f>
        <v>14418.72</v>
      </c>
      <c r="R2046" s="146">
        <f>'2024-25 Salary &amp; Benefits'!H$6</f>
        <v>0.18149999999999999</v>
      </c>
      <c r="S2046" s="146">
        <f>'2024-25 Salary &amp; Benefits'!I$6</f>
        <v>0.17510000000000001</v>
      </c>
      <c r="T2046" s="9">
        <f t="shared" si="336"/>
        <v>20921.93</v>
      </c>
      <c r="U2046" s="9">
        <f t="shared" si="337"/>
        <v>1008.79</v>
      </c>
      <c r="V2046" s="9">
        <f t="shared" si="338"/>
        <v>176.64</v>
      </c>
      <c r="W2046" s="9">
        <f t="shared" si="339"/>
        <v>1185.4299999999998</v>
      </c>
      <c r="X2046" s="22">
        <f t="shared" si="340"/>
        <v>82634.87</v>
      </c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</row>
    <row r="2047" spans="1:159" s="4" customFormat="1">
      <c r="A2047" s="78" t="s">
        <v>2410</v>
      </c>
      <c r="B2047" s="90" t="s">
        <v>1315</v>
      </c>
      <c r="C2047" s="91">
        <v>2746</v>
      </c>
      <c r="D2047" s="90" t="s">
        <v>1335</v>
      </c>
      <c r="E2047" s="110" t="str">
        <f>VLOOKUP($C2047,'2023-24 School Level AAFTE'!$C$4:$L$2380,9,FALSE)</f>
        <v>No</v>
      </c>
      <c r="F2047" s="98">
        <f>VLOOKUP($C2047,'2023-24 School Level AAFTE'!$C$4:$J$2380,8,FALSE)</f>
        <v>508.75</v>
      </c>
      <c r="G2047" s="100">
        <f>IFERROR(IF(E2047= "yes",VLOOKUP(C2047,Summary!$B:$I,5,0),0),0)</f>
        <v>0</v>
      </c>
      <c r="H2047" s="99">
        <f t="shared" si="331"/>
        <v>0</v>
      </c>
      <c r="I2047" s="157">
        <f>VLOOKUP($A2047,'2024-25 Salary &amp; Benefits'!$A:$I,3,FALSE)</f>
        <v>1.1200000000000001</v>
      </c>
      <c r="J2047" s="157">
        <f>VLOOKUP($A2047,'2024-25 Salary &amp; Benefits'!$A:$I,4,FALSE)</f>
        <v>1.1200000000000001</v>
      </c>
      <c r="K2047" s="144">
        <f t="shared" si="332"/>
        <v>0</v>
      </c>
      <c r="L2047" s="143">
        <f t="shared" si="333"/>
        <v>0</v>
      </c>
      <c r="M2047" s="145">
        <f>'2024-25 Salary &amp; Benefits'!$E$6</f>
        <v>72728</v>
      </c>
      <c r="N2047" s="145">
        <f>'2024-25 Salary &amp; Benefits'!$F$6</f>
        <v>78209</v>
      </c>
      <c r="O2047" s="9">
        <f t="shared" si="334"/>
        <v>0</v>
      </c>
      <c r="P2047" s="9">
        <f t="shared" si="335"/>
        <v>0</v>
      </c>
      <c r="Q2047" s="9">
        <f>'2024-25 Salary &amp; Benefits'!G$6</f>
        <v>14418.72</v>
      </c>
      <c r="R2047" s="146">
        <f>'2024-25 Salary &amp; Benefits'!H$6</f>
        <v>0.18149999999999999</v>
      </c>
      <c r="S2047" s="146">
        <f>'2024-25 Salary &amp; Benefits'!I$6</f>
        <v>0.17510000000000001</v>
      </c>
      <c r="T2047" s="9">
        <f t="shared" si="336"/>
        <v>0</v>
      </c>
      <c r="U2047" s="9">
        <f t="shared" si="337"/>
        <v>0</v>
      </c>
      <c r="V2047" s="9">
        <f t="shared" si="338"/>
        <v>0</v>
      </c>
      <c r="W2047" s="9">
        <f t="shared" si="339"/>
        <v>0</v>
      </c>
      <c r="X2047" s="22">
        <f t="shared" si="340"/>
        <v>0</v>
      </c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</row>
    <row r="2048" spans="1:159" s="4" customFormat="1">
      <c r="A2048" s="78" t="s">
        <v>2410</v>
      </c>
      <c r="B2048" s="90" t="s">
        <v>1315</v>
      </c>
      <c r="C2048" s="91">
        <v>3053</v>
      </c>
      <c r="D2048" s="90" t="s">
        <v>1348</v>
      </c>
      <c r="E2048" s="110" t="str">
        <f>VLOOKUP($C2048,'2023-24 School Level AAFTE'!$C$4:$L$2380,9,FALSE)</f>
        <v>No</v>
      </c>
      <c r="F2048" s="98">
        <f>VLOOKUP($C2048,'2023-24 School Level AAFTE'!$C$4:$J$2380,8,FALSE)</f>
        <v>370.57</v>
      </c>
      <c r="G2048" s="100">
        <f>IFERROR(IF(E2048= "yes",VLOOKUP(C2048,Summary!$B:$I,5,0),0),0)</f>
        <v>0</v>
      </c>
      <c r="H2048" s="99">
        <f t="shared" si="331"/>
        <v>0</v>
      </c>
      <c r="I2048" s="157">
        <f>VLOOKUP($A2048,'2024-25 Salary &amp; Benefits'!$A:$I,3,FALSE)</f>
        <v>1.1200000000000001</v>
      </c>
      <c r="J2048" s="157">
        <f>VLOOKUP($A2048,'2024-25 Salary &amp; Benefits'!$A:$I,4,FALSE)</f>
        <v>1.1200000000000001</v>
      </c>
      <c r="K2048" s="144">
        <f t="shared" si="332"/>
        <v>0</v>
      </c>
      <c r="L2048" s="143">
        <f t="shared" si="333"/>
        <v>0</v>
      </c>
      <c r="M2048" s="145">
        <f>'2024-25 Salary &amp; Benefits'!$E$6</f>
        <v>72728</v>
      </c>
      <c r="N2048" s="145">
        <f>'2024-25 Salary &amp; Benefits'!$F$6</f>
        <v>78209</v>
      </c>
      <c r="O2048" s="9">
        <f t="shared" si="334"/>
        <v>0</v>
      </c>
      <c r="P2048" s="9">
        <f t="shared" si="335"/>
        <v>0</v>
      </c>
      <c r="Q2048" s="9">
        <f>'2024-25 Salary &amp; Benefits'!G$6</f>
        <v>14418.72</v>
      </c>
      <c r="R2048" s="146">
        <f>'2024-25 Salary &amp; Benefits'!H$6</f>
        <v>0.18149999999999999</v>
      </c>
      <c r="S2048" s="146">
        <f>'2024-25 Salary &amp; Benefits'!I$6</f>
        <v>0.17510000000000001</v>
      </c>
      <c r="T2048" s="9">
        <f t="shared" si="336"/>
        <v>0</v>
      </c>
      <c r="U2048" s="9">
        <f t="shared" si="337"/>
        <v>0</v>
      </c>
      <c r="V2048" s="9">
        <f t="shared" si="338"/>
        <v>0</v>
      </c>
      <c r="W2048" s="9">
        <f t="shared" si="339"/>
        <v>0</v>
      </c>
      <c r="X2048" s="22">
        <f t="shared" si="340"/>
        <v>0</v>
      </c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</row>
    <row r="2049" spans="1:159" s="4" customFormat="1">
      <c r="A2049" s="78" t="s">
        <v>2410</v>
      </c>
      <c r="B2049" s="90" t="s">
        <v>1315</v>
      </c>
      <c r="C2049" s="91">
        <v>2377</v>
      </c>
      <c r="D2049" s="90" t="s">
        <v>1334</v>
      </c>
      <c r="E2049" s="110" t="str">
        <f>VLOOKUP($C2049,'2023-24 School Level AAFTE'!$C$4:$L$2380,9,FALSE)</f>
        <v>Yes</v>
      </c>
      <c r="F2049" s="98">
        <f>VLOOKUP($C2049,'2023-24 School Level AAFTE'!$C$4:$J$2380,8,FALSE)</f>
        <v>517.5</v>
      </c>
      <c r="G2049" s="100">
        <f>IFERROR(IF(E2049= "yes",VLOOKUP(C2049,Summary!$B:$I,5,0),0),0)</f>
        <v>0</v>
      </c>
      <c r="H2049" s="99">
        <f t="shared" si="331"/>
        <v>517.5</v>
      </c>
      <c r="I2049" s="157">
        <f>VLOOKUP($A2049,'2024-25 Salary &amp; Benefits'!$A:$I,3,FALSE)</f>
        <v>1.1200000000000001</v>
      </c>
      <c r="J2049" s="157">
        <f>VLOOKUP($A2049,'2024-25 Salary &amp; Benefits'!$A:$I,4,FALSE)</f>
        <v>1.1200000000000001</v>
      </c>
      <c r="K2049" s="144">
        <f t="shared" si="332"/>
        <v>517.5</v>
      </c>
      <c r="L2049" s="143">
        <f t="shared" si="333"/>
        <v>1.518</v>
      </c>
      <c r="M2049" s="145">
        <f>'2024-25 Salary &amp; Benefits'!$E$6</f>
        <v>72728</v>
      </c>
      <c r="N2049" s="145">
        <f>'2024-25 Salary &amp; Benefits'!$F$6</f>
        <v>78209</v>
      </c>
      <c r="O2049" s="9">
        <f t="shared" si="334"/>
        <v>123649.24</v>
      </c>
      <c r="P2049" s="9">
        <f t="shared" si="335"/>
        <v>9318.5699999999924</v>
      </c>
      <c r="Q2049" s="9">
        <f>'2024-25 Salary &amp; Benefits'!G$6</f>
        <v>14418.72</v>
      </c>
      <c r="R2049" s="146">
        <f>'2024-25 Salary &amp; Benefits'!H$6</f>
        <v>0.18149999999999999</v>
      </c>
      <c r="S2049" s="146">
        <f>'2024-25 Salary &amp; Benefits'!I$6</f>
        <v>0.17510000000000001</v>
      </c>
      <c r="T2049" s="9">
        <f t="shared" si="336"/>
        <v>45961.64</v>
      </c>
      <c r="U2049" s="9">
        <f t="shared" si="337"/>
        <v>2216.13</v>
      </c>
      <c r="V2049" s="9">
        <f t="shared" si="338"/>
        <v>388.04</v>
      </c>
      <c r="W2049" s="9">
        <f t="shared" si="339"/>
        <v>2604.17</v>
      </c>
      <c r="X2049" s="22">
        <f t="shared" si="340"/>
        <v>181533.62000000002</v>
      </c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</row>
    <row r="2050" spans="1:159" s="4" customFormat="1">
      <c r="A2050" s="78" t="s">
        <v>2410</v>
      </c>
      <c r="B2050" s="90" t="s">
        <v>1315</v>
      </c>
      <c r="C2050" s="91">
        <v>5066</v>
      </c>
      <c r="D2050" s="90" t="s">
        <v>1366</v>
      </c>
      <c r="E2050" s="110" t="str">
        <f>VLOOKUP($C2050,'2023-24 School Level AAFTE'!$C$4:$L$2380,9,FALSE)</f>
        <v>Yes</v>
      </c>
      <c r="F2050" s="98">
        <f>VLOOKUP($C2050,'2023-24 School Level AAFTE'!$C$4:$J$2380,8,FALSE)</f>
        <v>409.43</v>
      </c>
      <c r="G2050" s="100">
        <f>IFERROR(IF(E2050= "yes",VLOOKUP(C2050,Summary!$B:$I,5,0),0),0)</f>
        <v>0</v>
      </c>
      <c r="H2050" s="99">
        <f t="shared" si="331"/>
        <v>409.43</v>
      </c>
      <c r="I2050" s="157">
        <f>VLOOKUP($A2050,'2024-25 Salary &amp; Benefits'!$A:$I,3,FALSE)</f>
        <v>1.1200000000000001</v>
      </c>
      <c r="J2050" s="157">
        <f>VLOOKUP($A2050,'2024-25 Salary &amp; Benefits'!$A:$I,4,FALSE)</f>
        <v>1.1200000000000001</v>
      </c>
      <c r="K2050" s="144">
        <f t="shared" si="332"/>
        <v>409.43</v>
      </c>
      <c r="L2050" s="143">
        <f t="shared" si="333"/>
        <v>1.2010000000000001</v>
      </c>
      <c r="M2050" s="145">
        <f>'2024-25 Salary &amp; Benefits'!$E$6</f>
        <v>72728</v>
      </c>
      <c r="N2050" s="145">
        <f>'2024-25 Salary &amp; Benefits'!$F$6</f>
        <v>78209</v>
      </c>
      <c r="O2050" s="9">
        <f t="shared" si="334"/>
        <v>97827.89</v>
      </c>
      <c r="P2050" s="9">
        <f t="shared" si="335"/>
        <v>7372.6000000000058</v>
      </c>
      <c r="Q2050" s="9">
        <f>'2024-25 Salary &amp; Benefits'!G$6</f>
        <v>14418.72</v>
      </c>
      <c r="R2050" s="146">
        <f>'2024-25 Salary &amp; Benefits'!H$6</f>
        <v>0.18149999999999999</v>
      </c>
      <c r="S2050" s="146">
        <f>'2024-25 Salary &amp; Benefits'!I$6</f>
        <v>0.17510000000000001</v>
      </c>
      <c r="T2050" s="9">
        <f t="shared" si="336"/>
        <v>36363.589999999997</v>
      </c>
      <c r="U2050" s="9">
        <f t="shared" si="337"/>
        <v>1753.34</v>
      </c>
      <c r="V2050" s="9">
        <f t="shared" si="338"/>
        <v>307.01</v>
      </c>
      <c r="W2050" s="9">
        <f t="shared" si="339"/>
        <v>2060.35</v>
      </c>
      <c r="X2050" s="22">
        <f t="shared" si="340"/>
        <v>143624.43</v>
      </c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</row>
    <row r="2051" spans="1:159" s="4" customFormat="1">
      <c r="A2051" s="78" t="s">
        <v>2410</v>
      </c>
      <c r="B2051" s="90" t="s">
        <v>1315</v>
      </c>
      <c r="C2051" s="91">
        <v>5697</v>
      </c>
      <c r="D2051" s="90" t="s">
        <v>3205</v>
      </c>
      <c r="E2051" s="110" t="str">
        <f>VLOOKUP($C2051,'2023-24 School Level AAFTE'!$C$4:$L$2380,9,FALSE)</f>
        <v>Yes</v>
      </c>
      <c r="F2051" s="98">
        <f>VLOOKUP($C2051,'2023-24 School Level AAFTE'!$C$4:$J$2380,8,FALSE)</f>
        <v>473.74</v>
      </c>
      <c r="G2051" s="100">
        <f>IFERROR(IF(E2051= "yes",VLOOKUP(C2051,Summary!$B:$I,5,0),0),0)</f>
        <v>0</v>
      </c>
      <c r="H2051" s="99">
        <f t="shared" si="331"/>
        <v>473.74</v>
      </c>
      <c r="I2051" s="157">
        <f>VLOOKUP($A2051,'2024-25 Salary &amp; Benefits'!$A:$I,3,FALSE)</f>
        <v>1.1200000000000001</v>
      </c>
      <c r="J2051" s="157">
        <f>VLOOKUP($A2051,'2024-25 Salary &amp; Benefits'!$A:$I,4,FALSE)</f>
        <v>1.1200000000000001</v>
      </c>
      <c r="K2051" s="144">
        <f t="shared" si="332"/>
        <v>473.74</v>
      </c>
      <c r="L2051" s="143">
        <f t="shared" si="333"/>
        <v>1.39</v>
      </c>
      <c r="M2051" s="145">
        <f>'2024-25 Salary &amp; Benefits'!$E$6</f>
        <v>72728</v>
      </c>
      <c r="N2051" s="145">
        <f>'2024-25 Salary &amp; Benefits'!$F$6</f>
        <v>78209</v>
      </c>
      <c r="O2051" s="9">
        <f t="shared" si="334"/>
        <v>113222.95</v>
      </c>
      <c r="P2051" s="9">
        <f t="shared" si="335"/>
        <v>8532.820000000007</v>
      </c>
      <c r="Q2051" s="9">
        <f>'2024-25 Salary &amp; Benefits'!G$6</f>
        <v>14418.72</v>
      </c>
      <c r="R2051" s="146">
        <f>'2024-25 Salary &amp; Benefits'!H$6</f>
        <v>0.18149999999999999</v>
      </c>
      <c r="S2051" s="146">
        <f>'2024-25 Salary &amp; Benefits'!I$6</f>
        <v>0.17510000000000001</v>
      </c>
      <c r="T2051" s="9">
        <f t="shared" si="336"/>
        <v>42086.080000000002</v>
      </c>
      <c r="U2051" s="9">
        <f t="shared" si="337"/>
        <v>2029.26</v>
      </c>
      <c r="V2051" s="9">
        <f t="shared" si="338"/>
        <v>355.32</v>
      </c>
      <c r="W2051" s="9">
        <f t="shared" si="339"/>
        <v>2384.58</v>
      </c>
      <c r="X2051" s="22">
        <f t="shared" si="340"/>
        <v>166226.43</v>
      </c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</row>
    <row r="2052" spans="1:159" s="4" customFormat="1">
      <c r="A2052" s="78" t="s">
        <v>2410</v>
      </c>
      <c r="B2052" s="90" t="s">
        <v>1315</v>
      </c>
      <c r="C2052" s="91">
        <v>5458</v>
      </c>
      <c r="D2052" s="90" t="s">
        <v>1369</v>
      </c>
      <c r="E2052" s="110" t="str">
        <f>VLOOKUP($C2052,'2023-24 School Level AAFTE'!$C$4:$L$2380,9,FALSE)</f>
        <v>No</v>
      </c>
      <c r="F2052" s="98">
        <f>VLOOKUP($C2052,'2023-24 School Level AAFTE'!$C$4:$J$2380,8,FALSE)</f>
        <v>367.59999999999997</v>
      </c>
      <c r="G2052" s="100">
        <f>IFERROR(IF(E2052= "yes",VLOOKUP(C2052,Summary!$B:$I,5,0),0),0)</f>
        <v>0</v>
      </c>
      <c r="H2052" s="99">
        <f t="shared" ref="H2052:H2115" si="341">IF(E2052= "yes", F2052,0)</f>
        <v>0</v>
      </c>
      <c r="I2052" s="157">
        <f>VLOOKUP($A2052,'2024-25 Salary &amp; Benefits'!$A:$I,3,FALSE)</f>
        <v>1.1200000000000001</v>
      </c>
      <c r="J2052" s="157">
        <f>VLOOKUP($A2052,'2024-25 Salary &amp; Benefits'!$A:$I,4,FALSE)</f>
        <v>1.1200000000000001</v>
      </c>
      <c r="K2052" s="144">
        <f t="shared" ref="K2052:K2115" si="342">IF(G2052&gt;0,G2052,H2052)</f>
        <v>0</v>
      </c>
      <c r="L2052" s="143">
        <f t="shared" ref="L2052:L2115" si="343">ROUND((($K2052*1.1*36)/15)/900,3)</f>
        <v>0</v>
      </c>
      <c r="M2052" s="145">
        <f>'2024-25 Salary &amp; Benefits'!$E$6</f>
        <v>72728</v>
      </c>
      <c r="N2052" s="145">
        <f>'2024-25 Salary &amp; Benefits'!$F$6</f>
        <v>78209</v>
      </c>
      <c r="O2052" s="9">
        <f t="shared" ref="O2052:O2115" si="344">ROUND($I2052*$M2052*$L2052,2)</f>
        <v>0</v>
      </c>
      <c r="P2052" s="9">
        <f t="shared" ref="P2052:P2115" si="345">ROUND($J2052*$N2052*$L2052,2)-O2052</f>
        <v>0</v>
      </c>
      <c r="Q2052" s="9">
        <f>'2024-25 Salary &amp; Benefits'!G$6</f>
        <v>14418.72</v>
      </c>
      <c r="R2052" s="146">
        <f>'2024-25 Salary &amp; Benefits'!H$6</f>
        <v>0.18149999999999999</v>
      </c>
      <c r="S2052" s="146">
        <f>'2024-25 Salary &amp; Benefits'!I$6</f>
        <v>0.17510000000000001</v>
      </c>
      <c r="T2052" s="9">
        <f t="shared" ref="T2052:T2115" si="346">ROUND(O2052*R2052+P2052*S2052+L2052*Q2052,2)</f>
        <v>0</v>
      </c>
      <c r="U2052" s="9">
        <f t="shared" ref="U2052:U2115" si="347">ROUND((($N2052*$J2052*$L2052)/180)*3,2)</f>
        <v>0</v>
      </c>
      <c r="V2052" s="9">
        <f t="shared" ref="V2052:V2115" si="348">ROUND(U2052*S2052,2)</f>
        <v>0</v>
      </c>
      <c r="W2052" s="9">
        <f t="shared" ref="W2052:W2115" si="349">SUM(U2052:V2052)</f>
        <v>0</v>
      </c>
      <c r="X2052" s="22">
        <f t="shared" ref="X2052:X2115" si="350">SUM(T2052,O2052:P2052,W2052)</f>
        <v>0</v>
      </c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</row>
    <row r="2053" spans="1:159" s="4" customFormat="1">
      <c r="A2053" s="78" t="s">
        <v>2410</v>
      </c>
      <c r="B2053" s="90" t="s">
        <v>1315</v>
      </c>
      <c r="C2053" s="91">
        <v>2338</v>
      </c>
      <c r="D2053" s="90" t="s">
        <v>1330</v>
      </c>
      <c r="E2053" s="110" t="str">
        <f>VLOOKUP($C2053,'2023-24 School Level AAFTE'!$C$4:$L$2380,9,FALSE)</f>
        <v>Yes</v>
      </c>
      <c r="F2053" s="98">
        <f>VLOOKUP($C2053,'2023-24 School Level AAFTE'!$C$4:$J$2380,8,FALSE)</f>
        <v>472.78</v>
      </c>
      <c r="G2053" s="100">
        <f>IFERROR(IF(E2053= "yes",VLOOKUP(C2053,Summary!$B:$I,5,0),0),0)</f>
        <v>0</v>
      </c>
      <c r="H2053" s="99">
        <f t="shared" si="341"/>
        <v>472.78</v>
      </c>
      <c r="I2053" s="157">
        <f>VLOOKUP($A2053,'2024-25 Salary &amp; Benefits'!$A:$I,3,FALSE)</f>
        <v>1.1200000000000001</v>
      </c>
      <c r="J2053" s="157">
        <f>VLOOKUP($A2053,'2024-25 Salary &amp; Benefits'!$A:$I,4,FALSE)</f>
        <v>1.1200000000000001</v>
      </c>
      <c r="K2053" s="144">
        <f t="shared" si="342"/>
        <v>472.78</v>
      </c>
      <c r="L2053" s="143">
        <f t="shared" si="343"/>
        <v>1.387</v>
      </c>
      <c r="M2053" s="145">
        <f>'2024-25 Salary &amp; Benefits'!$E$6</f>
        <v>72728</v>
      </c>
      <c r="N2053" s="145">
        <f>'2024-25 Salary &amp; Benefits'!$F$6</f>
        <v>78209</v>
      </c>
      <c r="O2053" s="9">
        <f t="shared" si="344"/>
        <v>112978.58</v>
      </c>
      <c r="P2053" s="9">
        <f t="shared" si="345"/>
        <v>8514.4100000000035</v>
      </c>
      <c r="Q2053" s="9">
        <f>'2024-25 Salary &amp; Benefits'!G$6</f>
        <v>14418.72</v>
      </c>
      <c r="R2053" s="146">
        <f>'2024-25 Salary &amp; Benefits'!H$6</f>
        <v>0.18149999999999999</v>
      </c>
      <c r="S2053" s="146">
        <f>'2024-25 Salary &amp; Benefits'!I$6</f>
        <v>0.17510000000000001</v>
      </c>
      <c r="T2053" s="9">
        <f t="shared" si="346"/>
        <v>41995.25</v>
      </c>
      <c r="U2053" s="9">
        <f t="shared" si="347"/>
        <v>2024.88</v>
      </c>
      <c r="V2053" s="9">
        <f t="shared" si="348"/>
        <v>354.56</v>
      </c>
      <c r="W2053" s="9">
        <f t="shared" si="349"/>
        <v>2379.44</v>
      </c>
      <c r="X2053" s="22">
        <f t="shared" si="350"/>
        <v>165867.68000000002</v>
      </c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</row>
    <row r="2054" spans="1:159" s="4" customFormat="1">
      <c r="A2054" s="78" t="s">
        <v>2410</v>
      </c>
      <c r="B2054" s="90" t="s">
        <v>1315</v>
      </c>
      <c r="C2054" s="91">
        <v>2103</v>
      </c>
      <c r="D2054" s="90" t="s">
        <v>1320</v>
      </c>
      <c r="E2054" s="110" t="str">
        <f>VLOOKUP($C2054,'2023-24 School Level AAFTE'!$C$4:$L$2380,9,FALSE)</f>
        <v>No</v>
      </c>
      <c r="F2054" s="98">
        <f>VLOOKUP($C2054,'2023-24 School Level AAFTE'!$C$4:$J$2380,8,FALSE)</f>
        <v>291.58</v>
      </c>
      <c r="G2054" s="100">
        <f>IFERROR(IF(E2054= "yes",VLOOKUP(C2054,Summary!$B:$I,5,0),0),0)</f>
        <v>0</v>
      </c>
      <c r="H2054" s="99">
        <f t="shared" si="341"/>
        <v>0</v>
      </c>
      <c r="I2054" s="157">
        <f>VLOOKUP($A2054,'2024-25 Salary &amp; Benefits'!$A:$I,3,FALSE)</f>
        <v>1.1200000000000001</v>
      </c>
      <c r="J2054" s="157">
        <f>VLOOKUP($A2054,'2024-25 Salary &amp; Benefits'!$A:$I,4,FALSE)</f>
        <v>1.1200000000000001</v>
      </c>
      <c r="K2054" s="144">
        <f t="shared" si="342"/>
        <v>0</v>
      </c>
      <c r="L2054" s="143">
        <f t="shared" si="343"/>
        <v>0</v>
      </c>
      <c r="M2054" s="145">
        <f>'2024-25 Salary &amp; Benefits'!$E$6</f>
        <v>72728</v>
      </c>
      <c r="N2054" s="145">
        <f>'2024-25 Salary &amp; Benefits'!$F$6</f>
        <v>78209</v>
      </c>
      <c r="O2054" s="9">
        <f t="shared" si="344"/>
        <v>0</v>
      </c>
      <c r="P2054" s="9">
        <f t="shared" si="345"/>
        <v>0</v>
      </c>
      <c r="Q2054" s="9">
        <f>'2024-25 Salary &amp; Benefits'!G$6</f>
        <v>14418.72</v>
      </c>
      <c r="R2054" s="146">
        <f>'2024-25 Salary &amp; Benefits'!H$6</f>
        <v>0.18149999999999999</v>
      </c>
      <c r="S2054" s="146">
        <f>'2024-25 Salary &amp; Benefits'!I$6</f>
        <v>0.17510000000000001</v>
      </c>
      <c r="T2054" s="9">
        <f t="shared" si="346"/>
        <v>0</v>
      </c>
      <c r="U2054" s="9">
        <f t="shared" si="347"/>
        <v>0</v>
      </c>
      <c r="V2054" s="9">
        <f t="shared" si="348"/>
        <v>0</v>
      </c>
      <c r="W2054" s="9">
        <f t="shared" si="349"/>
        <v>0</v>
      </c>
      <c r="X2054" s="22">
        <f t="shared" si="350"/>
        <v>0</v>
      </c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</row>
    <row r="2055" spans="1:159" s="4" customFormat="1">
      <c r="A2055" s="78" t="s">
        <v>2410</v>
      </c>
      <c r="B2055" s="90" t="s">
        <v>1315</v>
      </c>
      <c r="C2055" s="91">
        <v>2036</v>
      </c>
      <c r="D2055" s="90" t="s">
        <v>1317</v>
      </c>
      <c r="E2055" s="110" t="str">
        <f>VLOOKUP($C2055,'2023-24 School Level AAFTE'!$C$4:$L$2380,9,FALSE)</f>
        <v>Yes</v>
      </c>
      <c r="F2055" s="98">
        <f>VLOOKUP($C2055,'2023-24 School Level AAFTE'!$C$4:$J$2380,8,FALSE)</f>
        <v>260.70999999999998</v>
      </c>
      <c r="G2055" s="100">
        <f>IFERROR(IF(E2055= "yes",VLOOKUP(C2055,Summary!$B:$I,5,0),0),0)</f>
        <v>0</v>
      </c>
      <c r="H2055" s="99">
        <f t="shared" si="341"/>
        <v>260.70999999999998</v>
      </c>
      <c r="I2055" s="157">
        <f>VLOOKUP($A2055,'2024-25 Salary &amp; Benefits'!$A:$I,3,FALSE)</f>
        <v>1.1200000000000001</v>
      </c>
      <c r="J2055" s="157">
        <f>VLOOKUP($A2055,'2024-25 Salary &amp; Benefits'!$A:$I,4,FALSE)</f>
        <v>1.1200000000000001</v>
      </c>
      <c r="K2055" s="144">
        <f t="shared" si="342"/>
        <v>260.70999999999998</v>
      </c>
      <c r="L2055" s="143">
        <f t="shared" si="343"/>
        <v>0.76500000000000001</v>
      </c>
      <c r="M2055" s="145">
        <f>'2024-25 Salary &amp; Benefits'!$E$6</f>
        <v>72728</v>
      </c>
      <c r="N2055" s="145">
        <f>'2024-25 Salary &amp; Benefits'!$F$6</f>
        <v>78209</v>
      </c>
      <c r="O2055" s="9">
        <f t="shared" si="344"/>
        <v>62313.35</v>
      </c>
      <c r="P2055" s="9">
        <f t="shared" si="345"/>
        <v>4696.1200000000026</v>
      </c>
      <c r="Q2055" s="9">
        <f>'2024-25 Salary &amp; Benefits'!G$6</f>
        <v>14418.72</v>
      </c>
      <c r="R2055" s="146">
        <f>'2024-25 Salary &amp; Benefits'!H$6</f>
        <v>0.18149999999999999</v>
      </c>
      <c r="S2055" s="146">
        <f>'2024-25 Salary &amp; Benefits'!I$6</f>
        <v>0.17510000000000001</v>
      </c>
      <c r="T2055" s="9">
        <f t="shared" si="346"/>
        <v>23162.48</v>
      </c>
      <c r="U2055" s="9">
        <f t="shared" si="347"/>
        <v>1116.82</v>
      </c>
      <c r="V2055" s="9">
        <f t="shared" si="348"/>
        <v>195.56</v>
      </c>
      <c r="W2055" s="9">
        <f t="shared" si="349"/>
        <v>1312.3799999999999</v>
      </c>
      <c r="X2055" s="22">
        <f t="shared" si="350"/>
        <v>91484.330000000016</v>
      </c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</row>
    <row r="2056" spans="1:159" s="4" customFormat="1">
      <c r="A2056" s="78" t="s">
        <v>2410</v>
      </c>
      <c r="B2056" s="90" t="s">
        <v>1315</v>
      </c>
      <c r="C2056" s="91">
        <v>2215</v>
      </c>
      <c r="D2056" s="90" t="s">
        <v>1325</v>
      </c>
      <c r="E2056" s="110" t="str">
        <f>VLOOKUP($C2056,'2023-24 School Level AAFTE'!$C$4:$L$2380,9,FALSE)</f>
        <v>Yes</v>
      </c>
      <c r="F2056" s="98">
        <f>VLOOKUP($C2056,'2023-24 School Level AAFTE'!$C$4:$J$2380,8,FALSE)</f>
        <v>1466.85</v>
      </c>
      <c r="G2056" s="100">
        <f>IFERROR(IF(E2056= "yes",VLOOKUP(C2056,Summary!$B:$I,5,0),0),0)</f>
        <v>0</v>
      </c>
      <c r="H2056" s="99">
        <f t="shared" si="341"/>
        <v>1466.85</v>
      </c>
      <c r="I2056" s="157">
        <f>VLOOKUP($A2056,'2024-25 Salary &amp; Benefits'!$A:$I,3,FALSE)</f>
        <v>1.1200000000000001</v>
      </c>
      <c r="J2056" s="157">
        <f>VLOOKUP($A2056,'2024-25 Salary &amp; Benefits'!$A:$I,4,FALSE)</f>
        <v>1.1200000000000001</v>
      </c>
      <c r="K2056" s="144">
        <f t="shared" si="342"/>
        <v>1466.85</v>
      </c>
      <c r="L2056" s="143">
        <f t="shared" si="343"/>
        <v>4.3029999999999999</v>
      </c>
      <c r="M2056" s="145">
        <f>'2024-25 Salary &amp; Benefits'!$E$6</f>
        <v>72728</v>
      </c>
      <c r="N2056" s="145">
        <f>'2024-25 Salary &amp; Benefits'!$F$6</f>
        <v>78209</v>
      </c>
      <c r="O2056" s="9">
        <f t="shared" si="344"/>
        <v>350502.41</v>
      </c>
      <c r="P2056" s="9">
        <f t="shared" si="345"/>
        <v>26414.920000000042</v>
      </c>
      <c r="Q2056" s="9">
        <f>'2024-25 Salary &amp; Benefits'!G$6</f>
        <v>14418.72</v>
      </c>
      <c r="R2056" s="146">
        <f>'2024-25 Salary &amp; Benefits'!H$6</f>
        <v>0.18149999999999999</v>
      </c>
      <c r="S2056" s="146">
        <f>'2024-25 Salary &amp; Benefits'!I$6</f>
        <v>0.17510000000000001</v>
      </c>
      <c r="T2056" s="9">
        <f t="shared" si="346"/>
        <v>130285.19</v>
      </c>
      <c r="U2056" s="9">
        <f t="shared" si="347"/>
        <v>6281.96</v>
      </c>
      <c r="V2056" s="9">
        <f t="shared" si="348"/>
        <v>1099.97</v>
      </c>
      <c r="W2056" s="9">
        <f t="shared" si="349"/>
        <v>7381.93</v>
      </c>
      <c r="X2056" s="22">
        <f t="shared" si="350"/>
        <v>514584.45</v>
      </c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</row>
    <row r="2057" spans="1:159" s="4" customFormat="1">
      <c r="A2057" s="78" t="s">
        <v>2410</v>
      </c>
      <c r="B2057" s="90" t="s">
        <v>1315</v>
      </c>
      <c r="C2057" s="91">
        <v>2771</v>
      </c>
      <c r="D2057" s="90" t="s">
        <v>1337</v>
      </c>
      <c r="E2057" s="110" t="str">
        <f>VLOOKUP($C2057,'2023-24 School Level AAFTE'!$C$4:$L$2380,9,FALSE)</f>
        <v>Yes</v>
      </c>
      <c r="F2057" s="98">
        <f>VLOOKUP($C2057,'2023-24 School Level AAFTE'!$C$4:$J$2380,8,FALSE)</f>
        <v>347.86</v>
      </c>
      <c r="G2057" s="100">
        <f>IFERROR(IF(E2057= "yes",VLOOKUP(C2057,Summary!$B:$I,5,0),0),0)</f>
        <v>0</v>
      </c>
      <c r="H2057" s="99">
        <f t="shared" si="341"/>
        <v>347.86</v>
      </c>
      <c r="I2057" s="157">
        <f>VLOOKUP($A2057,'2024-25 Salary &amp; Benefits'!$A:$I,3,FALSE)</f>
        <v>1.1200000000000001</v>
      </c>
      <c r="J2057" s="157">
        <f>VLOOKUP($A2057,'2024-25 Salary &amp; Benefits'!$A:$I,4,FALSE)</f>
        <v>1.1200000000000001</v>
      </c>
      <c r="K2057" s="144">
        <f t="shared" si="342"/>
        <v>347.86</v>
      </c>
      <c r="L2057" s="143">
        <f t="shared" si="343"/>
        <v>1.02</v>
      </c>
      <c r="M2057" s="145">
        <f>'2024-25 Salary &amp; Benefits'!$E$6</f>
        <v>72728</v>
      </c>
      <c r="N2057" s="145">
        <f>'2024-25 Salary &amp; Benefits'!$F$6</f>
        <v>78209</v>
      </c>
      <c r="O2057" s="9">
        <f t="shared" si="344"/>
        <v>83084.47</v>
      </c>
      <c r="P2057" s="9">
        <f t="shared" si="345"/>
        <v>6261.4900000000052</v>
      </c>
      <c r="Q2057" s="9">
        <f>'2024-25 Salary &amp; Benefits'!G$6</f>
        <v>14418.72</v>
      </c>
      <c r="R2057" s="146">
        <f>'2024-25 Salary &amp; Benefits'!H$6</f>
        <v>0.18149999999999999</v>
      </c>
      <c r="S2057" s="146">
        <f>'2024-25 Salary &amp; Benefits'!I$6</f>
        <v>0.17510000000000001</v>
      </c>
      <c r="T2057" s="9">
        <f t="shared" si="346"/>
        <v>30883.31</v>
      </c>
      <c r="U2057" s="9">
        <f t="shared" si="347"/>
        <v>1489.1</v>
      </c>
      <c r="V2057" s="9">
        <f t="shared" si="348"/>
        <v>260.74</v>
      </c>
      <c r="W2057" s="9">
        <f t="shared" si="349"/>
        <v>1749.84</v>
      </c>
      <c r="X2057" s="22">
        <f t="shared" si="350"/>
        <v>121979.11</v>
      </c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</row>
    <row r="2058" spans="1:159" s="4" customFormat="1">
      <c r="A2058" s="78" t="s">
        <v>2410</v>
      </c>
      <c r="B2058" s="90" t="s">
        <v>1315</v>
      </c>
      <c r="C2058" s="91">
        <v>2805</v>
      </c>
      <c r="D2058" s="90" t="s">
        <v>1339</v>
      </c>
      <c r="E2058" s="110" t="str">
        <f>VLOOKUP($C2058,'2023-24 School Level AAFTE'!$C$4:$L$2380,9,FALSE)</f>
        <v>No</v>
      </c>
      <c r="F2058" s="98">
        <f>VLOOKUP($C2058,'2023-24 School Level AAFTE'!$C$4:$J$2380,8,FALSE)</f>
        <v>322.29000000000002</v>
      </c>
      <c r="G2058" s="100">
        <f>IFERROR(IF(E2058= "yes",VLOOKUP(C2058,Summary!$B:$I,5,0),0),0)</f>
        <v>0</v>
      </c>
      <c r="H2058" s="99">
        <f t="shared" si="341"/>
        <v>0</v>
      </c>
      <c r="I2058" s="157">
        <f>VLOOKUP($A2058,'2024-25 Salary &amp; Benefits'!$A:$I,3,FALSE)</f>
        <v>1.1200000000000001</v>
      </c>
      <c r="J2058" s="157">
        <f>VLOOKUP($A2058,'2024-25 Salary &amp; Benefits'!$A:$I,4,FALSE)</f>
        <v>1.1200000000000001</v>
      </c>
      <c r="K2058" s="144">
        <f t="shared" si="342"/>
        <v>0</v>
      </c>
      <c r="L2058" s="143">
        <f t="shared" si="343"/>
        <v>0</v>
      </c>
      <c r="M2058" s="145">
        <f>'2024-25 Salary &amp; Benefits'!$E$6</f>
        <v>72728</v>
      </c>
      <c r="N2058" s="145">
        <f>'2024-25 Salary &amp; Benefits'!$F$6</f>
        <v>78209</v>
      </c>
      <c r="O2058" s="9">
        <f t="shared" si="344"/>
        <v>0</v>
      </c>
      <c r="P2058" s="9">
        <f t="shared" si="345"/>
        <v>0</v>
      </c>
      <c r="Q2058" s="9">
        <f>'2024-25 Salary &amp; Benefits'!G$6</f>
        <v>14418.72</v>
      </c>
      <c r="R2058" s="146">
        <f>'2024-25 Salary &amp; Benefits'!H$6</f>
        <v>0.18149999999999999</v>
      </c>
      <c r="S2058" s="146">
        <f>'2024-25 Salary &amp; Benefits'!I$6</f>
        <v>0.17510000000000001</v>
      </c>
      <c r="T2058" s="9">
        <f t="shared" si="346"/>
        <v>0</v>
      </c>
      <c r="U2058" s="9">
        <f t="shared" si="347"/>
        <v>0</v>
      </c>
      <c r="V2058" s="9">
        <f t="shared" si="348"/>
        <v>0</v>
      </c>
      <c r="W2058" s="9">
        <f t="shared" si="349"/>
        <v>0</v>
      </c>
      <c r="X2058" s="22">
        <f t="shared" si="350"/>
        <v>0</v>
      </c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</row>
    <row r="2059" spans="1:159" s="4" customFormat="1">
      <c r="A2059" s="78" t="s">
        <v>2410</v>
      </c>
      <c r="B2059" s="90" t="s">
        <v>1315</v>
      </c>
      <c r="C2059" s="91">
        <v>2336</v>
      </c>
      <c r="D2059" s="90" t="s">
        <v>1329</v>
      </c>
      <c r="E2059" s="110" t="str">
        <f>VLOOKUP($C2059,'2023-24 School Level AAFTE'!$C$4:$L$2380,9,FALSE)</f>
        <v>Yes</v>
      </c>
      <c r="F2059" s="98">
        <f>VLOOKUP($C2059,'2023-24 School Level AAFTE'!$C$4:$J$2380,8,FALSE)</f>
        <v>333</v>
      </c>
      <c r="G2059" s="100">
        <f>IFERROR(IF(E2059= "yes",VLOOKUP(C2059,Summary!$B:$I,5,0),0),0)</f>
        <v>0</v>
      </c>
      <c r="H2059" s="99">
        <f t="shared" si="341"/>
        <v>333</v>
      </c>
      <c r="I2059" s="157">
        <f>VLOOKUP($A2059,'2024-25 Salary &amp; Benefits'!$A:$I,3,FALSE)</f>
        <v>1.1200000000000001</v>
      </c>
      <c r="J2059" s="157">
        <f>VLOOKUP($A2059,'2024-25 Salary &amp; Benefits'!$A:$I,4,FALSE)</f>
        <v>1.1200000000000001</v>
      </c>
      <c r="K2059" s="144">
        <f t="shared" si="342"/>
        <v>333</v>
      </c>
      <c r="L2059" s="143">
        <f t="shared" si="343"/>
        <v>0.97699999999999998</v>
      </c>
      <c r="M2059" s="145">
        <f>'2024-25 Salary &amp; Benefits'!$E$6</f>
        <v>72728</v>
      </c>
      <c r="N2059" s="145">
        <f>'2024-25 Salary &amp; Benefits'!$F$6</f>
        <v>78209</v>
      </c>
      <c r="O2059" s="9">
        <f t="shared" si="344"/>
        <v>79581.89</v>
      </c>
      <c r="P2059" s="9">
        <f t="shared" si="345"/>
        <v>5997.5299999999988</v>
      </c>
      <c r="Q2059" s="9">
        <f>'2024-25 Salary &amp; Benefits'!G$6</f>
        <v>14418.72</v>
      </c>
      <c r="R2059" s="146">
        <f>'2024-25 Salary &amp; Benefits'!H$6</f>
        <v>0.18149999999999999</v>
      </c>
      <c r="S2059" s="146">
        <f>'2024-25 Salary &amp; Benefits'!I$6</f>
        <v>0.17510000000000001</v>
      </c>
      <c r="T2059" s="9">
        <f t="shared" si="346"/>
        <v>29581.37</v>
      </c>
      <c r="U2059" s="9">
        <f t="shared" si="347"/>
        <v>1426.32</v>
      </c>
      <c r="V2059" s="9">
        <f t="shared" si="348"/>
        <v>249.75</v>
      </c>
      <c r="W2059" s="9">
        <f t="shared" si="349"/>
        <v>1676.07</v>
      </c>
      <c r="X2059" s="22">
        <f t="shared" si="350"/>
        <v>116836.86</v>
      </c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</row>
    <row r="2060" spans="1:159" s="4" customFormat="1">
      <c r="A2060" s="78" t="s">
        <v>2410</v>
      </c>
      <c r="B2060" s="90" t="s">
        <v>1315</v>
      </c>
      <c r="C2060" s="91">
        <v>2252</v>
      </c>
      <c r="D2060" s="90" t="s">
        <v>1327</v>
      </c>
      <c r="E2060" s="110" t="str">
        <f>VLOOKUP($C2060,'2023-24 School Level AAFTE'!$C$4:$L$2380,9,FALSE)</f>
        <v>Yes</v>
      </c>
      <c r="F2060" s="98">
        <f>VLOOKUP($C2060,'2023-24 School Level AAFTE'!$C$4:$J$2380,8,FALSE)</f>
        <v>411.57</v>
      </c>
      <c r="G2060" s="100">
        <f>IFERROR(IF(E2060= "yes",VLOOKUP(C2060,Summary!$B:$I,5,0),0),0)</f>
        <v>0</v>
      </c>
      <c r="H2060" s="99">
        <f t="shared" si="341"/>
        <v>411.57</v>
      </c>
      <c r="I2060" s="157">
        <f>VLOOKUP($A2060,'2024-25 Salary &amp; Benefits'!$A:$I,3,FALSE)</f>
        <v>1.1200000000000001</v>
      </c>
      <c r="J2060" s="157">
        <f>VLOOKUP($A2060,'2024-25 Salary &amp; Benefits'!$A:$I,4,FALSE)</f>
        <v>1.1200000000000001</v>
      </c>
      <c r="K2060" s="144">
        <f t="shared" si="342"/>
        <v>411.57</v>
      </c>
      <c r="L2060" s="143">
        <f t="shared" si="343"/>
        <v>1.2070000000000001</v>
      </c>
      <c r="M2060" s="145">
        <f>'2024-25 Salary &amp; Benefits'!$E$6</f>
        <v>72728</v>
      </c>
      <c r="N2060" s="145">
        <f>'2024-25 Salary &amp; Benefits'!$F$6</f>
        <v>78209</v>
      </c>
      <c r="O2060" s="9">
        <f t="shared" si="344"/>
        <v>98316.62</v>
      </c>
      <c r="P2060" s="9">
        <f t="shared" si="345"/>
        <v>7409.4300000000076</v>
      </c>
      <c r="Q2060" s="9">
        <f>'2024-25 Salary &amp; Benefits'!G$6</f>
        <v>14418.72</v>
      </c>
      <c r="R2060" s="146">
        <f>'2024-25 Salary &amp; Benefits'!H$6</f>
        <v>0.18149999999999999</v>
      </c>
      <c r="S2060" s="146">
        <f>'2024-25 Salary &amp; Benefits'!I$6</f>
        <v>0.17510000000000001</v>
      </c>
      <c r="T2060" s="9">
        <f t="shared" si="346"/>
        <v>36545.25</v>
      </c>
      <c r="U2060" s="9">
        <f t="shared" si="347"/>
        <v>1762.1</v>
      </c>
      <c r="V2060" s="9">
        <f t="shared" si="348"/>
        <v>308.54000000000002</v>
      </c>
      <c r="W2060" s="9">
        <f t="shared" si="349"/>
        <v>2070.64</v>
      </c>
      <c r="X2060" s="22">
        <f t="shared" si="350"/>
        <v>144341.94</v>
      </c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</row>
    <row r="2061" spans="1:159" s="4" customFormat="1">
      <c r="A2061" s="78" t="s">
        <v>2410</v>
      </c>
      <c r="B2061" s="90" t="s">
        <v>1315</v>
      </c>
      <c r="C2061" s="91">
        <v>2941</v>
      </c>
      <c r="D2061" s="90" t="s">
        <v>1347</v>
      </c>
      <c r="E2061" s="110" t="str">
        <f>VLOOKUP($C2061,'2023-24 School Level AAFTE'!$C$4:$L$2380,9,FALSE)</f>
        <v>Yes</v>
      </c>
      <c r="F2061" s="98">
        <f>VLOOKUP($C2061,'2023-24 School Level AAFTE'!$C$4:$J$2380,8,FALSE)</f>
        <v>289</v>
      </c>
      <c r="G2061" s="100">
        <f>IFERROR(IF(E2061= "yes",VLOOKUP(C2061,Summary!$B:$I,5,0),0),0)</f>
        <v>0</v>
      </c>
      <c r="H2061" s="99">
        <f t="shared" si="341"/>
        <v>289</v>
      </c>
      <c r="I2061" s="157">
        <f>VLOOKUP($A2061,'2024-25 Salary &amp; Benefits'!$A:$I,3,FALSE)</f>
        <v>1.1200000000000001</v>
      </c>
      <c r="J2061" s="157">
        <f>VLOOKUP($A2061,'2024-25 Salary &amp; Benefits'!$A:$I,4,FALSE)</f>
        <v>1.1200000000000001</v>
      </c>
      <c r="K2061" s="144">
        <f t="shared" si="342"/>
        <v>289</v>
      </c>
      <c r="L2061" s="143">
        <f t="shared" si="343"/>
        <v>0.84799999999999998</v>
      </c>
      <c r="M2061" s="145">
        <f>'2024-25 Salary &amp; Benefits'!$E$6</f>
        <v>72728</v>
      </c>
      <c r="N2061" s="145">
        <f>'2024-25 Salary &amp; Benefits'!$F$6</f>
        <v>78209</v>
      </c>
      <c r="O2061" s="9">
        <f t="shared" si="344"/>
        <v>69074.149999999994</v>
      </c>
      <c r="P2061" s="9">
        <f t="shared" si="345"/>
        <v>5205.6300000000047</v>
      </c>
      <c r="Q2061" s="9">
        <f>'2024-25 Salary &amp; Benefits'!G$6</f>
        <v>14418.72</v>
      </c>
      <c r="R2061" s="146">
        <f>'2024-25 Salary &amp; Benefits'!H$6</f>
        <v>0.18149999999999999</v>
      </c>
      <c r="S2061" s="146">
        <f>'2024-25 Salary &amp; Benefits'!I$6</f>
        <v>0.17510000000000001</v>
      </c>
      <c r="T2061" s="9">
        <f t="shared" si="346"/>
        <v>25675.54</v>
      </c>
      <c r="U2061" s="9">
        <f t="shared" si="347"/>
        <v>1238</v>
      </c>
      <c r="V2061" s="9">
        <f t="shared" si="348"/>
        <v>216.77</v>
      </c>
      <c r="W2061" s="9">
        <f t="shared" si="349"/>
        <v>1454.77</v>
      </c>
      <c r="X2061" s="22">
        <f t="shared" si="350"/>
        <v>101410.09000000001</v>
      </c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</row>
    <row r="2062" spans="1:159" s="4" customFormat="1">
      <c r="A2062" s="78" t="s">
        <v>2410</v>
      </c>
      <c r="B2062" s="90" t="s">
        <v>1315</v>
      </c>
      <c r="C2062" s="91">
        <v>2376</v>
      </c>
      <c r="D2062" s="90" t="s">
        <v>1333</v>
      </c>
      <c r="E2062" s="110" t="str">
        <f>VLOOKUP($C2062,'2023-24 School Level AAFTE'!$C$4:$L$2380,9,FALSE)</f>
        <v>No</v>
      </c>
      <c r="F2062" s="98">
        <f>VLOOKUP($C2062,'2023-24 School Level AAFTE'!$C$4:$J$2380,8,FALSE)</f>
        <v>604.86</v>
      </c>
      <c r="G2062" s="100">
        <f>IFERROR(IF(E2062= "yes",VLOOKUP(C2062,Summary!$B:$I,5,0),0),0)</f>
        <v>0</v>
      </c>
      <c r="H2062" s="99">
        <f t="shared" si="341"/>
        <v>0</v>
      </c>
      <c r="I2062" s="157">
        <f>VLOOKUP($A2062,'2024-25 Salary &amp; Benefits'!$A:$I,3,FALSE)</f>
        <v>1.1200000000000001</v>
      </c>
      <c r="J2062" s="157">
        <f>VLOOKUP($A2062,'2024-25 Salary &amp; Benefits'!$A:$I,4,FALSE)</f>
        <v>1.1200000000000001</v>
      </c>
      <c r="K2062" s="144">
        <f t="shared" si="342"/>
        <v>0</v>
      </c>
      <c r="L2062" s="143">
        <f t="shared" si="343"/>
        <v>0</v>
      </c>
      <c r="M2062" s="145">
        <f>'2024-25 Salary &amp; Benefits'!$E$6</f>
        <v>72728</v>
      </c>
      <c r="N2062" s="145">
        <f>'2024-25 Salary &amp; Benefits'!$F$6</f>
        <v>78209</v>
      </c>
      <c r="O2062" s="9">
        <f t="shared" si="344"/>
        <v>0</v>
      </c>
      <c r="P2062" s="9">
        <f t="shared" si="345"/>
        <v>0</v>
      </c>
      <c r="Q2062" s="9">
        <f>'2024-25 Salary &amp; Benefits'!G$6</f>
        <v>14418.72</v>
      </c>
      <c r="R2062" s="146">
        <f>'2024-25 Salary &amp; Benefits'!H$6</f>
        <v>0.18149999999999999</v>
      </c>
      <c r="S2062" s="146">
        <f>'2024-25 Salary &amp; Benefits'!I$6</f>
        <v>0.17510000000000001</v>
      </c>
      <c r="T2062" s="9">
        <f t="shared" si="346"/>
        <v>0</v>
      </c>
      <c r="U2062" s="9">
        <f t="shared" si="347"/>
        <v>0</v>
      </c>
      <c r="V2062" s="9">
        <f t="shared" si="348"/>
        <v>0</v>
      </c>
      <c r="W2062" s="9">
        <f t="shared" si="349"/>
        <v>0</v>
      </c>
      <c r="X2062" s="22">
        <f t="shared" si="350"/>
        <v>0</v>
      </c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</row>
    <row r="2063" spans="1:159" s="4" customFormat="1">
      <c r="A2063" s="78" t="s">
        <v>2410</v>
      </c>
      <c r="B2063" s="90" t="s">
        <v>1315</v>
      </c>
      <c r="C2063" s="91">
        <v>3453</v>
      </c>
      <c r="D2063" s="90" t="s">
        <v>1358</v>
      </c>
      <c r="E2063" s="110" t="str">
        <f>VLOOKUP($C2063,'2023-24 School Level AAFTE'!$C$4:$L$2380,9,FALSE)</f>
        <v>Yes</v>
      </c>
      <c r="F2063" s="98">
        <f>VLOOKUP($C2063,'2023-24 School Level AAFTE'!$C$4:$J$2380,8,FALSE)</f>
        <v>329</v>
      </c>
      <c r="G2063" s="100">
        <f>IFERROR(IF(E2063= "yes",VLOOKUP(C2063,Summary!$B:$I,5,0),0),0)</f>
        <v>0</v>
      </c>
      <c r="H2063" s="99">
        <f t="shared" si="341"/>
        <v>329</v>
      </c>
      <c r="I2063" s="157">
        <f>VLOOKUP($A2063,'2024-25 Salary &amp; Benefits'!$A:$I,3,FALSE)</f>
        <v>1.1200000000000001</v>
      </c>
      <c r="J2063" s="157">
        <f>VLOOKUP($A2063,'2024-25 Salary &amp; Benefits'!$A:$I,4,FALSE)</f>
        <v>1.1200000000000001</v>
      </c>
      <c r="K2063" s="144">
        <f t="shared" si="342"/>
        <v>329</v>
      </c>
      <c r="L2063" s="143">
        <f t="shared" si="343"/>
        <v>0.96499999999999997</v>
      </c>
      <c r="M2063" s="145">
        <f>'2024-25 Salary &amp; Benefits'!$E$6</f>
        <v>72728</v>
      </c>
      <c r="N2063" s="145">
        <f>'2024-25 Salary &amp; Benefits'!$F$6</f>
        <v>78209</v>
      </c>
      <c r="O2063" s="9">
        <f t="shared" si="344"/>
        <v>78604.42</v>
      </c>
      <c r="P2063" s="9">
        <f t="shared" si="345"/>
        <v>5923.8699999999953</v>
      </c>
      <c r="Q2063" s="9">
        <f>'2024-25 Salary &amp; Benefits'!G$6</f>
        <v>14418.72</v>
      </c>
      <c r="R2063" s="146">
        <f>'2024-25 Salary &amp; Benefits'!H$6</f>
        <v>0.18149999999999999</v>
      </c>
      <c r="S2063" s="146">
        <f>'2024-25 Salary &amp; Benefits'!I$6</f>
        <v>0.17510000000000001</v>
      </c>
      <c r="T2063" s="9">
        <f t="shared" si="346"/>
        <v>29218.04</v>
      </c>
      <c r="U2063" s="9">
        <f t="shared" si="347"/>
        <v>1408.8</v>
      </c>
      <c r="V2063" s="9">
        <f t="shared" si="348"/>
        <v>246.68</v>
      </c>
      <c r="W2063" s="9">
        <f t="shared" si="349"/>
        <v>1655.48</v>
      </c>
      <c r="X2063" s="22">
        <f t="shared" si="350"/>
        <v>115401.80999999998</v>
      </c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</row>
    <row r="2064" spans="1:159" s="4" customFormat="1">
      <c r="A2064" s="78" t="s">
        <v>2410</v>
      </c>
      <c r="B2064" s="90" t="s">
        <v>1315</v>
      </c>
      <c r="C2064" s="91">
        <v>3244</v>
      </c>
      <c r="D2064" s="90" t="s">
        <v>1351</v>
      </c>
      <c r="E2064" s="110" t="str">
        <f>VLOOKUP($C2064,'2023-24 School Level AAFTE'!$C$4:$L$2380,9,FALSE)</f>
        <v>No</v>
      </c>
      <c r="F2064" s="98">
        <f>VLOOKUP($C2064,'2023-24 School Level AAFTE'!$C$4:$J$2380,8,FALSE)</f>
        <v>581.91</v>
      </c>
      <c r="G2064" s="100">
        <f>IFERROR(IF(E2064= "yes",VLOOKUP(C2064,Summary!$B:$I,5,0),0),0)</f>
        <v>0</v>
      </c>
      <c r="H2064" s="99">
        <f t="shared" si="341"/>
        <v>0</v>
      </c>
      <c r="I2064" s="157">
        <f>VLOOKUP($A2064,'2024-25 Salary &amp; Benefits'!$A:$I,3,FALSE)</f>
        <v>1.1200000000000001</v>
      </c>
      <c r="J2064" s="157">
        <f>VLOOKUP($A2064,'2024-25 Salary &amp; Benefits'!$A:$I,4,FALSE)</f>
        <v>1.1200000000000001</v>
      </c>
      <c r="K2064" s="144">
        <f t="shared" si="342"/>
        <v>0</v>
      </c>
      <c r="L2064" s="143">
        <f t="shared" si="343"/>
        <v>0</v>
      </c>
      <c r="M2064" s="145">
        <f>'2024-25 Salary &amp; Benefits'!$E$6</f>
        <v>72728</v>
      </c>
      <c r="N2064" s="145">
        <f>'2024-25 Salary &amp; Benefits'!$F$6</f>
        <v>78209</v>
      </c>
      <c r="O2064" s="9">
        <f t="shared" si="344"/>
        <v>0</v>
      </c>
      <c r="P2064" s="9">
        <f t="shared" si="345"/>
        <v>0</v>
      </c>
      <c r="Q2064" s="9">
        <f>'2024-25 Salary &amp; Benefits'!G$6</f>
        <v>14418.72</v>
      </c>
      <c r="R2064" s="146">
        <f>'2024-25 Salary &amp; Benefits'!H$6</f>
        <v>0.18149999999999999</v>
      </c>
      <c r="S2064" s="146">
        <f>'2024-25 Salary &amp; Benefits'!I$6</f>
        <v>0.17510000000000001</v>
      </c>
      <c r="T2064" s="9">
        <f t="shared" si="346"/>
        <v>0</v>
      </c>
      <c r="U2064" s="9">
        <f t="shared" si="347"/>
        <v>0</v>
      </c>
      <c r="V2064" s="9">
        <f t="shared" si="348"/>
        <v>0</v>
      </c>
      <c r="W2064" s="9">
        <f t="shared" si="349"/>
        <v>0</v>
      </c>
      <c r="X2064" s="22">
        <f t="shared" si="350"/>
        <v>0</v>
      </c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</row>
    <row r="2065" spans="1:159" s="4" customFormat="1">
      <c r="A2065" s="78" t="s">
        <v>2410</v>
      </c>
      <c r="B2065" s="90" t="s">
        <v>1315</v>
      </c>
      <c r="C2065" s="91">
        <v>3398</v>
      </c>
      <c r="D2065" s="90" t="s">
        <v>1354</v>
      </c>
      <c r="E2065" s="110" t="str">
        <f>VLOOKUP($C2065,'2023-24 School Level AAFTE'!$C$4:$L$2380,9,FALSE)</f>
        <v>Yes</v>
      </c>
      <c r="F2065" s="98">
        <f>VLOOKUP($C2065,'2023-24 School Level AAFTE'!$C$4:$J$2380,8,FALSE)</f>
        <v>1343.3</v>
      </c>
      <c r="G2065" s="100">
        <f>IFERROR(IF(E2065= "yes",VLOOKUP(C2065,Summary!$B:$I,5,0),0),0)</f>
        <v>0</v>
      </c>
      <c r="H2065" s="99">
        <f t="shared" si="341"/>
        <v>1343.3</v>
      </c>
      <c r="I2065" s="157">
        <f>VLOOKUP($A2065,'2024-25 Salary &amp; Benefits'!$A:$I,3,FALSE)</f>
        <v>1.1200000000000001</v>
      </c>
      <c r="J2065" s="157">
        <f>VLOOKUP($A2065,'2024-25 Salary &amp; Benefits'!$A:$I,4,FALSE)</f>
        <v>1.1200000000000001</v>
      </c>
      <c r="K2065" s="144">
        <f t="shared" si="342"/>
        <v>1343.3</v>
      </c>
      <c r="L2065" s="143">
        <f t="shared" si="343"/>
        <v>3.94</v>
      </c>
      <c r="M2065" s="145">
        <f>'2024-25 Salary &amp; Benefits'!$E$6</f>
        <v>72728</v>
      </c>
      <c r="N2065" s="145">
        <f>'2024-25 Salary &amp; Benefits'!$F$6</f>
        <v>78209</v>
      </c>
      <c r="O2065" s="9">
        <f t="shared" si="344"/>
        <v>320934.12</v>
      </c>
      <c r="P2065" s="9">
        <f t="shared" si="345"/>
        <v>24186.559999999998</v>
      </c>
      <c r="Q2065" s="9">
        <f>'2024-25 Salary &amp; Benefits'!G$6</f>
        <v>14418.72</v>
      </c>
      <c r="R2065" s="146">
        <f>'2024-25 Salary &amp; Benefits'!H$6</f>
        <v>0.18149999999999999</v>
      </c>
      <c r="S2065" s="146">
        <f>'2024-25 Salary &amp; Benefits'!I$6</f>
        <v>0.17510000000000001</v>
      </c>
      <c r="T2065" s="9">
        <f t="shared" si="346"/>
        <v>119294.37</v>
      </c>
      <c r="U2065" s="9">
        <f t="shared" si="347"/>
        <v>5752.01</v>
      </c>
      <c r="V2065" s="9">
        <f t="shared" si="348"/>
        <v>1007.18</v>
      </c>
      <c r="W2065" s="9">
        <f t="shared" si="349"/>
        <v>6759.1900000000005</v>
      </c>
      <c r="X2065" s="22">
        <f t="shared" si="350"/>
        <v>471174.24</v>
      </c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</row>
    <row r="2066" spans="1:159" s="4" customFormat="1">
      <c r="A2066" s="78" t="s">
        <v>2410</v>
      </c>
      <c r="B2066" s="90" t="s">
        <v>1315</v>
      </c>
      <c r="C2066" s="91">
        <v>2247</v>
      </c>
      <c r="D2066" s="90" t="s">
        <v>1326</v>
      </c>
      <c r="E2066" s="110" t="str">
        <f>VLOOKUP($C2066,'2023-24 School Level AAFTE'!$C$4:$L$2380,9,FALSE)</f>
        <v>Yes</v>
      </c>
      <c r="F2066" s="98">
        <f>VLOOKUP($C2066,'2023-24 School Level AAFTE'!$C$4:$J$2380,8,FALSE)</f>
        <v>375.03999999999996</v>
      </c>
      <c r="G2066" s="100">
        <f>IFERROR(IF(E2066= "yes",VLOOKUP(C2066,Summary!$B:$I,5,0),0),0)</f>
        <v>0</v>
      </c>
      <c r="H2066" s="99">
        <f t="shared" si="341"/>
        <v>375.03999999999996</v>
      </c>
      <c r="I2066" s="157">
        <f>VLOOKUP($A2066,'2024-25 Salary &amp; Benefits'!$A:$I,3,FALSE)</f>
        <v>1.1200000000000001</v>
      </c>
      <c r="J2066" s="157">
        <f>VLOOKUP($A2066,'2024-25 Salary &amp; Benefits'!$A:$I,4,FALSE)</f>
        <v>1.1200000000000001</v>
      </c>
      <c r="K2066" s="144">
        <f t="shared" si="342"/>
        <v>375.03999999999996</v>
      </c>
      <c r="L2066" s="143">
        <f t="shared" si="343"/>
        <v>1.1000000000000001</v>
      </c>
      <c r="M2066" s="145">
        <f>'2024-25 Salary &amp; Benefits'!$E$6</f>
        <v>72728</v>
      </c>
      <c r="N2066" s="145">
        <f>'2024-25 Salary &amp; Benefits'!$F$6</f>
        <v>78209</v>
      </c>
      <c r="O2066" s="9">
        <f t="shared" si="344"/>
        <v>89600.9</v>
      </c>
      <c r="P2066" s="9">
        <f t="shared" si="345"/>
        <v>6752.5900000000111</v>
      </c>
      <c r="Q2066" s="9">
        <f>'2024-25 Salary &amp; Benefits'!G$6</f>
        <v>14418.72</v>
      </c>
      <c r="R2066" s="146">
        <f>'2024-25 Salary &amp; Benefits'!H$6</f>
        <v>0.18149999999999999</v>
      </c>
      <c r="S2066" s="146">
        <f>'2024-25 Salary &amp; Benefits'!I$6</f>
        <v>0.17510000000000001</v>
      </c>
      <c r="T2066" s="9">
        <f t="shared" si="346"/>
        <v>33305.53</v>
      </c>
      <c r="U2066" s="9">
        <f t="shared" si="347"/>
        <v>1605.89</v>
      </c>
      <c r="V2066" s="9">
        <f t="shared" si="348"/>
        <v>281.19</v>
      </c>
      <c r="W2066" s="9">
        <f t="shared" si="349"/>
        <v>1887.0800000000002</v>
      </c>
      <c r="X2066" s="22">
        <f t="shared" si="350"/>
        <v>131546.1</v>
      </c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</row>
    <row r="2067" spans="1:159" s="4" customFormat="1">
      <c r="A2067" s="78" t="s">
        <v>2410</v>
      </c>
      <c r="B2067" s="90" t="s">
        <v>1315</v>
      </c>
      <c r="C2067" s="91">
        <v>4109</v>
      </c>
      <c r="D2067" s="90" t="s">
        <v>1362</v>
      </c>
      <c r="E2067" s="110" t="str">
        <f>VLOOKUP($C2067,'2023-24 School Level AAFTE'!$C$4:$L$2380,9,FALSE)</f>
        <v>Yes</v>
      </c>
      <c r="F2067" s="98">
        <f>VLOOKUP($C2067,'2023-24 School Level AAFTE'!$C$4:$J$2380,8,FALSE)</f>
        <v>103.03999999999999</v>
      </c>
      <c r="G2067" s="100">
        <f>IFERROR(IF(E2067= "yes",VLOOKUP(C2067,Summary!$B:$I,5,0),0),0)</f>
        <v>0</v>
      </c>
      <c r="H2067" s="99">
        <f t="shared" si="341"/>
        <v>103.03999999999999</v>
      </c>
      <c r="I2067" s="157">
        <f>VLOOKUP($A2067,'2024-25 Salary &amp; Benefits'!$A:$I,3,FALSE)</f>
        <v>1.1200000000000001</v>
      </c>
      <c r="J2067" s="157">
        <f>VLOOKUP($A2067,'2024-25 Salary &amp; Benefits'!$A:$I,4,FALSE)</f>
        <v>1.1200000000000001</v>
      </c>
      <c r="K2067" s="144">
        <f t="shared" si="342"/>
        <v>103.03999999999999</v>
      </c>
      <c r="L2067" s="143">
        <f t="shared" si="343"/>
        <v>0.30199999999999999</v>
      </c>
      <c r="M2067" s="145">
        <f>'2024-25 Salary &amp; Benefits'!$E$6</f>
        <v>72728</v>
      </c>
      <c r="N2067" s="145">
        <f>'2024-25 Salary &amp; Benefits'!$F$6</f>
        <v>78209</v>
      </c>
      <c r="O2067" s="9">
        <f t="shared" si="344"/>
        <v>24599.52</v>
      </c>
      <c r="P2067" s="9">
        <f t="shared" si="345"/>
        <v>1853.8899999999994</v>
      </c>
      <c r="Q2067" s="9">
        <f>'2024-25 Salary &amp; Benefits'!G$6</f>
        <v>14418.72</v>
      </c>
      <c r="R2067" s="146">
        <f>'2024-25 Salary &amp; Benefits'!H$6</f>
        <v>0.18149999999999999</v>
      </c>
      <c r="S2067" s="146">
        <f>'2024-25 Salary &amp; Benefits'!I$6</f>
        <v>0.17510000000000001</v>
      </c>
      <c r="T2067" s="9">
        <f t="shared" si="346"/>
        <v>9143.8799999999992</v>
      </c>
      <c r="U2067" s="9">
        <f t="shared" si="347"/>
        <v>440.89</v>
      </c>
      <c r="V2067" s="9">
        <f t="shared" si="348"/>
        <v>77.2</v>
      </c>
      <c r="W2067" s="9">
        <f t="shared" si="349"/>
        <v>518.09</v>
      </c>
      <c r="X2067" s="22">
        <f t="shared" si="350"/>
        <v>36115.379999999997</v>
      </c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</row>
    <row r="2068" spans="1:159" s="4" customFormat="1">
      <c r="A2068" s="78" t="s">
        <v>2410</v>
      </c>
      <c r="B2068" s="90" t="s">
        <v>1315</v>
      </c>
      <c r="C2068" s="91">
        <v>4283</v>
      </c>
      <c r="D2068" s="90" t="s">
        <v>1363</v>
      </c>
      <c r="E2068" s="110" t="str">
        <f>VLOOKUP($C2068,'2023-24 School Level AAFTE'!$C$4:$L$2380,9,FALSE)</f>
        <v>Yes</v>
      </c>
      <c r="F2068" s="98">
        <f>VLOOKUP($C2068,'2023-24 School Level AAFTE'!$C$4:$J$2380,8,FALSE)</f>
        <v>20.47</v>
      </c>
      <c r="G2068" s="100">
        <f>IFERROR(IF(E2068= "yes",VLOOKUP(C2068,Summary!$B:$I,5,0),0),0)</f>
        <v>0</v>
      </c>
      <c r="H2068" s="99">
        <f t="shared" si="341"/>
        <v>20.47</v>
      </c>
      <c r="I2068" s="157">
        <f>VLOOKUP($A2068,'2024-25 Salary &amp; Benefits'!$A:$I,3,FALSE)</f>
        <v>1.1200000000000001</v>
      </c>
      <c r="J2068" s="157">
        <f>VLOOKUP($A2068,'2024-25 Salary &amp; Benefits'!$A:$I,4,FALSE)</f>
        <v>1.1200000000000001</v>
      </c>
      <c r="K2068" s="144">
        <f t="shared" si="342"/>
        <v>20.47</v>
      </c>
      <c r="L2068" s="143">
        <f t="shared" si="343"/>
        <v>0.06</v>
      </c>
      <c r="M2068" s="145">
        <f>'2024-25 Salary &amp; Benefits'!$E$6</f>
        <v>72728</v>
      </c>
      <c r="N2068" s="145">
        <f>'2024-25 Salary &amp; Benefits'!$F$6</f>
        <v>78209</v>
      </c>
      <c r="O2068" s="9">
        <f t="shared" si="344"/>
        <v>4887.32</v>
      </c>
      <c r="P2068" s="9">
        <f t="shared" si="345"/>
        <v>368.32000000000062</v>
      </c>
      <c r="Q2068" s="9">
        <f>'2024-25 Salary &amp; Benefits'!G$6</f>
        <v>14418.72</v>
      </c>
      <c r="R2068" s="146">
        <f>'2024-25 Salary &amp; Benefits'!H$6</f>
        <v>0.18149999999999999</v>
      </c>
      <c r="S2068" s="146">
        <f>'2024-25 Salary &amp; Benefits'!I$6</f>
        <v>0.17510000000000001</v>
      </c>
      <c r="T2068" s="9">
        <f t="shared" si="346"/>
        <v>1816.66</v>
      </c>
      <c r="U2068" s="9">
        <f t="shared" si="347"/>
        <v>87.59</v>
      </c>
      <c r="V2068" s="9">
        <f t="shared" si="348"/>
        <v>15.34</v>
      </c>
      <c r="W2068" s="9">
        <f t="shared" si="349"/>
        <v>102.93</v>
      </c>
      <c r="X2068" s="22">
        <f t="shared" si="350"/>
        <v>7175.2300000000005</v>
      </c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</row>
    <row r="2069" spans="1:159" s="4" customFormat="1">
      <c r="A2069" s="78" t="s">
        <v>2410</v>
      </c>
      <c r="B2069" s="90" t="s">
        <v>1315</v>
      </c>
      <c r="C2069" s="91">
        <v>2169</v>
      </c>
      <c r="D2069" s="90" t="s">
        <v>1324</v>
      </c>
      <c r="E2069" s="110" t="str">
        <f>VLOOKUP($C2069,'2023-24 School Level AAFTE'!$C$4:$L$2380,9,FALSE)</f>
        <v>No</v>
      </c>
      <c r="F2069" s="98">
        <f>VLOOKUP($C2069,'2023-24 School Level AAFTE'!$C$4:$J$2380,8,FALSE)</f>
        <v>299</v>
      </c>
      <c r="G2069" s="100">
        <f>IFERROR(IF(E2069= "yes",VLOOKUP(C2069,Summary!$B:$I,5,0),0),0)</f>
        <v>0</v>
      </c>
      <c r="H2069" s="99">
        <f t="shared" si="341"/>
        <v>0</v>
      </c>
      <c r="I2069" s="157">
        <f>VLOOKUP($A2069,'2024-25 Salary &amp; Benefits'!$A:$I,3,FALSE)</f>
        <v>1.1200000000000001</v>
      </c>
      <c r="J2069" s="157">
        <f>VLOOKUP($A2069,'2024-25 Salary &amp; Benefits'!$A:$I,4,FALSE)</f>
        <v>1.1200000000000001</v>
      </c>
      <c r="K2069" s="144">
        <f t="shared" si="342"/>
        <v>0</v>
      </c>
      <c r="L2069" s="143">
        <f t="shared" si="343"/>
        <v>0</v>
      </c>
      <c r="M2069" s="145">
        <f>'2024-25 Salary &amp; Benefits'!$E$6</f>
        <v>72728</v>
      </c>
      <c r="N2069" s="145">
        <f>'2024-25 Salary &amp; Benefits'!$F$6</f>
        <v>78209</v>
      </c>
      <c r="O2069" s="9">
        <f t="shared" si="344"/>
        <v>0</v>
      </c>
      <c r="P2069" s="9">
        <f t="shared" si="345"/>
        <v>0</v>
      </c>
      <c r="Q2069" s="9">
        <f>'2024-25 Salary &amp; Benefits'!G$6</f>
        <v>14418.72</v>
      </c>
      <c r="R2069" s="146">
        <f>'2024-25 Salary &amp; Benefits'!H$6</f>
        <v>0.18149999999999999</v>
      </c>
      <c r="S2069" s="146">
        <f>'2024-25 Salary &amp; Benefits'!I$6</f>
        <v>0.17510000000000001</v>
      </c>
      <c r="T2069" s="9">
        <f t="shared" si="346"/>
        <v>0</v>
      </c>
      <c r="U2069" s="9">
        <f t="shared" si="347"/>
        <v>0</v>
      </c>
      <c r="V2069" s="9">
        <f t="shared" si="348"/>
        <v>0</v>
      </c>
      <c r="W2069" s="9">
        <f t="shared" si="349"/>
        <v>0</v>
      </c>
      <c r="X2069" s="22">
        <f t="shared" si="350"/>
        <v>0</v>
      </c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</row>
    <row r="2070" spans="1:159" s="4" customFormat="1">
      <c r="A2070" s="78" t="s">
        <v>2410</v>
      </c>
      <c r="B2070" s="90" t="s">
        <v>1315</v>
      </c>
      <c r="C2070" s="91">
        <v>2806</v>
      </c>
      <c r="D2070" s="90" t="s">
        <v>1340</v>
      </c>
      <c r="E2070" s="110" t="str">
        <f>VLOOKUP($C2070,'2023-24 School Level AAFTE'!$C$4:$L$2380,9,FALSE)</f>
        <v>Yes</v>
      </c>
      <c r="F2070" s="98">
        <f>VLOOKUP($C2070,'2023-24 School Level AAFTE'!$C$4:$J$2380,8,FALSE)</f>
        <v>349.29</v>
      </c>
      <c r="G2070" s="100">
        <f>IFERROR(IF(E2070= "yes",VLOOKUP(C2070,Summary!$B:$I,5,0),0),0)</f>
        <v>0</v>
      </c>
      <c r="H2070" s="99">
        <f t="shared" si="341"/>
        <v>349.29</v>
      </c>
      <c r="I2070" s="157">
        <f>VLOOKUP($A2070,'2024-25 Salary &amp; Benefits'!$A:$I,3,FALSE)</f>
        <v>1.1200000000000001</v>
      </c>
      <c r="J2070" s="157">
        <f>VLOOKUP($A2070,'2024-25 Salary &amp; Benefits'!$A:$I,4,FALSE)</f>
        <v>1.1200000000000001</v>
      </c>
      <c r="K2070" s="144">
        <f t="shared" si="342"/>
        <v>349.29</v>
      </c>
      <c r="L2070" s="143">
        <f t="shared" si="343"/>
        <v>1.0249999999999999</v>
      </c>
      <c r="M2070" s="145">
        <f>'2024-25 Salary &amp; Benefits'!$E$6</f>
        <v>72728</v>
      </c>
      <c r="N2070" s="145">
        <f>'2024-25 Salary &amp; Benefits'!$F$6</f>
        <v>78209</v>
      </c>
      <c r="O2070" s="9">
        <f t="shared" si="344"/>
        <v>83491.740000000005</v>
      </c>
      <c r="P2070" s="9">
        <f t="shared" si="345"/>
        <v>6292.1899999999878</v>
      </c>
      <c r="Q2070" s="9">
        <f>'2024-25 Salary &amp; Benefits'!G$6</f>
        <v>14418.72</v>
      </c>
      <c r="R2070" s="146">
        <f>'2024-25 Salary &amp; Benefits'!H$6</f>
        <v>0.18149999999999999</v>
      </c>
      <c r="S2070" s="146">
        <f>'2024-25 Salary &amp; Benefits'!I$6</f>
        <v>0.17510000000000001</v>
      </c>
      <c r="T2070" s="9">
        <f t="shared" si="346"/>
        <v>31034.7</v>
      </c>
      <c r="U2070" s="9">
        <f t="shared" si="347"/>
        <v>1496.4</v>
      </c>
      <c r="V2070" s="9">
        <f t="shared" si="348"/>
        <v>262.02</v>
      </c>
      <c r="W2070" s="9">
        <f t="shared" si="349"/>
        <v>1758.42</v>
      </c>
      <c r="X2070" s="22">
        <f t="shared" si="350"/>
        <v>122577.04999999999</v>
      </c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</row>
    <row r="2071" spans="1:159" s="4" customFormat="1">
      <c r="A2071" s="78" t="s">
        <v>2410</v>
      </c>
      <c r="B2071" s="90" t="s">
        <v>1315</v>
      </c>
      <c r="C2071" s="91">
        <v>2275</v>
      </c>
      <c r="D2071" s="90" t="s">
        <v>1328</v>
      </c>
      <c r="E2071" s="110" t="str">
        <f>VLOOKUP($C2071,'2023-24 School Level AAFTE'!$C$4:$L$2380,9,FALSE)</f>
        <v>Yes</v>
      </c>
      <c r="F2071" s="98">
        <f>VLOOKUP($C2071,'2023-24 School Level AAFTE'!$C$4:$J$2380,8,FALSE)</f>
        <v>220.71</v>
      </c>
      <c r="G2071" s="100">
        <f>IFERROR(IF(E2071= "yes",VLOOKUP(C2071,Summary!$B:$I,5,0),0),0)</f>
        <v>0</v>
      </c>
      <c r="H2071" s="99">
        <f t="shared" si="341"/>
        <v>220.71</v>
      </c>
      <c r="I2071" s="157">
        <f>VLOOKUP($A2071,'2024-25 Salary &amp; Benefits'!$A:$I,3,FALSE)</f>
        <v>1.1200000000000001</v>
      </c>
      <c r="J2071" s="157">
        <f>VLOOKUP($A2071,'2024-25 Salary &amp; Benefits'!$A:$I,4,FALSE)</f>
        <v>1.1200000000000001</v>
      </c>
      <c r="K2071" s="144">
        <f t="shared" si="342"/>
        <v>220.71</v>
      </c>
      <c r="L2071" s="143">
        <f t="shared" si="343"/>
        <v>0.64700000000000002</v>
      </c>
      <c r="M2071" s="145">
        <f>'2024-25 Salary &amp; Benefits'!$E$6</f>
        <v>72728</v>
      </c>
      <c r="N2071" s="145">
        <f>'2024-25 Salary &amp; Benefits'!$F$6</f>
        <v>78209</v>
      </c>
      <c r="O2071" s="9">
        <f t="shared" si="344"/>
        <v>52701.62</v>
      </c>
      <c r="P2071" s="9">
        <f t="shared" si="345"/>
        <v>3971.75</v>
      </c>
      <c r="Q2071" s="9">
        <f>'2024-25 Salary &amp; Benefits'!G$6</f>
        <v>14418.72</v>
      </c>
      <c r="R2071" s="146">
        <f>'2024-25 Salary &amp; Benefits'!H$6</f>
        <v>0.18149999999999999</v>
      </c>
      <c r="S2071" s="146">
        <f>'2024-25 Salary &amp; Benefits'!I$6</f>
        <v>0.17510000000000001</v>
      </c>
      <c r="T2071" s="9">
        <f t="shared" si="346"/>
        <v>19589.71</v>
      </c>
      <c r="U2071" s="9">
        <f t="shared" si="347"/>
        <v>944.56</v>
      </c>
      <c r="V2071" s="9">
        <f t="shared" si="348"/>
        <v>165.39</v>
      </c>
      <c r="W2071" s="9">
        <f t="shared" si="349"/>
        <v>1109.9499999999998</v>
      </c>
      <c r="X2071" s="22">
        <f t="shared" si="350"/>
        <v>77373.03</v>
      </c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</row>
    <row r="2072" spans="1:159" s="4" customFormat="1">
      <c r="A2072" s="78" t="s">
        <v>2410</v>
      </c>
      <c r="B2072" s="90" t="s">
        <v>1315</v>
      </c>
      <c r="C2072" s="91">
        <v>5169</v>
      </c>
      <c r="D2072" s="90" t="s">
        <v>1367</v>
      </c>
      <c r="E2072" s="110" t="str">
        <f>VLOOKUP($C2072,'2023-24 School Level AAFTE'!$C$4:$L$2380,9,FALSE)</f>
        <v>No</v>
      </c>
      <c r="F2072" s="98">
        <f>VLOOKUP($C2072,'2023-24 School Level AAFTE'!$C$4:$J$2380,8,FALSE)</f>
        <v>552.6</v>
      </c>
      <c r="G2072" s="100">
        <f>IFERROR(IF(E2072= "yes",VLOOKUP(C2072,Summary!$B:$I,5,0),0),0)</f>
        <v>0</v>
      </c>
      <c r="H2072" s="99">
        <f t="shared" si="341"/>
        <v>0</v>
      </c>
      <c r="I2072" s="157">
        <f>VLOOKUP($A2072,'2024-25 Salary &amp; Benefits'!$A:$I,3,FALSE)</f>
        <v>1.1200000000000001</v>
      </c>
      <c r="J2072" s="157">
        <f>VLOOKUP($A2072,'2024-25 Salary &amp; Benefits'!$A:$I,4,FALSE)</f>
        <v>1.1200000000000001</v>
      </c>
      <c r="K2072" s="144">
        <f t="shared" si="342"/>
        <v>0</v>
      </c>
      <c r="L2072" s="143">
        <f t="shared" si="343"/>
        <v>0</v>
      </c>
      <c r="M2072" s="145">
        <f>'2024-25 Salary &amp; Benefits'!$E$6</f>
        <v>72728</v>
      </c>
      <c r="N2072" s="145">
        <f>'2024-25 Salary &amp; Benefits'!$F$6</f>
        <v>78209</v>
      </c>
      <c r="O2072" s="9">
        <f t="shared" si="344"/>
        <v>0</v>
      </c>
      <c r="P2072" s="9">
        <f t="shared" si="345"/>
        <v>0</v>
      </c>
      <c r="Q2072" s="9">
        <f>'2024-25 Salary &amp; Benefits'!G$6</f>
        <v>14418.72</v>
      </c>
      <c r="R2072" s="146">
        <f>'2024-25 Salary &amp; Benefits'!H$6</f>
        <v>0.18149999999999999</v>
      </c>
      <c r="S2072" s="146">
        <f>'2024-25 Salary &amp; Benefits'!I$6</f>
        <v>0.17510000000000001</v>
      </c>
      <c r="T2072" s="9">
        <f t="shared" si="346"/>
        <v>0</v>
      </c>
      <c r="U2072" s="9">
        <f t="shared" si="347"/>
        <v>0</v>
      </c>
      <c r="V2072" s="9">
        <f t="shared" si="348"/>
        <v>0</v>
      </c>
      <c r="W2072" s="9">
        <f t="shared" si="349"/>
        <v>0</v>
      </c>
      <c r="X2072" s="22">
        <f t="shared" si="350"/>
        <v>0</v>
      </c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</row>
    <row r="2073" spans="1:159" s="4" customFormat="1">
      <c r="A2073" s="78" t="s">
        <v>2410</v>
      </c>
      <c r="B2073" s="90" t="s">
        <v>1315</v>
      </c>
      <c r="C2073" s="91">
        <v>2168</v>
      </c>
      <c r="D2073" s="90" t="s">
        <v>1323</v>
      </c>
      <c r="E2073" s="110" t="str">
        <f>VLOOKUP($C2073,'2023-24 School Level AAFTE'!$C$4:$L$2380,9,FALSE)</f>
        <v>Yes</v>
      </c>
      <c r="F2073" s="98">
        <f>VLOOKUP($C2073,'2023-24 School Level AAFTE'!$C$4:$J$2380,8,FALSE)</f>
        <v>435.14</v>
      </c>
      <c r="G2073" s="100">
        <f>IFERROR(IF(E2073= "yes",VLOOKUP(C2073,Summary!$B:$I,5,0),0),0)</f>
        <v>0</v>
      </c>
      <c r="H2073" s="99">
        <f t="shared" si="341"/>
        <v>435.14</v>
      </c>
      <c r="I2073" s="157">
        <f>VLOOKUP($A2073,'2024-25 Salary &amp; Benefits'!$A:$I,3,FALSE)</f>
        <v>1.1200000000000001</v>
      </c>
      <c r="J2073" s="157">
        <f>VLOOKUP($A2073,'2024-25 Salary &amp; Benefits'!$A:$I,4,FALSE)</f>
        <v>1.1200000000000001</v>
      </c>
      <c r="K2073" s="144">
        <f t="shared" si="342"/>
        <v>435.14</v>
      </c>
      <c r="L2073" s="143">
        <f t="shared" si="343"/>
        <v>1.276</v>
      </c>
      <c r="M2073" s="145">
        <f>'2024-25 Salary &amp; Benefits'!$E$6</f>
        <v>72728</v>
      </c>
      <c r="N2073" s="145">
        <f>'2024-25 Salary &amp; Benefits'!$F$6</f>
        <v>78209</v>
      </c>
      <c r="O2073" s="9">
        <f t="shared" si="344"/>
        <v>103937.04</v>
      </c>
      <c r="P2073" s="9">
        <f t="shared" si="345"/>
        <v>7833.0100000000093</v>
      </c>
      <c r="Q2073" s="9">
        <f>'2024-25 Salary &amp; Benefits'!G$6</f>
        <v>14418.72</v>
      </c>
      <c r="R2073" s="146">
        <f>'2024-25 Salary &amp; Benefits'!H$6</f>
        <v>0.18149999999999999</v>
      </c>
      <c r="S2073" s="146">
        <f>'2024-25 Salary &amp; Benefits'!I$6</f>
        <v>0.17510000000000001</v>
      </c>
      <c r="T2073" s="9">
        <f t="shared" si="346"/>
        <v>38634.42</v>
      </c>
      <c r="U2073" s="9">
        <f t="shared" si="347"/>
        <v>1862.83</v>
      </c>
      <c r="V2073" s="9">
        <f t="shared" si="348"/>
        <v>326.18</v>
      </c>
      <c r="W2073" s="9">
        <f t="shared" si="349"/>
        <v>2189.0099999999998</v>
      </c>
      <c r="X2073" s="22">
        <f t="shared" si="350"/>
        <v>152593.48000000001</v>
      </c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</row>
    <row r="2074" spans="1:159" s="4" customFormat="1">
      <c r="A2074" s="78" t="s">
        <v>2410</v>
      </c>
      <c r="B2074" s="90" t="s">
        <v>1315</v>
      </c>
      <c r="C2074" s="91">
        <v>2938</v>
      </c>
      <c r="D2074" s="90" t="s">
        <v>1344</v>
      </c>
      <c r="E2074" s="110" t="str">
        <f>VLOOKUP($C2074,'2023-24 School Level AAFTE'!$C$4:$L$2380,9,FALSE)</f>
        <v>No</v>
      </c>
      <c r="F2074" s="98">
        <f>VLOOKUP($C2074,'2023-24 School Level AAFTE'!$C$4:$J$2380,8,FALSE)</f>
        <v>420.29</v>
      </c>
      <c r="G2074" s="100">
        <f>IFERROR(IF(E2074= "yes",VLOOKUP(C2074,Summary!$B:$I,5,0),0),0)</f>
        <v>0</v>
      </c>
      <c r="H2074" s="99">
        <f t="shared" si="341"/>
        <v>0</v>
      </c>
      <c r="I2074" s="157">
        <f>VLOOKUP($A2074,'2024-25 Salary &amp; Benefits'!$A:$I,3,FALSE)</f>
        <v>1.1200000000000001</v>
      </c>
      <c r="J2074" s="157">
        <f>VLOOKUP($A2074,'2024-25 Salary &amp; Benefits'!$A:$I,4,FALSE)</f>
        <v>1.1200000000000001</v>
      </c>
      <c r="K2074" s="144">
        <f t="shared" si="342"/>
        <v>0</v>
      </c>
      <c r="L2074" s="143">
        <f t="shared" si="343"/>
        <v>0</v>
      </c>
      <c r="M2074" s="145">
        <f>'2024-25 Salary &amp; Benefits'!$E$6</f>
        <v>72728</v>
      </c>
      <c r="N2074" s="145">
        <f>'2024-25 Salary &amp; Benefits'!$F$6</f>
        <v>78209</v>
      </c>
      <c r="O2074" s="9">
        <f t="shared" si="344"/>
        <v>0</v>
      </c>
      <c r="P2074" s="9">
        <f t="shared" si="345"/>
        <v>0</v>
      </c>
      <c r="Q2074" s="9">
        <f>'2024-25 Salary &amp; Benefits'!G$6</f>
        <v>14418.72</v>
      </c>
      <c r="R2074" s="146">
        <f>'2024-25 Salary &amp; Benefits'!H$6</f>
        <v>0.18149999999999999</v>
      </c>
      <c r="S2074" s="146">
        <f>'2024-25 Salary &amp; Benefits'!I$6</f>
        <v>0.17510000000000001</v>
      </c>
      <c r="T2074" s="9">
        <f t="shared" si="346"/>
        <v>0</v>
      </c>
      <c r="U2074" s="9">
        <f t="shared" si="347"/>
        <v>0</v>
      </c>
      <c r="V2074" s="9">
        <f t="shared" si="348"/>
        <v>0</v>
      </c>
      <c r="W2074" s="9">
        <f t="shared" si="349"/>
        <v>0</v>
      </c>
      <c r="X2074" s="22">
        <f t="shared" si="350"/>
        <v>0</v>
      </c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</row>
    <row r="2075" spans="1:159" s="4" customFormat="1">
      <c r="A2075" s="78" t="s">
        <v>2410</v>
      </c>
      <c r="B2075" s="90" t="s">
        <v>1315</v>
      </c>
      <c r="C2075" s="91">
        <v>3498</v>
      </c>
      <c r="D2075" s="90" t="s">
        <v>1359</v>
      </c>
      <c r="E2075" s="110" t="str">
        <f>VLOOKUP($C2075,'2023-24 School Level AAFTE'!$C$4:$L$2380,9,FALSE)</f>
        <v>Yes</v>
      </c>
      <c r="F2075" s="98">
        <f>VLOOKUP($C2075,'2023-24 School Level AAFTE'!$C$4:$J$2380,8,FALSE)</f>
        <v>341.58000000000004</v>
      </c>
      <c r="G2075" s="100">
        <f>IFERROR(IF(E2075= "yes",VLOOKUP(C2075,Summary!$B:$I,5,0),0),0)</f>
        <v>0</v>
      </c>
      <c r="H2075" s="99">
        <f t="shared" si="341"/>
        <v>341.58000000000004</v>
      </c>
      <c r="I2075" s="157">
        <f>VLOOKUP($A2075,'2024-25 Salary &amp; Benefits'!$A:$I,3,FALSE)</f>
        <v>1.1200000000000001</v>
      </c>
      <c r="J2075" s="157">
        <f>VLOOKUP($A2075,'2024-25 Salary &amp; Benefits'!$A:$I,4,FALSE)</f>
        <v>1.1200000000000001</v>
      </c>
      <c r="K2075" s="144">
        <f t="shared" si="342"/>
        <v>341.58000000000004</v>
      </c>
      <c r="L2075" s="143">
        <f t="shared" si="343"/>
        <v>1.002</v>
      </c>
      <c r="M2075" s="145">
        <f>'2024-25 Salary &amp; Benefits'!$E$6</f>
        <v>72728</v>
      </c>
      <c r="N2075" s="145">
        <f>'2024-25 Salary &amp; Benefits'!$F$6</f>
        <v>78209</v>
      </c>
      <c r="O2075" s="9">
        <f t="shared" si="344"/>
        <v>81618.27</v>
      </c>
      <c r="P2075" s="9">
        <f t="shared" si="345"/>
        <v>6151</v>
      </c>
      <c r="Q2075" s="9">
        <f>'2024-25 Salary &amp; Benefits'!G$6</f>
        <v>14418.72</v>
      </c>
      <c r="R2075" s="146">
        <f>'2024-25 Salary &amp; Benefits'!H$6</f>
        <v>0.18149999999999999</v>
      </c>
      <c r="S2075" s="146">
        <f>'2024-25 Salary &amp; Benefits'!I$6</f>
        <v>0.17510000000000001</v>
      </c>
      <c r="T2075" s="9">
        <f t="shared" si="346"/>
        <v>30338.31</v>
      </c>
      <c r="U2075" s="9">
        <f t="shared" si="347"/>
        <v>1462.82</v>
      </c>
      <c r="V2075" s="9">
        <f t="shared" si="348"/>
        <v>256.14</v>
      </c>
      <c r="W2075" s="9">
        <f t="shared" si="349"/>
        <v>1718.96</v>
      </c>
      <c r="X2075" s="22">
        <f t="shared" si="350"/>
        <v>119826.54000000001</v>
      </c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</row>
    <row r="2076" spans="1:159" s="4" customFormat="1">
      <c r="A2076" s="78" t="s">
        <v>2410</v>
      </c>
      <c r="B2076" s="90" t="s">
        <v>1315</v>
      </c>
      <c r="C2076" s="91">
        <v>2084</v>
      </c>
      <c r="D2076" s="90" t="s">
        <v>1318</v>
      </c>
      <c r="E2076" s="110" t="str">
        <f>VLOOKUP($C2076,'2023-24 School Level AAFTE'!$C$4:$L$2380,9,FALSE)</f>
        <v>No</v>
      </c>
      <c r="F2076" s="98">
        <f>VLOOKUP($C2076,'2023-24 School Level AAFTE'!$C$4:$J$2380,8,FALSE)</f>
        <v>1518.05</v>
      </c>
      <c r="G2076" s="100">
        <f>IFERROR(IF(E2076= "yes",VLOOKUP(C2076,Summary!$B:$I,5,0),0),0)</f>
        <v>0</v>
      </c>
      <c r="H2076" s="99">
        <f t="shared" si="341"/>
        <v>0</v>
      </c>
      <c r="I2076" s="157">
        <f>VLOOKUP($A2076,'2024-25 Salary &amp; Benefits'!$A:$I,3,FALSE)</f>
        <v>1.1200000000000001</v>
      </c>
      <c r="J2076" s="157">
        <f>VLOOKUP($A2076,'2024-25 Salary &amp; Benefits'!$A:$I,4,FALSE)</f>
        <v>1.1200000000000001</v>
      </c>
      <c r="K2076" s="144">
        <f t="shared" si="342"/>
        <v>0</v>
      </c>
      <c r="L2076" s="143">
        <f t="shared" si="343"/>
        <v>0</v>
      </c>
      <c r="M2076" s="145">
        <f>'2024-25 Salary &amp; Benefits'!$E$6</f>
        <v>72728</v>
      </c>
      <c r="N2076" s="145">
        <f>'2024-25 Salary &amp; Benefits'!$F$6</f>
        <v>78209</v>
      </c>
      <c r="O2076" s="9">
        <f t="shared" si="344"/>
        <v>0</v>
      </c>
      <c r="P2076" s="9">
        <f t="shared" si="345"/>
        <v>0</v>
      </c>
      <c r="Q2076" s="9">
        <f>'2024-25 Salary &amp; Benefits'!G$6</f>
        <v>14418.72</v>
      </c>
      <c r="R2076" s="146">
        <f>'2024-25 Salary &amp; Benefits'!H$6</f>
        <v>0.18149999999999999</v>
      </c>
      <c r="S2076" s="146">
        <f>'2024-25 Salary &amp; Benefits'!I$6</f>
        <v>0.17510000000000001</v>
      </c>
      <c r="T2076" s="9">
        <f t="shared" si="346"/>
        <v>0</v>
      </c>
      <c r="U2076" s="9">
        <f t="shared" si="347"/>
        <v>0</v>
      </c>
      <c r="V2076" s="9">
        <f t="shared" si="348"/>
        <v>0</v>
      </c>
      <c r="W2076" s="9">
        <f t="shared" si="349"/>
        <v>0</v>
      </c>
      <c r="X2076" s="22">
        <f t="shared" si="350"/>
        <v>0</v>
      </c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</row>
    <row r="2077" spans="1:159" s="4" customFormat="1">
      <c r="A2077" s="78" t="s">
        <v>2410</v>
      </c>
      <c r="B2077" s="90" t="s">
        <v>1315</v>
      </c>
      <c r="C2077" s="91">
        <v>2358</v>
      </c>
      <c r="D2077" s="90" t="s">
        <v>1331</v>
      </c>
      <c r="E2077" s="110" t="str">
        <f>VLOOKUP($C2077,'2023-24 School Level AAFTE'!$C$4:$L$2380,9,FALSE)</f>
        <v>Yes</v>
      </c>
      <c r="F2077" s="98">
        <f>VLOOKUP($C2077,'2023-24 School Level AAFTE'!$C$4:$J$2380,8,FALSE)</f>
        <v>283</v>
      </c>
      <c r="G2077" s="100">
        <f>IFERROR(IF(E2077= "yes",VLOOKUP(C2077,Summary!$B:$I,5,0),0),0)</f>
        <v>0</v>
      </c>
      <c r="H2077" s="99">
        <f t="shared" si="341"/>
        <v>283</v>
      </c>
      <c r="I2077" s="157">
        <f>VLOOKUP($A2077,'2024-25 Salary &amp; Benefits'!$A:$I,3,FALSE)</f>
        <v>1.1200000000000001</v>
      </c>
      <c r="J2077" s="157">
        <f>VLOOKUP($A2077,'2024-25 Salary &amp; Benefits'!$A:$I,4,FALSE)</f>
        <v>1.1200000000000001</v>
      </c>
      <c r="K2077" s="144">
        <f t="shared" si="342"/>
        <v>283</v>
      </c>
      <c r="L2077" s="143">
        <f t="shared" si="343"/>
        <v>0.83</v>
      </c>
      <c r="M2077" s="145">
        <f>'2024-25 Salary &amp; Benefits'!$E$6</f>
        <v>72728</v>
      </c>
      <c r="N2077" s="145">
        <f>'2024-25 Salary &amp; Benefits'!$F$6</f>
        <v>78209</v>
      </c>
      <c r="O2077" s="9">
        <f t="shared" si="344"/>
        <v>67607.95</v>
      </c>
      <c r="P2077" s="9">
        <f t="shared" si="345"/>
        <v>5095.1399999999994</v>
      </c>
      <c r="Q2077" s="9">
        <f>'2024-25 Salary &amp; Benefits'!G$6</f>
        <v>14418.72</v>
      </c>
      <c r="R2077" s="146">
        <f>'2024-25 Salary &amp; Benefits'!H$6</f>
        <v>0.18149999999999999</v>
      </c>
      <c r="S2077" s="146">
        <f>'2024-25 Salary &amp; Benefits'!I$6</f>
        <v>0.17510000000000001</v>
      </c>
      <c r="T2077" s="9">
        <f t="shared" si="346"/>
        <v>25130.54</v>
      </c>
      <c r="U2077" s="9">
        <f t="shared" si="347"/>
        <v>1211.72</v>
      </c>
      <c r="V2077" s="9">
        <f t="shared" si="348"/>
        <v>212.17</v>
      </c>
      <c r="W2077" s="9">
        <f t="shared" si="349"/>
        <v>1423.89</v>
      </c>
      <c r="X2077" s="22">
        <f t="shared" si="350"/>
        <v>99257.51999999999</v>
      </c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</row>
    <row r="2078" spans="1:159" s="4" customFormat="1">
      <c r="A2078" s="78" t="s">
        <v>2410</v>
      </c>
      <c r="B2078" s="90" t="s">
        <v>1315</v>
      </c>
      <c r="C2078" s="91">
        <v>2359</v>
      </c>
      <c r="D2078" s="81" t="s">
        <v>1332</v>
      </c>
      <c r="E2078" s="110" t="str">
        <f>VLOOKUP($C2078,'2023-24 School Level AAFTE'!$C$4:$L$2380,9,FALSE)</f>
        <v>Yes</v>
      </c>
      <c r="F2078" s="98">
        <f>VLOOKUP($C2078,'2023-24 School Level AAFTE'!$C$4:$J$2380,8,FALSE)</f>
        <v>608.55999999999995</v>
      </c>
      <c r="G2078" s="100">
        <f>IFERROR(IF(E2078= "yes",VLOOKUP(C2078,Summary!$B:$I,5,0),0),0)</f>
        <v>0</v>
      </c>
      <c r="H2078" s="99">
        <f t="shared" si="341"/>
        <v>608.55999999999995</v>
      </c>
      <c r="I2078" s="157">
        <f>VLOOKUP($A2078,'2024-25 Salary &amp; Benefits'!$A:$I,3,FALSE)</f>
        <v>1.1200000000000001</v>
      </c>
      <c r="J2078" s="157">
        <f>VLOOKUP($A2078,'2024-25 Salary &amp; Benefits'!$A:$I,4,FALSE)</f>
        <v>1.1200000000000001</v>
      </c>
      <c r="K2078" s="144">
        <f t="shared" si="342"/>
        <v>608.55999999999995</v>
      </c>
      <c r="L2078" s="143">
        <f t="shared" si="343"/>
        <v>1.7849999999999999</v>
      </c>
      <c r="M2078" s="145">
        <f>'2024-25 Salary &amp; Benefits'!$E$6</f>
        <v>72728</v>
      </c>
      <c r="N2078" s="145">
        <f>'2024-25 Salary &amp; Benefits'!$F$6</f>
        <v>78209</v>
      </c>
      <c r="O2078" s="9">
        <f t="shared" si="344"/>
        <v>145397.82</v>
      </c>
      <c r="P2078" s="9">
        <f t="shared" si="345"/>
        <v>10957.609999999986</v>
      </c>
      <c r="Q2078" s="9">
        <f>'2024-25 Salary &amp; Benefits'!G$6</f>
        <v>14418.72</v>
      </c>
      <c r="R2078" s="146">
        <f>'2024-25 Salary &amp; Benefits'!H$6</f>
        <v>0.18149999999999999</v>
      </c>
      <c r="S2078" s="146">
        <f>'2024-25 Salary &amp; Benefits'!I$6</f>
        <v>0.17510000000000001</v>
      </c>
      <c r="T2078" s="9">
        <f t="shared" si="346"/>
        <v>54045.8</v>
      </c>
      <c r="U2078" s="9">
        <f t="shared" si="347"/>
        <v>2605.92</v>
      </c>
      <c r="V2078" s="9">
        <f t="shared" si="348"/>
        <v>456.3</v>
      </c>
      <c r="W2078" s="9">
        <f t="shared" si="349"/>
        <v>3062.2200000000003</v>
      </c>
      <c r="X2078" s="22">
        <f t="shared" si="350"/>
        <v>213463.44999999998</v>
      </c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</row>
    <row r="2079" spans="1:159" s="4" customFormat="1">
      <c r="A2079" s="78" t="s">
        <v>2410</v>
      </c>
      <c r="B2079" s="90" t="s">
        <v>1315</v>
      </c>
      <c r="C2079" s="91">
        <v>5720</v>
      </c>
      <c r="D2079" s="90" t="s">
        <v>3206</v>
      </c>
      <c r="E2079" s="110" t="str">
        <f>VLOOKUP($C2079,'2023-24 School Level AAFTE'!$C$4:$L$2380,9,FALSE)</f>
        <v>Yes</v>
      </c>
      <c r="F2079" s="98">
        <f>VLOOKUP($C2079,'2023-24 School Level AAFTE'!$C$4:$J$2380,8,FALSE)</f>
        <v>171.86</v>
      </c>
      <c r="G2079" s="100">
        <f>IFERROR(IF(E2079= "yes",VLOOKUP(C2079,Summary!$B:$I,5,0),0),0)</f>
        <v>0</v>
      </c>
      <c r="H2079" s="99">
        <f t="shared" si="341"/>
        <v>171.86</v>
      </c>
      <c r="I2079" s="157">
        <f>VLOOKUP($A2079,'2024-25 Salary &amp; Benefits'!$A:$I,3,FALSE)</f>
        <v>1.1200000000000001</v>
      </c>
      <c r="J2079" s="157">
        <f>VLOOKUP($A2079,'2024-25 Salary &amp; Benefits'!$A:$I,4,FALSE)</f>
        <v>1.1200000000000001</v>
      </c>
      <c r="K2079" s="144">
        <f t="shared" si="342"/>
        <v>171.86</v>
      </c>
      <c r="L2079" s="143">
        <f t="shared" si="343"/>
        <v>0.504</v>
      </c>
      <c r="M2079" s="145">
        <f>'2024-25 Salary &amp; Benefits'!$E$6</f>
        <v>72728</v>
      </c>
      <c r="N2079" s="145">
        <f>'2024-25 Salary &amp; Benefits'!$F$6</f>
        <v>78209</v>
      </c>
      <c r="O2079" s="9">
        <f t="shared" si="344"/>
        <v>41053.5</v>
      </c>
      <c r="P2079" s="9">
        <f t="shared" si="345"/>
        <v>3093.9199999999983</v>
      </c>
      <c r="Q2079" s="9">
        <f>'2024-25 Salary &amp; Benefits'!G$6</f>
        <v>14418.72</v>
      </c>
      <c r="R2079" s="146">
        <f>'2024-25 Salary &amp; Benefits'!H$6</f>
        <v>0.18149999999999999</v>
      </c>
      <c r="S2079" s="146">
        <f>'2024-25 Salary &amp; Benefits'!I$6</f>
        <v>0.17510000000000001</v>
      </c>
      <c r="T2079" s="9">
        <f t="shared" si="346"/>
        <v>15259.99</v>
      </c>
      <c r="U2079" s="9">
        <f t="shared" si="347"/>
        <v>735.79</v>
      </c>
      <c r="V2079" s="9">
        <f t="shared" si="348"/>
        <v>128.84</v>
      </c>
      <c r="W2079" s="9">
        <f t="shared" si="349"/>
        <v>864.63</v>
      </c>
      <c r="X2079" s="22">
        <f t="shared" si="350"/>
        <v>60272.039999999994</v>
      </c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</row>
    <row r="2080" spans="1:159" s="4" customFormat="1">
      <c r="A2080" s="78" t="s">
        <v>2410</v>
      </c>
      <c r="B2080" s="90" t="s">
        <v>1315</v>
      </c>
      <c r="C2080" s="91">
        <v>5722</v>
      </c>
      <c r="D2080" s="90" t="s">
        <v>3207</v>
      </c>
      <c r="E2080" s="110" t="str">
        <f>VLOOKUP($C2080,'2023-24 School Level AAFTE'!$C$4:$L$2380,9,FALSE)</f>
        <v>Yes</v>
      </c>
      <c r="F2080" s="98">
        <f>VLOOKUP($C2080,'2023-24 School Level AAFTE'!$C$4:$J$2380,8,FALSE)</f>
        <v>596.25</v>
      </c>
      <c r="G2080" s="100">
        <f>IFERROR(IF(E2080= "yes",VLOOKUP(C2080,Summary!$B:$I,5,0),0),0)</f>
        <v>0</v>
      </c>
      <c r="H2080" s="99">
        <f t="shared" si="341"/>
        <v>596.25</v>
      </c>
      <c r="I2080" s="157">
        <f>VLOOKUP($A2080,'2024-25 Salary &amp; Benefits'!$A:$I,3,FALSE)</f>
        <v>1.1200000000000001</v>
      </c>
      <c r="J2080" s="157">
        <f>VLOOKUP($A2080,'2024-25 Salary &amp; Benefits'!$A:$I,4,FALSE)</f>
        <v>1.1200000000000001</v>
      </c>
      <c r="K2080" s="144">
        <f t="shared" si="342"/>
        <v>596.25</v>
      </c>
      <c r="L2080" s="143">
        <f t="shared" si="343"/>
        <v>1.7490000000000001</v>
      </c>
      <c r="M2080" s="145">
        <f>'2024-25 Salary &amp; Benefits'!$E$6</f>
        <v>72728</v>
      </c>
      <c r="N2080" s="145">
        <f>'2024-25 Salary &amp; Benefits'!$F$6</f>
        <v>78209</v>
      </c>
      <c r="O2080" s="9">
        <f t="shared" si="344"/>
        <v>142465.42000000001</v>
      </c>
      <c r="P2080" s="9">
        <f t="shared" si="345"/>
        <v>10736.629999999976</v>
      </c>
      <c r="Q2080" s="9">
        <f>'2024-25 Salary &amp; Benefits'!G$6</f>
        <v>14418.72</v>
      </c>
      <c r="R2080" s="146">
        <f>'2024-25 Salary &amp; Benefits'!H$6</f>
        <v>0.18149999999999999</v>
      </c>
      <c r="S2080" s="146">
        <f>'2024-25 Salary &amp; Benefits'!I$6</f>
        <v>0.17510000000000001</v>
      </c>
      <c r="T2080" s="9">
        <f t="shared" si="346"/>
        <v>52955.8</v>
      </c>
      <c r="U2080" s="9">
        <f t="shared" si="347"/>
        <v>2553.37</v>
      </c>
      <c r="V2080" s="9">
        <f t="shared" si="348"/>
        <v>447.1</v>
      </c>
      <c r="W2080" s="9">
        <f t="shared" si="349"/>
        <v>3000.47</v>
      </c>
      <c r="X2080" s="22">
        <f t="shared" si="350"/>
        <v>209158.32</v>
      </c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</row>
    <row r="2081" spans="1:159" s="4" customFormat="1">
      <c r="A2081" s="75" t="s">
        <v>2410</v>
      </c>
      <c r="B2081" s="90" t="s">
        <v>1315</v>
      </c>
      <c r="C2081" s="91">
        <v>5721</v>
      </c>
      <c r="D2081" s="90" t="s">
        <v>3208</v>
      </c>
      <c r="E2081" s="110" t="str">
        <f>VLOOKUP($C2081,'2023-24 School Level AAFTE'!$C$4:$L$2380,9,FALSE)</f>
        <v>Yes</v>
      </c>
      <c r="F2081" s="98">
        <f>VLOOKUP($C2081,'2023-24 School Level AAFTE'!$C$4:$J$2380,8,FALSE)</f>
        <v>221.95</v>
      </c>
      <c r="G2081" s="100">
        <f>IFERROR(IF(E2081= "yes",VLOOKUP(C2081,Summary!$B:$I,5,0),0),0)</f>
        <v>0</v>
      </c>
      <c r="H2081" s="99">
        <f t="shared" si="341"/>
        <v>221.95</v>
      </c>
      <c r="I2081" s="157">
        <f>VLOOKUP($A2081,'2024-25 Salary &amp; Benefits'!$A:$I,3,FALSE)</f>
        <v>1.1200000000000001</v>
      </c>
      <c r="J2081" s="157">
        <f>VLOOKUP($A2081,'2024-25 Salary &amp; Benefits'!$A:$I,4,FALSE)</f>
        <v>1.1200000000000001</v>
      </c>
      <c r="K2081" s="144">
        <f t="shared" si="342"/>
        <v>221.95</v>
      </c>
      <c r="L2081" s="143">
        <f t="shared" si="343"/>
        <v>0.65100000000000002</v>
      </c>
      <c r="M2081" s="145">
        <f>'2024-25 Salary &amp; Benefits'!$E$6</f>
        <v>72728</v>
      </c>
      <c r="N2081" s="145">
        <f>'2024-25 Salary &amp; Benefits'!$F$6</f>
        <v>78209</v>
      </c>
      <c r="O2081" s="9">
        <f t="shared" si="344"/>
        <v>53027.44</v>
      </c>
      <c r="P2081" s="9">
        <f t="shared" si="345"/>
        <v>3996.3099999999977</v>
      </c>
      <c r="Q2081" s="9">
        <f>'2024-25 Salary &amp; Benefits'!G$6</f>
        <v>14418.72</v>
      </c>
      <c r="R2081" s="146">
        <f>'2024-25 Salary &amp; Benefits'!H$6</f>
        <v>0.18149999999999999</v>
      </c>
      <c r="S2081" s="146">
        <f>'2024-25 Salary &amp; Benefits'!I$6</f>
        <v>0.17510000000000001</v>
      </c>
      <c r="T2081" s="9">
        <f t="shared" si="346"/>
        <v>19710.82</v>
      </c>
      <c r="U2081" s="9">
        <f t="shared" si="347"/>
        <v>950.4</v>
      </c>
      <c r="V2081" s="9">
        <f t="shared" si="348"/>
        <v>166.42</v>
      </c>
      <c r="W2081" s="9">
        <f t="shared" si="349"/>
        <v>1116.82</v>
      </c>
      <c r="X2081" s="22">
        <f t="shared" si="350"/>
        <v>77851.390000000014</v>
      </c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</row>
    <row r="2082" spans="1:159" s="4" customFormat="1">
      <c r="A2082" s="78" t="s">
        <v>2410</v>
      </c>
      <c r="B2082" s="90" t="s">
        <v>1315</v>
      </c>
      <c r="C2082" s="91">
        <v>5307</v>
      </c>
      <c r="D2082" s="90" t="s">
        <v>3102</v>
      </c>
      <c r="E2082" s="110" t="str">
        <f>VLOOKUP($C2082,'2023-24 School Level AAFTE'!$C$4:$L$2380,9,FALSE)</f>
        <v>No</v>
      </c>
      <c r="F2082" s="98">
        <f>VLOOKUP($C2082,'2023-24 School Level AAFTE'!$C$4:$J$2380,8,FALSE)</f>
        <v>224.55</v>
      </c>
      <c r="G2082" s="100">
        <f>IFERROR(IF(E2082= "yes",VLOOKUP(C2082,Summary!$B:$I,5,0),0),0)</f>
        <v>0</v>
      </c>
      <c r="H2082" s="99">
        <f t="shared" si="341"/>
        <v>0</v>
      </c>
      <c r="I2082" s="157">
        <f>VLOOKUP($A2082,'2024-25 Salary &amp; Benefits'!$A:$I,3,FALSE)</f>
        <v>1.1200000000000001</v>
      </c>
      <c r="J2082" s="157">
        <f>VLOOKUP($A2082,'2024-25 Salary &amp; Benefits'!$A:$I,4,FALSE)</f>
        <v>1.1200000000000001</v>
      </c>
      <c r="K2082" s="144">
        <f t="shared" si="342"/>
        <v>0</v>
      </c>
      <c r="L2082" s="143">
        <f t="shared" si="343"/>
        <v>0</v>
      </c>
      <c r="M2082" s="145">
        <f>'2024-25 Salary &amp; Benefits'!$E$6</f>
        <v>72728</v>
      </c>
      <c r="N2082" s="145">
        <f>'2024-25 Salary &amp; Benefits'!$F$6</f>
        <v>78209</v>
      </c>
      <c r="O2082" s="9">
        <f t="shared" si="344"/>
        <v>0</v>
      </c>
      <c r="P2082" s="9">
        <f t="shared" si="345"/>
        <v>0</v>
      </c>
      <c r="Q2082" s="9">
        <f>'2024-25 Salary &amp; Benefits'!G$6</f>
        <v>14418.72</v>
      </c>
      <c r="R2082" s="146">
        <f>'2024-25 Salary &amp; Benefits'!H$6</f>
        <v>0.18149999999999999</v>
      </c>
      <c r="S2082" s="146">
        <f>'2024-25 Salary &amp; Benefits'!I$6</f>
        <v>0.17510000000000001</v>
      </c>
      <c r="T2082" s="9">
        <f t="shared" si="346"/>
        <v>0</v>
      </c>
      <c r="U2082" s="9">
        <f t="shared" si="347"/>
        <v>0</v>
      </c>
      <c r="V2082" s="9">
        <f t="shared" si="348"/>
        <v>0</v>
      </c>
      <c r="W2082" s="9">
        <f t="shared" si="349"/>
        <v>0</v>
      </c>
      <c r="X2082" s="22">
        <f t="shared" si="350"/>
        <v>0</v>
      </c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</row>
    <row r="2083" spans="1:159" s="4" customFormat="1">
      <c r="A2083" s="78" t="s">
        <v>2410</v>
      </c>
      <c r="B2083" s="90" t="s">
        <v>1315</v>
      </c>
      <c r="C2083" s="91">
        <v>1860</v>
      </c>
      <c r="D2083" s="90" t="s">
        <v>1316</v>
      </c>
      <c r="E2083" s="110" t="str">
        <f>VLOOKUP($C2083,'2023-24 School Level AAFTE'!$C$4:$L$2380,9,FALSE)</f>
        <v>No</v>
      </c>
      <c r="F2083" s="98">
        <f>VLOOKUP($C2083,'2023-24 School Level AAFTE'!$C$4:$J$2380,8,FALSE)</f>
        <v>614.41999999999996</v>
      </c>
      <c r="G2083" s="100">
        <f>IFERROR(IF(E2083= "yes",VLOOKUP(C2083,Summary!$B:$I,5,0),0),0)</f>
        <v>0</v>
      </c>
      <c r="H2083" s="99">
        <f t="shared" si="341"/>
        <v>0</v>
      </c>
      <c r="I2083" s="157">
        <f>VLOOKUP($A2083,'2024-25 Salary &amp; Benefits'!$A:$I,3,FALSE)</f>
        <v>1.1200000000000001</v>
      </c>
      <c r="J2083" s="157">
        <f>VLOOKUP($A2083,'2024-25 Salary &amp; Benefits'!$A:$I,4,FALSE)</f>
        <v>1.1200000000000001</v>
      </c>
      <c r="K2083" s="144">
        <f t="shared" si="342"/>
        <v>0</v>
      </c>
      <c r="L2083" s="143">
        <f t="shared" si="343"/>
        <v>0</v>
      </c>
      <c r="M2083" s="145">
        <f>'2024-25 Salary &amp; Benefits'!$E$6</f>
        <v>72728</v>
      </c>
      <c r="N2083" s="145">
        <f>'2024-25 Salary &amp; Benefits'!$F$6</f>
        <v>78209</v>
      </c>
      <c r="O2083" s="9">
        <f t="shared" si="344"/>
        <v>0</v>
      </c>
      <c r="P2083" s="9">
        <f t="shared" si="345"/>
        <v>0</v>
      </c>
      <c r="Q2083" s="9">
        <f>'2024-25 Salary &amp; Benefits'!G$6</f>
        <v>14418.72</v>
      </c>
      <c r="R2083" s="146">
        <f>'2024-25 Salary &amp; Benefits'!H$6</f>
        <v>0.18149999999999999</v>
      </c>
      <c r="S2083" s="146">
        <f>'2024-25 Salary &amp; Benefits'!I$6</f>
        <v>0.17510000000000001</v>
      </c>
      <c r="T2083" s="9">
        <f t="shared" si="346"/>
        <v>0</v>
      </c>
      <c r="U2083" s="9">
        <f t="shared" si="347"/>
        <v>0</v>
      </c>
      <c r="V2083" s="9">
        <f t="shared" si="348"/>
        <v>0</v>
      </c>
      <c r="W2083" s="9">
        <f t="shared" si="349"/>
        <v>0</v>
      </c>
      <c r="X2083" s="22">
        <f t="shared" si="350"/>
        <v>0</v>
      </c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</row>
    <row r="2084" spans="1:159" s="4" customFormat="1">
      <c r="A2084" s="78" t="s">
        <v>2410</v>
      </c>
      <c r="B2084" s="90" t="s">
        <v>1315</v>
      </c>
      <c r="C2084" s="91">
        <v>3448</v>
      </c>
      <c r="D2084" s="90" t="s">
        <v>1355</v>
      </c>
      <c r="E2084" s="110" t="str">
        <f>VLOOKUP($C2084,'2023-24 School Level AAFTE'!$C$4:$L$2380,9,FALSE)</f>
        <v>Yes</v>
      </c>
      <c r="F2084" s="98">
        <f>VLOOKUP($C2084,'2023-24 School Level AAFTE'!$C$4:$J$2380,8,FALSE)</f>
        <v>417.09</v>
      </c>
      <c r="G2084" s="100">
        <f>IFERROR(IF(E2084= "yes",VLOOKUP(C2084,Summary!$B:$I,5,0),0),0)</f>
        <v>0</v>
      </c>
      <c r="H2084" s="99">
        <f t="shared" si="341"/>
        <v>417.09</v>
      </c>
      <c r="I2084" s="157">
        <f>VLOOKUP($A2084,'2024-25 Salary &amp; Benefits'!$A:$I,3,FALSE)</f>
        <v>1.1200000000000001</v>
      </c>
      <c r="J2084" s="157">
        <f>VLOOKUP($A2084,'2024-25 Salary &amp; Benefits'!$A:$I,4,FALSE)</f>
        <v>1.1200000000000001</v>
      </c>
      <c r="K2084" s="144">
        <f t="shared" si="342"/>
        <v>417.09</v>
      </c>
      <c r="L2084" s="143">
        <f t="shared" si="343"/>
        <v>1.2230000000000001</v>
      </c>
      <c r="M2084" s="145">
        <f>'2024-25 Salary &amp; Benefits'!$E$6</f>
        <v>72728</v>
      </c>
      <c r="N2084" s="145">
        <f>'2024-25 Salary &amp; Benefits'!$F$6</f>
        <v>78209</v>
      </c>
      <c r="O2084" s="9">
        <f t="shared" si="344"/>
        <v>99619.91</v>
      </c>
      <c r="P2084" s="9">
        <f t="shared" si="345"/>
        <v>7507.6499999999942</v>
      </c>
      <c r="Q2084" s="9">
        <f>'2024-25 Salary &amp; Benefits'!G$6</f>
        <v>14418.72</v>
      </c>
      <c r="R2084" s="146">
        <f>'2024-25 Salary &amp; Benefits'!H$6</f>
        <v>0.18149999999999999</v>
      </c>
      <c r="S2084" s="146">
        <f>'2024-25 Salary &amp; Benefits'!I$6</f>
        <v>0.17510000000000001</v>
      </c>
      <c r="T2084" s="9">
        <f t="shared" si="346"/>
        <v>37029.699999999997</v>
      </c>
      <c r="U2084" s="9">
        <f t="shared" si="347"/>
        <v>1785.46</v>
      </c>
      <c r="V2084" s="9">
        <f t="shared" si="348"/>
        <v>312.63</v>
      </c>
      <c r="W2084" s="9">
        <f t="shared" si="349"/>
        <v>2098.09</v>
      </c>
      <c r="X2084" s="22">
        <f t="shared" si="350"/>
        <v>146255.34999999998</v>
      </c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</row>
    <row r="2085" spans="1:159" s="4" customFormat="1">
      <c r="A2085" s="78" t="s">
        <v>2410</v>
      </c>
      <c r="B2085" s="90" t="s">
        <v>1315</v>
      </c>
      <c r="C2085" s="91">
        <v>3116</v>
      </c>
      <c r="D2085" s="90" t="s">
        <v>1350</v>
      </c>
      <c r="E2085" s="110" t="str">
        <f>VLOOKUP($C2085,'2023-24 School Level AAFTE'!$C$4:$L$2380,9,FALSE)</f>
        <v>Yes</v>
      </c>
      <c r="F2085" s="98">
        <f>VLOOKUP($C2085,'2023-24 School Level AAFTE'!$C$4:$J$2380,8,FALSE)</f>
        <v>357.85</v>
      </c>
      <c r="G2085" s="100">
        <f>IFERROR(IF(E2085= "yes",VLOOKUP(C2085,Summary!$B:$I,5,0),0),0)</f>
        <v>0</v>
      </c>
      <c r="H2085" s="99">
        <f t="shared" si="341"/>
        <v>357.85</v>
      </c>
      <c r="I2085" s="157">
        <f>VLOOKUP($A2085,'2024-25 Salary &amp; Benefits'!$A:$I,3,FALSE)</f>
        <v>1.1200000000000001</v>
      </c>
      <c r="J2085" s="157">
        <f>VLOOKUP($A2085,'2024-25 Salary &amp; Benefits'!$A:$I,4,FALSE)</f>
        <v>1.1200000000000001</v>
      </c>
      <c r="K2085" s="144">
        <f t="shared" si="342"/>
        <v>357.85</v>
      </c>
      <c r="L2085" s="143">
        <f t="shared" si="343"/>
        <v>1.05</v>
      </c>
      <c r="M2085" s="145">
        <f>'2024-25 Salary &amp; Benefits'!$E$6</f>
        <v>72728</v>
      </c>
      <c r="N2085" s="145">
        <f>'2024-25 Salary &amp; Benefits'!$F$6</f>
        <v>78209</v>
      </c>
      <c r="O2085" s="9">
        <f t="shared" si="344"/>
        <v>85528.13</v>
      </c>
      <c r="P2085" s="9">
        <f t="shared" si="345"/>
        <v>6445.6499999999942</v>
      </c>
      <c r="Q2085" s="9">
        <f>'2024-25 Salary &amp; Benefits'!G$6</f>
        <v>14418.72</v>
      </c>
      <c r="R2085" s="146">
        <f>'2024-25 Salary &amp; Benefits'!H$6</f>
        <v>0.18149999999999999</v>
      </c>
      <c r="S2085" s="146">
        <f>'2024-25 Salary &amp; Benefits'!I$6</f>
        <v>0.17510000000000001</v>
      </c>
      <c r="T2085" s="9">
        <f t="shared" si="346"/>
        <v>31791.64</v>
      </c>
      <c r="U2085" s="9">
        <f t="shared" si="347"/>
        <v>1532.9</v>
      </c>
      <c r="V2085" s="9">
        <f t="shared" si="348"/>
        <v>268.41000000000003</v>
      </c>
      <c r="W2085" s="9">
        <f t="shared" si="349"/>
        <v>1801.3100000000002</v>
      </c>
      <c r="X2085" s="22">
        <f t="shared" si="350"/>
        <v>125566.73</v>
      </c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</row>
    <row r="2086" spans="1:159" s="4" customFormat="1">
      <c r="A2086" s="78" t="s">
        <v>2410</v>
      </c>
      <c r="B2086" s="90" t="s">
        <v>1315</v>
      </c>
      <c r="C2086" s="91">
        <v>2083</v>
      </c>
      <c r="D2086" s="90" t="s">
        <v>184</v>
      </c>
      <c r="E2086" s="110" t="str">
        <f>VLOOKUP($C2086,'2023-24 School Level AAFTE'!$C$4:$L$2380,9,FALSE)</f>
        <v>No</v>
      </c>
      <c r="F2086" s="98">
        <f>VLOOKUP($C2086,'2023-24 School Level AAFTE'!$C$4:$J$2380,8,FALSE)</f>
        <v>333.14</v>
      </c>
      <c r="G2086" s="100">
        <f>IFERROR(IF(E2086= "yes",VLOOKUP(C2086,Summary!$B:$I,5,0),0),0)</f>
        <v>0</v>
      </c>
      <c r="H2086" s="99">
        <f t="shared" si="341"/>
        <v>0</v>
      </c>
      <c r="I2086" s="157">
        <f>VLOOKUP($A2086,'2024-25 Salary &amp; Benefits'!$A:$I,3,FALSE)</f>
        <v>1.1200000000000001</v>
      </c>
      <c r="J2086" s="157">
        <f>VLOOKUP($A2086,'2024-25 Salary &amp; Benefits'!$A:$I,4,FALSE)</f>
        <v>1.1200000000000001</v>
      </c>
      <c r="K2086" s="144">
        <f t="shared" si="342"/>
        <v>0</v>
      </c>
      <c r="L2086" s="143">
        <f t="shared" si="343"/>
        <v>0</v>
      </c>
      <c r="M2086" s="145">
        <f>'2024-25 Salary &amp; Benefits'!$E$6</f>
        <v>72728</v>
      </c>
      <c r="N2086" s="145">
        <f>'2024-25 Salary &amp; Benefits'!$F$6</f>
        <v>78209</v>
      </c>
      <c r="O2086" s="9">
        <f t="shared" si="344"/>
        <v>0</v>
      </c>
      <c r="P2086" s="9">
        <f t="shared" si="345"/>
        <v>0</v>
      </c>
      <c r="Q2086" s="9">
        <f>'2024-25 Salary &amp; Benefits'!G$6</f>
        <v>14418.72</v>
      </c>
      <c r="R2086" s="146">
        <f>'2024-25 Salary &amp; Benefits'!H$6</f>
        <v>0.18149999999999999</v>
      </c>
      <c r="S2086" s="146">
        <f>'2024-25 Salary &amp; Benefits'!I$6</f>
        <v>0.17510000000000001</v>
      </c>
      <c r="T2086" s="9">
        <f t="shared" si="346"/>
        <v>0</v>
      </c>
      <c r="U2086" s="9">
        <f t="shared" si="347"/>
        <v>0</v>
      </c>
      <c r="V2086" s="9">
        <f t="shared" si="348"/>
        <v>0</v>
      </c>
      <c r="W2086" s="9">
        <f t="shared" si="349"/>
        <v>0</v>
      </c>
      <c r="X2086" s="22">
        <f t="shared" si="350"/>
        <v>0</v>
      </c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</row>
    <row r="2087" spans="1:159" s="4" customFormat="1">
      <c r="A2087" s="78" t="s">
        <v>2410</v>
      </c>
      <c r="B2087" s="90" t="s">
        <v>1315</v>
      </c>
      <c r="C2087" s="91">
        <v>2874</v>
      </c>
      <c r="D2087" s="90" t="s">
        <v>1343</v>
      </c>
      <c r="E2087" s="110" t="str">
        <f>VLOOKUP($C2087,'2023-24 School Level AAFTE'!$C$4:$L$2380,9,FALSE)</f>
        <v>Yes</v>
      </c>
      <c r="F2087" s="98">
        <f>VLOOKUP($C2087,'2023-24 School Level AAFTE'!$C$4:$J$2380,8,FALSE)</f>
        <v>314.57</v>
      </c>
      <c r="G2087" s="100">
        <f>IFERROR(IF(E2087= "yes",VLOOKUP(C2087,Summary!$B:$I,5,0),0),0)</f>
        <v>0</v>
      </c>
      <c r="H2087" s="99">
        <f t="shared" si="341"/>
        <v>314.57</v>
      </c>
      <c r="I2087" s="157">
        <f>VLOOKUP($A2087,'2024-25 Salary &amp; Benefits'!$A:$I,3,FALSE)</f>
        <v>1.1200000000000001</v>
      </c>
      <c r="J2087" s="157">
        <f>VLOOKUP($A2087,'2024-25 Salary &amp; Benefits'!$A:$I,4,FALSE)</f>
        <v>1.1200000000000001</v>
      </c>
      <c r="K2087" s="144">
        <f t="shared" si="342"/>
        <v>314.57</v>
      </c>
      <c r="L2087" s="143">
        <f t="shared" si="343"/>
        <v>0.92300000000000004</v>
      </c>
      <c r="M2087" s="145">
        <f>'2024-25 Salary &amp; Benefits'!$E$6</f>
        <v>72728</v>
      </c>
      <c r="N2087" s="145">
        <f>'2024-25 Salary &amp; Benefits'!$F$6</f>
        <v>78209</v>
      </c>
      <c r="O2087" s="9">
        <f t="shared" si="344"/>
        <v>75183.3</v>
      </c>
      <c r="P2087" s="9">
        <f t="shared" si="345"/>
        <v>5666.0399999999936</v>
      </c>
      <c r="Q2087" s="9">
        <f>'2024-25 Salary &amp; Benefits'!G$6</f>
        <v>14418.72</v>
      </c>
      <c r="R2087" s="146">
        <f>'2024-25 Salary &amp; Benefits'!H$6</f>
        <v>0.18149999999999999</v>
      </c>
      <c r="S2087" s="146">
        <f>'2024-25 Salary &amp; Benefits'!I$6</f>
        <v>0.17510000000000001</v>
      </c>
      <c r="T2087" s="9">
        <f t="shared" si="346"/>
        <v>27946.37</v>
      </c>
      <c r="U2087" s="9">
        <f t="shared" si="347"/>
        <v>1347.49</v>
      </c>
      <c r="V2087" s="9">
        <f t="shared" si="348"/>
        <v>235.95</v>
      </c>
      <c r="W2087" s="9">
        <f t="shared" si="349"/>
        <v>1583.44</v>
      </c>
      <c r="X2087" s="22">
        <f t="shared" si="350"/>
        <v>110379.15</v>
      </c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</row>
    <row r="2088" spans="1:159" s="4" customFormat="1">
      <c r="A2088" s="78" t="s">
        <v>2410</v>
      </c>
      <c r="B2088" s="90" t="s">
        <v>1315</v>
      </c>
      <c r="C2088" s="91">
        <v>3452</v>
      </c>
      <c r="D2088" s="90" t="s">
        <v>1357</v>
      </c>
      <c r="E2088" s="110" t="str">
        <f>VLOOKUP($C2088,'2023-24 School Level AAFTE'!$C$4:$L$2380,9,FALSE)</f>
        <v>No</v>
      </c>
      <c r="F2088" s="98">
        <f>VLOOKUP($C2088,'2023-24 School Level AAFTE'!$C$4:$J$2380,8,FALSE)</f>
        <v>282.57</v>
      </c>
      <c r="G2088" s="100">
        <f>IFERROR(IF(E2088= "yes",VLOOKUP(C2088,Summary!$B:$I,5,0),0),0)</f>
        <v>0</v>
      </c>
      <c r="H2088" s="99">
        <f t="shared" si="341"/>
        <v>0</v>
      </c>
      <c r="I2088" s="157">
        <f>VLOOKUP($A2088,'2024-25 Salary &amp; Benefits'!$A:$I,3,FALSE)</f>
        <v>1.1200000000000001</v>
      </c>
      <c r="J2088" s="157">
        <f>VLOOKUP($A2088,'2024-25 Salary &amp; Benefits'!$A:$I,4,FALSE)</f>
        <v>1.1200000000000001</v>
      </c>
      <c r="K2088" s="144">
        <f t="shared" si="342"/>
        <v>0</v>
      </c>
      <c r="L2088" s="143">
        <f t="shared" si="343"/>
        <v>0</v>
      </c>
      <c r="M2088" s="145">
        <f>'2024-25 Salary &amp; Benefits'!$E$6</f>
        <v>72728</v>
      </c>
      <c r="N2088" s="145">
        <f>'2024-25 Salary &amp; Benefits'!$F$6</f>
        <v>78209</v>
      </c>
      <c r="O2088" s="9">
        <f t="shared" si="344"/>
        <v>0</v>
      </c>
      <c r="P2088" s="9">
        <f t="shared" si="345"/>
        <v>0</v>
      </c>
      <c r="Q2088" s="9">
        <f>'2024-25 Salary &amp; Benefits'!G$6</f>
        <v>14418.72</v>
      </c>
      <c r="R2088" s="146">
        <f>'2024-25 Salary &amp; Benefits'!H$6</f>
        <v>0.18149999999999999</v>
      </c>
      <c r="S2088" s="146">
        <f>'2024-25 Salary &amp; Benefits'!I$6</f>
        <v>0.17510000000000001</v>
      </c>
      <c r="T2088" s="9">
        <f t="shared" si="346"/>
        <v>0</v>
      </c>
      <c r="U2088" s="9">
        <f t="shared" si="347"/>
        <v>0</v>
      </c>
      <c r="V2088" s="9">
        <f t="shared" si="348"/>
        <v>0</v>
      </c>
      <c r="W2088" s="9">
        <f t="shared" si="349"/>
        <v>0</v>
      </c>
      <c r="X2088" s="22">
        <f t="shared" si="350"/>
        <v>0</v>
      </c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</row>
    <row r="2089" spans="1:159" s="4" customFormat="1">
      <c r="A2089" s="78" t="s">
        <v>2410</v>
      </c>
      <c r="B2089" s="90" t="s">
        <v>1315</v>
      </c>
      <c r="C2089" s="91">
        <v>3246</v>
      </c>
      <c r="D2089" s="90" t="s">
        <v>1352</v>
      </c>
      <c r="E2089" s="110" t="str">
        <f>VLOOKUP($C2089,'2023-24 School Level AAFTE'!$C$4:$L$2380,9,FALSE)</f>
        <v>No</v>
      </c>
      <c r="F2089" s="98">
        <f>VLOOKUP($C2089,'2023-24 School Level AAFTE'!$C$4:$J$2380,8,FALSE)</f>
        <v>1042.83</v>
      </c>
      <c r="G2089" s="100">
        <f>IFERROR(IF(E2089= "yes",VLOOKUP(C2089,Summary!$B:$I,5,0),0),0)</f>
        <v>0</v>
      </c>
      <c r="H2089" s="99">
        <f t="shared" si="341"/>
        <v>0</v>
      </c>
      <c r="I2089" s="157">
        <f>VLOOKUP($A2089,'2024-25 Salary &amp; Benefits'!$A:$I,3,FALSE)</f>
        <v>1.1200000000000001</v>
      </c>
      <c r="J2089" s="157">
        <f>VLOOKUP($A2089,'2024-25 Salary &amp; Benefits'!$A:$I,4,FALSE)</f>
        <v>1.1200000000000001</v>
      </c>
      <c r="K2089" s="144">
        <f t="shared" si="342"/>
        <v>0</v>
      </c>
      <c r="L2089" s="143">
        <f t="shared" si="343"/>
        <v>0</v>
      </c>
      <c r="M2089" s="145">
        <f>'2024-25 Salary &amp; Benefits'!$E$6</f>
        <v>72728</v>
      </c>
      <c r="N2089" s="145">
        <f>'2024-25 Salary &amp; Benefits'!$F$6</f>
        <v>78209</v>
      </c>
      <c r="O2089" s="9">
        <f t="shared" si="344"/>
        <v>0</v>
      </c>
      <c r="P2089" s="9">
        <f t="shared" si="345"/>
        <v>0</v>
      </c>
      <c r="Q2089" s="9">
        <f>'2024-25 Salary &amp; Benefits'!G$6</f>
        <v>14418.72</v>
      </c>
      <c r="R2089" s="146">
        <f>'2024-25 Salary &amp; Benefits'!H$6</f>
        <v>0.18149999999999999</v>
      </c>
      <c r="S2089" s="146">
        <f>'2024-25 Salary &amp; Benefits'!I$6</f>
        <v>0.17510000000000001</v>
      </c>
      <c r="T2089" s="9">
        <f t="shared" si="346"/>
        <v>0</v>
      </c>
      <c r="U2089" s="9">
        <f t="shared" si="347"/>
        <v>0</v>
      </c>
      <c r="V2089" s="9">
        <f t="shared" si="348"/>
        <v>0</v>
      </c>
      <c r="W2089" s="9">
        <f t="shared" si="349"/>
        <v>0</v>
      </c>
      <c r="X2089" s="22">
        <f t="shared" si="350"/>
        <v>0</v>
      </c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</row>
    <row r="2090" spans="1:159" s="4" customFormat="1">
      <c r="A2090" s="78" t="s">
        <v>2304</v>
      </c>
      <c r="B2090" s="90" t="s">
        <v>494</v>
      </c>
      <c r="C2090" s="91">
        <v>5032</v>
      </c>
      <c r="D2090" s="90" t="s">
        <v>496</v>
      </c>
      <c r="E2090" s="110" t="str">
        <f>VLOOKUP($C2090,'2023-24 School Level AAFTE'!$C$4:$L$2380,9,FALSE)</f>
        <v>Yes</v>
      </c>
      <c r="F2090" s="98">
        <f>VLOOKUP($C2090,'2023-24 School Level AAFTE'!$C$4:$J$2380,8,FALSE)</f>
        <v>118.86</v>
      </c>
      <c r="G2090" s="100">
        <f>IFERROR(IF(E2090= "yes",VLOOKUP(C2090,Summary!$B:$I,5,0),0),0)</f>
        <v>0</v>
      </c>
      <c r="H2090" s="99">
        <f t="shared" si="341"/>
        <v>118.86</v>
      </c>
      <c r="I2090" s="157">
        <f>VLOOKUP($A2090,'2024-25 Salary &amp; Benefits'!$A:$I,3,FALSE)</f>
        <v>1</v>
      </c>
      <c r="J2090" s="157">
        <f>VLOOKUP($A2090,'2024-25 Salary &amp; Benefits'!$A:$I,4,FALSE)</f>
        <v>1</v>
      </c>
      <c r="K2090" s="144">
        <f t="shared" si="342"/>
        <v>118.86</v>
      </c>
      <c r="L2090" s="143">
        <f t="shared" si="343"/>
        <v>0.34899999999999998</v>
      </c>
      <c r="M2090" s="145">
        <f>'2024-25 Salary &amp; Benefits'!$E$6</f>
        <v>72728</v>
      </c>
      <c r="N2090" s="145">
        <f>'2024-25 Salary &amp; Benefits'!$F$6</f>
        <v>78209</v>
      </c>
      <c r="O2090" s="9">
        <f t="shared" si="344"/>
        <v>25382.07</v>
      </c>
      <c r="P2090" s="9">
        <f t="shared" si="345"/>
        <v>1912.869999999999</v>
      </c>
      <c r="Q2090" s="9">
        <f>'2024-25 Salary &amp; Benefits'!G$6</f>
        <v>14418.72</v>
      </c>
      <c r="R2090" s="146">
        <f>'2024-25 Salary &amp; Benefits'!H$6</f>
        <v>0.18149999999999999</v>
      </c>
      <c r="S2090" s="146">
        <f>'2024-25 Salary &amp; Benefits'!I$6</f>
        <v>0.17510000000000001</v>
      </c>
      <c r="T2090" s="9">
        <f t="shared" si="346"/>
        <v>9973.92</v>
      </c>
      <c r="U2090" s="9">
        <f t="shared" si="347"/>
        <v>454.92</v>
      </c>
      <c r="V2090" s="9">
        <f t="shared" si="348"/>
        <v>79.66</v>
      </c>
      <c r="W2090" s="9">
        <f t="shared" si="349"/>
        <v>534.58000000000004</v>
      </c>
      <c r="X2090" s="22">
        <f t="shared" si="350"/>
        <v>37803.440000000002</v>
      </c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</row>
    <row r="2091" spans="1:159" s="4" customFormat="1">
      <c r="A2091" s="78" t="s">
        <v>2304</v>
      </c>
      <c r="B2091" s="90" t="s">
        <v>494</v>
      </c>
      <c r="C2091" s="91">
        <v>3580</v>
      </c>
      <c r="D2091" s="90" t="s">
        <v>495</v>
      </c>
      <c r="E2091" s="110" t="str">
        <f>VLOOKUP($C2091,'2023-24 School Level AAFTE'!$C$4:$L$2380,9,FALSE)</f>
        <v>Yes</v>
      </c>
      <c r="F2091" s="98">
        <f>VLOOKUP($C2091,'2023-24 School Level AAFTE'!$C$4:$J$2380,8,FALSE)</f>
        <v>65.88</v>
      </c>
      <c r="G2091" s="100">
        <f>IFERROR(IF(E2091= "yes",VLOOKUP(C2091,Summary!$B:$I,5,0),0),0)</f>
        <v>0</v>
      </c>
      <c r="H2091" s="99">
        <f t="shared" si="341"/>
        <v>65.88</v>
      </c>
      <c r="I2091" s="157">
        <f>VLOOKUP($A2091,'2024-25 Salary &amp; Benefits'!$A:$I,3,FALSE)</f>
        <v>1</v>
      </c>
      <c r="J2091" s="157">
        <f>VLOOKUP($A2091,'2024-25 Salary &amp; Benefits'!$A:$I,4,FALSE)</f>
        <v>1</v>
      </c>
      <c r="K2091" s="144">
        <f t="shared" si="342"/>
        <v>65.88</v>
      </c>
      <c r="L2091" s="143">
        <f t="shared" si="343"/>
        <v>0.193</v>
      </c>
      <c r="M2091" s="145">
        <f>'2024-25 Salary &amp; Benefits'!$E$6</f>
        <v>72728</v>
      </c>
      <c r="N2091" s="145">
        <f>'2024-25 Salary &amp; Benefits'!$F$6</f>
        <v>78209</v>
      </c>
      <c r="O2091" s="9">
        <f t="shared" si="344"/>
        <v>14036.5</v>
      </c>
      <c r="P2091" s="9">
        <f t="shared" si="345"/>
        <v>1057.8400000000001</v>
      </c>
      <c r="Q2091" s="9">
        <f>'2024-25 Salary &amp; Benefits'!G$6</f>
        <v>14418.72</v>
      </c>
      <c r="R2091" s="146">
        <f>'2024-25 Salary &amp; Benefits'!H$6</f>
        <v>0.18149999999999999</v>
      </c>
      <c r="S2091" s="146">
        <f>'2024-25 Salary &amp; Benefits'!I$6</f>
        <v>0.17510000000000001</v>
      </c>
      <c r="T2091" s="9">
        <f t="shared" si="346"/>
        <v>5515.67</v>
      </c>
      <c r="U2091" s="9">
        <f t="shared" si="347"/>
        <v>251.57</v>
      </c>
      <c r="V2091" s="9">
        <f t="shared" si="348"/>
        <v>44.05</v>
      </c>
      <c r="W2091" s="9">
        <f t="shared" si="349"/>
        <v>295.62</v>
      </c>
      <c r="X2091" s="22">
        <f t="shared" si="350"/>
        <v>20905.629999999997</v>
      </c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</row>
    <row r="2092" spans="1:159" s="4" customFormat="1">
      <c r="A2092" s="78" t="s">
        <v>2331</v>
      </c>
      <c r="B2092" s="90" t="s">
        <v>819</v>
      </c>
      <c r="C2092" s="91">
        <v>5489</v>
      </c>
      <c r="D2092" s="90" t="s">
        <v>2613</v>
      </c>
      <c r="E2092" s="110" t="str">
        <f>VLOOKUP($C2092,'2023-24 School Level AAFTE'!$C$4:$L$2380,9,FALSE)</f>
        <v>No</v>
      </c>
      <c r="F2092" s="98">
        <f>VLOOKUP($C2092,'2023-24 School Level AAFTE'!$C$4:$J$2380,8,FALSE)</f>
        <v>609.01</v>
      </c>
      <c r="G2092" s="100">
        <f>IFERROR(IF(E2092= "yes",VLOOKUP(C2092,Summary!$B:$I,5,0),0),0)</f>
        <v>0</v>
      </c>
      <c r="H2092" s="99">
        <f t="shared" si="341"/>
        <v>0</v>
      </c>
      <c r="I2092" s="157">
        <f>VLOOKUP($A2092,'2024-25 Salary &amp; Benefits'!$A:$I,3,FALSE)</f>
        <v>1.18</v>
      </c>
      <c r="J2092" s="157">
        <f>VLOOKUP($A2092,'2024-25 Salary &amp; Benefits'!$A:$I,4,FALSE)</f>
        <v>1.22</v>
      </c>
      <c r="K2092" s="144">
        <f t="shared" si="342"/>
        <v>0</v>
      </c>
      <c r="L2092" s="143">
        <f t="shared" si="343"/>
        <v>0</v>
      </c>
      <c r="M2092" s="145">
        <f>'2024-25 Salary &amp; Benefits'!$E$6</f>
        <v>72728</v>
      </c>
      <c r="N2092" s="145">
        <f>'2024-25 Salary &amp; Benefits'!$F$6</f>
        <v>78209</v>
      </c>
      <c r="O2092" s="9">
        <f t="shared" si="344"/>
        <v>0</v>
      </c>
      <c r="P2092" s="9">
        <f t="shared" si="345"/>
        <v>0</v>
      </c>
      <c r="Q2092" s="9">
        <f>'2024-25 Salary &amp; Benefits'!G$6</f>
        <v>14418.72</v>
      </c>
      <c r="R2092" s="146">
        <f>'2024-25 Salary &amp; Benefits'!H$6</f>
        <v>0.18149999999999999</v>
      </c>
      <c r="S2092" s="146">
        <f>'2024-25 Salary &amp; Benefits'!I$6</f>
        <v>0.17510000000000001</v>
      </c>
      <c r="T2092" s="9">
        <f t="shared" si="346"/>
        <v>0</v>
      </c>
      <c r="U2092" s="9">
        <f t="shared" si="347"/>
        <v>0</v>
      </c>
      <c r="V2092" s="9">
        <f t="shared" si="348"/>
        <v>0</v>
      </c>
      <c r="W2092" s="9">
        <f t="shared" si="349"/>
        <v>0</v>
      </c>
      <c r="X2092" s="22">
        <f t="shared" si="350"/>
        <v>0</v>
      </c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</row>
    <row r="2093" spans="1:159" s="4" customFormat="1">
      <c r="A2093" s="78" t="s">
        <v>2331</v>
      </c>
      <c r="B2093" s="90" t="s">
        <v>819</v>
      </c>
      <c r="C2093" s="91">
        <v>4453</v>
      </c>
      <c r="D2093" s="90" t="s">
        <v>824</v>
      </c>
      <c r="E2093" s="110" t="str">
        <f>VLOOKUP($C2093,'2023-24 School Level AAFTE'!$C$4:$L$2380,9,FALSE)</f>
        <v>No</v>
      </c>
      <c r="F2093" s="98">
        <f>VLOOKUP($C2093,'2023-24 School Level AAFTE'!$C$4:$J$2380,8,FALSE)</f>
        <v>793.85</v>
      </c>
      <c r="G2093" s="100">
        <f>IFERROR(IF(E2093= "yes",VLOOKUP(C2093,Summary!$B:$I,5,0),0),0)</f>
        <v>0</v>
      </c>
      <c r="H2093" s="99">
        <f t="shared" si="341"/>
        <v>0</v>
      </c>
      <c r="I2093" s="157">
        <f>VLOOKUP($A2093,'2024-25 Salary &amp; Benefits'!$A:$I,3,FALSE)</f>
        <v>1.18</v>
      </c>
      <c r="J2093" s="157">
        <f>VLOOKUP($A2093,'2024-25 Salary &amp; Benefits'!$A:$I,4,FALSE)</f>
        <v>1.22</v>
      </c>
      <c r="K2093" s="144">
        <f t="shared" si="342"/>
        <v>0</v>
      </c>
      <c r="L2093" s="143">
        <f t="shared" si="343"/>
        <v>0</v>
      </c>
      <c r="M2093" s="145">
        <f>'2024-25 Salary &amp; Benefits'!$E$6</f>
        <v>72728</v>
      </c>
      <c r="N2093" s="145">
        <f>'2024-25 Salary &amp; Benefits'!$F$6</f>
        <v>78209</v>
      </c>
      <c r="O2093" s="9">
        <f t="shared" si="344"/>
        <v>0</v>
      </c>
      <c r="P2093" s="9">
        <f t="shared" si="345"/>
        <v>0</v>
      </c>
      <c r="Q2093" s="9">
        <f>'2024-25 Salary &amp; Benefits'!G$6</f>
        <v>14418.72</v>
      </c>
      <c r="R2093" s="146">
        <f>'2024-25 Salary &amp; Benefits'!H$6</f>
        <v>0.18149999999999999</v>
      </c>
      <c r="S2093" s="146">
        <f>'2024-25 Salary &amp; Benefits'!I$6</f>
        <v>0.17510000000000001</v>
      </c>
      <c r="T2093" s="9">
        <f t="shared" si="346"/>
        <v>0</v>
      </c>
      <c r="U2093" s="9">
        <f t="shared" si="347"/>
        <v>0</v>
      </c>
      <c r="V2093" s="9">
        <f t="shared" si="348"/>
        <v>0</v>
      </c>
      <c r="W2093" s="9">
        <f t="shared" si="349"/>
        <v>0</v>
      </c>
      <c r="X2093" s="22">
        <f t="shared" si="350"/>
        <v>0</v>
      </c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</row>
    <row r="2094" spans="1:159" s="4" customFormat="1">
      <c r="A2094" s="78" t="s">
        <v>2331</v>
      </c>
      <c r="B2094" s="90" t="s">
        <v>819</v>
      </c>
      <c r="C2094" s="91">
        <v>3286</v>
      </c>
      <c r="D2094" s="90" t="s">
        <v>821</v>
      </c>
      <c r="E2094" s="110" t="str">
        <f>VLOOKUP($C2094,'2023-24 School Level AAFTE'!$C$4:$L$2380,9,FALSE)</f>
        <v>No</v>
      </c>
      <c r="F2094" s="98">
        <f>VLOOKUP($C2094,'2023-24 School Level AAFTE'!$C$4:$J$2380,8,FALSE)</f>
        <v>728.49</v>
      </c>
      <c r="G2094" s="100">
        <f>IFERROR(IF(E2094= "yes",VLOOKUP(C2094,Summary!$B:$I,5,0),0),0)</f>
        <v>0</v>
      </c>
      <c r="H2094" s="99">
        <f t="shared" si="341"/>
        <v>0</v>
      </c>
      <c r="I2094" s="157">
        <f>VLOOKUP($A2094,'2024-25 Salary &amp; Benefits'!$A:$I,3,FALSE)</f>
        <v>1.18</v>
      </c>
      <c r="J2094" s="157">
        <f>VLOOKUP($A2094,'2024-25 Salary &amp; Benefits'!$A:$I,4,FALSE)</f>
        <v>1.22</v>
      </c>
      <c r="K2094" s="144">
        <f t="shared" si="342"/>
        <v>0</v>
      </c>
      <c r="L2094" s="143">
        <f t="shared" si="343"/>
        <v>0</v>
      </c>
      <c r="M2094" s="145">
        <f>'2024-25 Salary &amp; Benefits'!$E$6</f>
        <v>72728</v>
      </c>
      <c r="N2094" s="145">
        <f>'2024-25 Salary &amp; Benefits'!$F$6</f>
        <v>78209</v>
      </c>
      <c r="O2094" s="9">
        <f t="shared" si="344"/>
        <v>0</v>
      </c>
      <c r="P2094" s="9">
        <f t="shared" si="345"/>
        <v>0</v>
      </c>
      <c r="Q2094" s="9">
        <f>'2024-25 Salary &amp; Benefits'!G$6</f>
        <v>14418.72</v>
      </c>
      <c r="R2094" s="146">
        <f>'2024-25 Salary &amp; Benefits'!H$6</f>
        <v>0.18149999999999999</v>
      </c>
      <c r="S2094" s="146">
        <f>'2024-25 Salary &amp; Benefits'!I$6</f>
        <v>0.17510000000000001</v>
      </c>
      <c r="T2094" s="9">
        <f t="shared" si="346"/>
        <v>0</v>
      </c>
      <c r="U2094" s="9">
        <f t="shared" si="347"/>
        <v>0</v>
      </c>
      <c r="V2094" s="9">
        <f t="shared" si="348"/>
        <v>0</v>
      </c>
      <c r="W2094" s="9">
        <f t="shared" si="349"/>
        <v>0</v>
      </c>
      <c r="X2094" s="22">
        <f t="shared" si="350"/>
        <v>0</v>
      </c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</row>
    <row r="2095" spans="1:159" s="4" customFormat="1">
      <c r="A2095" s="78" t="s">
        <v>2331</v>
      </c>
      <c r="B2095" s="90" t="s">
        <v>819</v>
      </c>
      <c r="C2095" s="91">
        <v>3937</v>
      </c>
      <c r="D2095" s="90" t="s">
        <v>2614</v>
      </c>
      <c r="E2095" s="110" t="str">
        <f>VLOOKUP($C2095,'2023-24 School Level AAFTE'!$C$4:$L$2380,9,FALSE)</f>
        <v>No</v>
      </c>
      <c r="F2095" s="98">
        <f>VLOOKUP($C2095,'2023-24 School Level AAFTE'!$C$4:$J$2380,8,FALSE)</f>
        <v>975.58</v>
      </c>
      <c r="G2095" s="100">
        <f>IFERROR(IF(E2095= "yes",VLOOKUP(C2095,Summary!$B:$I,5,0),0),0)</f>
        <v>0</v>
      </c>
      <c r="H2095" s="99">
        <f t="shared" si="341"/>
        <v>0</v>
      </c>
      <c r="I2095" s="157">
        <f>VLOOKUP($A2095,'2024-25 Salary &amp; Benefits'!$A:$I,3,FALSE)</f>
        <v>1.18</v>
      </c>
      <c r="J2095" s="157">
        <f>VLOOKUP($A2095,'2024-25 Salary &amp; Benefits'!$A:$I,4,FALSE)</f>
        <v>1.22</v>
      </c>
      <c r="K2095" s="144">
        <f t="shared" si="342"/>
        <v>0</v>
      </c>
      <c r="L2095" s="143">
        <f t="shared" si="343"/>
        <v>0</v>
      </c>
      <c r="M2095" s="145">
        <f>'2024-25 Salary &amp; Benefits'!$E$6</f>
        <v>72728</v>
      </c>
      <c r="N2095" s="145">
        <f>'2024-25 Salary &amp; Benefits'!$F$6</f>
        <v>78209</v>
      </c>
      <c r="O2095" s="9">
        <f t="shared" si="344"/>
        <v>0</v>
      </c>
      <c r="P2095" s="9">
        <f t="shared" si="345"/>
        <v>0</v>
      </c>
      <c r="Q2095" s="9">
        <f>'2024-25 Salary &amp; Benefits'!G$6</f>
        <v>14418.72</v>
      </c>
      <c r="R2095" s="146">
        <f>'2024-25 Salary &amp; Benefits'!H$6</f>
        <v>0.18149999999999999</v>
      </c>
      <c r="S2095" s="146">
        <f>'2024-25 Salary &amp; Benefits'!I$6</f>
        <v>0.17510000000000001</v>
      </c>
      <c r="T2095" s="9">
        <f t="shared" si="346"/>
        <v>0</v>
      </c>
      <c r="U2095" s="9">
        <f t="shared" si="347"/>
        <v>0</v>
      </c>
      <c r="V2095" s="9">
        <f t="shared" si="348"/>
        <v>0</v>
      </c>
      <c r="W2095" s="9">
        <f t="shared" si="349"/>
        <v>0</v>
      </c>
      <c r="X2095" s="22">
        <f t="shared" si="350"/>
        <v>0</v>
      </c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</row>
    <row r="2096" spans="1:159" s="4" customFormat="1">
      <c r="A2096" s="78" t="s">
        <v>2331</v>
      </c>
      <c r="B2096" s="90" t="s">
        <v>819</v>
      </c>
      <c r="C2096" s="91">
        <v>4415</v>
      </c>
      <c r="D2096" s="90" t="s">
        <v>823</v>
      </c>
      <c r="E2096" s="110" t="str">
        <f>VLOOKUP($C2096,'2023-24 School Level AAFTE'!$C$4:$L$2380,9,FALSE)</f>
        <v>No</v>
      </c>
      <c r="F2096" s="98">
        <f>VLOOKUP($C2096,'2023-24 School Level AAFTE'!$C$4:$J$2380,8,FALSE)</f>
        <v>694.25</v>
      </c>
      <c r="G2096" s="100">
        <f>IFERROR(IF(E2096= "yes",VLOOKUP(C2096,Summary!$B:$I,5,0),0),0)</f>
        <v>0</v>
      </c>
      <c r="H2096" s="99">
        <f t="shared" si="341"/>
        <v>0</v>
      </c>
      <c r="I2096" s="157">
        <f>VLOOKUP($A2096,'2024-25 Salary &amp; Benefits'!$A:$I,3,FALSE)</f>
        <v>1.18</v>
      </c>
      <c r="J2096" s="157">
        <f>VLOOKUP($A2096,'2024-25 Salary &amp; Benefits'!$A:$I,4,FALSE)</f>
        <v>1.22</v>
      </c>
      <c r="K2096" s="144">
        <f t="shared" si="342"/>
        <v>0</v>
      </c>
      <c r="L2096" s="143">
        <f t="shared" si="343"/>
        <v>0</v>
      </c>
      <c r="M2096" s="145">
        <f>'2024-25 Salary &amp; Benefits'!$E$6</f>
        <v>72728</v>
      </c>
      <c r="N2096" s="145">
        <f>'2024-25 Salary &amp; Benefits'!$F$6</f>
        <v>78209</v>
      </c>
      <c r="O2096" s="9">
        <f t="shared" si="344"/>
        <v>0</v>
      </c>
      <c r="P2096" s="9">
        <f t="shared" si="345"/>
        <v>0</v>
      </c>
      <c r="Q2096" s="9">
        <f>'2024-25 Salary &amp; Benefits'!G$6</f>
        <v>14418.72</v>
      </c>
      <c r="R2096" s="146">
        <f>'2024-25 Salary &amp; Benefits'!H$6</f>
        <v>0.18149999999999999</v>
      </c>
      <c r="S2096" s="146">
        <f>'2024-25 Salary &amp; Benefits'!I$6</f>
        <v>0.17510000000000001</v>
      </c>
      <c r="T2096" s="9">
        <f t="shared" si="346"/>
        <v>0</v>
      </c>
      <c r="U2096" s="9">
        <f t="shared" si="347"/>
        <v>0</v>
      </c>
      <c r="V2096" s="9">
        <f t="shared" si="348"/>
        <v>0</v>
      </c>
      <c r="W2096" s="9">
        <f t="shared" si="349"/>
        <v>0</v>
      </c>
      <c r="X2096" s="22">
        <f t="shared" si="350"/>
        <v>0</v>
      </c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</row>
    <row r="2097" spans="1:159" s="4" customFormat="1">
      <c r="A2097" s="78" t="s">
        <v>2331</v>
      </c>
      <c r="B2097" s="90" t="s">
        <v>819</v>
      </c>
      <c r="C2097" s="91">
        <v>3589</v>
      </c>
      <c r="D2097" s="90" t="s">
        <v>822</v>
      </c>
      <c r="E2097" s="110" t="str">
        <f>VLOOKUP($C2097,'2023-24 School Level AAFTE'!$C$4:$L$2380,9,FALSE)</f>
        <v>No</v>
      </c>
      <c r="F2097" s="98">
        <f>VLOOKUP($C2097,'2023-24 School Level AAFTE'!$C$4:$J$2380,8,FALSE)</f>
        <v>491.71</v>
      </c>
      <c r="G2097" s="100">
        <f>IFERROR(IF(E2097= "yes",VLOOKUP(C2097,Summary!$B:$I,5,0),0),0)</f>
        <v>0</v>
      </c>
      <c r="H2097" s="99">
        <f t="shared" si="341"/>
        <v>0</v>
      </c>
      <c r="I2097" s="157">
        <f>VLOOKUP($A2097,'2024-25 Salary &amp; Benefits'!$A:$I,3,FALSE)</f>
        <v>1.18</v>
      </c>
      <c r="J2097" s="157">
        <f>VLOOKUP($A2097,'2024-25 Salary &amp; Benefits'!$A:$I,4,FALSE)</f>
        <v>1.22</v>
      </c>
      <c r="K2097" s="144">
        <f t="shared" si="342"/>
        <v>0</v>
      </c>
      <c r="L2097" s="143">
        <f t="shared" si="343"/>
        <v>0</v>
      </c>
      <c r="M2097" s="145">
        <f>'2024-25 Salary &amp; Benefits'!$E$6</f>
        <v>72728</v>
      </c>
      <c r="N2097" s="145">
        <f>'2024-25 Salary &amp; Benefits'!$F$6</f>
        <v>78209</v>
      </c>
      <c r="O2097" s="9">
        <f t="shared" si="344"/>
        <v>0</v>
      </c>
      <c r="P2097" s="9">
        <f t="shared" si="345"/>
        <v>0</v>
      </c>
      <c r="Q2097" s="9">
        <f>'2024-25 Salary &amp; Benefits'!G$6</f>
        <v>14418.72</v>
      </c>
      <c r="R2097" s="146">
        <f>'2024-25 Salary &amp; Benefits'!H$6</f>
        <v>0.18149999999999999</v>
      </c>
      <c r="S2097" s="146">
        <f>'2024-25 Salary &amp; Benefits'!I$6</f>
        <v>0.17510000000000001</v>
      </c>
      <c r="T2097" s="9">
        <f t="shared" si="346"/>
        <v>0</v>
      </c>
      <c r="U2097" s="9">
        <f t="shared" si="347"/>
        <v>0</v>
      </c>
      <c r="V2097" s="9">
        <f t="shared" si="348"/>
        <v>0</v>
      </c>
      <c r="W2097" s="9">
        <f t="shared" si="349"/>
        <v>0</v>
      </c>
      <c r="X2097" s="22">
        <f t="shared" si="350"/>
        <v>0</v>
      </c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</row>
    <row r="2098" spans="1:159" s="4" customFormat="1">
      <c r="A2098" s="78" t="s">
        <v>2331</v>
      </c>
      <c r="B2098" s="90" t="s">
        <v>819</v>
      </c>
      <c r="C2098" s="91">
        <v>3341</v>
      </c>
      <c r="D2098" s="90" t="s">
        <v>2615</v>
      </c>
      <c r="E2098" s="110" t="str">
        <f>VLOOKUP($C2098,'2023-24 School Level AAFTE'!$C$4:$L$2380,9,FALSE)</f>
        <v>No</v>
      </c>
      <c r="F2098" s="98">
        <f>VLOOKUP($C2098,'2023-24 School Level AAFTE'!$C$4:$J$2380,8,FALSE)</f>
        <v>1116.43</v>
      </c>
      <c r="G2098" s="100">
        <f>IFERROR(IF(E2098= "yes",VLOOKUP(C2098,Summary!$B:$I,5,0),0),0)</f>
        <v>0</v>
      </c>
      <c r="H2098" s="99">
        <f t="shared" si="341"/>
        <v>0</v>
      </c>
      <c r="I2098" s="157">
        <f>VLOOKUP($A2098,'2024-25 Salary &amp; Benefits'!$A:$I,3,FALSE)</f>
        <v>1.18</v>
      </c>
      <c r="J2098" s="157">
        <f>VLOOKUP($A2098,'2024-25 Salary &amp; Benefits'!$A:$I,4,FALSE)</f>
        <v>1.22</v>
      </c>
      <c r="K2098" s="144">
        <f t="shared" si="342"/>
        <v>0</v>
      </c>
      <c r="L2098" s="143">
        <f t="shared" si="343"/>
        <v>0</v>
      </c>
      <c r="M2098" s="145">
        <f>'2024-25 Salary &amp; Benefits'!$E$6</f>
        <v>72728</v>
      </c>
      <c r="N2098" s="145">
        <f>'2024-25 Salary &amp; Benefits'!$F$6</f>
        <v>78209</v>
      </c>
      <c r="O2098" s="9">
        <f t="shared" si="344"/>
        <v>0</v>
      </c>
      <c r="P2098" s="9">
        <f t="shared" si="345"/>
        <v>0</v>
      </c>
      <c r="Q2098" s="9">
        <f>'2024-25 Salary &amp; Benefits'!G$6</f>
        <v>14418.72</v>
      </c>
      <c r="R2098" s="146">
        <f>'2024-25 Salary &amp; Benefits'!H$6</f>
        <v>0.18149999999999999</v>
      </c>
      <c r="S2098" s="146">
        <f>'2024-25 Salary &amp; Benefits'!I$6</f>
        <v>0.17510000000000001</v>
      </c>
      <c r="T2098" s="9">
        <f t="shared" si="346"/>
        <v>0</v>
      </c>
      <c r="U2098" s="9">
        <f t="shared" si="347"/>
        <v>0</v>
      </c>
      <c r="V2098" s="9">
        <f t="shared" si="348"/>
        <v>0</v>
      </c>
      <c r="W2098" s="9">
        <f t="shared" si="349"/>
        <v>0</v>
      </c>
      <c r="X2098" s="22">
        <f t="shared" si="350"/>
        <v>0</v>
      </c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</row>
    <row r="2099" spans="1:159" s="4" customFormat="1">
      <c r="A2099" s="78" t="s">
        <v>2331</v>
      </c>
      <c r="B2099" s="90" t="s">
        <v>819</v>
      </c>
      <c r="C2099" s="91">
        <v>5490</v>
      </c>
      <c r="D2099" s="90" t="s">
        <v>2616</v>
      </c>
      <c r="E2099" s="110" t="str">
        <f>VLOOKUP($C2099,'2023-24 School Level AAFTE'!$C$4:$L$2380,9,FALSE)</f>
        <v>No</v>
      </c>
      <c r="F2099" s="98">
        <f>VLOOKUP($C2099,'2023-24 School Level AAFTE'!$C$4:$J$2380,8,FALSE)</f>
        <v>679.68</v>
      </c>
      <c r="G2099" s="100">
        <f>IFERROR(IF(E2099= "yes",VLOOKUP(C2099,Summary!$B:$I,5,0),0),0)</f>
        <v>0</v>
      </c>
      <c r="H2099" s="99">
        <f t="shared" si="341"/>
        <v>0</v>
      </c>
      <c r="I2099" s="157">
        <f>VLOOKUP($A2099,'2024-25 Salary &amp; Benefits'!$A:$I,3,FALSE)</f>
        <v>1.18</v>
      </c>
      <c r="J2099" s="157">
        <f>VLOOKUP($A2099,'2024-25 Salary &amp; Benefits'!$A:$I,4,FALSE)</f>
        <v>1.22</v>
      </c>
      <c r="K2099" s="144">
        <f t="shared" si="342"/>
        <v>0</v>
      </c>
      <c r="L2099" s="143">
        <f t="shared" si="343"/>
        <v>0</v>
      </c>
      <c r="M2099" s="145">
        <f>'2024-25 Salary &amp; Benefits'!$E$6</f>
        <v>72728</v>
      </c>
      <c r="N2099" s="145">
        <f>'2024-25 Salary &amp; Benefits'!$F$6</f>
        <v>78209</v>
      </c>
      <c r="O2099" s="9">
        <f t="shared" si="344"/>
        <v>0</v>
      </c>
      <c r="P2099" s="9">
        <f t="shared" si="345"/>
        <v>0</v>
      </c>
      <c r="Q2099" s="9">
        <f>'2024-25 Salary &amp; Benefits'!G$6</f>
        <v>14418.72</v>
      </c>
      <c r="R2099" s="146">
        <f>'2024-25 Salary &amp; Benefits'!H$6</f>
        <v>0.18149999999999999</v>
      </c>
      <c r="S2099" s="146">
        <f>'2024-25 Salary &amp; Benefits'!I$6</f>
        <v>0.17510000000000001</v>
      </c>
      <c r="T2099" s="9">
        <f t="shared" si="346"/>
        <v>0</v>
      </c>
      <c r="U2099" s="9">
        <f t="shared" si="347"/>
        <v>0</v>
      </c>
      <c r="V2099" s="9">
        <f t="shared" si="348"/>
        <v>0</v>
      </c>
      <c r="W2099" s="9">
        <f t="shared" si="349"/>
        <v>0</v>
      </c>
      <c r="X2099" s="22">
        <f t="shared" si="350"/>
        <v>0</v>
      </c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</row>
    <row r="2100" spans="1:159" s="4" customFormat="1">
      <c r="A2100" s="78" t="s">
        <v>2331</v>
      </c>
      <c r="B2100" s="90" t="s">
        <v>819</v>
      </c>
      <c r="C2100" s="91">
        <v>5563</v>
      </c>
      <c r="D2100" s="90" t="s">
        <v>3011</v>
      </c>
      <c r="E2100" s="110" t="str">
        <f>VLOOKUP($C2100,'2023-24 School Level AAFTE'!$C$4:$L$2380,9,FALSE)</f>
        <v>No</v>
      </c>
      <c r="F2100" s="98">
        <f>VLOOKUP($C2100,'2023-24 School Level AAFTE'!$C$4:$J$2380,8,FALSE)</f>
        <v>58.04</v>
      </c>
      <c r="G2100" s="100">
        <f>IFERROR(IF(E2100= "yes",VLOOKUP(C2100,Summary!$B:$I,5,0),0),0)</f>
        <v>0</v>
      </c>
      <c r="H2100" s="99">
        <f t="shared" si="341"/>
        <v>0</v>
      </c>
      <c r="I2100" s="157">
        <f>VLOOKUP($A2100,'2024-25 Salary &amp; Benefits'!$A:$I,3,FALSE)</f>
        <v>1.18</v>
      </c>
      <c r="J2100" s="157">
        <f>VLOOKUP($A2100,'2024-25 Salary &amp; Benefits'!$A:$I,4,FALSE)</f>
        <v>1.22</v>
      </c>
      <c r="K2100" s="144">
        <f t="shared" si="342"/>
        <v>0</v>
      </c>
      <c r="L2100" s="143">
        <f t="shared" si="343"/>
        <v>0</v>
      </c>
      <c r="M2100" s="145">
        <f>'2024-25 Salary &amp; Benefits'!$E$6</f>
        <v>72728</v>
      </c>
      <c r="N2100" s="145">
        <f>'2024-25 Salary &amp; Benefits'!$F$6</f>
        <v>78209</v>
      </c>
      <c r="O2100" s="9">
        <f t="shared" si="344"/>
        <v>0</v>
      </c>
      <c r="P2100" s="9">
        <f t="shared" si="345"/>
        <v>0</v>
      </c>
      <c r="Q2100" s="9">
        <f>'2024-25 Salary &amp; Benefits'!G$6</f>
        <v>14418.72</v>
      </c>
      <c r="R2100" s="146">
        <f>'2024-25 Salary &amp; Benefits'!H$6</f>
        <v>0.18149999999999999</v>
      </c>
      <c r="S2100" s="146">
        <f>'2024-25 Salary &amp; Benefits'!I$6</f>
        <v>0.17510000000000001</v>
      </c>
      <c r="T2100" s="9">
        <f t="shared" si="346"/>
        <v>0</v>
      </c>
      <c r="U2100" s="9">
        <f t="shared" si="347"/>
        <v>0</v>
      </c>
      <c r="V2100" s="9">
        <f t="shared" si="348"/>
        <v>0</v>
      </c>
      <c r="W2100" s="9">
        <f t="shared" si="349"/>
        <v>0</v>
      </c>
      <c r="X2100" s="22">
        <f t="shared" si="350"/>
        <v>0</v>
      </c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</row>
    <row r="2101" spans="1:159" s="4" customFormat="1">
      <c r="A2101" s="78" t="s">
        <v>2331</v>
      </c>
      <c r="B2101" s="90" t="s">
        <v>819</v>
      </c>
      <c r="C2101" s="91">
        <v>2849</v>
      </c>
      <c r="D2101" s="90" t="s">
        <v>820</v>
      </c>
      <c r="E2101" s="110" t="str">
        <f>VLOOKUP($C2101,'2023-24 School Level AAFTE'!$C$4:$L$2380,9,FALSE)</f>
        <v>No</v>
      </c>
      <c r="F2101" s="98">
        <f>VLOOKUP($C2101,'2023-24 School Level AAFTE'!$C$4:$J$2380,8,FALSE)</f>
        <v>2845.38</v>
      </c>
      <c r="G2101" s="100">
        <f>IFERROR(IF(E2101= "yes",VLOOKUP(C2101,Summary!$B:$I,5,0),0),0)</f>
        <v>0</v>
      </c>
      <c r="H2101" s="99">
        <f t="shared" si="341"/>
        <v>0</v>
      </c>
      <c r="I2101" s="157">
        <f>VLOOKUP($A2101,'2024-25 Salary &amp; Benefits'!$A:$I,3,FALSE)</f>
        <v>1.18</v>
      </c>
      <c r="J2101" s="157">
        <f>VLOOKUP($A2101,'2024-25 Salary &amp; Benefits'!$A:$I,4,FALSE)</f>
        <v>1.22</v>
      </c>
      <c r="K2101" s="144">
        <f t="shared" si="342"/>
        <v>0</v>
      </c>
      <c r="L2101" s="143">
        <f t="shared" si="343"/>
        <v>0</v>
      </c>
      <c r="M2101" s="145">
        <f>'2024-25 Salary &amp; Benefits'!$E$6</f>
        <v>72728</v>
      </c>
      <c r="N2101" s="145">
        <f>'2024-25 Salary &amp; Benefits'!$F$6</f>
        <v>78209</v>
      </c>
      <c r="O2101" s="9">
        <f t="shared" si="344"/>
        <v>0</v>
      </c>
      <c r="P2101" s="9">
        <f t="shared" si="345"/>
        <v>0</v>
      </c>
      <c r="Q2101" s="9">
        <f>'2024-25 Salary &amp; Benefits'!G$6</f>
        <v>14418.72</v>
      </c>
      <c r="R2101" s="146">
        <f>'2024-25 Salary &amp; Benefits'!H$6</f>
        <v>0.18149999999999999</v>
      </c>
      <c r="S2101" s="146">
        <f>'2024-25 Salary &amp; Benefits'!I$6</f>
        <v>0.17510000000000001</v>
      </c>
      <c r="T2101" s="9">
        <f t="shared" si="346"/>
        <v>0</v>
      </c>
      <c r="U2101" s="9">
        <f t="shared" si="347"/>
        <v>0</v>
      </c>
      <c r="V2101" s="9">
        <f t="shared" si="348"/>
        <v>0</v>
      </c>
      <c r="W2101" s="9">
        <f t="shared" si="349"/>
        <v>0</v>
      </c>
      <c r="X2101" s="22">
        <f t="shared" si="350"/>
        <v>0</v>
      </c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</row>
    <row r="2102" spans="1:159" s="4" customFormat="1">
      <c r="A2102" s="78" t="s">
        <v>2507</v>
      </c>
      <c r="B2102" s="90" t="s">
        <v>2108</v>
      </c>
      <c r="C2102" s="91">
        <v>2052</v>
      </c>
      <c r="D2102" s="90" t="s">
        <v>2109</v>
      </c>
      <c r="E2102" s="110" t="str">
        <f>VLOOKUP($C2102,'2023-24 School Level AAFTE'!$C$4:$L$2380,9,FALSE)</f>
        <v>Yes</v>
      </c>
      <c r="F2102" s="98">
        <f>VLOOKUP($C2102,'2023-24 School Level AAFTE'!$C$4:$J$2380,8,FALSE)</f>
        <v>103</v>
      </c>
      <c r="G2102" s="100">
        <f>IFERROR(IF(E2102= "yes",VLOOKUP(C2102,Summary!$B:$I,5,0),0),0)</f>
        <v>0</v>
      </c>
      <c r="H2102" s="99">
        <f t="shared" si="341"/>
        <v>103</v>
      </c>
      <c r="I2102" s="157">
        <f>VLOOKUP($A2102,'2024-25 Salary &amp; Benefits'!$A:$I,3,FALSE)</f>
        <v>1.01</v>
      </c>
      <c r="J2102" s="157">
        <f>VLOOKUP($A2102,'2024-25 Salary &amp; Benefits'!$A:$I,4,FALSE)</f>
        <v>1.01</v>
      </c>
      <c r="K2102" s="144">
        <f t="shared" si="342"/>
        <v>103</v>
      </c>
      <c r="L2102" s="143">
        <f t="shared" si="343"/>
        <v>0.30199999999999999</v>
      </c>
      <c r="M2102" s="145">
        <f>'2024-25 Salary &amp; Benefits'!$E$6</f>
        <v>72728</v>
      </c>
      <c r="N2102" s="145">
        <f>'2024-25 Salary &amp; Benefits'!$F$6</f>
        <v>78209</v>
      </c>
      <c r="O2102" s="9">
        <f t="shared" si="344"/>
        <v>22183.49</v>
      </c>
      <c r="P2102" s="9">
        <f t="shared" si="345"/>
        <v>1671.8199999999997</v>
      </c>
      <c r="Q2102" s="9">
        <f>'2024-25 Salary &amp; Benefits'!G$6</f>
        <v>14418.72</v>
      </c>
      <c r="R2102" s="146">
        <f>'2024-25 Salary &amp; Benefits'!H$6</f>
        <v>0.18149999999999999</v>
      </c>
      <c r="S2102" s="146">
        <f>'2024-25 Salary &amp; Benefits'!I$6</f>
        <v>0.17510000000000001</v>
      </c>
      <c r="T2102" s="9">
        <f t="shared" si="346"/>
        <v>8673.49</v>
      </c>
      <c r="U2102" s="9">
        <f t="shared" si="347"/>
        <v>397.59</v>
      </c>
      <c r="V2102" s="9">
        <f t="shared" si="348"/>
        <v>69.62</v>
      </c>
      <c r="W2102" s="9">
        <f t="shared" si="349"/>
        <v>467.21</v>
      </c>
      <c r="X2102" s="22">
        <f t="shared" si="350"/>
        <v>32996.01</v>
      </c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</row>
    <row r="2103" spans="1:159" s="4" customFormat="1">
      <c r="A2103" s="78" t="s">
        <v>2507</v>
      </c>
      <c r="B2103" s="90" t="s">
        <v>2108</v>
      </c>
      <c r="C2103" s="91">
        <v>3418</v>
      </c>
      <c r="D2103" s="90" t="s">
        <v>2110</v>
      </c>
      <c r="E2103" s="110" t="str">
        <f>VLOOKUP($C2103,'2023-24 School Level AAFTE'!$C$4:$L$2380,9,FALSE)</f>
        <v>Yes</v>
      </c>
      <c r="F2103" s="98">
        <f>VLOOKUP($C2103,'2023-24 School Level AAFTE'!$C$4:$J$2380,8,FALSE)</f>
        <v>92.97</v>
      </c>
      <c r="G2103" s="100">
        <f>IFERROR(IF(E2103= "yes",VLOOKUP(C2103,Summary!$B:$I,5,0),0),0)</f>
        <v>0</v>
      </c>
      <c r="H2103" s="99">
        <f t="shared" si="341"/>
        <v>92.97</v>
      </c>
      <c r="I2103" s="157">
        <f>VLOOKUP($A2103,'2024-25 Salary &amp; Benefits'!$A:$I,3,FALSE)</f>
        <v>1.01</v>
      </c>
      <c r="J2103" s="157">
        <f>VLOOKUP($A2103,'2024-25 Salary &amp; Benefits'!$A:$I,4,FALSE)</f>
        <v>1.01</v>
      </c>
      <c r="K2103" s="144">
        <f t="shared" si="342"/>
        <v>92.97</v>
      </c>
      <c r="L2103" s="143">
        <f t="shared" si="343"/>
        <v>0.27300000000000002</v>
      </c>
      <c r="M2103" s="145">
        <f>'2024-25 Salary &amp; Benefits'!$E$6</f>
        <v>72728</v>
      </c>
      <c r="N2103" s="145">
        <f>'2024-25 Salary &amp; Benefits'!$F$6</f>
        <v>78209</v>
      </c>
      <c r="O2103" s="9">
        <f t="shared" si="344"/>
        <v>20053.29</v>
      </c>
      <c r="P2103" s="9">
        <f t="shared" si="345"/>
        <v>1511.2799999999988</v>
      </c>
      <c r="Q2103" s="9">
        <f>'2024-25 Salary &amp; Benefits'!G$6</f>
        <v>14418.72</v>
      </c>
      <c r="R2103" s="146">
        <f>'2024-25 Salary &amp; Benefits'!H$6</f>
        <v>0.18149999999999999</v>
      </c>
      <c r="S2103" s="146">
        <f>'2024-25 Salary &amp; Benefits'!I$6</f>
        <v>0.17510000000000001</v>
      </c>
      <c r="T2103" s="9">
        <f t="shared" si="346"/>
        <v>7840.61</v>
      </c>
      <c r="U2103" s="9">
        <f t="shared" si="347"/>
        <v>359.41</v>
      </c>
      <c r="V2103" s="9">
        <f t="shared" si="348"/>
        <v>62.93</v>
      </c>
      <c r="W2103" s="9">
        <f t="shared" si="349"/>
        <v>422.34000000000003</v>
      </c>
      <c r="X2103" s="22">
        <f t="shared" si="350"/>
        <v>29827.52</v>
      </c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</row>
    <row r="2104" spans="1:159" s="4" customFormat="1">
      <c r="A2104" s="78" t="s">
        <v>2488</v>
      </c>
      <c r="B2104" s="90" t="s">
        <v>2005</v>
      </c>
      <c r="C2104" s="89">
        <v>2457</v>
      </c>
      <c r="D2104" s="79" t="s">
        <v>719</v>
      </c>
      <c r="E2104" s="110" t="str">
        <f>VLOOKUP($C2104,'2023-24 School Level AAFTE'!$C$4:$L$2380,9,FALSE)</f>
        <v>Yes</v>
      </c>
      <c r="F2104" s="98">
        <f>VLOOKUP($C2104,'2023-24 School Level AAFTE'!$C$4:$J$2380,8,FALSE)</f>
        <v>291.72000000000003</v>
      </c>
      <c r="G2104" s="100">
        <f>IFERROR(IF(E2104= "yes",VLOOKUP(C2104,Summary!$B:$I,5,0),0),0)</f>
        <v>0</v>
      </c>
      <c r="H2104" s="99">
        <f t="shared" si="341"/>
        <v>291.72000000000003</v>
      </c>
      <c r="I2104" s="157">
        <f>VLOOKUP($A2104,'2024-25 Salary &amp; Benefits'!$A:$I,3,FALSE)</f>
        <v>1</v>
      </c>
      <c r="J2104" s="157">
        <f>VLOOKUP($A2104,'2024-25 Salary &amp; Benefits'!$A:$I,4,FALSE)</f>
        <v>1</v>
      </c>
      <c r="K2104" s="144">
        <f t="shared" si="342"/>
        <v>291.72000000000003</v>
      </c>
      <c r="L2104" s="143">
        <f t="shared" si="343"/>
        <v>0.85599999999999998</v>
      </c>
      <c r="M2104" s="145">
        <f>'2024-25 Salary &amp; Benefits'!$E$6</f>
        <v>72728</v>
      </c>
      <c r="N2104" s="145">
        <f>'2024-25 Salary &amp; Benefits'!$F$6</f>
        <v>78209</v>
      </c>
      <c r="O2104" s="9">
        <f t="shared" si="344"/>
        <v>62255.17</v>
      </c>
      <c r="P2104" s="9">
        <f t="shared" si="345"/>
        <v>4691.7299999999959</v>
      </c>
      <c r="Q2104" s="9">
        <f>'2024-25 Salary &amp; Benefits'!G$6</f>
        <v>14418.72</v>
      </c>
      <c r="R2104" s="146">
        <f>'2024-25 Salary &amp; Benefits'!H$6</f>
        <v>0.18149999999999999</v>
      </c>
      <c r="S2104" s="146">
        <f>'2024-25 Salary &amp; Benefits'!I$6</f>
        <v>0.17510000000000001</v>
      </c>
      <c r="T2104" s="9">
        <f t="shared" si="346"/>
        <v>24463.26</v>
      </c>
      <c r="U2104" s="9">
        <f t="shared" si="347"/>
        <v>1115.78</v>
      </c>
      <c r="V2104" s="9">
        <f t="shared" si="348"/>
        <v>195.37</v>
      </c>
      <c r="W2104" s="9">
        <f t="shared" si="349"/>
        <v>1311.15</v>
      </c>
      <c r="X2104" s="22">
        <f t="shared" si="350"/>
        <v>92721.309999999983</v>
      </c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</row>
    <row r="2105" spans="1:159" s="4" customFormat="1">
      <c r="A2105" s="78" t="s">
        <v>2488</v>
      </c>
      <c r="B2105" s="90" t="s">
        <v>2005</v>
      </c>
      <c r="C2105" s="91">
        <v>4238</v>
      </c>
      <c r="D2105" s="90" t="s">
        <v>2008</v>
      </c>
      <c r="E2105" s="110" t="str">
        <f>VLOOKUP($C2105,'2023-24 School Level AAFTE'!$C$4:$L$2380,9,FALSE)</f>
        <v>Yes</v>
      </c>
      <c r="F2105" s="98">
        <f>VLOOKUP($C2105,'2023-24 School Level AAFTE'!$C$4:$J$2380,8,FALSE)</f>
        <v>275.58</v>
      </c>
      <c r="G2105" s="100">
        <f>IFERROR(IF(E2105= "yes",VLOOKUP(C2105,Summary!$B:$I,5,0),0),0)</f>
        <v>0</v>
      </c>
      <c r="H2105" s="99">
        <f t="shared" si="341"/>
        <v>275.58</v>
      </c>
      <c r="I2105" s="157">
        <f>VLOOKUP($A2105,'2024-25 Salary &amp; Benefits'!$A:$I,3,FALSE)</f>
        <v>1</v>
      </c>
      <c r="J2105" s="157">
        <f>VLOOKUP($A2105,'2024-25 Salary &amp; Benefits'!$A:$I,4,FALSE)</f>
        <v>1</v>
      </c>
      <c r="K2105" s="144">
        <f t="shared" si="342"/>
        <v>275.58</v>
      </c>
      <c r="L2105" s="143">
        <f t="shared" si="343"/>
        <v>0.80800000000000005</v>
      </c>
      <c r="M2105" s="145">
        <f>'2024-25 Salary &amp; Benefits'!$E$6</f>
        <v>72728</v>
      </c>
      <c r="N2105" s="145">
        <f>'2024-25 Salary &amp; Benefits'!$F$6</f>
        <v>78209</v>
      </c>
      <c r="O2105" s="9">
        <f t="shared" si="344"/>
        <v>58764.22</v>
      </c>
      <c r="P2105" s="9">
        <f t="shared" si="345"/>
        <v>4428.6500000000015</v>
      </c>
      <c r="Q2105" s="9">
        <f>'2024-25 Salary &amp; Benefits'!G$6</f>
        <v>14418.72</v>
      </c>
      <c r="R2105" s="146">
        <f>'2024-25 Salary &amp; Benefits'!H$6</f>
        <v>0.18149999999999999</v>
      </c>
      <c r="S2105" s="146">
        <f>'2024-25 Salary &amp; Benefits'!I$6</f>
        <v>0.17510000000000001</v>
      </c>
      <c r="T2105" s="9">
        <f t="shared" si="346"/>
        <v>23091.49</v>
      </c>
      <c r="U2105" s="9">
        <f t="shared" si="347"/>
        <v>1053.21</v>
      </c>
      <c r="V2105" s="9">
        <f t="shared" si="348"/>
        <v>184.42</v>
      </c>
      <c r="W2105" s="9">
        <f t="shared" si="349"/>
        <v>1237.6300000000001</v>
      </c>
      <c r="X2105" s="22">
        <f t="shared" si="350"/>
        <v>87521.99000000002</v>
      </c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</row>
    <row r="2106" spans="1:159" s="4" customFormat="1">
      <c r="A2106" s="78" t="s">
        <v>2488</v>
      </c>
      <c r="B2106" s="90" t="s">
        <v>2005</v>
      </c>
      <c r="C2106" s="91">
        <v>3509</v>
      </c>
      <c r="D2106" s="90" t="s">
        <v>2006</v>
      </c>
      <c r="E2106" s="110" t="str">
        <f>VLOOKUP($C2106,'2023-24 School Level AAFTE'!$C$4:$L$2380,9,FALSE)</f>
        <v>No</v>
      </c>
      <c r="F2106" s="98">
        <f>VLOOKUP($C2106,'2023-24 School Level AAFTE'!$C$4:$J$2380,8,FALSE)</f>
        <v>378.2</v>
      </c>
      <c r="G2106" s="100">
        <f>IFERROR(IF(E2106= "yes",VLOOKUP(C2106,Summary!$B:$I,5,0),0),0)</f>
        <v>0</v>
      </c>
      <c r="H2106" s="99">
        <f t="shared" si="341"/>
        <v>0</v>
      </c>
      <c r="I2106" s="157">
        <f>VLOOKUP($A2106,'2024-25 Salary &amp; Benefits'!$A:$I,3,FALSE)</f>
        <v>1</v>
      </c>
      <c r="J2106" s="157">
        <f>VLOOKUP($A2106,'2024-25 Salary &amp; Benefits'!$A:$I,4,FALSE)</f>
        <v>1</v>
      </c>
      <c r="K2106" s="144">
        <f t="shared" si="342"/>
        <v>0</v>
      </c>
      <c r="L2106" s="143">
        <f t="shared" si="343"/>
        <v>0</v>
      </c>
      <c r="M2106" s="145">
        <f>'2024-25 Salary &amp; Benefits'!$E$6</f>
        <v>72728</v>
      </c>
      <c r="N2106" s="145">
        <f>'2024-25 Salary &amp; Benefits'!$F$6</f>
        <v>78209</v>
      </c>
      <c r="O2106" s="9">
        <f t="shared" si="344"/>
        <v>0</v>
      </c>
      <c r="P2106" s="9">
        <f t="shared" si="345"/>
        <v>0</v>
      </c>
      <c r="Q2106" s="9">
        <f>'2024-25 Salary &amp; Benefits'!G$6</f>
        <v>14418.72</v>
      </c>
      <c r="R2106" s="146">
        <f>'2024-25 Salary &amp; Benefits'!H$6</f>
        <v>0.18149999999999999</v>
      </c>
      <c r="S2106" s="146">
        <f>'2024-25 Salary &amp; Benefits'!I$6</f>
        <v>0.17510000000000001</v>
      </c>
      <c r="T2106" s="9">
        <f t="shared" si="346"/>
        <v>0</v>
      </c>
      <c r="U2106" s="9">
        <f t="shared" si="347"/>
        <v>0</v>
      </c>
      <c r="V2106" s="9">
        <f t="shared" si="348"/>
        <v>0</v>
      </c>
      <c r="W2106" s="9">
        <f t="shared" si="349"/>
        <v>0</v>
      </c>
      <c r="X2106" s="22">
        <f t="shared" si="350"/>
        <v>0</v>
      </c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</row>
    <row r="2107" spans="1:159" s="4" customFormat="1">
      <c r="A2107" s="78" t="s">
        <v>2488</v>
      </c>
      <c r="B2107" s="90" t="s">
        <v>2005</v>
      </c>
      <c r="C2107" s="91">
        <v>3795</v>
      </c>
      <c r="D2107" s="90" t="s">
        <v>2007</v>
      </c>
      <c r="E2107" s="110" t="str">
        <f>VLOOKUP($C2107,'2023-24 School Level AAFTE'!$C$4:$L$2380,9,FALSE)</f>
        <v>Yes</v>
      </c>
      <c r="F2107" s="98">
        <f>VLOOKUP($C2107,'2023-24 School Level AAFTE'!$C$4:$J$2380,8,FALSE)</f>
        <v>307.58</v>
      </c>
      <c r="G2107" s="100">
        <f>IFERROR(IF(E2107= "yes",VLOOKUP(C2107,Summary!$B:$I,5,0),0),0)</f>
        <v>0</v>
      </c>
      <c r="H2107" s="99">
        <f t="shared" si="341"/>
        <v>307.58</v>
      </c>
      <c r="I2107" s="157">
        <f>VLOOKUP($A2107,'2024-25 Salary &amp; Benefits'!$A:$I,3,FALSE)</f>
        <v>1</v>
      </c>
      <c r="J2107" s="157">
        <f>VLOOKUP($A2107,'2024-25 Salary &amp; Benefits'!$A:$I,4,FALSE)</f>
        <v>1</v>
      </c>
      <c r="K2107" s="144">
        <f t="shared" si="342"/>
        <v>307.58</v>
      </c>
      <c r="L2107" s="143">
        <f t="shared" si="343"/>
        <v>0.90200000000000002</v>
      </c>
      <c r="M2107" s="145">
        <f>'2024-25 Salary &amp; Benefits'!$E$6</f>
        <v>72728</v>
      </c>
      <c r="N2107" s="145">
        <f>'2024-25 Salary &amp; Benefits'!$F$6</f>
        <v>78209</v>
      </c>
      <c r="O2107" s="9">
        <f t="shared" si="344"/>
        <v>65600.66</v>
      </c>
      <c r="P2107" s="9">
        <f t="shared" si="345"/>
        <v>4943.8600000000006</v>
      </c>
      <c r="Q2107" s="9">
        <f>'2024-25 Salary &amp; Benefits'!G$6</f>
        <v>14418.72</v>
      </c>
      <c r="R2107" s="146">
        <f>'2024-25 Salary &amp; Benefits'!H$6</f>
        <v>0.18149999999999999</v>
      </c>
      <c r="S2107" s="146">
        <f>'2024-25 Salary &amp; Benefits'!I$6</f>
        <v>0.17510000000000001</v>
      </c>
      <c r="T2107" s="9">
        <f t="shared" si="346"/>
        <v>25777.88</v>
      </c>
      <c r="U2107" s="9">
        <f t="shared" si="347"/>
        <v>1175.74</v>
      </c>
      <c r="V2107" s="9">
        <f t="shared" si="348"/>
        <v>205.87</v>
      </c>
      <c r="W2107" s="9">
        <f t="shared" si="349"/>
        <v>1381.6100000000001</v>
      </c>
      <c r="X2107" s="22">
        <f t="shared" si="350"/>
        <v>97704.010000000009</v>
      </c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</row>
    <row r="2108" spans="1:159" s="4" customFormat="1">
      <c r="A2108" s="78" t="s">
        <v>2349</v>
      </c>
      <c r="B2108" s="90" t="s">
        <v>1075</v>
      </c>
      <c r="C2108" s="91">
        <v>2514</v>
      </c>
      <c r="D2108" s="90" t="s">
        <v>1076</v>
      </c>
      <c r="E2108" s="110" t="str">
        <f>VLOOKUP($C2108,'2023-24 School Level AAFTE'!$C$4:$L$2380,9,FALSE)</f>
        <v>No</v>
      </c>
      <c r="F2108" s="98">
        <f>VLOOKUP($C2108,'2023-24 School Level AAFTE'!$C$4:$J$2380,8,FALSE)</f>
        <v>258.17</v>
      </c>
      <c r="G2108" s="100">
        <f>IFERROR(IF(E2108= "yes",VLOOKUP(C2108,Summary!$B:$I,5,0),0),0)</f>
        <v>0</v>
      </c>
      <c r="H2108" s="99">
        <f t="shared" si="341"/>
        <v>0</v>
      </c>
      <c r="I2108" s="157">
        <f>VLOOKUP($A2108,'2024-25 Salary &amp; Benefits'!$A:$I,3,FALSE)</f>
        <v>1.06</v>
      </c>
      <c r="J2108" s="157">
        <f>VLOOKUP($A2108,'2024-25 Salary &amp; Benefits'!$A:$I,4,FALSE)</f>
        <v>1.06</v>
      </c>
      <c r="K2108" s="144">
        <f t="shared" si="342"/>
        <v>0</v>
      </c>
      <c r="L2108" s="143">
        <f t="shared" si="343"/>
        <v>0</v>
      </c>
      <c r="M2108" s="145">
        <f>'2024-25 Salary &amp; Benefits'!$E$6</f>
        <v>72728</v>
      </c>
      <c r="N2108" s="145">
        <f>'2024-25 Salary &amp; Benefits'!$F$6</f>
        <v>78209</v>
      </c>
      <c r="O2108" s="9">
        <f t="shared" si="344"/>
        <v>0</v>
      </c>
      <c r="P2108" s="9">
        <f t="shared" si="345"/>
        <v>0</v>
      </c>
      <c r="Q2108" s="9">
        <f>'2024-25 Salary &amp; Benefits'!G$6</f>
        <v>14418.72</v>
      </c>
      <c r="R2108" s="146">
        <f>'2024-25 Salary &amp; Benefits'!H$6</f>
        <v>0.18149999999999999</v>
      </c>
      <c r="S2108" s="146">
        <f>'2024-25 Salary &amp; Benefits'!I$6</f>
        <v>0.17510000000000001</v>
      </c>
      <c r="T2108" s="9">
        <f t="shared" si="346"/>
        <v>0</v>
      </c>
      <c r="U2108" s="9">
        <f t="shared" si="347"/>
        <v>0</v>
      </c>
      <c r="V2108" s="9">
        <f t="shared" si="348"/>
        <v>0</v>
      </c>
      <c r="W2108" s="9">
        <f t="shared" si="349"/>
        <v>0</v>
      </c>
      <c r="X2108" s="22">
        <f t="shared" si="350"/>
        <v>0</v>
      </c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</row>
    <row r="2109" spans="1:159" s="4" customFormat="1">
      <c r="A2109" s="78" t="s">
        <v>2370</v>
      </c>
      <c r="B2109" s="90" t="s">
        <v>1141</v>
      </c>
      <c r="C2109" s="91">
        <v>5190</v>
      </c>
      <c r="D2109" s="90" t="s">
        <v>1145</v>
      </c>
      <c r="E2109" s="110" t="str">
        <f>VLOOKUP($C2109,'2023-24 School Level AAFTE'!$C$4:$L$2380,9,FALSE)</f>
        <v>Yes</v>
      </c>
      <c r="F2109" s="98">
        <f>VLOOKUP($C2109,'2023-24 School Level AAFTE'!$C$4:$J$2380,8,FALSE)</f>
        <v>44.43</v>
      </c>
      <c r="G2109" s="100">
        <f>IFERROR(IF(E2109= "yes",VLOOKUP(C2109,Summary!$B:$I,5,0),0),0)</f>
        <v>0</v>
      </c>
      <c r="H2109" s="99">
        <f t="shared" si="341"/>
        <v>44.43</v>
      </c>
      <c r="I2109" s="157">
        <f>VLOOKUP($A2109,'2024-25 Salary &amp; Benefits'!$A:$I,3,FALSE)</f>
        <v>1.01</v>
      </c>
      <c r="J2109" s="157">
        <f>VLOOKUP($A2109,'2024-25 Salary &amp; Benefits'!$A:$I,4,FALSE)</f>
        <v>1.01</v>
      </c>
      <c r="K2109" s="144">
        <f t="shared" si="342"/>
        <v>44.43</v>
      </c>
      <c r="L2109" s="143">
        <f t="shared" si="343"/>
        <v>0.13</v>
      </c>
      <c r="M2109" s="145">
        <f>'2024-25 Salary &amp; Benefits'!$E$6</f>
        <v>72728</v>
      </c>
      <c r="N2109" s="145">
        <f>'2024-25 Salary &amp; Benefits'!$F$6</f>
        <v>78209</v>
      </c>
      <c r="O2109" s="9">
        <f t="shared" si="344"/>
        <v>9549.19</v>
      </c>
      <c r="P2109" s="9">
        <f t="shared" si="345"/>
        <v>719.64999999999964</v>
      </c>
      <c r="Q2109" s="9">
        <f>'2024-25 Salary &amp; Benefits'!G$6</f>
        <v>14418.72</v>
      </c>
      <c r="R2109" s="146">
        <f>'2024-25 Salary &amp; Benefits'!H$6</f>
        <v>0.18149999999999999</v>
      </c>
      <c r="S2109" s="146">
        <f>'2024-25 Salary &amp; Benefits'!I$6</f>
        <v>0.17510000000000001</v>
      </c>
      <c r="T2109" s="9">
        <f t="shared" si="346"/>
        <v>3733.62</v>
      </c>
      <c r="U2109" s="9">
        <f t="shared" si="347"/>
        <v>171.15</v>
      </c>
      <c r="V2109" s="9">
        <f t="shared" si="348"/>
        <v>29.97</v>
      </c>
      <c r="W2109" s="9">
        <f t="shared" si="349"/>
        <v>201.12</v>
      </c>
      <c r="X2109" s="22">
        <f t="shared" si="350"/>
        <v>14203.580000000002</v>
      </c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</row>
    <row r="2110" spans="1:159" s="4" customFormat="1">
      <c r="A2110" s="78" t="s">
        <v>2370</v>
      </c>
      <c r="B2110" s="90" t="s">
        <v>1141</v>
      </c>
      <c r="C2110" s="96">
        <v>2998</v>
      </c>
      <c r="D2110" s="81" t="s">
        <v>1143</v>
      </c>
      <c r="E2110" s="110" t="str">
        <f>VLOOKUP($C2110,'2023-24 School Level AAFTE'!$C$4:$L$2380,9,FALSE)</f>
        <v>Yes</v>
      </c>
      <c r="F2110" s="98">
        <f>VLOOKUP($C2110,'2023-24 School Level AAFTE'!$C$4:$J$2380,8,FALSE)</f>
        <v>396</v>
      </c>
      <c r="G2110" s="100">
        <f>IFERROR(IF(E2110= "yes",VLOOKUP(C2110,Summary!$B:$I,5,0),0),0)</f>
        <v>0</v>
      </c>
      <c r="H2110" s="99">
        <f t="shared" si="341"/>
        <v>396</v>
      </c>
      <c r="I2110" s="157">
        <f>VLOOKUP($A2110,'2024-25 Salary &amp; Benefits'!$A:$I,3,FALSE)</f>
        <v>1.01</v>
      </c>
      <c r="J2110" s="157">
        <f>VLOOKUP($A2110,'2024-25 Salary &amp; Benefits'!$A:$I,4,FALSE)</f>
        <v>1.01</v>
      </c>
      <c r="K2110" s="144">
        <f t="shared" si="342"/>
        <v>396</v>
      </c>
      <c r="L2110" s="143">
        <f t="shared" si="343"/>
        <v>1.1619999999999999</v>
      </c>
      <c r="M2110" s="145">
        <f>'2024-25 Salary &amp; Benefits'!$E$6</f>
        <v>72728</v>
      </c>
      <c r="N2110" s="145">
        <f>'2024-25 Salary &amp; Benefits'!$F$6</f>
        <v>78209</v>
      </c>
      <c r="O2110" s="9">
        <f t="shared" si="344"/>
        <v>85355.04</v>
      </c>
      <c r="P2110" s="9">
        <f t="shared" si="345"/>
        <v>6432.6100000000006</v>
      </c>
      <c r="Q2110" s="9">
        <f>'2024-25 Salary &amp; Benefits'!G$6</f>
        <v>14418.72</v>
      </c>
      <c r="R2110" s="146">
        <f>'2024-25 Salary &amp; Benefits'!H$6</f>
        <v>0.18149999999999999</v>
      </c>
      <c r="S2110" s="146">
        <f>'2024-25 Salary &amp; Benefits'!I$6</f>
        <v>0.17510000000000001</v>
      </c>
      <c r="T2110" s="9">
        <f t="shared" si="346"/>
        <v>33372.839999999997</v>
      </c>
      <c r="U2110" s="9">
        <f t="shared" si="347"/>
        <v>1529.79</v>
      </c>
      <c r="V2110" s="9">
        <f t="shared" si="348"/>
        <v>267.87</v>
      </c>
      <c r="W2110" s="9">
        <f t="shared" si="349"/>
        <v>1797.6599999999999</v>
      </c>
      <c r="X2110" s="22">
        <f t="shared" si="350"/>
        <v>126958.15</v>
      </c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</row>
    <row r="2111" spans="1:159" s="4" customFormat="1">
      <c r="A2111" s="78" t="s">
        <v>2370</v>
      </c>
      <c r="B2111" s="90" t="s">
        <v>1141</v>
      </c>
      <c r="C2111" s="91">
        <v>2616</v>
      </c>
      <c r="D2111" s="90" t="s">
        <v>1142</v>
      </c>
      <c r="E2111" s="110" t="str">
        <f>VLOOKUP($C2111,'2023-24 School Level AAFTE'!$C$4:$L$2380,9,FALSE)</f>
        <v>No</v>
      </c>
      <c r="F2111" s="98">
        <f>VLOOKUP($C2111,'2023-24 School Level AAFTE'!$C$4:$J$2380,8,FALSE)</f>
        <v>233.16</v>
      </c>
      <c r="G2111" s="100">
        <f>IFERROR(IF(E2111= "yes",VLOOKUP(C2111,Summary!$B:$I,5,0),0),0)</f>
        <v>0</v>
      </c>
      <c r="H2111" s="99">
        <f t="shared" si="341"/>
        <v>0</v>
      </c>
      <c r="I2111" s="157">
        <f>VLOOKUP($A2111,'2024-25 Salary &amp; Benefits'!$A:$I,3,FALSE)</f>
        <v>1.01</v>
      </c>
      <c r="J2111" s="157">
        <f>VLOOKUP($A2111,'2024-25 Salary &amp; Benefits'!$A:$I,4,FALSE)</f>
        <v>1.01</v>
      </c>
      <c r="K2111" s="144">
        <f t="shared" si="342"/>
        <v>0</v>
      </c>
      <c r="L2111" s="143">
        <f t="shared" si="343"/>
        <v>0</v>
      </c>
      <c r="M2111" s="145">
        <f>'2024-25 Salary &amp; Benefits'!$E$6</f>
        <v>72728</v>
      </c>
      <c r="N2111" s="145">
        <f>'2024-25 Salary &amp; Benefits'!$F$6</f>
        <v>78209</v>
      </c>
      <c r="O2111" s="9">
        <f t="shared" si="344"/>
        <v>0</v>
      </c>
      <c r="P2111" s="9">
        <f t="shared" si="345"/>
        <v>0</v>
      </c>
      <c r="Q2111" s="9">
        <f>'2024-25 Salary &amp; Benefits'!G$6</f>
        <v>14418.72</v>
      </c>
      <c r="R2111" s="146">
        <f>'2024-25 Salary &amp; Benefits'!H$6</f>
        <v>0.18149999999999999</v>
      </c>
      <c r="S2111" s="146">
        <f>'2024-25 Salary &amp; Benefits'!I$6</f>
        <v>0.17510000000000001</v>
      </c>
      <c r="T2111" s="9">
        <f t="shared" si="346"/>
        <v>0</v>
      </c>
      <c r="U2111" s="9">
        <f t="shared" si="347"/>
        <v>0</v>
      </c>
      <c r="V2111" s="9">
        <f t="shared" si="348"/>
        <v>0</v>
      </c>
      <c r="W2111" s="9">
        <f t="shared" si="349"/>
        <v>0</v>
      </c>
      <c r="X2111" s="22">
        <f t="shared" si="350"/>
        <v>0</v>
      </c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</row>
    <row r="2112" spans="1:159" s="4" customFormat="1">
      <c r="A2112" s="78" t="s">
        <v>2370</v>
      </c>
      <c r="B2112" s="90" t="s">
        <v>1141</v>
      </c>
      <c r="C2112" s="91">
        <v>3977</v>
      </c>
      <c r="D2112" s="90" t="s">
        <v>1144</v>
      </c>
      <c r="E2112" s="110" t="str">
        <f>VLOOKUP($C2112,'2023-24 School Level AAFTE'!$C$4:$L$2380,9,FALSE)</f>
        <v>Yes</v>
      </c>
      <c r="F2112" s="98">
        <f>VLOOKUP($C2112,'2023-24 School Level AAFTE'!$C$4:$J$2380,8,FALSE)</f>
        <v>174.91</v>
      </c>
      <c r="G2112" s="100">
        <f>IFERROR(IF(E2112= "yes",VLOOKUP(C2112,Summary!$B:$I,5,0),0),0)</f>
        <v>0</v>
      </c>
      <c r="H2112" s="99">
        <f t="shared" si="341"/>
        <v>174.91</v>
      </c>
      <c r="I2112" s="157">
        <f>VLOOKUP($A2112,'2024-25 Salary &amp; Benefits'!$A:$I,3,FALSE)</f>
        <v>1.01</v>
      </c>
      <c r="J2112" s="157">
        <f>VLOOKUP($A2112,'2024-25 Salary &amp; Benefits'!$A:$I,4,FALSE)</f>
        <v>1.01</v>
      </c>
      <c r="K2112" s="144">
        <f t="shared" si="342"/>
        <v>174.91</v>
      </c>
      <c r="L2112" s="143">
        <f t="shared" si="343"/>
        <v>0.51300000000000001</v>
      </c>
      <c r="M2112" s="145">
        <f>'2024-25 Salary &amp; Benefits'!$E$6</f>
        <v>72728</v>
      </c>
      <c r="N2112" s="145">
        <f>'2024-25 Salary &amp; Benefits'!$F$6</f>
        <v>78209</v>
      </c>
      <c r="O2112" s="9">
        <f t="shared" si="344"/>
        <v>37682.559999999998</v>
      </c>
      <c r="P2112" s="9">
        <f t="shared" si="345"/>
        <v>2839.8700000000026</v>
      </c>
      <c r="Q2112" s="9">
        <f>'2024-25 Salary &amp; Benefits'!G$6</f>
        <v>14418.72</v>
      </c>
      <c r="R2112" s="146">
        <f>'2024-25 Salary &amp; Benefits'!H$6</f>
        <v>0.18149999999999999</v>
      </c>
      <c r="S2112" s="146">
        <f>'2024-25 Salary &amp; Benefits'!I$6</f>
        <v>0.17510000000000001</v>
      </c>
      <c r="T2112" s="9">
        <f t="shared" si="346"/>
        <v>14733.45</v>
      </c>
      <c r="U2112" s="9">
        <f t="shared" si="347"/>
        <v>675.37</v>
      </c>
      <c r="V2112" s="9">
        <f t="shared" si="348"/>
        <v>118.26</v>
      </c>
      <c r="W2112" s="9">
        <f t="shared" si="349"/>
        <v>793.63</v>
      </c>
      <c r="X2112" s="22">
        <f t="shared" si="350"/>
        <v>56049.509999999995</v>
      </c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</row>
    <row r="2113" spans="1:159" s="4" customFormat="1">
      <c r="A2113" s="78" t="s">
        <v>2397</v>
      </c>
      <c r="B2113" s="90" t="s">
        <v>1239</v>
      </c>
      <c r="C2113" s="92">
        <v>5586</v>
      </c>
      <c r="D2113" s="104" t="s">
        <v>3000</v>
      </c>
      <c r="E2113" s="110" t="str">
        <f>VLOOKUP($C2113,'2023-24 School Level AAFTE'!$C$4:$L$2380,9,FALSE)</f>
        <v>Yes</v>
      </c>
      <c r="F2113" s="98">
        <f>VLOOKUP($C2113,'2023-24 School Level AAFTE'!$C$4:$J$2380,8,FALSE)</f>
        <v>20.81</v>
      </c>
      <c r="G2113" s="100">
        <f>IFERROR(IF(E2113= "yes",VLOOKUP(C2113,Summary!$B:$I,5,0),0),0)</f>
        <v>0</v>
      </c>
      <c r="H2113" s="99">
        <f t="shared" si="341"/>
        <v>20.81</v>
      </c>
      <c r="I2113" s="157">
        <f>VLOOKUP($A2113,'2024-25 Salary &amp; Benefits'!$A:$I,3,FALSE)</f>
        <v>1</v>
      </c>
      <c r="J2113" s="157">
        <f>VLOOKUP($A2113,'2024-25 Salary &amp; Benefits'!$A:$I,4,FALSE)</f>
        <v>1</v>
      </c>
      <c r="K2113" s="144">
        <f t="shared" si="342"/>
        <v>20.81</v>
      </c>
      <c r="L2113" s="143">
        <f t="shared" si="343"/>
        <v>6.0999999999999999E-2</v>
      </c>
      <c r="M2113" s="145">
        <f>'2024-25 Salary &amp; Benefits'!$E$6</f>
        <v>72728</v>
      </c>
      <c r="N2113" s="145">
        <f>'2024-25 Salary &amp; Benefits'!$F$6</f>
        <v>78209</v>
      </c>
      <c r="O2113" s="9">
        <f t="shared" si="344"/>
        <v>4436.41</v>
      </c>
      <c r="P2113" s="9">
        <f t="shared" si="345"/>
        <v>334.34000000000015</v>
      </c>
      <c r="Q2113" s="9">
        <f>'2024-25 Salary &amp; Benefits'!G$6</f>
        <v>14418.72</v>
      </c>
      <c r="R2113" s="146">
        <f>'2024-25 Salary &amp; Benefits'!H$6</f>
        <v>0.18149999999999999</v>
      </c>
      <c r="S2113" s="146">
        <f>'2024-25 Salary &amp; Benefits'!I$6</f>
        <v>0.17510000000000001</v>
      </c>
      <c r="T2113" s="9">
        <f t="shared" si="346"/>
        <v>1743.29</v>
      </c>
      <c r="U2113" s="9">
        <f t="shared" si="347"/>
        <v>79.510000000000005</v>
      </c>
      <c r="V2113" s="9">
        <f t="shared" si="348"/>
        <v>13.92</v>
      </c>
      <c r="W2113" s="9">
        <f t="shared" si="349"/>
        <v>93.43</v>
      </c>
      <c r="X2113" s="22">
        <f t="shared" si="350"/>
        <v>6607.47</v>
      </c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</row>
    <row r="2114" spans="1:159" s="4" customFormat="1">
      <c r="A2114" s="78" t="s">
        <v>2397</v>
      </c>
      <c r="B2114" s="90" t="s">
        <v>1239</v>
      </c>
      <c r="C2114" s="91">
        <v>3176</v>
      </c>
      <c r="D2114" s="90" t="s">
        <v>1241</v>
      </c>
      <c r="E2114" s="110" t="str">
        <f>VLOOKUP($C2114,'2023-24 School Level AAFTE'!$C$4:$L$2380,9,FALSE)</f>
        <v>Yes</v>
      </c>
      <c r="F2114" s="98">
        <f>VLOOKUP($C2114,'2023-24 School Level AAFTE'!$C$4:$J$2380,8,FALSE)</f>
        <v>447.58</v>
      </c>
      <c r="G2114" s="100">
        <f>IFERROR(IF(E2114= "yes",VLOOKUP(C2114,Summary!$B:$I,5,0),0),0)</f>
        <v>0</v>
      </c>
      <c r="H2114" s="99">
        <f t="shared" si="341"/>
        <v>447.58</v>
      </c>
      <c r="I2114" s="157">
        <f>VLOOKUP($A2114,'2024-25 Salary &amp; Benefits'!$A:$I,3,FALSE)</f>
        <v>1</v>
      </c>
      <c r="J2114" s="157">
        <f>VLOOKUP($A2114,'2024-25 Salary &amp; Benefits'!$A:$I,4,FALSE)</f>
        <v>1</v>
      </c>
      <c r="K2114" s="144">
        <f t="shared" si="342"/>
        <v>447.58</v>
      </c>
      <c r="L2114" s="143">
        <f t="shared" si="343"/>
        <v>1.3129999999999999</v>
      </c>
      <c r="M2114" s="145">
        <f>'2024-25 Salary &amp; Benefits'!$E$6</f>
        <v>72728</v>
      </c>
      <c r="N2114" s="145">
        <f>'2024-25 Salary &amp; Benefits'!$F$6</f>
        <v>78209</v>
      </c>
      <c r="O2114" s="9">
        <f t="shared" si="344"/>
        <v>95491.86</v>
      </c>
      <c r="P2114" s="9">
        <f t="shared" si="345"/>
        <v>7196.5599999999977</v>
      </c>
      <c r="Q2114" s="9">
        <f>'2024-25 Salary &amp; Benefits'!G$6</f>
        <v>14418.72</v>
      </c>
      <c r="R2114" s="146">
        <f>'2024-25 Salary &amp; Benefits'!H$6</f>
        <v>0.18149999999999999</v>
      </c>
      <c r="S2114" s="146">
        <f>'2024-25 Salary &amp; Benefits'!I$6</f>
        <v>0.17510000000000001</v>
      </c>
      <c r="T2114" s="9">
        <f t="shared" si="346"/>
        <v>37523.67</v>
      </c>
      <c r="U2114" s="9">
        <f t="shared" si="347"/>
        <v>1711.47</v>
      </c>
      <c r="V2114" s="9">
        <f t="shared" si="348"/>
        <v>299.68</v>
      </c>
      <c r="W2114" s="9">
        <f t="shared" si="349"/>
        <v>2011.15</v>
      </c>
      <c r="X2114" s="22">
        <f t="shared" si="350"/>
        <v>142223.24</v>
      </c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</row>
    <row r="2115" spans="1:159" s="4" customFormat="1">
      <c r="A2115" s="78" t="s">
        <v>2397</v>
      </c>
      <c r="B2115" s="90" t="s">
        <v>1239</v>
      </c>
      <c r="C2115" s="91">
        <v>2679</v>
      </c>
      <c r="D2115" s="90" t="s">
        <v>1240</v>
      </c>
      <c r="E2115" s="110" t="str">
        <f>VLOOKUP($C2115,'2023-24 School Level AAFTE'!$C$4:$L$2380,9,FALSE)</f>
        <v>Yes</v>
      </c>
      <c r="F2115" s="98">
        <f>VLOOKUP($C2115,'2023-24 School Level AAFTE'!$C$4:$J$2380,8,FALSE)</f>
        <v>316.49</v>
      </c>
      <c r="G2115" s="100">
        <f>IFERROR(IF(E2115= "yes",VLOOKUP(C2115,Summary!$B:$I,5,0),0),0)</f>
        <v>0</v>
      </c>
      <c r="H2115" s="99">
        <f t="shared" si="341"/>
        <v>316.49</v>
      </c>
      <c r="I2115" s="157">
        <f>VLOOKUP($A2115,'2024-25 Salary &amp; Benefits'!$A:$I,3,FALSE)</f>
        <v>1</v>
      </c>
      <c r="J2115" s="157">
        <f>VLOOKUP($A2115,'2024-25 Salary &amp; Benefits'!$A:$I,4,FALSE)</f>
        <v>1</v>
      </c>
      <c r="K2115" s="144">
        <f t="shared" si="342"/>
        <v>316.49</v>
      </c>
      <c r="L2115" s="143">
        <f t="shared" si="343"/>
        <v>0.92800000000000005</v>
      </c>
      <c r="M2115" s="145">
        <f>'2024-25 Salary &amp; Benefits'!$E$6</f>
        <v>72728</v>
      </c>
      <c r="N2115" s="145">
        <f>'2024-25 Salary &amp; Benefits'!$F$6</f>
        <v>78209</v>
      </c>
      <c r="O2115" s="9">
        <f t="shared" si="344"/>
        <v>67491.58</v>
      </c>
      <c r="P2115" s="9">
        <f t="shared" si="345"/>
        <v>5086.3699999999953</v>
      </c>
      <c r="Q2115" s="9">
        <f>'2024-25 Salary &amp; Benefits'!G$6</f>
        <v>14418.72</v>
      </c>
      <c r="R2115" s="146">
        <f>'2024-25 Salary &amp; Benefits'!H$6</f>
        <v>0.18149999999999999</v>
      </c>
      <c r="S2115" s="146">
        <f>'2024-25 Salary &amp; Benefits'!I$6</f>
        <v>0.17510000000000001</v>
      </c>
      <c r="T2115" s="9">
        <f t="shared" si="346"/>
        <v>26520.92</v>
      </c>
      <c r="U2115" s="9">
        <f t="shared" si="347"/>
        <v>1209.6300000000001</v>
      </c>
      <c r="V2115" s="9">
        <f t="shared" si="348"/>
        <v>211.81</v>
      </c>
      <c r="W2115" s="9">
        <f t="shared" si="349"/>
        <v>1421.44</v>
      </c>
      <c r="X2115" s="22">
        <f t="shared" si="350"/>
        <v>100520.31</v>
      </c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</row>
    <row r="2116" spans="1:159" s="16" customFormat="1">
      <c r="A2116" s="78" t="s">
        <v>2397</v>
      </c>
      <c r="B2116" s="90" t="s">
        <v>1239</v>
      </c>
      <c r="C2116" s="91">
        <v>4196</v>
      </c>
      <c r="D2116" s="90" t="s">
        <v>1242</v>
      </c>
      <c r="E2116" s="110" t="str">
        <f>VLOOKUP($C2116,'2023-24 School Level AAFTE'!$C$4:$L$2380,9,FALSE)</f>
        <v>Yes</v>
      </c>
      <c r="F2116" s="98">
        <f>VLOOKUP($C2116,'2023-24 School Level AAFTE'!$C$4:$J$2380,8,FALSE)</f>
        <v>220.65</v>
      </c>
      <c r="G2116" s="100">
        <f>IFERROR(IF(E2116= "yes",VLOOKUP(C2116,Summary!$B:$I,5,0),0),0)</f>
        <v>0</v>
      </c>
      <c r="H2116" s="99">
        <f t="shared" ref="H2116:H2179" si="351">IF(E2116= "yes", F2116,0)</f>
        <v>220.65</v>
      </c>
      <c r="I2116" s="157">
        <f>VLOOKUP($A2116,'2024-25 Salary &amp; Benefits'!$A:$I,3,FALSE)</f>
        <v>1</v>
      </c>
      <c r="J2116" s="157">
        <f>VLOOKUP($A2116,'2024-25 Salary &amp; Benefits'!$A:$I,4,FALSE)</f>
        <v>1</v>
      </c>
      <c r="K2116" s="144">
        <f t="shared" ref="K2116:K2179" si="352">IF(G2116&gt;0,G2116,H2116)</f>
        <v>220.65</v>
      </c>
      <c r="L2116" s="143">
        <f t="shared" ref="L2116:L2179" si="353">ROUND((($K2116*1.1*36)/15)/900,3)</f>
        <v>0.64700000000000002</v>
      </c>
      <c r="M2116" s="145">
        <f>'2024-25 Salary &amp; Benefits'!$E$6</f>
        <v>72728</v>
      </c>
      <c r="N2116" s="145">
        <f>'2024-25 Salary &amp; Benefits'!$F$6</f>
        <v>78209</v>
      </c>
      <c r="O2116" s="9">
        <f t="shared" ref="O2116:O2179" si="354">ROUND($I2116*$M2116*$L2116,2)</f>
        <v>47055.02</v>
      </c>
      <c r="P2116" s="9">
        <f t="shared" ref="P2116:P2179" si="355">ROUND($J2116*$N2116*$L2116,2)-O2116</f>
        <v>3546.2000000000044</v>
      </c>
      <c r="Q2116" s="9">
        <f>'2024-25 Salary &amp; Benefits'!G$6</f>
        <v>14418.72</v>
      </c>
      <c r="R2116" s="146">
        <f>'2024-25 Salary &amp; Benefits'!H$6</f>
        <v>0.18149999999999999</v>
      </c>
      <c r="S2116" s="146">
        <f>'2024-25 Salary &amp; Benefits'!I$6</f>
        <v>0.17510000000000001</v>
      </c>
      <c r="T2116" s="9">
        <f t="shared" ref="T2116:T2179" si="356">ROUND(O2116*R2116+P2116*S2116+L2116*Q2116,2)</f>
        <v>18490.34</v>
      </c>
      <c r="U2116" s="9">
        <f t="shared" ref="U2116:U2179" si="357">ROUND((($N2116*$J2116*$L2116)/180)*3,2)</f>
        <v>843.35</v>
      </c>
      <c r="V2116" s="9">
        <f t="shared" ref="V2116:V2179" si="358">ROUND(U2116*S2116,2)</f>
        <v>147.66999999999999</v>
      </c>
      <c r="W2116" s="9">
        <f t="shared" ref="W2116:W2179" si="359">SUM(U2116:V2116)</f>
        <v>991.02</v>
      </c>
      <c r="X2116" s="22">
        <f t="shared" ref="X2116:X2179" si="360">SUM(T2116,O2116:P2116,W2116)</f>
        <v>70082.58</v>
      </c>
      <c r="Y2116" s="66"/>
      <c r="Z2116" s="66"/>
      <c r="AA2116" s="66"/>
      <c r="AB2116" s="66"/>
      <c r="AC2116" s="66"/>
      <c r="AD2116" s="66"/>
      <c r="AE2116" s="66"/>
      <c r="AF2116" s="66"/>
      <c r="AG2116" s="66"/>
      <c r="AH2116" s="66"/>
      <c r="AI2116" s="66"/>
      <c r="AJ2116" s="66"/>
      <c r="AK2116" s="66"/>
      <c r="AL2116" s="66"/>
      <c r="AM2116" s="66"/>
      <c r="AN2116" s="66"/>
      <c r="AO2116" s="66"/>
      <c r="AP2116" s="66"/>
      <c r="AQ2116" s="66"/>
      <c r="AR2116" s="66"/>
      <c r="AS2116" s="66"/>
      <c r="AT2116" s="66"/>
      <c r="AU2116" s="66"/>
      <c r="AV2116" s="66"/>
      <c r="AW2116" s="66"/>
      <c r="AX2116" s="66"/>
      <c r="AY2116" s="66"/>
      <c r="AZ2116" s="66"/>
      <c r="BA2116" s="66"/>
      <c r="BB2116" s="66"/>
      <c r="BC2116" s="66"/>
      <c r="BD2116" s="66"/>
      <c r="BE2116" s="66"/>
      <c r="BF2116" s="66"/>
      <c r="BG2116" s="66"/>
      <c r="BH2116" s="66"/>
      <c r="BI2116" s="66"/>
      <c r="BJ2116" s="66"/>
      <c r="BK2116" s="66"/>
      <c r="BL2116" s="66"/>
      <c r="BM2116" s="66"/>
      <c r="BN2116" s="66"/>
      <c r="BO2116" s="66"/>
      <c r="BP2116" s="66"/>
      <c r="BQ2116" s="66"/>
      <c r="BR2116" s="66"/>
      <c r="BS2116" s="66"/>
      <c r="BT2116" s="66"/>
      <c r="BU2116" s="66"/>
      <c r="BV2116" s="66"/>
      <c r="BW2116" s="66"/>
      <c r="BX2116" s="66"/>
      <c r="BY2116" s="66"/>
      <c r="BZ2116" s="66"/>
      <c r="CA2116" s="66"/>
      <c r="CB2116" s="66"/>
      <c r="CC2116" s="66"/>
      <c r="CD2116" s="66"/>
      <c r="CE2116" s="66"/>
      <c r="CF2116" s="66"/>
      <c r="CG2116" s="66"/>
      <c r="CH2116" s="66"/>
      <c r="CI2116" s="66"/>
      <c r="CJ2116" s="66"/>
      <c r="CK2116" s="66"/>
      <c r="CL2116" s="66"/>
      <c r="CM2116" s="66"/>
      <c r="CN2116" s="66"/>
      <c r="CO2116" s="66"/>
      <c r="CP2116" s="66"/>
      <c r="CQ2116" s="66"/>
      <c r="CR2116" s="66"/>
      <c r="CS2116" s="66"/>
      <c r="CT2116" s="66"/>
      <c r="CU2116" s="66"/>
      <c r="CV2116" s="66"/>
      <c r="CW2116" s="66"/>
      <c r="CX2116" s="66"/>
      <c r="CY2116" s="66"/>
      <c r="CZ2116" s="66"/>
      <c r="DA2116" s="66"/>
      <c r="DB2116" s="66"/>
      <c r="DC2116" s="66"/>
      <c r="DD2116" s="66"/>
      <c r="DE2116" s="66"/>
      <c r="DF2116" s="66"/>
      <c r="DG2116" s="66"/>
      <c r="DH2116" s="66"/>
      <c r="DI2116" s="66"/>
      <c r="DJ2116" s="66"/>
      <c r="DK2116" s="66"/>
      <c r="DL2116" s="66"/>
      <c r="DM2116" s="66"/>
      <c r="DN2116" s="66"/>
      <c r="DO2116" s="66"/>
      <c r="DP2116" s="66"/>
      <c r="DQ2116" s="66"/>
      <c r="DR2116" s="66"/>
      <c r="DS2116" s="66"/>
      <c r="DT2116" s="66"/>
      <c r="DU2116" s="66"/>
      <c r="DV2116" s="66"/>
      <c r="DW2116" s="66"/>
      <c r="DX2116" s="66"/>
      <c r="DY2116" s="66"/>
      <c r="DZ2116" s="66"/>
      <c r="EA2116" s="66"/>
      <c r="EB2116" s="66"/>
      <c r="EC2116" s="66"/>
      <c r="ED2116" s="66"/>
      <c r="EE2116" s="66"/>
      <c r="EF2116" s="66"/>
      <c r="EG2116" s="66"/>
      <c r="EH2116" s="66"/>
      <c r="EI2116" s="66"/>
      <c r="EJ2116" s="66"/>
      <c r="EK2116" s="66"/>
      <c r="EL2116" s="66"/>
      <c r="EM2116" s="66"/>
      <c r="EN2116" s="66"/>
      <c r="EO2116" s="66"/>
      <c r="EP2116" s="66"/>
      <c r="EQ2116" s="66"/>
      <c r="ER2116" s="66"/>
      <c r="ES2116" s="66"/>
      <c r="ET2116" s="66"/>
      <c r="EU2116" s="66"/>
      <c r="EV2116" s="66"/>
      <c r="EW2116" s="66"/>
      <c r="EX2116" s="66"/>
      <c r="EY2116" s="66"/>
      <c r="EZ2116" s="66"/>
      <c r="FA2116" s="66"/>
      <c r="FB2116" s="66"/>
      <c r="FC2116" s="66"/>
    </row>
    <row r="2117" spans="1:159" s="4" customFormat="1">
      <c r="A2117" s="78" t="s">
        <v>2397</v>
      </c>
      <c r="B2117" s="90" t="s">
        <v>1239</v>
      </c>
      <c r="C2117" s="91">
        <v>5587</v>
      </c>
      <c r="D2117" s="90" t="s">
        <v>3001</v>
      </c>
      <c r="E2117" s="110" t="str">
        <f>VLOOKUP($C2117,'2023-24 School Level AAFTE'!$C$4:$L$2380,9,FALSE)</f>
        <v>Yes</v>
      </c>
      <c r="F2117" s="98">
        <f>VLOOKUP($C2117,'2023-24 School Level AAFTE'!$C$4:$J$2380,8,FALSE)</f>
        <v>97.86</v>
      </c>
      <c r="G2117" s="100">
        <f>IFERROR(IF(E2117= "yes",VLOOKUP(C2117,Summary!$B:$I,5,0),0),0)</f>
        <v>0</v>
      </c>
      <c r="H2117" s="99">
        <f t="shared" si="351"/>
        <v>97.86</v>
      </c>
      <c r="I2117" s="157">
        <f>VLOOKUP($A2117,'2024-25 Salary &amp; Benefits'!$A:$I,3,FALSE)</f>
        <v>1</v>
      </c>
      <c r="J2117" s="157">
        <f>VLOOKUP($A2117,'2024-25 Salary &amp; Benefits'!$A:$I,4,FALSE)</f>
        <v>1</v>
      </c>
      <c r="K2117" s="144">
        <f t="shared" si="352"/>
        <v>97.86</v>
      </c>
      <c r="L2117" s="143">
        <f t="shared" si="353"/>
        <v>0.28699999999999998</v>
      </c>
      <c r="M2117" s="145">
        <f>'2024-25 Salary &amp; Benefits'!$E$6</f>
        <v>72728</v>
      </c>
      <c r="N2117" s="145">
        <f>'2024-25 Salary &amp; Benefits'!$F$6</f>
        <v>78209</v>
      </c>
      <c r="O2117" s="9">
        <f t="shared" si="354"/>
        <v>20872.939999999999</v>
      </c>
      <c r="P2117" s="9">
        <f t="shared" si="355"/>
        <v>1573.0400000000009</v>
      </c>
      <c r="Q2117" s="9">
        <f>'2024-25 Salary &amp; Benefits'!G$6</f>
        <v>14418.72</v>
      </c>
      <c r="R2117" s="146">
        <f>'2024-25 Salary &amp; Benefits'!H$6</f>
        <v>0.18149999999999999</v>
      </c>
      <c r="S2117" s="146">
        <f>'2024-25 Salary &amp; Benefits'!I$6</f>
        <v>0.17510000000000001</v>
      </c>
      <c r="T2117" s="9">
        <f t="shared" si="356"/>
        <v>8202.0499999999993</v>
      </c>
      <c r="U2117" s="9">
        <f t="shared" si="357"/>
        <v>374.1</v>
      </c>
      <c r="V2117" s="9">
        <f t="shared" si="358"/>
        <v>65.5</v>
      </c>
      <c r="W2117" s="9">
        <f t="shared" si="359"/>
        <v>439.6</v>
      </c>
      <c r="X2117" s="22">
        <f t="shared" si="360"/>
        <v>31087.629999999997</v>
      </c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</row>
    <row r="2118" spans="1:159" s="4" customFormat="1">
      <c r="A2118" s="75" t="s">
        <v>2526</v>
      </c>
      <c r="B2118" s="90" t="s">
        <v>2192</v>
      </c>
      <c r="C2118" s="91">
        <v>1508</v>
      </c>
      <c r="D2118" s="90" t="s">
        <v>2193</v>
      </c>
      <c r="E2118" s="110" t="str">
        <f>VLOOKUP($C2118,'2023-24 School Level AAFTE'!$C$4:$L$2380,9,FALSE)</f>
        <v>Yes</v>
      </c>
      <c r="F2118" s="98">
        <f>VLOOKUP($C2118,'2023-24 School Level AAFTE'!$C$4:$J$2380,8,FALSE)</f>
        <v>241.18</v>
      </c>
      <c r="G2118" s="100">
        <f>IFERROR(IF(E2118= "yes",VLOOKUP(C2118,Summary!$B:$I,5,0),0),0)</f>
        <v>0</v>
      </c>
      <c r="H2118" s="99">
        <f t="shared" si="351"/>
        <v>241.18</v>
      </c>
      <c r="I2118" s="157">
        <f>VLOOKUP($A2118,'2024-25 Salary &amp; Benefits'!$A:$I,3,FALSE)</f>
        <v>1</v>
      </c>
      <c r="J2118" s="157">
        <f>VLOOKUP($A2118,'2024-25 Salary &amp; Benefits'!$A:$I,4,FALSE)</f>
        <v>1</v>
      </c>
      <c r="K2118" s="144">
        <f t="shared" si="352"/>
        <v>241.18</v>
      </c>
      <c r="L2118" s="143">
        <f t="shared" si="353"/>
        <v>0.70699999999999996</v>
      </c>
      <c r="M2118" s="145">
        <f>'2024-25 Salary &amp; Benefits'!$E$6</f>
        <v>72728</v>
      </c>
      <c r="N2118" s="145">
        <f>'2024-25 Salary &amp; Benefits'!$F$6</f>
        <v>78209</v>
      </c>
      <c r="O2118" s="9">
        <f t="shared" si="354"/>
        <v>51418.7</v>
      </c>
      <c r="P2118" s="9">
        <f t="shared" si="355"/>
        <v>3875.0600000000049</v>
      </c>
      <c r="Q2118" s="9">
        <f>'2024-25 Salary &amp; Benefits'!G$6</f>
        <v>14418.72</v>
      </c>
      <c r="R2118" s="146">
        <f>'2024-25 Salary &amp; Benefits'!H$6</f>
        <v>0.18149999999999999</v>
      </c>
      <c r="S2118" s="146">
        <f>'2024-25 Salary &amp; Benefits'!I$6</f>
        <v>0.17510000000000001</v>
      </c>
      <c r="T2118" s="9">
        <f t="shared" si="356"/>
        <v>20205.05</v>
      </c>
      <c r="U2118" s="9">
        <f t="shared" si="357"/>
        <v>921.56</v>
      </c>
      <c r="V2118" s="9">
        <f t="shared" si="358"/>
        <v>161.37</v>
      </c>
      <c r="W2118" s="9">
        <f t="shared" si="359"/>
        <v>1082.9299999999998</v>
      </c>
      <c r="X2118" s="22">
        <f t="shared" si="360"/>
        <v>76581.739999999991</v>
      </c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</row>
    <row r="2119" spans="1:159" s="4" customFormat="1">
      <c r="A2119" s="78" t="s">
        <v>2526</v>
      </c>
      <c r="B2119" s="90" t="s">
        <v>2192</v>
      </c>
      <c r="C2119" s="91">
        <v>2608</v>
      </c>
      <c r="D2119" s="90" t="s">
        <v>1577</v>
      </c>
      <c r="E2119" s="110" t="str">
        <f>VLOOKUP($C2119,'2023-24 School Level AAFTE'!$C$4:$L$2380,9,FALSE)</f>
        <v>Yes</v>
      </c>
      <c r="F2119" s="98">
        <f>VLOOKUP($C2119,'2023-24 School Level AAFTE'!$C$4:$J$2380,8,FALSE)</f>
        <v>342.71</v>
      </c>
      <c r="G2119" s="100">
        <f>IFERROR(IF(E2119= "yes",VLOOKUP(C2119,Summary!$B:$I,5,0),0),0)</f>
        <v>0</v>
      </c>
      <c r="H2119" s="99">
        <f t="shared" si="351"/>
        <v>342.71</v>
      </c>
      <c r="I2119" s="157">
        <f>VLOOKUP($A2119,'2024-25 Salary &amp; Benefits'!$A:$I,3,FALSE)</f>
        <v>1</v>
      </c>
      <c r="J2119" s="157">
        <f>VLOOKUP($A2119,'2024-25 Salary &amp; Benefits'!$A:$I,4,FALSE)</f>
        <v>1</v>
      </c>
      <c r="K2119" s="144">
        <f t="shared" si="352"/>
        <v>342.71</v>
      </c>
      <c r="L2119" s="143">
        <f t="shared" si="353"/>
        <v>1.0049999999999999</v>
      </c>
      <c r="M2119" s="145">
        <f>'2024-25 Salary &amp; Benefits'!$E$6</f>
        <v>72728</v>
      </c>
      <c r="N2119" s="145">
        <f>'2024-25 Salary &amp; Benefits'!$F$6</f>
        <v>78209</v>
      </c>
      <c r="O2119" s="9">
        <f t="shared" si="354"/>
        <v>73091.64</v>
      </c>
      <c r="P2119" s="9">
        <f t="shared" si="355"/>
        <v>5508.4100000000035</v>
      </c>
      <c r="Q2119" s="9">
        <f>'2024-25 Salary &amp; Benefits'!G$6</f>
        <v>14418.72</v>
      </c>
      <c r="R2119" s="146">
        <f>'2024-25 Salary &amp; Benefits'!H$6</f>
        <v>0.18149999999999999</v>
      </c>
      <c r="S2119" s="146">
        <f>'2024-25 Salary &amp; Benefits'!I$6</f>
        <v>0.17510000000000001</v>
      </c>
      <c r="T2119" s="9">
        <f t="shared" si="356"/>
        <v>28721.47</v>
      </c>
      <c r="U2119" s="9">
        <f t="shared" si="357"/>
        <v>1310</v>
      </c>
      <c r="V2119" s="9">
        <f t="shared" si="358"/>
        <v>229.38</v>
      </c>
      <c r="W2119" s="9">
        <f t="shared" si="359"/>
        <v>1539.38</v>
      </c>
      <c r="X2119" s="22">
        <f t="shared" si="360"/>
        <v>108860.90000000001</v>
      </c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</row>
    <row r="2120" spans="1:159" s="4" customFormat="1">
      <c r="A2120" s="78" t="s">
        <v>2526</v>
      </c>
      <c r="B2120" s="90" t="s">
        <v>2192</v>
      </c>
      <c r="C2120" s="91">
        <v>4106</v>
      </c>
      <c r="D2120" s="90" t="s">
        <v>2196</v>
      </c>
      <c r="E2120" s="110" t="str">
        <f>VLOOKUP($C2120,'2023-24 School Level AAFTE'!$C$4:$L$2380,9,FALSE)</f>
        <v>Yes</v>
      </c>
      <c r="F2120" s="98">
        <f>VLOOKUP($C2120,'2023-24 School Level AAFTE'!$C$4:$J$2380,8,FALSE)</f>
        <v>402</v>
      </c>
      <c r="G2120" s="100">
        <f>IFERROR(IF(E2120= "yes",VLOOKUP(C2120,Summary!$B:$I,5,0),0),0)</f>
        <v>0</v>
      </c>
      <c r="H2120" s="99">
        <f t="shared" si="351"/>
        <v>402</v>
      </c>
      <c r="I2120" s="157">
        <f>VLOOKUP($A2120,'2024-25 Salary &amp; Benefits'!$A:$I,3,FALSE)</f>
        <v>1</v>
      </c>
      <c r="J2120" s="157">
        <f>VLOOKUP($A2120,'2024-25 Salary &amp; Benefits'!$A:$I,4,FALSE)</f>
        <v>1</v>
      </c>
      <c r="K2120" s="144">
        <f t="shared" si="352"/>
        <v>402</v>
      </c>
      <c r="L2120" s="143">
        <f t="shared" si="353"/>
        <v>1.179</v>
      </c>
      <c r="M2120" s="145">
        <f>'2024-25 Salary &amp; Benefits'!$E$6</f>
        <v>72728</v>
      </c>
      <c r="N2120" s="145">
        <f>'2024-25 Salary &amp; Benefits'!$F$6</f>
        <v>78209</v>
      </c>
      <c r="O2120" s="9">
        <f t="shared" si="354"/>
        <v>85746.31</v>
      </c>
      <c r="P2120" s="9">
        <f t="shared" si="355"/>
        <v>6462.1000000000058</v>
      </c>
      <c r="Q2120" s="9">
        <f>'2024-25 Salary &amp; Benefits'!G$6</f>
        <v>14418.72</v>
      </c>
      <c r="R2120" s="146">
        <f>'2024-25 Salary &amp; Benefits'!H$6</f>
        <v>0.18149999999999999</v>
      </c>
      <c r="S2120" s="146">
        <f>'2024-25 Salary &amp; Benefits'!I$6</f>
        <v>0.17510000000000001</v>
      </c>
      <c r="T2120" s="9">
        <f t="shared" si="356"/>
        <v>33694.14</v>
      </c>
      <c r="U2120" s="9">
        <f t="shared" si="357"/>
        <v>1536.81</v>
      </c>
      <c r="V2120" s="9">
        <f t="shared" si="358"/>
        <v>269.10000000000002</v>
      </c>
      <c r="W2120" s="9">
        <f t="shared" si="359"/>
        <v>1805.9099999999999</v>
      </c>
      <c r="X2120" s="22">
        <f t="shared" si="360"/>
        <v>127708.46</v>
      </c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</row>
    <row r="2121" spans="1:159" s="4" customFormat="1">
      <c r="A2121" s="78" t="s">
        <v>2526</v>
      </c>
      <c r="B2121" s="90" t="s">
        <v>2192</v>
      </c>
      <c r="C2121" s="91">
        <v>2635</v>
      </c>
      <c r="D2121" s="90" t="s">
        <v>50</v>
      </c>
      <c r="E2121" s="110" t="str">
        <f>VLOOKUP($C2121,'2023-24 School Level AAFTE'!$C$4:$L$2380,9,FALSE)</f>
        <v>Yes</v>
      </c>
      <c r="F2121" s="98">
        <f>VLOOKUP($C2121,'2023-24 School Level AAFTE'!$C$4:$J$2380,8,FALSE)</f>
        <v>278.75</v>
      </c>
      <c r="G2121" s="100">
        <f>IFERROR(IF(E2121= "yes",VLOOKUP(C2121,Summary!$B:$I,5,0),0),0)</f>
        <v>0</v>
      </c>
      <c r="H2121" s="99">
        <f t="shared" si="351"/>
        <v>278.75</v>
      </c>
      <c r="I2121" s="157">
        <f>VLOOKUP($A2121,'2024-25 Salary &amp; Benefits'!$A:$I,3,FALSE)</f>
        <v>1</v>
      </c>
      <c r="J2121" s="157">
        <f>VLOOKUP($A2121,'2024-25 Salary &amp; Benefits'!$A:$I,4,FALSE)</f>
        <v>1</v>
      </c>
      <c r="K2121" s="144">
        <f t="shared" si="352"/>
        <v>278.75</v>
      </c>
      <c r="L2121" s="143">
        <f t="shared" si="353"/>
        <v>0.81799999999999995</v>
      </c>
      <c r="M2121" s="145">
        <f>'2024-25 Salary &amp; Benefits'!$E$6</f>
        <v>72728</v>
      </c>
      <c r="N2121" s="145">
        <f>'2024-25 Salary &amp; Benefits'!$F$6</f>
        <v>78209</v>
      </c>
      <c r="O2121" s="9">
        <f t="shared" si="354"/>
        <v>59491.5</v>
      </c>
      <c r="P2121" s="9">
        <f t="shared" si="355"/>
        <v>4483.4599999999991</v>
      </c>
      <c r="Q2121" s="9">
        <f>'2024-25 Salary &amp; Benefits'!G$6</f>
        <v>14418.72</v>
      </c>
      <c r="R2121" s="146">
        <f>'2024-25 Salary &amp; Benefits'!H$6</f>
        <v>0.18149999999999999</v>
      </c>
      <c r="S2121" s="146">
        <f>'2024-25 Salary &amp; Benefits'!I$6</f>
        <v>0.17510000000000001</v>
      </c>
      <c r="T2121" s="9">
        <f t="shared" si="356"/>
        <v>23377.27</v>
      </c>
      <c r="U2121" s="9">
        <f t="shared" si="357"/>
        <v>1066.25</v>
      </c>
      <c r="V2121" s="9">
        <f t="shared" si="358"/>
        <v>186.7</v>
      </c>
      <c r="W2121" s="9">
        <f t="shared" si="359"/>
        <v>1252.95</v>
      </c>
      <c r="X2121" s="22">
        <f t="shared" si="360"/>
        <v>88605.180000000008</v>
      </c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</row>
    <row r="2122" spans="1:159" s="4" customFormat="1">
      <c r="A2122" s="78" t="s">
        <v>2526</v>
      </c>
      <c r="B2122" s="90" t="s">
        <v>2192</v>
      </c>
      <c r="C2122" s="91">
        <v>5262</v>
      </c>
      <c r="D2122" s="90" t="s">
        <v>2198</v>
      </c>
      <c r="E2122" s="110" t="str">
        <f>VLOOKUP($C2122,'2023-24 School Level AAFTE'!$C$4:$L$2380,9,FALSE)</f>
        <v>No</v>
      </c>
      <c r="F2122" s="98">
        <f>VLOOKUP($C2122,'2023-24 School Level AAFTE'!$C$4:$J$2380,8,FALSE)</f>
        <v>503.46</v>
      </c>
      <c r="G2122" s="100">
        <f>IFERROR(IF(E2122= "yes",VLOOKUP(C2122,Summary!$B:$I,5,0),0),0)</f>
        <v>0</v>
      </c>
      <c r="H2122" s="99">
        <f t="shared" si="351"/>
        <v>0</v>
      </c>
      <c r="I2122" s="157">
        <f>VLOOKUP($A2122,'2024-25 Salary &amp; Benefits'!$A:$I,3,FALSE)</f>
        <v>1</v>
      </c>
      <c r="J2122" s="157">
        <f>VLOOKUP($A2122,'2024-25 Salary &amp; Benefits'!$A:$I,4,FALSE)</f>
        <v>1</v>
      </c>
      <c r="K2122" s="144">
        <f t="shared" si="352"/>
        <v>0</v>
      </c>
      <c r="L2122" s="143">
        <f t="shared" si="353"/>
        <v>0</v>
      </c>
      <c r="M2122" s="145">
        <f>'2024-25 Salary &amp; Benefits'!$E$6</f>
        <v>72728</v>
      </c>
      <c r="N2122" s="145">
        <f>'2024-25 Salary &amp; Benefits'!$F$6</f>
        <v>78209</v>
      </c>
      <c r="O2122" s="9">
        <f t="shared" si="354"/>
        <v>0</v>
      </c>
      <c r="P2122" s="9">
        <f t="shared" si="355"/>
        <v>0</v>
      </c>
      <c r="Q2122" s="9">
        <f>'2024-25 Salary &amp; Benefits'!G$6</f>
        <v>14418.72</v>
      </c>
      <c r="R2122" s="146">
        <f>'2024-25 Salary &amp; Benefits'!H$6</f>
        <v>0.18149999999999999</v>
      </c>
      <c r="S2122" s="146">
        <f>'2024-25 Salary &amp; Benefits'!I$6</f>
        <v>0.17510000000000001</v>
      </c>
      <c r="T2122" s="9">
        <f t="shared" si="356"/>
        <v>0</v>
      </c>
      <c r="U2122" s="9">
        <f t="shared" si="357"/>
        <v>0</v>
      </c>
      <c r="V2122" s="9">
        <f t="shared" si="358"/>
        <v>0</v>
      </c>
      <c r="W2122" s="9">
        <f t="shared" si="359"/>
        <v>0</v>
      </c>
      <c r="X2122" s="22">
        <f t="shared" si="360"/>
        <v>0</v>
      </c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</row>
    <row r="2123" spans="1:159" s="4" customFormat="1">
      <c r="A2123" s="78" t="s">
        <v>2526</v>
      </c>
      <c r="B2123" s="90" t="s">
        <v>2192</v>
      </c>
      <c r="C2123" s="91">
        <v>2900</v>
      </c>
      <c r="D2123" s="90" t="s">
        <v>2195</v>
      </c>
      <c r="E2123" s="110" t="str">
        <f>VLOOKUP($C2123,'2023-24 School Level AAFTE'!$C$4:$L$2380,9,FALSE)</f>
        <v>Yes</v>
      </c>
      <c r="F2123" s="98">
        <f>VLOOKUP($C2123,'2023-24 School Level AAFTE'!$C$4:$J$2380,8,FALSE)</f>
        <v>941.53</v>
      </c>
      <c r="G2123" s="100">
        <f>IFERROR(IF(E2123= "yes",VLOOKUP(C2123,Summary!$B:$I,5,0),0),0)</f>
        <v>0</v>
      </c>
      <c r="H2123" s="99">
        <f t="shared" si="351"/>
        <v>941.53</v>
      </c>
      <c r="I2123" s="157">
        <f>VLOOKUP($A2123,'2024-25 Salary &amp; Benefits'!$A:$I,3,FALSE)</f>
        <v>1</v>
      </c>
      <c r="J2123" s="157">
        <f>VLOOKUP($A2123,'2024-25 Salary &amp; Benefits'!$A:$I,4,FALSE)</f>
        <v>1</v>
      </c>
      <c r="K2123" s="144">
        <f t="shared" si="352"/>
        <v>941.53</v>
      </c>
      <c r="L2123" s="143">
        <f t="shared" si="353"/>
        <v>2.762</v>
      </c>
      <c r="M2123" s="145">
        <f>'2024-25 Salary &amp; Benefits'!$E$6</f>
        <v>72728</v>
      </c>
      <c r="N2123" s="145">
        <f>'2024-25 Salary &amp; Benefits'!$F$6</f>
        <v>78209</v>
      </c>
      <c r="O2123" s="9">
        <f t="shared" si="354"/>
        <v>200874.74</v>
      </c>
      <c r="P2123" s="9">
        <f t="shared" si="355"/>
        <v>15138.520000000019</v>
      </c>
      <c r="Q2123" s="9">
        <f>'2024-25 Salary &amp; Benefits'!G$6</f>
        <v>14418.72</v>
      </c>
      <c r="R2123" s="146">
        <f>'2024-25 Salary &amp; Benefits'!H$6</f>
        <v>0.18149999999999999</v>
      </c>
      <c r="S2123" s="146">
        <f>'2024-25 Salary &amp; Benefits'!I$6</f>
        <v>0.17510000000000001</v>
      </c>
      <c r="T2123" s="9">
        <f t="shared" si="356"/>
        <v>78934.02</v>
      </c>
      <c r="U2123" s="9">
        <f t="shared" si="357"/>
        <v>3600.22</v>
      </c>
      <c r="V2123" s="9">
        <f t="shared" si="358"/>
        <v>630.4</v>
      </c>
      <c r="W2123" s="9">
        <f t="shared" si="359"/>
        <v>4230.62</v>
      </c>
      <c r="X2123" s="22">
        <f t="shared" si="360"/>
        <v>299177.90000000002</v>
      </c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</row>
    <row r="2124" spans="1:159" s="4" customFormat="1">
      <c r="A2124" s="78" t="s">
        <v>2526</v>
      </c>
      <c r="B2124" s="90" t="s">
        <v>2192</v>
      </c>
      <c r="C2124" s="91">
        <v>2264</v>
      </c>
      <c r="D2124" s="90" t="s">
        <v>2194</v>
      </c>
      <c r="E2124" s="110" t="str">
        <f>VLOOKUP($C2124,'2023-24 School Level AAFTE'!$C$4:$L$2380,9,FALSE)</f>
        <v>Yes</v>
      </c>
      <c r="F2124" s="98">
        <f>VLOOKUP($C2124,'2023-24 School Level AAFTE'!$C$4:$J$2380,8,FALSE)</f>
        <v>768.44</v>
      </c>
      <c r="G2124" s="100">
        <f>IFERROR(IF(E2124= "yes",VLOOKUP(C2124,Summary!$B:$I,5,0),0),0)</f>
        <v>0</v>
      </c>
      <c r="H2124" s="99">
        <f t="shared" si="351"/>
        <v>768.44</v>
      </c>
      <c r="I2124" s="157">
        <f>VLOOKUP($A2124,'2024-25 Salary &amp; Benefits'!$A:$I,3,FALSE)</f>
        <v>1</v>
      </c>
      <c r="J2124" s="157">
        <f>VLOOKUP($A2124,'2024-25 Salary &amp; Benefits'!$A:$I,4,FALSE)</f>
        <v>1</v>
      </c>
      <c r="K2124" s="144">
        <f t="shared" si="352"/>
        <v>768.44</v>
      </c>
      <c r="L2124" s="143">
        <f t="shared" si="353"/>
        <v>2.254</v>
      </c>
      <c r="M2124" s="145">
        <f>'2024-25 Salary &amp; Benefits'!$E$6</f>
        <v>72728</v>
      </c>
      <c r="N2124" s="145">
        <f>'2024-25 Salary &amp; Benefits'!$F$6</f>
        <v>78209</v>
      </c>
      <c r="O2124" s="9">
        <f t="shared" si="354"/>
        <v>163928.91</v>
      </c>
      <c r="P2124" s="9">
        <f t="shared" si="355"/>
        <v>12354.179999999993</v>
      </c>
      <c r="Q2124" s="9">
        <f>'2024-25 Salary &amp; Benefits'!G$6</f>
        <v>14418.72</v>
      </c>
      <c r="R2124" s="146">
        <f>'2024-25 Salary &amp; Benefits'!H$6</f>
        <v>0.18149999999999999</v>
      </c>
      <c r="S2124" s="146">
        <f>'2024-25 Salary &amp; Benefits'!I$6</f>
        <v>0.17510000000000001</v>
      </c>
      <c r="T2124" s="9">
        <f t="shared" si="356"/>
        <v>64416.11</v>
      </c>
      <c r="U2124" s="9">
        <f t="shared" si="357"/>
        <v>2938.05</v>
      </c>
      <c r="V2124" s="9">
        <f t="shared" si="358"/>
        <v>514.45000000000005</v>
      </c>
      <c r="W2124" s="9">
        <f t="shared" si="359"/>
        <v>3452.5</v>
      </c>
      <c r="X2124" s="22">
        <f t="shared" si="360"/>
        <v>244151.7</v>
      </c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</row>
    <row r="2125" spans="1:159" s="4" customFormat="1">
      <c r="A2125" s="78" t="s">
        <v>2526</v>
      </c>
      <c r="B2125" s="90" t="s">
        <v>2192</v>
      </c>
      <c r="C2125" s="91">
        <v>4588</v>
      </c>
      <c r="D2125" s="90" t="s">
        <v>2197</v>
      </c>
      <c r="E2125" s="110" t="str">
        <f>VLOOKUP($C2125,'2023-24 School Level AAFTE'!$C$4:$L$2380,9,FALSE)</f>
        <v>Yes</v>
      </c>
      <c r="F2125" s="98">
        <f>VLOOKUP($C2125,'2023-24 School Level AAFTE'!$C$4:$J$2380,8,FALSE)</f>
        <v>456.86</v>
      </c>
      <c r="G2125" s="100">
        <f>IFERROR(IF(E2125= "yes",VLOOKUP(C2125,Summary!$B:$I,5,0),0),0)</f>
        <v>0</v>
      </c>
      <c r="H2125" s="99">
        <f t="shared" si="351"/>
        <v>456.86</v>
      </c>
      <c r="I2125" s="157">
        <f>VLOOKUP($A2125,'2024-25 Salary &amp; Benefits'!$A:$I,3,FALSE)</f>
        <v>1</v>
      </c>
      <c r="J2125" s="157">
        <f>VLOOKUP($A2125,'2024-25 Salary &amp; Benefits'!$A:$I,4,FALSE)</f>
        <v>1</v>
      </c>
      <c r="K2125" s="144">
        <f t="shared" si="352"/>
        <v>456.86</v>
      </c>
      <c r="L2125" s="143">
        <f t="shared" si="353"/>
        <v>1.34</v>
      </c>
      <c r="M2125" s="145">
        <f>'2024-25 Salary &amp; Benefits'!$E$6</f>
        <v>72728</v>
      </c>
      <c r="N2125" s="145">
        <f>'2024-25 Salary &amp; Benefits'!$F$6</f>
        <v>78209</v>
      </c>
      <c r="O2125" s="9">
        <f t="shared" si="354"/>
        <v>97455.52</v>
      </c>
      <c r="P2125" s="9">
        <f t="shared" si="355"/>
        <v>7344.5399999999936</v>
      </c>
      <c r="Q2125" s="9">
        <f>'2024-25 Salary &amp; Benefits'!G$6</f>
        <v>14418.72</v>
      </c>
      <c r="R2125" s="146">
        <f>'2024-25 Salary &amp; Benefits'!H$6</f>
        <v>0.18149999999999999</v>
      </c>
      <c r="S2125" s="146">
        <f>'2024-25 Salary &amp; Benefits'!I$6</f>
        <v>0.17510000000000001</v>
      </c>
      <c r="T2125" s="9">
        <f t="shared" si="356"/>
        <v>38295.29</v>
      </c>
      <c r="U2125" s="9">
        <f t="shared" si="357"/>
        <v>1746.67</v>
      </c>
      <c r="V2125" s="9">
        <f t="shared" si="358"/>
        <v>305.83999999999997</v>
      </c>
      <c r="W2125" s="9">
        <f t="shared" si="359"/>
        <v>2052.5100000000002</v>
      </c>
      <c r="X2125" s="22">
        <f t="shared" si="360"/>
        <v>145147.85999999999</v>
      </c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</row>
    <row r="2126" spans="1:159" s="4" customFormat="1">
      <c r="A2126" s="78" t="s">
        <v>2493</v>
      </c>
      <c r="B2126" s="90" t="s">
        <v>2026</v>
      </c>
      <c r="C2126" s="91">
        <v>2160</v>
      </c>
      <c r="D2126" s="90" t="s">
        <v>2027</v>
      </c>
      <c r="E2126" s="110" t="str">
        <f>VLOOKUP($C2126,'2023-24 School Level AAFTE'!$C$4:$L$2380,9,FALSE)</f>
        <v>Yes</v>
      </c>
      <c r="F2126" s="98">
        <f>VLOOKUP($C2126,'2023-24 School Level AAFTE'!$C$4:$J$2380,8,FALSE)</f>
        <v>234.10999999999999</v>
      </c>
      <c r="G2126" s="100">
        <f>IFERROR(IF(E2126= "yes",VLOOKUP(C2126,Summary!$B:$I,5,0),0),0)</f>
        <v>0</v>
      </c>
      <c r="H2126" s="99">
        <f t="shared" si="351"/>
        <v>234.10999999999999</v>
      </c>
      <c r="I2126" s="157">
        <f>VLOOKUP($A2126,'2024-25 Salary &amp; Benefits'!$A:$I,3,FALSE)</f>
        <v>1</v>
      </c>
      <c r="J2126" s="157">
        <f>VLOOKUP($A2126,'2024-25 Salary &amp; Benefits'!$A:$I,4,FALSE)</f>
        <v>1</v>
      </c>
      <c r="K2126" s="144">
        <f t="shared" si="352"/>
        <v>234.10999999999999</v>
      </c>
      <c r="L2126" s="143">
        <f t="shared" si="353"/>
        <v>0.68700000000000006</v>
      </c>
      <c r="M2126" s="145">
        <f>'2024-25 Salary &amp; Benefits'!$E$6</f>
        <v>72728</v>
      </c>
      <c r="N2126" s="145">
        <f>'2024-25 Salary &amp; Benefits'!$F$6</f>
        <v>78209</v>
      </c>
      <c r="O2126" s="9">
        <f t="shared" si="354"/>
        <v>49964.14</v>
      </c>
      <c r="P2126" s="9">
        <f t="shared" si="355"/>
        <v>3765.4400000000023</v>
      </c>
      <c r="Q2126" s="9">
        <f>'2024-25 Salary &amp; Benefits'!G$6</f>
        <v>14418.72</v>
      </c>
      <c r="R2126" s="146">
        <f>'2024-25 Salary &amp; Benefits'!H$6</f>
        <v>0.18149999999999999</v>
      </c>
      <c r="S2126" s="146">
        <f>'2024-25 Salary &amp; Benefits'!I$6</f>
        <v>0.17510000000000001</v>
      </c>
      <c r="T2126" s="9">
        <f t="shared" si="356"/>
        <v>19633.48</v>
      </c>
      <c r="U2126" s="9">
        <f t="shared" si="357"/>
        <v>895.49</v>
      </c>
      <c r="V2126" s="9">
        <f t="shared" si="358"/>
        <v>156.80000000000001</v>
      </c>
      <c r="W2126" s="9">
        <f t="shared" si="359"/>
        <v>1052.29</v>
      </c>
      <c r="X2126" s="22">
        <f t="shared" si="360"/>
        <v>74415.349999999991</v>
      </c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</row>
    <row r="2127" spans="1:159" s="4" customFormat="1">
      <c r="A2127" s="78" t="s">
        <v>2267</v>
      </c>
      <c r="B2127" s="90" t="s">
        <v>308</v>
      </c>
      <c r="C2127" s="91">
        <v>4264</v>
      </c>
      <c r="D2127" s="90" t="s">
        <v>310</v>
      </c>
      <c r="E2127" s="110" t="str">
        <f>VLOOKUP($C2127,'2023-24 School Level AAFTE'!$C$4:$L$2380,9,FALSE)</f>
        <v>No</v>
      </c>
      <c r="F2127" s="98">
        <f>VLOOKUP($C2127,'2023-24 School Level AAFTE'!$C$4:$J$2380,8,FALSE)</f>
        <v>378.01</v>
      </c>
      <c r="G2127" s="100">
        <f>IFERROR(IF(E2127= "yes",VLOOKUP(C2127,Summary!$B:$I,5,0),0),0)</f>
        <v>0</v>
      </c>
      <c r="H2127" s="99">
        <f t="shared" si="351"/>
        <v>0</v>
      </c>
      <c r="I2127" s="157">
        <f>VLOOKUP($A2127,'2024-25 Salary &amp; Benefits'!$A:$I,3,FALSE)</f>
        <v>1.01</v>
      </c>
      <c r="J2127" s="157">
        <f>VLOOKUP($A2127,'2024-25 Salary &amp; Benefits'!$A:$I,4,FALSE)</f>
        <v>1.01</v>
      </c>
      <c r="K2127" s="144">
        <f t="shared" si="352"/>
        <v>0</v>
      </c>
      <c r="L2127" s="143">
        <f t="shared" si="353"/>
        <v>0</v>
      </c>
      <c r="M2127" s="145">
        <f>'2024-25 Salary &amp; Benefits'!$E$6</f>
        <v>72728</v>
      </c>
      <c r="N2127" s="145">
        <f>'2024-25 Salary &amp; Benefits'!$F$6</f>
        <v>78209</v>
      </c>
      <c r="O2127" s="9">
        <f t="shared" si="354"/>
        <v>0</v>
      </c>
      <c r="P2127" s="9">
        <f t="shared" si="355"/>
        <v>0</v>
      </c>
      <c r="Q2127" s="9">
        <f>'2024-25 Salary &amp; Benefits'!G$6</f>
        <v>14418.72</v>
      </c>
      <c r="R2127" s="146">
        <f>'2024-25 Salary &amp; Benefits'!H$6</f>
        <v>0.18149999999999999</v>
      </c>
      <c r="S2127" s="146">
        <f>'2024-25 Salary &amp; Benefits'!I$6</f>
        <v>0.17510000000000001</v>
      </c>
      <c r="T2127" s="9">
        <f t="shared" si="356"/>
        <v>0</v>
      </c>
      <c r="U2127" s="9">
        <f t="shared" si="357"/>
        <v>0</v>
      </c>
      <c r="V2127" s="9">
        <f t="shared" si="358"/>
        <v>0</v>
      </c>
      <c r="W2127" s="9">
        <f t="shared" si="359"/>
        <v>0</v>
      </c>
      <c r="X2127" s="22">
        <f t="shared" si="360"/>
        <v>0</v>
      </c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</row>
    <row r="2128" spans="1:159" s="4" customFormat="1">
      <c r="A2128" s="78" t="s">
        <v>2267</v>
      </c>
      <c r="B2128" s="90" t="s">
        <v>308</v>
      </c>
      <c r="C2128" s="91">
        <v>2560</v>
      </c>
      <c r="D2128" s="90" t="s">
        <v>309</v>
      </c>
      <c r="E2128" s="110" t="str">
        <f>VLOOKUP($C2128,'2023-24 School Level AAFTE'!$C$4:$L$2380,9,FALSE)</f>
        <v>No</v>
      </c>
      <c r="F2128" s="98">
        <f>VLOOKUP($C2128,'2023-24 School Level AAFTE'!$C$4:$J$2380,8,FALSE)</f>
        <v>297.27000000000004</v>
      </c>
      <c r="G2128" s="100">
        <f>IFERROR(IF(E2128= "yes",VLOOKUP(C2128,Summary!$B:$I,5,0),0),0)</f>
        <v>0</v>
      </c>
      <c r="H2128" s="99">
        <f t="shared" si="351"/>
        <v>0</v>
      </c>
      <c r="I2128" s="157">
        <f>VLOOKUP($A2128,'2024-25 Salary &amp; Benefits'!$A:$I,3,FALSE)</f>
        <v>1.01</v>
      </c>
      <c r="J2128" s="157">
        <f>VLOOKUP($A2128,'2024-25 Salary &amp; Benefits'!$A:$I,4,FALSE)</f>
        <v>1.01</v>
      </c>
      <c r="K2128" s="144">
        <f t="shared" si="352"/>
        <v>0</v>
      </c>
      <c r="L2128" s="143">
        <f t="shared" si="353"/>
        <v>0</v>
      </c>
      <c r="M2128" s="145">
        <f>'2024-25 Salary &amp; Benefits'!$E$6</f>
        <v>72728</v>
      </c>
      <c r="N2128" s="145">
        <f>'2024-25 Salary &amp; Benefits'!$F$6</f>
        <v>78209</v>
      </c>
      <c r="O2128" s="9">
        <f t="shared" si="354"/>
        <v>0</v>
      </c>
      <c r="P2128" s="9">
        <f t="shared" si="355"/>
        <v>0</v>
      </c>
      <c r="Q2128" s="9">
        <f>'2024-25 Salary &amp; Benefits'!G$6</f>
        <v>14418.72</v>
      </c>
      <c r="R2128" s="146">
        <f>'2024-25 Salary &amp; Benefits'!H$6</f>
        <v>0.18149999999999999</v>
      </c>
      <c r="S2128" s="146">
        <f>'2024-25 Salary &amp; Benefits'!I$6</f>
        <v>0.17510000000000001</v>
      </c>
      <c r="T2128" s="9">
        <f t="shared" si="356"/>
        <v>0</v>
      </c>
      <c r="U2128" s="9">
        <f t="shared" si="357"/>
        <v>0</v>
      </c>
      <c r="V2128" s="9">
        <f t="shared" si="358"/>
        <v>0</v>
      </c>
      <c r="W2128" s="9">
        <f t="shared" si="359"/>
        <v>0</v>
      </c>
      <c r="X2128" s="22">
        <f t="shared" si="360"/>
        <v>0</v>
      </c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</row>
    <row r="2129" spans="1:159" s="4" customFormat="1">
      <c r="A2129" s="78" t="s">
        <v>2356</v>
      </c>
      <c r="B2129" s="90" t="s">
        <v>1097</v>
      </c>
      <c r="C2129" s="91">
        <v>3062</v>
      </c>
      <c r="D2129" s="90" t="s">
        <v>1099</v>
      </c>
      <c r="E2129" s="110" t="str">
        <f>VLOOKUP($C2129,'2023-24 School Level AAFTE'!$C$4:$L$2380,9,FALSE)</f>
        <v>No</v>
      </c>
      <c r="F2129" s="98">
        <f>VLOOKUP($C2129,'2023-24 School Level AAFTE'!$C$4:$J$2380,8,FALSE)</f>
        <v>75.430000000000007</v>
      </c>
      <c r="G2129" s="100">
        <f>IFERROR(IF(E2129= "yes",VLOOKUP(C2129,Summary!$B:$I,5,0),0),0)</f>
        <v>0</v>
      </c>
      <c r="H2129" s="99">
        <f t="shared" si="351"/>
        <v>0</v>
      </c>
      <c r="I2129" s="157">
        <f>VLOOKUP($A2129,'2024-25 Salary &amp; Benefits'!$A:$I,3,FALSE)</f>
        <v>1</v>
      </c>
      <c r="J2129" s="157">
        <f>VLOOKUP($A2129,'2024-25 Salary &amp; Benefits'!$A:$I,4,FALSE)</f>
        <v>1</v>
      </c>
      <c r="K2129" s="144">
        <f t="shared" si="352"/>
        <v>0</v>
      </c>
      <c r="L2129" s="143">
        <f t="shared" si="353"/>
        <v>0</v>
      </c>
      <c r="M2129" s="145">
        <f>'2024-25 Salary &amp; Benefits'!$E$6</f>
        <v>72728</v>
      </c>
      <c r="N2129" s="145">
        <f>'2024-25 Salary &amp; Benefits'!$F$6</f>
        <v>78209</v>
      </c>
      <c r="O2129" s="9">
        <f t="shared" si="354"/>
        <v>0</v>
      </c>
      <c r="P2129" s="9">
        <f t="shared" si="355"/>
        <v>0</v>
      </c>
      <c r="Q2129" s="9">
        <f>'2024-25 Salary &amp; Benefits'!G$6</f>
        <v>14418.72</v>
      </c>
      <c r="R2129" s="146">
        <f>'2024-25 Salary &amp; Benefits'!H$6</f>
        <v>0.18149999999999999</v>
      </c>
      <c r="S2129" s="146">
        <f>'2024-25 Salary &amp; Benefits'!I$6</f>
        <v>0.17510000000000001</v>
      </c>
      <c r="T2129" s="9">
        <f t="shared" si="356"/>
        <v>0</v>
      </c>
      <c r="U2129" s="9">
        <f t="shared" si="357"/>
        <v>0</v>
      </c>
      <c r="V2129" s="9">
        <f t="shared" si="358"/>
        <v>0</v>
      </c>
      <c r="W2129" s="9">
        <f t="shared" si="359"/>
        <v>0</v>
      </c>
      <c r="X2129" s="22">
        <f t="shared" si="360"/>
        <v>0</v>
      </c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</row>
    <row r="2130" spans="1:159" s="4" customFormat="1">
      <c r="A2130" s="78" t="s">
        <v>2356</v>
      </c>
      <c r="B2130" s="90" t="s">
        <v>1097</v>
      </c>
      <c r="C2130" s="91">
        <v>2676</v>
      </c>
      <c r="D2130" s="90" t="s">
        <v>1098</v>
      </c>
      <c r="E2130" s="110" t="str">
        <f>VLOOKUP($C2130,'2023-24 School Level AAFTE'!$C$4:$L$2380,9,FALSE)</f>
        <v>No</v>
      </c>
      <c r="F2130" s="98">
        <f>VLOOKUP($C2130,'2023-24 School Level AAFTE'!$C$4:$J$2380,8,FALSE)</f>
        <v>130.07</v>
      </c>
      <c r="G2130" s="100">
        <f>IFERROR(IF(E2130= "yes",VLOOKUP(C2130,Summary!$B:$I,5,0),0),0)</f>
        <v>0</v>
      </c>
      <c r="H2130" s="99">
        <f t="shared" si="351"/>
        <v>0</v>
      </c>
      <c r="I2130" s="157">
        <f>VLOOKUP($A2130,'2024-25 Salary &amp; Benefits'!$A:$I,3,FALSE)</f>
        <v>1</v>
      </c>
      <c r="J2130" s="157">
        <f>VLOOKUP($A2130,'2024-25 Salary &amp; Benefits'!$A:$I,4,FALSE)</f>
        <v>1</v>
      </c>
      <c r="K2130" s="144">
        <f t="shared" si="352"/>
        <v>0</v>
      </c>
      <c r="L2130" s="143">
        <f t="shared" si="353"/>
        <v>0</v>
      </c>
      <c r="M2130" s="145">
        <f>'2024-25 Salary &amp; Benefits'!$E$6</f>
        <v>72728</v>
      </c>
      <c r="N2130" s="145">
        <f>'2024-25 Salary &amp; Benefits'!$F$6</f>
        <v>78209</v>
      </c>
      <c r="O2130" s="9">
        <f t="shared" si="354"/>
        <v>0</v>
      </c>
      <c r="P2130" s="9">
        <f t="shared" si="355"/>
        <v>0</v>
      </c>
      <c r="Q2130" s="9">
        <f>'2024-25 Salary &amp; Benefits'!G$6</f>
        <v>14418.72</v>
      </c>
      <c r="R2130" s="146">
        <f>'2024-25 Salary &amp; Benefits'!H$6</f>
        <v>0.18149999999999999</v>
      </c>
      <c r="S2130" s="146">
        <f>'2024-25 Salary &amp; Benefits'!I$6</f>
        <v>0.17510000000000001</v>
      </c>
      <c r="T2130" s="9">
        <f t="shared" si="356"/>
        <v>0</v>
      </c>
      <c r="U2130" s="9">
        <f t="shared" si="357"/>
        <v>0</v>
      </c>
      <c r="V2130" s="9">
        <f t="shared" si="358"/>
        <v>0</v>
      </c>
      <c r="W2130" s="9">
        <f t="shared" si="359"/>
        <v>0</v>
      </c>
      <c r="X2130" s="22">
        <f t="shared" si="360"/>
        <v>0</v>
      </c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</row>
    <row r="2131" spans="1:159" s="4" customFormat="1">
      <c r="A2131" s="78" t="s">
        <v>2328</v>
      </c>
      <c r="B2131" s="90" t="s">
        <v>787</v>
      </c>
      <c r="C2131" s="91">
        <v>3226</v>
      </c>
      <c r="D2131" s="90" t="s">
        <v>790</v>
      </c>
      <c r="E2131" s="110" t="str">
        <f>VLOOKUP($C2131,'2023-24 School Level AAFTE'!$C$4:$L$2380,9,FALSE)</f>
        <v>Yes</v>
      </c>
      <c r="F2131" s="98">
        <f>VLOOKUP($C2131,'2023-24 School Level AAFTE'!$C$4:$J$2380,8,FALSE)</f>
        <v>448.14</v>
      </c>
      <c r="G2131" s="100">
        <f>IFERROR(IF(E2131= "yes",VLOOKUP(C2131,Summary!$B:$I,5,0),0),0)</f>
        <v>0</v>
      </c>
      <c r="H2131" s="99">
        <f t="shared" si="351"/>
        <v>448.14</v>
      </c>
      <c r="I2131" s="157">
        <f>VLOOKUP($A2131,'2024-25 Salary &amp; Benefits'!$A:$I,3,FALSE)</f>
        <v>1.18</v>
      </c>
      <c r="J2131" s="157">
        <f>VLOOKUP($A2131,'2024-25 Salary &amp; Benefits'!$A:$I,4,FALSE)</f>
        <v>1.18</v>
      </c>
      <c r="K2131" s="144">
        <f t="shared" si="352"/>
        <v>448.14</v>
      </c>
      <c r="L2131" s="143">
        <f t="shared" si="353"/>
        <v>1.3149999999999999</v>
      </c>
      <c r="M2131" s="145">
        <f>'2024-25 Salary &amp; Benefits'!$E$6</f>
        <v>72728</v>
      </c>
      <c r="N2131" s="145">
        <f>'2024-25 Salary &amp; Benefits'!$F$6</f>
        <v>78209</v>
      </c>
      <c r="O2131" s="9">
        <f t="shared" si="354"/>
        <v>112852.04</v>
      </c>
      <c r="P2131" s="9">
        <f t="shared" si="355"/>
        <v>8504.8700000000099</v>
      </c>
      <c r="Q2131" s="9">
        <f>'2024-25 Salary &amp; Benefits'!G$6</f>
        <v>14418.72</v>
      </c>
      <c r="R2131" s="146">
        <f>'2024-25 Salary &amp; Benefits'!H$6</f>
        <v>0.18149999999999999</v>
      </c>
      <c r="S2131" s="146">
        <f>'2024-25 Salary &amp; Benefits'!I$6</f>
        <v>0.17510000000000001</v>
      </c>
      <c r="T2131" s="9">
        <f t="shared" si="356"/>
        <v>40932.46</v>
      </c>
      <c r="U2131" s="9">
        <f t="shared" si="357"/>
        <v>2022.62</v>
      </c>
      <c r="V2131" s="9">
        <f t="shared" si="358"/>
        <v>354.16</v>
      </c>
      <c r="W2131" s="9">
        <f t="shared" si="359"/>
        <v>2376.7799999999997</v>
      </c>
      <c r="X2131" s="22">
        <f t="shared" si="360"/>
        <v>164666.15</v>
      </c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</row>
    <row r="2132" spans="1:159" s="4" customFormat="1">
      <c r="A2132" s="78" t="s">
        <v>2328</v>
      </c>
      <c r="B2132" s="90" t="s">
        <v>787</v>
      </c>
      <c r="C2132" s="91">
        <v>2848</v>
      </c>
      <c r="D2132" s="90" t="s">
        <v>789</v>
      </c>
      <c r="E2132" s="110" t="str">
        <f>VLOOKUP($C2132,'2023-24 School Level AAFTE'!$C$4:$L$2380,9,FALSE)</f>
        <v>Yes</v>
      </c>
      <c r="F2132" s="98">
        <f>VLOOKUP($C2132,'2023-24 School Level AAFTE'!$C$4:$J$2380,8,FALSE)</f>
        <v>882.06</v>
      </c>
      <c r="G2132" s="100">
        <f>IFERROR(IF(E2132= "yes",VLOOKUP(C2132,Summary!$B:$I,5,0),0),0)</f>
        <v>0</v>
      </c>
      <c r="H2132" s="99">
        <f t="shared" si="351"/>
        <v>882.06</v>
      </c>
      <c r="I2132" s="157">
        <f>VLOOKUP($A2132,'2024-25 Salary &amp; Benefits'!$A:$I,3,FALSE)</f>
        <v>1.18</v>
      </c>
      <c r="J2132" s="157">
        <f>VLOOKUP($A2132,'2024-25 Salary &amp; Benefits'!$A:$I,4,FALSE)</f>
        <v>1.18</v>
      </c>
      <c r="K2132" s="144">
        <f t="shared" si="352"/>
        <v>882.06</v>
      </c>
      <c r="L2132" s="143">
        <f t="shared" si="353"/>
        <v>2.5870000000000002</v>
      </c>
      <c r="M2132" s="145">
        <f>'2024-25 Salary &amp; Benefits'!$E$6</f>
        <v>72728</v>
      </c>
      <c r="N2132" s="145">
        <f>'2024-25 Salary &amp; Benefits'!$F$6</f>
        <v>78209</v>
      </c>
      <c r="O2132" s="9">
        <f t="shared" si="354"/>
        <v>222013.86</v>
      </c>
      <c r="P2132" s="9">
        <f t="shared" si="355"/>
        <v>16731.630000000005</v>
      </c>
      <c r="Q2132" s="9">
        <f>'2024-25 Salary &amp; Benefits'!G$6</f>
        <v>14418.72</v>
      </c>
      <c r="R2132" s="146">
        <f>'2024-25 Salary &amp; Benefits'!H$6</f>
        <v>0.18149999999999999</v>
      </c>
      <c r="S2132" s="146">
        <f>'2024-25 Salary &amp; Benefits'!I$6</f>
        <v>0.17510000000000001</v>
      </c>
      <c r="T2132" s="9">
        <f t="shared" si="356"/>
        <v>80526.45</v>
      </c>
      <c r="U2132" s="9">
        <f t="shared" si="357"/>
        <v>3979.09</v>
      </c>
      <c r="V2132" s="9">
        <f t="shared" si="358"/>
        <v>696.74</v>
      </c>
      <c r="W2132" s="9">
        <f t="shared" si="359"/>
        <v>4675.83</v>
      </c>
      <c r="X2132" s="22">
        <f t="shared" si="360"/>
        <v>323947.77</v>
      </c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</row>
    <row r="2133" spans="1:159" s="4" customFormat="1">
      <c r="A2133" s="78" t="s">
        <v>2328</v>
      </c>
      <c r="B2133" s="90" t="s">
        <v>787</v>
      </c>
      <c r="C2133" s="91">
        <v>2564</v>
      </c>
      <c r="D2133" s="90" t="s">
        <v>788</v>
      </c>
      <c r="E2133" s="110" t="str">
        <f>VLOOKUP($C2133,'2023-24 School Level AAFTE'!$C$4:$L$2380,9,FALSE)</f>
        <v>Yes</v>
      </c>
      <c r="F2133" s="98">
        <f>VLOOKUP($C2133,'2023-24 School Level AAFTE'!$C$4:$J$2380,8,FALSE)</f>
        <v>600.22</v>
      </c>
      <c r="G2133" s="100">
        <f>IFERROR(IF(E2133= "yes",VLOOKUP(C2133,Summary!$B:$I,5,0),0),0)</f>
        <v>0</v>
      </c>
      <c r="H2133" s="99">
        <f t="shared" si="351"/>
        <v>600.22</v>
      </c>
      <c r="I2133" s="157">
        <f>VLOOKUP($A2133,'2024-25 Salary &amp; Benefits'!$A:$I,3,FALSE)</f>
        <v>1.18</v>
      </c>
      <c r="J2133" s="157">
        <f>VLOOKUP($A2133,'2024-25 Salary &amp; Benefits'!$A:$I,4,FALSE)</f>
        <v>1.18</v>
      </c>
      <c r="K2133" s="144">
        <f t="shared" si="352"/>
        <v>600.22</v>
      </c>
      <c r="L2133" s="143">
        <f t="shared" si="353"/>
        <v>1.7609999999999999</v>
      </c>
      <c r="M2133" s="145">
        <f>'2024-25 Salary &amp; Benefits'!$E$6</f>
        <v>72728</v>
      </c>
      <c r="N2133" s="145">
        <f>'2024-25 Salary &amp; Benefits'!$F$6</f>
        <v>78209</v>
      </c>
      <c r="O2133" s="9">
        <f t="shared" si="354"/>
        <v>151127.32999999999</v>
      </c>
      <c r="P2133" s="9">
        <f t="shared" si="355"/>
        <v>11389.410000000003</v>
      </c>
      <c r="Q2133" s="9">
        <f>'2024-25 Salary &amp; Benefits'!G$6</f>
        <v>14418.72</v>
      </c>
      <c r="R2133" s="146">
        <f>'2024-25 Salary &amp; Benefits'!H$6</f>
        <v>0.18149999999999999</v>
      </c>
      <c r="S2133" s="146">
        <f>'2024-25 Salary &amp; Benefits'!I$6</f>
        <v>0.17510000000000001</v>
      </c>
      <c r="T2133" s="9">
        <f t="shared" si="356"/>
        <v>54815.26</v>
      </c>
      <c r="U2133" s="9">
        <f t="shared" si="357"/>
        <v>2708.61</v>
      </c>
      <c r="V2133" s="9">
        <f t="shared" si="358"/>
        <v>474.28</v>
      </c>
      <c r="W2133" s="9">
        <f t="shared" si="359"/>
        <v>3182.8900000000003</v>
      </c>
      <c r="X2133" s="22">
        <f t="shared" si="360"/>
        <v>220514.89</v>
      </c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</row>
    <row r="2134" spans="1:159" s="4" customFormat="1">
      <c r="A2134" s="78" t="s">
        <v>2328</v>
      </c>
      <c r="B2134" s="90" t="s">
        <v>787</v>
      </c>
      <c r="C2134" s="96">
        <v>3635</v>
      </c>
      <c r="D2134" s="81" t="s">
        <v>792</v>
      </c>
      <c r="E2134" s="110" t="str">
        <f>VLOOKUP($C2134,'2023-24 School Level AAFTE'!$C$4:$L$2380,9,FALSE)</f>
        <v>Yes</v>
      </c>
      <c r="F2134" s="98">
        <f>VLOOKUP($C2134,'2023-24 School Level AAFTE'!$C$4:$J$2380,8,FALSE)</f>
        <v>358.43</v>
      </c>
      <c r="G2134" s="100">
        <f>IFERROR(IF(E2134= "yes",VLOOKUP(C2134,Summary!$B:$I,5,0),0),0)</f>
        <v>0</v>
      </c>
      <c r="H2134" s="99">
        <f t="shared" si="351"/>
        <v>358.43</v>
      </c>
      <c r="I2134" s="157">
        <f>VLOOKUP($A2134,'2024-25 Salary &amp; Benefits'!$A:$I,3,FALSE)</f>
        <v>1.18</v>
      </c>
      <c r="J2134" s="157">
        <f>VLOOKUP($A2134,'2024-25 Salary &amp; Benefits'!$A:$I,4,FALSE)</f>
        <v>1.18</v>
      </c>
      <c r="K2134" s="144">
        <f t="shared" si="352"/>
        <v>358.43</v>
      </c>
      <c r="L2134" s="143">
        <f t="shared" si="353"/>
        <v>1.0509999999999999</v>
      </c>
      <c r="M2134" s="145">
        <f>'2024-25 Salary &amp; Benefits'!$E$6</f>
        <v>72728</v>
      </c>
      <c r="N2134" s="145">
        <f>'2024-25 Salary &amp; Benefits'!$F$6</f>
        <v>78209</v>
      </c>
      <c r="O2134" s="9">
        <f t="shared" si="354"/>
        <v>90195.81</v>
      </c>
      <c r="P2134" s="9">
        <f t="shared" si="355"/>
        <v>6797.4300000000076</v>
      </c>
      <c r="Q2134" s="9">
        <f>'2024-25 Salary &amp; Benefits'!G$6</f>
        <v>14418.72</v>
      </c>
      <c r="R2134" s="146">
        <f>'2024-25 Salary &amp; Benefits'!H$6</f>
        <v>0.18149999999999999</v>
      </c>
      <c r="S2134" s="146">
        <f>'2024-25 Salary &amp; Benefits'!I$6</f>
        <v>0.17510000000000001</v>
      </c>
      <c r="T2134" s="9">
        <f t="shared" si="356"/>
        <v>32714.84</v>
      </c>
      <c r="U2134" s="9">
        <f t="shared" si="357"/>
        <v>1616.55</v>
      </c>
      <c r="V2134" s="9">
        <f t="shared" si="358"/>
        <v>283.06</v>
      </c>
      <c r="W2134" s="9">
        <f t="shared" si="359"/>
        <v>1899.61</v>
      </c>
      <c r="X2134" s="22">
        <f t="shared" si="360"/>
        <v>131607.69</v>
      </c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</row>
    <row r="2135" spans="1:159" s="4" customFormat="1">
      <c r="A2135" s="78" t="s">
        <v>2328</v>
      </c>
      <c r="B2135" s="90" t="s">
        <v>787</v>
      </c>
      <c r="C2135" s="91">
        <v>3488</v>
      </c>
      <c r="D2135" s="90" t="s">
        <v>791</v>
      </c>
      <c r="E2135" s="110" t="str">
        <f>VLOOKUP($C2135,'2023-24 School Level AAFTE'!$C$4:$L$2380,9,FALSE)</f>
        <v>Yes</v>
      </c>
      <c r="F2135" s="98">
        <f>VLOOKUP($C2135,'2023-24 School Level AAFTE'!$C$4:$J$2380,8,FALSE)</f>
        <v>416.36</v>
      </c>
      <c r="G2135" s="100">
        <f>IFERROR(IF(E2135= "yes",VLOOKUP(C2135,Summary!$B:$I,5,0),0),0)</f>
        <v>0</v>
      </c>
      <c r="H2135" s="99">
        <f t="shared" si="351"/>
        <v>416.36</v>
      </c>
      <c r="I2135" s="157">
        <f>VLOOKUP($A2135,'2024-25 Salary &amp; Benefits'!$A:$I,3,FALSE)</f>
        <v>1.18</v>
      </c>
      <c r="J2135" s="157">
        <f>VLOOKUP($A2135,'2024-25 Salary &amp; Benefits'!$A:$I,4,FALSE)</f>
        <v>1.18</v>
      </c>
      <c r="K2135" s="144">
        <f t="shared" si="352"/>
        <v>416.36</v>
      </c>
      <c r="L2135" s="143">
        <f t="shared" si="353"/>
        <v>1.2210000000000001</v>
      </c>
      <c r="M2135" s="145">
        <f>'2024-25 Salary &amp; Benefits'!$E$6</f>
        <v>72728</v>
      </c>
      <c r="N2135" s="145">
        <f>'2024-25 Salary &amp; Benefits'!$F$6</f>
        <v>78209</v>
      </c>
      <c r="O2135" s="9">
        <f t="shared" si="354"/>
        <v>104785.05</v>
      </c>
      <c r="P2135" s="9">
        <f t="shared" si="355"/>
        <v>7896.9100000000035</v>
      </c>
      <c r="Q2135" s="9">
        <f>'2024-25 Salary &amp; Benefits'!G$6</f>
        <v>14418.72</v>
      </c>
      <c r="R2135" s="146">
        <f>'2024-25 Salary &amp; Benefits'!H$6</f>
        <v>0.18149999999999999</v>
      </c>
      <c r="S2135" s="146">
        <f>'2024-25 Salary &amp; Benefits'!I$6</f>
        <v>0.17510000000000001</v>
      </c>
      <c r="T2135" s="9">
        <f t="shared" si="356"/>
        <v>38006.49</v>
      </c>
      <c r="U2135" s="9">
        <f t="shared" si="357"/>
        <v>1878.03</v>
      </c>
      <c r="V2135" s="9">
        <f t="shared" si="358"/>
        <v>328.84</v>
      </c>
      <c r="W2135" s="9">
        <f t="shared" si="359"/>
        <v>2206.87</v>
      </c>
      <c r="X2135" s="22">
        <f t="shared" si="360"/>
        <v>152895.32</v>
      </c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</row>
    <row r="2136" spans="1:159" s="4" customFormat="1">
      <c r="A2136" s="78" t="s">
        <v>2483</v>
      </c>
      <c r="B2136" s="90" t="s">
        <v>1969</v>
      </c>
      <c r="C2136" s="91">
        <v>4500</v>
      </c>
      <c r="D2136" s="90" t="s">
        <v>1979</v>
      </c>
      <c r="E2136" s="110" t="str">
        <f>VLOOKUP($C2136,'2023-24 School Level AAFTE'!$C$4:$L$2380,9,FALSE)</f>
        <v>No</v>
      </c>
      <c r="F2136" s="98">
        <f>VLOOKUP($C2136,'2023-24 School Level AAFTE'!$C$4:$J$2380,8,FALSE)</f>
        <v>747.35</v>
      </c>
      <c r="G2136" s="98">
        <f>IFERROR(IF(E2136= "yes",VLOOKUP(C2136,Summary!$B:$I,5,0),0),0)</f>
        <v>0</v>
      </c>
      <c r="H2136" s="99">
        <f t="shared" si="351"/>
        <v>0</v>
      </c>
      <c r="I2136" s="157">
        <f>VLOOKUP($A2136,'2024-25 Salary &amp; Benefits'!$A:$I,3,FALSE)</f>
        <v>1</v>
      </c>
      <c r="J2136" s="157">
        <f>VLOOKUP($A2136,'2024-25 Salary &amp; Benefits'!$A:$I,4,FALSE)</f>
        <v>1</v>
      </c>
      <c r="K2136" s="144">
        <f t="shared" si="352"/>
        <v>0</v>
      </c>
      <c r="L2136" s="143">
        <f t="shared" si="353"/>
        <v>0</v>
      </c>
      <c r="M2136" s="145">
        <f>'2024-25 Salary &amp; Benefits'!$E$6</f>
        <v>72728</v>
      </c>
      <c r="N2136" s="145">
        <f>'2024-25 Salary &amp; Benefits'!$F$6</f>
        <v>78209</v>
      </c>
      <c r="O2136" s="9">
        <f t="shared" si="354"/>
        <v>0</v>
      </c>
      <c r="P2136" s="9">
        <f t="shared" si="355"/>
        <v>0</v>
      </c>
      <c r="Q2136" s="9">
        <f>'2024-25 Salary &amp; Benefits'!G$6</f>
        <v>14418.72</v>
      </c>
      <c r="R2136" s="146">
        <f>'2024-25 Salary &amp; Benefits'!H$6</f>
        <v>0.18149999999999999</v>
      </c>
      <c r="S2136" s="146">
        <f>'2024-25 Salary &amp; Benefits'!I$6</f>
        <v>0.17510000000000001</v>
      </c>
      <c r="T2136" s="9">
        <f t="shared" si="356"/>
        <v>0</v>
      </c>
      <c r="U2136" s="9">
        <f t="shared" si="357"/>
        <v>0</v>
      </c>
      <c r="V2136" s="9">
        <f t="shared" si="358"/>
        <v>0</v>
      </c>
      <c r="W2136" s="9">
        <f t="shared" si="359"/>
        <v>0</v>
      </c>
      <c r="X2136" s="22">
        <f t="shared" si="360"/>
        <v>0</v>
      </c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</row>
    <row r="2137" spans="1:159" s="4" customFormat="1">
      <c r="A2137" s="78" t="s">
        <v>2483</v>
      </c>
      <c r="B2137" s="90" t="s">
        <v>1969</v>
      </c>
      <c r="C2137" s="91">
        <v>4205</v>
      </c>
      <c r="D2137" s="90" t="s">
        <v>1975</v>
      </c>
      <c r="E2137" s="110" t="str">
        <f>VLOOKUP($C2137,'2023-24 School Level AAFTE'!$C$4:$L$2380,9,FALSE)</f>
        <v>No</v>
      </c>
      <c r="F2137" s="98">
        <f>VLOOKUP($C2137,'2023-24 School Level AAFTE'!$C$4:$J$2380,8,FALSE)</f>
        <v>386.08</v>
      </c>
      <c r="G2137" s="100">
        <f>IFERROR(IF(E2137= "yes",VLOOKUP(C2137,Summary!$B:$I,5,0),0),0)</f>
        <v>0</v>
      </c>
      <c r="H2137" s="99">
        <f t="shared" si="351"/>
        <v>0</v>
      </c>
      <c r="I2137" s="157">
        <f>VLOOKUP($A2137,'2024-25 Salary &amp; Benefits'!$A:$I,3,FALSE)</f>
        <v>1</v>
      </c>
      <c r="J2137" s="157">
        <f>VLOOKUP($A2137,'2024-25 Salary &amp; Benefits'!$A:$I,4,FALSE)</f>
        <v>1</v>
      </c>
      <c r="K2137" s="144">
        <f t="shared" si="352"/>
        <v>0</v>
      </c>
      <c r="L2137" s="143">
        <f t="shared" si="353"/>
        <v>0</v>
      </c>
      <c r="M2137" s="145">
        <f>'2024-25 Salary &amp; Benefits'!$E$6</f>
        <v>72728</v>
      </c>
      <c r="N2137" s="145">
        <f>'2024-25 Salary &amp; Benefits'!$F$6</f>
        <v>78209</v>
      </c>
      <c r="O2137" s="9">
        <f t="shared" si="354"/>
        <v>0</v>
      </c>
      <c r="P2137" s="9">
        <f t="shared" si="355"/>
        <v>0</v>
      </c>
      <c r="Q2137" s="9">
        <f>'2024-25 Salary &amp; Benefits'!G$6</f>
        <v>14418.72</v>
      </c>
      <c r="R2137" s="146">
        <f>'2024-25 Salary &amp; Benefits'!H$6</f>
        <v>0.18149999999999999</v>
      </c>
      <c r="S2137" s="146">
        <f>'2024-25 Salary &amp; Benefits'!I$6</f>
        <v>0.17510000000000001</v>
      </c>
      <c r="T2137" s="9">
        <f t="shared" si="356"/>
        <v>0</v>
      </c>
      <c r="U2137" s="9">
        <f t="shared" si="357"/>
        <v>0</v>
      </c>
      <c r="V2137" s="9">
        <f t="shared" si="358"/>
        <v>0</v>
      </c>
      <c r="W2137" s="9">
        <f t="shared" si="359"/>
        <v>0</v>
      </c>
      <c r="X2137" s="22">
        <f t="shared" si="360"/>
        <v>0</v>
      </c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</row>
    <row r="2138" spans="1:159" s="4" customFormat="1">
      <c r="A2138" s="78" t="s">
        <v>2483</v>
      </c>
      <c r="B2138" s="90" t="s">
        <v>1969</v>
      </c>
      <c r="C2138" s="91">
        <v>1713</v>
      </c>
      <c r="D2138" s="90" t="s">
        <v>3103</v>
      </c>
      <c r="E2138" s="110" t="str">
        <f>VLOOKUP($C2138,'2023-24 School Level AAFTE'!$C$4:$L$2380,9,FALSE)</f>
        <v>No</v>
      </c>
      <c r="F2138" s="98">
        <f>VLOOKUP($C2138,'2023-24 School Level AAFTE'!$C$4:$J$2380,8,FALSE)</f>
        <v>137.22</v>
      </c>
      <c r="G2138" s="100">
        <f>IFERROR(IF(E2138= "yes",VLOOKUP(C2138,Summary!$B:$I,5,0),0),0)</f>
        <v>0</v>
      </c>
      <c r="H2138" s="99">
        <f t="shared" si="351"/>
        <v>0</v>
      </c>
      <c r="I2138" s="157">
        <f>VLOOKUP($A2138,'2024-25 Salary &amp; Benefits'!$A:$I,3,FALSE)</f>
        <v>1</v>
      </c>
      <c r="J2138" s="157">
        <f>VLOOKUP($A2138,'2024-25 Salary &amp; Benefits'!$A:$I,4,FALSE)</f>
        <v>1</v>
      </c>
      <c r="K2138" s="144">
        <f t="shared" si="352"/>
        <v>0</v>
      </c>
      <c r="L2138" s="143">
        <f t="shared" si="353"/>
        <v>0</v>
      </c>
      <c r="M2138" s="145">
        <f>'2024-25 Salary &amp; Benefits'!$E$6</f>
        <v>72728</v>
      </c>
      <c r="N2138" s="145">
        <f>'2024-25 Salary &amp; Benefits'!$F$6</f>
        <v>78209</v>
      </c>
      <c r="O2138" s="9">
        <f t="shared" si="354"/>
        <v>0</v>
      </c>
      <c r="P2138" s="9">
        <f t="shared" si="355"/>
        <v>0</v>
      </c>
      <c r="Q2138" s="9">
        <f>'2024-25 Salary &amp; Benefits'!G$6</f>
        <v>14418.72</v>
      </c>
      <c r="R2138" s="146">
        <f>'2024-25 Salary &amp; Benefits'!H$6</f>
        <v>0.18149999999999999</v>
      </c>
      <c r="S2138" s="146">
        <f>'2024-25 Salary &amp; Benefits'!I$6</f>
        <v>0.17510000000000001</v>
      </c>
      <c r="T2138" s="9">
        <f t="shared" si="356"/>
        <v>0</v>
      </c>
      <c r="U2138" s="9">
        <f t="shared" si="357"/>
        <v>0</v>
      </c>
      <c r="V2138" s="9">
        <f t="shared" si="358"/>
        <v>0</v>
      </c>
      <c r="W2138" s="9">
        <f t="shared" si="359"/>
        <v>0</v>
      </c>
      <c r="X2138" s="22">
        <f t="shared" si="360"/>
        <v>0</v>
      </c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</row>
    <row r="2139" spans="1:159" s="4" customFormat="1">
      <c r="A2139" s="78" t="s">
        <v>2483</v>
      </c>
      <c r="B2139" s="90" t="s">
        <v>1969</v>
      </c>
      <c r="C2139" s="91">
        <v>4365</v>
      </c>
      <c r="D2139" s="90" t="s">
        <v>1976</v>
      </c>
      <c r="E2139" s="110" t="str">
        <f>VLOOKUP($C2139,'2023-24 School Level AAFTE'!$C$4:$L$2380,9,FALSE)</f>
        <v>No</v>
      </c>
      <c r="F2139" s="98">
        <f>VLOOKUP($C2139,'2023-24 School Level AAFTE'!$C$4:$J$2380,8,FALSE)</f>
        <v>599.75</v>
      </c>
      <c r="G2139" s="100">
        <f>IFERROR(IF(E2139= "yes",VLOOKUP(C2139,Summary!$B:$I,5,0),0),0)</f>
        <v>0</v>
      </c>
      <c r="H2139" s="99">
        <f t="shared" si="351"/>
        <v>0</v>
      </c>
      <c r="I2139" s="157">
        <f>VLOOKUP($A2139,'2024-25 Salary &amp; Benefits'!$A:$I,3,FALSE)</f>
        <v>1</v>
      </c>
      <c r="J2139" s="157">
        <f>VLOOKUP($A2139,'2024-25 Salary &amp; Benefits'!$A:$I,4,FALSE)</f>
        <v>1</v>
      </c>
      <c r="K2139" s="144">
        <f t="shared" si="352"/>
        <v>0</v>
      </c>
      <c r="L2139" s="143">
        <f t="shared" si="353"/>
        <v>0</v>
      </c>
      <c r="M2139" s="145">
        <f>'2024-25 Salary &amp; Benefits'!$E$6</f>
        <v>72728</v>
      </c>
      <c r="N2139" s="145">
        <f>'2024-25 Salary &amp; Benefits'!$F$6</f>
        <v>78209</v>
      </c>
      <c r="O2139" s="9">
        <f t="shared" si="354"/>
        <v>0</v>
      </c>
      <c r="P2139" s="9">
        <f t="shared" si="355"/>
        <v>0</v>
      </c>
      <c r="Q2139" s="9">
        <f>'2024-25 Salary &amp; Benefits'!G$6</f>
        <v>14418.72</v>
      </c>
      <c r="R2139" s="146">
        <f>'2024-25 Salary &amp; Benefits'!H$6</f>
        <v>0.18149999999999999</v>
      </c>
      <c r="S2139" s="146">
        <f>'2024-25 Salary &amp; Benefits'!I$6</f>
        <v>0.17510000000000001</v>
      </c>
      <c r="T2139" s="9">
        <f t="shared" si="356"/>
        <v>0</v>
      </c>
      <c r="U2139" s="9">
        <f t="shared" si="357"/>
        <v>0</v>
      </c>
      <c r="V2139" s="9">
        <f t="shared" si="358"/>
        <v>0</v>
      </c>
      <c r="W2139" s="9">
        <f t="shared" si="359"/>
        <v>0</v>
      </c>
      <c r="X2139" s="22">
        <f t="shared" si="360"/>
        <v>0</v>
      </c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</row>
    <row r="2140" spans="1:159" s="4" customFormat="1">
      <c r="A2140" s="78" t="s">
        <v>2483</v>
      </c>
      <c r="B2140" s="90" t="s">
        <v>1969</v>
      </c>
      <c r="C2140" s="91">
        <v>4452</v>
      </c>
      <c r="D2140" s="90" t="s">
        <v>1978</v>
      </c>
      <c r="E2140" s="110" t="str">
        <f>VLOOKUP($C2140,'2023-24 School Level AAFTE'!$C$4:$L$2380,9,FALSE)</f>
        <v>No</v>
      </c>
      <c r="F2140" s="98">
        <f>VLOOKUP($C2140,'2023-24 School Level AAFTE'!$C$4:$J$2380,8,FALSE)</f>
        <v>756.38</v>
      </c>
      <c r="G2140" s="100">
        <f>IFERROR(IF(E2140= "yes",VLOOKUP(C2140,Summary!$B:$I,5,0),0),0)</f>
        <v>0</v>
      </c>
      <c r="H2140" s="99">
        <f t="shared" si="351"/>
        <v>0</v>
      </c>
      <c r="I2140" s="157">
        <f>VLOOKUP($A2140,'2024-25 Salary &amp; Benefits'!$A:$I,3,FALSE)</f>
        <v>1</v>
      </c>
      <c r="J2140" s="157">
        <f>VLOOKUP($A2140,'2024-25 Salary &amp; Benefits'!$A:$I,4,FALSE)</f>
        <v>1</v>
      </c>
      <c r="K2140" s="144">
        <f t="shared" si="352"/>
        <v>0</v>
      </c>
      <c r="L2140" s="143">
        <f t="shared" si="353"/>
        <v>0</v>
      </c>
      <c r="M2140" s="145">
        <f>'2024-25 Salary &amp; Benefits'!$E$6</f>
        <v>72728</v>
      </c>
      <c r="N2140" s="145">
        <f>'2024-25 Salary &amp; Benefits'!$F$6</f>
        <v>78209</v>
      </c>
      <c r="O2140" s="9">
        <f t="shared" si="354"/>
        <v>0</v>
      </c>
      <c r="P2140" s="9">
        <f t="shared" si="355"/>
        <v>0</v>
      </c>
      <c r="Q2140" s="9">
        <f>'2024-25 Salary &amp; Benefits'!G$6</f>
        <v>14418.72</v>
      </c>
      <c r="R2140" s="146">
        <f>'2024-25 Salary &amp; Benefits'!H$6</f>
        <v>0.18149999999999999</v>
      </c>
      <c r="S2140" s="146">
        <f>'2024-25 Salary &amp; Benefits'!I$6</f>
        <v>0.17510000000000001</v>
      </c>
      <c r="T2140" s="9">
        <f t="shared" si="356"/>
        <v>0</v>
      </c>
      <c r="U2140" s="9">
        <f t="shared" si="357"/>
        <v>0</v>
      </c>
      <c r="V2140" s="9">
        <f t="shared" si="358"/>
        <v>0</v>
      </c>
      <c r="W2140" s="9">
        <f t="shared" si="359"/>
        <v>0</v>
      </c>
      <c r="X2140" s="22">
        <f t="shared" si="360"/>
        <v>0</v>
      </c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</row>
    <row r="2141" spans="1:159" s="4" customFormat="1">
      <c r="A2141" s="78" t="s">
        <v>2483</v>
      </c>
      <c r="B2141" s="90" t="s">
        <v>1969</v>
      </c>
      <c r="C2141" s="91">
        <v>2816</v>
      </c>
      <c r="D2141" s="90" t="s">
        <v>1971</v>
      </c>
      <c r="E2141" s="110" t="str">
        <f>VLOOKUP($C2141,'2023-24 School Level AAFTE'!$C$4:$L$2380,9,FALSE)</f>
        <v>No</v>
      </c>
      <c r="F2141" s="98">
        <f>VLOOKUP($C2141,'2023-24 School Level AAFTE'!$C$4:$J$2380,8,FALSE)</f>
        <v>346.29</v>
      </c>
      <c r="G2141" s="100">
        <f>IFERROR(IF(E2141= "yes",VLOOKUP(C2141,Summary!$B:$I,5,0),0),0)</f>
        <v>0</v>
      </c>
      <c r="H2141" s="99">
        <f t="shared" si="351"/>
        <v>0</v>
      </c>
      <c r="I2141" s="157">
        <f>VLOOKUP($A2141,'2024-25 Salary &amp; Benefits'!$A:$I,3,FALSE)</f>
        <v>1</v>
      </c>
      <c r="J2141" s="157">
        <f>VLOOKUP($A2141,'2024-25 Salary &amp; Benefits'!$A:$I,4,FALSE)</f>
        <v>1</v>
      </c>
      <c r="K2141" s="144">
        <f t="shared" si="352"/>
        <v>0</v>
      </c>
      <c r="L2141" s="143">
        <f t="shared" si="353"/>
        <v>0</v>
      </c>
      <c r="M2141" s="145">
        <f>'2024-25 Salary &amp; Benefits'!$E$6</f>
        <v>72728</v>
      </c>
      <c r="N2141" s="145">
        <f>'2024-25 Salary &amp; Benefits'!$F$6</f>
        <v>78209</v>
      </c>
      <c r="O2141" s="9">
        <f t="shared" si="354"/>
        <v>0</v>
      </c>
      <c r="P2141" s="9">
        <f t="shared" si="355"/>
        <v>0</v>
      </c>
      <c r="Q2141" s="9">
        <f>'2024-25 Salary &amp; Benefits'!G$6</f>
        <v>14418.72</v>
      </c>
      <c r="R2141" s="146">
        <f>'2024-25 Salary &amp; Benefits'!H$6</f>
        <v>0.18149999999999999</v>
      </c>
      <c r="S2141" s="146">
        <f>'2024-25 Salary &amp; Benefits'!I$6</f>
        <v>0.17510000000000001</v>
      </c>
      <c r="T2141" s="9">
        <f t="shared" si="356"/>
        <v>0</v>
      </c>
      <c r="U2141" s="9">
        <f t="shared" si="357"/>
        <v>0</v>
      </c>
      <c r="V2141" s="9">
        <f t="shared" si="358"/>
        <v>0</v>
      </c>
      <c r="W2141" s="9">
        <f t="shared" si="359"/>
        <v>0</v>
      </c>
      <c r="X2141" s="22">
        <f t="shared" si="360"/>
        <v>0</v>
      </c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</row>
    <row r="2142" spans="1:159" s="4" customFormat="1">
      <c r="A2142" s="78" t="s">
        <v>2483</v>
      </c>
      <c r="B2142" s="90" t="s">
        <v>1969</v>
      </c>
      <c r="C2142" s="91">
        <v>2552</v>
      </c>
      <c r="D2142" s="90" t="s">
        <v>1970</v>
      </c>
      <c r="E2142" s="110" t="str">
        <f>VLOOKUP($C2142,'2023-24 School Level AAFTE'!$C$4:$L$2380,9,FALSE)</f>
        <v>No</v>
      </c>
      <c r="F2142" s="98">
        <f>VLOOKUP($C2142,'2023-24 School Level AAFTE'!$C$4:$J$2380,8,FALSE)</f>
        <v>423.13</v>
      </c>
      <c r="G2142" s="100">
        <f>IFERROR(IF(E2142= "yes",VLOOKUP(C2142,Summary!$B:$I,5,0),0),0)</f>
        <v>0</v>
      </c>
      <c r="H2142" s="99">
        <f t="shared" si="351"/>
        <v>0</v>
      </c>
      <c r="I2142" s="157">
        <f>VLOOKUP($A2142,'2024-25 Salary &amp; Benefits'!$A:$I,3,FALSE)</f>
        <v>1</v>
      </c>
      <c r="J2142" s="157">
        <f>VLOOKUP($A2142,'2024-25 Salary &amp; Benefits'!$A:$I,4,FALSE)</f>
        <v>1</v>
      </c>
      <c r="K2142" s="144">
        <f t="shared" si="352"/>
        <v>0</v>
      </c>
      <c r="L2142" s="143">
        <f t="shared" si="353"/>
        <v>0</v>
      </c>
      <c r="M2142" s="145">
        <f>'2024-25 Salary &amp; Benefits'!$E$6</f>
        <v>72728</v>
      </c>
      <c r="N2142" s="145">
        <f>'2024-25 Salary &amp; Benefits'!$F$6</f>
        <v>78209</v>
      </c>
      <c r="O2142" s="9">
        <f t="shared" si="354"/>
        <v>0</v>
      </c>
      <c r="P2142" s="9">
        <f t="shared" si="355"/>
        <v>0</v>
      </c>
      <c r="Q2142" s="9">
        <f>'2024-25 Salary &amp; Benefits'!G$6</f>
        <v>14418.72</v>
      </c>
      <c r="R2142" s="146">
        <f>'2024-25 Salary &amp; Benefits'!H$6</f>
        <v>0.18149999999999999</v>
      </c>
      <c r="S2142" s="146">
        <f>'2024-25 Salary &amp; Benefits'!I$6</f>
        <v>0.17510000000000001</v>
      </c>
      <c r="T2142" s="9">
        <f t="shared" si="356"/>
        <v>0</v>
      </c>
      <c r="U2142" s="9">
        <f t="shared" si="357"/>
        <v>0</v>
      </c>
      <c r="V2142" s="9">
        <f t="shared" si="358"/>
        <v>0</v>
      </c>
      <c r="W2142" s="9">
        <f t="shared" si="359"/>
        <v>0</v>
      </c>
      <c r="X2142" s="22">
        <f t="shared" si="360"/>
        <v>0</v>
      </c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</row>
    <row r="2143" spans="1:159" s="4" customFormat="1">
      <c r="A2143" s="78" t="s">
        <v>2483</v>
      </c>
      <c r="B2143" s="90" t="s">
        <v>1969</v>
      </c>
      <c r="C2143" s="91">
        <v>5014</v>
      </c>
      <c r="D2143" s="90" t="s">
        <v>1980</v>
      </c>
      <c r="E2143" s="110" t="str">
        <f>VLOOKUP($C2143,'2023-24 School Level AAFTE'!$C$4:$L$2380,9,FALSE)</f>
        <v>No</v>
      </c>
      <c r="F2143" s="98">
        <f>VLOOKUP($C2143,'2023-24 School Level AAFTE'!$C$4:$J$2380,8,FALSE)</f>
        <v>57.31</v>
      </c>
      <c r="G2143" s="100">
        <f>IFERROR(IF(E2143= "yes",VLOOKUP(C2143,Summary!$B:$I,5,0),0),0)</f>
        <v>0</v>
      </c>
      <c r="H2143" s="99">
        <f t="shared" si="351"/>
        <v>0</v>
      </c>
      <c r="I2143" s="157">
        <f>VLOOKUP($A2143,'2024-25 Salary &amp; Benefits'!$A:$I,3,FALSE)</f>
        <v>1</v>
      </c>
      <c r="J2143" s="157">
        <f>VLOOKUP($A2143,'2024-25 Salary &amp; Benefits'!$A:$I,4,FALSE)</f>
        <v>1</v>
      </c>
      <c r="K2143" s="144">
        <f t="shared" si="352"/>
        <v>0</v>
      </c>
      <c r="L2143" s="143">
        <f t="shared" si="353"/>
        <v>0</v>
      </c>
      <c r="M2143" s="145">
        <f>'2024-25 Salary &amp; Benefits'!$E$6</f>
        <v>72728</v>
      </c>
      <c r="N2143" s="145">
        <f>'2024-25 Salary &amp; Benefits'!$F$6</f>
        <v>78209</v>
      </c>
      <c r="O2143" s="9">
        <f t="shared" si="354"/>
        <v>0</v>
      </c>
      <c r="P2143" s="9">
        <f t="shared" si="355"/>
        <v>0</v>
      </c>
      <c r="Q2143" s="9">
        <f>'2024-25 Salary &amp; Benefits'!G$6</f>
        <v>14418.72</v>
      </c>
      <c r="R2143" s="146">
        <f>'2024-25 Salary &amp; Benefits'!H$6</f>
        <v>0.18149999999999999</v>
      </c>
      <c r="S2143" s="146">
        <f>'2024-25 Salary &amp; Benefits'!I$6</f>
        <v>0.17510000000000001</v>
      </c>
      <c r="T2143" s="9">
        <f t="shared" si="356"/>
        <v>0</v>
      </c>
      <c r="U2143" s="9">
        <f t="shared" si="357"/>
        <v>0</v>
      </c>
      <c r="V2143" s="9">
        <f t="shared" si="358"/>
        <v>0</v>
      </c>
      <c r="W2143" s="9">
        <f t="shared" si="359"/>
        <v>0</v>
      </c>
      <c r="X2143" s="22">
        <f t="shared" si="360"/>
        <v>0</v>
      </c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</row>
    <row r="2144" spans="1:159" s="4" customFormat="1">
      <c r="A2144" s="78" t="s">
        <v>2483</v>
      </c>
      <c r="B2144" s="90" t="s">
        <v>1969</v>
      </c>
      <c r="C2144" s="91">
        <v>4225</v>
      </c>
      <c r="D2144" s="90" t="s">
        <v>2617</v>
      </c>
      <c r="E2144" s="110" t="str">
        <f>VLOOKUP($C2144,'2023-24 School Level AAFTE'!$C$4:$L$2380,9,FALSE)</f>
        <v>No</v>
      </c>
      <c r="F2144" s="98">
        <f>VLOOKUP($C2144,'2023-24 School Level AAFTE'!$C$4:$J$2380,8,FALSE)</f>
        <v>435.59</v>
      </c>
      <c r="G2144" s="100">
        <f>IFERROR(IF(E2144= "yes",VLOOKUP(C2144,Summary!$B:$I,5,0),0),0)</f>
        <v>0</v>
      </c>
      <c r="H2144" s="99">
        <f t="shared" si="351"/>
        <v>0</v>
      </c>
      <c r="I2144" s="157">
        <f>VLOOKUP($A2144,'2024-25 Salary &amp; Benefits'!$A:$I,3,FALSE)</f>
        <v>1</v>
      </c>
      <c r="J2144" s="157">
        <f>VLOOKUP($A2144,'2024-25 Salary &amp; Benefits'!$A:$I,4,FALSE)</f>
        <v>1</v>
      </c>
      <c r="K2144" s="144">
        <f t="shared" si="352"/>
        <v>0</v>
      </c>
      <c r="L2144" s="143">
        <f t="shared" si="353"/>
        <v>0</v>
      </c>
      <c r="M2144" s="145">
        <f>'2024-25 Salary &amp; Benefits'!$E$6</f>
        <v>72728</v>
      </c>
      <c r="N2144" s="145">
        <f>'2024-25 Salary &amp; Benefits'!$F$6</f>
        <v>78209</v>
      </c>
      <c r="O2144" s="9">
        <f t="shared" si="354"/>
        <v>0</v>
      </c>
      <c r="P2144" s="9">
        <f t="shared" si="355"/>
        <v>0</v>
      </c>
      <c r="Q2144" s="9">
        <f>'2024-25 Salary &amp; Benefits'!G$6</f>
        <v>14418.72</v>
      </c>
      <c r="R2144" s="146">
        <f>'2024-25 Salary &amp; Benefits'!H$6</f>
        <v>0.18149999999999999</v>
      </c>
      <c r="S2144" s="146">
        <f>'2024-25 Salary &amp; Benefits'!I$6</f>
        <v>0.17510000000000001</v>
      </c>
      <c r="T2144" s="9">
        <f t="shared" si="356"/>
        <v>0</v>
      </c>
      <c r="U2144" s="9">
        <f t="shared" si="357"/>
        <v>0</v>
      </c>
      <c r="V2144" s="9">
        <f t="shared" si="358"/>
        <v>0</v>
      </c>
      <c r="W2144" s="9">
        <f t="shared" si="359"/>
        <v>0</v>
      </c>
      <c r="X2144" s="22">
        <f t="shared" si="360"/>
        <v>0</v>
      </c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</row>
    <row r="2145" spans="1:159" s="4" customFormat="1">
      <c r="A2145" s="78" t="s">
        <v>2483</v>
      </c>
      <c r="B2145" s="90" t="s">
        <v>1969</v>
      </c>
      <c r="C2145" s="91">
        <v>3199</v>
      </c>
      <c r="D2145" s="90" t="s">
        <v>1972</v>
      </c>
      <c r="E2145" s="110" t="str">
        <f>VLOOKUP($C2145,'2023-24 School Level AAFTE'!$C$4:$L$2380,9,FALSE)</f>
        <v>No</v>
      </c>
      <c r="F2145" s="98">
        <f>VLOOKUP($C2145,'2023-24 School Level AAFTE'!$C$4:$J$2380,8,FALSE)</f>
        <v>575.67999999999995</v>
      </c>
      <c r="G2145" s="100">
        <f>IFERROR(IF(E2145= "yes",VLOOKUP(C2145,Summary!$B:$I,5,0),0),0)</f>
        <v>0</v>
      </c>
      <c r="H2145" s="99">
        <f t="shared" si="351"/>
        <v>0</v>
      </c>
      <c r="I2145" s="157">
        <f>VLOOKUP($A2145,'2024-25 Salary &amp; Benefits'!$A:$I,3,FALSE)</f>
        <v>1</v>
      </c>
      <c r="J2145" s="157">
        <f>VLOOKUP($A2145,'2024-25 Salary &amp; Benefits'!$A:$I,4,FALSE)</f>
        <v>1</v>
      </c>
      <c r="K2145" s="144">
        <f t="shared" si="352"/>
        <v>0</v>
      </c>
      <c r="L2145" s="143">
        <f t="shared" si="353"/>
        <v>0</v>
      </c>
      <c r="M2145" s="145">
        <f>'2024-25 Salary &amp; Benefits'!$E$6</f>
        <v>72728</v>
      </c>
      <c r="N2145" s="145">
        <f>'2024-25 Salary &amp; Benefits'!$F$6</f>
        <v>78209</v>
      </c>
      <c r="O2145" s="9">
        <f t="shared" si="354"/>
        <v>0</v>
      </c>
      <c r="P2145" s="9">
        <f t="shared" si="355"/>
        <v>0</v>
      </c>
      <c r="Q2145" s="9">
        <f>'2024-25 Salary &amp; Benefits'!G$6</f>
        <v>14418.72</v>
      </c>
      <c r="R2145" s="146">
        <f>'2024-25 Salary &amp; Benefits'!H$6</f>
        <v>0.18149999999999999</v>
      </c>
      <c r="S2145" s="146">
        <f>'2024-25 Salary &amp; Benefits'!I$6</f>
        <v>0.17510000000000001</v>
      </c>
      <c r="T2145" s="9">
        <f t="shared" si="356"/>
        <v>0</v>
      </c>
      <c r="U2145" s="9">
        <f t="shared" si="357"/>
        <v>0</v>
      </c>
      <c r="V2145" s="9">
        <f t="shared" si="358"/>
        <v>0</v>
      </c>
      <c r="W2145" s="9">
        <f t="shared" si="359"/>
        <v>0</v>
      </c>
      <c r="X2145" s="22">
        <f t="shared" si="360"/>
        <v>0</v>
      </c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</row>
    <row r="2146" spans="1:159" s="4" customFormat="1">
      <c r="A2146" s="78" t="s">
        <v>2483</v>
      </c>
      <c r="B2146" s="90" t="s">
        <v>1969</v>
      </c>
      <c r="C2146" s="89">
        <v>3362</v>
      </c>
      <c r="D2146" s="2" t="s">
        <v>1973</v>
      </c>
      <c r="E2146" s="110" t="str">
        <f>VLOOKUP($C2146,'2023-24 School Level AAFTE'!$C$4:$L$2380,9,FALSE)</f>
        <v>No</v>
      </c>
      <c r="F2146" s="98">
        <f>VLOOKUP($C2146,'2023-24 School Level AAFTE'!$C$4:$J$2380,8,FALSE)</f>
        <v>1083.24</v>
      </c>
      <c r="G2146" s="100">
        <f>IFERROR(IF(E2146= "yes",VLOOKUP(C2146,Summary!$B:$I,5,0),0),0)</f>
        <v>0</v>
      </c>
      <c r="H2146" s="99">
        <f t="shared" si="351"/>
        <v>0</v>
      </c>
      <c r="I2146" s="157">
        <f>VLOOKUP($A2146,'2024-25 Salary &amp; Benefits'!$A:$I,3,FALSE)</f>
        <v>1</v>
      </c>
      <c r="J2146" s="157">
        <f>VLOOKUP($A2146,'2024-25 Salary &amp; Benefits'!$A:$I,4,FALSE)</f>
        <v>1</v>
      </c>
      <c r="K2146" s="144">
        <f t="shared" si="352"/>
        <v>0</v>
      </c>
      <c r="L2146" s="143">
        <f t="shared" si="353"/>
        <v>0</v>
      </c>
      <c r="M2146" s="145">
        <f>'2024-25 Salary &amp; Benefits'!$E$6</f>
        <v>72728</v>
      </c>
      <c r="N2146" s="145">
        <f>'2024-25 Salary &amp; Benefits'!$F$6</f>
        <v>78209</v>
      </c>
      <c r="O2146" s="9">
        <f t="shared" si="354"/>
        <v>0</v>
      </c>
      <c r="P2146" s="9">
        <f t="shared" si="355"/>
        <v>0</v>
      </c>
      <c r="Q2146" s="9">
        <f>'2024-25 Salary &amp; Benefits'!G$6</f>
        <v>14418.72</v>
      </c>
      <c r="R2146" s="146">
        <f>'2024-25 Salary &amp; Benefits'!H$6</f>
        <v>0.18149999999999999</v>
      </c>
      <c r="S2146" s="146">
        <f>'2024-25 Salary &amp; Benefits'!I$6</f>
        <v>0.17510000000000001</v>
      </c>
      <c r="T2146" s="9">
        <f t="shared" si="356"/>
        <v>0</v>
      </c>
      <c r="U2146" s="9">
        <f t="shared" si="357"/>
        <v>0</v>
      </c>
      <c r="V2146" s="9">
        <f t="shared" si="358"/>
        <v>0</v>
      </c>
      <c r="W2146" s="9">
        <f t="shared" si="359"/>
        <v>0</v>
      </c>
      <c r="X2146" s="22">
        <f t="shared" si="360"/>
        <v>0</v>
      </c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</row>
    <row r="2147" spans="1:159" s="4" customFormat="1">
      <c r="A2147" s="78" t="s">
        <v>2483</v>
      </c>
      <c r="B2147" s="90" t="s">
        <v>1969</v>
      </c>
      <c r="C2147" s="91">
        <v>4373</v>
      </c>
      <c r="D2147" s="90" t="s">
        <v>1977</v>
      </c>
      <c r="E2147" s="110" t="str">
        <f>VLOOKUP($C2147,'2023-24 School Level AAFTE'!$C$4:$L$2380,9,FALSE)</f>
        <v>No</v>
      </c>
      <c r="F2147" s="98">
        <f>VLOOKUP($C2147,'2023-24 School Level AAFTE'!$C$4:$J$2380,8,FALSE)</f>
        <v>366.5</v>
      </c>
      <c r="G2147" s="100">
        <f>IFERROR(IF(E2147= "yes",VLOOKUP(C2147,Summary!$B:$I,5,0),0),0)</f>
        <v>0</v>
      </c>
      <c r="H2147" s="99">
        <f t="shared" si="351"/>
        <v>0</v>
      </c>
      <c r="I2147" s="157">
        <f>VLOOKUP($A2147,'2024-25 Salary &amp; Benefits'!$A:$I,3,FALSE)</f>
        <v>1</v>
      </c>
      <c r="J2147" s="157">
        <f>VLOOKUP($A2147,'2024-25 Salary &amp; Benefits'!$A:$I,4,FALSE)</f>
        <v>1</v>
      </c>
      <c r="K2147" s="144">
        <f t="shared" si="352"/>
        <v>0</v>
      </c>
      <c r="L2147" s="143">
        <f t="shared" si="353"/>
        <v>0</v>
      </c>
      <c r="M2147" s="145">
        <f>'2024-25 Salary &amp; Benefits'!$E$6</f>
        <v>72728</v>
      </c>
      <c r="N2147" s="145">
        <f>'2024-25 Salary &amp; Benefits'!$F$6</f>
        <v>78209</v>
      </c>
      <c r="O2147" s="9">
        <f t="shared" si="354"/>
        <v>0</v>
      </c>
      <c r="P2147" s="9">
        <f t="shared" si="355"/>
        <v>0</v>
      </c>
      <c r="Q2147" s="9">
        <f>'2024-25 Salary &amp; Benefits'!G$6</f>
        <v>14418.72</v>
      </c>
      <c r="R2147" s="146">
        <f>'2024-25 Salary &amp; Benefits'!H$6</f>
        <v>0.18149999999999999</v>
      </c>
      <c r="S2147" s="146">
        <f>'2024-25 Salary &amp; Benefits'!I$6</f>
        <v>0.17510000000000001</v>
      </c>
      <c r="T2147" s="9">
        <f t="shared" si="356"/>
        <v>0</v>
      </c>
      <c r="U2147" s="9">
        <f t="shared" si="357"/>
        <v>0</v>
      </c>
      <c r="V2147" s="9">
        <f t="shared" si="358"/>
        <v>0</v>
      </c>
      <c r="W2147" s="9">
        <f t="shared" si="359"/>
        <v>0</v>
      </c>
      <c r="X2147" s="22">
        <f t="shared" si="360"/>
        <v>0</v>
      </c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</row>
    <row r="2148" spans="1:159" s="4" customFormat="1">
      <c r="A2148" s="78" t="s">
        <v>2483</v>
      </c>
      <c r="B2148" s="90" t="s">
        <v>1969</v>
      </c>
      <c r="C2148" s="91">
        <v>3612</v>
      </c>
      <c r="D2148" s="90" t="s">
        <v>1974</v>
      </c>
      <c r="E2148" s="110" t="str">
        <f>VLOOKUP($C2148,'2023-24 School Level AAFTE'!$C$4:$L$2380,9,FALSE)</f>
        <v>No</v>
      </c>
      <c r="F2148" s="98">
        <f>VLOOKUP($C2148,'2023-24 School Level AAFTE'!$C$4:$J$2380,8,FALSE)</f>
        <v>630.01</v>
      </c>
      <c r="G2148" s="100">
        <f>IFERROR(IF(E2148= "yes",VLOOKUP(C2148,Summary!$B:$I,5,0),0),0)</f>
        <v>0</v>
      </c>
      <c r="H2148" s="99">
        <f t="shared" si="351"/>
        <v>0</v>
      </c>
      <c r="I2148" s="157">
        <f>VLOOKUP($A2148,'2024-25 Salary &amp; Benefits'!$A:$I,3,FALSE)</f>
        <v>1</v>
      </c>
      <c r="J2148" s="157">
        <f>VLOOKUP($A2148,'2024-25 Salary &amp; Benefits'!$A:$I,4,FALSE)</f>
        <v>1</v>
      </c>
      <c r="K2148" s="144">
        <f t="shared" si="352"/>
        <v>0</v>
      </c>
      <c r="L2148" s="143">
        <f t="shared" si="353"/>
        <v>0</v>
      </c>
      <c r="M2148" s="145">
        <f>'2024-25 Salary &amp; Benefits'!$E$6</f>
        <v>72728</v>
      </c>
      <c r="N2148" s="145">
        <f>'2024-25 Salary &amp; Benefits'!$F$6</f>
        <v>78209</v>
      </c>
      <c r="O2148" s="9">
        <f t="shared" si="354"/>
        <v>0</v>
      </c>
      <c r="P2148" s="9">
        <f t="shared" si="355"/>
        <v>0</v>
      </c>
      <c r="Q2148" s="9">
        <f>'2024-25 Salary &amp; Benefits'!G$6</f>
        <v>14418.72</v>
      </c>
      <c r="R2148" s="146">
        <f>'2024-25 Salary &amp; Benefits'!H$6</f>
        <v>0.18149999999999999</v>
      </c>
      <c r="S2148" s="146">
        <f>'2024-25 Salary &amp; Benefits'!I$6</f>
        <v>0.17510000000000001</v>
      </c>
      <c r="T2148" s="9">
        <f t="shared" si="356"/>
        <v>0</v>
      </c>
      <c r="U2148" s="9">
        <f t="shared" si="357"/>
        <v>0</v>
      </c>
      <c r="V2148" s="9">
        <f t="shared" si="358"/>
        <v>0</v>
      </c>
      <c r="W2148" s="9">
        <f t="shared" si="359"/>
        <v>0</v>
      </c>
      <c r="X2148" s="22">
        <f t="shared" si="360"/>
        <v>0</v>
      </c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</row>
    <row r="2149" spans="1:159" s="4" customFormat="1">
      <c r="A2149" s="78" t="s">
        <v>2518</v>
      </c>
      <c r="B2149" s="90" t="s">
        <v>2137</v>
      </c>
      <c r="C2149" s="91">
        <v>2714</v>
      </c>
      <c r="D2149" s="90" t="s">
        <v>2138</v>
      </c>
      <c r="E2149" s="110" t="str">
        <f>VLOOKUP($C2149,'2023-24 School Level AAFTE'!$C$4:$L$2380,9,FALSE)</f>
        <v>Yes</v>
      </c>
      <c r="F2149" s="98">
        <f>VLOOKUP($C2149,'2023-24 School Level AAFTE'!$C$4:$J$2380,8,FALSE)</f>
        <v>555.71</v>
      </c>
      <c r="G2149" s="100">
        <f>IFERROR(IF(E2149= "yes",VLOOKUP(C2149,Summary!$B:$I,5,0),0),0)</f>
        <v>0</v>
      </c>
      <c r="H2149" s="99">
        <f t="shared" si="351"/>
        <v>555.71</v>
      </c>
      <c r="I2149" s="157">
        <f>VLOOKUP($A2149,'2024-25 Salary &amp; Benefits'!$A:$I,3,FALSE)</f>
        <v>1</v>
      </c>
      <c r="J2149" s="157">
        <f>VLOOKUP($A2149,'2024-25 Salary &amp; Benefits'!$A:$I,4,FALSE)</f>
        <v>1</v>
      </c>
      <c r="K2149" s="144">
        <f t="shared" si="352"/>
        <v>555.71</v>
      </c>
      <c r="L2149" s="143">
        <f t="shared" si="353"/>
        <v>1.63</v>
      </c>
      <c r="M2149" s="145">
        <f>'2024-25 Salary &amp; Benefits'!$E$6</f>
        <v>72728</v>
      </c>
      <c r="N2149" s="145">
        <f>'2024-25 Salary &amp; Benefits'!$F$6</f>
        <v>78209</v>
      </c>
      <c r="O2149" s="9">
        <f t="shared" si="354"/>
        <v>118546.64</v>
      </c>
      <c r="P2149" s="9">
        <f t="shared" si="355"/>
        <v>8934.0299999999988</v>
      </c>
      <c r="Q2149" s="9">
        <f>'2024-25 Salary &amp; Benefits'!G$6</f>
        <v>14418.72</v>
      </c>
      <c r="R2149" s="146">
        <f>'2024-25 Salary &amp; Benefits'!H$6</f>
        <v>0.18149999999999999</v>
      </c>
      <c r="S2149" s="146">
        <f>'2024-25 Salary &amp; Benefits'!I$6</f>
        <v>0.17510000000000001</v>
      </c>
      <c r="T2149" s="9">
        <f t="shared" si="356"/>
        <v>46583.08</v>
      </c>
      <c r="U2149" s="9">
        <f t="shared" si="357"/>
        <v>2124.6799999999998</v>
      </c>
      <c r="V2149" s="9">
        <f t="shared" si="358"/>
        <v>372.03</v>
      </c>
      <c r="W2149" s="9">
        <f t="shared" si="359"/>
        <v>2496.71</v>
      </c>
      <c r="X2149" s="22">
        <f t="shared" si="360"/>
        <v>176560.46</v>
      </c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</row>
    <row r="2150" spans="1:159" s="4" customFormat="1">
      <c r="A2150" s="78" t="s">
        <v>2412</v>
      </c>
      <c r="B2150" s="90" t="s">
        <v>1372</v>
      </c>
      <c r="C2150" s="91">
        <v>3792</v>
      </c>
      <c r="D2150" s="90" t="s">
        <v>1378</v>
      </c>
      <c r="E2150" s="110" t="str">
        <f>VLOOKUP($C2150,'2023-24 School Level AAFTE'!$C$4:$L$2380,9,FALSE)</f>
        <v>No</v>
      </c>
      <c r="F2150" s="98">
        <f>VLOOKUP($C2150,'2023-24 School Level AAFTE'!$C$4:$J$2380,8,FALSE)</f>
        <v>482.14</v>
      </c>
      <c r="G2150" s="100">
        <f>IFERROR(IF(E2150= "yes",VLOOKUP(C2150,Summary!$B:$I,5,0),0),0)</f>
        <v>0</v>
      </c>
      <c r="H2150" s="99">
        <f t="shared" si="351"/>
        <v>0</v>
      </c>
      <c r="I2150" s="157">
        <f>VLOOKUP($A2150,'2024-25 Salary &amp; Benefits'!$A:$I,3,FALSE)</f>
        <v>1.06</v>
      </c>
      <c r="J2150" s="157">
        <f>VLOOKUP($A2150,'2024-25 Salary &amp; Benefits'!$A:$I,4,FALSE)</f>
        <v>1.1000000000000001</v>
      </c>
      <c r="K2150" s="144">
        <f t="shared" si="352"/>
        <v>0</v>
      </c>
      <c r="L2150" s="143">
        <f t="shared" si="353"/>
        <v>0</v>
      </c>
      <c r="M2150" s="145">
        <f>'2024-25 Salary &amp; Benefits'!$E$6</f>
        <v>72728</v>
      </c>
      <c r="N2150" s="145">
        <f>'2024-25 Salary &amp; Benefits'!$F$6</f>
        <v>78209</v>
      </c>
      <c r="O2150" s="9">
        <f t="shared" si="354"/>
        <v>0</v>
      </c>
      <c r="P2150" s="9">
        <f t="shared" si="355"/>
        <v>0</v>
      </c>
      <c r="Q2150" s="9">
        <f>'2024-25 Salary &amp; Benefits'!G$6</f>
        <v>14418.72</v>
      </c>
      <c r="R2150" s="146">
        <f>'2024-25 Salary &amp; Benefits'!H$6</f>
        <v>0.18149999999999999</v>
      </c>
      <c r="S2150" s="146">
        <f>'2024-25 Salary &amp; Benefits'!I$6</f>
        <v>0.17510000000000001</v>
      </c>
      <c r="T2150" s="9">
        <f t="shared" si="356"/>
        <v>0</v>
      </c>
      <c r="U2150" s="9">
        <f t="shared" si="357"/>
        <v>0</v>
      </c>
      <c r="V2150" s="9">
        <f t="shared" si="358"/>
        <v>0</v>
      </c>
      <c r="W2150" s="9">
        <f t="shared" si="359"/>
        <v>0</v>
      </c>
      <c r="X2150" s="22">
        <f t="shared" si="360"/>
        <v>0</v>
      </c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</row>
    <row r="2151" spans="1:159" s="4" customFormat="1">
      <c r="A2151" s="78" t="s">
        <v>2412</v>
      </c>
      <c r="B2151" s="90" t="s">
        <v>1372</v>
      </c>
      <c r="C2151" s="91">
        <v>3179</v>
      </c>
      <c r="D2151" s="90" t="s">
        <v>1374</v>
      </c>
      <c r="E2151" s="110" t="str">
        <f>VLOOKUP($C2151,'2023-24 School Level AAFTE'!$C$4:$L$2380,9,FALSE)</f>
        <v>No</v>
      </c>
      <c r="F2151" s="98">
        <f>VLOOKUP($C2151,'2023-24 School Level AAFTE'!$C$4:$J$2380,8,FALSE)</f>
        <v>870.46</v>
      </c>
      <c r="G2151" s="100">
        <f>IFERROR(IF(E2151= "yes",VLOOKUP(C2151,Summary!$B:$I,5,0),0),0)</f>
        <v>0</v>
      </c>
      <c r="H2151" s="99">
        <f t="shared" si="351"/>
        <v>0</v>
      </c>
      <c r="I2151" s="157">
        <f>VLOOKUP($A2151,'2024-25 Salary &amp; Benefits'!$A:$I,3,FALSE)</f>
        <v>1.06</v>
      </c>
      <c r="J2151" s="157">
        <f>VLOOKUP($A2151,'2024-25 Salary &amp; Benefits'!$A:$I,4,FALSE)</f>
        <v>1.1000000000000001</v>
      </c>
      <c r="K2151" s="144">
        <f t="shared" si="352"/>
        <v>0</v>
      </c>
      <c r="L2151" s="143">
        <f t="shared" si="353"/>
        <v>0</v>
      </c>
      <c r="M2151" s="145">
        <f>'2024-25 Salary &amp; Benefits'!$E$6</f>
        <v>72728</v>
      </c>
      <c r="N2151" s="145">
        <f>'2024-25 Salary &amp; Benefits'!$F$6</f>
        <v>78209</v>
      </c>
      <c r="O2151" s="9">
        <f t="shared" si="354"/>
        <v>0</v>
      </c>
      <c r="P2151" s="9">
        <f t="shared" si="355"/>
        <v>0</v>
      </c>
      <c r="Q2151" s="9">
        <f>'2024-25 Salary &amp; Benefits'!G$6</f>
        <v>14418.72</v>
      </c>
      <c r="R2151" s="146">
        <f>'2024-25 Salary &amp; Benefits'!H$6</f>
        <v>0.18149999999999999</v>
      </c>
      <c r="S2151" s="146">
        <f>'2024-25 Salary &amp; Benefits'!I$6</f>
        <v>0.17510000000000001</v>
      </c>
      <c r="T2151" s="9">
        <f t="shared" si="356"/>
        <v>0</v>
      </c>
      <c r="U2151" s="9">
        <f t="shared" si="357"/>
        <v>0</v>
      </c>
      <c r="V2151" s="9">
        <f t="shared" si="358"/>
        <v>0</v>
      </c>
      <c r="W2151" s="9">
        <f t="shared" si="359"/>
        <v>0</v>
      </c>
      <c r="X2151" s="22">
        <f t="shared" si="360"/>
        <v>0</v>
      </c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</row>
    <row r="2152" spans="1:159" s="4" customFormat="1">
      <c r="A2152" s="78" t="s">
        <v>2412</v>
      </c>
      <c r="B2152" s="90" t="s">
        <v>1372</v>
      </c>
      <c r="C2152" s="91">
        <v>3600</v>
      </c>
      <c r="D2152" s="90" t="s">
        <v>1376</v>
      </c>
      <c r="E2152" s="110" t="str">
        <f>VLOOKUP($C2152,'2023-24 School Level AAFTE'!$C$4:$L$2380,9,FALSE)</f>
        <v>No</v>
      </c>
      <c r="F2152" s="98">
        <f>VLOOKUP($C2152,'2023-24 School Level AAFTE'!$C$4:$J$2380,8,FALSE)</f>
        <v>1325.2</v>
      </c>
      <c r="G2152" s="100">
        <f>IFERROR(IF(E2152= "yes",VLOOKUP(C2152,Summary!$B:$I,5,0),0),0)</f>
        <v>0</v>
      </c>
      <c r="H2152" s="99">
        <f t="shared" si="351"/>
        <v>0</v>
      </c>
      <c r="I2152" s="157">
        <f>VLOOKUP($A2152,'2024-25 Salary &amp; Benefits'!$A:$I,3,FALSE)</f>
        <v>1.06</v>
      </c>
      <c r="J2152" s="157">
        <f>VLOOKUP($A2152,'2024-25 Salary &amp; Benefits'!$A:$I,4,FALSE)</f>
        <v>1.1000000000000001</v>
      </c>
      <c r="K2152" s="144">
        <f t="shared" si="352"/>
        <v>0</v>
      </c>
      <c r="L2152" s="143">
        <f t="shared" si="353"/>
        <v>0</v>
      </c>
      <c r="M2152" s="145">
        <f>'2024-25 Salary &amp; Benefits'!$E$6</f>
        <v>72728</v>
      </c>
      <c r="N2152" s="145">
        <f>'2024-25 Salary &amp; Benefits'!$F$6</f>
        <v>78209</v>
      </c>
      <c r="O2152" s="9">
        <f t="shared" si="354"/>
        <v>0</v>
      </c>
      <c r="P2152" s="9">
        <f t="shared" si="355"/>
        <v>0</v>
      </c>
      <c r="Q2152" s="9">
        <f>'2024-25 Salary &amp; Benefits'!G$6</f>
        <v>14418.72</v>
      </c>
      <c r="R2152" s="146">
        <f>'2024-25 Salary &amp; Benefits'!H$6</f>
        <v>0.18149999999999999</v>
      </c>
      <c r="S2152" s="146">
        <f>'2024-25 Salary &amp; Benefits'!I$6</f>
        <v>0.17510000000000001</v>
      </c>
      <c r="T2152" s="9">
        <f t="shared" si="356"/>
        <v>0</v>
      </c>
      <c r="U2152" s="9">
        <f t="shared" si="357"/>
        <v>0</v>
      </c>
      <c r="V2152" s="9">
        <f t="shared" si="358"/>
        <v>0</v>
      </c>
      <c r="W2152" s="9">
        <f t="shared" si="359"/>
        <v>0</v>
      </c>
      <c r="X2152" s="22">
        <f t="shared" si="360"/>
        <v>0</v>
      </c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</row>
    <row r="2153" spans="1:159" s="4" customFormat="1">
      <c r="A2153" s="78" t="s">
        <v>2412</v>
      </c>
      <c r="B2153" s="90" t="s">
        <v>1372</v>
      </c>
      <c r="C2153" s="91">
        <v>4325</v>
      </c>
      <c r="D2153" s="90" t="s">
        <v>1379</v>
      </c>
      <c r="E2153" s="110" t="str">
        <f>VLOOKUP($C2153,'2023-24 School Level AAFTE'!$C$4:$L$2380,9,FALSE)</f>
        <v>No</v>
      </c>
      <c r="F2153" s="98">
        <f>VLOOKUP($C2153,'2023-24 School Level AAFTE'!$C$4:$J$2380,8,FALSE)</f>
        <v>637.63</v>
      </c>
      <c r="G2153" s="100">
        <f>IFERROR(IF(E2153= "yes",VLOOKUP(C2153,Summary!$B:$I,5,0),0),0)</f>
        <v>0</v>
      </c>
      <c r="H2153" s="99">
        <f t="shared" si="351"/>
        <v>0</v>
      </c>
      <c r="I2153" s="157">
        <f>VLOOKUP($A2153,'2024-25 Salary &amp; Benefits'!$A:$I,3,FALSE)</f>
        <v>1.06</v>
      </c>
      <c r="J2153" s="157">
        <f>VLOOKUP($A2153,'2024-25 Salary &amp; Benefits'!$A:$I,4,FALSE)</f>
        <v>1.1000000000000001</v>
      </c>
      <c r="K2153" s="144">
        <f t="shared" si="352"/>
        <v>0</v>
      </c>
      <c r="L2153" s="143">
        <f t="shared" si="353"/>
        <v>0</v>
      </c>
      <c r="M2153" s="145">
        <f>'2024-25 Salary &amp; Benefits'!$E$6</f>
        <v>72728</v>
      </c>
      <c r="N2153" s="145">
        <f>'2024-25 Salary &amp; Benefits'!$F$6</f>
        <v>78209</v>
      </c>
      <c r="O2153" s="9">
        <f t="shared" si="354"/>
        <v>0</v>
      </c>
      <c r="P2153" s="9">
        <f t="shared" si="355"/>
        <v>0</v>
      </c>
      <c r="Q2153" s="9">
        <f>'2024-25 Salary &amp; Benefits'!G$6</f>
        <v>14418.72</v>
      </c>
      <c r="R2153" s="146">
        <f>'2024-25 Salary &amp; Benefits'!H$6</f>
        <v>0.18149999999999999</v>
      </c>
      <c r="S2153" s="146">
        <f>'2024-25 Salary &amp; Benefits'!I$6</f>
        <v>0.17510000000000001</v>
      </c>
      <c r="T2153" s="9">
        <f t="shared" si="356"/>
        <v>0</v>
      </c>
      <c r="U2153" s="9">
        <f t="shared" si="357"/>
        <v>0</v>
      </c>
      <c r="V2153" s="9">
        <f t="shared" si="358"/>
        <v>0</v>
      </c>
      <c r="W2153" s="9">
        <f t="shared" si="359"/>
        <v>0</v>
      </c>
      <c r="X2153" s="22">
        <f t="shared" si="360"/>
        <v>0</v>
      </c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</row>
    <row r="2154" spans="1:159" s="4" customFormat="1">
      <c r="A2154" s="78" t="s">
        <v>2412</v>
      </c>
      <c r="B2154" s="90" t="s">
        <v>1372</v>
      </c>
      <c r="C2154" s="91">
        <v>4447</v>
      </c>
      <c r="D2154" s="90" t="s">
        <v>1380</v>
      </c>
      <c r="E2154" s="110" t="str">
        <f>VLOOKUP($C2154,'2023-24 School Level AAFTE'!$C$4:$L$2380,9,FALSE)</f>
        <v>No</v>
      </c>
      <c r="F2154" s="98">
        <f>VLOOKUP($C2154,'2023-24 School Level AAFTE'!$C$4:$J$2380,8,FALSE)</f>
        <v>534.45000000000005</v>
      </c>
      <c r="G2154" s="100">
        <f>IFERROR(IF(E2154= "yes",VLOOKUP(C2154,Summary!$B:$I,5,0),0),0)</f>
        <v>0</v>
      </c>
      <c r="H2154" s="99">
        <f t="shared" si="351"/>
        <v>0</v>
      </c>
      <c r="I2154" s="157">
        <f>VLOOKUP($A2154,'2024-25 Salary &amp; Benefits'!$A:$I,3,FALSE)</f>
        <v>1.06</v>
      </c>
      <c r="J2154" s="157">
        <f>VLOOKUP($A2154,'2024-25 Salary &amp; Benefits'!$A:$I,4,FALSE)</f>
        <v>1.1000000000000001</v>
      </c>
      <c r="K2154" s="144">
        <f t="shared" si="352"/>
        <v>0</v>
      </c>
      <c r="L2154" s="143">
        <f t="shared" si="353"/>
        <v>0</v>
      </c>
      <c r="M2154" s="145">
        <f>'2024-25 Salary &amp; Benefits'!$E$6</f>
        <v>72728</v>
      </c>
      <c r="N2154" s="145">
        <f>'2024-25 Salary &amp; Benefits'!$F$6</f>
        <v>78209</v>
      </c>
      <c r="O2154" s="9">
        <f t="shared" si="354"/>
        <v>0</v>
      </c>
      <c r="P2154" s="9">
        <f t="shared" si="355"/>
        <v>0</v>
      </c>
      <c r="Q2154" s="9">
        <f>'2024-25 Salary &amp; Benefits'!G$6</f>
        <v>14418.72</v>
      </c>
      <c r="R2154" s="146">
        <f>'2024-25 Salary &amp; Benefits'!H$6</f>
        <v>0.18149999999999999</v>
      </c>
      <c r="S2154" s="146">
        <f>'2024-25 Salary &amp; Benefits'!I$6</f>
        <v>0.17510000000000001</v>
      </c>
      <c r="T2154" s="9">
        <f t="shared" si="356"/>
        <v>0</v>
      </c>
      <c r="U2154" s="9">
        <f t="shared" si="357"/>
        <v>0</v>
      </c>
      <c r="V2154" s="9">
        <f t="shared" si="358"/>
        <v>0</v>
      </c>
      <c r="W2154" s="9">
        <f t="shared" si="359"/>
        <v>0</v>
      </c>
      <c r="X2154" s="22">
        <f t="shared" si="360"/>
        <v>0</v>
      </c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</row>
    <row r="2155" spans="1:159" s="4" customFormat="1">
      <c r="A2155" s="78" t="s">
        <v>2412</v>
      </c>
      <c r="B2155" s="90" t="s">
        <v>1372</v>
      </c>
      <c r="C2155" s="91">
        <v>3296</v>
      </c>
      <c r="D2155" s="90" t="s">
        <v>1375</v>
      </c>
      <c r="E2155" s="110" t="str">
        <f>VLOOKUP($C2155,'2023-24 School Level AAFTE'!$C$4:$L$2380,9,FALSE)</f>
        <v>No</v>
      </c>
      <c r="F2155" s="98">
        <f>VLOOKUP($C2155,'2023-24 School Level AAFTE'!$C$4:$J$2380,8,FALSE)</f>
        <v>694.74</v>
      </c>
      <c r="G2155" s="100">
        <f>IFERROR(IF(E2155= "yes",VLOOKUP(C2155,Summary!$B:$I,5,0),0),0)</f>
        <v>0</v>
      </c>
      <c r="H2155" s="99">
        <f t="shared" si="351"/>
        <v>0</v>
      </c>
      <c r="I2155" s="157">
        <f>VLOOKUP($A2155,'2024-25 Salary &amp; Benefits'!$A:$I,3,FALSE)</f>
        <v>1.06</v>
      </c>
      <c r="J2155" s="157">
        <f>VLOOKUP($A2155,'2024-25 Salary &amp; Benefits'!$A:$I,4,FALSE)</f>
        <v>1.1000000000000001</v>
      </c>
      <c r="K2155" s="144">
        <f t="shared" si="352"/>
        <v>0</v>
      </c>
      <c r="L2155" s="143">
        <f t="shared" si="353"/>
        <v>0</v>
      </c>
      <c r="M2155" s="145">
        <f>'2024-25 Salary &amp; Benefits'!$E$6</f>
        <v>72728</v>
      </c>
      <c r="N2155" s="145">
        <f>'2024-25 Salary &amp; Benefits'!$F$6</f>
        <v>78209</v>
      </c>
      <c r="O2155" s="9">
        <f t="shared" si="354"/>
        <v>0</v>
      </c>
      <c r="P2155" s="9">
        <f t="shared" si="355"/>
        <v>0</v>
      </c>
      <c r="Q2155" s="9">
        <f>'2024-25 Salary &amp; Benefits'!G$6</f>
        <v>14418.72</v>
      </c>
      <c r="R2155" s="146">
        <f>'2024-25 Salary &amp; Benefits'!H$6</f>
        <v>0.18149999999999999</v>
      </c>
      <c r="S2155" s="146">
        <f>'2024-25 Salary &amp; Benefits'!I$6</f>
        <v>0.17510000000000001</v>
      </c>
      <c r="T2155" s="9">
        <f t="shared" si="356"/>
        <v>0</v>
      </c>
      <c r="U2155" s="9">
        <f t="shared" si="357"/>
        <v>0</v>
      </c>
      <c r="V2155" s="9">
        <f t="shared" si="358"/>
        <v>0</v>
      </c>
      <c r="W2155" s="9">
        <f t="shared" si="359"/>
        <v>0</v>
      </c>
      <c r="X2155" s="22">
        <f t="shared" si="360"/>
        <v>0</v>
      </c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</row>
    <row r="2156" spans="1:159" s="4" customFormat="1">
      <c r="A2156" s="78" t="s">
        <v>2412</v>
      </c>
      <c r="B2156" s="90" t="s">
        <v>1372</v>
      </c>
      <c r="C2156" s="91">
        <v>3601</v>
      </c>
      <c r="D2156" s="90" t="s">
        <v>1377</v>
      </c>
      <c r="E2156" s="110" t="str">
        <f>VLOOKUP($C2156,'2023-24 School Level AAFTE'!$C$4:$L$2380,9,FALSE)</f>
        <v>No</v>
      </c>
      <c r="F2156" s="98">
        <f>VLOOKUP($C2156,'2023-24 School Level AAFTE'!$C$4:$J$2380,8,FALSE)</f>
        <v>454.9</v>
      </c>
      <c r="G2156" s="100">
        <f>IFERROR(IF(E2156= "yes",VLOOKUP(C2156,Summary!$B:$I,5,0),0),0)</f>
        <v>0</v>
      </c>
      <c r="H2156" s="99">
        <f t="shared" si="351"/>
        <v>0</v>
      </c>
      <c r="I2156" s="157">
        <f>VLOOKUP($A2156,'2024-25 Salary &amp; Benefits'!$A:$I,3,FALSE)</f>
        <v>1.06</v>
      </c>
      <c r="J2156" s="157">
        <f>VLOOKUP($A2156,'2024-25 Salary &amp; Benefits'!$A:$I,4,FALSE)</f>
        <v>1.1000000000000001</v>
      </c>
      <c r="K2156" s="144">
        <f t="shared" si="352"/>
        <v>0</v>
      </c>
      <c r="L2156" s="143">
        <f t="shared" si="353"/>
        <v>0</v>
      </c>
      <c r="M2156" s="145">
        <f>'2024-25 Salary &amp; Benefits'!$E$6</f>
        <v>72728</v>
      </c>
      <c r="N2156" s="145">
        <f>'2024-25 Salary &amp; Benefits'!$F$6</f>
        <v>78209</v>
      </c>
      <c r="O2156" s="9">
        <f t="shared" si="354"/>
        <v>0</v>
      </c>
      <c r="P2156" s="9">
        <f t="shared" si="355"/>
        <v>0</v>
      </c>
      <c r="Q2156" s="9">
        <f>'2024-25 Salary &amp; Benefits'!G$6</f>
        <v>14418.72</v>
      </c>
      <c r="R2156" s="146">
        <f>'2024-25 Salary &amp; Benefits'!H$6</f>
        <v>0.18149999999999999</v>
      </c>
      <c r="S2156" s="146">
        <f>'2024-25 Salary &amp; Benefits'!I$6</f>
        <v>0.17510000000000001</v>
      </c>
      <c r="T2156" s="9">
        <f t="shared" si="356"/>
        <v>0</v>
      </c>
      <c r="U2156" s="9">
        <f t="shared" si="357"/>
        <v>0</v>
      </c>
      <c r="V2156" s="9">
        <f t="shared" si="358"/>
        <v>0</v>
      </c>
      <c r="W2156" s="9">
        <f t="shared" si="359"/>
        <v>0</v>
      </c>
      <c r="X2156" s="22">
        <f t="shared" si="360"/>
        <v>0</v>
      </c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</row>
    <row r="2157" spans="1:159" s="4" customFormat="1">
      <c r="A2157" s="78" t="s">
        <v>2412</v>
      </c>
      <c r="B2157" s="90" t="s">
        <v>1372</v>
      </c>
      <c r="C2157" s="91">
        <v>2223</v>
      </c>
      <c r="D2157" s="81" t="s">
        <v>1373</v>
      </c>
      <c r="E2157" s="110" t="str">
        <f>VLOOKUP($C2157,'2023-24 School Level AAFTE'!$C$4:$L$2380,9,FALSE)</f>
        <v>No</v>
      </c>
      <c r="F2157" s="98">
        <f>VLOOKUP($C2157,'2023-24 School Level AAFTE'!$C$4:$J$2380,8,FALSE)</f>
        <v>511.56</v>
      </c>
      <c r="G2157" s="100">
        <f>IFERROR(IF(E2157= "yes",VLOOKUP(C2157,Summary!$B:$I,5,0),0),0)</f>
        <v>0</v>
      </c>
      <c r="H2157" s="99">
        <f t="shared" si="351"/>
        <v>0</v>
      </c>
      <c r="I2157" s="157">
        <f>VLOOKUP($A2157,'2024-25 Salary &amp; Benefits'!$A:$I,3,FALSE)</f>
        <v>1.06</v>
      </c>
      <c r="J2157" s="157">
        <f>VLOOKUP($A2157,'2024-25 Salary &amp; Benefits'!$A:$I,4,FALSE)</f>
        <v>1.1000000000000001</v>
      </c>
      <c r="K2157" s="144">
        <f t="shared" si="352"/>
        <v>0</v>
      </c>
      <c r="L2157" s="143">
        <f t="shared" si="353"/>
        <v>0</v>
      </c>
      <c r="M2157" s="145">
        <f>'2024-25 Salary &amp; Benefits'!$E$6</f>
        <v>72728</v>
      </c>
      <c r="N2157" s="145">
        <f>'2024-25 Salary &amp; Benefits'!$F$6</f>
        <v>78209</v>
      </c>
      <c r="O2157" s="9">
        <f t="shared" si="354"/>
        <v>0</v>
      </c>
      <c r="P2157" s="9">
        <f t="shared" si="355"/>
        <v>0</v>
      </c>
      <c r="Q2157" s="9">
        <f>'2024-25 Salary &amp; Benefits'!G$6</f>
        <v>14418.72</v>
      </c>
      <c r="R2157" s="146">
        <f>'2024-25 Salary &amp; Benefits'!H$6</f>
        <v>0.18149999999999999</v>
      </c>
      <c r="S2157" s="146">
        <f>'2024-25 Salary &amp; Benefits'!I$6</f>
        <v>0.17510000000000001</v>
      </c>
      <c r="T2157" s="9">
        <f t="shared" si="356"/>
        <v>0</v>
      </c>
      <c r="U2157" s="9">
        <f t="shared" si="357"/>
        <v>0</v>
      </c>
      <c r="V2157" s="9">
        <f t="shared" si="358"/>
        <v>0</v>
      </c>
      <c r="W2157" s="9">
        <f t="shared" si="359"/>
        <v>0</v>
      </c>
      <c r="X2157" s="22">
        <f t="shared" si="360"/>
        <v>0</v>
      </c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</row>
    <row r="2158" spans="1:159" s="4" customFormat="1">
      <c r="A2158" s="78" t="s">
        <v>2472</v>
      </c>
      <c r="B2158" s="90" t="s">
        <v>1906</v>
      </c>
      <c r="C2158" s="91">
        <v>1932</v>
      </c>
      <c r="D2158" s="90" t="s">
        <v>1907</v>
      </c>
      <c r="E2158" s="110" t="str">
        <f>VLOOKUP($C2158,'2023-24 School Level AAFTE'!$C$4:$L$2380,9,FALSE)</f>
        <v>No</v>
      </c>
      <c r="F2158" s="98">
        <f>VLOOKUP($C2158,'2023-24 School Level AAFTE'!$C$4:$J$2380,8,FALSE)</f>
        <v>814.23</v>
      </c>
      <c r="G2158" s="100">
        <f>IFERROR(IF(E2158= "yes",VLOOKUP(C2158,Summary!$B:$I,5,0),0),0)</f>
        <v>0</v>
      </c>
      <c r="H2158" s="99">
        <f t="shared" si="351"/>
        <v>0</v>
      </c>
      <c r="I2158" s="157">
        <f>VLOOKUP($A2158,'2024-25 Salary &amp; Benefits'!$A:$I,3,FALSE)</f>
        <v>1</v>
      </c>
      <c r="J2158" s="157">
        <f>VLOOKUP($A2158,'2024-25 Salary &amp; Benefits'!$A:$I,4,FALSE)</f>
        <v>1</v>
      </c>
      <c r="K2158" s="144">
        <f t="shared" si="352"/>
        <v>0</v>
      </c>
      <c r="L2158" s="143">
        <f t="shared" si="353"/>
        <v>0</v>
      </c>
      <c r="M2158" s="145">
        <f>'2024-25 Salary &amp; Benefits'!$E$6</f>
        <v>72728</v>
      </c>
      <c r="N2158" s="145">
        <f>'2024-25 Salary &amp; Benefits'!$F$6</f>
        <v>78209</v>
      </c>
      <c r="O2158" s="9">
        <f t="shared" si="354"/>
        <v>0</v>
      </c>
      <c r="P2158" s="9">
        <f t="shared" si="355"/>
        <v>0</v>
      </c>
      <c r="Q2158" s="9">
        <f>'2024-25 Salary &amp; Benefits'!G$6</f>
        <v>14418.72</v>
      </c>
      <c r="R2158" s="146">
        <f>'2024-25 Salary &amp; Benefits'!H$6</f>
        <v>0.18149999999999999</v>
      </c>
      <c r="S2158" s="146">
        <f>'2024-25 Salary &amp; Benefits'!I$6</f>
        <v>0.17510000000000001</v>
      </c>
      <c r="T2158" s="9">
        <f t="shared" si="356"/>
        <v>0</v>
      </c>
      <c r="U2158" s="9">
        <f t="shared" si="357"/>
        <v>0</v>
      </c>
      <c r="V2158" s="9">
        <f t="shared" si="358"/>
        <v>0</v>
      </c>
      <c r="W2158" s="9">
        <f t="shared" si="359"/>
        <v>0</v>
      </c>
      <c r="X2158" s="22">
        <f t="shared" si="360"/>
        <v>0</v>
      </c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</row>
    <row r="2159" spans="1:159" s="4" customFormat="1">
      <c r="A2159" s="78" t="s">
        <v>2472</v>
      </c>
      <c r="B2159" s="90" t="s">
        <v>1906</v>
      </c>
      <c r="C2159" s="91">
        <v>5223</v>
      </c>
      <c r="D2159" s="90" t="s">
        <v>1909</v>
      </c>
      <c r="E2159" s="110" t="str">
        <f>VLOOKUP($C2159,'2023-24 School Level AAFTE'!$C$4:$L$2380,9,FALSE)</f>
        <v>Yes</v>
      </c>
      <c r="F2159" s="98">
        <f>VLOOKUP($C2159,'2023-24 School Level AAFTE'!$C$4:$J$2380,8,FALSE)</f>
        <v>26.700000000000003</v>
      </c>
      <c r="G2159" s="100">
        <f>IFERROR(IF(E2159= "yes",VLOOKUP(C2159,Summary!$B:$I,5,0),0),0)</f>
        <v>0</v>
      </c>
      <c r="H2159" s="99">
        <f t="shared" si="351"/>
        <v>26.700000000000003</v>
      </c>
      <c r="I2159" s="157">
        <f>VLOOKUP($A2159,'2024-25 Salary &amp; Benefits'!$A:$I,3,FALSE)</f>
        <v>1</v>
      </c>
      <c r="J2159" s="157">
        <f>VLOOKUP($A2159,'2024-25 Salary &amp; Benefits'!$A:$I,4,FALSE)</f>
        <v>1</v>
      </c>
      <c r="K2159" s="144">
        <f t="shared" si="352"/>
        <v>26.700000000000003</v>
      </c>
      <c r="L2159" s="143">
        <f t="shared" si="353"/>
        <v>7.8E-2</v>
      </c>
      <c r="M2159" s="145">
        <f>'2024-25 Salary &amp; Benefits'!$E$6</f>
        <v>72728</v>
      </c>
      <c r="N2159" s="145">
        <f>'2024-25 Salary &amp; Benefits'!$F$6</f>
        <v>78209</v>
      </c>
      <c r="O2159" s="9">
        <f t="shared" si="354"/>
        <v>5672.78</v>
      </c>
      <c r="P2159" s="9">
        <f t="shared" si="355"/>
        <v>427.52000000000044</v>
      </c>
      <c r="Q2159" s="9">
        <f>'2024-25 Salary &amp; Benefits'!G$6</f>
        <v>14418.72</v>
      </c>
      <c r="R2159" s="146">
        <f>'2024-25 Salary &amp; Benefits'!H$6</f>
        <v>0.18149999999999999</v>
      </c>
      <c r="S2159" s="146">
        <f>'2024-25 Salary &amp; Benefits'!I$6</f>
        <v>0.17510000000000001</v>
      </c>
      <c r="T2159" s="9">
        <f t="shared" si="356"/>
        <v>2229.13</v>
      </c>
      <c r="U2159" s="9">
        <f t="shared" si="357"/>
        <v>101.67</v>
      </c>
      <c r="V2159" s="9">
        <f t="shared" si="358"/>
        <v>17.8</v>
      </c>
      <c r="W2159" s="9">
        <f t="shared" si="359"/>
        <v>119.47</v>
      </c>
      <c r="X2159" s="22">
        <f t="shared" si="360"/>
        <v>8448.9</v>
      </c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</row>
    <row r="2160" spans="1:159" s="4" customFormat="1">
      <c r="A2160" s="78" t="s">
        <v>2472</v>
      </c>
      <c r="B2160" s="90" t="s">
        <v>1906</v>
      </c>
      <c r="C2160" s="91">
        <v>2405</v>
      </c>
      <c r="D2160" s="90" t="s">
        <v>1908</v>
      </c>
      <c r="E2160" s="110" t="str">
        <f>VLOOKUP($C2160,'2023-24 School Level AAFTE'!$C$4:$L$2380,9,FALSE)</f>
        <v>Yes</v>
      </c>
      <c r="F2160" s="98">
        <f>VLOOKUP($C2160,'2023-24 School Level AAFTE'!$C$4:$J$2380,8,FALSE)</f>
        <v>170.51</v>
      </c>
      <c r="G2160" s="100">
        <f>IFERROR(IF(E2160= "yes",VLOOKUP(C2160,Summary!$B:$I,5,0),0),0)</f>
        <v>0</v>
      </c>
      <c r="H2160" s="99">
        <f t="shared" si="351"/>
        <v>170.51</v>
      </c>
      <c r="I2160" s="157">
        <f>VLOOKUP($A2160,'2024-25 Salary &amp; Benefits'!$A:$I,3,FALSE)</f>
        <v>1</v>
      </c>
      <c r="J2160" s="157">
        <f>VLOOKUP($A2160,'2024-25 Salary &amp; Benefits'!$A:$I,4,FALSE)</f>
        <v>1</v>
      </c>
      <c r="K2160" s="144">
        <f t="shared" si="352"/>
        <v>170.51</v>
      </c>
      <c r="L2160" s="143">
        <f t="shared" si="353"/>
        <v>0.5</v>
      </c>
      <c r="M2160" s="145">
        <f>'2024-25 Salary &amp; Benefits'!$E$6</f>
        <v>72728</v>
      </c>
      <c r="N2160" s="145">
        <f>'2024-25 Salary &amp; Benefits'!$F$6</f>
        <v>78209</v>
      </c>
      <c r="O2160" s="9">
        <f t="shared" si="354"/>
        <v>36364</v>
      </c>
      <c r="P2160" s="9">
        <f t="shared" si="355"/>
        <v>2740.5</v>
      </c>
      <c r="Q2160" s="9">
        <f>'2024-25 Salary &amp; Benefits'!G$6</f>
        <v>14418.72</v>
      </c>
      <c r="R2160" s="146">
        <f>'2024-25 Salary &amp; Benefits'!H$6</f>
        <v>0.18149999999999999</v>
      </c>
      <c r="S2160" s="146">
        <f>'2024-25 Salary &amp; Benefits'!I$6</f>
        <v>0.17510000000000001</v>
      </c>
      <c r="T2160" s="9">
        <f t="shared" si="356"/>
        <v>14289.29</v>
      </c>
      <c r="U2160" s="9">
        <f t="shared" si="357"/>
        <v>651.74</v>
      </c>
      <c r="V2160" s="9">
        <f t="shared" si="358"/>
        <v>114.12</v>
      </c>
      <c r="W2160" s="9">
        <f t="shared" si="359"/>
        <v>765.86</v>
      </c>
      <c r="X2160" s="22">
        <f t="shared" si="360"/>
        <v>54159.65</v>
      </c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</row>
    <row r="2161" spans="1:159" s="4" customFormat="1">
      <c r="A2161" t="s">
        <v>2255</v>
      </c>
      <c r="B2161" s="90" t="s">
        <v>162</v>
      </c>
      <c r="C2161" s="3">
        <v>2636</v>
      </c>
      <c r="D2161" t="s">
        <v>3228</v>
      </c>
      <c r="E2161" s="110" t="str">
        <f>VLOOKUP($C2161,'2023-24 School Level AAFTE'!$C$4:$L$2380,9,FALSE)</f>
        <v>No</v>
      </c>
      <c r="F2161" s="98">
        <f>VLOOKUP($C2161,'2023-24 School Level AAFTE'!$C$4:$J$2380,8,FALSE)</f>
        <v>0</v>
      </c>
      <c r="G2161" s="100">
        <f>IFERROR(IF(E2161= "yes",VLOOKUP(C2161,Summary!$B:$I,5,0),0),0)</f>
        <v>0</v>
      </c>
      <c r="H2161" s="99">
        <f t="shared" si="351"/>
        <v>0</v>
      </c>
      <c r="I2161" s="157">
        <f>VLOOKUP($A2161,'2024-25 Salary &amp; Benefits'!$A:$I,3,FALSE)</f>
        <v>1.06</v>
      </c>
      <c r="J2161" s="157">
        <f>VLOOKUP($A2161,'2024-25 Salary &amp; Benefits'!$A:$I,4,FALSE)</f>
        <v>1.06</v>
      </c>
      <c r="K2161" s="144">
        <f t="shared" si="352"/>
        <v>0</v>
      </c>
      <c r="L2161" s="143">
        <f t="shared" si="353"/>
        <v>0</v>
      </c>
      <c r="M2161" s="145">
        <f>'2024-25 Salary &amp; Benefits'!$E$6</f>
        <v>72728</v>
      </c>
      <c r="N2161" s="145">
        <f>'2024-25 Salary &amp; Benefits'!$F$6</f>
        <v>78209</v>
      </c>
      <c r="O2161" s="9">
        <f t="shared" si="354"/>
        <v>0</v>
      </c>
      <c r="P2161" s="9">
        <f t="shared" si="355"/>
        <v>0</v>
      </c>
      <c r="Q2161" s="9">
        <f>'2024-25 Salary &amp; Benefits'!G$6</f>
        <v>14418.72</v>
      </c>
      <c r="R2161" s="146">
        <f>'2024-25 Salary &amp; Benefits'!H$6</f>
        <v>0.18149999999999999</v>
      </c>
      <c r="S2161" s="146">
        <f>'2024-25 Salary &amp; Benefits'!I$6</f>
        <v>0.17510000000000001</v>
      </c>
      <c r="T2161" s="9">
        <f t="shared" si="356"/>
        <v>0</v>
      </c>
      <c r="U2161" s="9">
        <f t="shared" si="357"/>
        <v>0</v>
      </c>
      <c r="V2161" s="9">
        <f t="shared" si="358"/>
        <v>0</v>
      </c>
      <c r="W2161" s="9">
        <f t="shared" si="359"/>
        <v>0</v>
      </c>
      <c r="X2161" s="22">
        <f t="shared" si="360"/>
        <v>0</v>
      </c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</row>
    <row r="2162" spans="1:159" s="4" customFormat="1">
      <c r="A2162" t="s">
        <v>2255</v>
      </c>
      <c r="B2162" s="90" t="s">
        <v>162</v>
      </c>
      <c r="C2162" s="3">
        <v>5744</v>
      </c>
      <c r="D2162" t="s">
        <v>3283</v>
      </c>
      <c r="E2162" s="110" t="str">
        <f>VLOOKUP($C2162,'2023-24 School Level AAFTE'!$C$4:$L$2380,9,FALSE)</f>
        <v>No</v>
      </c>
      <c r="F2162" s="98">
        <f>VLOOKUP($C2162,'2023-24 School Level AAFTE'!$C$4:$J$2380,8,FALSE)</f>
        <v>114.42999999999999</v>
      </c>
      <c r="G2162" s="100">
        <f>IFERROR(IF(E2162= "yes",VLOOKUP(C2162,Summary!$B:$I,5,0),0),0)</f>
        <v>0</v>
      </c>
      <c r="H2162" s="99">
        <f t="shared" si="351"/>
        <v>0</v>
      </c>
      <c r="I2162" s="157">
        <f>VLOOKUP($A2162,'2024-25 Salary &amp; Benefits'!$A:$I,3,FALSE)</f>
        <v>1.06</v>
      </c>
      <c r="J2162" s="157">
        <f>VLOOKUP($A2162,'2024-25 Salary &amp; Benefits'!$A:$I,4,FALSE)</f>
        <v>1.06</v>
      </c>
      <c r="K2162" s="144">
        <f t="shared" si="352"/>
        <v>0</v>
      </c>
      <c r="L2162" s="143">
        <f t="shared" si="353"/>
        <v>0</v>
      </c>
      <c r="M2162" s="145">
        <f>'2024-25 Salary &amp; Benefits'!$E$6</f>
        <v>72728</v>
      </c>
      <c r="N2162" s="145">
        <f>'2024-25 Salary &amp; Benefits'!$F$6</f>
        <v>78209</v>
      </c>
      <c r="O2162" s="9">
        <f t="shared" si="354"/>
        <v>0</v>
      </c>
      <c r="P2162" s="9">
        <f t="shared" si="355"/>
        <v>0</v>
      </c>
      <c r="Q2162" s="9">
        <f>'2024-25 Salary &amp; Benefits'!G$6</f>
        <v>14418.72</v>
      </c>
      <c r="R2162" s="146">
        <f>'2024-25 Salary &amp; Benefits'!H$6</f>
        <v>0.18149999999999999</v>
      </c>
      <c r="S2162" s="146">
        <f>'2024-25 Salary &amp; Benefits'!I$6</f>
        <v>0.17510000000000001</v>
      </c>
      <c r="T2162" s="9">
        <f t="shared" si="356"/>
        <v>0</v>
      </c>
      <c r="U2162" s="9">
        <f t="shared" si="357"/>
        <v>0</v>
      </c>
      <c r="V2162" s="9">
        <f t="shared" si="358"/>
        <v>0</v>
      </c>
      <c r="W2162" s="9">
        <f t="shared" si="359"/>
        <v>0</v>
      </c>
      <c r="X2162" s="22">
        <f t="shared" si="360"/>
        <v>0</v>
      </c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</row>
    <row r="2163" spans="1:159" s="4" customFormat="1">
      <c r="A2163" t="s">
        <v>2255</v>
      </c>
      <c r="B2163" s="90" t="s">
        <v>162</v>
      </c>
      <c r="C2163" s="3">
        <v>5745</v>
      </c>
      <c r="D2163" t="s">
        <v>3284</v>
      </c>
      <c r="E2163" s="110" t="str">
        <f>VLOOKUP($C2163,'2023-24 School Level AAFTE'!$C$4:$L$2380,9,FALSE)</f>
        <v>No</v>
      </c>
      <c r="F2163" s="98">
        <f>VLOOKUP($C2163,'2023-24 School Level AAFTE'!$C$4:$J$2380,8,FALSE)</f>
        <v>277.14</v>
      </c>
      <c r="G2163" s="100">
        <f>IFERROR(IF(E2163= "yes",VLOOKUP(C2163,Summary!$B:$I,5,0),0),0)</f>
        <v>0</v>
      </c>
      <c r="H2163" s="99">
        <f t="shared" si="351"/>
        <v>0</v>
      </c>
      <c r="I2163" s="157">
        <f>VLOOKUP($A2163,'2024-25 Salary &amp; Benefits'!$A:$I,3,FALSE)</f>
        <v>1.06</v>
      </c>
      <c r="J2163" s="157">
        <f>VLOOKUP($A2163,'2024-25 Salary &amp; Benefits'!$A:$I,4,FALSE)</f>
        <v>1.06</v>
      </c>
      <c r="K2163" s="144">
        <f t="shared" si="352"/>
        <v>0</v>
      </c>
      <c r="L2163" s="143">
        <f t="shared" si="353"/>
        <v>0</v>
      </c>
      <c r="M2163" s="145">
        <f>'2024-25 Salary &amp; Benefits'!$E$6</f>
        <v>72728</v>
      </c>
      <c r="N2163" s="145">
        <f>'2024-25 Salary &amp; Benefits'!$F$6</f>
        <v>78209</v>
      </c>
      <c r="O2163" s="9">
        <f t="shared" si="354"/>
        <v>0</v>
      </c>
      <c r="P2163" s="9">
        <f t="shared" si="355"/>
        <v>0</v>
      </c>
      <c r="Q2163" s="9">
        <f>'2024-25 Salary &amp; Benefits'!G$6</f>
        <v>14418.72</v>
      </c>
      <c r="R2163" s="146">
        <f>'2024-25 Salary &amp; Benefits'!H$6</f>
        <v>0.18149999999999999</v>
      </c>
      <c r="S2163" s="146">
        <f>'2024-25 Salary &amp; Benefits'!I$6</f>
        <v>0.17510000000000001</v>
      </c>
      <c r="T2163" s="9">
        <f t="shared" si="356"/>
        <v>0</v>
      </c>
      <c r="U2163" s="9">
        <f t="shared" si="357"/>
        <v>0</v>
      </c>
      <c r="V2163" s="9">
        <f t="shared" si="358"/>
        <v>0</v>
      </c>
      <c r="W2163" s="9">
        <f t="shared" si="359"/>
        <v>0</v>
      </c>
      <c r="X2163" s="22">
        <f t="shared" si="360"/>
        <v>0</v>
      </c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</row>
    <row r="2164" spans="1:159">
      <c r="A2164" s="78" t="s">
        <v>2255</v>
      </c>
      <c r="B2164" s="90" t="s">
        <v>162</v>
      </c>
      <c r="C2164" s="91">
        <v>4406</v>
      </c>
      <c r="D2164" s="90" t="s">
        <v>193</v>
      </c>
      <c r="E2164" s="110" t="str">
        <f>VLOOKUP($C2164,'2023-24 School Level AAFTE'!$C$4:$L$2380,9,FALSE)</f>
        <v>No</v>
      </c>
      <c r="F2164" s="98">
        <f>VLOOKUP($C2164,'2023-24 School Level AAFTE'!$C$4:$J$2380,8,FALSE)</f>
        <v>603.45000000000005</v>
      </c>
      <c r="G2164" s="100">
        <f>IFERROR(IF(E2164= "yes",VLOOKUP(C2164,Summary!$B:$I,5,0),0),0)</f>
        <v>0</v>
      </c>
      <c r="H2164" s="99">
        <f t="shared" si="351"/>
        <v>0</v>
      </c>
      <c r="I2164" s="157">
        <f>VLOOKUP($A2164,'2024-25 Salary &amp; Benefits'!$A:$I,3,FALSE)</f>
        <v>1.06</v>
      </c>
      <c r="J2164" s="157">
        <f>VLOOKUP($A2164,'2024-25 Salary &amp; Benefits'!$A:$I,4,FALSE)</f>
        <v>1.06</v>
      </c>
      <c r="K2164" s="144">
        <f t="shared" si="352"/>
        <v>0</v>
      </c>
      <c r="L2164" s="143">
        <f t="shared" si="353"/>
        <v>0</v>
      </c>
      <c r="M2164" s="145">
        <f>'2024-25 Salary &amp; Benefits'!$E$6</f>
        <v>72728</v>
      </c>
      <c r="N2164" s="145">
        <f>'2024-25 Salary &amp; Benefits'!$F$6</f>
        <v>78209</v>
      </c>
      <c r="O2164" s="9">
        <f t="shared" si="354"/>
        <v>0</v>
      </c>
      <c r="P2164" s="9">
        <f t="shared" si="355"/>
        <v>0</v>
      </c>
      <c r="Q2164" s="9">
        <f>'2024-25 Salary &amp; Benefits'!G$6</f>
        <v>14418.72</v>
      </c>
      <c r="R2164" s="146">
        <f>'2024-25 Salary &amp; Benefits'!H$6</f>
        <v>0.18149999999999999</v>
      </c>
      <c r="S2164" s="146">
        <f>'2024-25 Salary &amp; Benefits'!I$6</f>
        <v>0.17510000000000001</v>
      </c>
      <c r="T2164" s="9">
        <f t="shared" si="356"/>
        <v>0</v>
      </c>
      <c r="U2164" s="9">
        <f t="shared" si="357"/>
        <v>0</v>
      </c>
      <c r="V2164" s="9">
        <f t="shared" si="358"/>
        <v>0</v>
      </c>
      <c r="W2164" s="9">
        <f t="shared" si="359"/>
        <v>0</v>
      </c>
      <c r="X2164" s="22">
        <f t="shared" si="360"/>
        <v>0</v>
      </c>
    </row>
    <row r="2165" spans="1:159">
      <c r="A2165" s="78" t="s">
        <v>2255</v>
      </c>
      <c r="B2165" s="90" t="s">
        <v>162</v>
      </c>
      <c r="C2165" s="91">
        <v>3080</v>
      </c>
      <c r="D2165" s="90" t="s">
        <v>177</v>
      </c>
      <c r="E2165" s="110" t="str">
        <f>VLOOKUP($C2165,'2023-24 School Level AAFTE'!$C$4:$L$2380,9,FALSE)</f>
        <v>No</v>
      </c>
      <c r="F2165" s="98">
        <f>VLOOKUP($C2165,'2023-24 School Level AAFTE'!$C$4:$J$2380,8,FALSE)</f>
        <v>317.54000000000002</v>
      </c>
      <c r="G2165" s="100">
        <f>IFERROR(IF(E2165= "yes",VLOOKUP(C2165,Summary!$B:$I,5,0),0),0)</f>
        <v>0</v>
      </c>
      <c r="H2165" s="99">
        <f t="shared" si="351"/>
        <v>0</v>
      </c>
      <c r="I2165" s="157">
        <f>VLOOKUP($A2165,'2024-25 Salary &amp; Benefits'!$A:$I,3,FALSE)</f>
        <v>1.06</v>
      </c>
      <c r="J2165" s="157">
        <f>VLOOKUP($A2165,'2024-25 Salary &amp; Benefits'!$A:$I,4,FALSE)</f>
        <v>1.06</v>
      </c>
      <c r="K2165" s="144">
        <f t="shared" si="352"/>
        <v>0</v>
      </c>
      <c r="L2165" s="143">
        <f t="shared" si="353"/>
        <v>0</v>
      </c>
      <c r="M2165" s="145">
        <f>'2024-25 Salary &amp; Benefits'!$E$6</f>
        <v>72728</v>
      </c>
      <c r="N2165" s="145">
        <f>'2024-25 Salary &amp; Benefits'!$F$6</f>
        <v>78209</v>
      </c>
      <c r="O2165" s="9">
        <f t="shared" si="354"/>
        <v>0</v>
      </c>
      <c r="P2165" s="9">
        <f t="shared" si="355"/>
        <v>0</v>
      </c>
      <c r="Q2165" s="9">
        <f>'2024-25 Salary &amp; Benefits'!G$6</f>
        <v>14418.72</v>
      </c>
      <c r="R2165" s="146">
        <f>'2024-25 Salary &amp; Benefits'!H$6</f>
        <v>0.18149999999999999</v>
      </c>
      <c r="S2165" s="146">
        <f>'2024-25 Salary &amp; Benefits'!I$6</f>
        <v>0.17510000000000001</v>
      </c>
      <c r="T2165" s="9">
        <f t="shared" si="356"/>
        <v>0</v>
      </c>
      <c r="U2165" s="9">
        <f t="shared" si="357"/>
        <v>0</v>
      </c>
      <c r="V2165" s="9">
        <f t="shared" si="358"/>
        <v>0</v>
      </c>
      <c r="W2165" s="9">
        <f t="shared" si="359"/>
        <v>0</v>
      </c>
      <c r="X2165" s="22">
        <f t="shared" si="360"/>
        <v>0</v>
      </c>
    </row>
    <row r="2166" spans="1:159">
      <c r="A2166" s="78" t="s">
        <v>2255</v>
      </c>
      <c r="B2166" s="90" t="s">
        <v>162</v>
      </c>
      <c r="C2166" s="91">
        <v>4405</v>
      </c>
      <c r="D2166" s="90" t="s">
        <v>192</v>
      </c>
      <c r="E2166" s="110" t="str">
        <f>VLOOKUP($C2166,'2023-24 School Level AAFTE'!$C$4:$L$2380,9,FALSE)</f>
        <v>No</v>
      </c>
      <c r="F2166" s="98">
        <f>VLOOKUP($C2166,'2023-24 School Level AAFTE'!$C$4:$J$2380,8,FALSE)</f>
        <v>510</v>
      </c>
      <c r="G2166" s="100">
        <f>IFERROR(IF(E2166= "yes",VLOOKUP(C2166,Summary!$B:$I,5,0),0),0)</f>
        <v>0</v>
      </c>
      <c r="H2166" s="99">
        <f t="shared" si="351"/>
        <v>0</v>
      </c>
      <c r="I2166" s="157">
        <f>VLOOKUP($A2166,'2024-25 Salary &amp; Benefits'!$A:$I,3,FALSE)</f>
        <v>1.06</v>
      </c>
      <c r="J2166" s="157">
        <f>VLOOKUP($A2166,'2024-25 Salary &amp; Benefits'!$A:$I,4,FALSE)</f>
        <v>1.06</v>
      </c>
      <c r="K2166" s="144">
        <f t="shared" si="352"/>
        <v>0</v>
      </c>
      <c r="L2166" s="143">
        <f t="shared" si="353"/>
        <v>0</v>
      </c>
      <c r="M2166" s="145">
        <f>'2024-25 Salary &amp; Benefits'!$E$6</f>
        <v>72728</v>
      </c>
      <c r="N2166" s="145">
        <f>'2024-25 Salary &amp; Benefits'!$F$6</f>
        <v>78209</v>
      </c>
      <c r="O2166" s="9">
        <f t="shared" si="354"/>
        <v>0</v>
      </c>
      <c r="P2166" s="9">
        <f t="shared" si="355"/>
        <v>0</v>
      </c>
      <c r="Q2166" s="9">
        <f>'2024-25 Salary &amp; Benefits'!G$6</f>
        <v>14418.72</v>
      </c>
      <c r="R2166" s="146">
        <f>'2024-25 Salary &amp; Benefits'!H$6</f>
        <v>0.18149999999999999</v>
      </c>
      <c r="S2166" s="146">
        <f>'2024-25 Salary &amp; Benefits'!I$6</f>
        <v>0.17510000000000001</v>
      </c>
      <c r="T2166" s="9">
        <f t="shared" si="356"/>
        <v>0</v>
      </c>
      <c r="U2166" s="9">
        <f t="shared" si="357"/>
        <v>0</v>
      </c>
      <c r="V2166" s="9">
        <f t="shared" si="358"/>
        <v>0</v>
      </c>
      <c r="W2166" s="9">
        <f t="shared" si="359"/>
        <v>0</v>
      </c>
      <c r="X2166" s="22">
        <f t="shared" si="360"/>
        <v>0</v>
      </c>
    </row>
    <row r="2167" spans="1:159">
      <c r="A2167" s="78" t="s">
        <v>2255</v>
      </c>
      <c r="B2167" s="90" t="s">
        <v>162</v>
      </c>
      <c r="C2167" s="91">
        <v>3423</v>
      </c>
      <c r="D2167" s="90" t="s">
        <v>180</v>
      </c>
      <c r="E2167" s="110" t="str">
        <f>VLOOKUP($C2167,'2023-24 School Level AAFTE'!$C$4:$L$2380,9,FALSE)</f>
        <v>No</v>
      </c>
      <c r="F2167" s="98">
        <f>VLOOKUP($C2167,'2023-24 School Level AAFTE'!$C$4:$J$2380,8,FALSE)</f>
        <v>1164.0800000000002</v>
      </c>
      <c r="G2167" s="100">
        <f>IFERROR(IF(E2167= "yes",VLOOKUP(C2167,Summary!$B:$I,5,0),0),0)</f>
        <v>0</v>
      </c>
      <c r="H2167" s="99">
        <f t="shared" si="351"/>
        <v>0</v>
      </c>
      <c r="I2167" s="157">
        <f>VLOOKUP($A2167,'2024-25 Salary &amp; Benefits'!$A:$I,3,FALSE)</f>
        <v>1.06</v>
      </c>
      <c r="J2167" s="157">
        <f>VLOOKUP($A2167,'2024-25 Salary &amp; Benefits'!$A:$I,4,FALSE)</f>
        <v>1.06</v>
      </c>
      <c r="K2167" s="144">
        <f t="shared" si="352"/>
        <v>0</v>
      </c>
      <c r="L2167" s="143">
        <f t="shared" si="353"/>
        <v>0</v>
      </c>
      <c r="M2167" s="145">
        <f>'2024-25 Salary &amp; Benefits'!$E$6</f>
        <v>72728</v>
      </c>
      <c r="N2167" s="145">
        <f>'2024-25 Salary &amp; Benefits'!$F$6</f>
        <v>78209</v>
      </c>
      <c r="O2167" s="9">
        <f t="shared" si="354"/>
        <v>0</v>
      </c>
      <c r="P2167" s="9">
        <f t="shared" si="355"/>
        <v>0</v>
      </c>
      <c r="Q2167" s="9">
        <f>'2024-25 Salary &amp; Benefits'!G$6</f>
        <v>14418.72</v>
      </c>
      <c r="R2167" s="146">
        <f>'2024-25 Salary &amp; Benefits'!H$6</f>
        <v>0.18149999999999999</v>
      </c>
      <c r="S2167" s="146">
        <f>'2024-25 Salary &amp; Benefits'!I$6</f>
        <v>0.17510000000000001</v>
      </c>
      <c r="T2167" s="9">
        <f t="shared" si="356"/>
        <v>0</v>
      </c>
      <c r="U2167" s="9">
        <f t="shared" si="357"/>
        <v>0</v>
      </c>
      <c r="V2167" s="9">
        <f t="shared" si="358"/>
        <v>0</v>
      </c>
      <c r="W2167" s="9">
        <f t="shared" si="359"/>
        <v>0</v>
      </c>
      <c r="X2167" s="22">
        <f t="shared" si="360"/>
        <v>0</v>
      </c>
    </row>
    <row r="2168" spans="1:159">
      <c r="A2168" s="78" t="s">
        <v>2255</v>
      </c>
      <c r="B2168" s="90" t="s">
        <v>162</v>
      </c>
      <c r="C2168" s="91">
        <v>4503</v>
      </c>
      <c r="D2168" s="90" t="s">
        <v>194</v>
      </c>
      <c r="E2168" s="110" t="str">
        <f>VLOOKUP($C2168,'2023-24 School Level AAFTE'!$C$4:$L$2380,9,FALSE)</f>
        <v>Yes</v>
      </c>
      <c r="F2168" s="98">
        <f>VLOOKUP($C2168,'2023-24 School Level AAFTE'!$C$4:$J$2380,8,FALSE)</f>
        <v>489.65</v>
      </c>
      <c r="G2168" s="100">
        <f>IFERROR(IF(E2168= "yes",VLOOKUP(C2168,Summary!$B:$I,5,0),0),0)</f>
        <v>0</v>
      </c>
      <c r="H2168" s="99">
        <f t="shared" si="351"/>
        <v>489.65</v>
      </c>
      <c r="I2168" s="157">
        <f>VLOOKUP($A2168,'2024-25 Salary &amp; Benefits'!$A:$I,3,FALSE)</f>
        <v>1.06</v>
      </c>
      <c r="J2168" s="157">
        <f>VLOOKUP($A2168,'2024-25 Salary &amp; Benefits'!$A:$I,4,FALSE)</f>
        <v>1.06</v>
      </c>
      <c r="K2168" s="144">
        <f t="shared" si="352"/>
        <v>489.65</v>
      </c>
      <c r="L2168" s="143">
        <f t="shared" si="353"/>
        <v>1.4359999999999999</v>
      </c>
      <c r="M2168" s="145">
        <f>'2024-25 Salary &amp; Benefits'!$E$6</f>
        <v>72728</v>
      </c>
      <c r="N2168" s="145">
        <f>'2024-25 Salary &amp; Benefits'!$F$6</f>
        <v>78209</v>
      </c>
      <c r="O2168" s="9">
        <f t="shared" si="354"/>
        <v>110703.65</v>
      </c>
      <c r="P2168" s="9">
        <f t="shared" si="355"/>
        <v>8342.9600000000064</v>
      </c>
      <c r="Q2168" s="9">
        <f>'2024-25 Salary &amp; Benefits'!G$6</f>
        <v>14418.72</v>
      </c>
      <c r="R2168" s="146">
        <f>'2024-25 Salary &amp; Benefits'!H$6</f>
        <v>0.18149999999999999</v>
      </c>
      <c r="S2168" s="146">
        <f>'2024-25 Salary &amp; Benefits'!I$6</f>
        <v>0.17510000000000001</v>
      </c>
      <c r="T2168" s="9">
        <f t="shared" si="356"/>
        <v>42258.85</v>
      </c>
      <c r="U2168" s="9">
        <f t="shared" si="357"/>
        <v>1984.11</v>
      </c>
      <c r="V2168" s="9">
        <f t="shared" si="358"/>
        <v>347.42</v>
      </c>
      <c r="W2168" s="9">
        <f t="shared" si="359"/>
        <v>2331.5299999999997</v>
      </c>
      <c r="X2168" s="22">
        <f t="shared" si="360"/>
        <v>163636.99000000002</v>
      </c>
    </row>
    <row r="2169" spans="1:159">
      <c r="A2169" s="78" t="s">
        <v>2255</v>
      </c>
      <c r="B2169" s="90" t="s">
        <v>162</v>
      </c>
      <c r="C2169" s="91">
        <v>3733</v>
      </c>
      <c r="D2169" s="90" t="s">
        <v>185</v>
      </c>
      <c r="E2169" s="110" t="str">
        <f>VLOOKUP($C2169,'2023-24 School Level AAFTE'!$C$4:$L$2380,9,FALSE)</f>
        <v>No</v>
      </c>
      <c r="F2169" s="98">
        <f>VLOOKUP($C2169,'2023-24 School Level AAFTE'!$C$4:$J$2380,8,FALSE)</f>
        <v>438.01</v>
      </c>
      <c r="G2169" s="100">
        <f>IFERROR(IF(E2169= "yes",VLOOKUP(C2169,Summary!$B:$I,5,0),0),0)</f>
        <v>0</v>
      </c>
      <c r="H2169" s="99">
        <f t="shared" si="351"/>
        <v>0</v>
      </c>
      <c r="I2169" s="157">
        <f>VLOOKUP($A2169,'2024-25 Salary &amp; Benefits'!$A:$I,3,FALSE)</f>
        <v>1.06</v>
      </c>
      <c r="J2169" s="157">
        <f>VLOOKUP($A2169,'2024-25 Salary &amp; Benefits'!$A:$I,4,FALSE)</f>
        <v>1.06</v>
      </c>
      <c r="K2169" s="144">
        <f t="shared" si="352"/>
        <v>0</v>
      </c>
      <c r="L2169" s="143">
        <f t="shared" si="353"/>
        <v>0</v>
      </c>
      <c r="M2169" s="145">
        <f>'2024-25 Salary &amp; Benefits'!$E$6</f>
        <v>72728</v>
      </c>
      <c r="N2169" s="145">
        <f>'2024-25 Salary &amp; Benefits'!$F$6</f>
        <v>78209</v>
      </c>
      <c r="O2169" s="9">
        <f t="shared" si="354"/>
        <v>0</v>
      </c>
      <c r="P2169" s="9">
        <f t="shared" si="355"/>
        <v>0</v>
      </c>
      <c r="Q2169" s="9">
        <f>'2024-25 Salary &amp; Benefits'!G$6</f>
        <v>14418.72</v>
      </c>
      <c r="R2169" s="146">
        <f>'2024-25 Salary &amp; Benefits'!H$6</f>
        <v>0.18149999999999999</v>
      </c>
      <c r="S2169" s="146">
        <f>'2024-25 Salary &amp; Benefits'!I$6</f>
        <v>0.17510000000000001</v>
      </c>
      <c r="T2169" s="9">
        <f t="shared" si="356"/>
        <v>0</v>
      </c>
      <c r="U2169" s="9">
        <f t="shared" si="357"/>
        <v>0</v>
      </c>
      <c r="V2169" s="9">
        <f t="shared" si="358"/>
        <v>0</v>
      </c>
      <c r="W2169" s="9">
        <f t="shared" si="359"/>
        <v>0</v>
      </c>
      <c r="X2169" s="22">
        <f t="shared" si="360"/>
        <v>0</v>
      </c>
    </row>
    <row r="2170" spans="1:159">
      <c r="A2170" s="78" t="s">
        <v>2255</v>
      </c>
      <c r="B2170" s="90" t="s">
        <v>162</v>
      </c>
      <c r="C2170" s="91">
        <v>4075</v>
      </c>
      <c r="D2170" s="90" t="s">
        <v>191</v>
      </c>
      <c r="E2170" s="110" t="str">
        <f>VLOOKUP($C2170,'2023-24 School Level AAFTE'!$C$4:$L$2380,9,FALSE)</f>
        <v>No</v>
      </c>
      <c r="F2170" s="98">
        <f>VLOOKUP($C2170,'2023-24 School Level AAFTE'!$C$4:$J$2380,8,FALSE)</f>
        <v>597.80999999999995</v>
      </c>
      <c r="G2170" s="100">
        <f>IFERROR(IF(E2170= "yes",VLOOKUP(C2170,Summary!$B:$I,5,0),0),0)</f>
        <v>0</v>
      </c>
      <c r="H2170" s="99">
        <f t="shared" si="351"/>
        <v>0</v>
      </c>
      <c r="I2170" s="157">
        <f>VLOOKUP($A2170,'2024-25 Salary &amp; Benefits'!$A:$I,3,FALSE)</f>
        <v>1.06</v>
      </c>
      <c r="J2170" s="157">
        <f>VLOOKUP($A2170,'2024-25 Salary &amp; Benefits'!$A:$I,4,FALSE)</f>
        <v>1.06</v>
      </c>
      <c r="K2170" s="144">
        <f t="shared" si="352"/>
        <v>0</v>
      </c>
      <c r="L2170" s="143">
        <f t="shared" si="353"/>
        <v>0</v>
      </c>
      <c r="M2170" s="145">
        <f>'2024-25 Salary &amp; Benefits'!$E$6</f>
        <v>72728</v>
      </c>
      <c r="N2170" s="145">
        <f>'2024-25 Salary &amp; Benefits'!$F$6</f>
        <v>78209</v>
      </c>
      <c r="O2170" s="9">
        <f t="shared" si="354"/>
        <v>0</v>
      </c>
      <c r="P2170" s="9">
        <f t="shared" si="355"/>
        <v>0</v>
      </c>
      <c r="Q2170" s="9">
        <f>'2024-25 Salary &amp; Benefits'!G$6</f>
        <v>14418.72</v>
      </c>
      <c r="R2170" s="146">
        <f>'2024-25 Salary &amp; Benefits'!H$6</f>
        <v>0.18149999999999999</v>
      </c>
      <c r="S2170" s="146">
        <f>'2024-25 Salary &amp; Benefits'!I$6</f>
        <v>0.17510000000000001</v>
      </c>
      <c r="T2170" s="9">
        <f t="shared" si="356"/>
        <v>0</v>
      </c>
      <c r="U2170" s="9">
        <f t="shared" si="357"/>
        <v>0</v>
      </c>
      <c r="V2170" s="9">
        <f t="shared" si="358"/>
        <v>0</v>
      </c>
      <c r="W2170" s="9">
        <f t="shared" si="359"/>
        <v>0</v>
      </c>
      <c r="X2170" s="22">
        <f t="shared" si="360"/>
        <v>0</v>
      </c>
    </row>
    <row r="2171" spans="1:159">
      <c r="A2171" s="78" t="s">
        <v>2255</v>
      </c>
      <c r="B2171" s="90" t="s">
        <v>162</v>
      </c>
      <c r="C2171" s="91">
        <v>1574</v>
      </c>
      <c r="D2171" s="90" t="s">
        <v>163</v>
      </c>
      <c r="E2171" s="110" t="str">
        <f>VLOOKUP($C2171,'2023-24 School Level AAFTE'!$C$4:$L$2380,9,FALSE)</f>
        <v>Yes</v>
      </c>
      <c r="F2171" s="98">
        <f>VLOOKUP($C2171,'2023-24 School Level AAFTE'!$C$4:$J$2380,8,FALSE)</f>
        <v>62.81</v>
      </c>
      <c r="G2171" s="100">
        <f>IFERROR(IF(E2171= "yes",VLOOKUP(C2171,Summary!$B:$I,5,0),0),0)</f>
        <v>0</v>
      </c>
      <c r="H2171" s="99">
        <f t="shared" si="351"/>
        <v>62.81</v>
      </c>
      <c r="I2171" s="157">
        <f>VLOOKUP($A2171,'2024-25 Salary &amp; Benefits'!$A:$I,3,FALSE)</f>
        <v>1.06</v>
      </c>
      <c r="J2171" s="157">
        <f>VLOOKUP($A2171,'2024-25 Salary &amp; Benefits'!$A:$I,4,FALSE)</f>
        <v>1.06</v>
      </c>
      <c r="K2171" s="144">
        <f t="shared" si="352"/>
        <v>62.81</v>
      </c>
      <c r="L2171" s="143">
        <f t="shared" si="353"/>
        <v>0.184</v>
      </c>
      <c r="M2171" s="145">
        <f>'2024-25 Salary &amp; Benefits'!$E$6</f>
        <v>72728</v>
      </c>
      <c r="N2171" s="145">
        <f>'2024-25 Salary &amp; Benefits'!$F$6</f>
        <v>78209</v>
      </c>
      <c r="O2171" s="9">
        <f t="shared" si="354"/>
        <v>14184.87</v>
      </c>
      <c r="P2171" s="9">
        <f t="shared" si="355"/>
        <v>1069.0099999999984</v>
      </c>
      <c r="Q2171" s="9">
        <f>'2024-25 Salary &amp; Benefits'!G$6</f>
        <v>14418.72</v>
      </c>
      <c r="R2171" s="146">
        <f>'2024-25 Salary &amp; Benefits'!H$6</f>
        <v>0.18149999999999999</v>
      </c>
      <c r="S2171" s="146">
        <f>'2024-25 Salary &amp; Benefits'!I$6</f>
        <v>0.17510000000000001</v>
      </c>
      <c r="T2171" s="9">
        <f t="shared" si="356"/>
        <v>5414.78</v>
      </c>
      <c r="U2171" s="9">
        <f t="shared" si="357"/>
        <v>254.23</v>
      </c>
      <c r="V2171" s="9">
        <f t="shared" si="358"/>
        <v>44.52</v>
      </c>
      <c r="W2171" s="9">
        <f t="shared" si="359"/>
        <v>298.75</v>
      </c>
      <c r="X2171" s="22">
        <f t="shared" si="360"/>
        <v>20967.41</v>
      </c>
    </row>
    <row r="2172" spans="1:159">
      <c r="A2172" s="78" t="s">
        <v>2255</v>
      </c>
      <c r="B2172" s="90" t="s">
        <v>162</v>
      </c>
      <c r="C2172" s="91">
        <v>2179</v>
      </c>
      <c r="D2172" s="90" t="s">
        <v>166</v>
      </c>
      <c r="E2172" s="110" t="str">
        <f>VLOOKUP($C2172,'2023-24 School Level AAFTE'!$C$4:$L$2380,9,FALSE)</f>
        <v>Yes</v>
      </c>
      <c r="F2172" s="98">
        <f>VLOOKUP($C2172,'2023-24 School Level AAFTE'!$C$4:$J$2380,8,FALSE)</f>
        <v>1497.81</v>
      </c>
      <c r="G2172" s="100">
        <f>IFERROR(IF(E2172= "yes",VLOOKUP(C2172,Summary!$B:$I,5,0),0),0)</f>
        <v>0</v>
      </c>
      <c r="H2172" s="99">
        <f t="shared" si="351"/>
        <v>1497.81</v>
      </c>
      <c r="I2172" s="157">
        <f>VLOOKUP($A2172,'2024-25 Salary &amp; Benefits'!$A:$I,3,FALSE)</f>
        <v>1.06</v>
      </c>
      <c r="J2172" s="157">
        <f>VLOOKUP($A2172,'2024-25 Salary &amp; Benefits'!$A:$I,4,FALSE)</f>
        <v>1.06</v>
      </c>
      <c r="K2172" s="144">
        <f t="shared" si="352"/>
        <v>1497.81</v>
      </c>
      <c r="L2172" s="143">
        <f t="shared" si="353"/>
        <v>4.3940000000000001</v>
      </c>
      <c r="M2172" s="145">
        <f>'2024-25 Salary &amp; Benefits'!$E$6</f>
        <v>72728</v>
      </c>
      <c r="N2172" s="145">
        <f>'2024-25 Salary &amp; Benefits'!$F$6</f>
        <v>78209</v>
      </c>
      <c r="O2172" s="9">
        <f t="shared" si="354"/>
        <v>338740.84</v>
      </c>
      <c r="P2172" s="9">
        <f t="shared" si="355"/>
        <v>25528.52999999997</v>
      </c>
      <c r="Q2172" s="9">
        <f>'2024-25 Salary &amp; Benefits'!G$6</f>
        <v>14418.72</v>
      </c>
      <c r="R2172" s="146">
        <f>'2024-25 Salary &amp; Benefits'!H$6</f>
        <v>0.18149999999999999</v>
      </c>
      <c r="S2172" s="146">
        <f>'2024-25 Salary &amp; Benefits'!I$6</f>
        <v>0.17510000000000001</v>
      </c>
      <c r="T2172" s="9">
        <f t="shared" si="356"/>
        <v>129307.36</v>
      </c>
      <c r="U2172" s="9">
        <f t="shared" si="357"/>
        <v>6071.16</v>
      </c>
      <c r="V2172" s="9">
        <f t="shared" si="358"/>
        <v>1063.06</v>
      </c>
      <c r="W2172" s="9">
        <f t="shared" si="359"/>
        <v>7134.2199999999993</v>
      </c>
      <c r="X2172" s="22">
        <f t="shared" si="360"/>
        <v>500710.94999999995</v>
      </c>
    </row>
    <row r="2173" spans="1:159">
      <c r="A2173" s="78" t="s">
        <v>2255</v>
      </c>
      <c r="B2173" s="90" t="s">
        <v>162</v>
      </c>
      <c r="C2173" s="91">
        <v>2637</v>
      </c>
      <c r="D2173" s="90" t="s">
        <v>168</v>
      </c>
      <c r="E2173" s="110" t="str">
        <f>VLOOKUP($C2173,'2023-24 School Level AAFTE'!$C$4:$L$2380,9,FALSE)</f>
        <v>Yes</v>
      </c>
      <c r="F2173" s="98">
        <f>VLOOKUP($C2173,'2023-24 School Level AAFTE'!$C$4:$J$2380,8,FALSE)</f>
        <v>197.86</v>
      </c>
      <c r="G2173" s="100">
        <f>IFERROR(IF(E2173= "yes",VLOOKUP(C2173,Summary!$B:$I,5,0),0),0)</f>
        <v>0</v>
      </c>
      <c r="H2173" s="99">
        <f t="shared" si="351"/>
        <v>197.86</v>
      </c>
      <c r="I2173" s="157">
        <f>VLOOKUP($A2173,'2024-25 Salary &amp; Benefits'!$A:$I,3,FALSE)</f>
        <v>1.06</v>
      </c>
      <c r="J2173" s="157">
        <f>VLOOKUP($A2173,'2024-25 Salary &amp; Benefits'!$A:$I,4,FALSE)</f>
        <v>1.06</v>
      </c>
      <c r="K2173" s="144">
        <f t="shared" si="352"/>
        <v>197.86</v>
      </c>
      <c r="L2173" s="143">
        <f t="shared" si="353"/>
        <v>0.57999999999999996</v>
      </c>
      <c r="M2173" s="145">
        <f>'2024-25 Salary &amp; Benefits'!$E$6</f>
        <v>72728</v>
      </c>
      <c r="N2173" s="145">
        <f>'2024-25 Salary &amp; Benefits'!$F$6</f>
        <v>78209</v>
      </c>
      <c r="O2173" s="9">
        <f t="shared" si="354"/>
        <v>44713.17</v>
      </c>
      <c r="P2173" s="9">
        <f t="shared" si="355"/>
        <v>3369.7200000000012</v>
      </c>
      <c r="Q2173" s="9">
        <f>'2024-25 Salary &amp; Benefits'!G$6</f>
        <v>14418.72</v>
      </c>
      <c r="R2173" s="146">
        <f>'2024-25 Salary &amp; Benefits'!H$6</f>
        <v>0.18149999999999999</v>
      </c>
      <c r="S2173" s="146">
        <f>'2024-25 Salary &amp; Benefits'!I$6</f>
        <v>0.17510000000000001</v>
      </c>
      <c r="T2173" s="9">
        <f t="shared" si="356"/>
        <v>17068.34</v>
      </c>
      <c r="U2173" s="9">
        <f t="shared" si="357"/>
        <v>801.38</v>
      </c>
      <c r="V2173" s="9">
        <f t="shared" si="358"/>
        <v>140.32</v>
      </c>
      <c r="W2173" s="9">
        <f t="shared" si="359"/>
        <v>941.7</v>
      </c>
      <c r="X2173" s="22">
        <f t="shared" si="360"/>
        <v>66092.929999999993</v>
      </c>
    </row>
    <row r="2174" spans="1:159">
      <c r="A2174" s="78" t="s">
        <v>2255</v>
      </c>
      <c r="B2174" s="90" t="s">
        <v>162</v>
      </c>
      <c r="C2174" s="91">
        <v>3902</v>
      </c>
      <c r="D2174" s="90" t="s">
        <v>188</v>
      </c>
      <c r="E2174" s="110" t="str">
        <f>VLOOKUP($C2174,'2023-24 School Level AAFTE'!$C$4:$L$2380,9,FALSE)</f>
        <v>Yes</v>
      </c>
      <c r="F2174" s="98">
        <f>VLOOKUP($C2174,'2023-24 School Level AAFTE'!$C$4:$J$2380,8,FALSE)</f>
        <v>730.86</v>
      </c>
      <c r="G2174" s="100">
        <f>IFERROR(IF(E2174= "yes",VLOOKUP(C2174,Summary!$B:$I,5,0),0),0)</f>
        <v>0</v>
      </c>
      <c r="H2174" s="99">
        <f t="shared" si="351"/>
        <v>730.86</v>
      </c>
      <c r="I2174" s="157">
        <f>VLOOKUP($A2174,'2024-25 Salary &amp; Benefits'!$A:$I,3,FALSE)</f>
        <v>1.06</v>
      </c>
      <c r="J2174" s="157">
        <f>VLOOKUP($A2174,'2024-25 Salary &amp; Benefits'!$A:$I,4,FALSE)</f>
        <v>1.06</v>
      </c>
      <c r="K2174" s="144">
        <f t="shared" si="352"/>
        <v>730.86</v>
      </c>
      <c r="L2174" s="143">
        <f t="shared" si="353"/>
        <v>2.1440000000000001</v>
      </c>
      <c r="M2174" s="145">
        <f>'2024-25 Salary &amp; Benefits'!$E$6</f>
        <v>72728</v>
      </c>
      <c r="N2174" s="145">
        <f>'2024-25 Salary &amp; Benefits'!$F$6</f>
        <v>78209</v>
      </c>
      <c r="O2174" s="9">
        <f t="shared" si="354"/>
        <v>165284.56</v>
      </c>
      <c r="P2174" s="9">
        <f t="shared" si="355"/>
        <v>12456.339999999997</v>
      </c>
      <c r="Q2174" s="9">
        <f>'2024-25 Salary &amp; Benefits'!G$6</f>
        <v>14418.72</v>
      </c>
      <c r="R2174" s="146">
        <f>'2024-25 Salary &amp; Benefits'!H$6</f>
        <v>0.18149999999999999</v>
      </c>
      <c r="S2174" s="146">
        <f>'2024-25 Salary &amp; Benefits'!I$6</f>
        <v>0.17510000000000001</v>
      </c>
      <c r="T2174" s="9">
        <f t="shared" si="356"/>
        <v>63093.99</v>
      </c>
      <c r="U2174" s="9">
        <f t="shared" si="357"/>
        <v>2962.35</v>
      </c>
      <c r="V2174" s="9">
        <f t="shared" si="358"/>
        <v>518.71</v>
      </c>
      <c r="W2174" s="9">
        <f t="shared" si="359"/>
        <v>3481.06</v>
      </c>
      <c r="X2174" s="22">
        <f t="shared" si="360"/>
        <v>244315.94999999998</v>
      </c>
    </row>
    <row r="2175" spans="1:159">
      <c r="A2175" s="78" t="s">
        <v>2255</v>
      </c>
      <c r="B2175" s="90" t="s">
        <v>162</v>
      </c>
      <c r="C2175" s="91">
        <v>1738</v>
      </c>
      <c r="D2175" s="90" t="s">
        <v>165</v>
      </c>
      <c r="E2175" s="110" t="str">
        <f>VLOOKUP($C2175,'2023-24 School Level AAFTE'!$C$4:$L$2380,9,FALSE)</f>
        <v>Yes</v>
      </c>
      <c r="F2175" s="98">
        <f>VLOOKUP($C2175,'2023-24 School Level AAFTE'!$C$4:$J$2380,8,FALSE)</f>
        <v>43.89</v>
      </c>
      <c r="G2175" s="100">
        <f>IFERROR(IF(E2175= "yes",VLOOKUP(C2175,Summary!$B:$I,5,0),0),0)</f>
        <v>0</v>
      </c>
      <c r="H2175" s="99">
        <f t="shared" si="351"/>
        <v>43.89</v>
      </c>
      <c r="I2175" s="157">
        <f>VLOOKUP($A2175,'2024-25 Salary &amp; Benefits'!$A:$I,3,FALSE)</f>
        <v>1.06</v>
      </c>
      <c r="J2175" s="157">
        <f>VLOOKUP($A2175,'2024-25 Salary &amp; Benefits'!$A:$I,4,FALSE)</f>
        <v>1.06</v>
      </c>
      <c r="K2175" s="144">
        <f t="shared" si="352"/>
        <v>43.89</v>
      </c>
      <c r="L2175" s="143">
        <f t="shared" si="353"/>
        <v>0.129</v>
      </c>
      <c r="M2175" s="145">
        <f>'2024-25 Salary &amp; Benefits'!$E$6</f>
        <v>72728</v>
      </c>
      <c r="N2175" s="145">
        <f>'2024-25 Salary &amp; Benefits'!$F$6</f>
        <v>78209</v>
      </c>
      <c r="O2175" s="9">
        <f t="shared" si="354"/>
        <v>9944.83</v>
      </c>
      <c r="P2175" s="9">
        <f t="shared" si="355"/>
        <v>749.46999999999935</v>
      </c>
      <c r="Q2175" s="9">
        <f>'2024-25 Salary &amp; Benefits'!G$6</f>
        <v>14418.72</v>
      </c>
      <c r="R2175" s="146">
        <f>'2024-25 Salary &amp; Benefits'!H$6</f>
        <v>0.18149999999999999</v>
      </c>
      <c r="S2175" s="146">
        <f>'2024-25 Salary &amp; Benefits'!I$6</f>
        <v>0.17510000000000001</v>
      </c>
      <c r="T2175" s="9">
        <f t="shared" si="356"/>
        <v>3796.23</v>
      </c>
      <c r="U2175" s="9">
        <f t="shared" si="357"/>
        <v>178.24</v>
      </c>
      <c r="V2175" s="9">
        <f t="shared" si="358"/>
        <v>31.21</v>
      </c>
      <c r="W2175" s="9">
        <f t="shared" si="359"/>
        <v>209.45000000000002</v>
      </c>
      <c r="X2175" s="22">
        <f t="shared" si="360"/>
        <v>14699.98</v>
      </c>
    </row>
    <row r="2176" spans="1:159">
      <c r="A2176" s="78" t="s">
        <v>2255</v>
      </c>
      <c r="B2176" s="90" t="s">
        <v>162</v>
      </c>
      <c r="C2176" s="91">
        <v>3424</v>
      </c>
      <c r="D2176" s="90" t="s">
        <v>181</v>
      </c>
      <c r="E2176" s="110" t="str">
        <f>VLOOKUP($C2176,'2023-24 School Level AAFTE'!$C$4:$L$2380,9,FALSE)</f>
        <v>Yes</v>
      </c>
      <c r="F2176" s="98">
        <f>VLOOKUP($C2176,'2023-24 School Level AAFTE'!$C$4:$J$2380,8,FALSE)</f>
        <v>339.71</v>
      </c>
      <c r="G2176" s="100">
        <f>IFERROR(IF(E2176= "yes",VLOOKUP(C2176,Summary!$B:$I,5,0),0),0)</f>
        <v>0</v>
      </c>
      <c r="H2176" s="99">
        <f t="shared" si="351"/>
        <v>339.71</v>
      </c>
      <c r="I2176" s="157">
        <f>VLOOKUP($A2176,'2024-25 Salary &amp; Benefits'!$A:$I,3,FALSE)</f>
        <v>1.06</v>
      </c>
      <c r="J2176" s="157">
        <f>VLOOKUP($A2176,'2024-25 Salary &amp; Benefits'!$A:$I,4,FALSE)</f>
        <v>1.06</v>
      </c>
      <c r="K2176" s="144">
        <f t="shared" si="352"/>
        <v>339.71</v>
      </c>
      <c r="L2176" s="143">
        <f t="shared" si="353"/>
        <v>0.996</v>
      </c>
      <c r="M2176" s="145">
        <f>'2024-25 Salary &amp; Benefits'!$E$6</f>
        <v>72728</v>
      </c>
      <c r="N2176" s="145">
        <f>'2024-25 Salary &amp; Benefits'!$F$6</f>
        <v>78209</v>
      </c>
      <c r="O2176" s="9">
        <f t="shared" si="354"/>
        <v>76783.31</v>
      </c>
      <c r="P2176" s="9">
        <f t="shared" si="355"/>
        <v>5786.6199999999953</v>
      </c>
      <c r="Q2176" s="9">
        <f>'2024-25 Salary &amp; Benefits'!G$6</f>
        <v>14418.72</v>
      </c>
      <c r="R2176" s="146">
        <f>'2024-25 Salary &amp; Benefits'!H$6</f>
        <v>0.18149999999999999</v>
      </c>
      <c r="S2176" s="146">
        <f>'2024-25 Salary &amp; Benefits'!I$6</f>
        <v>0.17510000000000001</v>
      </c>
      <c r="T2176" s="9">
        <f t="shared" si="356"/>
        <v>29310.45</v>
      </c>
      <c r="U2176" s="9">
        <f t="shared" si="357"/>
        <v>1376.17</v>
      </c>
      <c r="V2176" s="9">
        <f t="shared" si="358"/>
        <v>240.97</v>
      </c>
      <c r="W2176" s="9">
        <f t="shared" si="359"/>
        <v>1617.14</v>
      </c>
      <c r="X2176" s="22">
        <f t="shared" si="360"/>
        <v>113497.51999999999</v>
      </c>
    </row>
    <row r="2177" spans="1:24">
      <c r="A2177" s="78" t="s">
        <v>2255</v>
      </c>
      <c r="B2177" s="90" t="s">
        <v>162</v>
      </c>
      <c r="C2177" s="91">
        <v>2643</v>
      </c>
      <c r="D2177" s="90" t="s">
        <v>169</v>
      </c>
      <c r="E2177" s="110" t="str">
        <f>VLOOKUP($C2177,'2023-24 School Level AAFTE'!$C$4:$L$2380,9,FALSE)</f>
        <v>Yes</v>
      </c>
      <c r="F2177" s="98">
        <f>VLOOKUP($C2177,'2023-24 School Level AAFTE'!$C$4:$J$2380,8,FALSE)</f>
        <v>499.57</v>
      </c>
      <c r="G2177" s="100">
        <f>IFERROR(IF(E2177= "yes",VLOOKUP(C2177,Summary!$B:$I,5,0),0),0)</f>
        <v>0</v>
      </c>
      <c r="H2177" s="99">
        <f t="shared" si="351"/>
        <v>499.57</v>
      </c>
      <c r="I2177" s="157">
        <f>VLOOKUP($A2177,'2024-25 Salary &amp; Benefits'!$A:$I,3,FALSE)</f>
        <v>1.06</v>
      </c>
      <c r="J2177" s="157">
        <f>VLOOKUP($A2177,'2024-25 Salary &amp; Benefits'!$A:$I,4,FALSE)</f>
        <v>1.06</v>
      </c>
      <c r="K2177" s="144">
        <f t="shared" si="352"/>
        <v>499.57</v>
      </c>
      <c r="L2177" s="143">
        <f t="shared" si="353"/>
        <v>1.4650000000000001</v>
      </c>
      <c r="M2177" s="145">
        <f>'2024-25 Salary &amp; Benefits'!$E$6</f>
        <v>72728</v>
      </c>
      <c r="N2177" s="145">
        <f>'2024-25 Salary &amp; Benefits'!$F$6</f>
        <v>78209</v>
      </c>
      <c r="O2177" s="9">
        <f t="shared" si="354"/>
        <v>112939.31</v>
      </c>
      <c r="P2177" s="9">
        <f t="shared" si="355"/>
        <v>8511.4499999999971</v>
      </c>
      <c r="Q2177" s="9">
        <f>'2024-25 Salary &amp; Benefits'!G$6</f>
        <v>14418.72</v>
      </c>
      <c r="R2177" s="146">
        <f>'2024-25 Salary &amp; Benefits'!H$6</f>
        <v>0.18149999999999999</v>
      </c>
      <c r="S2177" s="146">
        <f>'2024-25 Salary &amp; Benefits'!I$6</f>
        <v>0.17510000000000001</v>
      </c>
      <c r="T2177" s="9">
        <f t="shared" si="356"/>
        <v>43112.26</v>
      </c>
      <c r="U2177" s="9">
        <f t="shared" si="357"/>
        <v>2024.18</v>
      </c>
      <c r="V2177" s="9">
        <f t="shared" si="358"/>
        <v>354.43</v>
      </c>
      <c r="W2177" s="9">
        <f t="shared" si="359"/>
        <v>2378.61</v>
      </c>
      <c r="X2177" s="22">
        <f t="shared" si="360"/>
        <v>166941.63</v>
      </c>
    </row>
    <row r="2178" spans="1:24">
      <c r="A2178" s="78" t="s">
        <v>2255</v>
      </c>
      <c r="B2178" s="90" t="s">
        <v>162</v>
      </c>
      <c r="C2178" s="91">
        <v>3735</v>
      </c>
      <c r="D2178" s="90" t="s">
        <v>187</v>
      </c>
      <c r="E2178" s="110" t="str">
        <f>VLOOKUP($C2178,'2023-24 School Level AAFTE'!$C$4:$L$2380,9,FALSE)</f>
        <v>Yes</v>
      </c>
      <c r="F2178" s="98">
        <f>VLOOKUP($C2178,'2023-24 School Level AAFTE'!$C$4:$J$2380,8,FALSE)</f>
        <v>490.14</v>
      </c>
      <c r="G2178" s="100">
        <f>IFERROR(IF(E2178= "yes",VLOOKUP(C2178,Summary!$B:$I,5,0),0),0)</f>
        <v>0</v>
      </c>
      <c r="H2178" s="99">
        <f t="shared" si="351"/>
        <v>490.14</v>
      </c>
      <c r="I2178" s="157">
        <f>VLOOKUP($A2178,'2024-25 Salary &amp; Benefits'!$A:$I,3,FALSE)</f>
        <v>1.06</v>
      </c>
      <c r="J2178" s="157">
        <f>VLOOKUP($A2178,'2024-25 Salary &amp; Benefits'!$A:$I,4,FALSE)</f>
        <v>1.06</v>
      </c>
      <c r="K2178" s="144">
        <f t="shared" si="352"/>
        <v>490.14</v>
      </c>
      <c r="L2178" s="143">
        <f t="shared" si="353"/>
        <v>1.4379999999999999</v>
      </c>
      <c r="M2178" s="145">
        <f>'2024-25 Salary &amp; Benefits'!$E$6</f>
        <v>72728</v>
      </c>
      <c r="N2178" s="145">
        <f>'2024-25 Salary &amp; Benefits'!$F$6</f>
        <v>78209</v>
      </c>
      <c r="O2178" s="9">
        <f t="shared" si="354"/>
        <v>110857.84</v>
      </c>
      <c r="P2178" s="9">
        <f t="shared" si="355"/>
        <v>8354.570000000007</v>
      </c>
      <c r="Q2178" s="9">
        <f>'2024-25 Salary &amp; Benefits'!G$6</f>
        <v>14418.72</v>
      </c>
      <c r="R2178" s="146">
        <f>'2024-25 Salary &amp; Benefits'!H$6</f>
        <v>0.18149999999999999</v>
      </c>
      <c r="S2178" s="146">
        <f>'2024-25 Salary &amp; Benefits'!I$6</f>
        <v>0.17510000000000001</v>
      </c>
      <c r="T2178" s="9">
        <f t="shared" si="356"/>
        <v>42317.7</v>
      </c>
      <c r="U2178" s="9">
        <f t="shared" si="357"/>
        <v>1986.87</v>
      </c>
      <c r="V2178" s="9">
        <f t="shared" si="358"/>
        <v>347.9</v>
      </c>
      <c r="W2178" s="9">
        <f t="shared" si="359"/>
        <v>2334.77</v>
      </c>
      <c r="X2178" s="22">
        <f t="shared" si="360"/>
        <v>163864.87999999998</v>
      </c>
    </row>
    <row r="2179" spans="1:24">
      <c r="A2179" s="78" t="s">
        <v>2255</v>
      </c>
      <c r="B2179" s="90" t="s">
        <v>162</v>
      </c>
      <c r="C2179" s="92">
        <v>2690</v>
      </c>
      <c r="D2179" s="104" t="s">
        <v>171</v>
      </c>
      <c r="E2179" s="110" t="str">
        <f>VLOOKUP($C2179,'2023-24 School Level AAFTE'!$C$4:$L$2380,9,FALSE)</f>
        <v>Yes</v>
      </c>
      <c r="F2179" s="98">
        <f>VLOOKUP($C2179,'2023-24 School Level AAFTE'!$C$4:$J$2380,8,FALSE)</f>
        <v>381.7</v>
      </c>
      <c r="G2179" s="100">
        <f>IFERROR(IF(E2179= "yes",VLOOKUP(C2179,Summary!$B:$I,5,0),0),0)</f>
        <v>0</v>
      </c>
      <c r="H2179" s="99">
        <f t="shared" si="351"/>
        <v>381.7</v>
      </c>
      <c r="I2179" s="157">
        <f>VLOOKUP($A2179,'2024-25 Salary &amp; Benefits'!$A:$I,3,FALSE)</f>
        <v>1.06</v>
      </c>
      <c r="J2179" s="157">
        <f>VLOOKUP($A2179,'2024-25 Salary &amp; Benefits'!$A:$I,4,FALSE)</f>
        <v>1.06</v>
      </c>
      <c r="K2179" s="144">
        <f t="shared" si="352"/>
        <v>381.7</v>
      </c>
      <c r="L2179" s="143">
        <f t="shared" si="353"/>
        <v>1.1200000000000001</v>
      </c>
      <c r="M2179" s="145">
        <f>'2024-25 Salary &amp; Benefits'!$E$6</f>
        <v>72728</v>
      </c>
      <c r="N2179" s="145">
        <f>'2024-25 Salary &amp; Benefits'!$F$6</f>
        <v>78209</v>
      </c>
      <c r="O2179" s="9">
        <f t="shared" si="354"/>
        <v>86342.68</v>
      </c>
      <c r="P2179" s="9">
        <f t="shared" si="355"/>
        <v>6507.0400000000081</v>
      </c>
      <c r="Q2179" s="9">
        <f>'2024-25 Salary &amp; Benefits'!G$6</f>
        <v>14418.72</v>
      </c>
      <c r="R2179" s="146">
        <f>'2024-25 Salary &amp; Benefits'!H$6</f>
        <v>0.18149999999999999</v>
      </c>
      <c r="S2179" s="146">
        <f>'2024-25 Salary &amp; Benefits'!I$6</f>
        <v>0.17510000000000001</v>
      </c>
      <c r="T2179" s="9">
        <f t="shared" si="356"/>
        <v>32959.550000000003</v>
      </c>
      <c r="U2179" s="9">
        <f t="shared" si="357"/>
        <v>1547.5</v>
      </c>
      <c r="V2179" s="9">
        <f t="shared" si="358"/>
        <v>270.97000000000003</v>
      </c>
      <c r="W2179" s="9">
        <f t="shared" si="359"/>
        <v>1818.47</v>
      </c>
      <c r="X2179" s="22">
        <f t="shared" si="360"/>
        <v>127627.74</v>
      </c>
    </row>
    <row r="2180" spans="1:24">
      <c r="A2180" s="78" t="s">
        <v>2255</v>
      </c>
      <c r="B2180" s="90" t="s">
        <v>162</v>
      </c>
      <c r="C2180" s="91">
        <v>2610</v>
      </c>
      <c r="D2180" s="90" t="s">
        <v>167</v>
      </c>
      <c r="E2180" s="110" t="str">
        <f>VLOOKUP($C2180,'2023-24 School Level AAFTE'!$C$4:$L$2380,9,FALSE)</f>
        <v>Yes</v>
      </c>
      <c r="F2180" s="98">
        <f>VLOOKUP($C2180,'2023-24 School Level AAFTE'!$C$4:$J$2380,8,FALSE)</f>
        <v>248.36</v>
      </c>
      <c r="G2180" s="100">
        <f>IFERROR(IF(E2180= "yes",VLOOKUP(C2180,Summary!$B:$I,5,0),0),0)</f>
        <v>0</v>
      </c>
      <c r="H2180" s="99">
        <f t="shared" ref="H2180:H2243" si="361">IF(E2180= "yes", F2180,0)</f>
        <v>248.36</v>
      </c>
      <c r="I2180" s="157">
        <f>VLOOKUP($A2180,'2024-25 Salary &amp; Benefits'!$A:$I,3,FALSE)</f>
        <v>1.06</v>
      </c>
      <c r="J2180" s="157">
        <f>VLOOKUP($A2180,'2024-25 Salary &amp; Benefits'!$A:$I,4,FALSE)</f>
        <v>1.06</v>
      </c>
      <c r="K2180" s="144">
        <f t="shared" ref="K2180:K2243" si="362">IF(G2180&gt;0,G2180,H2180)</f>
        <v>248.36</v>
      </c>
      <c r="L2180" s="143">
        <f t="shared" ref="L2180:L2243" si="363">ROUND((($K2180*1.1*36)/15)/900,3)</f>
        <v>0.72899999999999998</v>
      </c>
      <c r="M2180" s="145">
        <f>'2024-25 Salary &amp; Benefits'!$E$6</f>
        <v>72728</v>
      </c>
      <c r="N2180" s="145">
        <f>'2024-25 Salary &amp; Benefits'!$F$6</f>
        <v>78209</v>
      </c>
      <c r="O2180" s="9">
        <f t="shared" ref="O2180:O2243" si="364">ROUND($I2180*$M2180*$L2180,2)</f>
        <v>56199.83</v>
      </c>
      <c r="P2180" s="9">
        <f t="shared" ref="P2180:P2243" si="365">ROUND($J2180*$N2180*$L2180,2)-O2180</f>
        <v>4235.3899999999994</v>
      </c>
      <c r="Q2180" s="9">
        <f>'2024-25 Salary &amp; Benefits'!G$6</f>
        <v>14418.72</v>
      </c>
      <c r="R2180" s="146">
        <f>'2024-25 Salary &amp; Benefits'!H$6</f>
        <v>0.18149999999999999</v>
      </c>
      <c r="S2180" s="146">
        <f>'2024-25 Salary &amp; Benefits'!I$6</f>
        <v>0.17510000000000001</v>
      </c>
      <c r="T2180" s="9">
        <f t="shared" ref="T2180:T2243" si="366">ROUND(O2180*R2180+P2180*S2180+L2180*Q2180,2)</f>
        <v>21453.13</v>
      </c>
      <c r="U2180" s="9">
        <f t="shared" ref="U2180:U2243" si="367">ROUND((($N2180*$J2180*$L2180)/180)*3,2)</f>
        <v>1007.25</v>
      </c>
      <c r="V2180" s="9">
        <f t="shared" ref="V2180:V2243" si="368">ROUND(U2180*S2180,2)</f>
        <v>176.37</v>
      </c>
      <c r="W2180" s="9">
        <f t="shared" ref="W2180:W2243" si="369">SUM(U2180:V2180)</f>
        <v>1183.6199999999999</v>
      </c>
      <c r="X2180" s="22">
        <f t="shared" ref="X2180:X2243" si="370">SUM(T2180,O2180:P2180,W2180)</f>
        <v>83071.97</v>
      </c>
    </row>
    <row r="2181" spans="1:24">
      <c r="A2181" s="78" t="s">
        <v>2255</v>
      </c>
      <c r="B2181" s="90" t="s">
        <v>162</v>
      </c>
      <c r="C2181" s="91">
        <v>3081</v>
      </c>
      <c r="D2181" s="90" t="s">
        <v>178</v>
      </c>
      <c r="E2181" s="110" t="str">
        <f>VLOOKUP($C2181,'2023-24 School Level AAFTE'!$C$4:$L$2380,9,FALSE)</f>
        <v>Yes</v>
      </c>
      <c r="F2181" s="98">
        <f>VLOOKUP($C2181,'2023-24 School Level AAFTE'!$C$4:$J$2380,8,FALSE)</f>
        <v>1156.19</v>
      </c>
      <c r="G2181" s="100">
        <f>IFERROR(IF(E2181= "yes",VLOOKUP(C2181,Summary!$B:$I,5,0),0),0)</f>
        <v>0</v>
      </c>
      <c r="H2181" s="99">
        <f t="shared" si="361"/>
        <v>1156.19</v>
      </c>
      <c r="I2181" s="157">
        <f>VLOOKUP($A2181,'2024-25 Salary &amp; Benefits'!$A:$I,3,FALSE)</f>
        <v>1.06</v>
      </c>
      <c r="J2181" s="157">
        <f>VLOOKUP($A2181,'2024-25 Salary &amp; Benefits'!$A:$I,4,FALSE)</f>
        <v>1.06</v>
      </c>
      <c r="K2181" s="144">
        <f t="shared" si="362"/>
        <v>1156.19</v>
      </c>
      <c r="L2181" s="143">
        <f t="shared" si="363"/>
        <v>3.391</v>
      </c>
      <c r="M2181" s="145">
        <f>'2024-25 Salary &amp; Benefits'!$E$6</f>
        <v>72728</v>
      </c>
      <c r="N2181" s="145">
        <f>'2024-25 Salary &amp; Benefits'!$F$6</f>
        <v>78209</v>
      </c>
      <c r="O2181" s="9">
        <f t="shared" si="364"/>
        <v>261417.89</v>
      </c>
      <c r="P2181" s="9">
        <f t="shared" si="365"/>
        <v>19701.229999999981</v>
      </c>
      <c r="Q2181" s="9">
        <f>'2024-25 Salary &amp; Benefits'!G$6</f>
        <v>14418.72</v>
      </c>
      <c r="R2181" s="146">
        <f>'2024-25 Salary &amp; Benefits'!H$6</f>
        <v>0.18149999999999999</v>
      </c>
      <c r="S2181" s="146">
        <f>'2024-25 Salary &amp; Benefits'!I$6</f>
        <v>0.17510000000000001</v>
      </c>
      <c r="T2181" s="9">
        <f t="shared" si="366"/>
        <v>99790.91</v>
      </c>
      <c r="U2181" s="9">
        <f t="shared" si="367"/>
        <v>4685.32</v>
      </c>
      <c r="V2181" s="9">
        <f t="shared" si="368"/>
        <v>820.4</v>
      </c>
      <c r="W2181" s="9">
        <f t="shared" si="369"/>
        <v>5505.7199999999993</v>
      </c>
      <c r="X2181" s="22">
        <f t="shared" si="370"/>
        <v>386415.75</v>
      </c>
    </row>
    <row r="2182" spans="1:24">
      <c r="A2182" s="78" t="s">
        <v>2255</v>
      </c>
      <c r="B2182" s="90" t="s">
        <v>162</v>
      </c>
      <c r="C2182" s="91">
        <v>3543</v>
      </c>
      <c r="D2182" s="90" t="s">
        <v>182</v>
      </c>
      <c r="E2182" s="110" t="str">
        <f>VLOOKUP($C2182,'2023-24 School Level AAFTE'!$C$4:$L$2380,9,FALSE)</f>
        <v>Yes</v>
      </c>
      <c r="F2182" s="98">
        <f>VLOOKUP($C2182,'2023-24 School Level AAFTE'!$C$4:$J$2380,8,FALSE)</f>
        <v>540.04999999999995</v>
      </c>
      <c r="G2182" s="100">
        <f>IFERROR(IF(E2182= "yes",VLOOKUP(C2182,Summary!$B:$I,5,0),0),0)</f>
        <v>0</v>
      </c>
      <c r="H2182" s="99">
        <f t="shared" si="361"/>
        <v>540.04999999999995</v>
      </c>
      <c r="I2182" s="157">
        <f>VLOOKUP($A2182,'2024-25 Salary &amp; Benefits'!$A:$I,3,FALSE)</f>
        <v>1.06</v>
      </c>
      <c r="J2182" s="157">
        <f>VLOOKUP($A2182,'2024-25 Salary &amp; Benefits'!$A:$I,4,FALSE)</f>
        <v>1.06</v>
      </c>
      <c r="K2182" s="144">
        <f t="shared" si="362"/>
        <v>540.04999999999995</v>
      </c>
      <c r="L2182" s="143">
        <f t="shared" si="363"/>
        <v>1.5840000000000001</v>
      </c>
      <c r="M2182" s="145">
        <f>'2024-25 Salary &amp; Benefits'!$E$6</f>
        <v>72728</v>
      </c>
      <c r="N2182" s="145">
        <f>'2024-25 Salary &amp; Benefits'!$F$6</f>
        <v>78209</v>
      </c>
      <c r="O2182" s="9">
        <f t="shared" si="364"/>
        <v>122113.22</v>
      </c>
      <c r="P2182" s="9">
        <f t="shared" si="365"/>
        <v>9202.820000000007</v>
      </c>
      <c r="Q2182" s="9">
        <f>'2024-25 Salary &amp; Benefits'!G$6</f>
        <v>14418.72</v>
      </c>
      <c r="R2182" s="146">
        <f>'2024-25 Salary &amp; Benefits'!H$6</f>
        <v>0.18149999999999999</v>
      </c>
      <c r="S2182" s="146">
        <f>'2024-25 Salary &amp; Benefits'!I$6</f>
        <v>0.17510000000000001</v>
      </c>
      <c r="T2182" s="9">
        <f t="shared" si="366"/>
        <v>46614.22</v>
      </c>
      <c r="U2182" s="9">
        <f t="shared" si="367"/>
        <v>2188.6</v>
      </c>
      <c r="V2182" s="9">
        <f t="shared" si="368"/>
        <v>383.22</v>
      </c>
      <c r="W2182" s="9">
        <f t="shared" si="369"/>
        <v>2571.8199999999997</v>
      </c>
      <c r="X2182" s="22">
        <f t="shared" si="370"/>
        <v>180502.08000000002</v>
      </c>
    </row>
    <row r="2183" spans="1:24">
      <c r="A2183" s="78" t="s">
        <v>2255</v>
      </c>
      <c r="B2183" s="90" t="s">
        <v>162</v>
      </c>
      <c r="C2183" s="91">
        <v>4591</v>
      </c>
      <c r="D2183" s="81" t="s">
        <v>196</v>
      </c>
      <c r="E2183" s="110" t="str">
        <f>VLOOKUP($C2183,'2023-24 School Level AAFTE'!$C$4:$L$2380,9,FALSE)</f>
        <v>No</v>
      </c>
      <c r="F2183" s="98">
        <f>VLOOKUP($C2183,'2023-24 School Level AAFTE'!$C$4:$J$2380,8,FALSE)</f>
        <v>755.68</v>
      </c>
      <c r="G2183" s="100">
        <f>IFERROR(IF(E2183= "yes",VLOOKUP(C2183,Summary!$B:$I,5,0),0),0)</f>
        <v>0</v>
      </c>
      <c r="H2183" s="99">
        <f t="shared" si="361"/>
        <v>0</v>
      </c>
      <c r="I2183" s="157">
        <f>VLOOKUP($A2183,'2024-25 Salary &amp; Benefits'!$A:$I,3,FALSE)</f>
        <v>1.06</v>
      </c>
      <c r="J2183" s="157">
        <f>VLOOKUP($A2183,'2024-25 Salary &amp; Benefits'!$A:$I,4,FALSE)</f>
        <v>1.06</v>
      </c>
      <c r="K2183" s="144">
        <f t="shared" si="362"/>
        <v>0</v>
      </c>
      <c r="L2183" s="143">
        <f t="shared" si="363"/>
        <v>0</v>
      </c>
      <c r="M2183" s="145">
        <f>'2024-25 Salary &amp; Benefits'!$E$6</f>
        <v>72728</v>
      </c>
      <c r="N2183" s="145">
        <f>'2024-25 Salary &amp; Benefits'!$F$6</f>
        <v>78209</v>
      </c>
      <c r="O2183" s="9">
        <f t="shared" si="364"/>
        <v>0</v>
      </c>
      <c r="P2183" s="9">
        <f t="shared" si="365"/>
        <v>0</v>
      </c>
      <c r="Q2183" s="9">
        <f>'2024-25 Salary &amp; Benefits'!G$6</f>
        <v>14418.72</v>
      </c>
      <c r="R2183" s="146">
        <f>'2024-25 Salary &amp; Benefits'!H$6</f>
        <v>0.18149999999999999</v>
      </c>
      <c r="S2183" s="146">
        <f>'2024-25 Salary &amp; Benefits'!I$6</f>
        <v>0.17510000000000001</v>
      </c>
      <c r="T2183" s="9">
        <f t="shared" si="366"/>
        <v>0</v>
      </c>
      <c r="U2183" s="9">
        <f t="shared" si="367"/>
        <v>0</v>
      </c>
      <c r="V2183" s="9">
        <f t="shared" si="368"/>
        <v>0</v>
      </c>
      <c r="W2183" s="9">
        <f t="shared" si="369"/>
        <v>0</v>
      </c>
      <c r="X2183" s="22">
        <f t="shared" si="370"/>
        <v>0</v>
      </c>
    </row>
    <row r="2184" spans="1:24">
      <c r="A2184" s="78" t="s">
        <v>2255</v>
      </c>
      <c r="B2184" s="90" t="s">
        <v>162</v>
      </c>
      <c r="C2184" s="91">
        <v>3017</v>
      </c>
      <c r="D2184" s="90" t="s">
        <v>176</v>
      </c>
      <c r="E2184" s="110" t="str">
        <f>VLOOKUP($C2184,'2023-24 School Level AAFTE'!$C$4:$L$2380,9,FALSE)</f>
        <v>No</v>
      </c>
      <c r="F2184" s="98">
        <f>VLOOKUP($C2184,'2023-24 School Level AAFTE'!$C$4:$J$2380,8,FALSE)</f>
        <v>325.81</v>
      </c>
      <c r="G2184" s="100">
        <f>IFERROR(IF(E2184= "yes",VLOOKUP(C2184,Summary!$B:$I,5,0),0),0)</f>
        <v>0</v>
      </c>
      <c r="H2184" s="99">
        <f t="shared" si="361"/>
        <v>0</v>
      </c>
      <c r="I2184" s="157">
        <f>VLOOKUP($A2184,'2024-25 Salary &amp; Benefits'!$A:$I,3,FALSE)</f>
        <v>1.06</v>
      </c>
      <c r="J2184" s="157">
        <f>VLOOKUP($A2184,'2024-25 Salary &amp; Benefits'!$A:$I,4,FALSE)</f>
        <v>1.06</v>
      </c>
      <c r="K2184" s="144">
        <f t="shared" si="362"/>
        <v>0</v>
      </c>
      <c r="L2184" s="143">
        <f t="shared" si="363"/>
        <v>0</v>
      </c>
      <c r="M2184" s="145">
        <f>'2024-25 Salary &amp; Benefits'!$E$6</f>
        <v>72728</v>
      </c>
      <c r="N2184" s="145">
        <f>'2024-25 Salary &amp; Benefits'!$F$6</f>
        <v>78209</v>
      </c>
      <c r="O2184" s="9">
        <f t="shared" si="364"/>
        <v>0</v>
      </c>
      <c r="P2184" s="9">
        <f t="shared" si="365"/>
        <v>0</v>
      </c>
      <c r="Q2184" s="9">
        <f>'2024-25 Salary &amp; Benefits'!G$6</f>
        <v>14418.72</v>
      </c>
      <c r="R2184" s="146">
        <f>'2024-25 Salary &amp; Benefits'!H$6</f>
        <v>0.18149999999999999</v>
      </c>
      <c r="S2184" s="146">
        <f>'2024-25 Salary &amp; Benefits'!I$6</f>
        <v>0.17510000000000001</v>
      </c>
      <c r="T2184" s="9">
        <f t="shared" si="366"/>
        <v>0</v>
      </c>
      <c r="U2184" s="9">
        <f t="shared" si="367"/>
        <v>0</v>
      </c>
      <c r="V2184" s="9">
        <f t="shared" si="368"/>
        <v>0</v>
      </c>
      <c r="W2184" s="9">
        <f t="shared" si="369"/>
        <v>0</v>
      </c>
      <c r="X2184" s="22">
        <f t="shared" si="370"/>
        <v>0</v>
      </c>
    </row>
    <row r="2185" spans="1:24">
      <c r="A2185" s="78" t="s">
        <v>2255</v>
      </c>
      <c r="B2185" s="90" t="s">
        <v>162</v>
      </c>
      <c r="C2185" s="91">
        <v>3932</v>
      </c>
      <c r="D2185" s="90" t="s">
        <v>189</v>
      </c>
      <c r="E2185" s="110" t="str">
        <f>VLOOKUP($C2185,'2023-24 School Level AAFTE'!$C$4:$L$2380,9,FALSE)</f>
        <v>Yes</v>
      </c>
      <c r="F2185" s="98">
        <f>VLOOKUP($C2185,'2023-24 School Level AAFTE'!$C$4:$J$2380,8,FALSE)</f>
        <v>81.429999999999993</v>
      </c>
      <c r="G2185" s="100">
        <f>IFERROR(IF(E2185= "yes",VLOOKUP(C2185,Summary!$B:$I,5,0),0),0)</f>
        <v>0</v>
      </c>
      <c r="H2185" s="99">
        <f t="shared" si="361"/>
        <v>81.429999999999993</v>
      </c>
      <c r="I2185" s="157">
        <f>VLOOKUP($A2185,'2024-25 Salary &amp; Benefits'!$A:$I,3,FALSE)</f>
        <v>1.06</v>
      </c>
      <c r="J2185" s="157">
        <f>VLOOKUP($A2185,'2024-25 Salary &amp; Benefits'!$A:$I,4,FALSE)</f>
        <v>1.06</v>
      </c>
      <c r="K2185" s="144">
        <f t="shared" si="362"/>
        <v>81.429999999999993</v>
      </c>
      <c r="L2185" s="143">
        <f t="shared" si="363"/>
        <v>0.23899999999999999</v>
      </c>
      <c r="M2185" s="145">
        <f>'2024-25 Salary &amp; Benefits'!$E$6</f>
        <v>72728</v>
      </c>
      <c r="N2185" s="145">
        <f>'2024-25 Salary &amp; Benefits'!$F$6</f>
        <v>78209</v>
      </c>
      <c r="O2185" s="9">
        <f t="shared" si="364"/>
        <v>18424.91</v>
      </c>
      <c r="P2185" s="9">
        <f t="shared" si="365"/>
        <v>1388.5600000000013</v>
      </c>
      <c r="Q2185" s="9">
        <f>'2024-25 Salary &amp; Benefits'!G$6</f>
        <v>14418.72</v>
      </c>
      <c r="R2185" s="146">
        <f>'2024-25 Salary &amp; Benefits'!H$6</f>
        <v>0.18149999999999999</v>
      </c>
      <c r="S2185" s="146">
        <f>'2024-25 Salary &amp; Benefits'!I$6</f>
        <v>0.17510000000000001</v>
      </c>
      <c r="T2185" s="9">
        <f t="shared" si="366"/>
        <v>7033.33</v>
      </c>
      <c r="U2185" s="9">
        <f t="shared" si="367"/>
        <v>330.22</v>
      </c>
      <c r="V2185" s="9">
        <f t="shared" si="368"/>
        <v>57.82</v>
      </c>
      <c r="W2185" s="9">
        <f t="shared" si="369"/>
        <v>388.04</v>
      </c>
      <c r="X2185" s="22">
        <f t="shared" si="370"/>
        <v>27234.84</v>
      </c>
    </row>
    <row r="2186" spans="1:24">
      <c r="A2186" s="78" t="s">
        <v>2255</v>
      </c>
      <c r="B2186" s="90" t="s">
        <v>162</v>
      </c>
      <c r="C2186" s="91">
        <v>2318</v>
      </c>
      <c r="D2186" s="90" t="s">
        <v>50</v>
      </c>
      <c r="E2186" s="110" t="str">
        <f>VLOOKUP($C2186,'2023-24 School Level AAFTE'!$C$4:$L$2380,9,FALSE)</f>
        <v>Yes</v>
      </c>
      <c r="F2186" s="98">
        <f>VLOOKUP($C2186,'2023-24 School Level AAFTE'!$C$4:$J$2380,8,FALSE)</f>
        <v>307.45999999999998</v>
      </c>
      <c r="G2186" s="100">
        <f>IFERROR(IF(E2186= "yes",VLOOKUP(C2186,Summary!$B:$I,5,0),0),0)</f>
        <v>0</v>
      </c>
      <c r="H2186" s="99">
        <f t="shared" si="361"/>
        <v>307.45999999999998</v>
      </c>
      <c r="I2186" s="157">
        <f>VLOOKUP($A2186,'2024-25 Salary &amp; Benefits'!$A:$I,3,FALSE)</f>
        <v>1.06</v>
      </c>
      <c r="J2186" s="157">
        <f>VLOOKUP($A2186,'2024-25 Salary &amp; Benefits'!$A:$I,4,FALSE)</f>
        <v>1.06</v>
      </c>
      <c r="K2186" s="144">
        <f t="shared" si="362"/>
        <v>307.45999999999998</v>
      </c>
      <c r="L2186" s="143">
        <f t="shared" si="363"/>
        <v>0.90200000000000002</v>
      </c>
      <c r="M2186" s="145">
        <f>'2024-25 Salary &amp; Benefits'!$E$6</f>
        <v>72728</v>
      </c>
      <c r="N2186" s="145">
        <f>'2024-25 Salary &amp; Benefits'!$F$6</f>
        <v>78209</v>
      </c>
      <c r="O2186" s="9">
        <f t="shared" si="364"/>
        <v>69536.7</v>
      </c>
      <c r="P2186" s="9">
        <f t="shared" si="365"/>
        <v>5240.4900000000052</v>
      </c>
      <c r="Q2186" s="9">
        <f>'2024-25 Salary &amp; Benefits'!G$6</f>
        <v>14418.72</v>
      </c>
      <c r="R2186" s="146">
        <f>'2024-25 Salary &amp; Benefits'!H$6</f>
        <v>0.18149999999999999</v>
      </c>
      <c r="S2186" s="146">
        <f>'2024-25 Salary &amp; Benefits'!I$6</f>
        <v>0.17510000000000001</v>
      </c>
      <c r="T2186" s="9">
        <f t="shared" si="366"/>
        <v>26544.21</v>
      </c>
      <c r="U2186" s="9">
        <f t="shared" si="367"/>
        <v>1246.29</v>
      </c>
      <c r="V2186" s="9">
        <f t="shared" si="368"/>
        <v>218.23</v>
      </c>
      <c r="W2186" s="9">
        <f t="shared" si="369"/>
        <v>1464.52</v>
      </c>
      <c r="X2186" s="22">
        <f t="shared" si="370"/>
        <v>102785.92000000001</v>
      </c>
    </row>
    <row r="2187" spans="1:24">
      <c r="A2187" s="78" t="s">
        <v>2255</v>
      </c>
      <c r="B2187" s="90" t="s">
        <v>162</v>
      </c>
      <c r="C2187" s="91">
        <v>3734</v>
      </c>
      <c r="D2187" s="90" t="s">
        <v>186</v>
      </c>
      <c r="E2187" s="110" t="str">
        <f>VLOOKUP($C2187,'2023-24 School Level AAFTE'!$C$4:$L$2380,9,FALSE)</f>
        <v>Yes</v>
      </c>
      <c r="F2187" s="98">
        <f>VLOOKUP($C2187,'2023-24 School Level AAFTE'!$C$4:$J$2380,8,FALSE)</f>
        <v>431.43</v>
      </c>
      <c r="G2187" s="100">
        <f>IFERROR(IF(E2187= "yes",VLOOKUP(C2187,Summary!$B:$I,5,0),0),0)</f>
        <v>0</v>
      </c>
      <c r="H2187" s="99">
        <f t="shared" si="361"/>
        <v>431.43</v>
      </c>
      <c r="I2187" s="157">
        <f>VLOOKUP($A2187,'2024-25 Salary &amp; Benefits'!$A:$I,3,FALSE)</f>
        <v>1.06</v>
      </c>
      <c r="J2187" s="157">
        <f>VLOOKUP($A2187,'2024-25 Salary &amp; Benefits'!$A:$I,4,FALSE)</f>
        <v>1.06</v>
      </c>
      <c r="K2187" s="144">
        <f t="shared" si="362"/>
        <v>431.43</v>
      </c>
      <c r="L2187" s="143">
        <f t="shared" si="363"/>
        <v>1.266</v>
      </c>
      <c r="M2187" s="145">
        <f>'2024-25 Salary &amp; Benefits'!$E$6</f>
        <v>72728</v>
      </c>
      <c r="N2187" s="145">
        <f>'2024-25 Salary &amp; Benefits'!$F$6</f>
        <v>78209</v>
      </c>
      <c r="O2187" s="9">
        <f t="shared" si="364"/>
        <v>97598.07</v>
      </c>
      <c r="P2187" s="9">
        <f t="shared" si="365"/>
        <v>7355.2799999999988</v>
      </c>
      <c r="Q2187" s="9">
        <f>'2024-25 Salary &amp; Benefits'!G$6</f>
        <v>14418.72</v>
      </c>
      <c r="R2187" s="146">
        <f>'2024-25 Salary &amp; Benefits'!H$6</f>
        <v>0.18149999999999999</v>
      </c>
      <c r="S2187" s="146">
        <f>'2024-25 Salary &amp; Benefits'!I$6</f>
        <v>0.17510000000000001</v>
      </c>
      <c r="T2187" s="9">
        <f t="shared" si="366"/>
        <v>37256.06</v>
      </c>
      <c r="U2187" s="9">
        <f t="shared" si="367"/>
        <v>1749.22</v>
      </c>
      <c r="V2187" s="9">
        <f t="shared" si="368"/>
        <v>306.29000000000002</v>
      </c>
      <c r="W2187" s="9">
        <f t="shared" si="369"/>
        <v>2055.5100000000002</v>
      </c>
      <c r="X2187" s="22">
        <f t="shared" si="370"/>
        <v>144264.92000000001</v>
      </c>
    </row>
    <row r="2188" spans="1:24">
      <c r="A2188" s="78" t="s">
        <v>2255</v>
      </c>
      <c r="B2188" s="90" t="s">
        <v>162</v>
      </c>
      <c r="C2188" s="91">
        <v>3146</v>
      </c>
      <c r="D2188" s="90" t="s">
        <v>179</v>
      </c>
      <c r="E2188" s="110" t="str">
        <f>VLOOKUP($C2188,'2023-24 School Level AAFTE'!$C$4:$L$2380,9,FALSE)</f>
        <v>Yes</v>
      </c>
      <c r="F2188" s="98">
        <f>VLOOKUP($C2188,'2023-24 School Level AAFTE'!$C$4:$J$2380,8,FALSE)</f>
        <v>854.09</v>
      </c>
      <c r="G2188" s="100">
        <f>IFERROR(IF(E2188= "yes",VLOOKUP(C2188,Summary!$B:$I,5,0),0),0)</f>
        <v>0</v>
      </c>
      <c r="H2188" s="99">
        <f t="shared" si="361"/>
        <v>854.09</v>
      </c>
      <c r="I2188" s="157">
        <f>VLOOKUP($A2188,'2024-25 Salary &amp; Benefits'!$A:$I,3,FALSE)</f>
        <v>1.06</v>
      </c>
      <c r="J2188" s="157">
        <f>VLOOKUP($A2188,'2024-25 Salary &amp; Benefits'!$A:$I,4,FALSE)</f>
        <v>1.06</v>
      </c>
      <c r="K2188" s="144">
        <f t="shared" si="362"/>
        <v>854.09</v>
      </c>
      <c r="L2188" s="143">
        <f t="shared" si="363"/>
        <v>2.5049999999999999</v>
      </c>
      <c r="M2188" s="145">
        <f>'2024-25 Salary &amp; Benefits'!$E$6</f>
        <v>72728</v>
      </c>
      <c r="N2188" s="145">
        <f>'2024-25 Salary &amp; Benefits'!$F$6</f>
        <v>78209</v>
      </c>
      <c r="O2188" s="9">
        <f t="shared" si="364"/>
        <v>193114.66</v>
      </c>
      <c r="P2188" s="9">
        <f t="shared" si="365"/>
        <v>14553.699999999983</v>
      </c>
      <c r="Q2188" s="9">
        <f>'2024-25 Salary &amp; Benefits'!G$6</f>
        <v>14418.72</v>
      </c>
      <c r="R2188" s="146">
        <f>'2024-25 Salary &amp; Benefits'!H$6</f>
        <v>0.18149999999999999</v>
      </c>
      <c r="S2188" s="146">
        <f>'2024-25 Salary &amp; Benefits'!I$6</f>
        <v>0.17510000000000001</v>
      </c>
      <c r="T2188" s="9">
        <f t="shared" si="366"/>
        <v>73717.56</v>
      </c>
      <c r="U2188" s="9">
        <f t="shared" si="367"/>
        <v>3461.14</v>
      </c>
      <c r="V2188" s="9">
        <f t="shared" si="368"/>
        <v>606.04999999999995</v>
      </c>
      <c r="W2188" s="9">
        <f t="shared" si="369"/>
        <v>4067.1899999999996</v>
      </c>
      <c r="X2188" s="22">
        <f t="shared" si="370"/>
        <v>285453.10999999993</v>
      </c>
    </row>
    <row r="2189" spans="1:24">
      <c r="A2189" s="78" t="s">
        <v>2255</v>
      </c>
      <c r="B2189" s="90" t="s">
        <v>162</v>
      </c>
      <c r="C2189" s="91">
        <v>2723</v>
      </c>
      <c r="D2189" s="90" t="s">
        <v>172</v>
      </c>
      <c r="E2189" s="110" t="str">
        <f>VLOOKUP($C2189,'2023-24 School Level AAFTE'!$C$4:$L$2380,9,FALSE)</f>
        <v>Yes</v>
      </c>
      <c r="F2189" s="98">
        <f>VLOOKUP($C2189,'2023-24 School Level AAFTE'!$C$4:$J$2380,8,FALSE)</f>
        <v>478.87</v>
      </c>
      <c r="G2189" s="100">
        <f>IFERROR(IF(E2189= "yes",VLOOKUP(C2189,Summary!$B:$I,5,0),0),0)</f>
        <v>0</v>
      </c>
      <c r="H2189" s="99">
        <f t="shared" si="361"/>
        <v>478.87</v>
      </c>
      <c r="I2189" s="157">
        <f>VLOOKUP($A2189,'2024-25 Salary &amp; Benefits'!$A:$I,3,FALSE)</f>
        <v>1.06</v>
      </c>
      <c r="J2189" s="157">
        <f>VLOOKUP($A2189,'2024-25 Salary &amp; Benefits'!$A:$I,4,FALSE)</f>
        <v>1.06</v>
      </c>
      <c r="K2189" s="144">
        <f t="shared" si="362"/>
        <v>478.87</v>
      </c>
      <c r="L2189" s="143">
        <f t="shared" si="363"/>
        <v>1.405</v>
      </c>
      <c r="M2189" s="145">
        <f>'2024-25 Salary &amp; Benefits'!$E$6</f>
        <v>72728</v>
      </c>
      <c r="N2189" s="145">
        <f>'2024-25 Salary &amp; Benefits'!$F$6</f>
        <v>78209</v>
      </c>
      <c r="O2189" s="9">
        <f t="shared" si="364"/>
        <v>108313.81</v>
      </c>
      <c r="P2189" s="9">
        <f t="shared" si="365"/>
        <v>8162.8500000000058</v>
      </c>
      <c r="Q2189" s="9">
        <f>'2024-25 Salary &amp; Benefits'!G$6</f>
        <v>14418.72</v>
      </c>
      <c r="R2189" s="146">
        <f>'2024-25 Salary &amp; Benefits'!H$6</f>
        <v>0.18149999999999999</v>
      </c>
      <c r="S2189" s="146">
        <f>'2024-25 Salary &amp; Benefits'!I$6</f>
        <v>0.17510000000000001</v>
      </c>
      <c r="T2189" s="9">
        <f t="shared" si="366"/>
        <v>41346.57</v>
      </c>
      <c r="U2189" s="9">
        <f t="shared" si="367"/>
        <v>1941.28</v>
      </c>
      <c r="V2189" s="9">
        <f t="shared" si="368"/>
        <v>339.92</v>
      </c>
      <c r="W2189" s="9">
        <f t="shared" si="369"/>
        <v>2281.1999999999998</v>
      </c>
      <c r="X2189" s="22">
        <f t="shared" si="370"/>
        <v>160104.43000000002</v>
      </c>
    </row>
    <row r="2190" spans="1:24">
      <c r="A2190" s="78" t="s">
        <v>2255</v>
      </c>
      <c r="B2190" s="90" t="s">
        <v>162</v>
      </c>
      <c r="C2190" s="91">
        <v>5342</v>
      </c>
      <c r="D2190" s="90" t="s">
        <v>199</v>
      </c>
      <c r="E2190" s="110" t="str">
        <f>VLOOKUP($C2190,'2023-24 School Level AAFTE'!$C$4:$L$2380,9,FALSE)</f>
        <v>Yes</v>
      </c>
      <c r="F2190" s="98">
        <f>VLOOKUP($C2190,'2023-24 School Level AAFTE'!$C$4:$J$2380,8,FALSE)</f>
        <v>230.43</v>
      </c>
      <c r="G2190" s="100">
        <f>IFERROR(IF(E2190= "yes",VLOOKUP(C2190,Summary!$B:$I,5,0),0),0)</f>
        <v>0</v>
      </c>
      <c r="H2190" s="99">
        <f t="shared" si="361"/>
        <v>230.43</v>
      </c>
      <c r="I2190" s="157">
        <f>VLOOKUP($A2190,'2024-25 Salary &amp; Benefits'!$A:$I,3,FALSE)</f>
        <v>1.06</v>
      </c>
      <c r="J2190" s="157">
        <f>VLOOKUP($A2190,'2024-25 Salary &amp; Benefits'!$A:$I,4,FALSE)</f>
        <v>1.06</v>
      </c>
      <c r="K2190" s="144">
        <f t="shared" si="362"/>
        <v>230.43</v>
      </c>
      <c r="L2190" s="143">
        <f t="shared" si="363"/>
        <v>0.67600000000000005</v>
      </c>
      <c r="M2190" s="145">
        <f>'2024-25 Salary &amp; Benefits'!$E$6</f>
        <v>72728</v>
      </c>
      <c r="N2190" s="145">
        <f>'2024-25 Salary &amp; Benefits'!$F$6</f>
        <v>78209</v>
      </c>
      <c r="O2190" s="9">
        <f t="shared" si="364"/>
        <v>52113.98</v>
      </c>
      <c r="P2190" s="9">
        <f t="shared" si="365"/>
        <v>3927.4599999999991</v>
      </c>
      <c r="Q2190" s="9">
        <f>'2024-25 Salary &amp; Benefits'!G$6</f>
        <v>14418.72</v>
      </c>
      <c r="R2190" s="146">
        <f>'2024-25 Salary &amp; Benefits'!H$6</f>
        <v>0.18149999999999999</v>
      </c>
      <c r="S2190" s="146">
        <f>'2024-25 Salary &amp; Benefits'!I$6</f>
        <v>0.17510000000000001</v>
      </c>
      <c r="T2190" s="9">
        <f t="shared" si="366"/>
        <v>19893.439999999999</v>
      </c>
      <c r="U2190" s="9">
        <f t="shared" si="367"/>
        <v>934.02</v>
      </c>
      <c r="V2190" s="9">
        <f t="shared" si="368"/>
        <v>163.55000000000001</v>
      </c>
      <c r="W2190" s="9">
        <f t="shared" si="369"/>
        <v>1097.57</v>
      </c>
      <c r="X2190" s="22">
        <f t="shared" si="370"/>
        <v>77032.450000000012</v>
      </c>
    </row>
    <row r="2191" spans="1:24">
      <c r="A2191" s="78" t="s">
        <v>2255</v>
      </c>
      <c r="B2191" s="90" t="s">
        <v>162</v>
      </c>
      <c r="C2191" s="91">
        <v>2644</v>
      </c>
      <c r="D2191" s="90" t="s">
        <v>170</v>
      </c>
      <c r="E2191" s="110" t="str">
        <f>VLOOKUP($C2191,'2023-24 School Level AAFTE'!$C$4:$L$2380,9,FALSE)</f>
        <v>Yes</v>
      </c>
      <c r="F2191" s="98">
        <f>VLOOKUP($C2191,'2023-24 School Level AAFTE'!$C$4:$J$2380,8,FALSE)</f>
        <v>589.73</v>
      </c>
      <c r="G2191" s="100">
        <f>IFERROR(IF(E2191= "yes",VLOOKUP(C2191,Summary!$B:$I,5,0),0),0)</f>
        <v>0</v>
      </c>
      <c r="H2191" s="99">
        <f t="shared" si="361"/>
        <v>589.73</v>
      </c>
      <c r="I2191" s="157">
        <f>VLOOKUP($A2191,'2024-25 Salary &amp; Benefits'!$A:$I,3,FALSE)</f>
        <v>1.06</v>
      </c>
      <c r="J2191" s="157">
        <f>VLOOKUP($A2191,'2024-25 Salary &amp; Benefits'!$A:$I,4,FALSE)</f>
        <v>1.06</v>
      </c>
      <c r="K2191" s="144">
        <f t="shared" si="362"/>
        <v>589.73</v>
      </c>
      <c r="L2191" s="143">
        <f t="shared" si="363"/>
        <v>1.73</v>
      </c>
      <c r="M2191" s="145">
        <f>'2024-25 Salary &amp; Benefits'!$E$6</f>
        <v>72728</v>
      </c>
      <c r="N2191" s="145">
        <f>'2024-25 Salary &amp; Benefits'!$F$6</f>
        <v>78209</v>
      </c>
      <c r="O2191" s="9">
        <f t="shared" si="364"/>
        <v>133368.60999999999</v>
      </c>
      <c r="P2191" s="9">
        <f t="shared" si="365"/>
        <v>10051.050000000017</v>
      </c>
      <c r="Q2191" s="9">
        <f>'2024-25 Salary &amp; Benefits'!G$6</f>
        <v>14418.72</v>
      </c>
      <c r="R2191" s="146">
        <f>'2024-25 Salary &amp; Benefits'!H$6</f>
        <v>0.18149999999999999</v>
      </c>
      <c r="S2191" s="146">
        <f>'2024-25 Salary &amp; Benefits'!I$6</f>
        <v>0.17510000000000001</v>
      </c>
      <c r="T2191" s="9">
        <f t="shared" si="366"/>
        <v>50910.73</v>
      </c>
      <c r="U2191" s="9">
        <f t="shared" si="367"/>
        <v>2390.33</v>
      </c>
      <c r="V2191" s="9">
        <f t="shared" si="368"/>
        <v>418.55</v>
      </c>
      <c r="W2191" s="9">
        <f t="shared" si="369"/>
        <v>2808.88</v>
      </c>
      <c r="X2191" s="22">
        <f t="shared" si="370"/>
        <v>197139.27000000002</v>
      </c>
    </row>
    <row r="2192" spans="1:24">
      <c r="A2192" s="78" t="s">
        <v>2255</v>
      </c>
      <c r="B2192" s="90" t="s">
        <v>162</v>
      </c>
      <c r="C2192" s="91">
        <v>4410</v>
      </c>
      <c r="D2192" s="90" t="s">
        <v>142</v>
      </c>
      <c r="E2192" s="110" t="str">
        <f>VLOOKUP($C2192,'2023-24 School Level AAFTE'!$C$4:$L$2380,9,FALSE)</f>
        <v>Yes</v>
      </c>
      <c r="F2192" s="98">
        <f>VLOOKUP($C2192,'2023-24 School Level AAFTE'!$C$4:$J$2380,8,FALSE)</f>
        <v>533.63</v>
      </c>
      <c r="G2192" s="100">
        <f>IFERROR(IF(E2192= "yes",VLOOKUP(C2192,Summary!$B:$I,5,0),0),0)</f>
        <v>0</v>
      </c>
      <c r="H2192" s="99">
        <f t="shared" si="361"/>
        <v>533.63</v>
      </c>
      <c r="I2192" s="157">
        <f>VLOOKUP($A2192,'2024-25 Salary &amp; Benefits'!$A:$I,3,FALSE)</f>
        <v>1.06</v>
      </c>
      <c r="J2192" s="157">
        <f>VLOOKUP($A2192,'2024-25 Salary &amp; Benefits'!$A:$I,4,FALSE)</f>
        <v>1.06</v>
      </c>
      <c r="K2192" s="144">
        <f t="shared" si="362"/>
        <v>533.63</v>
      </c>
      <c r="L2192" s="143">
        <f t="shared" si="363"/>
        <v>1.5649999999999999</v>
      </c>
      <c r="M2192" s="145">
        <f>'2024-25 Salary &amp; Benefits'!$E$6</f>
        <v>72728</v>
      </c>
      <c r="N2192" s="145">
        <f>'2024-25 Salary &amp; Benefits'!$F$6</f>
        <v>78209</v>
      </c>
      <c r="O2192" s="9">
        <f t="shared" si="364"/>
        <v>120648.48</v>
      </c>
      <c r="P2192" s="9">
        <f t="shared" si="365"/>
        <v>9092.4300000000076</v>
      </c>
      <c r="Q2192" s="9">
        <f>'2024-25 Salary &amp; Benefits'!G$6</f>
        <v>14418.72</v>
      </c>
      <c r="R2192" s="146">
        <f>'2024-25 Salary &amp; Benefits'!H$6</f>
        <v>0.18149999999999999</v>
      </c>
      <c r="S2192" s="146">
        <f>'2024-25 Salary &amp; Benefits'!I$6</f>
        <v>0.17510000000000001</v>
      </c>
      <c r="T2192" s="9">
        <f t="shared" si="366"/>
        <v>46055.08</v>
      </c>
      <c r="U2192" s="9">
        <f t="shared" si="367"/>
        <v>2162.35</v>
      </c>
      <c r="V2192" s="9">
        <f t="shared" si="368"/>
        <v>378.63</v>
      </c>
      <c r="W2192" s="9">
        <f t="shared" si="369"/>
        <v>2540.98</v>
      </c>
      <c r="X2192" s="22">
        <f t="shared" si="370"/>
        <v>178336.97</v>
      </c>
    </row>
    <row r="2193" spans="1:24">
      <c r="A2193" s="78" t="s">
        <v>2255</v>
      </c>
      <c r="B2193" s="90" t="s">
        <v>162</v>
      </c>
      <c r="C2193" s="91">
        <v>4034</v>
      </c>
      <c r="D2193" s="90" t="s">
        <v>190</v>
      </c>
      <c r="E2193" s="110" t="str">
        <f>VLOOKUP($C2193,'2023-24 School Level AAFTE'!$C$4:$L$2380,9,FALSE)</f>
        <v>No</v>
      </c>
      <c r="F2193" s="98">
        <f>VLOOKUP($C2193,'2023-24 School Level AAFTE'!$C$4:$J$2380,8,FALSE)</f>
        <v>403.82</v>
      </c>
      <c r="G2193" s="100">
        <f>IFERROR(IF(E2193= "yes",VLOOKUP(C2193,Summary!$B:$I,5,0),0),0)</f>
        <v>0</v>
      </c>
      <c r="H2193" s="99">
        <f t="shared" si="361"/>
        <v>0</v>
      </c>
      <c r="I2193" s="157">
        <f>VLOOKUP($A2193,'2024-25 Salary &amp; Benefits'!$A:$I,3,FALSE)</f>
        <v>1.06</v>
      </c>
      <c r="J2193" s="157">
        <f>VLOOKUP($A2193,'2024-25 Salary &amp; Benefits'!$A:$I,4,FALSE)</f>
        <v>1.06</v>
      </c>
      <c r="K2193" s="144">
        <f t="shared" si="362"/>
        <v>0</v>
      </c>
      <c r="L2193" s="143">
        <f t="shared" si="363"/>
        <v>0</v>
      </c>
      <c r="M2193" s="145">
        <f>'2024-25 Salary &amp; Benefits'!$E$6</f>
        <v>72728</v>
      </c>
      <c r="N2193" s="145">
        <f>'2024-25 Salary &amp; Benefits'!$F$6</f>
        <v>78209</v>
      </c>
      <c r="O2193" s="9">
        <f t="shared" si="364"/>
        <v>0</v>
      </c>
      <c r="P2193" s="9">
        <f t="shared" si="365"/>
        <v>0</v>
      </c>
      <c r="Q2193" s="9">
        <f>'2024-25 Salary &amp; Benefits'!G$6</f>
        <v>14418.72</v>
      </c>
      <c r="R2193" s="146">
        <f>'2024-25 Salary &amp; Benefits'!H$6</f>
        <v>0.18149999999999999</v>
      </c>
      <c r="S2193" s="146">
        <f>'2024-25 Salary &amp; Benefits'!I$6</f>
        <v>0.17510000000000001</v>
      </c>
      <c r="T2193" s="9">
        <f t="shared" si="366"/>
        <v>0</v>
      </c>
      <c r="U2193" s="9">
        <f t="shared" si="367"/>
        <v>0</v>
      </c>
      <c r="V2193" s="9">
        <f t="shared" si="368"/>
        <v>0</v>
      </c>
      <c r="W2193" s="9">
        <f t="shared" si="369"/>
        <v>0</v>
      </c>
      <c r="X2193" s="22">
        <f t="shared" si="370"/>
        <v>0</v>
      </c>
    </row>
    <row r="2194" spans="1:24">
      <c r="A2194" s="78" t="s">
        <v>2255</v>
      </c>
      <c r="B2194" s="90" t="s">
        <v>162</v>
      </c>
      <c r="C2194" s="92">
        <v>2964</v>
      </c>
      <c r="D2194" s="104" t="s">
        <v>174</v>
      </c>
      <c r="E2194" s="110" t="str">
        <f>VLOOKUP($C2194,'2023-24 School Level AAFTE'!$C$4:$L$2380,9,FALSE)</f>
        <v>No</v>
      </c>
      <c r="F2194" s="98">
        <f>VLOOKUP($C2194,'2023-24 School Level AAFTE'!$C$4:$J$2380,8,FALSE)</f>
        <v>406.46</v>
      </c>
      <c r="G2194" s="100">
        <f>IFERROR(IF(E2194= "yes",VLOOKUP(C2194,Summary!$B:$I,5,0),0),0)</f>
        <v>0</v>
      </c>
      <c r="H2194" s="99">
        <f t="shared" si="361"/>
        <v>0</v>
      </c>
      <c r="I2194" s="157">
        <f>VLOOKUP($A2194,'2024-25 Salary &amp; Benefits'!$A:$I,3,FALSE)</f>
        <v>1.06</v>
      </c>
      <c r="J2194" s="157">
        <f>VLOOKUP($A2194,'2024-25 Salary &amp; Benefits'!$A:$I,4,FALSE)</f>
        <v>1.06</v>
      </c>
      <c r="K2194" s="144">
        <f t="shared" si="362"/>
        <v>0</v>
      </c>
      <c r="L2194" s="143">
        <f t="shared" si="363"/>
        <v>0</v>
      </c>
      <c r="M2194" s="145">
        <f>'2024-25 Salary &amp; Benefits'!$E$6</f>
        <v>72728</v>
      </c>
      <c r="N2194" s="145">
        <f>'2024-25 Salary &amp; Benefits'!$F$6</f>
        <v>78209</v>
      </c>
      <c r="O2194" s="9">
        <f t="shared" si="364"/>
        <v>0</v>
      </c>
      <c r="P2194" s="9">
        <f t="shared" si="365"/>
        <v>0</v>
      </c>
      <c r="Q2194" s="9">
        <f>'2024-25 Salary &amp; Benefits'!G$6</f>
        <v>14418.72</v>
      </c>
      <c r="R2194" s="146">
        <f>'2024-25 Salary &amp; Benefits'!H$6</f>
        <v>0.18149999999999999</v>
      </c>
      <c r="S2194" s="146">
        <f>'2024-25 Salary &amp; Benefits'!I$6</f>
        <v>0.17510000000000001</v>
      </c>
      <c r="T2194" s="9">
        <f t="shared" si="366"/>
        <v>0</v>
      </c>
      <c r="U2194" s="9">
        <f t="shared" si="367"/>
        <v>0</v>
      </c>
      <c r="V2194" s="9">
        <f t="shared" si="368"/>
        <v>0</v>
      </c>
      <c r="W2194" s="9">
        <f t="shared" si="369"/>
        <v>0</v>
      </c>
      <c r="X2194" s="22">
        <f t="shared" si="370"/>
        <v>0</v>
      </c>
    </row>
    <row r="2195" spans="1:24">
      <c r="A2195" s="78" t="s">
        <v>2255</v>
      </c>
      <c r="B2195" s="90" t="s">
        <v>162</v>
      </c>
      <c r="C2195" s="91">
        <v>3016</v>
      </c>
      <c r="D2195" s="90" t="s">
        <v>175</v>
      </c>
      <c r="E2195" s="110" t="str">
        <f>VLOOKUP($C2195,'2023-24 School Level AAFTE'!$C$4:$L$2380,9,FALSE)</f>
        <v>Yes</v>
      </c>
      <c r="F2195" s="98">
        <f>VLOOKUP($C2195,'2023-24 School Level AAFTE'!$C$4:$J$2380,8,FALSE)</f>
        <v>630.65</v>
      </c>
      <c r="G2195" s="100">
        <f>IFERROR(IF(E2195= "yes",VLOOKUP(C2195,Summary!$B:$I,5,0),0),0)</f>
        <v>0</v>
      </c>
      <c r="H2195" s="99">
        <f t="shared" si="361"/>
        <v>630.65</v>
      </c>
      <c r="I2195" s="157">
        <f>VLOOKUP($A2195,'2024-25 Salary &amp; Benefits'!$A:$I,3,FALSE)</f>
        <v>1.06</v>
      </c>
      <c r="J2195" s="157">
        <f>VLOOKUP($A2195,'2024-25 Salary &amp; Benefits'!$A:$I,4,FALSE)</f>
        <v>1.06</v>
      </c>
      <c r="K2195" s="144">
        <f t="shared" si="362"/>
        <v>630.65</v>
      </c>
      <c r="L2195" s="143">
        <f t="shared" si="363"/>
        <v>1.85</v>
      </c>
      <c r="M2195" s="145">
        <f>'2024-25 Salary &amp; Benefits'!$E$6</f>
        <v>72728</v>
      </c>
      <c r="N2195" s="145">
        <f>'2024-25 Salary &amp; Benefits'!$F$6</f>
        <v>78209</v>
      </c>
      <c r="O2195" s="9">
        <f t="shared" si="364"/>
        <v>142619.60999999999</v>
      </c>
      <c r="P2195" s="9">
        <f t="shared" si="365"/>
        <v>10748.24000000002</v>
      </c>
      <c r="Q2195" s="9">
        <f>'2024-25 Salary &amp; Benefits'!G$6</f>
        <v>14418.72</v>
      </c>
      <c r="R2195" s="146">
        <f>'2024-25 Salary &amp; Benefits'!H$6</f>
        <v>0.18149999999999999</v>
      </c>
      <c r="S2195" s="146">
        <f>'2024-25 Salary &amp; Benefits'!I$6</f>
        <v>0.17510000000000001</v>
      </c>
      <c r="T2195" s="9">
        <f t="shared" si="366"/>
        <v>54442.11</v>
      </c>
      <c r="U2195" s="9">
        <f t="shared" si="367"/>
        <v>2556.13</v>
      </c>
      <c r="V2195" s="9">
        <f t="shared" si="368"/>
        <v>447.58</v>
      </c>
      <c r="W2195" s="9">
        <f t="shared" si="369"/>
        <v>3003.71</v>
      </c>
      <c r="X2195" s="22">
        <f t="shared" si="370"/>
        <v>210813.66999999998</v>
      </c>
    </row>
    <row r="2196" spans="1:24">
      <c r="A2196" s="78" t="s">
        <v>2255</v>
      </c>
      <c r="B2196" s="90" t="s">
        <v>162</v>
      </c>
      <c r="C2196" s="91">
        <v>4504</v>
      </c>
      <c r="D2196" s="90" t="s">
        <v>195</v>
      </c>
      <c r="E2196" s="110" t="str">
        <f>VLOOKUP($C2196,'2023-24 School Level AAFTE'!$C$4:$L$2380,9,FALSE)</f>
        <v>No</v>
      </c>
      <c r="F2196" s="98">
        <f>VLOOKUP($C2196,'2023-24 School Level AAFTE'!$C$4:$J$2380,8,FALSE)</f>
        <v>1835.33</v>
      </c>
      <c r="G2196" s="100">
        <f>IFERROR(IF(E2196= "yes",VLOOKUP(C2196,Summary!$B:$I,5,0),0),0)</f>
        <v>0</v>
      </c>
      <c r="H2196" s="99">
        <f t="shared" si="361"/>
        <v>0</v>
      </c>
      <c r="I2196" s="157">
        <f>VLOOKUP($A2196,'2024-25 Salary &amp; Benefits'!$A:$I,3,FALSE)</f>
        <v>1.06</v>
      </c>
      <c r="J2196" s="157">
        <f>VLOOKUP($A2196,'2024-25 Salary &amp; Benefits'!$A:$I,4,FALSE)</f>
        <v>1.06</v>
      </c>
      <c r="K2196" s="144">
        <f t="shared" si="362"/>
        <v>0</v>
      </c>
      <c r="L2196" s="143">
        <f t="shared" si="363"/>
        <v>0</v>
      </c>
      <c r="M2196" s="145">
        <f>'2024-25 Salary &amp; Benefits'!$E$6</f>
        <v>72728</v>
      </c>
      <c r="N2196" s="145">
        <f>'2024-25 Salary &amp; Benefits'!$F$6</f>
        <v>78209</v>
      </c>
      <c r="O2196" s="9">
        <f t="shared" si="364"/>
        <v>0</v>
      </c>
      <c r="P2196" s="9">
        <f t="shared" si="365"/>
        <v>0</v>
      </c>
      <c r="Q2196" s="9">
        <f>'2024-25 Salary &amp; Benefits'!G$6</f>
        <v>14418.72</v>
      </c>
      <c r="R2196" s="146">
        <f>'2024-25 Salary &amp; Benefits'!H$6</f>
        <v>0.18149999999999999</v>
      </c>
      <c r="S2196" s="146">
        <f>'2024-25 Salary &amp; Benefits'!I$6</f>
        <v>0.17510000000000001</v>
      </c>
      <c r="T2196" s="9">
        <f t="shared" si="366"/>
        <v>0</v>
      </c>
      <c r="U2196" s="9">
        <f t="shared" si="367"/>
        <v>0</v>
      </c>
      <c r="V2196" s="9">
        <f t="shared" si="368"/>
        <v>0</v>
      </c>
      <c r="W2196" s="9">
        <f t="shared" si="369"/>
        <v>0</v>
      </c>
      <c r="X2196" s="22">
        <f t="shared" si="370"/>
        <v>0</v>
      </c>
    </row>
    <row r="2197" spans="1:24">
      <c r="A2197" s="78" t="s">
        <v>2255</v>
      </c>
      <c r="B2197" s="90" t="s">
        <v>162</v>
      </c>
      <c r="C2197" s="91">
        <v>5713</v>
      </c>
      <c r="D2197" s="90" t="s">
        <v>3209</v>
      </c>
      <c r="E2197" s="110" t="str">
        <f>VLOOKUP($C2197,'2023-24 School Level AAFTE'!$C$4:$L$2380,9,FALSE)</f>
        <v>Yes</v>
      </c>
      <c r="F2197" s="98">
        <f>VLOOKUP($C2197,'2023-24 School Level AAFTE'!$C$4:$J$2380,8,FALSE)</f>
        <v>121.81</v>
      </c>
      <c r="G2197" s="100">
        <f>IFERROR(IF(E2197= "yes",VLOOKUP(C2197,Summary!$B:$I,5,0),0),0)</f>
        <v>0</v>
      </c>
      <c r="H2197" s="99">
        <f t="shared" si="361"/>
        <v>121.81</v>
      </c>
      <c r="I2197" s="157">
        <f>VLOOKUP($A2197,'2024-25 Salary &amp; Benefits'!$A:$I,3,FALSE)</f>
        <v>1.06</v>
      </c>
      <c r="J2197" s="157">
        <f>VLOOKUP($A2197,'2024-25 Salary &amp; Benefits'!$A:$I,4,FALSE)</f>
        <v>1.06</v>
      </c>
      <c r="K2197" s="144">
        <f t="shared" si="362"/>
        <v>121.81</v>
      </c>
      <c r="L2197" s="143">
        <f t="shared" si="363"/>
        <v>0.35699999999999998</v>
      </c>
      <c r="M2197" s="145">
        <f>'2024-25 Salary &amp; Benefits'!$E$6</f>
        <v>72728</v>
      </c>
      <c r="N2197" s="145">
        <f>'2024-25 Salary &amp; Benefits'!$F$6</f>
        <v>78209</v>
      </c>
      <c r="O2197" s="9">
        <f t="shared" si="364"/>
        <v>27521.73</v>
      </c>
      <c r="P2197" s="9">
        <f t="shared" si="365"/>
        <v>2074.119999999999</v>
      </c>
      <c r="Q2197" s="9">
        <f>'2024-25 Salary &amp; Benefits'!G$6</f>
        <v>14418.72</v>
      </c>
      <c r="R2197" s="146">
        <f>'2024-25 Salary &amp; Benefits'!H$6</f>
        <v>0.18149999999999999</v>
      </c>
      <c r="S2197" s="146">
        <f>'2024-25 Salary &amp; Benefits'!I$6</f>
        <v>0.17510000000000001</v>
      </c>
      <c r="T2197" s="9">
        <f t="shared" si="366"/>
        <v>10505.86</v>
      </c>
      <c r="U2197" s="9">
        <f t="shared" si="367"/>
        <v>493.26</v>
      </c>
      <c r="V2197" s="9">
        <f t="shared" si="368"/>
        <v>86.37</v>
      </c>
      <c r="W2197" s="9">
        <f t="shared" si="369"/>
        <v>579.63</v>
      </c>
      <c r="X2197" s="22">
        <f t="shared" si="370"/>
        <v>40681.339999999989</v>
      </c>
    </row>
    <row r="2198" spans="1:24">
      <c r="A2198" s="78" t="s">
        <v>2255</v>
      </c>
      <c r="B2198" s="90" t="s">
        <v>162</v>
      </c>
      <c r="C2198" s="91">
        <v>3556</v>
      </c>
      <c r="D2198" s="90" t="s">
        <v>183</v>
      </c>
      <c r="E2198" s="110" t="str">
        <f>VLOOKUP($C2198,'2023-24 School Level AAFTE'!$C$4:$L$2380,9,FALSE)</f>
        <v>No</v>
      </c>
      <c r="F2198" s="98">
        <f>VLOOKUP($C2198,'2023-24 School Level AAFTE'!$C$4:$J$2380,8,FALSE)</f>
        <v>146.07</v>
      </c>
      <c r="G2198" s="100">
        <f>IFERROR(IF(E2198= "yes",VLOOKUP(C2198,Summary!$B:$I,5,0),0),0)</f>
        <v>0</v>
      </c>
      <c r="H2198" s="99">
        <f t="shared" si="361"/>
        <v>0</v>
      </c>
      <c r="I2198" s="157">
        <f>VLOOKUP($A2198,'2024-25 Salary &amp; Benefits'!$A:$I,3,FALSE)</f>
        <v>1.06</v>
      </c>
      <c r="J2198" s="157">
        <f>VLOOKUP($A2198,'2024-25 Salary &amp; Benefits'!$A:$I,4,FALSE)</f>
        <v>1.06</v>
      </c>
      <c r="K2198" s="144">
        <f t="shared" si="362"/>
        <v>0</v>
      </c>
      <c r="L2198" s="143">
        <f t="shared" si="363"/>
        <v>0</v>
      </c>
      <c r="M2198" s="145">
        <f>'2024-25 Salary &amp; Benefits'!$E$6</f>
        <v>72728</v>
      </c>
      <c r="N2198" s="145">
        <f>'2024-25 Salary &amp; Benefits'!$F$6</f>
        <v>78209</v>
      </c>
      <c r="O2198" s="9">
        <f t="shared" si="364"/>
        <v>0</v>
      </c>
      <c r="P2198" s="9">
        <f t="shared" si="365"/>
        <v>0</v>
      </c>
      <c r="Q2198" s="9">
        <f>'2024-25 Salary &amp; Benefits'!G$6</f>
        <v>14418.72</v>
      </c>
      <c r="R2198" s="146">
        <f>'2024-25 Salary &amp; Benefits'!H$6</f>
        <v>0.18149999999999999</v>
      </c>
      <c r="S2198" s="146">
        <f>'2024-25 Salary &amp; Benefits'!I$6</f>
        <v>0.17510000000000001</v>
      </c>
      <c r="T2198" s="9">
        <f t="shared" si="366"/>
        <v>0</v>
      </c>
      <c r="U2198" s="9">
        <f t="shared" si="367"/>
        <v>0</v>
      </c>
      <c r="V2198" s="9">
        <f t="shared" si="368"/>
        <v>0</v>
      </c>
      <c r="W2198" s="9">
        <f t="shared" si="369"/>
        <v>0</v>
      </c>
      <c r="X2198" s="22">
        <f t="shared" si="370"/>
        <v>0</v>
      </c>
    </row>
    <row r="2199" spans="1:24">
      <c r="A2199" s="78" t="s">
        <v>2255</v>
      </c>
      <c r="B2199" s="90" t="s">
        <v>162</v>
      </c>
      <c r="C2199" s="91">
        <v>5716</v>
      </c>
      <c r="D2199" s="90" t="s">
        <v>3210</v>
      </c>
      <c r="E2199" s="110" t="str">
        <f>VLOOKUP($C2199,'2023-24 School Level AAFTE'!$C$4:$L$2380,9,FALSE)</f>
        <v>No</v>
      </c>
      <c r="F2199" s="98">
        <f>VLOOKUP($C2199,'2023-24 School Level AAFTE'!$C$4:$J$2380,8,FALSE)</f>
        <v>0</v>
      </c>
      <c r="G2199" s="100">
        <f>IFERROR(IF(E2199= "yes",VLOOKUP(C2199,Summary!$B:$I,5,0),0),0)</f>
        <v>0</v>
      </c>
      <c r="H2199" s="99">
        <f t="shared" si="361"/>
        <v>0</v>
      </c>
      <c r="I2199" s="157">
        <f>VLOOKUP($A2199,'2024-25 Salary &amp; Benefits'!$A:$I,3,FALSE)</f>
        <v>1.06</v>
      </c>
      <c r="J2199" s="157">
        <f>VLOOKUP($A2199,'2024-25 Salary &amp; Benefits'!$A:$I,4,FALSE)</f>
        <v>1.06</v>
      </c>
      <c r="K2199" s="144">
        <f t="shared" si="362"/>
        <v>0</v>
      </c>
      <c r="L2199" s="143">
        <f t="shared" si="363"/>
        <v>0</v>
      </c>
      <c r="M2199" s="145">
        <f>'2024-25 Salary &amp; Benefits'!$E$6</f>
        <v>72728</v>
      </c>
      <c r="N2199" s="145">
        <f>'2024-25 Salary &amp; Benefits'!$F$6</f>
        <v>78209</v>
      </c>
      <c r="O2199" s="9">
        <f t="shared" si="364"/>
        <v>0</v>
      </c>
      <c r="P2199" s="9">
        <f t="shared" si="365"/>
        <v>0</v>
      </c>
      <c r="Q2199" s="9">
        <f>'2024-25 Salary &amp; Benefits'!G$6</f>
        <v>14418.72</v>
      </c>
      <c r="R2199" s="146">
        <f>'2024-25 Salary &amp; Benefits'!H$6</f>
        <v>0.18149999999999999</v>
      </c>
      <c r="S2199" s="146">
        <f>'2024-25 Salary &amp; Benefits'!I$6</f>
        <v>0.17510000000000001</v>
      </c>
      <c r="T2199" s="9">
        <f t="shared" si="366"/>
        <v>0</v>
      </c>
      <c r="U2199" s="9">
        <f t="shared" si="367"/>
        <v>0</v>
      </c>
      <c r="V2199" s="9">
        <f t="shared" si="368"/>
        <v>0</v>
      </c>
      <c r="W2199" s="9">
        <f t="shared" si="369"/>
        <v>0</v>
      </c>
      <c r="X2199" s="22">
        <f t="shared" si="370"/>
        <v>0</v>
      </c>
    </row>
    <row r="2200" spans="1:24">
      <c r="A2200" s="78" t="s">
        <v>2255</v>
      </c>
      <c r="B2200" s="90" t="s">
        <v>162</v>
      </c>
      <c r="C2200" s="91">
        <v>5271</v>
      </c>
      <c r="D2200" s="90" t="s">
        <v>198</v>
      </c>
      <c r="E2200" s="110" t="str">
        <f>VLOOKUP($C2200,'2023-24 School Level AAFTE'!$C$4:$L$2380,9,FALSE)</f>
        <v>No</v>
      </c>
      <c r="F2200" s="98">
        <f>VLOOKUP($C2200,'2023-24 School Level AAFTE'!$C$4:$J$2380,8,FALSE)</f>
        <v>601.48</v>
      </c>
      <c r="G2200" s="100">
        <f>IFERROR(IF(E2200= "yes",VLOOKUP(C2200,Summary!$B:$I,5,0),0),0)</f>
        <v>0</v>
      </c>
      <c r="H2200" s="99">
        <f t="shared" si="361"/>
        <v>0</v>
      </c>
      <c r="I2200" s="157">
        <f>VLOOKUP($A2200,'2024-25 Salary &amp; Benefits'!$A:$I,3,FALSE)</f>
        <v>1.06</v>
      </c>
      <c r="J2200" s="157">
        <f>VLOOKUP($A2200,'2024-25 Salary &amp; Benefits'!$A:$I,4,FALSE)</f>
        <v>1.06</v>
      </c>
      <c r="K2200" s="144">
        <f t="shared" si="362"/>
        <v>0</v>
      </c>
      <c r="L2200" s="143">
        <f t="shared" si="363"/>
        <v>0</v>
      </c>
      <c r="M2200" s="145">
        <f>'2024-25 Salary &amp; Benefits'!$E$6</f>
        <v>72728</v>
      </c>
      <c r="N2200" s="145">
        <f>'2024-25 Salary &amp; Benefits'!$F$6</f>
        <v>78209</v>
      </c>
      <c r="O2200" s="9">
        <f t="shared" si="364"/>
        <v>0</v>
      </c>
      <c r="P2200" s="9">
        <f t="shared" si="365"/>
        <v>0</v>
      </c>
      <c r="Q2200" s="9">
        <f>'2024-25 Salary &amp; Benefits'!G$6</f>
        <v>14418.72</v>
      </c>
      <c r="R2200" s="146">
        <f>'2024-25 Salary &amp; Benefits'!H$6</f>
        <v>0.18149999999999999</v>
      </c>
      <c r="S2200" s="146">
        <f>'2024-25 Salary &amp; Benefits'!I$6</f>
        <v>0.17510000000000001</v>
      </c>
      <c r="T2200" s="9">
        <f t="shared" si="366"/>
        <v>0</v>
      </c>
      <c r="U2200" s="9">
        <f t="shared" si="367"/>
        <v>0</v>
      </c>
      <c r="V2200" s="9">
        <f t="shared" si="368"/>
        <v>0</v>
      </c>
      <c r="W2200" s="9">
        <f t="shared" si="369"/>
        <v>0</v>
      </c>
      <c r="X2200" s="22">
        <f t="shared" si="370"/>
        <v>0</v>
      </c>
    </row>
    <row r="2201" spans="1:24">
      <c r="A2201" s="78" t="s">
        <v>2255</v>
      </c>
      <c r="B2201" s="90" t="s">
        <v>162</v>
      </c>
      <c r="C2201" s="91">
        <v>1689</v>
      </c>
      <c r="D2201" s="90" t="s">
        <v>164</v>
      </c>
      <c r="E2201" s="110" t="str">
        <f>VLOOKUP($C2201,'2023-24 School Level AAFTE'!$C$4:$L$2380,9,FALSE)</f>
        <v>No</v>
      </c>
      <c r="F2201" s="98">
        <f>VLOOKUP($C2201,'2023-24 School Level AAFTE'!$C$4:$J$2380,8,FALSE)</f>
        <v>792.53</v>
      </c>
      <c r="G2201" s="100">
        <f>IFERROR(IF(E2201= "yes",VLOOKUP(C2201,Summary!$B:$I,5,0),0),0)</f>
        <v>0</v>
      </c>
      <c r="H2201" s="99">
        <f t="shared" si="361"/>
        <v>0</v>
      </c>
      <c r="I2201" s="157">
        <f>VLOOKUP($A2201,'2024-25 Salary &amp; Benefits'!$A:$I,3,FALSE)</f>
        <v>1.06</v>
      </c>
      <c r="J2201" s="157">
        <f>VLOOKUP($A2201,'2024-25 Salary &amp; Benefits'!$A:$I,4,FALSE)</f>
        <v>1.06</v>
      </c>
      <c r="K2201" s="144">
        <f t="shared" si="362"/>
        <v>0</v>
      </c>
      <c r="L2201" s="143">
        <f t="shared" si="363"/>
        <v>0</v>
      </c>
      <c r="M2201" s="145">
        <f>'2024-25 Salary &amp; Benefits'!$E$6</f>
        <v>72728</v>
      </c>
      <c r="N2201" s="145">
        <f>'2024-25 Salary &amp; Benefits'!$F$6</f>
        <v>78209</v>
      </c>
      <c r="O2201" s="9">
        <f t="shared" si="364"/>
        <v>0</v>
      </c>
      <c r="P2201" s="9">
        <f t="shared" si="365"/>
        <v>0</v>
      </c>
      <c r="Q2201" s="9">
        <f>'2024-25 Salary &amp; Benefits'!G$6</f>
        <v>14418.72</v>
      </c>
      <c r="R2201" s="146">
        <f>'2024-25 Salary &amp; Benefits'!H$6</f>
        <v>0.18149999999999999</v>
      </c>
      <c r="S2201" s="146">
        <f>'2024-25 Salary &amp; Benefits'!I$6</f>
        <v>0.17510000000000001</v>
      </c>
      <c r="T2201" s="9">
        <f t="shared" si="366"/>
        <v>0</v>
      </c>
      <c r="U2201" s="9">
        <f t="shared" si="367"/>
        <v>0</v>
      </c>
      <c r="V2201" s="9">
        <f t="shared" si="368"/>
        <v>0</v>
      </c>
      <c r="W2201" s="9">
        <f t="shared" si="369"/>
        <v>0</v>
      </c>
      <c r="X2201" s="22">
        <f t="shared" si="370"/>
        <v>0</v>
      </c>
    </row>
    <row r="2202" spans="1:24">
      <c r="A2202" s="78" t="s">
        <v>2255</v>
      </c>
      <c r="B2202" s="90" t="s">
        <v>162</v>
      </c>
      <c r="C2202" s="91">
        <v>5149</v>
      </c>
      <c r="D2202" s="90" t="s">
        <v>197</v>
      </c>
      <c r="E2202" s="110" t="str">
        <f>VLOOKUP($C2202,'2023-24 School Level AAFTE'!$C$4:$L$2380,9,FALSE)</f>
        <v>Yes</v>
      </c>
      <c r="F2202" s="98">
        <f>VLOOKUP($C2202,'2023-24 School Level AAFTE'!$C$4:$J$2380,8,FALSE)</f>
        <v>339.75</v>
      </c>
      <c r="G2202" s="100">
        <f>IFERROR(IF(E2202= "yes",VLOOKUP(C2202,Summary!$B:$I,5,0),0),0)</f>
        <v>0</v>
      </c>
      <c r="H2202" s="99">
        <f t="shared" si="361"/>
        <v>339.75</v>
      </c>
      <c r="I2202" s="157">
        <f>VLOOKUP($A2202,'2024-25 Salary &amp; Benefits'!$A:$I,3,FALSE)</f>
        <v>1.06</v>
      </c>
      <c r="J2202" s="157">
        <f>VLOOKUP($A2202,'2024-25 Salary &amp; Benefits'!$A:$I,4,FALSE)</f>
        <v>1.06</v>
      </c>
      <c r="K2202" s="144">
        <f t="shared" si="362"/>
        <v>339.75</v>
      </c>
      <c r="L2202" s="143">
        <f t="shared" si="363"/>
        <v>0.997</v>
      </c>
      <c r="M2202" s="145">
        <f>'2024-25 Salary &amp; Benefits'!$E$6</f>
        <v>72728</v>
      </c>
      <c r="N2202" s="145">
        <f>'2024-25 Salary &amp; Benefits'!$F$6</f>
        <v>78209</v>
      </c>
      <c r="O2202" s="9">
        <f t="shared" si="364"/>
        <v>76860.399999999994</v>
      </c>
      <c r="P2202" s="9">
        <f t="shared" si="365"/>
        <v>5792.4400000000023</v>
      </c>
      <c r="Q2202" s="9">
        <f>'2024-25 Salary &amp; Benefits'!G$6</f>
        <v>14418.72</v>
      </c>
      <c r="R2202" s="146">
        <f>'2024-25 Salary &amp; Benefits'!H$6</f>
        <v>0.18149999999999999</v>
      </c>
      <c r="S2202" s="146">
        <f>'2024-25 Salary &amp; Benefits'!I$6</f>
        <v>0.17510000000000001</v>
      </c>
      <c r="T2202" s="9">
        <f t="shared" si="366"/>
        <v>29339.88</v>
      </c>
      <c r="U2202" s="9">
        <f t="shared" si="367"/>
        <v>1377.55</v>
      </c>
      <c r="V2202" s="9">
        <f t="shared" si="368"/>
        <v>241.21</v>
      </c>
      <c r="W2202" s="9">
        <f t="shared" si="369"/>
        <v>1618.76</v>
      </c>
      <c r="X2202" s="22">
        <f t="shared" si="370"/>
        <v>113611.48</v>
      </c>
    </row>
    <row r="2203" spans="1:24">
      <c r="A2203" s="78" t="s">
        <v>2255</v>
      </c>
      <c r="B2203" s="90" t="s">
        <v>162</v>
      </c>
      <c r="C2203" s="91">
        <v>2828</v>
      </c>
      <c r="D2203" s="90" t="s">
        <v>173</v>
      </c>
      <c r="E2203" s="110" t="str">
        <f>VLOOKUP($C2203,'2023-24 School Level AAFTE'!$C$4:$L$2380,9,FALSE)</f>
        <v>Yes</v>
      </c>
      <c r="F2203" s="98">
        <f>VLOOKUP($C2203,'2023-24 School Level AAFTE'!$C$4:$J$2380,8,FALSE)</f>
        <v>669.71</v>
      </c>
      <c r="G2203" s="100">
        <f>IFERROR(IF(E2203= "yes",VLOOKUP(C2203,Summary!$B:$I,5,0),0),0)</f>
        <v>0</v>
      </c>
      <c r="H2203" s="99">
        <f t="shared" si="361"/>
        <v>669.71</v>
      </c>
      <c r="I2203" s="157">
        <f>VLOOKUP($A2203,'2024-25 Salary &amp; Benefits'!$A:$I,3,FALSE)</f>
        <v>1.06</v>
      </c>
      <c r="J2203" s="157">
        <f>VLOOKUP($A2203,'2024-25 Salary &amp; Benefits'!$A:$I,4,FALSE)</f>
        <v>1.06</v>
      </c>
      <c r="K2203" s="144">
        <f t="shared" si="362"/>
        <v>669.71</v>
      </c>
      <c r="L2203" s="143">
        <f t="shared" si="363"/>
        <v>1.964</v>
      </c>
      <c r="M2203" s="145">
        <f>'2024-25 Salary &amp; Benefits'!$E$6</f>
        <v>72728</v>
      </c>
      <c r="N2203" s="145">
        <f>'2024-25 Salary &amp; Benefits'!$F$6</f>
        <v>78209</v>
      </c>
      <c r="O2203" s="9">
        <f t="shared" si="364"/>
        <v>151408.06</v>
      </c>
      <c r="P2203" s="9">
        <f t="shared" si="365"/>
        <v>11410.559999999998</v>
      </c>
      <c r="Q2203" s="9">
        <f>'2024-25 Salary &amp; Benefits'!G$6</f>
        <v>14418.72</v>
      </c>
      <c r="R2203" s="146">
        <f>'2024-25 Salary &amp; Benefits'!H$6</f>
        <v>0.18149999999999999</v>
      </c>
      <c r="S2203" s="146">
        <f>'2024-25 Salary &amp; Benefits'!I$6</f>
        <v>0.17510000000000001</v>
      </c>
      <c r="T2203" s="9">
        <f t="shared" si="366"/>
        <v>57796.92</v>
      </c>
      <c r="U2203" s="9">
        <f t="shared" si="367"/>
        <v>2713.64</v>
      </c>
      <c r="V2203" s="9">
        <f t="shared" si="368"/>
        <v>475.16</v>
      </c>
      <c r="W2203" s="9">
        <f t="shared" si="369"/>
        <v>3188.7999999999997</v>
      </c>
      <c r="X2203" s="22">
        <f t="shared" si="370"/>
        <v>223804.33999999997</v>
      </c>
    </row>
    <row r="2204" spans="1:24">
      <c r="A2204" s="78" t="s">
        <v>2255</v>
      </c>
      <c r="B2204" s="90" t="s">
        <v>162</v>
      </c>
      <c r="C2204" s="91">
        <v>3565</v>
      </c>
      <c r="D2204" s="90" t="s">
        <v>184</v>
      </c>
      <c r="E2204" s="110" t="str">
        <f>VLOOKUP($C2204,'2023-24 School Level AAFTE'!$C$4:$L$2380,9,FALSE)</f>
        <v>Yes</v>
      </c>
      <c r="F2204" s="98">
        <f>VLOOKUP($C2204,'2023-24 School Level AAFTE'!$C$4:$J$2380,8,FALSE)</f>
        <v>242.07</v>
      </c>
      <c r="G2204" s="100">
        <f>IFERROR(IF(E2204= "yes",VLOOKUP(C2204,Summary!$B:$I,5,0),0),0)</f>
        <v>0</v>
      </c>
      <c r="H2204" s="99">
        <f t="shared" si="361"/>
        <v>242.07</v>
      </c>
      <c r="I2204" s="157">
        <f>VLOOKUP($A2204,'2024-25 Salary &amp; Benefits'!$A:$I,3,FALSE)</f>
        <v>1.06</v>
      </c>
      <c r="J2204" s="157">
        <f>VLOOKUP($A2204,'2024-25 Salary &amp; Benefits'!$A:$I,4,FALSE)</f>
        <v>1.06</v>
      </c>
      <c r="K2204" s="144">
        <f t="shared" si="362"/>
        <v>242.07</v>
      </c>
      <c r="L2204" s="143">
        <f t="shared" si="363"/>
        <v>0.71</v>
      </c>
      <c r="M2204" s="145">
        <f>'2024-25 Salary &amp; Benefits'!$E$6</f>
        <v>72728</v>
      </c>
      <c r="N2204" s="145">
        <f>'2024-25 Salary &amp; Benefits'!$F$6</f>
        <v>78209</v>
      </c>
      <c r="O2204" s="9">
        <f t="shared" si="364"/>
        <v>54735.09</v>
      </c>
      <c r="P2204" s="9">
        <f t="shared" si="365"/>
        <v>4125</v>
      </c>
      <c r="Q2204" s="9">
        <f>'2024-25 Salary &amp; Benefits'!G$6</f>
        <v>14418.72</v>
      </c>
      <c r="R2204" s="146">
        <f>'2024-25 Salary &amp; Benefits'!H$6</f>
        <v>0.18149999999999999</v>
      </c>
      <c r="S2204" s="146">
        <f>'2024-25 Salary &amp; Benefits'!I$6</f>
        <v>0.17510000000000001</v>
      </c>
      <c r="T2204" s="9">
        <f t="shared" si="366"/>
        <v>20894</v>
      </c>
      <c r="U2204" s="9">
        <f t="shared" si="367"/>
        <v>981</v>
      </c>
      <c r="V2204" s="9">
        <f t="shared" si="368"/>
        <v>171.77</v>
      </c>
      <c r="W2204" s="9">
        <f t="shared" si="369"/>
        <v>1152.77</v>
      </c>
      <c r="X2204" s="22">
        <f t="shared" si="370"/>
        <v>80906.86</v>
      </c>
    </row>
    <row r="2205" spans="1:24">
      <c r="A2205" s="78" t="s">
        <v>2324</v>
      </c>
      <c r="B2205" s="90" t="s">
        <v>725</v>
      </c>
      <c r="C2205" s="91">
        <v>4468</v>
      </c>
      <c r="D2205" s="90" t="s">
        <v>730</v>
      </c>
      <c r="E2205" s="110" t="str">
        <f>VLOOKUP($C2205,'2023-24 School Level AAFTE'!$C$4:$L$2380,9,FALSE)</f>
        <v>No</v>
      </c>
      <c r="F2205" s="98">
        <f>VLOOKUP($C2205,'2023-24 School Level AAFTE'!$C$4:$J$2380,8,FALSE)</f>
        <v>446.25</v>
      </c>
      <c r="G2205" s="100">
        <f>IFERROR(IF(E2205= "yes",VLOOKUP(C2205,Summary!$B:$I,5,0),0),0)</f>
        <v>0</v>
      </c>
      <c r="H2205" s="99">
        <f t="shared" si="361"/>
        <v>0</v>
      </c>
      <c r="I2205" s="157">
        <f>VLOOKUP($A2205,'2024-25 Salary &amp; Benefits'!$A:$I,3,FALSE)</f>
        <v>1.1200000000000001</v>
      </c>
      <c r="J2205" s="157">
        <f>VLOOKUP($A2205,'2024-25 Salary &amp; Benefits'!$A:$I,4,FALSE)</f>
        <v>1.1600000000000001</v>
      </c>
      <c r="K2205" s="144">
        <f t="shared" si="362"/>
        <v>0</v>
      </c>
      <c r="L2205" s="143">
        <f t="shared" si="363"/>
        <v>0</v>
      </c>
      <c r="M2205" s="145">
        <f>'2024-25 Salary &amp; Benefits'!$E$6</f>
        <v>72728</v>
      </c>
      <c r="N2205" s="145">
        <f>'2024-25 Salary &amp; Benefits'!$F$6</f>
        <v>78209</v>
      </c>
      <c r="O2205" s="9">
        <f t="shared" si="364"/>
        <v>0</v>
      </c>
      <c r="P2205" s="9">
        <f t="shared" si="365"/>
        <v>0</v>
      </c>
      <c r="Q2205" s="9">
        <f>'2024-25 Salary &amp; Benefits'!G$6</f>
        <v>14418.72</v>
      </c>
      <c r="R2205" s="146">
        <f>'2024-25 Salary &amp; Benefits'!H$6</f>
        <v>0.18149999999999999</v>
      </c>
      <c r="S2205" s="146">
        <f>'2024-25 Salary &amp; Benefits'!I$6</f>
        <v>0.17510000000000001</v>
      </c>
      <c r="T2205" s="9">
        <f t="shared" si="366"/>
        <v>0</v>
      </c>
      <c r="U2205" s="9">
        <f t="shared" si="367"/>
        <v>0</v>
      </c>
      <c r="V2205" s="9">
        <f t="shared" si="368"/>
        <v>0</v>
      </c>
      <c r="W2205" s="9">
        <f t="shared" si="369"/>
        <v>0</v>
      </c>
      <c r="X2205" s="22">
        <f t="shared" si="370"/>
        <v>0</v>
      </c>
    </row>
    <row r="2206" spans="1:24">
      <c r="A2206" s="78" t="s">
        <v>2324</v>
      </c>
      <c r="B2206" s="90" t="s">
        <v>725</v>
      </c>
      <c r="C2206" s="91">
        <v>1822</v>
      </c>
      <c r="D2206" s="90" t="s">
        <v>726</v>
      </c>
      <c r="E2206" s="110" t="str">
        <f>VLOOKUP($C2206,'2023-24 School Level AAFTE'!$C$4:$L$2380,9,FALSE)</f>
        <v>No</v>
      </c>
      <c r="F2206" s="98">
        <f>VLOOKUP($C2206,'2023-24 School Level AAFTE'!$C$4:$J$2380,8,FALSE)</f>
        <v>70.22</v>
      </c>
      <c r="G2206" s="100">
        <f>IFERROR(IF(E2206= "yes",VLOOKUP(C2206,Summary!$B:$I,5,0),0),0)</f>
        <v>0</v>
      </c>
      <c r="H2206" s="99">
        <f t="shared" si="361"/>
        <v>0</v>
      </c>
      <c r="I2206" s="157">
        <f>VLOOKUP($A2206,'2024-25 Salary &amp; Benefits'!$A:$I,3,FALSE)</f>
        <v>1.1200000000000001</v>
      </c>
      <c r="J2206" s="157">
        <f>VLOOKUP($A2206,'2024-25 Salary &amp; Benefits'!$A:$I,4,FALSE)</f>
        <v>1.1600000000000001</v>
      </c>
      <c r="K2206" s="144">
        <f t="shared" si="362"/>
        <v>0</v>
      </c>
      <c r="L2206" s="143">
        <f t="shared" si="363"/>
        <v>0</v>
      </c>
      <c r="M2206" s="145">
        <f>'2024-25 Salary &amp; Benefits'!$E$6</f>
        <v>72728</v>
      </c>
      <c r="N2206" s="145">
        <f>'2024-25 Salary &amp; Benefits'!$F$6</f>
        <v>78209</v>
      </c>
      <c r="O2206" s="9">
        <f t="shared" si="364"/>
        <v>0</v>
      </c>
      <c r="P2206" s="9">
        <f t="shared" si="365"/>
        <v>0</v>
      </c>
      <c r="Q2206" s="9">
        <f>'2024-25 Salary &amp; Benefits'!G$6</f>
        <v>14418.72</v>
      </c>
      <c r="R2206" s="146">
        <f>'2024-25 Salary &amp; Benefits'!H$6</f>
        <v>0.18149999999999999</v>
      </c>
      <c r="S2206" s="146">
        <f>'2024-25 Salary &amp; Benefits'!I$6</f>
        <v>0.17510000000000001</v>
      </c>
      <c r="T2206" s="9">
        <f t="shared" si="366"/>
        <v>0</v>
      </c>
      <c r="U2206" s="9">
        <f t="shared" si="367"/>
        <v>0</v>
      </c>
      <c r="V2206" s="9">
        <f t="shared" si="368"/>
        <v>0</v>
      </c>
      <c r="W2206" s="9">
        <f t="shared" si="369"/>
        <v>0</v>
      </c>
      <c r="X2206" s="22">
        <f t="shared" si="370"/>
        <v>0</v>
      </c>
    </row>
    <row r="2207" spans="1:24">
      <c r="A2207" s="78" t="s">
        <v>2324</v>
      </c>
      <c r="B2207" s="90" t="s">
        <v>725</v>
      </c>
      <c r="C2207" s="91">
        <v>3667</v>
      </c>
      <c r="D2207" s="90" t="s">
        <v>729</v>
      </c>
      <c r="E2207" s="110" t="str">
        <f>VLOOKUP($C2207,'2023-24 School Level AAFTE'!$C$4:$L$2380,9,FALSE)</f>
        <v>No</v>
      </c>
      <c r="F2207" s="98">
        <f>VLOOKUP($C2207,'2023-24 School Level AAFTE'!$C$4:$J$2380,8,FALSE)</f>
        <v>353.49</v>
      </c>
      <c r="G2207" s="100">
        <f>IFERROR(IF(E2207= "yes",VLOOKUP(C2207,Summary!$B:$I,5,0),0),0)</f>
        <v>0</v>
      </c>
      <c r="H2207" s="99">
        <f t="shared" si="361"/>
        <v>0</v>
      </c>
      <c r="I2207" s="157">
        <f>VLOOKUP($A2207,'2024-25 Salary &amp; Benefits'!$A:$I,3,FALSE)</f>
        <v>1.1200000000000001</v>
      </c>
      <c r="J2207" s="157">
        <f>VLOOKUP($A2207,'2024-25 Salary &amp; Benefits'!$A:$I,4,FALSE)</f>
        <v>1.1600000000000001</v>
      </c>
      <c r="K2207" s="144">
        <f t="shared" si="362"/>
        <v>0</v>
      </c>
      <c r="L2207" s="143">
        <f t="shared" si="363"/>
        <v>0</v>
      </c>
      <c r="M2207" s="145">
        <f>'2024-25 Salary &amp; Benefits'!$E$6</f>
        <v>72728</v>
      </c>
      <c r="N2207" s="145">
        <f>'2024-25 Salary &amp; Benefits'!$F$6</f>
        <v>78209</v>
      </c>
      <c r="O2207" s="9">
        <f t="shared" si="364"/>
        <v>0</v>
      </c>
      <c r="P2207" s="9">
        <f t="shared" si="365"/>
        <v>0</v>
      </c>
      <c r="Q2207" s="9">
        <f>'2024-25 Salary &amp; Benefits'!G$6</f>
        <v>14418.72</v>
      </c>
      <c r="R2207" s="146">
        <f>'2024-25 Salary &amp; Benefits'!H$6</f>
        <v>0.18149999999999999</v>
      </c>
      <c r="S2207" s="146">
        <f>'2024-25 Salary &amp; Benefits'!I$6</f>
        <v>0.17510000000000001</v>
      </c>
      <c r="T2207" s="9">
        <f t="shared" si="366"/>
        <v>0</v>
      </c>
      <c r="U2207" s="9">
        <f t="shared" si="367"/>
        <v>0</v>
      </c>
      <c r="V2207" s="9">
        <f t="shared" si="368"/>
        <v>0</v>
      </c>
      <c r="W2207" s="9">
        <f t="shared" si="369"/>
        <v>0</v>
      </c>
      <c r="X2207" s="22">
        <f t="shared" si="370"/>
        <v>0</v>
      </c>
    </row>
    <row r="2208" spans="1:24">
      <c r="A2208" s="78" t="s">
        <v>2324</v>
      </c>
      <c r="B2208" s="90" t="s">
        <v>725</v>
      </c>
      <c r="C2208" s="91">
        <v>1938</v>
      </c>
      <c r="D2208" s="90" t="s">
        <v>727</v>
      </c>
      <c r="E2208" s="110" t="str">
        <f>VLOOKUP($C2208,'2023-24 School Level AAFTE'!$C$4:$L$2380,9,FALSE)</f>
        <v>Yes</v>
      </c>
      <c r="F2208" s="98">
        <f>VLOOKUP($C2208,'2023-24 School Level AAFTE'!$C$4:$J$2380,8,FALSE)</f>
        <v>49.370000000000005</v>
      </c>
      <c r="G2208" s="100">
        <f>IFERROR(IF(E2208= "yes",VLOOKUP(C2208,Summary!$B:$I,5,0),0),0)</f>
        <v>0</v>
      </c>
      <c r="H2208" s="99">
        <f t="shared" si="361"/>
        <v>49.370000000000005</v>
      </c>
      <c r="I2208" s="157">
        <f>VLOOKUP($A2208,'2024-25 Salary &amp; Benefits'!$A:$I,3,FALSE)</f>
        <v>1.1200000000000001</v>
      </c>
      <c r="J2208" s="157">
        <f>VLOOKUP($A2208,'2024-25 Salary &amp; Benefits'!$A:$I,4,FALSE)</f>
        <v>1.1600000000000001</v>
      </c>
      <c r="K2208" s="144">
        <f t="shared" si="362"/>
        <v>49.370000000000005</v>
      </c>
      <c r="L2208" s="143">
        <f t="shared" si="363"/>
        <v>0.14499999999999999</v>
      </c>
      <c r="M2208" s="145">
        <f>'2024-25 Salary &amp; Benefits'!$E$6</f>
        <v>72728</v>
      </c>
      <c r="N2208" s="145">
        <f>'2024-25 Salary &amp; Benefits'!$F$6</f>
        <v>78209</v>
      </c>
      <c r="O2208" s="9">
        <f t="shared" si="364"/>
        <v>11811.03</v>
      </c>
      <c r="P2208" s="9">
        <f t="shared" si="365"/>
        <v>1343.7199999999993</v>
      </c>
      <c r="Q2208" s="9">
        <f>'2024-25 Salary &amp; Benefits'!G$6</f>
        <v>14418.72</v>
      </c>
      <c r="R2208" s="146">
        <f>'2024-25 Salary &amp; Benefits'!H$6</f>
        <v>0.18149999999999999</v>
      </c>
      <c r="S2208" s="146">
        <f>'2024-25 Salary &amp; Benefits'!I$6</f>
        <v>0.17510000000000001</v>
      </c>
      <c r="T2208" s="9">
        <f t="shared" si="366"/>
        <v>4469.7</v>
      </c>
      <c r="U2208" s="9">
        <f t="shared" si="367"/>
        <v>219.25</v>
      </c>
      <c r="V2208" s="9">
        <f t="shared" si="368"/>
        <v>38.39</v>
      </c>
      <c r="W2208" s="9">
        <f t="shared" si="369"/>
        <v>257.64</v>
      </c>
      <c r="X2208" s="22">
        <f t="shared" si="370"/>
        <v>17882.089999999997</v>
      </c>
    </row>
    <row r="2209" spans="1:24">
      <c r="A2209" s="78" t="s">
        <v>2324</v>
      </c>
      <c r="B2209" s="90" t="s">
        <v>725</v>
      </c>
      <c r="C2209" s="91">
        <v>2419</v>
      </c>
      <c r="D2209" s="90" t="s">
        <v>728</v>
      </c>
      <c r="E2209" s="110" t="str">
        <f>VLOOKUP($C2209,'2023-24 School Level AAFTE'!$C$4:$L$2380,9,FALSE)</f>
        <v>No</v>
      </c>
      <c r="F2209" s="98">
        <f>VLOOKUP($C2209,'2023-24 School Level AAFTE'!$C$4:$J$2380,8,FALSE)</f>
        <v>511.39</v>
      </c>
      <c r="G2209" s="100">
        <f>IFERROR(IF(E2209= "yes",VLOOKUP(C2209,Summary!$B:$I,5,0),0),0)</f>
        <v>0</v>
      </c>
      <c r="H2209" s="99">
        <f t="shared" si="361"/>
        <v>0</v>
      </c>
      <c r="I2209" s="157">
        <f>VLOOKUP($A2209,'2024-25 Salary &amp; Benefits'!$A:$I,3,FALSE)</f>
        <v>1.1200000000000001</v>
      </c>
      <c r="J2209" s="157">
        <f>VLOOKUP($A2209,'2024-25 Salary &amp; Benefits'!$A:$I,4,FALSE)</f>
        <v>1.1600000000000001</v>
      </c>
      <c r="K2209" s="144">
        <f t="shared" si="362"/>
        <v>0</v>
      </c>
      <c r="L2209" s="143">
        <f t="shared" si="363"/>
        <v>0</v>
      </c>
      <c r="M2209" s="145">
        <f>'2024-25 Salary &amp; Benefits'!$E$6</f>
        <v>72728</v>
      </c>
      <c r="N2209" s="145">
        <f>'2024-25 Salary &amp; Benefits'!$F$6</f>
        <v>78209</v>
      </c>
      <c r="O2209" s="9">
        <f t="shared" si="364"/>
        <v>0</v>
      </c>
      <c r="P2209" s="9">
        <f t="shared" si="365"/>
        <v>0</v>
      </c>
      <c r="Q2209" s="9">
        <f>'2024-25 Salary &amp; Benefits'!G$6</f>
        <v>14418.72</v>
      </c>
      <c r="R2209" s="146">
        <f>'2024-25 Salary &amp; Benefits'!H$6</f>
        <v>0.18149999999999999</v>
      </c>
      <c r="S2209" s="146">
        <f>'2024-25 Salary &amp; Benefits'!I$6</f>
        <v>0.17510000000000001</v>
      </c>
      <c r="T2209" s="9">
        <f t="shared" si="366"/>
        <v>0</v>
      </c>
      <c r="U2209" s="9">
        <f t="shared" si="367"/>
        <v>0</v>
      </c>
      <c r="V2209" s="9">
        <f t="shared" si="368"/>
        <v>0</v>
      </c>
      <c r="W2209" s="9">
        <f t="shared" si="369"/>
        <v>0</v>
      </c>
      <c r="X2209" s="22">
        <f t="shared" si="370"/>
        <v>0</v>
      </c>
    </row>
    <row r="2210" spans="1:24">
      <c r="A2210" s="78" t="s">
        <v>2583</v>
      </c>
      <c r="B2210" s="90" t="s">
        <v>2584</v>
      </c>
      <c r="C2210" s="91">
        <v>5496</v>
      </c>
      <c r="D2210" s="81" t="s">
        <v>1968</v>
      </c>
      <c r="E2210" s="110" t="str">
        <f>VLOOKUP($C2210,'2023-24 School Level AAFTE'!$C$4:$L$2380,9,FALSE)</f>
        <v>Yes</v>
      </c>
      <c r="F2210" s="98">
        <f>VLOOKUP($C2210,'2023-24 School Level AAFTE'!$C$4:$J$2380,8,FALSE)</f>
        <v>131.71</v>
      </c>
      <c r="G2210" s="100">
        <f>IFERROR(IF(E2210= "yes",VLOOKUP(C2210,Summary!$B:$I,5,0),0),0)</f>
        <v>0</v>
      </c>
      <c r="H2210" s="99">
        <f t="shared" si="361"/>
        <v>131.71</v>
      </c>
      <c r="I2210" s="157">
        <f>VLOOKUP($A2210,'2024-25 Salary &amp; Benefits'!$A:$I,3,FALSE)</f>
        <v>1</v>
      </c>
      <c r="J2210" s="157">
        <f>VLOOKUP($A2210,'2024-25 Salary &amp; Benefits'!$A:$I,4,FALSE)</f>
        <v>1</v>
      </c>
      <c r="K2210" s="144">
        <f t="shared" si="362"/>
        <v>131.71</v>
      </c>
      <c r="L2210" s="143">
        <f t="shared" si="363"/>
        <v>0.38600000000000001</v>
      </c>
      <c r="M2210" s="145">
        <f>'2024-25 Salary &amp; Benefits'!$E$6</f>
        <v>72728</v>
      </c>
      <c r="N2210" s="145">
        <f>'2024-25 Salary &amp; Benefits'!$F$6</f>
        <v>78209</v>
      </c>
      <c r="O2210" s="9">
        <f t="shared" si="364"/>
        <v>28073.01</v>
      </c>
      <c r="P2210" s="9">
        <f t="shared" si="365"/>
        <v>2115.66</v>
      </c>
      <c r="Q2210" s="9">
        <f>'2024-25 Salary &amp; Benefits'!G$6</f>
        <v>14418.72</v>
      </c>
      <c r="R2210" s="146">
        <f>'2024-25 Salary &amp; Benefits'!H$6</f>
        <v>0.18149999999999999</v>
      </c>
      <c r="S2210" s="146">
        <f>'2024-25 Salary &amp; Benefits'!I$6</f>
        <v>0.17510000000000001</v>
      </c>
      <c r="T2210" s="9">
        <f t="shared" si="366"/>
        <v>11031.33</v>
      </c>
      <c r="U2210" s="9">
        <f t="shared" si="367"/>
        <v>503.14</v>
      </c>
      <c r="V2210" s="9">
        <f t="shared" si="368"/>
        <v>88.1</v>
      </c>
      <c r="W2210" s="9">
        <f t="shared" si="369"/>
        <v>591.24</v>
      </c>
      <c r="X2210" s="22">
        <f t="shared" si="370"/>
        <v>41811.24</v>
      </c>
    </row>
    <row r="2211" spans="1:24">
      <c r="A2211" s="78" t="s">
        <v>2489</v>
      </c>
      <c r="B2211" s="90" t="s">
        <v>2009</v>
      </c>
      <c r="C2211" s="91">
        <v>2893</v>
      </c>
      <c r="D2211" s="90" t="s">
        <v>2010</v>
      </c>
      <c r="E2211" s="110" t="str">
        <f>VLOOKUP($C2211,'2023-24 School Level AAFTE'!$C$4:$L$2380,9,FALSE)</f>
        <v>Yes</v>
      </c>
      <c r="F2211" s="98">
        <f>VLOOKUP($C2211,'2023-24 School Level AAFTE'!$C$4:$J$2380,8,FALSE)</f>
        <v>262.45</v>
      </c>
      <c r="G2211" s="100">
        <f>IFERROR(IF(E2211= "yes",VLOOKUP(C2211,Summary!$B:$I,5,0),0),0)</f>
        <v>0</v>
      </c>
      <c r="H2211" s="99">
        <f t="shared" si="361"/>
        <v>262.45</v>
      </c>
      <c r="I2211" s="157">
        <f>VLOOKUP($A2211,'2024-25 Salary &amp; Benefits'!$A:$I,3,FALSE)</f>
        <v>1</v>
      </c>
      <c r="J2211" s="157">
        <f>VLOOKUP($A2211,'2024-25 Salary &amp; Benefits'!$A:$I,4,FALSE)</f>
        <v>1.04</v>
      </c>
      <c r="K2211" s="144">
        <f t="shared" si="362"/>
        <v>262.45</v>
      </c>
      <c r="L2211" s="143">
        <f t="shared" si="363"/>
        <v>0.77</v>
      </c>
      <c r="M2211" s="145">
        <f>'2024-25 Salary &amp; Benefits'!$E$6</f>
        <v>72728</v>
      </c>
      <c r="N2211" s="145">
        <f>'2024-25 Salary &amp; Benefits'!$F$6</f>
        <v>78209</v>
      </c>
      <c r="O2211" s="9">
        <f t="shared" si="364"/>
        <v>56000.56</v>
      </c>
      <c r="P2211" s="9">
        <f t="shared" si="365"/>
        <v>6629.2099999999991</v>
      </c>
      <c r="Q2211" s="9">
        <f>'2024-25 Salary &amp; Benefits'!G$6</f>
        <v>14418.72</v>
      </c>
      <c r="R2211" s="146">
        <f>'2024-25 Salary &amp; Benefits'!H$6</f>
        <v>0.18149999999999999</v>
      </c>
      <c r="S2211" s="146">
        <f>'2024-25 Salary &amp; Benefits'!I$6</f>
        <v>0.17510000000000001</v>
      </c>
      <c r="T2211" s="9">
        <f t="shared" si="366"/>
        <v>22427.29</v>
      </c>
      <c r="U2211" s="9">
        <f t="shared" si="367"/>
        <v>1043.83</v>
      </c>
      <c r="V2211" s="9">
        <f t="shared" si="368"/>
        <v>182.77</v>
      </c>
      <c r="W2211" s="9">
        <f t="shared" si="369"/>
        <v>1226.5999999999999</v>
      </c>
      <c r="X2211" s="22">
        <f t="shared" si="370"/>
        <v>86283.66</v>
      </c>
    </row>
    <row r="2212" spans="1:24">
      <c r="A2212" s="78" t="s">
        <v>2489</v>
      </c>
      <c r="B2212" s="90" t="s">
        <v>2009</v>
      </c>
      <c r="C2212" s="91">
        <v>3467</v>
      </c>
      <c r="D2212" s="90" t="s">
        <v>2011</v>
      </c>
      <c r="E2212" s="110" t="str">
        <f>VLOOKUP($C2212,'2023-24 School Level AAFTE'!$C$4:$L$2380,9,FALSE)</f>
        <v>Yes</v>
      </c>
      <c r="F2212" s="98">
        <f>VLOOKUP($C2212,'2023-24 School Level AAFTE'!$C$4:$J$2380,8,FALSE)</f>
        <v>146.10999999999999</v>
      </c>
      <c r="G2212" s="100">
        <f>IFERROR(IF(E2212= "yes",VLOOKUP(C2212,Summary!$B:$I,5,0),0),0)</f>
        <v>0</v>
      </c>
      <c r="H2212" s="99">
        <f t="shared" si="361"/>
        <v>146.10999999999999</v>
      </c>
      <c r="I2212" s="157">
        <f>VLOOKUP($A2212,'2024-25 Salary &amp; Benefits'!$A:$I,3,FALSE)</f>
        <v>1</v>
      </c>
      <c r="J2212" s="157">
        <f>VLOOKUP($A2212,'2024-25 Salary &amp; Benefits'!$A:$I,4,FALSE)</f>
        <v>1.04</v>
      </c>
      <c r="K2212" s="144">
        <f t="shared" si="362"/>
        <v>146.10999999999999</v>
      </c>
      <c r="L2212" s="143">
        <f t="shared" si="363"/>
        <v>0.42899999999999999</v>
      </c>
      <c r="M2212" s="145">
        <f>'2024-25 Salary &amp; Benefits'!$E$6</f>
        <v>72728</v>
      </c>
      <c r="N2212" s="145">
        <f>'2024-25 Salary &amp; Benefits'!$F$6</f>
        <v>78209</v>
      </c>
      <c r="O2212" s="9">
        <f t="shared" si="364"/>
        <v>31200.31</v>
      </c>
      <c r="P2212" s="9">
        <f t="shared" si="365"/>
        <v>3693.4200000000019</v>
      </c>
      <c r="Q2212" s="9">
        <f>'2024-25 Salary &amp; Benefits'!G$6</f>
        <v>14418.72</v>
      </c>
      <c r="R2212" s="146">
        <f>'2024-25 Salary &amp; Benefits'!H$6</f>
        <v>0.18149999999999999</v>
      </c>
      <c r="S2212" s="146">
        <f>'2024-25 Salary &amp; Benefits'!I$6</f>
        <v>0.17510000000000001</v>
      </c>
      <c r="T2212" s="9">
        <f t="shared" si="366"/>
        <v>12495.2</v>
      </c>
      <c r="U2212" s="9">
        <f t="shared" si="367"/>
        <v>581.55999999999995</v>
      </c>
      <c r="V2212" s="9">
        <f t="shared" si="368"/>
        <v>101.83</v>
      </c>
      <c r="W2212" s="9">
        <f t="shared" si="369"/>
        <v>683.39</v>
      </c>
      <c r="X2212" s="22">
        <f t="shared" si="370"/>
        <v>48072.320000000007</v>
      </c>
    </row>
    <row r="2213" spans="1:24">
      <c r="A2213" s="78" t="s">
        <v>2288</v>
      </c>
      <c r="B2213" s="90" t="s">
        <v>405</v>
      </c>
      <c r="C2213" s="91">
        <v>3152</v>
      </c>
      <c r="D2213" s="90" t="s">
        <v>407</v>
      </c>
      <c r="E2213" s="110" t="str">
        <f>VLOOKUP($C2213,'2023-24 School Level AAFTE'!$C$4:$L$2380,9,FALSE)</f>
        <v>Yes</v>
      </c>
      <c r="F2213" s="98">
        <f>VLOOKUP($C2213,'2023-24 School Level AAFTE'!$C$4:$J$2380,8,FALSE)</f>
        <v>339.86</v>
      </c>
      <c r="G2213" s="100">
        <f>IFERROR(IF(E2213= "yes",VLOOKUP(C2213,Summary!$B:$I,5,0),0),0)</f>
        <v>0</v>
      </c>
      <c r="H2213" s="99">
        <f t="shared" si="361"/>
        <v>339.86</v>
      </c>
      <c r="I2213" s="157">
        <f>VLOOKUP($A2213,'2024-25 Salary &amp; Benefits'!$A:$I,3,FALSE)</f>
        <v>1</v>
      </c>
      <c r="J2213" s="157">
        <f>VLOOKUP($A2213,'2024-25 Salary &amp; Benefits'!$A:$I,4,FALSE)</f>
        <v>1</v>
      </c>
      <c r="K2213" s="144">
        <f t="shared" si="362"/>
        <v>339.86</v>
      </c>
      <c r="L2213" s="143">
        <f t="shared" si="363"/>
        <v>0.997</v>
      </c>
      <c r="M2213" s="145">
        <f>'2024-25 Salary &amp; Benefits'!$E$6</f>
        <v>72728</v>
      </c>
      <c r="N2213" s="145">
        <f>'2024-25 Salary &amp; Benefits'!$F$6</f>
        <v>78209</v>
      </c>
      <c r="O2213" s="9">
        <f t="shared" si="364"/>
        <v>72509.820000000007</v>
      </c>
      <c r="P2213" s="9">
        <f t="shared" si="365"/>
        <v>5464.5499999999884</v>
      </c>
      <c r="Q2213" s="9">
        <f>'2024-25 Salary &amp; Benefits'!G$6</f>
        <v>14418.72</v>
      </c>
      <c r="R2213" s="146">
        <f>'2024-25 Salary &amp; Benefits'!H$6</f>
        <v>0.18149999999999999</v>
      </c>
      <c r="S2213" s="146">
        <f>'2024-25 Salary &amp; Benefits'!I$6</f>
        <v>0.17510000000000001</v>
      </c>
      <c r="T2213" s="9">
        <f t="shared" si="366"/>
        <v>28492.84</v>
      </c>
      <c r="U2213" s="9">
        <f t="shared" si="367"/>
        <v>1299.57</v>
      </c>
      <c r="V2213" s="9">
        <f t="shared" si="368"/>
        <v>227.55</v>
      </c>
      <c r="W2213" s="9">
        <f t="shared" si="369"/>
        <v>1527.12</v>
      </c>
      <c r="X2213" s="22">
        <f t="shared" si="370"/>
        <v>107994.32999999999</v>
      </c>
    </row>
    <row r="2214" spans="1:24">
      <c r="A2214" s="78" t="s">
        <v>2288</v>
      </c>
      <c r="B2214" s="90" t="s">
        <v>405</v>
      </c>
      <c r="C2214" s="91">
        <v>4222</v>
      </c>
      <c r="D2214" s="90" t="s">
        <v>408</v>
      </c>
      <c r="E2214" s="110" t="str">
        <f>VLOOKUP($C2214,'2023-24 School Level AAFTE'!$C$4:$L$2380,9,FALSE)</f>
        <v>Yes</v>
      </c>
      <c r="F2214" s="98">
        <f>VLOOKUP($C2214,'2023-24 School Level AAFTE'!$C$4:$J$2380,8,FALSE)</f>
        <v>239.43</v>
      </c>
      <c r="G2214" s="100">
        <f>IFERROR(IF(E2214= "yes",VLOOKUP(C2214,Summary!$B:$I,5,0),0),0)</f>
        <v>0</v>
      </c>
      <c r="H2214" s="99">
        <f t="shared" si="361"/>
        <v>239.43</v>
      </c>
      <c r="I2214" s="157">
        <f>VLOOKUP($A2214,'2024-25 Salary &amp; Benefits'!$A:$I,3,FALSE)</f>
        <v>1</v>
      </c>
      <c r="J2214" s="157">
        <f>VLOOKUP($A2214,'2024-25 Salary &amp; Benefits'!$A:$I,4,FALSE)</f>
        <v>1</v>
      </c>
      <c r="K2214" s="144">
        <f t="shared" si="362"/>
        <v>239.43</v>
      </c>
      <c r="L2214" s="143">
        <f t="shared" si="363"/>
        <v>0.70199999999999996</v>
      </c>
      <c r="M2214" s="145">
        <f>'2024-25 Salary &amp; Benefits'!$E$6</f>
        <v>72728</v>
      </c>
      <c r="N2214" s="145">
        <f>'2024-25 Salary &amp; Benefits'!$F$6</f>
        <v>78209</v>
      </c>
      <c r="O2214" s="9">
        <f t="shared" si="364"/>
        <v>51055.06</v>
      </c>
      <c r="P2214" s="9">
        <f t="shared" si="365"/>
        <v>3847.6600000000035</v>
      </c>
      <c r="Q2214" s="9">
        <f>'2024-25 Salary &amp; Benefits'!G$6</f>
        <v>14418.72</v>
      </c>
      <c r="R2214" s="146">
        <f>'2024-25 Salary &amp; Benefits'!H$6</f>
        <v>0.18149999999999999</v>
      </c>
      <c r="S2214" s="146">
        <f>'2024-25 Salary &amp; Benefits'!I$6</f>
        <v>0.17510000000000001</v>
      </c>
      <c r="T2214" s="9">
        <f t="shared" si="366"/>
        <v>20062.16</v>
      </c>
      <c r="U2214" s="9">
        <f t="shared" si="367"/>
        <v>915.05</v>
      </c>
      <c r="V2214" s="9">
        <f t="shared" si="368"/>
        <v>160.22999999999999</v>
      </c>
      <c r="W2214" s="9">
        <f t="shared" si="369"/>
        <v>1075.28</v>
      </c>
      <c r="X2214" s="22">
        <f t="shared" si="370"/>
        <v>76040.160000000003</v>
      </c>
    </row>
    <row r="2215" spans="1:24">
      <c r="A2215" s="78" t="s">
        <v>2288</v>
      </c>
      <c r="B2215" s="90" t="s">
        <v>405</v>
      </c>
      <c r="C2215" s="91">
        <v>4490</v>
      </c>
      <c r="D2215" s="90" t="s">
        <v>410</v>
      </c>
      <c r="E2215" s="110" t="str">
        <f>VLOOKUP($C2215,'2023-24 School Level AAFTE'!$C$4:$L$2380,9,FALSE)</f>
        <v>Yes</v>
      </c>
      <c r="F2215" s="98">
        <f>VLOOKUP($C2215,'2023-24 School Level AAFTE'!$C$4:$J$2380,8,FALSE)</f>
        <v>369.28</v>
      </c>
      <c r="G2215" s="100">
        <f>IFERROR(IF(E2215= "yes",VLOOKUP(C2215,Summary!$B:$I,5,0),0),0)</f>
        <v>0</v>
      </c>
      <c r="H2215" s="99">
        <f t="shared" si="361"/>
        <v>369.28</v>
      </c>
      <c r="I2215" s="157">
        <f>VLOOKUP($A2215,'2024-25 Salary &amp; Benefits'!$A:$I,3,FALSE)</f>
        <v>1</v>
      </c>
      <c r="J2215" s="157">
        <f>VLOOKUP($A2215,'2024-25 Salary &amp; Benefits'!$A:$I,4,FALSE)</f>
        <v>1</v>
      </c>
      <c r="K2215" s="144">
        <f t="shared" si="362"/>
        <v>369.28</v>
      </c>
      <c r="L2215" s="143">
        <f t="shared" si="363"/>
        <v>1.083</v>
      </c>
      <c r="M2215" s="145">
        <f>'2024-25 Salary &amp; Benefits'!$E$6</f>
        <v>72728</v>
      </c>
      <c r="N2215" s="145">
        <f>'2024-25 Salary &amp; Benefits'!$F$6</f>
        <v>78209</v>
      </c>
      <c r="O2215" s="9">
        <f t="shared" si="364"/>
        <v>78764.42</v>
      </c>
      <c r="P2215" s="9">
        <f t="shared" si="365"/>
        <v>5935.9300000000076</v>
      </c>
      <c r="Q2215" s="9">
        <f>'2024-25 Salary &amp; Benefits'!G$6</f>
        <v>14418.72</v>
      </c>
      <c r="R2215" s="146">
        <f>'2024-25 Salary &amp; Benefits'!H$6</f>
        <v>0.18149999999999999</v>
      </c>
      <c r="S2215" s="146">
        <f>'2024-25 Salary &amp; Benefits'!I$6</f>
        <v>0.17510000000000001</v>
      </c>
      <c r="T2215" s="9">
        <f t="shared" si="366"/>
        <v>30950.6</v>
      </c>
      <c r="U2215" s="9">
        <f t="shared" si="367"/>
        <v>1411.67</v>
      </c>
      <c r="V2215" s="9">
        <f t="shared" si="368"/>
        <v>247.18</v>
      </c>
      <c r="W2215" s="9">
        <f t="shared" si="369"/>
        <v>1658.8500000000001</v>
      </c>
      <c r="X2215" s="22">
        <f t="shared" si="370"/>
        <v>117309.8</v>
      </c>
    </row>
    <row r="2216" spans="1:24">
      <c r="A2216" s="78" t="s">
        <v>2288</v>
      </c>
      <c r="B2216" s="90" t="s">
        <v>405</v>
      </c>
      <c r="C2216" s="91">
        <v>1835</v>
      </c>
      <c r="D2216" s="90" t="s">
        <v>406</v>
      </c>
      <c r="E2216" s="110" t="str">
        <f>VLOOKUP($C2216,'2023-24 School Level AAFTE'!$C$4:$L$2380,9,FALSE)</f>
        <v>Yes</v>
      </c>
      <c r="F2216" s="98">
        <f>VLOOKUP($C2216,'2023-24 School Level AAFTE'!$C$4:$J$2380,8,FALSE)</f>
        <v>37.49</v>
      </c>
      <c r="G2216" s="100">
        <f>IFERROR(IF(E2216= "yes",VLOOKUP(C2216,Summary!$B:$I,5,0),0),0)</f>
        <v>0</v>
      </c>
      <c r="H2216" s="99">
        <f t="shared" si="361"/>
        <v>37.49</v>
      </c>
      <c r="I2216" s="157">
        <f>VLOOKUP($A2216,'2024-25 Salary &amp; Benefits'!$A:$I,3,FALSE)</f>
        <v>1</v>
      </c>
      <c r="J2216" s="157">
        <f>VLOOKUP($A2216,'2024-25 Salary &amp; Benefits'!$A:$I,4,FALSE)</f>
        <v>1</v>
      </c>
      <c r="K2216" s="144">
        <f t="shared" si="362"/>
        <v>37.49</v>
      </c>
      <c r="L2216" s="143">
        <f t="shared" si="363"/>
        <v>0.11</v>
      </c>
      <c r="M2216" s="145">
        <f>'2024-25 Salary &amp; Benefits'!$E$6</f>
        <v>72728</v>
      </c>
      <c r="N2216" s="145">
        <f>'2024-25 Salary &amp; Benefits'!$F$6</f>
        <v>78209</v>
      </c>
      <c r="O2216" s="9">
        <f t="shared" si="364"/>
        <v>8000.08</v>
      </c>
      <c r="P2216" s="9">
        <f t="shared" si="365"/>
        <v>602.90999999999985</v>
      </c>
      <c r="Q2216" s="9">
        <f>'2024-25 Salary &amp; Benefits'!G$6</f>
        <v>14418.72</v>
      </c>
      <c r="R2216" s="146">
        <f>'2024-25 Salary &amp; Benefits'!H$6</f>
        <v>0.18149999999999999</v>
      </c>
      <c r="S2216" s="146">
        <f>'2024-25 Salary &amp; Benefits'!I$6</f>
        <v>0.17510000000000001</v>
      </c>
      <c r="T2216" s="9">
        <f t="shared" si="366"/>
        <v>3143.64</v>
      </c>
      <c r="U2216" s="9">
        <f t="shared" si="367"/>
        <v>143.38</v>
      </c>
      <c r="V2216" s="9">
        <f t="shared" si="368"/>
        <v>25.11</v>
      </c>
      <c r="W2216" s="9">
        <f t="shared" si="369"/>
        <v>168.49</v>
      </c>
      <c r="X2216" s="22">
        <f t="shared" si="370"/>
        <v>11915.119999999999</v>
      </c>
    </row>
    <row r="2217" spans="1:24">
      <c r="A2217" s="78" t="s">
        <v>2288</v>
      </c>
      <c r="B2217" s="90" t="s">
        <v>405</v>
      </c>
      <c r="C2217" s="91">
        <v>4254</v>
      </c>
      <c r="D2217" s="90" t="s">
        <v>409</v>
      </c>
      <c r="E2217" s="110" t="str">
        <f>VLOOKUP($C2217,'2023-24 School Level AAFTE'!$C$4:$L$2380,9,FALSE)</f>
        <v>Yes</v>
      </c>
      <c r="F2217" s="98">
        <f>VLOOKUP($C2217,'2023-24 School Level AAFTE'!$C$4:$J$2380,8,FALSE)</f>
        <v>756.73</v>
      </c>
      <c r="G2217" s="100">
        <f>IFERROR(IF(E2217= "yes",VLOOKUP(C2217,Summary!$B:$I,5,0),0),0)</f>
        <v>0</v>
      </c>
      <c r="H2217" s="99">
        <f t="shared" si="361"/>
        <v>756.73</v>
      </c>
      <c r="I2217" s="157">
        <f>VLOOKUP($A2217,'2024-25 Salary &amp; Benefits'!$A:$I,3,FALSE)</f>
        <v>1</v>
      </c>
      <c r="J2217" s="157">
        <f>VLOOKUP($A2217,'2024-25 Salary &amp; Benefits'!$A:$I,4,FALSE)</f>
        <v>1</v>
      </c>
      <c r="K2217" s="144">
        <f t="shared" si="362"/>
        <v>756.73</v>
      </c>
      <c r="L2217" s="143">
        <f t="shared" si="363"/>
        <v>2.2200000000000002</v>
      </c>
      <c r="M2217" s="145">
        <f>'2024-25 Salary &amp; Benefits'!$E$6</f>
        <v>72728</v>
      </c>
      <c r="N2217" s="145">
        <f>'2024-25 Salary &amp; Benefits'!$F$6</f>
        <v>78209</v>
      </c>
      <c r="O2217" s="9">
        <f t="shared" si="364"/>
        <v>161456.16</v>
      </c>
      <c r="P2217" s="9">
        <f t="shared" si="365"/>
        <v>12167.820000000007</v>
      </c>
      <c r="Q2217" s="9">
        <f>'2024-25 Salary &amp; Benefits'!G$6</f>
        <v>14418.72</v>
      </c>
      <c r="R2217" s="146">
        <f>'2024-25 Salary &amp; Benefits'!H$6</f>
        <v>0.18149999999999999</v>
      </c>
      <c r="S2217" s="146">
        <f>'2024-25 Salary &amp; Benefits'!I$6</f>
        <v>0.17510000000000001</v>
      </c>
      <c r="T2217" s="9">
        <f t="shared" si="366"/>
        <v>63444.44</v>
      </c>
      <c r="U2217" s="9">
        <f t="shared" si="367"/>
        <v>2893.73</v>
      </c>
      <c r="V2217" s="9">
        <f t="shared" si="368"/>
        <v>506.69</v>
      </c>
      <c r="W2217" s="9">
        <f t="shared" si="369"/>
        <v>3400.42</v>
      </c>
      <c r="X2217" s="22">
        <f t="shared" si="370"/>
        <v>240468.84000000003</v>
      </c>
    </row>
    <row r="2218" spans="1:24">
      <c r="A2218" s="78" t="s">
        <v>2288</v>
      </c>
      <c r="B2218" s="90" t="s">
        <v>405</v>
      </c>
      <c r="C2218" s="91">
        <v>5144</v>
      </c>
      <c r="D2218" s="90" t="s">
        <v>411</v>
      </c>
      <c r="E2218" s="110" t="str">
        <f>VLOOKUP($C2218,'2023-24 School Level AAFTE'!$C$4:$L$2380,9,FALSE)</f>
        <v>Yes</v>
      </c>
      <c r="F2218" s="98">
        <f>VLOOKUP($C2218,'2023-24 School Level AAFTE'!$C$4:$J$2380,8,FALSE)</f>
        <v>597.36</v>
      </c>
      <c r="G2218" s="100">
        <f>IFERROR(IF(E2218= "yes",VLOOKUP(C2218,Summary!$B:$I,5,0),0),0)</f>
        <v>0</v>
      </c>
      <c r="H2218" s="99">
        <f t="shared" si="361"/>
        <v>597.36</v>
      </c>
      <c r="I2218" s="157">
        <f>VLOOKUP($A2218,'2024-25 Salary &amp; Benefits'!$A:$I,3,FALSE)</f>
        <v>1</v>
      </c>
      <c r="J2218" s="157">
        <f>VLOOKUP($A2218,'2024-25 Salary &amp; Benefits'!$A:$I,4,FALSE)</f>
        <v>1</v>
      </c>
      <c r="K2218" s="144">
        <f t="shared" si="362"/>
        <v>597.36</v>
      </c>
      <c r="L2218" s="143">
        <f t="shared" si="363"/>
        <v>1.752</v>
      </c>
      <c r="M2218" s="145">
        <f>'2024-25 Salary &amp; Benefits'!$E$6</f>
        <v>72728</v>
      </c>
      <c r="N2218" s="145">
        <f>'2024-25 Salary &amp; Benefits'!$F$6</f>
        <v>78209</v>
      </c>
      <c r="O2218" s="9">
        <f t="shared" si="364"/>
        <v>127419.46</v>
      </c>
      <c r="P2218" s="9">
        <f t="shared" si="365"/>
        <v>9602.7100000000064</v>
      </c>
      <c r="Q2218" s="9">
        <f>'2024-25 Salary &amp; Benefits'!G$6</f>
        <v>14418.72</v>
      </c>
      <c r="R2218" s="146">
        <f>'2024-25 Salary &amp; Benefits'!H$6</f>
        <v>0.18149999999999999</v>
      </c>
      <c r="S2218" s="146">
        <f>'2024-25 Salary &amp; Benefits'!I$6</f>
        <v>0.17510000000000001</v>
      </c>
      <c r="T2218" s="9">
        <f t="shared" si="366"/>
        <v>50069.66</v>
      </c>
      <c r="U2218" s="9">
        <f t="shared" si="367"/>
        <v>2283.6999999999998</v>
      </c>
      <c r="V2218" s="9">
        <f t="shared" si="368"/>
        <v>399.88</v>
      </c>
      <c r="W2218" s="9">
        <f t="shared" si="369"/>
        <v>2683.58</v>
      </c>
      <c r="X2218" s="22">
        <f t="shared" si="370"/>
        <v>189775.41</v>
      </c>
    </row>
    <row r="2219" spans="1:24">
      <c r="A2219" s="78" t="s">
        <v>2495</v>
      </c>
      <c r="B2219" s="90" t="s">
        <v>2030</v>
      </c>
      <c r="C2219" s="91">
        <v>2174</v>
      </c>
      <c r="D2219" s="90" t="s">
        <v>2031</v>
      </c>
      <c r="E2219" s="110" t="str">
        <f>VLOOKUP($C2219,'2023-24 School Level AAFTE'!$C$4:$L$2380,9,FALSE)</f>
        <v>Yes</v>
      </c>
      <c r="F2219" s="98">
        <f>VLOOKUP($C2219,'2023-24 School Level AAFTE'!$C$4:$J$2380,8,FALSE)</f>
        <v>65.709999999999994</v>
      </c>
      <c r="G2219" s="100">
        <f>IFERROR(IF(E2219= "yes",VLOOKUP(C2219,Summary!$B:$I,5,0),0),0)</f>
        <v>0</v>
      </c>
      <c r="H2219" s="99">
        <f t="shared" si="361"/>
        <v>65.709999999999994</v>
      </c>
      <c r="I2219" s="157">
        <f>VLOOKUP($A2219,'2024-25 Salary &amp; Benefits'!$A:$I,3,FALSE)</f>
        <v>1</v>
      </c>
      <c r="J2219" s="157">
        <f>VLOOKUP($A2219,'2024-25 Salary &amp; Benefits'!$A:$I,4,FALSE)</f>
        <v>1</v>
      </c>
      <c r="K2219" s="144">
        <f t="shared" si="362"/>
        <v>65.709999999999994</v>
      </c>
      <c r="L2219" s="143">
        <f t="shared" si="363"/>
        <v>0.193</v>
      </c>
      <c r="M2219" s="145">
        <f>'2024-25 Salary &amp; Benefits'!$E$6</f>
        <v>72728</v>
      </c>
      <c r="N2219" s="145">
        <f>'2024-25 Salary &amp; Benefits'!$F$6</f>
        <v>78209</v>
      </c>
      <c r="O2219" s="9">
        <f t="shared" si="364"/>
        <v>14036.5</v>
      </c>
      <c r="P2219" s="9">
        <f t="shared" si="365"/>
        <v>1057.8400000000001</v>
      </c>
      <c r="Q2219" s="9">
        <f>'2024-25 Salary &amp; Benefits'!G$6</f>
        <v>14418.72</v>
      </c>
      <c r="R2219" s="146">
        <f>'2024-25 Salary &amp; Benefits'!H$6</f>
        <v>0.18149999999999999</v>
      </c>
      <c r="S2219" s="146">
        <f>'2024-25 Salary &amp; Benefits'!I$6</f>
        <v>0.17510000000000001</v>
      </c>
      <c r="T2219" s="9">
        <f t="shared" si="366"/>
        <v>5515.67</v>
      </c>
      <c r="U2219" s="9">
        <f t="shared" si="367"/>
        <v>251.57</v>
      </c>
      <c r="V2219" s="9">
        <f t="shared" si="368"/>
        <v>44.05</v>
      </c>
      <c r="W2219" s="9">
        <f t="shared" si="369"/>
        <v>295.62</v>
      </c>
      <c r="X2219" s="22">
        <f t="shared" si="370"/>
        <v>20905.629999999997</v>
      </c>
    </row>
    <row r="2220" spans="1:24">
      <c r="A2220" s="78" t="s">
        <v>2495</v>
      </c>
      <c r="B2220" s="90" t="s">
        <v>2030</v>
      </c>
      <c r="C2220" s="91">
        <v>2712</v>
      </c>
      <c r="D2220" s="90" t="s">
        <v>2033</v>
      </c>
      <c r="E2220" s="110" t="str">
        <f>VLOOKUP($C2220,'2023-24 School Level AAFTE'!$C$4:$L$2380,9,FALSE)</f>
        <v>Yes</v>
      </c>
      <c r="F2220" s="98">
        <f>VLOOKUP($C2220,'2023-24 School Level AAFTE'!$C$4:$J$2380,8,FALSE)</f>
        <v>123.54</v>
      </c>
      <c r="G2220" s="100">
        <f>IFERROR(IF(E2220= "yes",VLOOKUP(C2220,Summary!$B:$I,5,0),0),0)</f>
        <v>0</v>
      </c>
      <c r="H2220" s="99">
        <f t="shared" si="361"/>
        <v>123.54</v>
      </c>
      <c r="I2220" s="157">
        <f>VLOOKUP($A2220,'2024-25 Salary &amp; Benefits'!$A:$I,3,FALSE)</f>
        <v>1</v>
      </c>
      <c r="J2220" s="157">
        <f>VLOOKUP($A2220,'2024-25 Salary &amp; Benefits'!$A:$I,4,FALSE)</f>
        <v>1</v>
      </c>
      <c r="K2220" s="144">
        <f t="shared" si="362"/>
        <v>123.54</v>
      </c>
      <c r="L2220" s="143">
        <f t="shared" si="363"/>
        <v>0.36199999999999999</v>
      </c>
      <c r="M2220" s="145">
        <f>'2024-25 Salary &amp; Benefits'!$E$6</f>
        <v>72728</v>
      </c>
      <c r="N2220" s="145">
        <f>'2024-25 Salary &amp; Benefits'!$F$6</f>
        <v>78209</v>
      </c>
      <c r="O2220" s="9">
        <f t="shared" si="364"/>
        <v>26327.54</v>
      </c>
      <c r="P2220" s="9">
        <f t="shared" si="365"/>
        <v>1984.119999999999</v>
      </c>
      <c r="Q2220" s="9">
        <f>'2024-25 Salary &amp; Benefits'!G$6</f>
        <v>14418.72</v>
      </c>
      <c r="R2220" s="146">
        <f>'2024-25 Salary &amp; Benefits'!H$6</f>
        <v>0.18149999999999999</v>
      </c>
      <c r="S2220" s="146">
        <f>'2024-25 Salary &amp; Benefits'!I$6</f>
        <v>0.17510000000000001</v>
      </c>
      <c r="T2220" s="9">
        <f t="shared" si="366"/>
        <v>10345.44</v>
      </c>
      <c r="U2220" s="9">
        <f t="shared" si="367"/>
        <v>471.86</v>
      </c>
      <c r="V2220" s="9">
        <f t="shared" si="368"/>
        <v>82.62</v>
      </c>
      <c r="W2220" s="9">
        <f t="shared" si="369"/>
        <v>554.48</v>
      </c>
      <c r="X2220" s="22">
        <f t="shared" si="370"/>
        <v>39211.580000000009</v>
      </c>
    </row>
    <row r="2221" spans="1:24">
      <c r="A2221" s="75" t="s">
        <v>2495</v>
      </c>
      <c r="B2221" s="90" t="s">
        <v>2030</v>
      </c>
      <c r="C2221" s="91">
        <v>2386</v>
      </c>
      <c r="D2221" s="90" t="s">
        <v>2032</v>
      </c>
      <c r="E2221" s="110" t="str">
        <f>VLOOKUP($C2221,'2023-24 School Level AAFTE'!$C$4:$L$2380,9,FALSE)</f>
        <v>No</v>
      </c>
      <c r="F2221" s="98">
        <f>VLOOKUP($C2221,'2023-24 School Level AAFTE'!$C$4:$J$2380,8,FALSE)</f>
        <v>95.12</v>
      </c>
      <c r="G2221" s="100">
        <f>IFERROR(IF(E2221= "yes",VLOOKUP(C2221,Summary!$B:$I,5,0),0),0)</f>
        <v>0</v>
      </c>
      <c r="H2221" s="99">
        <f t="shared" si="361"/>
        <v>0</v>
      </c>
      <c r="I2221" s="157">
        <f>VLOOKUP($A2221,'2024-25 Salary &amp; Benefits'!$A:$I,3,FALSE)</f>
        <v>1</v>
      </c>
      <c r="J2221" s="157">
        <f>VLOOKUP($A2221,'2024-25 Salary &amp; Benefits'!$A:$I,4,FALSE)</f>
        <v>1</v>
      </c>
      <c r="K2221" s="144">
        <f t="shared" si="362"/>
        <v>0</v>
      </c>
      <c r="L2221" s="143">
        <f t="shared" si="363"/>
        <v>0</v>
      </c>
      <c r="M2221" s="145">
        <f>'2024-25 Salary &amp; Benefits'!$E$6</f>
        <v>72728</v>
      </c>
      <c r="N2221" s="145">
        <f>'2024-25 Salary &amp; Benefits'!$F$6</f>
        <v>78209</v>
      </c>
      <c r="O2221" s="9">
        <f t="shared" si="364"/>
        <v>0</v>
      </c>
      <c r="P2221" s="9">
        <f t="shared" si="365"/>
        <v>0</v>
      </c>
      <c r="Q2221" s="9">
        <f>'2024-25 Salary &amp; Benefits'!G$6</f>
        <v>14418.72</v>
      </c>
      <c r="R2221" s="146">
        <f>'2024-25 Salary &amp; Benefits'!H$6</f>
        <v>0.18149999999999999</v>
      </c>
      <c r="S2221" s="146">
        <f>'2024-25 Salary &amp; Benefits'!I$6</f>
        <v>0.17510000000000001</v>
      </c>
      <c r="T2221" s="9">
        <f t="shared" si="366"/>
        <v>0</v>
      </c>
      <c r="U2221" s="9">
        <f t="shared" si="367"/>
        <v>0</v>
      </c>
      <c r="V2221" s="9">
        <f t="shared" si="368"/>
        <v>0</v>
      </c>
      <c r="W2221" s="9">
        <f t="shared" si="369"/>
        <v>0</v>
      </c>
      <c r="X2221" s="22">
        <f t="shared" si="370"/>
        <v>0</v>
      </c>
    </row>
    <row r="2222" spans="1:24">
      <c r="A2222" t="s">
        <v>2491</v>
      </c>
      <c r="B2222" s="90" t="s">
        <v>2014</v>
      </c>
      <c r="C2222" s="3">
        <v>5187</v>
      </c>
      <c r="D2222" t="s">
        <v>3285</v>
      </c>
      <c r="E2222" s="110" t="str">
        <f>VLOOKUP($C2222,'2023-24 School Level AAFTE'!$C$4:$L$2380,9,FALSE)</f>
        <v>Yes</v>
      </c>
      <c r="F2222" s="98">
        <f>VLOOKUP($C2222,'2023-24 School Level AAFTE'!$C$4:$J$2380,8,FALSE)</f>
        <v>0</v>
      </c>
      <c r="G2222" s="100">
        <f>IFERROR(IF(E2222= "yes",VLOOKUP(C2222,Summary!$B:$I,5,0),0),0)</f>
        <v>0</v>
      </c>
      <c r="H2222" s="99">
        <f t="shared" si="361"/>
        <v>0</v>
      </c>
      <c r="I2222" s="157">
        <f>VLOOKUP($A2222,'2024-25 Salary &amp; Benefits'!$A:$I,3,FALSE)</f>
        <v>1.01</v>
      </c>
      <c r="J2222" s="157">
        <f>VLOOKUP($A2222,'2024-25 Salary &amp; Benefits'!$A:$I,4,FALSE)</f>
        <v>1.01</v>
      </c>
      <c r="K2222" s="144">
        <f t="shared" si="362"/>
        <v>0</v>
      </c>
      <c r="L2222" s="143">
        <f t="shared" si="363"/>
        <v>0</v>
      </c>
      <c r="M2222" s="145">
        <f>'2024-25 Salary &amp; Benefits'!$E$6</f>
        <v>72728</v>
      </c>
      <c r="N2222" s="145">
        <f>'2024-25 Salary &amp; Benefits'!$F$6</f>
        <v>78209</v>
      </c>
      <c r="O2222" s="9">
        <f t="shared" si="364"/>
        <v>0</v>
      </c>
      <c r="P2222" s="9">
        <f t="shared" si="365"/>
        <v>0</v>
      </c>
      <c r="Q2222" s="9">
        <f>'2024-25 Salary &amp; Benefits'!G$6</f>
        <v>14418.72</v>
      </c>
      <c r="R2222" s="146">
        <f>'2024-25 Salary &amp; Benefits'!H$6</f>
        <v>0.18149999999999999</v>
      </c>
      <c r="S2222" s="146">
        <f>'2024-25 Salary &amp; Benefits'!I$6</f>
        <v>0.17510000000000001</v>
      </c>
      <c r="T2222" s="9">
        <f t="shared" si="366"/>
        <v>0</v>
      </c>
      <c r="U2222" s="9">
        <f t="shared" si="367"/>
        <v>0</v>
      </c>
      <c r="V2222" s="9">
        <f t="shared" si="368"/>
        <v>0</v>
      </c>
      <c r="W2222" s="9">
        <f t="shared" si="369"/>
        <v>0</v>
      </c>
      <c r="X2222" s="22">
        <f t="shared" si="370"/>
        <v>0</v>
      </c>
    </row>
    <row r="2223" spans="1:24">
      <c r="A2223" t="s">
        <v>2491</v>
      </c>
      <c r="B2223" s="90" t="s">
        <v>2014</v>
      </c>
      <c r="C2223" s="3">
        <v>1772</v>
      </c>
      <c r="D2223" t="s">
        <v>3286</v>
      </c>
      <c r="E2223" s="110" t="str">
        <f>VLOOKUP($C2223,'2023-24 School Level AAFTE'!$C$4:$L$2380,9,FALSE)</f>
        <v>No</v>
      </c>
      <c r="F2223" s="98">
        <f>VLOOKUP($C2223,'2023-24 School Level AAFTE'!$C$4:$J$2380,8,FALSE)</f>
        <v>31.87</v>
      </c>
      <c r="G2223" s="100">
        <f>IFERROR(IF(E2223= "yes",VLOOKUP(C2223,Summary!$B:$I,5,0),0),0)</f>
        <v>0</v>
      </c>
      <c r="H2223" s="99">
        <f t="shared" si="361"/>
        <v>0</v>
      </c>
      <c r="I2223" s="157">
        <f>VLOOKUP($A2223,'2024-25 Salary &amp; Benefits'!$A:$I,3,FALSE)</f>
        <v>1.01</v>
      </c>
      <c r="J2223" s="157">
        <f>VLOOKUP($A2223,'2024-25 Salary &amp; Benefits'!$A:$I,4,FALSE)</f>
        <v>1.01</v>
      </c>
      <c r="K2223" s="144">
        <f t="shared" si="362"/>
        <v>0</v>
      </c>
      <c r="L2223" s="143">
        <f t="shared" si="363"/>
        <v>0</v>
      </c>
      <c r="M2223" s="145">
        <f>'2024-25 Salary &amp; Benefits'!$E$6</f>
        <v>72728</v>
      </c>
      <c r="N2223" s="145">
        <f>'2024-25 Salary &amp; Benefits'!$F$6</f>
        <v>78209</v>
      </c>
      <c r="O2223" s="9">
        <f t="shared" si="364"/>
        <v>0</v>
      </c>
      <c r="P2223" s="9">
        <f t="shared" si="365"/>
        <v>0</v>
      </c>
      <c r="Q2223" s="9">
        <f>'2024-25 Salary &amp; Benefits'!G$6</f>
        <v>14418.72</v>
      </c>
      <c r="R2223" s="146">
        <f>'2024-25 Salary &amp; Benefits'!H$6</f>
        <v>0.18149999999999999</v>
      </c>
      <c r="S2223" s="146">
        <f>'2024-25 Salary &amp; Benefits'!I$6</f>
        <v>0.17510000000000001</v>
      </c>
      <c r="T2223" s="9">
        <f t="shared" si="366"/>
        <v>0</v>
      </c>
      <c r="U2223" s="9">
        <f t="shared" si="367"/>
        <v>0</v>
      </c>
      <c r="V2223" s="9">
        <f t="shared" si="368"/>
        <v>0</v>
      </c>
      <c r="W2223" s="9">
        <f t="shared" si="369"/>
        <v>0</v>
      </c>
      <c r="X2223" s="22">
        <f t="shared" si="370"/>
        <v>0</v>
      </c>
    </row>
    <row r="2224" spans="1:24">
      <c r="A2224" s="78" t="s">
        <v>2491</v>
      </c>
      <c r="B2224" s="90" t="s">
        <v>2014</v>
      </c>
      <c r="C2224" s="91">
        <v>2074</v>
      </c>
      <c r="D2224" s="90" t="s">
        <v>2015</v>
      </c>
      <c r="E2224" s="110" t="str">
        <f>VLOOKUP($C2224,'2023-24 School Level AAFTE'!$C$4:$L$2380,9,FALSE)</f>
        <v>Yes</v>
      </c>
      <c r="F2224" s="98">
        <f>VLOOKUP($C2224,'2023-24 School Level AAFTE'!$C$4:$J$2380,8,FALSE)</f>
        <v>360.28</v>
      </c>
      <c r="G2224" s="100">
        <f>IFERROR(IF(E2224= "yes",VLOOKUP(C2224,Summary!$B:$I,5,0),0),0)</f>
        <v>0</v>
      </c>
      <c r="H2224" s="99">
        <f t="shared" si="361"/>
        <v>360.28</v>
      </c>
      <c r="I2224" s="157">
        <f>VLOOKUP($A2224,'2024-25 Salary &amp; Benefits'!$A:$I,3,FALSE)</f>
        <v>1.01</v>
      </c>
      <c r="J2224" s="157">
        <f>VLOOKUP($A2224,'2024-25 Salary &amp; Benefits'!$A:$I,4,FALSE)</f>
        <v>1.01</v>
      </c>
      <c r="K2224" s="144">
        <f t="shared" si="362"/>
        <v>360.28</v>
      </c>
      <c r="L2224" s="143">
        <f t="shared" si="363"/>
        <v>1.0569999999999999</v>
      </c>
      <c r="M2224" s="145">
        <f>'2024-25 Salary &amp; Benefits'!$E$6</f>
        <v>72728</v>
      </c>
      <c r="N2224" s="145">
        <f>'2024-25 Salary &amp; Benefits'!$F$6</f>
        <v>78209</v>
      </c>
      <c r="O2224" s="9">
        <f t="shared" si="364"/>
        <v>77642.23</v>
      </c>
      <c r="P2224" s="9">
        <f t="shared" si="365"/>
        <v>5851.3500000000058</v>
      </c>
      <c r="Q2224" s="9">
        <f>'2024-25 Salary &amp; Benefits'!G$6</f>
        <v>14418.72</v>
      </c>
      <c r="R2224" s="146">
        <f>'2024-25 Salary &amp; Benefits'!H$6</f>
        <v>0.18149999999999999</v>
      </c>
      <c r="S2224" s="146">
        <f>'2024-25 Salary &amp; Benefits'!I$6</f>
        <v>0.17510000000000001</v>
      </c>
      <c r="T2224" s="9">
        <f t="shared" si="366"/>
        <v>30357.22</v>
      </c>
      <c r="U2224" s="9">
        <f t="shared" si="367"/>
        <v>1391.56</v>
      </c>
      <c r="V2224" s="9">
        <f t="shared" si="368"/>
        <v>243.66</v>
      </c>
      <c r="W2224" s="9">
        <f t="shared" si="369"/>
        <v>1635.22</v>
      </c>
      <c r="X2224" s="22">
        <f t="shared" si="370"/>
        <v>115486.02</v>
      </c>
    </row>
    <row r="2225" spans="1:24">
      <c r="A2225" s="78" t="s">
        <v>2491</v>
      </c>
      <c r="B2225" s="90" t="s">
        <v>2014</v>
      </c>
      <c r="C2225" s="91">
        <v>2528</v>
      </c>
      <c r="D2225" s="90" t="s">
        <v>2018</v>
      </c>
      <c r="E2225" s="110" t="str">
        <f>VLOOKUP($C2225,'2023-24 School Level AAFTE'!$C$4:$L$2380,9,FALSE)</f>
        <v>Yes</v>
      </c>
      <c r="F2225" s="98">
        <f>VLOOKUP($C2225,'2023-24 School Level AAFTE'!$C$4:$J$2380,8,FALSE)</f>
        <v>457.14</v>
      </c>
      <c r="G2225" s="100">
        <f>IFERROR(IF(E2225= "yes",VLOOKUP(C2225,Summary!$B:$I,5,0),0),0)</f>
        <v>0</v>
      </c>
      <c r="H2225" s="99">
        <f t="shared" si="361"/>
        <v>457.14</v>
      </c>
      <c r="I2225" s="157">
        <f>VLOOKUP($A2225,'2024-25 Salary &amp; Benefits'!$A:$I,3,FALSE)</f>
        <v>1.01</v>
      </c>
      <c r="J2225" s="157">
        <f>VLOOKUP($A2225,'2024-25 Salary &amp; Benefits'!$A:$I,4,FALSE)</f>
        <v>1.01</v>
      </c>
      <c r="K2225" s="144">
        <f t="shared" si="362"/>
        <v>457.14</v>
      </c>
      <c r="L2225" s="143">
        <f t="shared" si="363"/>
        <v>1.341</v>
      </c>
      <c r="M2225" s="145">
        <f>'2024-25 Salary &amp; Benefits'!$E$6</f>
        <v>72728</v>
      </c>
      <c r="N2225" s="145">
        <f>'2024-25 Salary &amp; Benefits'!$F$6</f>
        <v>78209</v>
      </c>
      <c r="O2225" s="9">
        <f t="shared" si="364"/>
        <v>98503.53</v>
      </c>
      <c r="P2225" s="9">
        <f t="shared" si="365"/>
        <v>7423.5200000000041</v>
      </c>
      <c r="Q2225" s="9">
        <f>'2024-25 Salary &amp; Benefits'!G$6</f>
        <v>14418.72</v>
      </c>
      <c r="R2225" s="146">
        <f>'2024-25 Salary &amp; Benefits'!H$6</f>
        <v>0.18149999999999999</v>
      </c>
      <c r="S2225" s="146">
        <f>'2024-25 Salary &amp; Benefits'!I$6</f>
        <v>0.17510000000000001</v>
      </c>
      <c r="T2225" s="9">
        <f t="shared" si="366"/>
        <v>38513.75</v>
      </c>
      <c r="U2225" s="9">
        <f t="shared" si="367"/>
        <v>1765.45</v>
      </c>
      <c r="V2225" s="9">
        <f t="shared" si="368"/>
        <v>309.13</v>
      </c>
      <c r="W2225" s="9">
        <f t="shared" si="369"/>
        <v>2074.58</v>
      </c>
      <c r="X2225" s="22">
        <f t="shared" si="370"/>
        <v>146515.37999999998</v>
      </c>
    </row>
    <row r="2226" spans="1:24">
      <c r="A2226" s="78" t="s">
        <v>2491</v>
      </c>
      <c r="B2226" s="90" t="s">
        <v>2014</v>
      </c>
      <c r="C2226" s="91">
        <v>3510</v>
      </c>
      <c r="D2226" s="90" t="s">
        <v>2020</v>
      </c>
      <c r="E2226" s="110" t="str">
        <f>VLOOKUP($C2226,'2023-24 School Level AAFTE'!$C$4:$L$2380,9,FALSE)</f>
        <v>Yes</v>
      </c>
      <c r="F2226" s="98">
        <f>VLOOKUP($C2226,'2023-24 School Level AAFTE'!$C$4:$J$2380,8,FALSE)</f>
        <v>539.52</v>
      </c>
      <c r="G2226" s="100">
        <f>IFERROR(IF(E2226= "yes",VLOOKUP(C2226,Summary!$B:$I,5,0),0),0)</f>
        <v>0</v>
      </c>
      <c r="H2226" s="99">
        <f t="shared" si="361"/>
        <v>539.52</v>
      </c>
      <c r="I2226" s="157">
        <f>VLOOKUP($A2226,'2024-25 Salary &amp; Benefits'!$A:$I,3,FALSE)</f>
        <v>1.01</v>
      </c>
      <c r="J2226" s="157">
        <f>VLOOKUP($A2226,'2024-25 Salary &amp; Benefits'!$A:$I,4,FALSE)</f>
        <v>1.01</v>
      </c>
      <c r="K2226" s="144">
        <f t="shared" si="362"/>
        <v>539.52</v>
      </c>
      <c r="L2226" s="143">
        <f t="shared" si="363"/>
        <v>1.583</v>
      </c>
      <c r="M2226" s="145">
        <f>'2024-25 Salary &amp; Benefits'!$E$6</f>
        <v>72728</v>
      </c>
      <c r="N2226" s="145">
        <f>'2024-25 Salary &amp; Benefits'!$F$6</f>
        <v>78209</v>
      </c>
      <c r="O2226" s="9">
        <f t="shared" si="364"/>
        <v>116279.71</v>
      </c>
      <c r="P2226" s="9">
        <f t="shared" si="365"/>
        <v>8763.1899999999878</v>
      </c>
      <c r="Q2226" s="9">
        <f>'2024-25 Salary &amp; Benefits'!G$6</f>
        <v>14418.72</v>
      </c>
      <c r="R2226" s="146">
        <f>'2024-25 Salary &amp; Benefits'!H$6</f>
        <v>0.18149999999999999</v>
      </c>
      <c r="S2226" s="146">
        <f>'2024-25 Salary &amp; Benefits'!I$6</f>
        <v>0.17510000000000001</v>
      </c>
      <c r="T2226" s="9">
        <f t="shared" si="366"/>
        <v>45464.04</v>
      </c>
      <c r="U2226" s="9">
        <f t="shared" si="367"/>
        <v>2084.0500000000002</v>
      </c>
      <c r="V2226" s="9">
        <f t="shared" si="368"/>
        <v>364.92</v>
      </c>
      <c r="W2226" s="9">
        <f t="shared" si="369"/>
        <v>2448.9700000000003</v>
      </c>
      <c r="X2226" s="22">
        <f t="shared" si="370"/>
        <v>172955.91</v>
      </c>
    </row>
    <row r="2227" spans="1:24">
      <c r="A2227" s="78" t="s">
        <v>2491</v>
      </c>
      <c r="B2227" s="90" t="s">
        <v>2014</v>
      </c>
      <c r="C2227" s="91">
        <v>2078</v>
      </c>
      <c r="D2227" s="90" t="s">
        <v>2016</v>
      </c>
      <c r="E2227" s="110" t="str">
        <f>VLOOKUP($C2227,'2023-24 School Level AAFTE'!$C$4:$L$2380,9,FALSE)</f>
        <v>Yes</v>
      </c>
      <c r="F2227" s="98">
        <f>VLOOKUP($C2227,'2023-24 School Level AAFTE'!$C$4:$J$2380,8,FALSE)</f>
        <v>517.16</v>
      </c>
      <c r="G2227" s="100">
        <f>IFERROR(IF(E2227= "yes",VLOOKUP(C2227,Summary!$B:$I,5,0),0),0)</f>
        <v>0</v>
      </c>
      <c r="H2227" s="99">
        <f t="shared" si="361"/>
        <v>517.16</v>
      </c>
      <c r="I2227" s="157">
        <f>VLOOKUP($A2227,'2024-25 Salary &amp; Benefits'!$A:$I,3,FALSE)</f>
        <v>1.01</v>
      </c>
      <c r="J2227" s="157">
        <f>VLOOKUP($A2227,'2024-25 Salary &amp; Benefits'!$A:$I,4,FALSE)</f>
        <v>1.01</v>
      </c>
      <c r="K2227" s="144">
        <f t="shared" si="362"/>
        <v>517.16</v>
      </c>
      <c r="L2227" s="143">
        <f t="shared" si="363"/>
        <v>1.5169999999999999</v>
      </c>
      <c r="M2227" s="145">
        <f>'2024-25 Salary &amp; Benefits'!$E$6</f>
        <v>72728</v>
      </c>
      <c r="N2227" s="145">
        <f>'2024-25 Salary &amp; Benefits'!$F$6</f>
        <v>78209</v>
      </c>
      <c r="O2227" s="9">
        <f t="shared" si="364"/>
        <v>111431.66</v>
      </c>
      <c r="P2227" s="9">
        <f t="shared" si="365"/>
        <v>8397.8199999999924</v>
      </c>
      <c r="Q2227" s="9">
        <f>'2024-25 Salary &amp; Benefits'!G$6</f>
        <v>14418.72</v>
      </c>
      <c r="R2227" s="146">
        <f>'2024-25 Salary &amp; Benefits'!H$6</f>
        <v>0.18149999999999999</v>
      </c>
      <c r="S2227" s="146">
        <f>'2024-25 Salary &amp; Benefits'!I$6</f>
        <v>0.17510000000000001</v>
      </c>
      <c r="T2227" s="9">
        <f t="shared" si="366"/>
        <v>43568.5</v>
      </c>
      <c r="U2227" s="9">
        <f t="shared" si="367"/>
        <v>1997.16</v>
      </c>
      <c r="V2227" s="9">
        <f t="shared" si="368"/>
        <v>349.7</v>
      </c>
      <c r="W2227" s="9">
        <f t="shared" si="369"/>
        <v>2346.86</v>
      </c>
      <c r="X2227" s="22">
        <f t="shared" si="370"/>
        <v>165744.83999999997</v>
      </c>
    </row>
    <row r="2228" spans="1:24">
      <c r="A2228" s="78" t="s">
        <v>2491</v>
      </c>
      <c r="B2228" s="90" t="s">
        <v>2014</v>
      </c>
      <c r="C2228" s="91">
        <v>4071</v>
      </c>
      <c r="D2228" s="90" t="s">
        <v>140</v>
      </c>
      <c r="E2228" s="110" t="str">
        <f>VLOOKUP($C2228,'2023-24 School Level AAFTE'!$C$4:$L$2380,9,FALSE)</f>
        <v>Yes</v>
      </c>
      <c r="F2228" s="98">
        <f>VLOOKUP($C2228,'2023-24 School Level AAFTE'!$C$4:$J$2380,8,FALSE)</f>
        <v>189.77</v>
      </c>
      <c r="G2228" s="100">
        <f>IFERROR(IF(E2228= "yes",VLOOKUP(C2228,Summary!$B:$I,5,0),0),0)</f>
        <v>0</v>
      </c>
      <c r="H2228" s="99">
        <f t="shared" si="361"/>
        <v>189.77</v>
      </c>
      <c r="I2228" s="157">
        <f>VLOOKUP($A2228,'2024-25 Salary &amp; Benefits'!$A:$I,3,FALSE)</f>
        <v>1.01</v>
      </c>
      <c r="J2228" s="157">
        <f>VLOOKUP($A2228,'2024-25 Salary &amp; Benefits'!$A:$I,4,FALSE)</f>
        <v>1.01</v>
      </c>
      <c r="K2228" s="144">
        <f t="shared" si="362"/>
        <v>189.77</v>
      </c>
      <c r="L2228" s="143">
        <f t="shared" si="363"/>
        <v>0.55700000000000005</v>
      </c>
      <c r="M2228" s="145">
        <f>'2024-25 Salary &amp; Benefits'!$E$6</f>
        <v>72728</v>
      </c>
      <c r="N2228" s="145">
        <f>'2024-25 Salary &amp; Benefits'!$F$6</f>
        <v>78209</v>
      </c>
      <c r="O2228" s="9">
        <f t="shared" si="364"/>
        <v>40914.589999999997</v>
      </c>
      <c r="P2228" s="9">
        <f t="shared" si="365"/>
        <v>3083.4500000000044</v>
      </c>
      <c r="Q2228" s="9">
        <f>'2024-25 Salary &amp; Benefits'!G$6</f>
        <v>14418.72</v>
      </c>
      <c r="R2228" s="146">
        <f>'2024-25 Salary &amp; Benefits'!H$6</f>
        <v>0.18149999999999999</v>
      </c>
      <c r="S2228" s="146">
        <f>'2024-25 Salary &amp; Benefits'!I$6</f>
        <v>0.17510000000000001</v>
      </c>
      <c r="T2228" s="9">
        <f t="shared" si="366"/>
        <v>15997.14</v>
      </c>
      <c r="U2228" s="9">
        <f t="shared" si="367"/>
        <v>733.3</v>
      </c>
      <c r="V2228" s="9">
        <f t="shared" si="368"/>
        <v>128.4</v>
      </c>
      <c r="W2228" s="9">
        <f t="shared" si="369"/>
        <v>861.69999999999993</v>
      </c>
      <c r="X2228" s="22">
        <f t="shared" si="370"/>
        <v>60856.88</v>
      </c>
    </row>
    <row r="2229" spans="1:24">
      <c r="A2229" s="78" t="s">
        <v>2491</v>
      </c>
      <c r="B2229" s="90" t="s">
        <v>2014</v>
      </c>
      <c r="C2229" s="91">
        <v>2780</v>
      </c>
      <c r="D2229" s="90" t="s">
        <v>128</v>
      </c>
      <c r="E2229" s="110" t="str">
        <f>VLOOKUP($C2229,'2023-24 School Level AAFTE'!$C$4:$L$2380,9,FALSE)</f>
        <v>Yes</v>
      </c>
      <c r="F2229" s="98">
        <f>VLOOKUP($C2229,'2023-24 School Level AAFTE'!$C$4:$J$2380,8,FALSE)</f>
        <v>572.24</v>
      </c>
      <c r="G2229" s="100">
        <f>IFERROR(IF(E2229= "yes",VLOOKUP(C2229,Summary!$B:$I,5,0),0),0)</f>
        <v>0</v>
      </c>
      <c r="H2229" s="99">
        <f t="shared" si="361"/>
        <v>572.24</v>
      </c>
      <c r="I2229" s="157">
        <f>VLOOKUP($A2229,'2024-25 Salary &amp; Benefits'!$A:$I,3,FALSE)</f>
        <v>1.01</v>
      </c>
      <c r="J2229" s="157">
        <f>VLOOKUP($A2229,'2024-25 Salary &amp; Benefits'!$A:$I,4,FALSE)</f>
        <v>1.01</v>
      </c>
      <c r="K2229" s="144">
        <f t="shared" si="362"/>
        <v>572.24</v>
      </c>
      <c r="L2229" s="143">
        <f t="shared" si="363"/>
        <v>1.679</v>
      </c>
      <c r="M2229" s="145">
        <f>'2024-25 Salary &amp; Benefits'!$E$6</f>
        <v>72728</v>
      </c>
      <c r="N2229" s="145">
        <f>'2024-25 Salary &amp; Benefits'!$F$6</f>
        <v>78209</v>
      </c>
      <c r="O2229" s="9">
        <f t="shared" si="364"/>
        <v>123331.42</v>
      </c>
      <c r="P2229" s="9">
        <f t="shared" si="365"/>
        <v>9294.6200000000099</v>
      </c>
      <c r="Q2229" s="9">
        <f>'2024-25 Salary &amp; Benefits'!G$6</f>
        <v>14418.72</v>
      </c>
      <c r="R2229" s="146">
        <f>'2024-25 Salary &amp; Benefits'!H$6</f>
        <v>0.18149999999999999</v>
      </c>
      <c r="S2229" s="146">
        <f>'2024-25 Salary &amp; Benefits'!I$6</f>
        <v>0.17510000000000001</v>
      </c>
      <c r="T2229" s="9">
        <f t="shared" si="366"/>
        <v>48221.17</v>
      </c>
      <c r="U2229" s="9">
        <f t="shared" si="367"/>
        <v>2210.4299999999998</v>
      </c>
      <c r="V2229" s="9">
        <f t="shared" si="368"/>
        <v>387.05</v>
      </c>
      <c r="W2229" s="9">
        <f t="shared" si="369"/>
        <v>2597.48</v>
      </c>
      <c r="X2229" s="22">
        <f t="shared" si="370"/>
        <v>183444.69000000003</v>
      </c>
    </row>
    <row r="2230" spans="1:24">
      <c r="A2230" s="78" t="s">
        <v>2491</v>
      </c>
      <c r="B2230" s="90" t="s">
        <v>2014</v>
      </c>
      <c r="C2230" s="91">
        <v>2159</v>
      </c>
      <c r="D2230" s="90" t="s">
        <v>2017</v>
      </c>
      <c r="E2230" s="110" t="str">
        <f>VLOOKUP($C2230,'2023-24 School Level AAFTE'!$C$4:$L$2380,9,FALSE)</f>
        <v>No</v>
      </c>
      <c r="F2230" s="98">
        <f>VLOOKUP($C2230,'2023-24 School Level AAFTE'!$C$4:$J$2380,8,FALSE)</f>
        <v>466.28</v>
      </c>
      <c r="G2230" s="100">
        <f>IFERROR(IF(E2230= "yes",VLOOKUP(C2230,Summary!$B:$I,5,0),0),0)</f>
        <v>0</v>
      </c>
      <c r="H2230" s="99">
        <f t="shared" si="361"/>
        <v>0</v>
      </c>
      <c r="I2230" s="157">
        <f>VLOOKUP($A2230,'2024-25 Salary &amp; Benefits'!$A:$I,3,FALSE)</f>
        <v>1.01</v>
      </c>
      <c r="J2230" s="157">
        <f>VLOOKUP($A2230,'2024-25 Salary &amp; Benefits'!$A:$I,4,FALSE)</f>
        <v>1.01</v>
      </c>
      <c r="K2230" s="144">
        <f t="shared" si="362"/>
        <v>0</v>
      </c>
      <c r="L2230" s="143">
        <f t="shared" si="363"/>
        <v>0</v>
      </c>
      <c r="M2230" s="145">
        <f>'2024-25 Salary &amp; Benefits'!$E$6</f>
        <v>72728</v>
      </c>
      <c r="N2230" s="145">
        <f>'2024-25 Salary &amp; Benefits'!$F$6</f>
        <v>78209</v>
      </c>
      <c r="O2230" s="9">
        <f t="shared" si="364"/>
        <v>0</v>
      </c>
      <c r="P2230" s="9">
        <f t="shared" si="365"/>
        <v>0</v>
      </c>
      <c r="Q2230" s="9">
        <f>'2024-25 Salary &amp; Benefits'!G$6</f>
        <v>14418.72</v>
      </c>
      <c r="R2230" s="146">
        <f>'2024-25 Salary &amp; Benefits'!H$6</f>
        <v>0.18149999999999999</v>
      </c>
      <c r="S2230" s="146">
        <f>'2024-25 Salary &amp; Benefits'!I$6</f>
        <v>0.17510000000000001</v>
      </c>
      <c r="T2230" s="9">
        <f t="shared" si="366"/>
        <v>0</v>
      </c>
      <c r="U2230" s="9">
        <f t="shared" si="367"/>
        <v>0</v>
      </c>
      <c r="V2230" s="9">
        <f t="shared" si="368"/>
        <v>0</v>
      </c>
      <c r="W2230" s="9">
        <f t="shared" si="369"/>
        <v>0</v>
      </c>
      <c r="X2230" s="22">
        <f t="shared" si="370"/>
        <v>0</v>
      </c>
    </row>
    <row r="2231" spans="1:24">
      <c r="A2231" s="78" t="s">
        <v>2491</v>
      </c>
      <c r="B2231" s="90" t="s">
        <v>2014</v>
      </c>
      <c r="C2231" s="91">
        <v>5337</v>
      </c>
      <c r="D2231" s="90" t="s">
        <v>2618</v>
      </c>
      <c r="E2231" s="110" t="str">
        <f>VLOOKUP($C2231,'2023-24 School Level AAFTE'!$C$4:$L$2380,9,FALSE)</f>
        <v>No</v>
      </c>
      <c r="F2231" s="98">
        <f>VLOOKUP($C2231,'2023-24 School Level AAFTE'!$C$4:$J$2380,8,FALSE)</f>
        <v>113.23</v>
      </c>
      <c r="G2231" s="100">
        <f>IFERROR(IF(E2231= "yes",VLOOKUP(C2231,Summary!$B:$I,5,0),0),0)</f>
        <v>0</v>
      </c>
      <c r="H2231" s="99">
        <f t="shared" si="361"/>
        <v>0</v>
      </c>
      <c r="I2231" s="157">
        <f>VLOOKUP($A2231,'2024-25 Salary &amp; Benefits'!$A:$I,3,FALSE)</f>
        <v>1.01</v>
      </c>
      <c r="J2231" s="157">
        <f>VLOOKUP($A2231,'2024-25 Salary &amp; Benefits'!$A:$I,4,FALSE)</f>
        <v>1.01</v>
      </c>
      <c r="K2231" s="144">
        <f t="shared" si="362"/>
        <v>0</v>
      </c>
      <c r="L2231" s="143">
        <f t="shared" si="363"/>
        <v>0</v>
      </c>
      <c r="M2231" s="145">
        <f>'2024-25 Salary &amp; Benefits'!$E$6</f>
        <v>72728</v>
      </c>
      <c r="N2231" s="145">
        <f>'2024-25 Salary &amp; Benefits'!$F$6</f>
        <v>78209</v>
      </c>
      <c r="O2231" s="9">
        <f t="shared" si="364"/>
        <v>0</v>
      </c>
      <c r="P2231" s="9">
        <f t="shared" si="365"/>
        <v>0</v>
      </c>
      <c r="Q2231" s="9">
        <f>'2024-25 Salary &amp; Benefits'!G$6</f>
        <v>14418.72</v>
      </c>
      <c r="R2231" s="146">
        <f>'2024-25 Salary &amp; Benefits'!H$6</f>
        <v>0.18149999999999999</v>
      </c>
      <c r="S2231" s="146">
        <f>'2024-25 Salary &amp; Benefits'!I$6</f>
        <v>0.17510000000000001</v>
      </c>
      <c r="T2231" s="9">
        <f t="shared" si="366"/>
        <v>0</v>
      </c>
      <c r="U2231" s="9">
        <f t="shared" si="367"/>
        <v>0</v>
      </c>
      <c r="V2231" s="9">
        <f t="shared" si="368"/>
        <v>0</v>
      </c>
      <c r="W2231" s="9">
        <f t="shared" si="369"/>
        <v>0</v>
      </c>
      <c r="X2231" s="22">
        <f t="shared" si="370"/>
        <v>0</v>
      </c>
    </row>
    <row r="2232" spans="1:24">
      <c r="A2232" s="78" t="s">
        <v>2491</v>
      </c>
      <c r="B2232" s="90" t="s">
        <v>2014</v>
      </c>
      <c r="C2232" s="91">
        <v>3728</v>
      </c>
      <c r="D2232" s="90" t="s">
        <v>2021</v>
      </c>
      <c r="E2232" s="110" t="str">
        <f>VLOOKUP($C2232,'2023-24 School Level AAFTE'!$C$4:$L$2380,9,FALSE)</f>
        <v>Yes</v>
      </c>
      <c r="F2232" s="98">
        <f>VLOOKUP($C2232,'2023-24 School Level AAFTE'!$C$4:$J$2380,8,FALSE)</f>
        <v>351.47</v>
      </c>
      <c r="G2232" s="100">
        <f>IFERROR(IF(E2232= "yes",VLOOKUP(C2232,Summary!$B:$I,5,0),0),0)</f>
        <v>0</v>
      </c>
      <c r="H2232" s="99">
        <f t="shared" si="361"/>
        <v>351.47</v>
      </c>
      <c r="I2232" s="157">
        <f>VLOOKUP($A2232,'2024-25 Salary &amp; Benefits'!$A:$I,3,FALSE)</f>
        <v>1.01</v>
      </c>
      <c r="J2232" s="157">
        <f>VLOOKUP($A2232,'2024-25 Salary &amp; Benefits'!$A:$I,4,FALSE)</f>
        <v>1.01</v>
      </c>
      <c r="K2232" s="144">
        <f t="shared" si="362"/>
        <v>351.47</v>
      </c>
      <c r="L2232" s="143">
        <f t="shared" si="363"/>
        <v>1.0309999999999999</v>
      </c>
      <c r="M2232" s="145">
        <f>'2024-25 Salary &amp; Benefits'!$E$6</f>
        <v>72728</v>
      </c>
      <c r="N2232" s="145">
        <f>'2024-25 Salary &amp; Benefits'!$F$6</f>
        <v>78209</v>
      </c>
      <c r="O2232" s="9">
        <f t="shared" si="364"/>
        <v>75732.39</v>
      </c>
      <c r="P2232" s="9">
        <f t="shared" si="365"/>
        <v>5707.4199999999983</v>
      </c>
      <c r="Q2232" s="9">
        <f>'2024-25 Salary &amp; Benefits'!G$6</f>
        <v>14418.72</v>
      </c>
      <c r="R2232" s="146">
        <f>'2024-25 Salary &amp; Benefits'!H$6</f>
        <v>0.18149999999999999</v>
      </c>
      <c r="S2232" s="146">
        <f>'2024-25 Salary &amp; Benefits'!I$6</f>
        <v>0.17510000000000001</v>
      </c>
      <c r="T2232" s="9">
        <f t="shared" si="366"/>
        <v>29610.5</v>
      </c>
      <c r="U2232" s="9">
        <f t="shared" si="367"/>
        <v>1357.33</v>
      </c>
      <c r="V2232" s="9">
        <f t="shared" si="368"/>
        <v>237.67</v>
      </c>
      <c r="W2232" s="9">
        <f t="shared" si="369"/>
        <v>1595</v>
      </c>
      <c r="X2232" s="22">
        <f t="shared" si="370"/>
        <v>112645.31</v>
      </c>
    </row>
    <row r="2233" spans="1:24">
      <c r="A2233" s="78" t="s">
        <v>2491</v>
      </c>
      <c r="B2233" s="90" t="s">
        <v>2014</v>
      </c>
      <c r="C2233" s="91">
        <v>5616</v>
      </c>
      <c r="D2233" s="90" t="s">
        <v>3104</v>
      </c>
      <c r="E2233" s="110" t="str">
        <f>VLOOKUP($C2233,'2023-24 School Level AAFTE'!$C$4:$L$2380,9,FALSE)</f>
        <v>Yes</v>
      </c>
      <c r="F2233" s="98">
        <f>VLOOKUP($C2233,'2023-24 School Level AAFTE'!$C$4:$J$2380,8,FALSE)</f>
        <v>63.51</v>
      </c>
      <c r="G2233" s="100">
        <f>IFERROR(IF(E2233= "yes",VLOOKUP(C2233,Summary!$B:$I,5,0),0),0)</f>
        <v>0</v>
      </c>
      <c r="H2233" s="99">
        <f t="shared" si="361"/>
        <v>63.51</v>
      </c>
      <c r="I2233" s="157">
        <f>VLOOKUP($A2233,'2024-25 Salary &amp; Benefits'!$A:$I,3,FALSE)</f>
        <v>1.01</v>
      </c>
      <c r="J2233" s="157">
        <f>VLOOKUP($A2233,'2024-25 Salary &amp; Benefits'!$A:$I,4,FALSE)</f>
        <v>1.01</v>
      </c>
      <c r="K2233" s="144">
        <f t="shared" si="362"/>
        <v>63.51</v>
      </c>
      <c r="L2233" s="143">
        <f t="shared" si="363"/>
        <v>0.186</v>
      </c>
      <c r="M2233" s="145">
        <f>'2024-25 Salary &amp; Benefits'!$E$6</f>
        <v>72728</v>
      </c>
      <c r="N2233" s="145">
        <f>'2024-25 Salary &amp; Benefits'!$F$6</f>
        <v>78209</v>
      </c>
      <c r="O2233" s="9">
        <f t="shared" si="364"/>
        <v>13662.68</v>
      </c>
      <c r="P2233" s="9">
        <f t="shared" si="365"/>
        <v>1029.6599999999999</v>
      </c>
      <c r="Q2233" s="9">
        <f>'2024-25 Salary &amp; Benefits'!G$6</f>
        <v>14418.72</v>
      </c>
      <c r="R2233" s="146">
        <f>'2024-25 Salary &amp; Benefits'!H$6</f>
        <v>0.18149999999999999</v>
      </c>
      <c r="S2233" s="146">
        <f>'2024-25 Salary &amp; Benefits'!I$6</f>
        <v>0.17510000000000001</v>
      </c>
      <c r="T2233" s="9">
        <f t="shared" si="366"/>
        <v>5341.95</v>
      </c>
      <c r="U2233" s="9">
        <f t="shared" si="367"/>
        <v>244.87</v>
      </c>
      <c r="V2233" s="9">
        <f t="shared" si="368"/>
        <v>42.88</v>
      </c>
      <c r="W2233" s="9">
        <f t="shared" si="369"/>
        <v>287.75</v>
      </c>
      <c r="X2233" s="22">
        <f t="shared" si="370"/>
        <v>20322.04</v>
      </c>
    </row>
    <row r="2234" spans="1:24">
      <c r="A2234" s="78" t="s">
        <v>2491</v>
      </c>
      <c r="B2234" s="90" t="s">
        <v>2014</v>
      </c>
      <c r="C2234" s="91">
        <v>3468</v>
      </c>
      <c r="D2234" s="90" t="s">
        <v>2019</v>
      </c>
      <c r="E2234" s="110" t="str">
        <f>VLOOKUP($C2234,'2023-24 School Level AAFTE'!$C$4:$L$2380,9,FALSE)</f>
        <v>Yes</v>
      </c>
      <c r="F2234" s="98">
        <f>VLOOKUP($C2234,'2023-24 School Level AAFTE'!$C$4:$J$2380,8,FALSE)</f>
        <v>1511.6100000000001</v>
      </c>
      <c r="G2234" s="100">
        <f>IFERROR(IF(E2234= "yes",VLOOKUP(C2234,Summary!$B:$I,5,0),0),0)</f>
        <v>0</v>
      </c>
      <c r="H2234" s="99">
        <f t="shared" si="361"/>
        <v>1511.6100000000001</v>
      </c>
      <c r="I2234" s="157">
        <f>VLOOKUP($A2234,'2024-25 Salary &amp; Benefits'!$A:$I,3,FALSE)</f>
        <v>1.01</v>
      </c>
      <c r="J2234" s="157">
        <f>VLOOKUP($A2234,'2024-25 Salary &amp; Benefits'!$A:$I,4,FALSE)</f>
        <v>1.01</v>
      </c>
      <c r="K2234" s="144">
        <f t="shared" si="362"/>
        <v>1511.6100000000001</v>
      </c>
      <c r="L2234" s="143">
        <f t="shared" si="363"/>
        <v>4.4340000000000002</v>
      </c>
      <c r="M2234" s="145">
        <f>'2024-25 Salary &amp; Benefits'!$E$6</f>
        <v>72728</v>
      </c>
      <c r="N2234" s="145">
        <f>'2024-25 Salary &amp; Benefits'!$F$6</f>
        <v>78209</v>
      </c>
      <c r="O2234" s="9">
        <f t="shared" si="364"/>
        <v>325700.71000000002</v>
      </c>
      <c r="P2234" s="9">
        <f t="shared" si="365"/>
        <v>24545.77999999997</v>
      </c>
      <c r="Q2234" s="9">
        <f>'2024-25 Salary &amp; Benefits'!G$6</f>
        <v>14418.72</v>
      </c>
      <c r="R2234" s="146">
        <f>'2024-25 Salary &amp; Benefits'!H$6</f>
        <v>0.18149999999999999</v>
      </c>
      <c r="S2234" s="146">
        <f>'2024-25 Salary &amp; Benefits'!I$6</f>
        <v>0.17510000000000001</v>
      </c>
      <c r="T2234" s="9">
        <f t="shared" si="366"/>
        <v>127345.25</v>
      </c>
      <c r="U2234" s="9">
        <f t="shared" si="367"/>
        <v>5837.44</v>
      </c>
      <c r="V2234" s="9">
        <f t="shared" si="368"/>
        <v>1022.14</v>
      </c>
      <c r="W2234" s="9">
        <f t="shared" si="369"/>
        <v>6859.58</v>
      </c>
      <c r="X2234" s="22">
        <f t="shared" si="370"/>
        <v>484451.32</v>
      </c>
    </row>
    <row r="2235" spans="1:24">
      <c r="A2235" s="78" t="s">
        <v>2491</v>
      </c>
      <c r="B2235" s="90" t="s">
        <v>2014</v>
      </c>
      <c r="C2235" s="91">
        <v>5636</v>
      </c>
      <c r="D2235" s="90" t="s">
        <v>3105</v>
      </c>
      <c r="E2235" s="110" t="str">
        <f>VLOOKUP($C2235,'2023-24 School Level AAFTE'!$C$4:$L$2380,9,FALSE)</f>
        <v>Yes</v>
      </c>
      <c r="F2235" s="98">
        <f>VLOOKUP($C2235,'2023-24 School Level AAFTE'!$C$4:$J$2380,8,FALSE)</f>
        <v>109.44999999999999</v>
      </c>
      <c r="G2235" s="100">
        <f>IFERROR(IF(E2235= "yes",VLOOKUP(C2235,Summary!$B:$I,5,0),0),0)</f>
        <v>0</v>
      </c>
      <c r="H2235" s="99">
        <f t="shared" si="361"/>
        <v>109.44999999999999</v>
      </c>
      <c r="I2235" s="157">
        <f>VLOOKUP($A2235,'2024-25 Salary &amp; Benefits'!$A:$I,3,FALSE)</f>
        <v>1.01</v>
      </c>
      <c r="J2235" s="157">
        <f>VLOOKUP($A2235,'2024-25 Salary &amp; Benefits'!$A:$I,4,FALSE)</f>
        <v>1.01</v>
      </c>
      <c r="K2235" s="144">
        <f t="shared" si="362"/>
        <v>109.44999999999999</v>
      </c>
      <c r="L2235" s="143">
        <f t="shared" si="363"/>
        <v>0.32100000000000001</v>
      </c>
      <c r="M2235" s="145">
        <f>'2024-25 Salary &amp; Benefits'!$E$6</f>
        <v>72728</v>
      </c>
      <c r="N2235" s="145">
        <f>'2024-25 Salary &amp; Benefits'!$F$6</f>
        <v>78209</v>
      </c>
      <c r="O2235" s="9">
        <f t="shared" si="364"/>
        <v>23579.14</v>
      </c>
      <c r="P2235" s="9">
        <f t="shared" si="365"/>
        <v>1777</v>
      </c>
      <c r="Q2235" s="9">
        <f>'2024-25 Salary &amp; Benefits'!G$6</f>
        <v>14418.72</v>
      </c>
      <c r="R2235" s="146">
        <f>'2024-25 Salary &amp; Benefits'!H$6</f>
        <v>0.18149999999999999</v>
      </c>
      <c r="S2235" s="146">
        <f>'2024-25 Salary &amp; Benefits'!I$6</f>
        <v>0.17510000000000001</v>
      </c>
      <c r="T2235" s="9">
        <f t="shared" si="366"/>
        <v>9219.18</v>
      </c>
      <c r="U2235" s="9">
        <f t="shared" si="367"/>
        <v>422.6</v>
      </c>
      <c r="V2235" s="9">
        <f t="shared" si="368"/>
        <v>74</v>
      </c>
      <c r="W2235" s="9">
        <f t="shared" si="369"/>
        <v>496.6</v>
      </c>
      <c r="X2235" s="22">
        <f t="shared" si="370"/>
        <v>35071.919999999998</v>
      </c>
    </row>
    <row r="2236" spans="1:24">
      <c r="A2236" s="78" t="s">
        <v>2491</v>
      </c>
      <c r="B2236" s="90" t="s">
        <v>2014</v>
      </c>
      <c r="C2236" s="91">
        <v>5460</v>
      </c>
      <c r="D2236" s="90" t="s">
        <v>3106</v>
      </c>
      <c r="E2236" s="110" t="str">
        <f>VLOOKUP($C2236,'2023-24 School Level AAFTE'!$C$4:$L$2380,9,FALSE)</f>
        <v>Yes</v>
      </c>
      <c r="F2236" s="98">
        <f>VLOOKUP($C2236,'2023-24 School Level AAFTE'!$C$4:$J$2380,8,FALSE)</f>
        <v>100</v>
      </c>
      <c r="G2236" s="100">
        <f>IFERROR(IF(E2236= "yes",VLOOKUP(C2236,Summary!$B:$I,5,0),0),0)</f>
        <v>0</v>
      </c>
      <c r="H2236" s="99">
        <f t="shared" si="361"/>
        <v>100</v>
      </c>
      <c r="I2236" s="157">
        <f>VLOOKUP($A2236,'2024-25 Salary &amp; Benefits'!$A:$I,3,FALSE)</f>
        <v>1.01</v>
      </c>
      <c r="J2236" s="157">
        <f>VLOOKUP($A2236,'2024-25 Salary &amp; Benefits'!$A:$I,4,FALSE)</f>
        <v>1.01</v>
      </c>
      <c r="K2236" s="144">
        <f t="shared" si="362"/>
        <v>100</v>
      </c>
      <c r="L2236" s="143">
        <f t="shared" si="363"/>
        <v>0.29299999999999998</v>
      </c>
      <c r="M2236" s="145">
        <f>'2024-25 Salary &amp; Benefits'!$E$6</f>
        <v>72728</v>
      </c>
      <c r="N2236" s="145">
        <f>'2024-25 Salary &amp; Benefits'!$F$6</f>
        <v>78209</v>
      </c>
      <c r="O2236" s="9">
        <f t="shared" si="364"/>
        <v>21522.400000000001</v>
      </c>
      <c r="P2236" s="9">
        <f t="shared" si="365"/>
        <v>1621.989999999998</v>
      </c>
      <c r="Q2236" s="9">
        <f>'2024-25 Salary &amp; Benefits'!G$6</f>
        <v>14418.72</v>
      </c>
      <c r="R2236" s="146">
        <f>'2024-25 Salary &amp; Benefits'!H$6</f>
        <v>0.18149999999999999</v>
      </c>
      <c r="S2236" s="146">
        <f>'2024-25 Salary &amp; Benefits'!I$6</f>
        <v>0.17510000000000001</v>
      </c>
      <c r="T2236" s="9">
        <f t="shared" si="366"/>
        <v>8415.01</v>
      </c>
      <c r="U2236" s="9">
        <f t="shared" si="367"/>
        <v>385.74</v>
      </c>
      <c r="V2236" s="9">
        <f t="shared" si="368"/>
        <v>67.540000000000006</v>
      </c>
      <c r="W2236" s="9">
        <f t="shared" si="369"/>
        <v>453.28000000000003</v>
      </c>
      <c r="X2236" s="22">
        <f t="shared" si="370"/>
        <v>32012.68</v>
      </c>
    </row>
    <row r="2237" spans="1:24">
      <c r="A2237" s="78" t="s">
        <v>2530</v>
      </c>
      <c r="B2237" s="90" t="s">
        <v>2212</v>
      </c>
      <c r="C2237" s="91">
        <v>4518</v>
      </c>
      <c r="D2237" s="90" t="s">
        <v>1764</v>
      </c>
      <c r="E2237" s="110" t="str">
        <f>VLOOKUP($C2237,'2023-24 School Level AAFTE'!$C$4:$L$2380,9,FALSE)</f>
        <v>Yes</v>
      </c>
      <c r="F2237" s="98">
        <f>VLOOKUP($C2237,'2023-24 School Level AAFTE'!$C$4:$J$2380,8,FALSE)</f>
        <v>381.86</v>
      </c>
      <c r="G2237" s="100">
        <f>IFERROR(IF(E2237= "yes",VLOOKUP(C2237,Summary!$B:$I,5,0),0),0)</f>
        <v>0</v>
      </c>
      <c r="H2237" s="99">
        <f t="shared" si="361"/>
        <v>381.86</v>
      </c>
      <c r="I2237" s="157">
        <f>VLOOKUP($A2237,'2024-25 Salary &amp; Benefits'!$A:$I,3,FALSE)</f>
        <v>1</v>
      </c>
      <c r="J2237" s="157">
        <f>VLOOKUP($A2237,'2024-25 Salary &amp; Benefits'!$A:$I,4,FALSE)</f>
        <v>1</v>
      </c>
      <c r="K2237" s="144">
        <f t="shared" si="362"/>
        <v>381.86</v>
      </c>
      <c r="L2237" s="143">
        <f t="shared" si="363"/>
        <v>1.1200000000000001</v>
      </c>
      <c r="M2237" s="145">
        <f>'2024-25 Salary &amp; Benefits'!$E$6</f>
        <v>72728</v>
      </c>
      <c r="N2237" s="145">
        <f>'2024-25 Salary &amp; Benefits'!$F$6</f>
        <v>78209</v>
      </c>
      <c r="O2237" s="9">
        <f t="shared" si="364"/>
        <v>81455.360000000001</v>
      </c>
      <c r="P2237" s="9">
        <f t="shared" si="365"/>
        <v>6138.7200000000012</v>
      </c>
      <c r="Q2237" s="9">
        <f>'2024-25 Salary &amp; Benefits'!G$6</f>
        <v>14418.72</v>
      </c>
      <c r="R2237" s="146">
        <f>'2024-25 Salary &amp; Benefits'!H$6</f>
        <v>0.18149999999999999</v>
      </c>
      <c r="S2237" s="146">
        <f>'2024-25 Salary &amp; Benefits'!I$6</f>
        <v>0.17510000000000001</v>
      </c>
      <c r="T2237" s="9">
        <f t="shared" si="366"/>
        <v>32008</v>
      </c>
      <c r="U2237" s="9">
        <f t="shared" si="367"/>
        <v>1459.9</v>
      </c>
      <c r="V2237" s="9">
        <f t="shared" si="368"/>
        <v>255.63</v>
      </c>
      <c r="W2237" s="9">
        <f t="shared" si="369"/>
        <v>1715.5300000000002</v>
      </c>
      <c r="X2237" s="22">
        <f t="shared" si="370"/>
        <v>121317.61</v>
      </c>
    </row>
    <row r="2238" spans="1:24">
      <c r="A2238" s="78" t="s">
        <v>2530</v>
      </c>
      <c r="B2238" s="90" t="s">
        <v>2212</v>
      </c>
      <c r="C2238" s="91">
        <v>5544</v>
      </c>
      <c r="D2238" s="90" t="s">
        <v>2215</v>
      </c>
      <c r="E2238" s="110" t="str">
        <f>VLOOKUP($C2238,'2023-24 School Level AAFTE'!$C$4:$L$2380,9,FALSE)</f>
        <v>Yes</v>
      </c>
      <c r="F2238" s="98">
        <f>VLOOKUP($C2238,'2023-24 School Level AAFTE'!$C$4:$J$2380,8,FALSE)</f>
        <v>378.43</v>
      </c>
      <c r="G2238" s="100">
        <f>IFERROR(IF(E2238= "yes",VLOOKUP(C2238,Summary!$B:$I,5,0),0),0)</f>
        <v>0</v>
      </c>
      <c r="H2238" s="99">
        <f t="shared" si="361"/>
        <v>378.43</v>
      </c>
      <c r="I2238" s="157">
        <f>VLOOKUP($A2238,'2024-25 Salary &amp; Benefits'!$A:$I,3,FALSE)</f>
        <v>1</v>
      </c>
      <c r="J2238" s="157">
        <f>VLOOKUP($A2238,'2024-25 Salary &amp; Benefits'!$A:$I,4,FALSE)</f>
        <v>1</v>
      </c>
      <c r="K2238" s="144">
        <f t="shared" si="362"/>
        <v>378.43</v>
      </c>
      <c r="L2238" s="143">
        <f t="shared" si="363"/>
        <v>1.1100000000000001</v>
      </c>
      <c r="M2238" s="145">
        <f>'2024-25 Salary &amp; Benefits'!$E$6</f>
        <v>72728</v>
      </c>
      <c r="N2238" s="145">
        <f>'2024-25 Salary &amp; Benefits'!$F$6</f>
        <v>78209</v>
      </c>
      <c r="O2238" s="9">
        <f t="shared" si="364"/>
        <v>80728.08</v>
      </c>
      <c r="P2238" s="9">
        <f t="shared" si="365"/>
        <v>6083.9100000000035</v>
      </c>
      <c r="Q2238" s="9">
        <f>'2024-25 Salary &amp; Benefits'!G$6</f>
        <v>14418.72</v>
      </c>
      <c r="R2238" s="146">
        <f>'2024-25 Salary &amp; Benefits'!H$6</f>
        <v>0.18149999999999999</v>
      </c>
      <c r="S2238" s="146">
        <f>'2024-25 Salary &amp; Benefits'!I$6</f>
        <v>0.17510000000000001</v>
      </c>
      <c r="T2238" s="9">
        <f t="shared" si="366"/>
        <v>31722.22</v>
      </c>
      <c r="U2238" s="9">
        <f t="shared" si="367"/>
        <v>1446.87</v>
      </c>
      <c r="V2238" s="9">
        <f t="shared" si="368"/>
        <v>253.35</v>
      </c>
      <c r="W2238" s="9">
        <f t="shared" si="369"/>
        <v>1700.2199999999998</v>
      </c>
      <c r="X2238" s="22">
        <f t="shared" si="370"/>
        <v>120234.43000000001</v>
      </c>
    </row>
    <row r="2239" spans="1:24">
      <c r="A2239" s="78" t="s">
        <v>2530</v>
      </c>
      <c r="B2239" s="90" t="s">
        <v>2212</v>
      </c>
      <c r="C2239" s="91">
        <v>4022</v>
      </c>
      <c r="D2239" s="90" t="s">
        <v>2217</v>
      </c>
      <c r="E2239" s="110" t="str">
        <f>VLOOKUP($C2239,'2023-24 School Level AAFTE'!$C$4:$L$2380,9,FALSE)</f>
        <v>Yes</v>
      </c>
      <c r="F2239" s="98">
        <f>VLOOKUP($C2239,'2023-24 School Level AAFTE'!$C$4:$J$2380,8,FALSE)</f>
        <v>71.260000000000005</v>
      </c>
      <c r="G2239" s="100">
        <f>IFERROR(IF(E2239= "yes",VLOOKUP(C2239,Summary!$B:$I,5,0),0),0)</f>
        <v>0</v>
      </c>
      <c r="H2239" s="99">
        <f t="shared" si="361"/>
        <v>71.260000000000005</v>
      </c>
      <c r="I2239" s="157">
        <f>VLOOKUP($A2239,'2024-25 Salary &amp; Benefits'!$A:$I,3,FALSE)</f>
        <v>1</v>
      </c>
      <c r="J2239" s="157">
        <f>VLOOKUP($A2239,'2024-25 Salary &amp; Benefits'!$A:$I,4,FALSE)</f>
        <v>1</v>
      </c>
      <c r="K2239" s="144">
        <f t="shared" si="362"/>
        <v>71.260000000000005</v>
      </c>
      <c r="L2239" s="143">
        <f t="shared" si="363"/>
        <v>0.20899999999999999</v>
      </c>
      <c r="M2239" s="145">
        <f>'2024-25 Salary &amp; Benefits'!$E$6</f>
        <v>72728</v>
      </c>
      <c r="N2239" s="145">
        <f>'2024-25 Salary &amp; Benefits'!$F$6</f>
        <v>78209</v>
      </c>
      <c r="O2239" s="9">
        <f t="shared" si="364"/>
        <v>15200.15</v>
      </c>
      <c r="P2239" s="9">
        <f t="shared" si="365"/>
        <v>1145.5300000000007</v>
      </c>
      <c r="Q2239" s="9">
        <f>'2024-25 Salary &amp; Benefits'!G$6</f>
        <v>14418.72</v>
      </c>
      <c r="R2239" s="146">
        <f>'2024-25 Salary &amp; Benefits'!H$6</f>
        <v>0.18149999999999999</v>
      </c>
      <c r="S2239" s="146">
        <f>'2024-25 Salary &amp; Benefits'!I$6</f>
        <v>0.17510000000000001</v>
      </c>
      <c r="T2239" s="9">
        <f t="shared" si="366"/>
        <v>5972.92</v>
      </c>
      <c r="U2239" s="9">
        <f t="shared" si="367"/>
        <v>272.43</v>
      </c>
      <c r="V2239" s="9">
        <f t="shared" si="368"/>
        <v>47.7</v>
      </c>
      <c r="W2239" s="9">
        <f t="shared" si="369"/>
        <v>320.13</v>
      </c>
      <c r="X2239" s="22">
        <f t="shared" si="370"/>
        <v>22638.73</v>
      </c>
    </row>
    <row r="2240" spans="1:24">
      <c r="A2240" s="78" t="s">
        <v>2530</v>
      </c>
      <c r="B2240" s="90" t="s">
        <v>2212</v>
      </c>
      <c r="C2240" s="91">
        <v>2757</v>
      </c>
      <c r="D2240" s="90" t="s">
        <v>2214</v>
      </c>
      <c r="E2240" s="110" t="str">
        <f>VLOOKUP($C2240,'2023-24 School Level AAFTE'!$C$4:$L$2380,9,FALSE)</f>
        <v>Yes</v>
      </c>
      <c r="F2240" s="98">
        <f>VLOOKUP($C2240,'2023-24 School Level AAFTE'!$C$4:$J$2380,8,FALSE)</f>
        <v>308.14</v>
      </c>
      <c r="G2240" s="100">
        <f>IFERROR(IF(E2240= "yes",VLOOKUP(C2240,Summary!$B:$I,5,0),0),0)</f>
        <v>0</v>
      </c>
      <c r="H2240" s="99">
        <f t="shared" si="361"/>
        <v>308.14</v>
      </c>
      <c r="I2240" s="157">
        <f>VLOOKUP($A2240,'2024-25 Salary &amp; Benefits'!$A:$I,3,FALSE)</f>
        <v>1</v>
      </c>
      <c r="J2240" s="157">
        <f>VLOOKUP($A2240,'2024-25 Salary &amp; Benefits'!$A:$I,4,FALSE)</f>
        <v>1</v>
      </c>
      <c r="K2240" s="144">
        <f t="shared" si="362"/>
        <v>308.14</v>
      </c>
      <c r="L2240" s="143">
        <f t="shared" si="363"/>
        <v>0.90400000000000003</v>
      </c>
      <c r="M2240" s="145">
        <f>'2024-25 Salary &amp; Benefits'!$E$6</f>
        <v>72728</v>
      </c>
      <c r="N2240" s="145">
        <f>'2024-25 Salary &amp; Benefits'!$F$6</f>
        <v>78209</v>
      </c>
      <c r="O2240" s="9">
        <f t="shared" si="364"/>
        <v>65746.11</v>
      </c>
      <c r="P2240" s="9">
        <f t="shared" si="365"/>
        <v>4954.8300000000017</v>
      </c>
      <c r="Q2240" s="9">
        <f>'2024-25 Salary &amp; Benefits'!G$6</f>
        <v>14418.72</v>
      </c>
      <c r="R2240" s="146">
        <f>'2024-25 Salary &amp; Benefits'!H$6</f>
        <v>0.18149999999999999</v>
      </c>
      <c r="S2240" s="146">
        <f>'2024-25 Salary &amp; Benefits'!I$6</f>
        <v>0.17510000000000001</v>
      </c>
      <c r="T2240" s="9">
        <f t="shared" si="366"/>
        <v>25835.03</v>
      </c>
      <c r="U2240" s="9">
        <f t="shared" si="367"/>
        <v>1178.3499999999999</v>
      </c>
      <c r="V2240" s="9">
        <f t="shared" si="368"/>
        <v>206.33</v>
      </c>
      <c r="W2240" s="9">
        <f t="shared" si="369"/>
        <v>1384.6799999999998</v>
      </c>
      <c r="X2240" s="22">
        <f t="shared" si="370"/>
        <v>97920.65</v>
      </c>
    </row>
    <row r="2241" spans="1:24">
      <c r="A2241" s="78" t="s">
        <v>2530</v>
      </c>
      <c r="B2241" s="90" t="s">
        <v>2212</v>
      </c>
      <c r="C2241" s="91">
        <v>5543</v>
      </c>
      <c r="D2241" s="90" t="s">
        <v>3107</v>
      </c>
      <c r="E2241" s="110" t="str">
        <f>VLOOKUP($C2241,'2023-24 School Level AAFTE'!$C$4:$L$2380,9,FALSE)</f>
        <v>Yes</v>
      </c>
      <c r="F2241" s="98">
        <f>VLOOKUP($C2241,'2023-24 School Level AAFTE'!$C$4:$J$2380,8,FALSE)</f>
        <v>380</v>
      </c>
      <c r="G2241" s="100">
        <f>IFERROR(IF(E2241= "yes",VLOOKUP(C2241,Summary!$B:$I,5,0),0),0)</f>
        <v>0</v>
      </c>
      <c r="H2241" s="99">
        <f t="shared" si="361"/>
        <v>380</v>
      </c>
      <c r="I2241" s="157">
        <f>VLOOKUP($A2241,'2024-25 Salary &amp; Benefits'!$A:$I,3,FALSE)</f>
        <v>1</v>
      </c>
      <c r="J2241" s="157">
        <f>VLOOKUP($A2241,'2024-25 Salary &amp; Benefits'!$A:$I,4,FALSE)</f>
        <v>1</v>
      </c>
      <c r="K2241" s="144">
        <f t="shared" si="362"/>
        <v>380</v>
      </c>
      <c r="L2241" s="143">
        <f t="shared" si="363"/>
        <v>1.115</v>
      </c>
      <c r="M2241" s="145">
        <f>'2024-25 Salary &amp; Benefits'!$E$6</f>
        <v>72728</v>
      </c>
      <c r="N2241" s="145">
        <f>'2024-25 Salary &amp; Benefits'!$F$6</f>
        <v>78209</v>
      </c>
      <c r="O2241" s="9">
        <f t="shared" si="364"/>
        <v>81091.72</v>
      </c>
      <c r="P2241" s="9">
        <f t="shared" si="365"/>
        <v>6111.3199999999924</v>
      </c>
      <c r="Q2241" s="9">
        <f>'2024-25 Salary &amp; Benefits'!G$6</f>
        <v>14418.72</v>
      </c>
      <c r="R2241" s="146">
        <f>'2024-25 Salary &amp; Benefits'!H$6</f>
        <v>0.18149999999999999</v>
      </c>
      <c r="S2241" s="146">
        <f>'2024-25 Salary &amp; Benefits'!I$6</f>
        <v>0.17510000000000001</v>
      </c>
      <c r="T2241" s="9">
        <f t="shared" si="366"/>
        <v>31865.11</v>
      </c>
      <c r="U2241" s="9">
        <f t="shared" si="367"/>
        <v>1453.38</v>
      </c>
      <c r="V2241" s="9">
        <f t="shared" si="368"/>
        <v>254.49</v>
      </c>
      <c r="W2241" s="9">
        <f t="shared" si="369"/>
        <v>1707.8700000000001</v>
      </c>
      <c r="X2241" s="22">
        <f t="shared" si="370"/>
        <v>120776.01999999999</v>
      </c>
    </row>
    <row r="2242" spans="1:24">
      <c r="A2242" s="78" t="s">
        <v>2530</v>
      </c>
      <c r="B2242" s="90" t="s">
        <v>2212</v>
      </c>
      <c r="C2242" s="91">
        <v>5595</v>
      </c>
      <c r="D2242" s="90" t="s">
        <v>3014</v>
      </c>
      <c r="E2242" s="110" t="str">
        <f>VLOOKUP($C2242,'2023-24 School Level AAFTE'!$C$4:$L$2380,9,FALSE)</f>
        <v>No</v>
      </c>
      <c r="F2242" s="98">
        <f>VLOOKUP($C2242,'2023-24 School Level AAFTE'!$C$4:$J$2380,8,FALSE)</f>
        <v>23.14</v>
      </c>
      <c r="G2242" s="100">
        <f>IFERROR(IF(E2242= "yes",VLOOKUP(C2242,Summary!$B:$I,5,0),0),0)</f>
        <v>0</v>
      </c>
      <c r="H2242" s="99">
        <f t="shared" si="361"/>
        <v>0</v>
      </c>
      <c r="I2242" s="157">
        <f>VLOOKUP($A2242,'2024-25 Salary &amp; Benefits'!$A:$I,3,FALSE)</f>
        <v>1</v>
      </c>
      <c r="J2242" s="157">
        <f>VLOOKUP($A2242,'2024-25 Salary &amp; Benefits'!$A:$I,4,FALSE)</f>
        <v>1</v>
      </c>
      <c r="K2242" s="144">
        <f t="shared" si="362"/>
        <v>0</v>
      </c>
      <c r="L2242" s="143">
        <f t="shared" si="363"/>
        <v>0</v>
      </c>
      <c r="M2242" s="145">
        <f>'2024-25 Salary &amp; Benefits'!$E$6</f>
        <v>72728</v>
      </c>
      <c r="N2242" s="145">
        <f>'2024-25 Salary &amp; Benefits'!$F$6</f>
        <v>78209</v>
      </c>
      <c r="O2242" s="9">
        <f t="shared" si="364"/>
        <v>0</v>
      </c>
      <c r="P2242" s="9">
        <f t="shared" si="365"/>
        <v>0</v>
      </c>
      <c r="Q2242" s="9">
        <f>'2024-25 Salary &amp; Benefits'!G$6</f>
        <v>14418.72</v>
      </c>
      <c r="R2242" s="146">
        <f>'2024-25 Salary &amp; Benefits'!H$6</f>
        <v>0.18149999999999999</v>
      </c>
      <c r="S2242" s="146">
        <f>'2024-25 Salary &amp; Benefits'!I$6</f>
        <v>0.17510000000000001</v>
      </c>
      <c r="T2242" s="9">
        <f t="shared" si="366"/>
        <v>0</v>
      </c>
      <c r="U2242" s="9">
        <f t="shared" si="367"/>
        <v>0</v>
      </c>
      <c r="V2242" s="9">
        <f t="shared" si="368"/>
        <v>0</v>
      </c>
      <c r="W2242" s="9">
        <f t="shared" si="369"/>
        <v>0</v>
      </c>
      <c r="X2242" s="22">
        <f t="shared" si="370"/>
        <v>0</v>
      </c>
    </row>
    <row r="2243" spans="1:24">
      <c r="A2243" s="78" t="s">
        <v>2530</v>
      </c>
      <c r="B2243" s="90" t="s">
        <v>2212</v>
      </c>
      <c r="C2243" s="91">
        <v>3141</v>
      </c>
      <c r="D2243" s="90" t="s">
        <v>2216</v>
      </c>
      <c r="E2243" s="110" t="str">
        <f>VLOOKUP($C2243,'2023-24 School Level AAFTE'!$C$4:$L$2380,9,FALSE)</f>
        <v>Yes</v>
      </c>
      <c r="F2243" s="98">
        <f>VLOOKUP($C2243,'2023-24 School Level AAFTE'!$C$4:$J$2380,8,FALSE)</f>
        <v>840.07</v>
      </c>
      <c r="G2243" s="100">
        <f>IFERROR(IF(E2243= "yes",VLOOKUP(C2243,Summary!$B:$I,5,0),0),0)</f>
        <v>0</v>
      </c>
      <c r="H2243" s="99">
        <f t="shared" si="361"/>
        <v>840.07</v>
      </c>
      <c r="I2243" s="157">
        <f>VLOOKUP($A2243,'2024-25 Salary &amp; Benefits'!$A:$I,3,FALSE)</f>
        <v>1</v>
      </c>
      <c r="J2243" s="157">
        <f>VLOOKUP($A2243,'2024-25 Salary &amp; Benefits'!$A:$I,4,FALSE)</f>
        <v>1</v>
      </c>
      <c r="K2243" s="144">
        <f t="shared" si="362"/>
        <v>840.07</v>
      </c>
      <c r="L2243" s="143">
        <f t="shared" si="363"/>
        <v>2.464</v>
      </c>
      <c r="M2243" s="145">
        <f>'2024-25 Salary &amp; Benefits'!$E$6</f>
        <v>72728</v>
      </c>
      <c r="N2243" s="145">
        <f>'2024-25 Salary &amp; Benefits'!$F$6</f>
        <v>78209</v>
      </c>
      <c r="O2243" s="9">
        <f t="shared" si="364"/>
        <v>179201.79</v>
      </c>
      <c r="P2243" s="9">
        <f t="shared" si="365"/>
        <v>13505.190000000002</v>
      </c>
      <c r="Q2243" s="9">
        <f>'2024-25 Salary &amp; Benefits'!G$6</f>
        <v>14418.72</v>
      </c>
      <c r="R2243" s="146">
        <f>'2024-25 Salary &amp; Benefits'!H$6</f>
        <v>0.18149999999999999</v>
      </c>
      <c r="S2243" s="146">
        <f>'2024-25 Salary &amp; Benefits'!I$6</f>
        <v>0.17510000000000001</v>
      </c>
      <c r="T2243" s="9">
        <f t="shared" si="366"/>
        <v>70417.61</v>
      </c>
      <c r="U2243" s="9">
        <f t="shared" si="367"/>
        <v>3211.78</v>
      </c>
      <c r="V2243" s="9">
        <f t="shared" si="368"/>
        <v>562.38</v>
      </c>
      <c r="W2243" s="9">
        <f t="shared" si="369"/>
        <v>3774.1600000000003</v>
      </c>
      <c r="X2243" s="22">
        <f t="shared" si="370"/>
        <v>266898.75</v>
      </c>
    </row>
    <row r="2244" spans="1:24">
      <c r="A2244" s="78" t="s">
        <v>2530</v>
      </c>
      <c r="B2244" s="90" t="s">
        <v>2212</v>
      </c>
      <c r="C2244" s="92">
        <v>2131</v>
      </c>
      <c r="D2244" s="104" t="s">
        <v>2213</v>
      </c>
      <c r="E2244" s="110" t="str">
        <f>VLOOKUP($C2244,'2023-24 School Level AAFTE'!$C$4:$L$2380,9,FALSE)</f>
        <v>Yes</v>
      </c>
      <c r="F2244" s="98">
        <f>VLOOKUP($C2244,'2023-24 School Level AAFTE'!$C$4:$J$2380,8,FALSE)</f>
        <v>697.96</v>
      </c>
      <c r="G2244" s="100">
        <f>IFERROR(IF(E2244= "yes",VLOOKUP(C2244,Summary!$B:$I,5,0),0),0)</f>
        <v>0</v>
      </c>
      <c r="H2244" s="99">
        <f t="shared" ref="H2244:H2307" si="371">IF(E2244= "yes", F2244,0)</f>
        <v>697.96</v>
      </c>
      <c r="I2244" s="157">
        <f>VLOOKUP($A2244,'2024-25 Salary &amp; Benefits'!$A:$I,3,FALSE)</f>
        <v>1</v>
      </c>
      <c r="J2244" s="157">
        <f>VLOOKUP($A2244,'2024-25 Salary &amp; Benefits'!$A:$I,4,FALSE)</f>
        <v>1</v>
      </c>
      <c r="K2244" s="144">
        <f t="shared" ref="K2244:K2307" si="372">IF(G2244&gt;0,G2244,H2244)</f>
        <v>697.96</v>
      </c>
      <c r="L2244" s="143">
        <f t="shared" ref="L2244:L2307" si="373">ROUND((($K2244*1.1*36)/15)/900,3)</f>
        <v>2.0470000000000002</v>
      </c>
      <c r="M2244" s="145">
        <f>'2024-25 Salary &amp; Benefits'!$E$6</f>
        <v>72728</v>
      </c>
      <c r="N2244" s="145">
        <f>'2024-25 Salary &amp; Benefits'!$F$6</f>
        <v>78209</v>
      </c>
      <c r="O2244" s="9">
        <f t="shared" ref="O2244:O2307" si="374">ROUND($I2244*$M2244*$L2244,2)</f>
        <v>148874.22</v>
      </c>
      <c r="P2244" s="9">
        <f t="shared" ref="P2244:P2307" si="375">ROUND($J2244*$N2244*$L2244,2)-O2244</f>
        <v>11219.600000000006</v>
      </c>
      <c r="Q2244" s="9">
        <f>'2024-25 Salary &amp; Benefits'!G$6</f>
        <v>14418.72</v>
      </c>
      <c r="R2244" s="146">
        <f>'2024-25 Salary &amp; Benefits'!H$6</f>
        <v>0.18149999999999999</v>
      </c>
      <c r="S2244" s="146">
        <f>'2024-25 Salary &amp; Benefits'!I$6</f>
        <v>0.17510000000000001</v>
      </c>
      <c r="T2244" s="9">
        <f t="shared" ref="T2244:T2307" si="376">ROUND(O2244*R2244+P2244*S2244+L2244*Q2244,2)</f>
        <v>58500.34</v>
      </c>
      <c r="U2244" s="9">
        <f t="shared" ref="U2244:U2307" si="377">ROUND((($N2244*$J2244*$L2244)/180)*3,2)</f>
        <v>2668.23</v>
      </c>
      <c r="V2244" s="9">
        <f t="shared" ref="V2244:V2307" si="378">ROUND(U2244*S2244,2)</f>
        <v>467.21</v>
      </c>
      <c r="W2244" s="9">
        <f t="shared" ref="W2244:W2307" si="379">SUM(U2244:V2244)</f>
        <v>3135.44</v>
      </c>
      <c r="X2244" s="22">
        <f t="shared" ref="X2244:X2307" si="380">SUM(T2244,O2244:P2244,W2244)</f>
        <v>221729.6</v>
      </c>
    </row>
    <row r="2245" spans="1:24">
      <c r="A2245" s="78" t="s">
        <v>2530</v>
      </c>
      <c r="B2245" s="90" t="s">
        <v>2212</v>
      </c>
      <c r="C2245" s="91">
        <v>5724</v>
      </c>
      <c r="D2245" s="90" t="s">
        <v>3211</v>
      </c>
      <c r="E2245" s="110" t="str">
        <f>VLOOKUP($C2245,'2023-24 School Level AAFTE'!$C$4:$L$2380,9,FALSE)</f>
        <v>Yes</v>
      </c>
      <c r="F2245" s="98">
        <f>VLOOKUP($C2245,'2023-24 School Level AAFTE'!$C$4:$J$2380,8,FALSE)</f>
        <v>9.2899999999999991</v>
      </c>
      <c r="G2245" s="100">
        <f>IFERROR(IF(E2245= "yes",VLOOKUP(C2245,Summary!$B:$I,5,0),0),0)</f>
        <v>0</v>
      </c>
      <c r="H2245" s="99">
        <f t="shared" si="371"/>
        <v>9.2899999999999991</v>
      </c>
      <c r="I2245" s="157">
        <f>VLOOKUP($A2245,'2024-25 Salary &amp; Benefits'!$A:$I,3,FALSE)</f>
        <v>1</v>
      </c>
      <c r="J2245" s="157">
        <f>VLOOKUP($A2245,'2024-25 Salary &amp; Benefits'!$A:$I,4,FALSE)</f>
        <v>1</v>
      </c>
      <c r="K2245" s="144">
        <f t="shared" si="372"/>
        <v>9.2899999999999991</v>
      </c>
      <c r="L2245" s="143">
        <f t="shared" si="373"/>
        <v>2.7E-2</v>
      </c>
      <c r="M2245" s="145">
        <f>'2024-25 Salary &amp; Benefits'!$E$6</f>
        <v>72728</v>
      </c>
      <c r="N2245" s="145">
        <f>'2024-25 Salary &amp; Benefits'!$F$6</f>
        <v>78209</v>
      </c>
      <c r="O2245" s="9">
        <f t="shared" si="374"/>
        <v>1963.66</v>
      </c>
      <c r="P2245" s="9">
        <f t="shared" si="375"/>
        <v>147.97999999999979</v>
      </c>
      <c r="Q2245" s="9">
        <f>'2024-25 Salary &amp; Benefits'!G$6</f>
        <v>14418.72</v>
      </c>
      <c r="R2245" s="146">
        <f>'2024-25 Salary &amp; Benefits'!H$6</f>
        <v>0.18149999999999999</v>
      </c>
      <c r="S2245" s="146">
        <f>'2024-25 Salary &amp; Benefits'!I$6</f>
        <v>0.17510000000000001</v>
      </c>
      <c r="T2245" s="9">
        <f t="shared" si="376"/>
        <v>771.62</v>
      </c>
      <c r="U2245" s="9">
        <f t="shared" si="377"/>
        <v>35.19</v>
      </c>
      <c r="V2245" s="9">
        <f t="shared" si="378"/>
        <v>6.16</v>
      </c>
      <c r="W2245" s="9">
        <f t="shared" si="379"/>
        <v>41.349999999999994</v>
      </c>
      <c r="X2245" s="22">
        <f t="shared" si="380"/>
        <v>2924.61</v>
      </c>
    </row>
    <row r="2246" spans="1:24">
      <c r="A2246" s="78" t="s">
        <v>2530</v>
      </c>
      <c r="B2246" s="90" t="s">
        <v>2212</v>
      </c>
      <c r="C2246" s="91">
        <v>5725</v>
      </c>
      <c r="D2246" s="90" t="s">
        <v>3212</v>
      </c>
      <c r="E2246" s="110" t="str">
        <f>VLOOKUP($C2246,'2023-24 School Level AAFTE'!$C$4:$L$2380,9,FALSE)</f>
        <v>Yes</v>
      </c>
      <c r="F2246" s="98">
        <f>VLOOKUP($C2246,'2023-24 School Level AAFTE'!$C$4:$J$2380,8,FALSE)</f>
        <v>42.26</v>
      </c>
      <c r="G2246" s="100">
        <f>IFERROR(IF(E2246= "yes",VLOOKUP(C2246,Summary!$B:$I,5,0),0),0)</f>
        <v>0</v>
      </c>
      <c r="H2246" s="99">
        <f t="shared" si="371"/>
        <v>42.26</v>
      </c>
      <c r="I2246" s="157">
        <f>VLOOKUP($A2246,'2024-25 Salary &amp; Benefits'!$A:$I,3,FALSE)</f>
        <v>1</v>
      </c>
      <c r="J2246" s="157">
        <f>VLOOKUP($A2246,'2024-25 Salary &amp; Benefits'!$A:$I,4,FALSE)</f>
        <v>1</v>
      </c>
      <c r="K2246" s="144">
        <f t="shared" si="372"/>
        <v>42.26</v>
      </c>
      <c r="L2246" s="143">
        <f t="shared" si="373"/>
        <v>0.124</v>
      </c>
      <c r="M2246" s="145">
        <f>'2024-25 Salary &amp; Benefits'!$E$6</f>
        <v>72728</v>
      </c>
      <c r="N2246" s="145">
        <f>'2024-25 Salary &amp; Benefits'!$F$6</f>
        <v>78209</v>
      </c>
      <c r="O2246" s="9">
        <f t="shared" si="374"/>
        <v>9018.27</v>
      </c>
      <c r="P2246" s="9">
        <f t="shared" si="375"/>
        <v>679.64999999999964</v>
      </c>
      <c r="Q2246" s="9">
        <f>'2024-25 Salary &amp; Benefits'!G$6</f>
        <v>14418.72</v>
      </c>
      <c r="R2246" s="146">
        <f>'2024-25 Salary &amp; Benefits'!H$6</f>
        <v>0.18149999999999999</v>
      </c>
      <c r="S2246" s="146">
        <f>'2024-25 Salary &amp; Benefits'!I$6</f>
        <v>0.17510000000000001</v>
      </c>
      <c r="T2246" s="9">
        <f t="shared" si="376"/>
        <v>3543.74</v>
      </c>
      <c r="U2246" s="9">
        <f t="shared" si="377"/>
        <v>161.63</v>
      </c>
      <c r="V2246" s="9">
        <f t="shared" si="378"/>
        <v>28.3</v>
      </c>
      <c r="W2246" s="9">
        <f t="shared" si="379"/>
        <v>189.93</v>
      </c>
      <c r="X2246" s="22">
        <f t="shared" si="380"/>
        <v>13431.59</v>
      </c>
    </row>
    <row r="2247" spans="1:24">
      <c r="A2247" s="78" t="s">
        <v>2530</v>
      </c>
      <c r="B2247" s="90" t="s">
        <v>2212</v>
      </c>
      <c r="C2247" s="91">
        <v>5723</v>
      </c>
      <c r="D2247" s="90" t="s">
        <v>3213</v>
      </c>
      <c r="E2247" s="110" t="str">
        <f>VLOOKUP($C2247,'2023-24 School Level AAFTE'!$C$4:$L$2380,9,FALSE)</f>
        <v>Yes</v>
      </c>
      <c r="F2247" s="98">
        <f>VLOOKUP($C2247,'2023-24 School Level AAFTE'!$C$4:$J$2380,8,FALSE)</f>
        <v>3.71</v>
      </c>
      <c r="G2247" s="100">
        <f>IFERROR(IF(E2247= "yes",VLOOKUP(C2247,Summary!$B:$I,5,0),0),0)</f>
        <v>0</v>
      </c>
      <c r="H2247" s="99">
        <f t="shared" si="371"/>
        <v>3.71</v>
      </c>
      <c r="I2247" s="157">
        <f>VLOOKUP($A2247,'2024-25 Salary &amp; Benefits'!$A:$I,3,FALSE)</f>
        <v>1</v>
      </c>
      <c r="J2247" s="157">
        <f>VLOOKUP($A2247,'2024-25 Salary &amp; Benefits'!$A:$I,4,FALSE)</f>
        <v>1</v>
      </c>
      <c r="K2247" s="144">
        <f t="shared" si="372"/>
        <v>3.71</v>
      </c>
      <c r="L2247" s="143">
        <f t="shared" si="373"/>
        <v>1.0999999999999999E-2</v>
      </c>
      <c r="M2247" s="145">
        <f>'2024-25 Salary &amp; Benefits'!$E$6</f>
        <v>72728</v>
      </c>
      <c r="N2247" s="145">
        <f>'2024-25 Salary &amp; Benefits'!$F$6</f>
        <v>78209</v>
      </c>
      <c r="O2247" s="9">
        <f t="shared" si="374"/>
        <v>800.01</v>
      </c>
      <c r="P2247" s="9">
        <f t="shared" si="375"/>
        <v>60.289999999999964</v>
      </c>
      <c r="Q2247" s="9">
        <f>'2024-25 Salary &amp; Benefits'!G$6</f>
        <v>14418.72</v>
      </c>
      <c r="R2247" s="146">
        <f>'2024-25 Salary &amp; Benefits'!H$6</f>
        <v>0.18149999999999999</v>
      </c>
      <c r="S2247" s="146">
        <f>'2024-25 Salary &amp; Benefits'!I$6</f>
        <v>0.17510000000000001</v>
      </c>
      <c r="T2247" s="9">
        <f t="shared" si="376"/>
        <v>314.36</v>
      </c>
      <c r="U2247" s="9">
        <f t="shared" si="377"/>
        <v>14.34</v>
      </c>
      <c r="V2247" s="9">
        <f t="shared" si="378"/>
        <v>2.5099999999999998</v>
      </c>
      <c r="W2247" s="9">
        <f t="shared" si="379"/>
        <v>16.850000000000001</v>
      </c>
      <c r="X2247" s="22">
        <f t="shared" si="380"/>
        <v>1191.5099999999998</v>
      </c>
    </row>
    <row r="2248" spans="1:24">
      <c r="A2248" s="78" t="s">
        <v>2290</v>
      </c>
      <c r="B2248" s="90" t="s">
        <v>418</v>
      </c>
      <c r="C2248" s="91">
        <v>2792</v>
      </c>
      <c r="D2248" s="90" t="s">
        <v>419</v>
      </c>
      <c r="E2248" s="110" t="str">
        <f>VLOOKUP($C2248,'2023-24 School Level AAFTE'!$C$4:$L$2380,9,FALSE)</f>
        <v>Yes</v>
      </c>
      <c r="F2248" s="98">
        <f>VLOOKUP($C2248,'2023-24 School Level AAFTE'!$C$4:$J$2380,8,FALSE)</f>
        <v>378.71</v>
      </c>
      <c r="G2248" s="100">
        <f>IFERROR(IF(E2248= "yes",VLOOKUP(C2248,Summary!$B:$I,5,0),0),0)</f>
        <v>0</v>
      </c>
      <c r="H2248" s="99">
        <f t="shared" si="371"/>
        <v>378.71</v>
      </c>
      <c r="I2248" s="157">
        <f>VLOOKUP($A2248,'2024-25 Salary &amp; Benefits'!$A:$I,3,FALSE)</f>
        <v>1</v>
      </c>
      <c r="J2248" s="157">
        <f>VLOOKUP($A2248,'2024-25 Salary &amp; Benefits'!$A:$I,4,FALSE)</f>
        <v>1</v>
      </c>
      <c r="K2248" s="144">
        <f t="shared" si="372"/>
        <v>378.71</v>
      </c>
      <c r="L2248" s="143">
        <f t="shared" si="373"/>
        <v>1.111</v>
      </c>
      <c r="M2248" s="145">
        <f>'2024-25 Salary &amp; Benefits'!$E$6</f>
        <v>72728</v>
      </c>
      <c r="N2248" s="145">
        <f>'2024-25 Salary &amp; Benefits'!$F$6</f>
        <v>78209</v>
      </c>
      <c r="O2248" s="9">
        <f t="shared" si="374"/>
        <v>80800.81</v>
      </c>
      <c r="P2248" s="9">
        <f t="shared" si="375"/>
        <v>6089.3899999999994</v>
      </c>
      <c r="Q2248" s="9">
        <f>'2024-25 Salary &amp; Benefits'!G$6</f>
        <v>14418.72</v>
      </c>
      <c r="R2248" s="146">
        <f>'2024-25 Salary &amp; Benefits'!H$6</f>
        <v>0.18149999999999999</v>
      </c>
      <c r="S2248" s="146">
        <f>'2024-25 Salary &amp; Benefits'!I$6</f>
        <v>0.17510000000000001</v>
      </c>
      <c r="T2248" s="9">
        <f t="shared" si="376"/>
        <v>31750.799999999999</v>
      </c>
      <c r="U2248" s="9">
        <f t="shared" si="377"/>
        <v>1448.17</v>
      </c>
      <c r="V2248" s="9">
        <f t="shared" si="378"/>
        <v>253.57</v>
      </c>
      <c r="W2248" s="9">
        <f t="shared" si="379"/>
        <v>1701.74</v>
      </c>
      <c r="X2248" s="22">
        <f t="shared" si="380"/>
        <v>120342.74</v>
      </c>
    </row>
    <row r="2249" spans="1:24">
      <c r="A2249" s="78" t="s">
        <v>2290</v>
      </c>
      <c r="B2249" s="90" t="s">
        <v>418</v>
      </c>
      <c r="C2249" s="91">
        <v>3273</v>
      </c>
      <c r="D2249" s="90" t="s">
        <v>420</v>
      </c>
      <c r="E2249" s="110" t="str">
        <f>VLOOKUP($C2249,'2023-24 School Level AAFTE'!$C$4:$L$2380,9,FALSE)</f>
        <v>Yes</v>
      </c>
      <c r="F2249" s="98">
        <f>VLOOKUP($C2249,'2023-24 School Level AAFTE'!$C$4:$J$2380,8,FALSE)</f>
        <v>300.71999999999997</v>
      </c>
      <c r="G2249" s="100">
        <f>IFERROR(IF(E2249= "yes",VLOOKUP(C2249,Summary!$B:$I,5,0),0),0)</f>
        <v>0</v>
      </c>
      <c r="H2249" s="99">
        <f t="shared" si="371"/>
        <v>300.71999999999997</v>
      </c>
      <c r="I2249" s="157">
        <f>VLOOKUP($A2249,'2024-25 Salary &amp; Benefits'!$A:$I,3,FALSE)</f>
        <v>1</v>
      </c>
      <c r="J2249" s="157">
        <f>VLOOKUP($A2249,'2024-25 Salary &amp; Benefits'!$A:$I,4,FALSE)</f>
        <v>1</v>
      </c>
      <c r="K2249" s="144">
        <f t="shared" si="372"/>
        <v>300.71999999999997</v>
      </c>
      <c r="L2249" s="143">
        <f t="shared" si="373"/>
        <v>0.88200000000000001</v>
      </c>
      <c r="M2249" s="145">
        <f>'2024-25 Salary &amp; Benefits'!$E$6</f>
        <v>72728</v>
      </c>
      <c r="N2249" s="145">
        <f>'2024-25 Salary &amp; Benefits'!$F$6</f>
        <v>78209</v>
      </c>
      <c r="O2249" s="9">
        <f t="shared" si="374"/>
        <v>64146.1</v>
      </c>
      <c r="P2249" s="9">
        <f t="shared" si="375"/>
        <v>4834.239999999998</v>
      </c>
      <c r="Q2249" s="9">
        <f>'2024-25 Salary &amp; Benefits'!G$6</f>
        <v>14418.72</v>
      </c>
      <c r="R2249" s="146">
        <f>'2024-25 Salary &amp; Benefits'!H$6</f>
        <v>0.18149999999999999</v>
      </c>
      <c r="S2249" s="146">
        <f>'2024-25 Salary &amp; Benefits'!I$6</f>
        <v>0.17510000000000001</v>
      </c>
      <c r="T2249" s="9">
        <f t="shared" si="376"/>
        <v>25206.3</v>
      </c>
      <c r="U2249" s="9">
        <f t="shared" si="377"/>
        <v>1149.67</v>
      </c>
      <c r="V2249" s="9">
        <f t="shared" si="378"/>
        <v>201.31</v>
      </c>
      <c r="W2249" s="9">
        <f t="shared" si="379"/>
        <v>1350.98</v>
      </c>
      <c r="X2249" s="22">
        <f t="shared" si="380"/>
        <v>95537.619999999981</v>
      </c>
    </row>
    <row r="2250" spans="1:24">
      <c r="A2250" s="78" t="s">
        <v>2290</v>
      </c>
      <c r="B2250" s="90" t="s">
        <v>418</v>
      </c>
      <c r="C2250" s="91">
        <v>3909</v>
      </c>
      <c r="D2250" s="90" t="s">
        <v>421</v>
      </c>
      <c r="E2250" s="110" t="str">
        <f>VLOOKUP($C2250,'2023-24 School Level AAFTE'!$C$4:$L$2380,9,FALSE)</f>
        <v>Yes</v>
      </c>
      <c r="F2250" s="98">
        <f>VLOOKUP($C2250,'2023-24 School Level AAFTE'!$C$4:$J$2380,8,FALSE)</f>
        <v>226.14</v>
      </c>
      <c r="G2250" s="100">
        <f>IFERROR(IF(E2250= "yes",VLOOKUP(C2250,Summary!$B:$I,5,0),0),0)</f>
        <v>0</v>
      </c>
      <c r="H2250" s="99">
        <f t="shared" si="371"/>
        <v>226.14</v>
      </c>
      <c r="I2250" s="157">
        <f>VLOOKUP($A2250,'2024-25 Salary &amp; Benefits'!$A:$I,3,FALSE)</f>
        <v>1</v>
      </c>
      <c r="J2250" s="157">
        <f>VLOOKUP($A2250,'2024-25 Salary &amp; Benefits'!$A:$I,4,FALSE)</f>
        <v>1</v>
      </c>
      <c r="K2250" s="144">
        <f t="shared" si="372"/>
        <v>226.14</v>
      </c>
      <c r="L2250" s="143">
        <f t="shared" si="373"/>
        <v>0.66300000000000003</v>
      </c>
      <c r="M2250" s="145">
        <f>'2024-25 Salary &amp; Benefits'!$E$6</f>
        <v>72728</v>
      </c>
      <c r="N2250" s="145">
        <f>'2024-25 Salary &amp; Benefits'!$F$6</f>
        <v>78209</v>
      </c>
      <c r="O2250" s="9">
        <f t="shared" si="374"/>
        <v>48218.66</v>
      </c>
      <c r="P2250" s="9">
        <f t="shared" si="375"/>
        <v>3633.9099999999962</v>
      </c>
      <c r="Q2250" s="9">
        <f>'2024-25 Salary &amp; Benefits'!G$6</f>
        <v>14418.72</v>
      </c>
      <c r="R2250" s="146">
        <f>'2024-25 Salary &amp; Benefits'!H$6</f>
        <v>0.18149999999999999</v>
      </c>
      <c r="S2250" s="146">
        <f>'2024-25 Salary &amp; Benefits'!I$6</f>
        <v>0.17510000000000001</v>
      </c>
      <c r="T2250" s="9">
        <f t="shared" si="376"/>
        <v>18947.599999999999</v>
      </c>
      <c r="U2250" s="9">
        <f t="shared" si="377"/>
        <v>864.21</v>
      </c>
      <c r="V2250" s="9">
        <f t="shared" si="378"/>
        <v>151.32</v>
      </c>
      <c r="W2250" s="9">
        <f t="shared" si="379"/>
        <v>1015.53</v>
      </c>
      <c r="X2250" s="22">
        <f t="shared" si="380"/>
        <v>71815.700000000012</v>
      </c>
    </row>
    <row r="2251" spans="1:24">
      <c r="A2251" t="s">
        <v>2259</v>
      </c>
      <c r="B2251" s="90" t="s">
        <v>211</v>
      </c>
      <c r="C2251" s="3">
        <v>1899</v>
      </c>
      <c r="D2251" t="s">
        <v>3229</v>
      </c>
      <c r="E2251" s="110" t="str">
        <f>VLOOKUP($C2251,'2023-24 School Level AAFTE'!$C$4:$L$2380,9,FALSE)</f>
        <v>No</v>
      </c>
      <c r="F2251" s="98">
        <f>VLOOKUP($C2251,'2023-24 School Level AAFTE'!$C$4:$J$2380,8,FALSE)</f>
        <v>0</v>
      </c>
      <c r="G2251" s="100">
        <f>IFERROR(IF(E2251= "yes",VLOOKUP(C2251,Summary!$B:$I,5,0),0),0)</f>
        <v>0</v>
      </c>
      <c r="H2251" s="99">
        <f t="shared" si="371"/>
        <v>0</v>
      </c>
      <c r="I2251" s="157">
        <f>VLOOKUP($A2251,'2024-25 Salary &amp; Benefits'!$A:$I,3,FALSE)</f>
        <v>1.06</v>
      </c>
      <c r="J2251" s="157">
        <f>VLOOKUP($A2251,'2024-25 Salary &amp; Benefits'!$A:$I,4,FALSE)</f>
        <v>1.06</v>
      </c>
      <c r="K2251" s="144">
        <f t="shared" si="372"/>
        <v>0</v>
      </c>
      <c r="L2251" s="143">
        <f t="shared" si="373"/>
        <v>0</v>
      </c>
      <c r="M2251" s="145">
        <f>'2024-25 Salary &amp; Benefits'!$E$6</f>
        <v>72728</v>
      </c>
      <c r="N2251" s="145">
        <f>'2024-25 Salary &amp; Benefits'!$F$6</f>
        <v>78209</v>
      </c>
      <c r="O2251" s="9">
        <f t="shared" si="374"/>
        <v>0</v>
      </c>
      <c r="P2251" s="9">
        <f t="shared" si="375"/>
        <v>0</v>
      </c>
      <c r="Q2251" s="9">
        <f>'2024-25 Salary &amp; Benefits'!G$6</f>
        <v>14418.72</v>
      </c>
      <c r="R2251" s="146">
        <f>'2024-25 Salary &amp; Benefits'!H$6</f>
        <v>0.18149999999999999</v>
      </c>
      <c r="S2251" s="146">
        <f>'2024-25 Salary &amp; Benefits'!I$6</f>
        <v>0.17510000000000001</v>
      </c>
      <c r="T2251" s="9">
        <f t="shared" si="376"/>
        <v>0</v>
      </c>
      <c r="U2251" s="9">
        <f t="shared" si="377"/>
        <v>0</v>
      </c>
      <c r="V2251" s="9">
        <f t="shared" si="378"/>
        <v>0</v>
      </c>
      <c r="W2251" s="9">
        <f t="shared" si="379"/>
        <v>0</v>
      </c>
      <c r="X2251" s="22">
        <f t="shared" si="380"/>
        <v>0</v>
      </c>
    </row>
    <row r="2252" spans="1:24">
      <c r="A2252" s="78" t="s">
        <v>2259</v>
      </c>
      <c r="B2252" s="90" t="s">
        <v>211</v>
      </c>
      <c r="C2252" s="91">
        <v>4549</v>
      </c>
      <c r="D2252" s="90" t="s">
        <v>217</v>
      </c>
      <c r="E2252" s="110" t="str">
        <f>VLOOKUP($C2252,'2023-24 School Level AAFTE'!$C$4:$L$2380,9,FALSE)</f>
        <v>No</v>
      </c>
      <c r="F2252" s="98">
        <f>VLOOKUP($C2252,'2023-24 School Level AAFTE'!$C$4:$J$2380,8,FALSE)</f>
        <v>171.93</v>
      </c>
      <c r="G2252" s="100">
        <f>IFERROR(IF(E2252= "yes",VLOOKUP(C2252,Summary!$B:$I,5,0),0),0)</f>
        <v>0</v>
      </c>
      <c r="H2252" s="99">
        <f t="shared" si="371"/>
        <v>0</v>
      </c>
      <c r="I2252" s="157">
        <f>VLOOKUP($A2252,'2024-25 Salary &amp; Benefits'!$A:$I,3,FALSE)</f>
        <v>1.06</v>
      </c>
      <c r="J2252" s="157">
        <f>VLOOKUP($A2252,'2024-25 Salary &amp; Benefits'!$A:$I,4,FALSE)</f>
        <v>1.06</v>
      </c>
      <c r="K2252" s="144">
        <f t="shared" si="372"/>
        <v>0</v>
      </c>
      <c r="L2252" s="143">
        <f t="shared" si="373"/>
        <v>0</v>
      </c>
      <c r="M2252" s="145">
        <f>'2024-25 Salary &amp; Benefits'!$E$6</f>
        <v>72728</v>
      </c>
      <c r="N2252" s="145">
        <f>'2024-25 Salary &amp; Benefits'!$F$6</f>
        <v>78209</v>
      </c>
      <c r="O2252" s="9">
        <f t="shared" si="374"/>
        <v>0</v>
      </c>
      <c r="P2252" s="9">
        <f t="shared" si="375"/>
        <v>0</v>
      </c>
      <c r="Q2252" s="9">
        <f>'2024-25 Salary &amp; Benefits'!G$6</f>
        <v>14418.72</v>
      </c>
      <c r="R2252" s="146">
        <f>'2024-25 Salary &amp; Benefits'!H$6</f>
        <v>0.18149999999999999</v>
      </c>
      <c r="S2252" s="146">
        <f>'2024-25 Salary &amp; Benefits'!I$6</f>
        <v>0.17510000000000001</v>
      </c>
      <c r="T2252" s="9">
        <f t="shared" si="376"/>
        <v>0</v>
      </c>
      <c r="U2252" s="9">
        <f t="shared" si="377"/>
        <v>0</v>
      </c>
      <c r="V2252" s="9">
        <f t="shared" si="378"/>
        <v>0</v>
      </c>
      <c r="W2252" s="9">
        <f t="shared" si="379"/>
        <v>0</v>
      </c>
      <c r="X2252" s="22">
        <f t="shared" si="380"/>
        <v>0</v>
      </c>
    </row>
    <row r="2253" spans="1:24">
      <c r="A2253" s="78" t="s">
        <v>2259</v>
      </c>
      <c r="B2253" s="90" t="s">
        <v>211</v>
      </c>
      <c r="C2253" s="91">
        <v>3270</v>
      </c>
      <c r="D2253" s="90" t="s">
        <v>215</v>
      </c>
      <c r="E2253" s="110" t="str">
        <f>VLOOKUP($C2253,'2023-24 School Level AAFTE'!$C$4:$L$2380,9,FALSE)</f>
        <v>No</v>
      </c>
      <c r="F2253" s="98">
        <f>VLOOKUP($C2253,'2023-24 School Level AAFTE'!$C$4:$J$2380,8,FALSE)</f>
        <v>285.16000000000003</v>
      </c>
      <c r="G2253" s="100">
        <f>IFERROR(IF(E2253= "yes",VLOOKUP(C2253,Summary!$B:$I,5,0),0),0)</f>
        <v>0</v>
      </c>
      <c r="H2253" s="99">
        <f t="shared" si="371"/>
        <v>0</v>
      </c>
      <c r="I2253" s="157">
        <f>VLOOKUP($A2253,'2024-25 Salary &amp; Benefits'!$A:$I,3,FALSE)</f>
        <v>1.06</v>
      </c>
      <c r="J2253" s="157">
        <f>VLOOKUP($A2253,'2024-25 Salary &amp; Benefits'!$A:$I,4,FALSE)</f>
        <v>1.06</v>
      </c>
      <c r="K2253" s="144">
        <f t="shared" si="372"/>
        <v>0</v>
      </c>
      <c r="L2253" s="143">
        <f t="shared" si="373"/>
        <v>0</v>
      </c>
      <c r="M2253" s="145">
        <f>'2024-25 Salary &amp; Benefits'!$E$6</f>
        <v>72728</v>
      </c>
      <c r="N2253" s="145">
        <f>'2024-25 Salary &amp; Benefits'!$F$6</f>
        <v>78209</v>
      </c>
      <c r="O2253" s="9">
        <f t="shared" si="374"/>
        <v>0</v>
      </c>
      <c r="P2253" s="9">
        <f t="shared" si="375"/>
        <v>0</v>
      </c>
      <c r="Q2253" s="9">
        <f>'2024-25 Salary &amp; Benefits'!G$6</f>
        <v>14418.72</v>
      </c>
      <c r="R2253" s="146">
        <f>'2024-25 Salary &amp; Benefits'!H$6</f>
        <v>0.18149999999999999</v>
      </c>
      <c r="S2253" s="146">
        <f>'2024-25 Salary &amp; Benefits'!I$6</f>
        <v>0.17510000000000001</v>
      </c>
      <c r="T2253" s="9">
        <f t="shared" si="376"/>
        <v>0</v>
      </c>
      <c r="U2253" s="9">
        <f t="shared" si="377"/>
        <v>0</v>
      </c>
      <c r="V2253" s="9">
        <f t="shared" si="378"/>
        <v>0</v>
      </c>
      <c r="W2253" s="9">
        <f t="shared" si="379"/>
        <v>0</v>
      </c>
      <c r="X2253" s="22">
        <f t="shared" si="380"/>
        <v>0</v>
      </c>
    </row>
    <row r="2254" spans="1:24">
      <c r="A2254" s="78" t="s">
        <v>2259</v>
      </c>
      <c r="B2254" s="90" t="s">
        <v>211</v>
      </c>
      <c r="C2254" s="91">
        <v>5494</v>
      </c>
      <c r="D2254" s="90" t="s">
        <v>2619</v>
      </c>
      <c r="E2254" s="110" t="str">
        <f>VLOOKUP($C2254,'2023-24 School Level AAFTE'!$C$4:$L$2380,9,FALSE)</f>
        <v>No</v>
      </c>
      <c r="F2254" s="98">
        <f>VLOOKUP($C2254,'2023-24 School Level AAFTE'!$C$4:$J$2380,8,FALSE)</f>
        <v>346</v>
      </c>
      <c r="G2254" s="100">
        <f>IFERROR(IF(E2254= "yes",VLOOKUP(C2254,Summary!$B:$I,5,0),0),0)</f>
        <v>0</v>
      </c>
      <c r="H2254" s="99">
        <f t="shared" si="371"/>
        <v>0</v>
      </c>
      <c r="I2254" s="157">
        <f>VLOOKUP($A2254,'2024-25 Salary &amp; Benefits'!$A:$I,3,FALSE)</f>
        <v>1.06</v>
      </c>
      <c r="J2254" s="157">
        <f>VLOOKUP($A2254,'2024-25 Salary &amp; Benefits'!$A:$I,4,FALSE)</f>
        <v>1.06</v>
      </c>
      <c r="K2254" s="144">
        <f t="shared" si="372"/>
        <v>0</v>
      </c>
      <c r="L2254" s="143">
        <f t="shared" si="373"/>
        <v>0</v>
      </c>
      <c r="M2254" s="145">
        <f>'2024-25 Salary &amp; Benefits'!$E$6</f>
        <v>72728</v>
      </c>
      <c r="N2254" s="145">
        <f>'2024-25 Salary &amp; Benefits'!$F$6</f>
        <v>78209</v>
      </c>
      <c r="O2254" s="9">
        <f t="shared" si="374"/>
        <v>0</v>
      </c>
      <c r="P2254" s="9">
        <f t="shared" si="375"/>
        <v>0</v>
      </c>
      <c r="Q2254" s="9">
        <f>'2024-25 Salary &amp; Benefits'!G$6</f>
        <v>14418.72</v>
      </c>
      <c r="R2254" s="146">
        <f>'2024-25 Salary &amp; Benefits'!H$6</f>
        <v>0.18149999999999999</v>
      </c>
      <c r="S2254" s="146">
        <f>'2024-25 Salary &amp; Benefits'!I$6</f>
        <v>0.17510000000000001</v>
      </c>
      <c r="T2254" s="9">
        <f t="shared" si="376"/>
        <v>0</v>
      </c>
      <c r="U2254" s="9">
        <f t="shared" si="377"/>
        <v>0</v>
      </c>
      <c r="V2254" s="9">
        <f t="shared" si="378"/>
        <v>0</v>
      </c>
      <c r="W2254" s="9">
        <f t="shared" si="379"/>
        <v>0</v>
      </c>
      <c r="X2254" s="22">
        <f t="shared" si="380"/>
        <v>0</v>
      </c>
    </row>
    <row r="2255" spans="1:24">
      <c r="A2255" s="75" t="s">
        <v>2259</v>
      </c>
      <c r="B2255" s="90" t="s">
        <v>211</v>
      </c>
      <c r="C2255" s="91">
        <v>2911</v>
      </c>
      <c r="D2255" s="90" t="s">
        <v>213</v>
      </c>
      <c r="E2255" s="110" t="str">
        <f>VLOOKUP($C2255,'2023-24 School Level AAFTE'!$C$4:$L$2380,9,FALSE)</f>
        <v>No</v>
      </c>
      <c r="F2255" s="98">
        <f>VLOOKUP($C2255,'2023-24 School Level AAFTE'!$C$4:$J$2380,8,FALSE)</f>
        <v>233.86</v>
      </c>
      <c r="G2255" s="100">
        <f>IFERROR(IF(E2255= "yes",VLOOKUP(C2255,Summary!$B:$I,5,0),0),0)</f>
        <v>0</v>
      </c>
      <c r="H2255" s="99">
        <f t="shared" si="371"/>
        <v>0</v>
      </c>
      <c r="I2255" s="157">
        <f>VLOOKUP($A2255,'2024-25 Salary &amp; Benefits'!$A:$I,3,FALSE)</f>
        <v>1.06</v>
      </c>
      <c r="J2255" s="157">
        <f>VLOOKUP($A2255,'2024-25 Salary &amp; Benefits'!$A:$I,4,FALSE)</f>
        <v>1.06</v>
      </c>
      <c r="K2255" s="144">
        <f t="shared" si="372"/>
        <v>0</v>
      </c>
      <c r="L2255" s="143">
        <f t="shared" si="373"/>
        <v>0</v>
      </c>
      <c r="M2255" s="145">
        <f>'2024-25 Salary &amp; Benefits'!$E$6</f>
        <v>72728</v>
      </c>
      <c r="N2255" s="145">
        <f>'2024-25 Salary &amp; Benefits'!$F$6</f>
        <v>78209</v>
      </c>
      <c r="O2255" s="9">
        <f t="shared" si="374"/>
        <v>0</v>
      </c>
      <c r="P2255" s="9">
        <f t="shared" si="375"/>
        <v>0</v>
      </c>
      <c r="Q2255" s="9">
        <f>'2024-25 Salary &amp; Benefits'!G$6</f>
        <v>14418.72</v>
      </c>
      <c r="R2255" s="146">
        <f>'2024-25 Salary &amp; Benefits'!H$6</f>
        <v>0.18149999999999999</v>
      </c>
      <c r="S2255" s="146">
        <f>'2024-25 Salary &amp; Benefits'!I$6</f>
        <v>0.17510000000000001</v>
      </c>
      <c r="T2255" s="9">
        <f t="shared" si="376"/>
        <v>0</v>
      </c>
      <c r="U2255" s="9">
        <f t="shared" si="377"/>
        <v>0</v>
      </c>
      <c r="V2255" s="9">
        <f t="shared" si="378"/>
        <v>0</v>
      </c>
      <c r="W2255" s="9">
        <f t="shared" si="379"/>
        <v>0</v>
      </c>
      <c r="X2255" s="22">
        <f t="shared" si="380"/>
        <v>0</v>
      </c>
    </row>
    <row r="2256" spans="1:24">
      <c r="A2256" s="78" t="s">
        <v>2259</v>
      </c>
      <c r="B2256" s="90" t="s">
        <v>211</v>
      </c>
      <c r="C2256" s="91">
        <v>2509</v>
      </c>
      <c r="D2256" s="90" t="s">
        <v>212</v>
      </c>
      <c r="E2256" s="110" t="str">
        <f>VLOOKUP($C2256,'2023-24 School Level AAFTE'!$C$4:$L$2380,9,FALSE)</f>
        <v>Yes</v>
      </c>
      <c r="F2256" s="98">
        <f>VLOOKUP($C2256,'2023-24 School Level AAFTE'!$C$4:$J$2380,8,FALSE)</f>
        <v>288.33</v>
      </c>
      <c r="G2256" s="100">
        <f>IFERROR(IF(E2256= "yes",VLOOKUP(C2256,Summary!$B:$I,5,0),0),0)</f>
        <v>0</v>
      </c>
      <c r="H2256" s="99">
        <f t="shared" si="371"/>
        <v>288.33</v>
      </c>
      <c r="I2256" s="157">
        <f>VLOOKUP($A2256,'2024-25 Salary &amp; Benefits'!$A:$I,3,FALSE)</f>
        <v>1.06</v>
      </c>
      <c r="J2256" s="157">
        <f>VLOOKUP($A2256,'2024-25 Salary &amp; Benefits'!$A:$I,4,FALSE)</f>
        <v>1.06</v>
      </c>
      <c r="K2256" s="144">
        <f t="shared" si="372"/>
        <v>288.33</v>
      </c>
      <c r="L2256" s="143">
        <f t="shared" si="373"/>
        <v>0.84599999999999997</v>
      </c>
      <c r="M2256" s="145">
        <f>'2024-25 Salary &amp; Benefits'!$E$6</f>
        <v>72728</v>
      </c>
      <c r="N2256" s="145">
        <f>'2024-25 Salary &amp; Benefits'!$F$6</f>
        <v>78209</v>
      </c>
      <c r="O2256" s="9">
        <f t="shared" si="374"/>
        <v>65219.56</v>
      </c>
      <c r="P2256" s="9">
        <f t="shared" si="375"/>
        <v>4915.1399999999994</v>
      </c>
      <c r="Q2256" s="9">
        <f>'2024-25 Salary &amp; Benefits'!G$6</f>
        <v>14418.72</v>
      </c>
      <c r="R2256" s="146">
        <f>'2024-25 Salary &amp; Benefits'!H$6</f>
        <v>0.18149999999999999</v>
      </c>
      <c r="S2256" s="146">
        <f>'2024-25 Salary &amp; Benefits'!I$6</f>
        <v>0.17510000000000001</v>
      </c>
      <c r="T2256" s="9">
        <f t="shared" si="376"/>
        <v>24896.23</v>
      </c>
      <c r="U2256" s="9">
        <f t="shared" si="377"/>
        <v>1168.9100000000001</v>
      </c>
      <c r="V2256" s="9">
        <f t="shared" si="378"/>
        <v>204.68</v>
      </c>
      <c r="W2256" s="9">
        <f t="shared" si="379"/>
        <v>1373.5900000000001</v>
      </c>
      <c r="X2256" s="22">
        <f t="shared" si="380"/>
        <v>96404.51999999999</v>
      </c>
    </row>
    <row r="2257" spans="1:24">
      <c r="A2257" s="78" t="s">
        <v>2259</v>
      </c>
      <c r="B2257" s="90" t="s">
        <v>211</v>
      </c>
      <c r="C2257" s="91">
        <v>4207</v>
      </c>
      <c r="D2257" s="90" t="s">
        <v>216</v>
      </c>
      <c r="E2257" s="110" t="str">
        <f>VLOOKUP($C2257,'2023-24 School Level AAFTE'!$C$4:$L$2380,9,FALSE)</f>
        <v>No</v>
      </c>
      <c r="F2257" s="98">
        <f>VLOOKUP($C2257,'2023-24 School Level AAFTE'!$C$4:$J$2380,8,FALSE)</f>
        <v>437.45</v>
      </c>
      <c r="G2257" s="100">
        <f>IFERROR(IF(E2257= "yes",VLOOKUP(C2257,Summary!$B:$I,5,0),0),0)</f>
        <v>0</v>
      </c>
      <c r="H2257" s="99">
        <f t="shared" si="371"/>
        <v>0</v>
      </c>
      <c r="I2257" s="157">
        <f>VLOOKUP($A2257,'2024-25 Salary &amp; Benefits'!$A:$I,3,FALSE)</f>
        <v>1.06</v>
      </c>
      <c r="J2257" s="157">
        <f>VLOOKUP($A2257,'2024-25 Salary &amp; Benefits'!$A:$I,4,FALSE)</f>
        <v>1.06</v>
      </c>
      <c r="K2257" s="144">
        <f t="shared" si="372"/>
        <v>0</v>
      </c>
      <c r="L2257" s="143">
        <f t="shared" si="373"/>
        <v>0</v>
      </c>
      <c r="M2257" s="145">
        <f>'2024-25 Salary &amp; Benefits'!$E$6</f>
        <v>72728</v>
      </c>
      <c r="N2257" s="145">
        <f>'2024-25 Salary &amp; Benefits'!$F$6</f>
        <v>78209</v>
      </c>
      <c r="O2257" s="9">
        <f t="shared" si="374"/>
        <v>0</v>
      </c>
      <c r="P2257" s="9">
        <f t="shared" si="375"/>
        <v>0</v>
      </c>
      <c r="Q2257" s="9">
        <f>'2024-25 Salary &amp; Benefits'!G$6</f>
        <v>14418.72</v>
      </c>
      <c r="R2257" s="146">
        <f>'2024-25 Salary &amp; Benefits'!H$6</f>
        <v>0.18149999999999999</v>
      </c>
      <c r="S2257" s="146">
        <f>'2024-25 Salary &amp; Benefits'!I$6</f>
        <v>0.17510000000000001</v>
      </c>
      <c r="T2257" s="9">
        <f t="shared" si="376"/>
        <v>0</v>
      </c>
      <c r="U2257" s="9">
        <f t="shared" si="377"/>
        <v>0</v>
      </c>
      <c r="V2257" s="9">
        <f t="shared" si="378"/>
        <v>0</v>
      </c>
      <c r="W2257" s="9">
        <f t="shared" si="379"/>
        <v>0</v>
      </c>
      <c r="X2257" s="22">
        <f t="shared" si="380"/>
        <v>0</v>
      </c>
    </row>
    <row r="2258" spans="1:24">
      <c r="A2258" s="78" t="s">
        <v>2259</v>
      </c>
      <c r="B2258" s="90" t="s">
        <v>211</v>
      </c>
      <c r="C2258" s="91">
        <v>3147</v>
      </c>
      <c r="D2258" s="90" t="s">
        <v>214</v>
      </c>
      <c r="E2258" s="110" t="str">
        <f>VLOOKUP($C2258,'2023-24 School Level AAFTE'!$C$4:$L$2380,9,FALSE)</f>
        <v>No</v>
      </c>
      <c r="F2258" s="98">
        <f>VLOOKUP($C2258,'2023-24 School Level AAFTE'!$C$4:$J$2380,8,FALSE)</f>
        <v>966.62999999999988</v>
      </c>
      <c r="G2258" s="100">
        <f>IFERROR(IF(E2258= "yes",VLOOKUP(C2258,Summary!$B:$I,5,0),0),0)</f>
        <v>0</v>
      </c>
      <c r="H2258" s="99">
        <f t="shared" si="371"/>
        <v>0</v>
      </c>
      <c r="I2258" s="157">
        <f>VLOOKUP($A2258,'2024-25 Salary &amp; Benefits'!$A:$I,3,FALSE)</f>
        <v>1.06</v>
      </c>
      <c r="J2258" s="157">
        <f>VLOOKUP($A2258,'2024-25 Salary &amp; Benefits'!$A:$I,4,FALSE)</f>
        <v>1.06</v>
      </c>
      <c r="K2258" s="144">
        <f t="shared" si="372"/>
        <v>0</v>
      </c>
      <c r="L2258" s="143">
        <f t="shared" si="373"/>
        <v>0</v>
      </c>
      <c r="M2258" s="145">
        <f>'2024-25 Salary &amp; Benefits'!$E$6</f>
        <v>72728</v>
      </c>
      <c r="N2258" s="145">
        <f>'2024-25 Salary &amp; Benefits'!$F$6</f>
        <v>78209</v>
      </c>
      <c r="O2258" s="9">
        <f t="shared" si="374"/>
        <v>0</v>
      </c>
      <c r="P2258" s="9">
        <f t="shared" si="375"/>
        <v>0</v>
      </c>
      <c r="Q2258" s="9">
        <f>'2024-25 Salary &amp; Benefits'!G$6</f>
        <v>14418.72</v>
      </c>
      <c r="R2258" s="146">
        <f>'2024-25 Salary &amp; Benefits'!H$6</f>
        <v>0.18149999999999999</v>
      </c>
      <c r="S2258" s="146">
        <f>'2024-25 Salary &amp; Benefits'!I$6</f>
        <v>0.17510000000000001</v>
      </c>
      <c r="T2258" s="9">
        <f t="shared" si="376"/>
        <v>0</v>
      </c>
      <c r="U2258" s="9">
        <f t="shared" si="377"/>
        <v>0</v>
      </c>
      <c r="V2258" s="9">
        <f t="shared" si="378"/>
        <v>0</v>
      </c>
      <c r="W2258" s="9">
        <f t="shared" si="379"/>
        <v>0</v>
      </c>
      <c r="X2258" s="22">
        <f t="shared" si="380"/>
        <v>0</v>
      </c>
    </row>
    <row r="2259" spans="1:24">
      <c r="A2259" s="78" t="s">
        <v>2259</v>
      </c>
      <c r="B2259" s="90" t="s">
        <v>211</v>
      </c>
      <c r="C2259" s="91">
        <v>5615</v>
      </c>
      <c r="D2259" s="90" t="s">
        <v>3108</v>
      </c>
      <c r="E2259" s="110" t="str">
        <f>VLOOKUP($C2259,'2023-24 School Level AAFTE'!$C$4:$L$2380,9,FALSE)</f>
        <v>No</v>
      </c>
      <c r="F2259" s="98">
        <f>VLOOKUP($C2259,'2023-24 School Level AAFTE'!$C$4:$J$2380,8,FALSE)</f>
        <v>26.4</v>
      </c>
      <c r="G2259" s="100">
        <f>IFERROR(IF(E2259= "yes",VLOOKUP(C2259,Summary!$B:$I,5,0),0),0)</f>
        <v>0</v>
      </c>
      <c r="H2259" s="99">
        <f t="shared" si="371"/>
        <v>0</v>
      </c>
      <c r="I2259" s="157">
        <f>VLOOKUP($A2259,'2024-25 Salary &amp; Benefits'!$A:$I,3,FALSE)</f>
        <v>1.06</v>
      </c>
      <c r="J2259" s="157">
        <f>VLOOKUP($A2259,'2024-25 Salary &amp; Benefits'!$A:$I,4,FALSE)</f>
        <v>1.06</v>
      </c>
      <c r="K2259" s="144">
        <f t="shared" si="372"/>
        <v>0</v>
      </c>
      <c r="L2259" s="143">
        <f t="shared" si="373"/>
        <v>0</v>
      </c>
      <c r="M2259" s="145">
        <f>'2024-25 Salary &amp; Benefits'!$E$6</f>
        <v>72728</v>
      </c>
      <c r="N2259" s="145">
        <f>'2024-25 Salary &amp; Benefits'!$F$6</f>
        <v>78209</v>
      </c>
      <c r="O2259" s="9">
        <f t="shared" si="374"/>
        <v>0</v>
      </c>
      <c r="P2259" s="9">
        <f t="shared" si="375"/>
        <v>0</v>
      </c>
      <c r="Q2259" s="9">
        <f>'2024-25 Salary &amp; Benefits'!G$6</f>
        <v>14418.72</v>
      </c>
      <c r="R2259" s="146">
        <f>'2024-25 Salary &amp; Benefits'!H$6</f>
        <v>0.18149999999999999</v>
      </c>
      <c r="S2259" s="146">
        <f>'2024-25 Salary &amp; Benefits'!I$6</f>
        <v>0.17510000000000001</v>
      </c>
      <c r="T2259" s="9">
        <f t="shared" si="376"/>
        <v>0</v>
      </c>
      <c r="U2259" s="9">
        <f t="shared" si="377"/>
        <v>0</v>
      </c>
      <c r="V2259" s="9">
        <f t="shared" si="378"/>
        <v>0</v>
      </c>
      <c r="W2259" s="9">
        <f t="shared" si="379"/>
        <v>0</v>
      </c>
      <c r="X2259" s="22">
        <f t="shared" si="380"/>
        <v>0</v>
      </c>
    </row>
    <row r="2260" spans="1:24">
      <c r="A2260" s="78" t="s">
        <v>2229</v>
      </c>
      <c r="B2260" s="90" t="s">
        <v>0</v>
      </c>
      <c r="C2260" s="91">
        <v>3075</v>
      </c>
      <c r="D2260" s="90" t="s">
        <v>1</v>
      </c>
      <c r="E2260" s="110" t="str">
        <f>VLOOKUP($C2260,'2023-24 School Level AAFTE'!$C$4:$L$2380,9,FALSE)</f>
        <v>Yes</v>
      </c>
      <c r="F2260" s="98">
        <f>VLOOKUP($C2260,'2023-24 School Level AAFTE'!$C$4:$J$2380,8,FALSE)</f>
        <v>66.760000000000005</v>
      </c>
      <c r="G2260" s="100">
        <f>IFERROR(IF(E2260= "yes",VLOOKUP(C2260,Summary!$B:$I,5,0),0),0)</f>
        <v>0</v>
      </c>
      <c r="H2260" s="99">
        <f t="shared" si="371"/>
        <v>66.760000000000005</v>
      </c>
      <c r="I2260" s="157">
        <f>VLOOKUP($A2260,'2024-25 Salary &amp; Benefits'!$A:$I,3,FALSE)</f>
        <v>1</v>
      </c>
      <c r="J2260" s="157">
        <f>VLOOKUP($A2260,'2024-25 Salary &amp; Benefits'!$A:$I,4,FALSE)</f>
        <v>1</v>
      </c>
      <c r="K2260" s="144">
        <f t="shared" si="372"/>
        <v>66.760000000000005</v>
      </c>
      <c r="L2260" s="143">
        <f t="shared" si="373"/>
        <v>0.19600000000000001</v>
      </c>
      <c r="M2260" s="145">
        <f>'2024-25 Salary &amp; Benefits'!$E$6</f>
        <v>72728</v>
      </c>
      <c r="N2260" s="145">
        <f>'2024-25 Salary &amp; Benefits'!$F$6</f>
        <v>78209</v>
      </c>
      <c r="O2260" s="9">
        <f t="shared" si="374"/>
        <v>14254.69</v>
      </c>
      <c r="P2260" s="9">
        <f t="shared" si="375"/>
        <v>1074.2699999999986</v>
      </c>
      <c r="Q2260" s="9">
        <f>'2024-25 Salary &amp; Benefits'!G$6</f>
        <v>14418.72</v>
      </c>
      <c r="R2260" s="146">
        <f>'2024-25 Salary &amp; Benefits'!H$6</f>
        <v>0.18149999999999999</v>
      </c>
      <c r="S2260" s="146">
        <f>'2024-25 Salary &amp; Benefits'!I$6</f>
        <v>0.17510000000000001</v>
      </c>
      <c r="T2260" s="9">
        <f t="shared" si="376"/>
        <v>5601.4</v>
      </c>
      <c r="U2260" s="9">
        <f t="shared" si="377"/>
        <v>255.48</v>
      </c>
      <c r="V2260" s="9">
        <f t="shared" si="378"/>
        <v>44.73</v>
      </c>
      <c r="W2260" s="9">
        <f t="shared" si="379"/>
        <v>300.20999999999998</v>
      </c>
      <c r="X2260" s="22">
        <f t="shared" si="380"/>
        <v>21230.57</v>
      </c>
    </row>
    <row r="2261" spans="1:24">
      <c r="A2261" s="78" t="s">
        <v>2277</v>
      </c>
      <c r="B2261" s="90" t="s">
        <v>352</v>
      </c>
      <c r="C2261" s="91">
        <v>2161</v>
      </c>
      <c r="D2261" s="90" t="s">
        <v>353</v>
      </c>
      <c r="E2261" s="110" t="str">
        <f>VLOOKUP($C2261,'2023-24 School Level AAFTE'!$C$4:$L$2380,9,FALSE)</f>
        <v>Yes</v>
      </c>
      <c r="F2261" s="98">
        <f>VLOOKUP($C2261,'2023-24 School Level AAFTE'!$C$4:$J$2380,8,FALSE)</f>
        <v>111</v>
      </c>
      <c r="G2261" s="100">
        <f>IFERROR(IF(E2261= "yes",VLOOKUP(C2261,Summary!$B:$I,5,0),0),0)</f>
        <v>0</v>
      </c>
      <c r="H2261" s="99">
        <f t="shared" si="371"/>
        <v>111</v>
      </c>
      <c r="I2261" s="157">
        <f>VLOOKUP($A2261,'2024-25 Salary &amp; Benefits'!$A:$I,3,FALSE)</f>
        <v>1</v>
      </c>
      <c r="J2261" s="157">
        <f>VLOOKUP($A2261,'2024-25 Salary &amp; Benefits'!$A:$I,4,FALSE)</f>
        <v>1</v>
      </c>
      <c r="K2261" s="144">
        <f t="shared" si="372"/>
        <v>111</v>
      </c>
      <c r="L2261" s="143">
        <f t="shared" si="373"/>
        <v>0.32600000000000001</v>
      </c>
      <c r="M2261" s="145">
        <f>'2024-25 Salary &amp; Benefits'!$E$6</f>
        <v>72728</v>
      </c>
      <c r="N2261" s="145">
        <f>'2024-25 Salary &amp; Benefits'!$F$6</f>
        <v>78209</v>
      </c>
      <c r="O2261" s="9">
        <f t="shared" si="374"/>
        <v>23709.33</v>
      </c>
      <c r="P2261" s="9">
        <f t="shared" si="375"/>
        <v>1786.7999999999993</v>
      </c>
      <c r="Q2261" s="9">
        <f>'2024-25 Salary &amp; Benefits'!G$6</f>
        <v>14418.72</v>
      </c>
      <c r="R2261" s="146">
        <f>'2024-25 Salary &amp; Benefits'!H$6</f>
        <v>0.18149999999999999</v>
      </c>
      <c r="S2261" s="146">
        <f>'2024-25 Salary &amp; Benefits'!I$6</f>
        <v>0.17510000000000001</v>
      </c>
      <c r="T2261" s="9">
        <f t="shared" si="376"/>
        <v>9316.61</v>
      </c>
      <c r="U2261" s="9">
        <f t="shared" si="377"/>
        <v>424.94</v>
      </c>
      <c r="V2261" s="9">
        <f t="shared" si="378"/>
        <v>74.41</v>
      </c>
      <c r="W2261" s="9">
        <f t="shared" si="379"/>
        <v>499.35</v>
      </c>
      <c r="X2261" s="22">
        <f t="shared" si="380"/>
        <v>35312.090000000004</v>
      </c>
    </row>
    <row r="2262" spans="1:24">
      <c r="A2262" s="78" t="s">
        <v>2277</v>
      </c>
      <c r="B2262" s="90" t="s">
        <v>352</v>
      </c>
      <c r="C2262" s="91">
        <v>2162</v>
      </c>
      <c r="D2262" s="90" t="s">
        <v>354</v>
      </c>
      <c r="E2262" s="110" t="str">
        <f>VLOOKUP($C2262,'2023-24 School Level AAFTE'!$C$4:$L$2380,9,FALSE)</f>
        <v>Yes</v>
      </c>
      <c r="F2262" s="98">
        <f>VLOOKUP($C2262,'2023-24 School Level AAFTE'!$C$4:$J$2380,8,FALSE)</f>
        <v>145.26999999999998</v>
      </c>
      <c r="G2262" s="100">
        <f>IFERROR(IF(E2262= "yes",VLOOKUP(C2262,Summary!$B:$I,5,0),0),0)</f>
        <v>0</v>
      </c>
      <c r="H2262" s="99">
        <f t="shared" si="371"/>
        <v>145.26999999999998</v>
      </c>
      <c r="I2262" s="157">
        <f>VLOOKUP($A2262,'2024-25 Salary &amp; Benefits'!$A:$I,3,FALSE)</f>
        <v>1</v>
      </c>
      <c r="J2262" s="157">
        <f>VLOOKUP($A2262,'2024-25 Salary &amp; Benefits'!$A:$I,4,FALSE)</f>
        <v>1</v>
      </c>
      <c r="K2262" s="144">
        <f t="shared" si="372"/>
        <v>145.26999999999998</v>
      </c>
      <c r="L2262" s="143">
        <f t="shared" si="373"/>
        <v>0.42599999999999999</v>
      </c>
      <c r="M2262" s="145">
        <f>'2024-25 Salary &amp; Benefits'!$E$6</f>
        <v>72728</v>
      </c>
      <c r="N2262" s="145">
        <f>'2024-25 Salary &amp; Benefits'!$F$6</f>
        <v>78209</v>
      </c>
      <c r="O2262" s="9">
        <f t="shared" si="374"/>
        <v>30982.13</v>
      </c>
      <c r="P2262" s="9">
        <f t="shared" si="375"/>
        <v>2334.8999999999978</v>
      </c>
      <c r="Q2262" s="9">
        <f>'2024-25 Salary &amp; Benefits'!G$6</f>
        <v>14418.72</v>
      </c>
      <c r="R2262" s="146">
        <f>'2024-25 Salary &amp; Benefits'!H$6</f>
        <v>0.18149999999999999</v>
      </c>
      <c r="S2262" s="146">
        <f>'2024-25 Salary &amp; Benefits'!I$6</f>
        <v>0.17510000000000001</v>
      </c>
      <c r="T2262" s="9">
        <f t="shared" si="376"/>
        <v>12174.47</v>
      </c>
      <c r="U2262" s="9">
        <f t="shared" si="377"/>
        <v>555.28</v>
      </c>
      <c r="V2262" s="9">
        <f t="shared" si="378"/>
        <v>97.23</v>
      </c>
      <c r="W2262" s="9">
        <f t="shared" si="379"/>
        <v>652.51</v>
      </c>
      <c r="X2262" s="22">
        <f t="shared" si="380"/>
        <v>46144.01</v>
      </c>
    </row>
    <row r="2263" spans="1:24">
      <c r="A2263" s="78" t="s">
        <v>2471</v>
      </c>
      <c r="B2263" s="90" t="s">
        <v>1902</v>
      </c>
      <c r="C2263" s="91">
        <v>2549</v>
      </c>
      <c r="D2263" s="90" t="s">
        <v>1903</v>
      </c>
      <c r="E2263" s="110" t="str">
        <f>VLOOKUP($C2263,'2023-24 School Level AAFTE'!$C$4:$L$2380,9,FALSE)</f>
        <v>Yes</v>
      </c>
      <c r="F2263" s="98">
        <f>VLOOKUP($C2263,'2023-24 School Level AAFTE'!$C$4:$J$2380,8,FALSE)</f>
        <v>150.13999999999999</v>
      </c>
      <c r="G2263" s="100">
        <f>IFERROR(IF(E2263= "yes",VLOOKUP(C2263,Summary!$B:$I,5,0),0),0)</f>
        <v>0</v>
      </c>
      <c r="H2263" s="99">
        <f t="shared" si="371"/>
        <v>150.13999999999999</v>
      </c>
      <c r="I2263" s="157">
        <f>VLOOKUP($A2263,'2024-25 Salary &amp; Benefits'!$A:$I,3,FALSE)</f>
        <v>1</v>
      </c>
      <c r="J2263" s="157">
        <f>VLOOKUP($A2263,'2024-25 Salary &amp; Benefits'!$A:$I,4,FALSE)</f>
        <v>1</v>
      </c>
      <c r="K2263" s="144">
        <f t="shared" si="372"/>
        <v>150.13999999999999</v>
      </c>
      <c r="L2263" s="143">
        <f t="shared" si="373"/>
        <v>0.44</v>
      </c>
      <c r="M2263" s="145">
        <f>'2024-25 Salary &amp; Benefits'!$E$6</f>
        <v>72728</v>
      </c>
      <c r="N2263" s="145">
        <f>'2024-25 Salary &amp; Benefits'!$F$6</f>
        <v>78209</v>
      </c>
      <c r="O2263" s="9">
        <f t="shared" si="374"/>
        <v>32000.32</v>
      </c>
      <c r="P2263" s="9">
        <f t="shared" si="375"/>
        <v>2411.6399999999994</v>
      </c>
      <c r="Q2263" s="9">
        <f>'2024-25 Salary &amp; Benefits'!G$6</f>
        <v>14418.72</v>
      </c>
      <c r="R2263" s="146">
        <f>'2024-25 Salary &amp; Benefits'!H$6</f>
        <v>0.18149999999999999</v>
      </c>
      <c r="S2263" s="146">
        <f>'2024-25 Salary &amp; Benefits'!I$6</f>
        <v>0.17510000000000001</v>
      </c>
      <c r="T2263" s="9">
        <f t="shared" si="376"/>
        <v>12574.57</v>
      </c>
      <c r="U2263" s="9">
        <f t="shared" si="377"/>
        <v>573.53</v>
      </c>
      <c r="V2263" s="9">
        <f t="shared" si="378"/>
        <v>100.43</v>
      </c>
      <c r="W2263" s="9">
        <f t="shared" si="379"/>
        <v>673.96</v>
      </c>
      <c r="X2263" s="22">
        <f t="shared" si="380"/>
        <v>47660.49</v>
      </c>
    </row>
    <row r="2264" spans="1:24">
      <c r="A2264" s="78" t="s">
        <v>2471</v>
      </c>
      <c r="B2264" s="90" t="s">
        <v>1902</v>
      </c>
      <c r="C2264" s="91">
        <v>5461</v>
      </c>
      <c r="D2264" s="90" t="s">
        <v>2620</v>
      </c>
      <c r="E2264" s="110" t="str">
        <f>VLOOKUP($C2264,'2023-24 School Level AAFTE'!$C$4:$L$2380,9,FALSE)</f>
        <v>Yes</v>
      </c>
      <c r="F2264" s="98">
        <f>VLOOKUP($C2264,'2023-24 School Level AAFTE'!$C$4:$J$2380,8,FALSE)</f>
        <v>79.569999999999993</v>
      </c>
      <c r="G2264" s="100">
        <f>IFERROR(IF(E2264= "yes",VLOOKUP(C2264,Summary!$B:$I,5,0),0),0)</f>
        <v>0</v>
      </c>
      <c r="H2264" s="99">
        <f t="shared" si="371"/>
        <v>79.569999999999993</v>
      </c>
      <c r="I2264" s="157">
        <f>VLOOKUP($A2264,'2024-25 Salary &amp; Benefits'!$A:$I,3,FALSE)</f>
        <v>1</v>
      </c>
      <c r="J2264" s="157">
        <f>VLOOKUP($A2264,'2024-25 Salary &amp; Benefits'!$A:$I,4,FALSE)</f>
        <v>1</v>
      </c>
      <c r="K2264" s="144">
        <f t="shared" si="372"/>
        <v>79.569999999999993</v>
      </c>
      <c r="L2264" s="143">
        <f t="shared" si="373"/>
        <v>0.23300000000000001</v>
      </c>
      <c r="M2264" s="145">
        <f>'2024-25 Salary &amp; Benefits'!$E$6</f>
        <v>72728</v>
      </c>
      <c r="N2264" s="145">
        <f>'2024-25 Salary &amp; Benefits'!$F$6</f>
        <v>78209</v>
      </c>
      <c r="O2264" s="9">
        <f t="shared" si="374"/>
        <v>16945.62</v>
      </c>
      <c r="P2264" s="9">
        <f t="shared" si="375"/>
        <v>1277.0800000000017</v>
      </c>
      <c r="Q2264" s="9">
        <f>'2024-25 Salary &amp; Benefits'!G$6</f>
        <v>14418.72</v>
      </c>
      <c r="R2264" s="146">
        <f>'2024-25 Salary &amp; Benefits'!H$6</f>
        <v>0.18149999999999999</v>
      </c>
      <c r="S2264" s="146">
        <f>'2024-25 Salary &amp; Benefits'!I$6</f>
        <v>0.17510000000000001</v>
      </c>
      <c r="T2264" s="9">
        <f t="shared" si="376"/>
        <v>6658.81</v>
      </c>
      <c r="U2264" s="9">
        <f t="shared" si="377"/>
        <v>303.70999999999998</v>
      </c>
      <c r="V2264" s="9">
        <f t="shared" si="378"/>
        <v>53.18</v>
      </c>
      <c r="W2264" s="9">
        <f t="shared" si="379"/>
        <v>356.89</v>
      </c>
      <c r="X2264" s="22">
        <f t="shared" si="380"/>
        <v>25238.400000000001</v>
      </c>
    </row>
    <row r="2265" spans="1:24">
      <c r="A2265" s="78" t="s">
        <v>2471</v>
      </c>
      <c r="B2265" s="90" t="s">
        <v>1902</v>
      </c>
      <c r="C2265" s="91">
        <v>2550</v>
      </c>
      <c r="D2265" s="90" t="s">
        <v>1904</v>
      </c>
      <c r="E2265" s="110" t="str">
        <f>VLOOKUP($C2265,'2023-24 School Level AAFTE'!$C$4:$L$2380,9,FALSE)</f>
        <v>Yes</v>
      </c>
      <c r="F2265" s="98">
        <f>VLOOKUP($C2265,'2023-24 School Level AAFTE'!$C$4:$J$2380,8,FALSE)</f>
        <v>94.86</v>
      </c>
      <c r="G2265" s="100">
        <f>IFERROR(IF(E2265= "yes",VLOOKUP(C2265,Summary!$B:$I,5,0),0),0)</f>
        <v>0</v>
      </c>
      <c r="H2265" s="99">
        <f t="shared" si="371"/>
        <v>94.86</v>
      </c>
      <c r="I2265" s="157">
        <f>VLOOKUP($A2265,'2024-25 Salary &amp; Benefits'!$A:$I,3,FALSE)</f>
        <v>1</v>
      </c>
      <c r="J2265" s="157">
        <f>VLOOKUP($A2265,'2024-25 Salary &amp; Benefits'!$A:$I,4,FALSE)</f>
        <v>1</v>
      </c>
      <c r="K2265" s="144">
        <f t="shared" si="372"/>
        <v>94.86</v>
      </c>
      <c r="L2265" s="143">
        <f t="shared" si="373"/>
        <v>0.27800000000000002</v>
      </c>
      <c r="M2265" s="145">
        <f>'2024-25 Salary &amp; Benefits'!$E$6</f>
        <v>72728</v>
      </c>
      <c r="N2265" s="145">
        <f>'2024-25 Salary &amp; Benefits'!$F$6</f>
        <v>78209</v>
      </c>
      <c r="O2265" s="9">
        <f t="shared" si="374"/>
        <v>20218.38</v>
      </c>
      <c r="P2265" s="9">
        <f t="shared" si="375"/>
        <v>1523.7199999999975</v>
      </c>
      <c r="Q2265" s="9">
        <f>'2024-25 Salary &amp; Benefits'!G$6</f>
        <v>14418.72</v>
      </c>
      <c r="R2265" s="146">
        <f>'2024-25 Salary &amp; Benefits'!H$6</f>
        <v>0.18149999999999999</v>
      </c>
      <c r="S2265" s="146">
        <f>'2024-25 Salary &amp; Benefits'!I$6</f>
        <v>0.17510000000000001</v>
      </c>
      <c r="T2265" s="9">
        <f t="shared" si="376"/>
        <v>7944.84</v>
      </c>
      <c r="U2265" s="9">
        <f t="shared" si="377"/>
        <v>362.37</v>
      </c>
      <c r="V2265" s="9">
        <f t="shared" si="378"/>
        <v>63.45</v>
      </c>
      <c r="W2265" s="9">
        <f t="shared" si="379"/>
        <v>425.82</v>
      </c>
      <c r="X2265" s="22">
        <f t="shared" si="380"/>
        <v>30112.76</v>
      </c>
    </row>
    <row r="2266" spans="1:24">
      <c r="A2266" s="78" t="s">
        <v>2471</v>
      </c>
      <c r="B2266" s="90" t="s">
        <v>1902</v>
      </c>
      <c r="C2266" s="91">
        <v>4232</v>
      </c>
      <c r="D2266" s="90" t="s">
        <v>1905</v>
      </c>
      <c r="E2266" s="110" t="str">
        <f>VLOOKUP($C2266,'2023-24 School Level AAFTE'!$C$4:$L$2380,9,FALSE)</f>
        <v>Yes</v>
      </c>
      <c r="F2266" s="98">
        <f>VLOOKUP($C2266,'2023-24 School Level AAFTE'!$C$4:$J$2380,8,FALSE)</f>
        <v>88.37</v>
      </c>
      <c r="G2266" s="100">
        <f>IFERROR(IF(E2266= "yes",VLOOKUP(C2266,Summary!$B:$I,5,0),0),0)</f>
        <v>0</v>
      </c>
      <c r="H2266" s="99">
        <f t="shared" si="371"/>
        <v>88.37</v>
      </c>
      <c r="I2266" s="157">
        <f>VLOOKUP($A2266,'2024-25 Salary &amp; Benefits'!$A:$I,3,FALSE)</f>
        <v>1</v>
      </c>
      <c r="J2266" s="157">
        <f>VLOOKUP($A2266,'2024-25 Salary &amp; Benefits'!$A:$I,4,FALSE)</f>
        <v>1</v>
      </c>
      <c r="K2266" s="144">
        <f t="shared" si="372"/>
        <v>88.37</v>
      </c>
      <c r="L2266" s="143">
        <f t="shared" si="373"/>
        <v>0.25900000000000001</v>
      </c>
      <c r="M2266" s="145">
        <f>'2024-25 Salary &amp; Benefits'!$E$6</f>
        <v>72728</v>
      </c>
      <c r="N2266" s="145">
        <f>'2024-25 Salary &amp; Benefits'!$F$6</f>
        <v>78209</v>
      </c>
      <c r="O2266" s="9">
        <f t="shared" si="374"/>
        <v>18836.55</v>
      </c>
      <c r="P2266" s="9">
        <f t="shared" si="375"/>
        <v>1419.5800000000017</v>
      </c>
      <c r="Q2266" s="9">
        <f>'2024-25 Salary &amp; Benefits'!G$6</f>
        <v>14418.72</v>
      </c>
      <c r="R2266" s="146">
        <f>'2024-25 Salary &amp; Benefits'!H$6</f>
        <v>0.18149999999999999</v>
      </c>
      <c r="S2266" s="146">
        <f>'2024-25 Salary &amp; Benefits'!I$6</f>
        <v>0.17510000000000001</v>
      </c>
      <c r="T2266" s="9">
        <f t="shared" si="376"/>
        <v>7401.85</v>
      </c>
      <c r="U2266" s="9">
        <f t="shared" si="377"/>
        <v>337.6</v>
      </c>
      <c r="V2266" s="9">
        <f t="shared" si="378"/>
        <v>59.11</v>
      </c>
      <c r="W2266" s="9">
        <f t="shared" si="379"/>
        <v>396.71000000000004</v>
      </c>
      <c r="X2266" s="22">
        <f t="shared" si="380"/>
        <v>28054.690000000002</v>
      </c>
    </row>
    <row r="2267" spans="1:24">
      <c r="A2267" s="78" t="s">
        <v>2248</v>
      </c>
      <c r="B2267" s="90" t="s">
        <v>119</v>
      </c>
      <c r="C2267" s="91">
        <v>3209</v>
      </c>
      <c r="D2267" s="90" t="s">
        <v>127</v>
      </c>
      <c r="E2267" s="110" t="str">
        <f>VLOOKUP($C2267,'2023-24 School Level AAFTE'!$C$4:$L$2380,9,FALSE)</f>
        <v>Yes</v>
      </c>
      <c r="F2267" s="98">
        <f>VLOOKUP($C2267,'2023-24 School Level AAFTE'!$C$4:$J$2380,8,FALSE)</f>
        <v>449.75</v>
      </c>
      <c r="G2267" s="100">
        <f>IFERROR(IF(E2267= "yes",VLOOKUP(C2267,Summary!$B:$I,5,0),0),0)</f>
        <v>0</v>
      </c>
      <c r="H2267" s="99">
        <f t="shared" si="371"/>
        <v>449.75</v>
      </c>
      <c r="I2267" s="157">
        <f>VLOOKUP($A2267,'2024-25 Salary &amp; Benefits'!$A:$I,3,FALSE)</f>
        <v>1</v>
      </c>
      <c r="J2267" s="157">
        <f>VLOOKUP($A2267,'2024-25 Salary &amp; Benefits'!$A:$I,4,FALSE)</f>
        <v>1</v>
      </c>
      <c r="K2267" s="144">
        <f t="shared" si="372"/>
        <v>449.75</v>
      </c>
      <c r="L2267" s="143">
        <f t="shared" si="373"/>
        <v>1.319</v>
      </c>
      <c r="M2267" s="145">
        <f>'2024-25 Salary &amp; Benefits'!$E$6</f>
        <v>72728</v>
      </c>
      <c r="N2267" s="145">
        <f>'2024-25 Salary &amp; Benefits'!$F$6</f>
        <v>78209</v>
      </c>
      <c r="O2267" s="9">
        <f t="shared" si="374"/>
        <v>95928.23</v>
      </c>
      <c r="P2267" s="9">
        <f t="shared" si="375"/>
        <v>7229.4400000000023</v>
      </c>
      <c r="Q2267" s="9">
        <f>'2024-25 Salary &amp; Benefits'!G$6</f>
        <v>14418.72</v>
      </c>
      <c r="R2267" s="146">
        <f>'2024-25 Salary &amp; Benefits'!H$6</f>
        <v>0.18149999999999999</v>
      </c>
      <c r="S2267" s="146">
        <f>'2024-25 Salary &amp; Benefits'!I$6</f>
        <v>0.17510000000000001</v>
      </c>
      <c r="T2267" s="9">
        <f t="shared" si="376"/>
        <v>37695.14</v>
      </c>
      <c r="U2267" s="9">
        <f t="shared" si="377"/>
        <v>1719.29</v>
      </c>
      <c r="V2267" s="9">
        <f t="shared" si="378"/>
        <v>301.05</v>
      </c>
      <c r="W2267" s="9">
        <f t="shared" si="379"/>
        <v>2020.34</v>
      </c>
      <c r="X2267" s="22">
        <f t="shared" si="380"/>
        <v>142873.15</v>
      </c>
    </row>
    <row r="2268" spans="1:24">
      <c r="A2268" s="78" t="s">
        <v>2248</v>
      </c>
      <c r="B2268" s="90" t="s">
        <v>119</v>
      </c>
      <c r="C2268" s="91">
        <v>3269</v>
      </c>
      <c r="D2268" s="90" t="s">
        <v>3109</v>
      </c>
      <c r="E2268" s="110" t="str">
        <f>VLOOKUP($C2268,'2023-24 School Level AAFTE'!$C$4:$L$2380,9,FALSE)</f>
        <v>No</v>
      </c>
      <c r="F2268" s="98">
        <f>VLOOKUP($C2268,'2023-24 School Level AAFTE'!$C$4:$J$2380,8,FALSE)</f>
        <v>2.08</v>
      </c>
      <c r="G2268" s="100">
        <f>IFERROR(IF(E2268= "yes",VLOOKUP(C2268,Summary!$B:$I,5,0),0),0)</f>
        <v>0</v>
      </c>
      <c r="H2268" s="99">
        <f t="shared" si="371"/>
        <v>0</v>
      </c>
      <c r="I2268" s="157">
        <f>VLOOKUP($A2268,'2024-25 Salary &amp; Benefits'!$A:$I,3,FALSE)</f>
        <v>1</v>
      </c>
      <c r="J2268" s="157">
        <f>VLOOKUP($A2268,'2024-25 Salary &amp; Benefits'!$A:$I,4,FALSE)</f>
        <v>1</v>
      </c>
      <c r="K2268" s="144">
        <f t="shared" si="372"/>
        <v>0</v>
      </c>
      <c r="L2268" s="143">
        <f t="shared" si="373"/>
        <v>0</v>
      </c>
      <c r="M2268" s="145">
        <f>'2024-25 Salary &amp; Benefits'!$E$6</f>
        <v>72728</v>
      </c>
      <c r="N2268" s="145">
        <f>'2024-25 Salary &amp; Benefits'!$F$6</f>
        <v>78209</v>
      </c>
      <c r="O2268" s="9">
        <f t="shared" si="374"/>
        <v>0</v>
      </c>
      <c r="P2268" s="9">
        <f t="shared" si="375"/>
        <v>0</v>
      </c>
      <c r="Q2268" s="9">
        <f>'2024-25 Salary &amp; Benefits'!G$6</f>
        <v>14418.72</v>
      </c>
      <c r="R2268" s="146">
        <f>'2024-25 Salary &amp; Benefits'!H$6</f>
        <v>0.18149999999999999</v>
      </c>
      <c r="S2268" s="146">
        <f>'2024-25 Salary &amp; Benefits'!I$6</f>
        <v>0.17510000000000001</v>
      </c>
      <c r="T2268" s="9">
        <f t="shared" si="376"/>
        <v>0</v>
      </c>
      <c r="U2268" s="9">
        <f t="shared" si="377"/>
        <v>0</v>
      </c>
      <c r="V2268" s="9">
        <f t="shared" si="378"/>
        <v>0</v>
      </c>
      <c r="W2268" s="9">
        <f t="shared" si="379"/>
        <v>0</v>
      </c>
      <c r="X2268" s="22">
        <f t="shared" si="380"/>
        <v>0</v>
      </c>
    </row>
    <row r="2269" spans="1:24">
      <c r="A2269" s="75" t="s">
        <v>2248</v>
      </c>
      <c r="B2269" s="90" t="s">
        <v>119</v>
      </c>
      <c r="C2269" s="91">
        <v>2301</v>
      </c>
      <c r="D2269" s="90" t="s">
        <v>124</v>
      </c>
      <c r="E2269" s="110" t="str">
        <f>VLOOKUP($C2269,'2023-24 School Level AAFTE'!$C$4:$L$2380,9,FALSE)</f>
        <v>Yes</v>
      </c>
      <c r="F2269" s="98">
        <f>VLOOKUP($C2269,'2023-24 School Level AAFTE'!$C$4:$J$2380,8,FALSE)</f>
        <v>336.16</v>
      </c>
      <c r="G2269" s="100">
        <f>IFERROR(IF(E2269= "yes",VLOOKUP(C2269,Summary!$B:$I,5,0),0),0)</f>
        <v>0</v>
      </c>
      <c r="H2269" s="99">
        <f t="shared" si="371"/>
        <v>336.16</v>
      </c>
      <c r="I2269" s="157">
        <f>VLOOKUP($A2269,'2024-25 Salary &amp; Benefits'!$A:$I,3,FALSE)</f>
        <v>1</v>
      </c>
      <c r="J2269" s="157">
        <f>VLOOKUP($A2269,'2024-25 Salary &amp; Benefits'!$A:$I,4,FALSE)</f>
        <v>1</v>
      </c>
      <c r="K2269" s="144">
        <f t="shared" si="372"/>
        <v>336.16</v>
      </c>
      <c r="L2269" s="143">
        <f t="shared" si="373"/>
        <v>0.98599999999999999</v>
      </c>
      <c r="M2269" s="145">
        <f>'2024-25 Salary &amp; Benefits'!$E$6</f>
        <v>72728</v>
      </c>
      <c r="N2269" s="145">
        <f>'2024-25 Salary &amp; Benefits'!$F$6</f>
        <v>78209</v>
      </c>
      <c r="O2269" s="9">
        <f t="shared" si="374"/>
        <v>71709.81</v>
      </c>
      <c r="P2269" s="9">
        <f t="shared" si="375"/>
        <v>5404.2600000000093</v>
      </c>
      <c r="Q2269" s="9">
        <f>'2024-25 Salary &amp; Benefits'!G$6</f>
        <v>14418.72</v>
      </c>
      <c r="R2269" s="146">
        <f>'2024-25 Salary &amp; Benefits'!H$6</f>
        <v>0.18149999999999999</v>
      </c>
      <c r="S2269" s="146">
        <f>'2024-25 Salary &amp; Benefits'!I$6</f>
        <v>0.17510000000000001</v>
      </c>
      <c r="T2269" s="9">
        <f t="shared" si="376"/>
        <v>28178.47</v>
      </c>
      <c r="U2269" s="9">
        <f t="shared" si="377"/>
        <v>1285.23</v>
      </c>
      <c r="V2269" s="9">
        <f t="shared" si="378"/>
        <v>225.04</v>
      </c>
      <c r="W2269" s="9">
        <f t="shared" si="379"/>
        <v>1510.27</v>
      </c>
      <c r="X2269" s="22">
        <f t="shared" si="380"/>
        <v>106802.81000000001</v>
      </c>
    </row>
    <row r="2270" spans="1:24">
      <c r="A2270" s="78" t="s">
        <v>2248</v>
      </c>
      <c r="B2270" s="90" t="s">
        <v>119</v>
      </c>
      <c r="C2270" s="91">
        <v>4432</v>
      </c>
      <c r="D2270" s="90" t="s">
        <v>132</v>
      </c>
      <c r="E2270" s="110" t="str">
        <f>VLOOKUP($C2270,'2023-24 School Level AAFTE'!$C$4:$L$2380,9,FALSE)</f>
        <v>Yes</v>
      </c>
      <c r="F2270" s="98">
        <f>VLOOKUP($C2270,'2023-24 School Level AAFTE'!$C$4:$J$2380,8,FALSE)</f>
        <v>581.13</v>
      </c>
      <c r="G2270" s="100">
        <f>IFERROR(IF(E2270= "yes",VLOOKUP(C2270,Summary!$B:$I,5,0),0),0)</f>
        <v>0</v>
      </c>
      <c r="H2270" s="99">
        <f t="shared" si="371"/>
        <v>581.13</v>
      </c>
      <c r="I2270" s="157">
        <f>VLOOKUP($A2270,'2024-25 Salary &amp; Benefits'!$A:$I,3,FALSE)</f>
        <v>1</v>
      </c>
      <c r="J2270" s="157">
        <f>VLOOKUP($A2270,'2024-25 Salary &amp; Benefits'!$A:$I,4,FALSE)</f>
        <v>1</v>
      </c>
      <c r="K2270" s="144">
        <f t="shared" si="372"/>
        <v>581.13</v>
      </c>
      <c r="L2270" s="143">
        <f t="shared" si="373"/>
        <v>1.7050000000000001</v>
      </c>
      <c r="M2270" s="145">
        <f>'2024-25 Salary &amp; Benefits'!$E$6</f>
        <v>72728</v>
      </c>
      <c r="N2270" s="145">
        <f>'2024-25 Salary &amp; Benefits'!$F$6</f>
        <v>78209</v>
      </c>
      <c r="O2270" s="9">
        <f t="shared" si="374"/>
        <v>124001.24</v>
      </c>
      <c r="P2270" s="9">
        <f t="shared" si="375"/>
        <v>9345.11</v>
      </c>
      <c r="Q2270" s="9">
        <f>'2024-25 Salary &amp; Benefits'!G$6</f>
        <v>14418.72</v>
      </c>
      <c r="R2270" s="146">
        <f>'2024-25 Salary &amp; Benefits'!H$6</f>
        <v>0.18149999999999999</v>
      </c>
      <c r="S2270" s="146">
        <f>'2024-25 Salary &amp; Benefits'!I$6</f>
        <v>0.17510000000000001</v>
      </c>
      <c r="T2270" s="9">
        <f t="shared" si="376"/>
        <v>48726.47</v>
      </c>
      <c r="U2270" s="9">
        <f t="shared" si="377"/>
        <v>2222.44</v>
      </c>
      <c r="V2270" s="9">
        <f t="shared" si="378"/>
        <v>389.15</v>
      </c>
      <c r="W2270" s="9">
        <f t="shared" si="379"/>
        <v>2611.59</v>
      </c>
      <c r="X2270" s="22">
        <f t="shared" si="380"/>
        <v>184684.41</v>
      </c>
    </row>
    <row r="2271" spans="1:24">
      <c r="A2271" s="78" t="s">
        <v>2248</v>
      </c>
      <c r="B2271" s="90" t="s">
        <v>119</v>
      </c>
      <c r="C2271" s="91">
        <v>4423</v>
      </c>
      <c r="D2271" s="90" t="s">
        <v>131</v>
      </c>
      <c r="E2271" s="110" t="str">
        <f>VLOOKUP($C2271,'2023-24 School Level AAFTE'!$C$4:$L$2380,9,FALSE)</f>
        <v>Yes</v>
      </c>
      <c r="F2271" s="98">
        <f>VLOOKUP($C2271,'2023-24 School Level AAFTE'!$C$4:$J$2380,8,FALSE)</f>
        <v>416.81</v>
      </c>
      <c r="G2271" s="100">
        <f>IFERROR(IF(E2271= "yes",VLOOKUP(C2271,Summary!$B:$I,5,0),0),0)</f>
        <v>0</v>
      </c>
      <c r="H2271" s="99">
        <f t="shared" si="371"/>
        <v>416.81</v>
      </c>
      <c r="I2271" s="157">
        <f>VLOOKUP($A2271,'2024-25 Salary &amp; Benefits'!$A:$I,3,FALSE)</f>
        <v>1</v>
      </c>
      <c r="J2271" s="157">
        <f>VLOOKUP($A2271,'2024-25 Salary &amp; Benefits'!$A:$I,4,FALSE)</f>
        <v>1</v>
      </c>
      <c r="K2271" s="144">
        <f t="shared" si="372"/>
        <v>416.81</v>
      </c>
      <c r="L2271" s="143">
        <f t="shared" si="373"/>
        <v>1.2230000000000001</v>
      </c>
      <c r="M2271" s="145">
        <f>'2024-25 Salary &amp; Benefits'!$E$6</f>
        <v>72728</v>
      </c>
      <c r="N2271" s="145">
        <f>'2024-25 Salary &amp; Benefits'!$F$6</f>
        <v>78209</v>
      </c>
      <c r="O2271" s="9">
        <f t="shared" si="374"/>
        <v>88946.34</v>
      </c>
      <c r="P2271" s="9">
        <f t="shared" si="375"/>
        <v>6703.2700000000041</v>
      </c>
      <c r="Q2271" s="9">
        <f>'2024-25 Salary &amp; Benefits'!G$6</f>
        <v>14418.72</v>
      </c>
      <c r="R2271" s="146">
        <f>'2024-25 Salary &amp; Benefits'!H$6</f>
        <v>0.18149999999999999</v>
      </c>
      <c r="S2271" s="146">
        <f>'2024-25 Salary &amp; Benefits'!I$6</f>
        <v>0.17510000000000001</v>
      </c>
      <c r="T2271" s="9">
        <f t="shared" si="376"/>
        <v>34951.599999999999</v>
      </c>
      <c r="U2271" s="9">
        <f t="shared" si="377"/>
        <v>1594.16</v>
      </c>
      <c r="V2271" s="9">
        <f t="shared" si="378"/>
        <v>279.14</v>
      </c>
      <c r="W2271" s="9">
        <f t="shared" si="379"/>
        <v>1873.3000000000002</v>
      </c>
      <c r="X2271" s="22">
        <f t="shared" si="380"/>
        <v>132474.51</v>
      </c>
    </row>
    <row r="2272" spans="1:24">
      <c r="A2272" s="78" t="s">
        <v>2248</v>
      </c>
      <c r="B2272" s="90" t="s">
        <v>119</v>
      </c>
      <c r="C2272" s="91">
        <v>2279</v>
      </c>
      <c r="D2272" s="90" t="s">
        <v>123</v>
      </c>
      <c r="E2272" s="110" t="str">
        <f>VLOOKUP($C2272,'2023-24 School Level AAFTE'!$C$4:$L$2380,9,FALSE)</f>
        <v>Yes</v>
      </c>
      <c r="F2272" s="98">
        <f>VLOOKUP($C2272,'2023-24 School Level AAFTE'!$C$4:$J$2380,8,FALSE)</f>
        <v>406.2</v>
      </c>
      <c r="G2272" s="100">
        <f>IFERROR(IF(E2272= "yes",VLOOKUP(C2272,Summary!$B:$I,5,0),0),0)</f>
        <v>0</v>
      </c>
      <c r="H2272" s="99">
        <f t="shared" si="371"/>
        <v>406.2</v>
      </c>
      <c r="I2272" s="157">
        <f>VLOOKUP($A2272,'2024-25 Salary &amp; Benefits'!$A:$I,3,FALSE)</f>
        <v>1</v>
      </c>
      <c r="J2272" s="157">
        <f>VLOOKUP($A2272,'2024-25 Salary &amp; Benefits'!$A:$I,4,FALSE)</f>
        <v>1</v>
      </c>
      <c r="K2272" s="144">
        <f t="shared" si="372"/>
        <v>406.2</v>
      </c>
      <c r="L2272" s="143">
        <f t="shared" si="373"/>
        <v>1.1919999999999999</v>
      </c>
      <c r="M2272" s="145">
        <f>'2024-25 Salary &amp; Benefits'!$E$6</f>
        <v>72728</v>
      </c>
      <c r="N2272" s="145">
        <f>'2024-25 Salary &amp; Benefits'!$F$6</f>
        <v>78209</v>
      </c>
      <c r="O2272" s="9">
        <f t="shared" si="374"/>
        <v>86691.78</v>
      </c>
      <c r="P2272" s="9">
        <f t="shared" si="375"/>
        <v>6533.3500000000058</v>
      </c>
      <c r="Q2272" s="9">
        <f>'2024-25 Salary &amp; Benefits'!G$6</f>
        <v>14418.72</v>
      </c>
      <c r="R2272" s="146">
        <f>'2024-25 Salary &amp; Benefits'!H$6</f>
        <v>0.18149999999999999</v>
      </c>
      <c r="S2272" s="146">
        <f>'2024-25 Salary &amp; Benefits'!I$6</f>
        <v>0.17510000000000001</v>
      </c>
      <c r="T2272" s="9">
        <f t="shared" si="376"/>
        <v>34065.660000000003</v>
      </c>
      <c r="U2272" s="9">
        <f t="shared" si="377"/>
        <v>1553.75</v>
      </c>
      <c r="V2272" s="9">
        <f t="shared" si="378"/>
        <v>272.06</v>
      </c>
      <c r="W2272" s="9">
        <f t="shared" si="379"/>
        <v>1825.81</v>
      </c>
      <c r="X2272" s="22">
        <f t="shared" si="380"/>
        <v>129116.6</v>
      </c>
    </row>
    <row r="2273" spans="1:24">
      <c r="A2273" s="78" t="s">
        <v>2248</v>
      </c>
      <c r="B2273" s="90" t="s">
        <v>119</v>
      </c>
      <c r="C2273" s="91">
        <v>2347</v>
      </c>
      <c r="D2273" s="90" t="s">
        <v>125</v>
      </c>
      <c r="E2273" s="110" t="str">
        <f>VLOOKUP($C2273,'2023-24 School Level AAFTE'!$C$4:$L$2380,9,FALSE)</f>
        <v>Yes</v>
      </c>
      <c r="F2273" s="98">
        <f>VLOOKUP($C2273,'2023-24 School Level AAFTE'!$C$4:$J$2380,8,FALSE)</f>
        <v>427.89</v>
      </c>
      <c r="G2273" s="100">
        <f>IFERROR(IF(E2273= "yes",VLOOKUP(C2273,Summary!$B:$I,5,0),0),0)</f>
        <v>0</v>
      </c>
      <c r="H2273" s="99">
        <f t="shared" si="371"/>
        <v>427.89</v>
      </c>
      <c r="I2273" s="157">
        <f>VLOOKUP($A2273,'2024-25 Salary &amp; Benefits'!$A:$I,3,FALSE)</f>
        <v>1</v>
      </c>
      <c r="J2273" s="157">
        <f>VLOOKUP($A2273,'2024-25 Salary &amp; Benefits'!$A:$I,4,FALSE)</f>
        <v>1</v>
      </c>
      <c r="K2273" s="144">
        <f t="shared" si="372"/>
        <v>427.89</v>
      </c>
      <c r="L2273" s="143">
        <f t="shared" si="373"/>
        <v>1.2549999999999999</v>
      </c>
      <c r="M2273" s="145">
        <f>'2024-25 Salary &amp; Benefits'!$E$6</f>
        <v>72728</v>
      </c>
      <c r="N2273" s="145">
        <f>'2024-25 Salary &amp; Benefits'!$F$6</f>
        <v>78209</v>
      </c>
      <c r="O2273" s="9">
        <f t="shared" si="374"/>
        <v>91273.64</v>
      </c>
      <c r="P2273" s="9">
        <f t="shared" si="375"/>
        <v>6878.6600000000035</v>
      </c>
      <c r="Q2273" s="9">
        <f>'2024-25 Salary &amp; Benefits'!G$6</f>
        <v>14418.72</v>
      </c>
      <c r="R2273" s="146">
        <f>'2024-25 Salary &amp; Benefits'!H$6</f>
        <v>0.18149999999999999</v>
      </c>
      <c r="S2273" s="146">
        <f>'2024-25 Salary &amp; Benefits'!I$6</f>
        <v>0.17510000000000001</v>
      </c>
      <c r="T2273" s="9">
        <f t="shared" si="376"/>
        <v>35866.11</v>
      </c>
      <c r="U2273" s="9">
        <f t="shared" si="377"/>
        <v>1635.87</v>
      </c>
      <c r="V2273" s="9">
        <f t="shared" si="378"/>
        <v>286.44</v>
      </c>
      <c r="W2273" s="9">
        <f t="shared" si="379"/>
        <v>1922.31</v>
      </c>
      <c r="X2273" s="22">
        <f t="shared" si="380"/>
        <v>135940.72</v>
      </c>
    </row>
    <row r="2274" spans="1:24">
      <c r="A2274" s="78" t="s">
        <v>2248</v>
      </c>
      <c r="B2274" s="90" t="s">
        <v>119</v>
      </c>
      <c r="C2274" s="91">
        <v>5316</v>
      </c>
      <c r="D2274" s="90" t="s">
        <v>133</v>
      </c>
      <c r="E2274" s="110" t="str">
        <f>VLOOKUP($C2274,'2023-24 School Level AAFTE'!$C$4:$L$2380,9,FALSE)</f>
        <v>Yes</v>
      </c>
      <c r="F2274" s="98">
        <f>VLOOKUP($C2274,'2023-24 School Level AAFTE'!$C$4:$J$2380,8,FALSE)</f>
        <v>82.44</v>
      </c>
      <c r="G2274" s="100">
        <f>IFERROR(IF(E2274= "yes",VLOOKUP(C2274,Summary!$B:$I,5,0),0),0)</f>
        <v>0</v>
      </c>
      <c r="H2274" s="99">
        <f t="shared" si="371"/>
        <v>82.44</v>
      </c>
      <c r="I2274" s="157">
        <f>VLOOKUP($A2274,'2024-25 Salary &amp; Benefits'!$A:$I,3,FALSE)</f>
        <v>1</v>
      </c>
      <c r="J2274" s="157">
        <f>VLOOKUP($A2274,'2024-25 Salary &amp; Benefits'!$A:$I,4,FALSE)</f>
        <v>1</v>
      </c>
      <c r="K2274" s="144">
        <f t="shared" si="372"/>
        <v>82.44</v>
      </c>
      <c r="L2274" s="143">
        <f t="shared" si="373"/>
        <v>0.24199999999999999</v>
      </c>
      <c r="M2274" s="145">
        <f>'2024-25 Salary &amp; Benefits'!$E$6</f>
        <v>72728</v>
      </c>
      <c r="N2274" s="145">
        <f>'2024-25 Salary &amp; Benefits'!$F$6</f>
        <v>78209</v>
      </c>
      <c r="O2274" s="9">
        <f t="shared" si="374"/>
        <v>17600.18</v>
      </c>
      <c r="P2274" s="9">
        <f t="shared" si="375"/>
        <v>1326.4000000000015</v>
      </c>
      <c r="Q2274" s="9">
        <f>'2024-25 Salary &amp; Benefits'!G$6</f>
        <v>14418.72</v>
      </c>
      <c r="R2274" s="146">
        <f>'2024-25 Salary &amp; Benefits'!H$6</f>
        <v>0.18149999999999999</v>
      </c>
      <c r="S2274" s="146">
        <f>'2024-25 Salary &amp; Benefits'!I$6</f>
        <v>0.17510000000000001</v>
      </c>
      <c r="T2274" s="9">
        <f t="shared" si="376"/>
        <v>6916.02</v>
      </c>
      <c r="U2274" s="9">
        <f t="shared" si="377"/>
        <v>315.44</v>
      </c>
      <c r="V2274" s="9">
        <f t="shared" si="378"/>
        <v>55.23</v>
      </c>
      <c r="W2274" s="9">
        <f t="shared" si="379"/>
        <v>370.67</v>
      </c>
      <c r="X2274" s="22">
        <f t="shared" si="380"/>
        <v>26213.27</v>
      </c>
    </row>
    <row r="2275" spans="1:24">
      <c r="A2275" s="78" t="s">
        <v>2248</v>
      </c>
      <c r="B2275" s="90" t="s">
        <v>119</v>
      </c>
      <c r="C2275" s="91">
        <v>3370</v>
      </c>
      <c r="D2275" s="90" t="s">
        <v>129</v>
      </c>
      <c r="E2275" s="110" t="str">
        <f>VLOOKUP($C2275,'2023-24 School Level AAFTE'!$C$4:$L$2380,9,FALSE)</f>
        <v>Yes</v>
      </c>
      <c r="F2275" s="98">
        <f>VLOOKUP($C2275,'2023-24 School Level AAFTE'!$C$4:$J$2380,8,FALSE)</f>
        <v>411.49</v>
      </c>
      <c r="G2275" s="100">
        <f>IFERROR(IF(E2275= "yes",VLOOKUP(C2275,Summary!$B:$I,5,0),0),0)</f>
        <v>0</v>
      </c>
      <c r="H2275" s="99">
        <f t="shared" si="371"/>
        <v>411.49</v>
      </c>
      <c r="I2275" s="157">
        <f>VLOOKUP($A2275,'2024-25 Salary &amp; Benefits'!$A:$I,3,FALSE)</f>
        <v>1</v>
      </c>
      <c r="J2275" s="157">
        <f>VLOOKUP($A2275,'2024-25 Salary &amp; Benefits'!$A:$I,4,FALSE)</f>
        <v>1</v>
      </c>
      <c r="K2275" s="144">
        <f t="shared" si="372"/>
        <v>411.49</v>
      </c>
      <c r="L2275" s="143">
        <f t="shared" si="373"/>
        <v>1.2070000000000001</v>
      </c>
      <c r="M2275" s="145">
        <f>'2024-25 Salary &amp; Benefits'!$E$6</f>
        <v>72728</v>
      </c>
      <c r="N2275" s="145">
        <f>'2024-25 Salary &amp; Benefits'!$F$6</f>
        <v>78209</v>
      </c>
      <c r="O2275" s="9">
        <f t="shared" si="374"/>
        <v>87782.7</v>
      </c>
      <c r="P2275" s="9">
        <f t="shared" si="375"/>
        <v>6615.5599999999977</v>
      </c>
      <c r="Q2275" s="9">
        <f>'2024-25 Salary &amp; Benefits'!G$6</f>
        <v>14418.72</v>
      </c>
      <c r="R2275" s="146">
        <f>'2024-25 Salary &amp; Benefits'!H$6</f>
        <v>0.18149999999999999</v>
      </c>
      <c r="S2275" s="146">
        <f>'2024-25 Salary &amp; Benefits'!I$6</f>
        <v>0.17510000000000001</v>
      </c>
      <c r="T2275" s="9">
        <f t="shared" si="376"/>
        <v>34494.339999999997</v>
      </c>
      <c r="U2275" s="9">
        <f t="shared" si="377"/>
        <v>1573.3</v>
      </c>
      <c r="V2275" s="9">
        <f t="shared" si="378"/>
        <v>275.48</v>
      </c>
      <c r="W2275" s="9">
        <f t="shared" si="379"/>
        <v>1848.78</v>
      </c>
      <c r="X2275" s="22">
        <f t="shared" si="380"/>
        <v>130741.37999999999</v>
      </c>
    </row>
    <row r="2276" spans="1:24">
      <c r="A2276" s="78" t="s">
        <v>2248</v>
      </c>
      <c r="B2276" s="90" t="s">
        <v>119</v>
      </c>
      <c r="C2276" s="91">
        <v>3210</v>
      </c>
      <c r="D2276" s="90" t="s">
        <v>128</v>
      </c>
      <c r="E2276" s="110" t="str">
        <f>VLOOKUP($C2276,'2023-24 School Level AAFTE'!$C$4:$L$2380,9,FALSE)</f>
        <v>Yes</v>
      </c>
      <c r="F2276" s="98">
        <f>VLOOKUP($C2276,'2023-24 School Level AAFTE'!$C$4:$J$2380,8,FALSE)</f>
        <v>528.03</v>
      </c>
      <c r="G2276" s="100">
        <f>IFERROR(IF(E2276= "yes",VLOOKUP(C2276,Summary!$B:$I,5,0),0),0)</f>
        <v>0</v>
      </c>
      <c r="H2276" s="99">
        <f t="shared" si="371"/>
        <v>528.03</v>
      </c>
      <c r="I2276" s="157">
        <f>VLOOKUP($A2276,'2024-25 Salary &amp; Benefits'!$A:$I,3,FALSE)</f>
        <v>1</v>
      </c>
      <c r="J2276" s="157">
        <f>VLOOKUP($A2276,'2024-25 Salary &amp; Benefits'!$A:$I,4,FALSE)</f>
        <v>1</v>
      </c>
      <c r="K2276" s="144">
        <f t="shared" si="372"/>
        <v>528.03</v>
      </c>
      <c r="L2276" s="143">
        <f t="shared" si="373"/>
        <v>1.5489999999999999</v>
      </c>
      <c r="M2276" s="145">
        <f>'2024-25 Salary &amp; Benefits'!$E$6</f>
        <v>72728</v>
      </c>
      <c r="N2276" s="145">
        <f>'2024-25 Salary &amp; Benefits'!$F$6</f>
        <v>78209</v>
      </c>
      <c r="O2276" s="9">
        <f t="shared" si="374"/>
        <v>112655.67</v>
      </c>
      <c r="P2276" s="9">
        <f t="shared" si="375"/>
        <v>8490.070000000007</v>
      </c>
      <c r="Q2276" s="9">
        <f>'2024-25 Salary &amp; Benefits'!G$6</f>
        <v>14418.72</v>
      </c>
      <c r="R2276" s="146">
        <f>'2024-25 Salary &amp; Benefits'!H$6</f>
        <v>0.18149999999999999</v>
      </c>
      <c r="S2276" s="146">
        <f>'2024-25 Salary &amp; Benefits'!I$6</f>
        <v>0.17510000000000001</v>
      </c>
      <c r="T2276" s="9">
        <f t="shared" si="376"/>
        <v>44268.21</v>
      </c>
      <c r="U2276" s="9">
        <f t="shared" si="377"/>
        <v>2019.1</v>
      </c>
      <c r="V2276" s="9">
        <f t="shared" si="378"/>
        <v>353.54</v>
      </c>
      <c r="W2276" s="9">
        <f t="shared" si="379"/>
        <v>2372.64</v>
      </c>
      <c r="X2276" s="22">
        <f t="shared" si="380"/>
        <v>167786.59000000003</v>
      </c>
    </row>
    <row r="2277" spans="1:24">
      <c r="A2277" s="78" t="s">
        <v>2248</v>
      </c>
      <c r="B2277" s="90" t="s">
        <v>119</v>
      </c>
      <c r="C2277" s="91">
        <v>1612</v>
      </c>
      <c r="D2277" s="90" t="s">
        <v>120</v>
      </c>
      <c r="E2277" s="110" t="str">
        <f>VLOOKUP($C2277,'2023-24 School Level AAFTE'!$C$4:$L$2380,9,FALSE)</f>
        <v>Yes</v>
      </c>
      <c r="F2277" s="98">
        <f>VLOOKUP($C2277,'2023-24 School Level AAFTE'!$C$4:$J$2380,8,FALSE)</f>
        <v>8.0500000000000007</v>
      </c>
      <c r="G2277" s="100">
        <f>IFERROR(IF(E2277= "yes",VLOOKUP(C2277,Summary!$B:$I,5,0),0),0)</f>
        <v>0</v>
      </c>
      <c r="H2277" s="99">
        <f t="shared" si="371"/>
        <v>8.0500000000000007</v>
      </c>
      <c r="I2277" s="157">
        <f>VLOOKUP($A2277,'2024-25 Salary &amp; Benefits'!$A:$I,3,FALSE)</f>
        <v>1</v>
      </c>
      <c r="J2277" s="157">
        <f>VLOOKUP($A2277,'2024-25 Salary &amp; Benefits'!$A:$I,4,FALSE)</f>
        <v>1</v>
      </c>
      <c r="K2277" s="144">
        <f t="shared" si="372"/>
        <v>8.0500000000000007</v>
      </c>
      <c r="L2277" s="143">
        <f t="shared" si="373"/>
        <v>2.4E-2</v>
      </c>
      <c r="M2277" s="145">
        <f>'2024-25 Salary &amp; Benefits'!$E$6</f>
        <v>72728</v>
      </c>
      <c r="N2277" s="145">
        <f>'2024-25 Salary &amp; Benefits'!$F$6</f>
        <v>78209</v>
      </c>
      <c r="O2277" s="9">
        <f t="shared" si="374"/>
        <v>1745.47</v>
      </c>
      <c r="P2277" s="9">
        <f t="shared" si="375"/>
        <v>131.54999999999995</v>
      </c>
      <c r="Q2277" s="9">
        <f>'2024-25 Salary &amp; Benefits'!G$6</f>
        <v>14418.72</v>
      </c>
      <c r="R2277" s="146">
        <f>'2024-25 Salary &amp; Benefits'!H$6</f>
        <v>0.18149999999999999</v>
      </c>
      <c r="S2277" s="146">
        <f>'2024-25 Salary &amp; Benefits'!I$6</f>
        <v>0.17510000000000001</v>
      </c>
      <c r="T2277" s="9">
        <f t="shared" si="376"/>
        <v>685.89</v>
      </c>
      <c r="U2277" s="9">
        <f t="shared" si="377"/>
        <v>31.28</v>
      </c>
      <c r="V2277" s="9">
        <f t="shared" si="378"/>
        <v>5.48</v>
      </c>
      <c r="W2277" s="9">
        <f t="shared" si="379"/>
        <v>36.760000000000005</v>
      </c>
      <c r="X2277" s="22">
        <f t="shared" si="380"/>
        <v>2599.67</v>
      </c>
    </row>
    <row r="2278" spans="1:24">
      <c r="A2278" s="78" t="s">
        <v>2248</v>
      </c>
      <c r="B2278" s="90" t="s">
        <v>119</v>
      </c>
      <c r="C2278" s="91">
        <v>3208</v>
      </c>
      <c r="D2278" s="90" t="s">
        <v>126</v>
      </c>
      <c r="E2278" s="110" t="str">
        <f>VLOOKUP($C2278,'2023-24 School Level AAFTE'!$C$4:$L$2380,9,FALSE)</f>
        <v>No</v>
      </c>
      <c r="F2278" s="98">
        <f>VLOOKUP($C2278,'2023-24 School Level AAFTE'!$C$4:$J$2380,8,FALSE)</f>
        <v>302.51</v>
      </c>
      <c r="G2278" s="100">
        <f>IFERROR(IF(E2278= "yes",VLOOKUP(C2278,Summary!$B:$I,5,0),0),0)</f>
        <v>0</v>
      </c>
      <c r="H2278" s="99">
        <f t="shared" si="371"/>
        <v>0</v>
      </c>
      <c r="I2278" s="157">
        <f>VLOOKUP($A2278,'2024-25 Salary &amp; Benefits'!$A:$I,3,FALSE)</f>
        <v>1</v>
      </c>
      <c r="J2278" s="157">
        <f>VLOOKUP($A2278,'2024-25 Salary &amp; Benefits'!$A:$I,4,FALSE)</f>
        <v>1</v>
      </c>
      <c r="K2278" s="144">
        <f t="shared" si="372"/>
        <v>0</v>
      </c>
      <c r="L2278" s="143">
        <f t="shared" si="373"/>
        <v>0</v>
      </c>
      <c r="M2278" s="145">
        <f>'2024-25 Salary &amp; Benefits'!$E$6</f>
        <v>72728</v>
      </c>
      <c r="N2278" s="145">
        <f>'2024-25 Salary &amp; Benefits'!$F$6</f>
        <v>78209</v>
      </c>
      <c r="O2278" s="9">
        <f t="shared" si="374"/>
        <v>0</v>
      </c>
      <c r="P2278" s="9">
        <f t="shared" si="375"/>
        <v>0</v>
      </c>
      <c r="Q2278" s="9">
        <f>'2024-25 Salary &amp; Benefits'!G$6</f>
        <v>14418.72</v>
      </c>
      <c r="R2278" s="146">
        <f>'2024-25 Salary &amp; Benefits'!H$6</f>
        <v>0.18149999999999999</v>
      </c>
      <c r="S2278" s="146">
        <f>'2024-25 Salary &amp; Benefits'!I$6</f>
        <v>0.17510000000000001</v>
      </c>
      <c r="T2278" s="9">
        <f t="shared" si="376"/>
        <v>0</v>
      </c>
      <c r="U2278" s="9">
        <f t="shared" si="377"/>
        <v>0</v>
      </c>
      <c r="V2278" s="9">
        <f t="shared" si="378"/>
        <v>0</v>
      </c>
      <c r="W2278" s="9">
        <f t="shared" si="379"/>
        <v>0</v>
      </c>
      <c r="X2278" s="22">
        <f t="shared" si="380"/>
        <v>0</v>
      </c>
    </row>
    <row r="2279" spans="1:24">
      <c r="A2279" s="78" t="s">
        <v>2248</v>
      </c>
      <c r="B2279" s="90" t="s">
        <v>119</v>
      </c>
      <c r="C2279" s="91">
        <v>5569</v>
      </c>
      <c r="D2279" s="90" t="s">
        <v>2993</v>
      </c>
      <c r="E2279" s="110" t="str">
        <f>VLOOKUP($C2279,'2023-24 School Level AAFTE'!$C$4:$L$2380,9,FALSE)</f>
        <v>No</v>
      </c>
      <c r="F2279" s="98">
        <f>VLOOKUP($C2279,'2023-24 School Level AAFTE'!$C$4:$J$2380,8,FALSE)</f>
        <v>166.06</v>
      </c>
      <c r="G2279" s="100">
        <f>IFERROR(IF(E2279= "yes",VLOOKUP(C2279,Summary!$B:$I,5,0),0),0)</f>
        <v>0</v>
      </c>
      <c r="H2279" s="99">
        <f t="shared" si="371"/>
        <v>0</v>
      </c>
      <c r="I2279" s="157">
        <f>VLOOKUP($A2279,'2024-25 Salary &amp; Benefits'!$A:$I,3,FALSE)</f>
        <v>1</v>
      </c>
      <c r="J2279" s="157">
        <f>VLOOKUP($A2279,'2024-25 Salary &amp; Benefits'!$A:$I,4,FALSE)</f>
        <v>1</v>
      </c>
      <c r="K2279" s="144">
        <f t="shared" si="372"/>
        <v>0</v>
      </c>
      <c r="L2279" s="143">
        <f t="shared" si="373"/>
        <v>0</v>
      </c>
      <c r="M2279" s="145">
        <f>'2024-25 Salary &amp; Benefits'!$E$6</f>
        <v>72728</v>
      </c>
      <c r="N2279" s="145">
        <f>'2024-25 Salary &amp; Benefits'!$F$6</f>
        <v>78209</v>
      </c>
      <c r="O2279" s="9">
        <f t="shared" si="374"/>
        <v>0</v>
      </c>
      <c r="P2279" s="9">
        <f t="shared" si="375"/>
        <v>0</v>
      </c>
      <c r="Q2279" s="9">
        <f>'2024-25 Salary &amp; Benefits'!G$6</f>
        <v>14418.72</v>
      </c>
      <c r="R2279" s="146">
        <f>'2024-25 Salary &amp; Benefits'!H$6</f>
        <v>0.18149999999999999</v>
      </c>
      <c r="S2279" s="146">
        <f>'2024-25 Salary &amp; Benefits'!I$6</f>
        <v>0.17510000000000001</v>
      </c>
      <c r="T2279" s="9">
        <f t="shared" si="376"/>
        <v>0</v>
      </c>
      <c r="U2279" s="9">
        <f t="shared" si="377"/>
        <v>0</v>
      </c>
      <c r="V2279" s="9">
        <f t="shared" si="378"/>
        <v>0</v>
      </c>
      <c r="W2279" s="9">
        <f t="shared" si="379"/>
        <v>0</v>
      </c>
      <c r="X2279" s="22">
        <f t="shared" si="380"/>
        <v>0</v>
      </c>
    </row>
    <row r="2280" spans="1:24">
      <c r="A2280" s="78" t="s">
        <v>2248</v>
      </c>
      <c r="B2280" s="90" t="s">
        <v>119</v>
      </c>
      <c r="C2280" s="91">
        <v>2907</v>
      </c>
      <c r="D2280" s="90" t="s">
        <v>40</v>
      </c>
      <c r="E2280" s="110" t="str">
        <f>VLOOKUP($C2280,'2023-24 School Level AAFTE'!$C$4:$L$2380,9,FALSE)</f>
        <v>No</v>
      </c>
      <c r="F2280" s="98">
        <f>VLOOKUP($C2280,'2023-24 School Level AAFTE'!$C$4:$J$2380,8,FALSE)</f>
        <v>475.71</v>
      </c>
      <c r="G2280" s="100">
        <f>IFERROR(IF(E2280= "yes",VLOOKUP(C2280,Summary!$B:$I,5,0),0),0)</f>
        <v>0</v>
      </c>
      <c r="H2280" s="99">
        <f t="shared" si="371"/>
        <v>0</v>
      </c>
      <c r="I2280" s="157">
        <f>VLOOKUP($A2280,'2024-25 Salary &amp; Benefits'!$A:$I,3,FALSE)</f>
        <v>1</v>
      </c>
      <c r="J2280" s="157">
        <f>VLOOKUP($A2280,'2024-25 Salary &amp; Benefits'!$A:$I,4,FALSE)</f>
        <v>1</v>
      </c>
      <c r="K2280" s="144">
        <f t="shared" si="372"/>
        <v>0</v>
      </c>
      <c r="L2280" s="143">
        <f t="shared" si="373"/>
        <v>0</v>
      </c>
      <c r="M2280" s="145">
        <f>'2024-25 Salary &amp; Benefits'!$E$6</f>
        <v>72728</v>
      </c>
      <c r="N2280" s="145">
        <f>'2024-25 Salary &amp; Benefits'!$F$6</f>
        <v>78209</v>
      </c>
      <c r="O2280" s="9">
        <f t="shared" si="374"/>
        <v>0</v>
      </c>
      <c r="P2280" s="9">
        <f t="shared" si="375"/>
        <v>0</v>
      </c>
      <c r="Q2280" s="9">
        <f>'2024-25 Salary &amp; Benefits'!G$6</f>
        <v>14418.72</v>
      </c>
      <c r="R2280" s="146">
        <f>'2024-25 Salary &amp; Benefits'!H$6</f>
        <v>0.18149999999999999</v>
      </c>
      <c r="S2280" s="146">
        <f>'2024-25 Salary &amp; Benefits'!I$6</f>
        <v>0.17510000000000001</v>
      </c>
      <c r="T2280" s="9">
        <f t="shared" si="376"/>
        <v>0</v>
      </c>
      <c r="U2280" s="9">
        <f t="shared" si="377"/>
        <v>0</v>
      </c>
      <c r="V2280" s="9">
        <f t="shared" si="378"/>
        <v>0</v>
      </c>
      <c r="W2280" s="9">
        <f t="shared" si="379"/>
        <v>0</v>
      </c>
      <c r="X2280" s="22">
        <f t="shared" si="380"/>
        <v>0</v>
      </c>
    </row>
    <row r="2281" spans="1:24">
      <c r="A2281" s="78" t="s">
        <v>2248</v>
      </c>
      <c r="B2281" s="90" t="s">
        <v>119</v>
      </c>
      <c r="C2281" s="91">
        <v>2134</v>
      </c>
      <c r="D2281" s="90" t="s">
        <v>122</v>
      </c>
      <c r="E2281" s="110" t="str">
        <f>VLOOKUP($C2281,'2023-24 School Level AAFTE'!$C$4:$L$2380,9,FALSE)</f>
        <v>Yes</v>
      </c>
      <c r="F2281" s="98">
        <f>VLOOKUP($C2281,'2023-24 School Level AAFTE'!$C$4:$J$2380,8,FALSE)</f>
        <v>2000.8200000000002</v>
      </c>
      <c r="G2281" s="100">
        <f>IFERROR(IF(E2281= "yes",VLOOKUP(C2281,Summary!$B:$I,5,0),0),0)</f>
        <v>0</v>
      </c>
      <c r="H2281" s="99">
        <f t="shared" si="371"/>
        <v>2000.8200000000002</v>
      </c>
      <c r="I2281" s="157">
        <f>VLOOKUP($A2281,'2024-25 Salary &amp; Benefits'!$A:$I,3,FALSE)</f>
        <v>1</v>
      </c>
      <c r="J2281" s="157">
        <f>VLOOKUP($A2281,'2024-25 Salary &amp; Benefits'!$A:$I,4,FALSE)</f>
        <v>1</v>
      </c>
      <c r="K2281" s="144">
        <f t="shared" si="372"/>
        <v>2000.8200000000002</v>
      </c>
      <c r="L2281" s="143">
        <f t="shared" si="373"/>
        <v>5.8689999999999998</v>
      </c>
      <c r="M2281" s="145">
        <f>'2024-25 Salary &amp; Benefits'!$E$6</f>
        <v>72728</v>
      </c>
      <c r="N2281" s="145">
        <f>'2024-25 Salary &amp; Benefits'!$F$6</f>
        <v>78209</v>
      </c>
      <c r="O2281" s="9">
        <f t="shared" si="374"/>
        <v>426840.63</v>
      </c>
      <c r="P2281" s="9">
        <f t="shared" si="375"/>
        <v>32167.989999999991</v>
      </c>
      <c r="Q2281" s="9">
        <f>'2024-25 Salary &amp; Benefits'!G$6</f>
        <v>14418.72</v>
      </c>
      <c r="R2281" s="146">
        <f>'2024-25 Salary &amp; Benefits'!H$6</f>
        <v>0.18149999999999999</v>
      </c>
      <c r="S2281" s="146">
        <f>'2024-25 Salary &amp; Benefits'!I$6</f>
        <v>0.17510000000000001</v>
      </c>
      <c r="T2281" s="9">
        <f t="shared" si="376"/>
        <v>167727.66</v>
      </c>
      <c r="U2281" s="9">
        <f t="shared" si="377"/>
        <v>7650.14</v>
      </c>
      <c r="V2281" s="9">
        <f t="shared" si="378"/>
        <v>1339.54</v>
      </c>
      <c r="W2281" s="9">
        <f t="shared" si="379"/>
        <v>8989.68</v>
      </c>
      <c r="X2281" s="22">
        <f t="shared" si="380"/>
        <v>635725.96000000008</v>
      </c>
    </row>
    <row r="2282" spans="1:24">
      <c r="A2282" s="78" t="s">
        <v>2248</v>
      </c>
      <c r="B2282" s="90" t="s">
        <v>119</v>
      </c>
      <c r="C2282" s="91">
        <v>5637</v>
      </c>
      <c r="D2282" s="90" t="s">
        <v>3110</v>
      </c>
      <c r="E2282" s="110" t="str">
        <f>VLOOKUP($C2282,'2023-24 School Level AAFTE'!$C$4:$L$2380,9,FALSE)</f>
        <v>Yes</v>
      </c>
      <c r="F2282" s="98">
        <f>VLOOKUP($C2282,'2023-24 School Level AAFTE'!$C$4:$J$2380,8,FALSE)</f>
        <v>41.14</v>
      </c>
      <c r="G2282" s="100">
        <f>IFERROR(IF(E2282= "yes",VLOOKUP(C2282,Summary!$B:$I,5,0),0),0)</f>
        <v>0</v>
      </c>
      <c r="H2282" s="99">
        <f t="shared" si="371"/>
        <v>41.14</v>
      </c>
      <c r="I2282" s="157">
        <f>VLOOKUP($A2282,'2024-25 Salary &amp; Benefits'!$A:$I,3,FALSE)</f>
        <v>1</v>
      </c>
      <c r="J2282" s="157">
        <f>VLOOKUP($A2282,'2024-25 Salary &amp; Benefits'!$A:$I,4,FALSE)</f>
        <v>1</v>
      </c>
      <c r="K2282" s="144">
        <f t="shared" si="372"/>
        <v>41.14</v>
      </c>
      <c r="L2282" s="143">
        <f t="shared" si="373"/>
        <v>0.121</v>
      </c>
      <c r="M2282" s="145">
        <f>'2024-25 Salary &amp; Benefits'!$E$6</f>
        <v>72728</v>
      </c>
      <c r="N2282" s="145">
        <f>'2024-25 Salary &amp; Benefits'!$F$6</f>
        <v>78209</v>
      </c>
      <c r="O2282" s="9">
        <f t="shared" si="374"/>
        <v>8800.09</v>
      </c>
      <c r="P2282" s="9">
        <f t="shared" si="375"/>
        <v>663.20000000000073</v>
      </c>
      <c r="Q2282" s="9">
        <f>'2024-25 Salary &amp; Benefits'!G$6</f>
        <v>14418.72</v>
      </c>
      <c r="R2282" s="146">
        <f>'2024-25 Salary &amp; Benefits'!H$6</f>
        <v>0.18149999999999999</v>
      </c>
      <c r="S2282" s="146">
        <f>'2024-25 Salary &amp; Benefits'!I$6</f>
        <v>0.17510000000000001</v>
      </c>
      <c r="T2282" s="9">
        <f t="shared" si="376"/>
        <v>3458.01</v>
      </c>
      <c r="U2282" s="9">
        <f t="shared" si="377"/>
        <v>157.72</v>
      </c>
      <c r="V2282" s="9">
        <f t="shared" si="378"/>
        <v>27.62</v>
      </c>
      <c r="W2282" s="9">
        <f t="shared" si="379"/>
        <v>185.34</v>
      </c>
      <c r="X2282" s="22">
        <f t="shared" si="380"/>
        <v>13106.640000000001</v>
      </c>
    </row>
    <row r="2283" spans="1:24">
      <c r="A2283" s="78" t="s">
        <v>2248</v>
      </c>
      <c r="B2283" s="90" t="s">
        <v>119</v>
      </c>
      <c r="C2283" s="91">
        <v>4105</v>
      </c>
      <c r="D2283" s="90" t="s">
        <v>130</v>
      </c>
      <c r="E2283" s="110" t="str">
        <f>VLOOKUP($C2283,'2023-24 School Level AAFTE'!$C$4:$L$2380,9,FALSE)</f>
        <v>No</v>
      </c>
      <c r="F2283" s="98">
        <f>VLOOKUP($C2283,'2023-24 School Level AAFTE'!$C$4:$J$2380,8,FALSE)</f>
        <v>172.71</v>
      </c>
      <c r="G2283" s="100">
        <f>IFERROR(IF(E2283= "yes",VLOOKUP(C2283,Summary!$B:$I,5,0),0),0)</f>
        <v>0</v>
      </c>
      <c r="H2283" s="99">
        <f t="shared" si="371"/>
        <v>0</v>
      </c>
      <c r="I2283" s="157">
        <f>VLOOKUP($A2283,'2024-25 Salary &amp; Benefits'!$A:$I,3,FALSE)</f>
        <v>1</v>
      </c>
      <c r="J2283" s="157">
        <f>VLOOKUP($A2283,'2024-25 Salary &amp; Benefits'!$A:$I,4,FALSE)</f>
        <v>1</v>
      </c>
      <c r="K2283" s="144">
        <f t="shared" si="372"/>
        <v>0</v>
      </c>
      <c r="L2283" s="143">
        <f t="shared" si="373"/>
        <v>0</v>
      </c>
      <c r="M2283" s="145">
        <f>'2024-25 Salary &amp; Benefits'!$E$6</f>
        <v>72728</v>
      </c>
      <c r="N2283" s="145">
        <f>'2024-25 Salary &amp; Benefits'!$F$6</f>
        <v>78209</v>
      </c>
      <c r="O2283" s="9">
        <f t="shared" si="374"/>
        <v>0</v>
      </c>
      <c r="P2283" s="9">
        <f t="shared" si="375"/>
        <v>0</v>
      </c>
      <c r="Q2283" s="9">
        <f>'2024-25 Salary &amp; Benefits'!G$6</f>
        <v>14418.72</v>
      </c>
      <c r="R2283" s="146">
        <f>'2024-25 Salary &amp; Benefits'!H$6</f>
        <v>0.18149999999999999</v>
      </c>
      <c r="S2283" s="146">
        <f>'2024-25 Salary &amp; Benefits'!I$6</f>
        <v>0.17510000000000001</v>
      </c>
      <c r="T2283" s="9">
        <f t="shared" si="376"/>
        <v>0</v>
      </c>
      <c r="U2283" s="9">
        <f t="shared" si="377"/>
        <v>0</v>
      </c>
      <c r="V2283" s="9">
        <f t="shared" si="378"/>
        <v>0</v>
      </c>
      <c r="W2283" s="9">
        <f t="shared" si="379"/>
        <v>0</v>
      </c>
      <c r="X2283" s="22">
        <f t="shared" si="380"/>
        <v>0</v>
      </c>
    </row>
    <row r="2284" spans="1:24">
      <c r="A2284" s="78" t="s">
        <v>2248</v>
      </c>
      <c r="B2284" s="90" t="s">
        <v>119</v>
      </c>
      <c r="C2284" s="91">
        <v>1613</v>
      </c>
      <c r="D2284" s="90" t="s">
        <v>121</v>
      </c>
      <c r="E2284" s="110" t="str">
        <f>VLOOKUP($C2284,'2023-24 School Level AAFTE'!$C$4:$L$2380,9,FALSE)</f>
        <v>Yes</v>
      </c>
      <c r="F2284" s="98">
        <f>VLOOKUP($C2284,'2023-24 School Level AAFTE'!$C$4:$J$2380,8,FALSE)</f>
        <v>264.83</v>
      </c>
      <c r="G2284" s="100">
        <f>IFERROR(IF(E2284= "yes",VLOOKUP(C2284,Summary!$B:$I,5,0),0),0)</f>
        <v>0</v>
      </c>
      <c r="H2284" s="99">
        <f t="shared" si="371"/>
        <v>264.83</v>
      </c>
      <c r="I2284" s="157">
        <f>VLOOKUP($A2284,'2024-25 Salary &amp; Benefits'!$A:$I,3,FALSE)</f>
        <v>1</v>
      </c>
      <c r="J2284" s="157">
        <f>VLOOKUP($A2284,'2024-25 Salary &amp; Benefits'!$A:$I,4,FALSE)</f>
        <v>1</v>
      </c>
      <c r="K2284" s="144">
        <f t="shared" si="372"/>
        <v>264.83</v>
      </c>
      <c r="L2284" s="143">
        <f t="shared" si="373"/>
        <v>0.77700000000000002</v>
      </c>
      <c r="M2284" s="145">
        <f>'2024-25 Salary &amp; Benefits'!$E$6</f>
        <v>72728</v>
      </c>
      <c r="N2284" s="145">
        <f>'2024-25 Salary &amp; Benefits'!$F$6</f>
        <v>78209</v>
      </c>
      <c r="O2284" s="9">
        <f t="shared" si="374"/>
        <v>56509.66</v>
      </c>
      <c r="P2284" s="9">
        <f t="shared" si="375"/>
        <v>4258.7299999999959</v>
      </c>
      <c r="Q2284" s="9">
        <f>'2024-25 Salary &amp; Benefits'!G$6</f>
        <v>14418.72</v>
      </c>
      <c r="R2284" s="146">
        <f>'2024-25 Salary &amp; Benefits'!H$6</f>
        <v>0.18149999999999999</v>
      </c>
      <c r="S2284" s="146">
        <f>'2024-25 Salary &amp; Benefits'!I$6</f>
        <v>0.17510000000000001</v>
      </c>
      <c r="T2284" s="9">
        <f t="shared" si="376"/>
        <v>22205.55</v>
      </c>
      <c r="U2284" s="9">
        <f t="shared" si="377"/>
        <v>1012.81</v>
      </c>
      <c r="V2284" s="9">
        <f t="shared" si="378"/>
        <v>177.34</v>
      </c>
      <c r="W2284" s="9">
        <f t="shared" si="379"/>
        <v>1190.1499999999999</v>
      </c>
      <c r="X2284" s="22">
        <f t="shared" si="380"/>
        <v>84164.09</v>
      </c>
    </row>
    <row r="2285" spans="1:24">
      <c r="A2285" t="s">
        <v>2531</v>
      </c>
      <c r="B2285" t="s">
        <v>2954</v>
      </c>
      <c r="C2285" s="3">
        <v>5008</v>
      </c>
      <c r="D2285" t="s">
        <v>3287</v>
      </c>
      <c r="E2285" s="110" t="str">
        <f>VLOOKUP($C2285,'2023-24 School Level AAFTE'!$C$4:$L$2380,9,FALSE)</f>
        <v>No</v>
      </c>
      <c r="F2285" s="98">
        <f>VLOOKUP($C2285,'2023-24 School Level AAFTE'!$C$4:$J$2380,8,FALSE)</f>
        <v>0</v>
      </c>
      <c r="G2285" s="100">
        <f>IFERROR(IF(E2285= "yes",VLOOKUP(C2285,Summary!$B:$I,5,0),0),0)</f>
        <v>0</v>
      </c>
      <c r="H2285" s="99">
        <f t="shared" si="371"/>
        <v>0</v>
      </c>
      <c r="I2285" s="157">
        <f>VLOOKUP($A2285,'2024-25 Salary &amp; Benefits'!$A:$I,3,FALSE)</f>
        <v>1</v>
      </c>
      <c r="J2285" s="157">
        <f>VLOOKUP($A2285,'2024-25 Salary &amp; Benefits'!$A:$I,4,FALSE)</f>
        <v>1</v>
      </c>
      <c r="K2285" s="144">
        <f t="shared" si="372"/>
        <v>0</v>
      </c>
      <c r="L2285" s="143">
        <f t="shared" si="373"/>
        <v>0</v>
      </c>
      <c r="M2285" s="145">
        <f>'2024-25 Salary &amp; Benefits'!$E$6</f>
        <v>72728</v>
      </c>
      <c r="N2285" s="145">
        <f>'2024-25 Salary &amp; Benefits'!$F$6</f>
        <v>78209</v>
      </c>
      <c r="O2285" s="9">
        <f t="shared" si="374"/>
        <v>0</v>
      </c>
      <c r="P2285" s="9">
        <f t="shared" si="375"/>
        <v>0</v>
      </c>
      <c r="Q2285" s="9">
        <f>'2024-25 Salary &amp; Benefits'!G$6</f>
        <v>14418.72</v>
      </c>
      <c r="R2285" s="146">
        <f>'2024-25 Salary &amp; Benefits'!H$6</f>
        <v>0.18149999999999999</v>
      </c>
      <c r="S2285" s="146">
        <f>'2024-25 Salary &amp; Benefits'!I$6</f>
        <v>0.17510000000000001</v>
      </c>
      <c r="T2285" s="9">
        <f t="shared" si="376"/>
        <v>0</v>
      </c>
      <c r="U2285" s="9">
        <f t="shared" si="377"/>
        <v>0</v>
      </c>
      <c r="V2285" s="9">
        <f t="shared" si="378"/>
        <v>0</v>
      </c>
      <c r="W2285" s="9">
        <f t="shared" si="379"/>
        <v>0</v>
      </c>
      <c r="X2285" s="22">
        <f t="shared" si="380"/>
        <v>0</v>
      </c>
    </row>
    <row r="2286" spans="1:24">
      <c r="A2286" s="78" t="s">
        <v>2464</v>
      </c>
      <c r="B2286" s="90" t="s">
        <v>1873</v>
      </c>
      <c r="C2286" s="91">
        <v>3538</v>
      </c>
      <c r="D2286" s="90" t="s">
        <v>1714</v>
      </c>
      <c r="E2286" s="110" t="str">
        <f>VLOOKUP($C2286,'2023-24 School Level AAFTE'!$C$4:$L$2380,9,FALSE)</f>
        <v>Yes</v>
      </c>
      <c r="F2286" s="98">
        <f>VLOOKUP($C2286,'2023-24 School Level AAFTE'!$C$4:$J$2380,8,FALSE)</f>
        <v>530.01</v>
      </c>
      <c r="G2286" s="100">
        <f>IFERROR(IF(E2286= "yes",VLOOKUP(C2286,Summary!$B:$I,5,0),0),0)</f>
        <v>0</v>
      </c>
      <c r="H2286" s="99">
        <f t="shared" si="371"/>
        <v>530.01</v>
      </c>
      <c r="I2286" s="157">
        <f>VLOOKUP($A2286,'2024-25 Salary &amp; Benefits'!$A:$I,3,FALSE)</f>
        <v>1</v>
      </c>
      <c r="J2286" s="157">
        <f>VLOOKUP($A2286,'2024-25 Salary &amp; Benefits'!$A:$I,4,FALSE)</f>
        <v>1</v>
      </c>
      <c r="K2286" s="144">
        <f t="shared" si="372"/>
        <v>530.01</v>
      </c>
      <c r="L2286" s="143">
        <f t="shared" si="373"/>
        <v>1.5549999999999999</v>
      </c>
      <c r="M2286" s="145">
        <f>'2024-25 Salary &amp; Benefits'!$E$6</f>
        <v>72728</v>
      </c>
      <c r="N2286" s="145">
        <f>'2024-25 Salary &amp; Benefits'!$F$6</f>
        <v>78209</v>
      </c>
      <c r="O2286" s="9">
        <f t="shared" si="374"/>
        <v>113092.04</v>
      </c>
      <c r="P2286" s="9">
        <f t="shared" si="375"/>
        <v>8522.9600000000064</v>
      </c>
      <c r="Q2286" s="9">
        <f>'2024-25 Salary &amp; Benefits'!G$6</f>
        <v>14418.72</v>
      </c>
      <c r="R2286" s="146">
        <f>'2024-25 Salary &amp; Benefits'!H$6</f>
        <v>0.18149999999999999</v>
      </c>
      <c r="S2286" s="146">
        <f>'2024-25 Salary &amp; Benefits'!I$6</f>
        <v>0.17510000000000001</v>
      </c>
      <c r="T2286" s="9">
        <f t="shared" si="376"/>
        <v>44439.69</v>
      </c>
      <c r="U2286" s="9">
        <f t="shared" si="377"/>
        <v>2026.92</v>
      </c>
      <c r="V2286" s="9">
        <f t="shared" si="378"/>
        <v>354.91</v>
      </c>
      <c r="W2286" s="9">
        <f t="shared" si="379"/>
        <v>2381.83</v>
      </c>
      <c r="X2286" s="22">
        <f t="shared" si="380"/>
        <v>168436.52</v>
      </c>
    </row>
    <row r="2287" spans="1:24">
      <c r="A2287" s="78" t="s">
        <v>2464</v>
      </c>
      <c r="B2287" s="90" t="s">
        <v>1873</v>
      </c>
      <c r="C2287" s="91">
        <v>1628</v>
      </c>
      <c r="D2287" s="90" t="s">
        <v>1874</v>
      </c>
      <c r="E2287" s="110" t="str">
        <f>VLOOKUP($C2287,'2023-24 School Level AAFTE'!$C$4:$L$2380,9,FALSE)</f>
        <v>Yes</v>
      </c>
      <c r="F2287" s="98">
        <f>VLOOKUP($C2287,'2023-24 School Level AAFTE'!$C$4:$J$2380,8,FALSE)</f>
        <v>289.2</v>
      </c>
      <c r="G2287" s="100">
        <f>IFERROR(IF(E2287= "yes",VLOOKUP(C2287,Summary!$B:$I,5,0),0),0)</f>
        <v>0</v>
      </c>
      <c r="H2287" s="99">
        <f t="shared" si="371"/>
        <v>289.2</v>
      </c>
      <c r="I2287" s="157">
        <f>VLOOKUP($A2287,'2024-25 Salary &amp; Benefits'!$A:$I,3,FALSE)</f>
        <v>1</v>
      </c>
      <c r="J2287" s="157">
        <f>VLOOKUP($A2287,'2024-25 Salary &amp; Benefits'!$A:$I,4,FALSE)</f>
        <v>1</v>
      </c>
      <c r="K2287" s="144">
        <f t="shared" si="372"/>
        <v>289.2</v>
      </c>
      <c r="L2287" s="143">
        <f t="shared" si="373"/>
        <v>0.84799999999999998</v>
      </c>
      <c r="M2287" s="145">
        <f>'2024-25 Salary &amp; Benefits'!$E$6</f>
        <v>72728</v>
      </c>
      <c r="N2287" s="145">
        <f>'2024-25 Salary &amp; Benefits'!$F$6</f>
        <v>78209</v>
      </c>
      <c r="O2287" s="9">
        <f t="shared" si="374"/>
        <v>61673.34</v>
      </c>
      <c r="P2287" s="9">
        <f t="shared" si="375"/>
        <v>4647.8899999999994</v>
      </c>
      <c r="Q2287" s="9">
        <f>'2024-25 Salary &amp; Benefits'!G$6</f>
        <v>14418.72</v>
      </c>
      <c r="R2287" s="146">
        <f>'2024-25 Salary &amp; Benefits'!H$6</f>
        <v>0.18149999999999999</v>
      </c>
      <c r="S2287" s="146">
        <f>'2024-25 Salary &amp; Benefits'!I$6</f>
        <v>0.17510000000000001</v>
      </c>
      <c r="T2287" s="9">
        <f t="shared" si="376"/>
        <v>24234.63</v>
      </c>
      <c r="U2287" s="9">
        <f t="shared" si="377"/>
        <v>1105.3499999999999</v>
      </c>
      <c r="V2287" s="9">
        <f t="shared" si="378"/>
        <v>193.55</v>
      </c>
      <c r="W2287" s="9">
        <f t="shared" si="379"/>
        <v>1298.8999999999999</v>
      </c>
      <c r="X2287" s="22">
        <f t="shared" si="380"/>
        <v>91854.76</v>
      </c>
    </row>
    <row r="2288" spans="1:24">
      <c r="A2288" s="75" t="s">
        <v>2464</v>
      </c>
      <c r="B2288" s="90" t="s">
        <v>1873</v>
      </c>
      <c r="C2288" s="91">
        <v>2711</v>
      </c>
      <c r="D2288" s="90" t="s">
        <v>1877</v>
      </c>
      <c r="E2288" s="110" t="str">
        <f>VLOOKUP($C2288,'2023-24 School Level AAFTE'!$C$4:$L$2380,9,FALSE)</f>
        <v>No</v>
      </c>
      <c r="F2288" s="98">
        <f>VLOOKUP($C2288,'2023-24 School Level AAFTE'!$C$4:$J$2380,8,FALSE)</f>
        <v>187.29</v>
      </c>
      <c r="G2288" s="100">
        <f>IFERROR(IF(E2288= "yes",VLOOKUP(C2288,Summary!$B:$I,5,0),0),0)</f>
        <v>0</v>
      </c>
      <c r="H2288" s="99">
        <f t="shared" si="371"/>
        <v>0</v>
      </c>
      <c r="I2288" s="157">
        <f>VLOOKUP($A2288,'2024-25 Salary &amp; Benefits'!$A:$I,3,FALSE)</f>
        <v>1</v>
      </c>
      <c r="J2288" s="157">
        <f>VLOOKUP($A2288,'2024-25 Salary &amp; Benefits'!$A:$I,4,FALSE)</f>
        <v>1</v>
      </c>
      <c r="K2288" s="144">
        <f t="shared" si="372"/>
        <v>0</v>
      </c>
      <c r="L2288" s="143">
        <f t="shared" si="373"/>
        <v>0</v>
      </c>
      <c r="M2288" s="145">
        <f>'2024-25 Salary &amp; Benefits'!$E$6</f>
        <v>72728</v>
      </c>
      <c r="N2288" s="145">
        <f>'2024-25 Salary &amp; Benefits'!$F$6</f>
        <v>78209</v>
      </c>
      <c r="O2288" s="9">
        <f t="shared" si="374"/>
        <v>0</v>
      </c>
      <c r="P2288" s="9">
        <f t="shared" si="375"/>
        <v>0</v>
      </c>
      <c r="Q2288" s="9">
        <f>'2024-25 Salary &amp; Benefits'!G$6</f>
        <v>14418.72</v>
      </c>
      <c r="R2288" s="146">
        <f>'2024-25 Salary &amp; Benefits'!H$6</f>
        <v>0.18149999999999999</v>
      </c>
      <c r="S2288" s="146">
        <f>'2024-25 Salary &amp; Benefits'!I$6</f>
        <v>0.17510000000000001</v>
      </c>
      <c r="T2288" s="9">
        <f t="shared" si="376"/>
        <v>0</v>
      </c>
      <c r="U2288" s="9">
        <f t="shared" si="377"/>
        <v>0</v>
      </c>
      <c r="V2288" s="9">
        <f t="shared" si="378"/>
        <v>0</v>
      </c>
      <c r="W2288" s="9">
        <f t="shared" si="379"/>
        <v>0</v>
      </c>
      <c r="X2288" s="22">
        <f t="shared" si="380"/>
        <v>0</v>
      </c>
    </row>
    <row r="2289" spans="1:24">
      <c r="A2289" s="78" t="s">
        <v>2464</v>
      </c>
      <c r="B2289" s="90" t="s">
        <v>1873</v>
      </c>
      <c r="C2289" s="91">
        <v>3196</v>
      </c>
      <c r="D2289" s="90" t="s">
        <v>1882</v>
      </c>
      <c r="E2289" s="110" t="str">
        <f>VLOOKUP($C2289,'2023-24 School Level AAFTE'!$C$4:$L$2380,9,FALSE)</f>
        <v>Yes</v>
      </c>
      <c r="F2289" s="98">
        <f>VLOOKUP($C2289,'2023-24 School Level AAFTE'!$C$4:$J$2380,8,FALSE)</f>
        <v>245.45</v>
      </c>
      <c r="G2289" s="100">
        <f>IFERROR(IF(E2289= "yes",VLOOKUP(C2289,Summary!$B:$I,5,0),0),0)</f>
        <v>0</v>
      </c>
      <c r="H2289" s="99">
        <f t="shared" si="371"/>
        <v>245.45</v>
      </c>
      <c r="I2289" s="157">
        <f>VLOOKUP($A2289,'2024-25 Salary &amp; Benefits'!$A:$I,3,FALSE)</f>
        <v>1</v>
      </c>
      <c r="J2289" s="157">
        <f>VLOOKUP($A2289,'2024-25 Salary &amp; Benefits'!$A:$I,4,FALSE)</f>
        <v>1</v>
      </c>
      <c r="K2289" s="144">
        <f t="shared" si="372"/>
        <v>245.45</v>
      </c>
      <c r="L2289" s="143">
        <f t="shared" si="373"/>
        <v>0.72</v>
      </c>
      <c r="M2289" s="145">
        <f>'2024-25 Salary &amp; Benefits'!$E$6</f>
        <v>72728</v>
      </c>
      <c r="N2289" s="145">
        <f>'2024-25 Salary &amp; Benefits'!$F$6</f>
        <v>78209</v>
      </c>
      <c r="O2289" s="9">
        <f t="shared" si="374"/>
        <v>52364.160000000003</v>
      </c>
      <c r="P2289" s="9">
        <f t="shared" si="375"/>
        <v>3946.3199999999997</v>
      </c>
      <c r="Q2289" s="9">
        <f>'2024-25 Salary &amp; Benefits'!G$6</f>
        <v>14418.72</v>
      </c>
      <c r="R2289" s="146">
        <f>'2024-25 Salary &amp; Benefits'!H$6</f>
        <v>0.18149999999999999</v>
      </c>
      <c r="S2289" s="146">
        <f>'2024-25 Salary &amp; Benefits'!I$6</f>
        <v>0.17510000000000001</v>
      </c>
      <c r="T2289" s="9">
        <f t="shared" si="376"/>
        <v>20576.57</v>
      </c>
      <c r="U2289" s="9">
        <f t="shared" si="377"/>
        <v>938.51</v>
      </c>
      <c r="V2289" s="9">
        <f t="shared" si="378"/>
        <v>164.33</v>
      </c>
      <c r="W2289" s="9">
        <f t="shared" si="379"/>
        <v>1102.8399999999999</v>
      </c>
      <c r="X2289" s="22">
        <f t="shared" si="380"/>
        <v>77989.890000000014</v>
      </c>
    </row>
    <row r="2290" spans="1:24">
      <c r="A2290" t="s">
        <v>2464</v>
      </c>
      <c r="B2290" s="90" t="s">
        <v>1873</v>
      </c>
      <c r="C2290" s="89">
        <v>3129</v>
      </c>
      <c r="D2290" s="79" t="s">
        <v>1879</v>
      </c>
      <c r="E2290" s="110" t="str">
        <f>VLOOKUP($C2290,'2023-24 School Level AAFTE'!$C$4:$L$2380,9,FALSE)</f>
        <v>Yes</v>
      </c>
      <c r="F2290" s="98">
        <f>VLOOKUP($C2290,'2023-24 School Level AAFTE'!$C$4:$J$2380,8,FALSE)</f>
        <v>195.21</v>
      </c>
      <c r="G2290" s="100">
        <f>IFERROR(IF(E2290= "yes",VLOOKUP(C2290,Summary!$B:$I,5,0),0),0)</f>
        <v>0</v>
      </c>
      <c r="H2290" s="99">
        <f t="shared" si="371"/>
        <v>195.21</v>
      </c>
      <c r="I2290" s="157">
        <f>VLOOKUP($A2290,'2024-25 Salary &amp; Benefits'!$A:$I,3,FALSE)</f>
        <v>1</v>
      </c>
      <c r="J2290" s="157">
        <f>VLOOKUP($A2290,'2024-25 Salary &amp; Benefits'!$A:$I,4,FALSE)</f>
        <v>1</v>
      </c>
      <c r="K2290" s="144">
        <f t="shared" si="372"/>
        <v>195.21</v>
      </c>
      <c r="L2290" s="143">
        <f t="shared" si="373"/>
        <v>0.57299999999999995</v>
      </c>
      <c r="M2290" s="145">
        <f>'2024-25 Salary &amp; Benefits'!$E$6</f>
        <v>72728</v>
      </c>
      <c r="N2290" s="145">
        <f>'2024-25 Salary &amp; Benefits'!$F$6</f>
        <v>78209</v>
      </c>
      <c r="O2290" s="9">
        <f t="shared" si="374"/>
        <v>41673.14</v>
      </c>
      <c r="P2290" s="9">
        <f t="shared" si="375"/>
        <v>3140.6200000000026</v>
      </c>
      <c r="Q2290" s="9">
        <f>'2024-25 Salary &amp; Benefits'!G$6</f>
        <v>14418.72</v>
      </c>
      <c r="R2290" s="146">
        <f>'2024-25 Salary &amp; Benefits'!H$6</f>
        <v>0.18149999999999999</v>
      </c>
      <c r="S2290" s="146">
        <f>'2024-25 Salary &amp; Benefits'!I$6</f>
        <v>0.17510000000000001</v>
      </c>
      <c r="T2290" s="9">
        <f t="shared" si="376"/>
        <v>16375.52</v>
      </c>
      <c r="U2290" s="9">
        <f t="shared" si="377"/>
        <v>746.9</v>
      </c>
      <c r="V2290" s="9">
        <f t="shared" si="378"/>
        <v>130.78</v>
      </c>
      <c r="W2290" s="9">
        <f t="shared" si="379"/>
        <v>877.68</v>
      </c>
      <c r="X2290" s="22">
        <f t="shared" si="380"/>
        <v>62066.960000000006</v>
      </c>
    </row>
    <row r="2291" spans="1:24">
      <c r="A2291" s="78" t="s">
        <v>2464</v>
      </c>
      <c r="B2291" s="90" t="s">
        <v>1873</v>
      </c>
      <c r="C2291" s="91">
        <v>3194</v>
      </c>
      <c r="D2291" s="90" t="s">
        <v>1880</v>
      </c>
      <c r="E2291" s="110" t="str">
        <f>VLOOKUP($C2291,'2023-24 School Level AAFTE'!$C$4:$L$2380,9,FALSE)</f>
        <v>No</v>
      </c>
      <c r="F2291" s="98">
        <f>VLOOKUP($C2291,'2023-24 School Level AAFTE'!$C$4:$J$2380,8,FALSE)</f>
        <v>351.35</v>
      </c>
      <c r="G2291" s="100">
        <f>IFERROR(IF(E2291= "yes",VLOOKUP(C2291,Summary!$B:$I,5,0),0),0)</f>
        <v>0</v>
      </c>
      <c r="H2291" s="99">
        <f t="shared" si="371"/>
        <v>0</v>
      </c>
      <c r="I2291" s="157">
        <f>VLOOKUP($A2291,'2024-25 Salary &amp; Benefits'!$A:$I,3,FALSE)</f>
        <v>1</v>
      </c>
      <c r="J2291" s="157">
        <f>VLOOKUP($A2291,'2024-25 Salary &amp; Benefits'!$A:$I,4,FALSE)</f>
        <v>1</v>
      </c>
      <c r="K2291" s="144">
        <f t="shared" si="372"/>
        <v>0</v>
      </c>
      <c r="L2291" s="143">
        <f t="shared" si="373"/>
        <v>0</v>
      </c>
      <c r="M2291" s="145">
        <f>'2024-25 Salary &amp; Benefits'!$E$6</f>
        <v>72728</v>
      </c>
      <c r="N2291" s="145">
        <f>'2024-25 Salary &amp; Benefits'!$F$6</f>
        <v>78209</v>
      </c>
      <c r="O2291" s="9">
        <f t="shared" si="374"/>
        <v>0</v>
      </c>
      <c r="P2291" s="9">
        <f t="shared" si="375"/>
        <v>0</v>
      </c>
      <c r="Q2291" s="9">
        <f>'2024-25 Salary &amp; Benefits'!G$6</f>
        <v>14418.72</v>
      </c>
      <c r="R2291" s="146">
        <f>'2024-25 Salary &amp; Benefits'!H$6</f>
        <v>0.18149999999999999</v>
      </c>
      <c r="S2291" s="146">
        <f>'2024-25 Salary &amp; Benefits'!I$6</f>
        <v>0.17510000000000001</v>
      </c>
      <c r="T2291" s="9">
        <f t="shared" si="376"/>
        <v>0</v>
      </c>
      <c r="U2291" s="9">
        <f t="shared" si="377"/>
        <v>0</v>
      </c>
      <c r="V2291" s="9">
        <f t="shared" si="378"/>
        <v>0</v>
      </c>
      <c r="W2291" s="9">
        <f t="shared" si="379"/>
        <v>0</v>
      </c>
      <c r="X2291" s="22">
        <f t="shared" si="380"/>
        <v>0</v>
      </c>
    </row>
    <row r="2292" spans="1:24">
      <c r="A2292" s="78" t="s">
        <v>2464</v>
      </c>
      <c r="B2292" s="90" t="s">
        <v>1873</v>
      </c>
      <c r="C2292" s="91">
        <v>5356</v>
      </c>
      <c r="D2292" s="90" t="s">
        <v>2621</v>
      </c>
      <c r="E2292" s="110" t="str">
        <f>VLOOKUP($C2292,'2023-24 School Level AAFTE'!$C$4:$L$2380,9,FALSE)</f>
        <v>Yes</v>
      </c>
      <c r="F2292" s="98">
        <f>VLOOKUP($C2292,'2023-24 School Level AAFTE'!$C$4:$J$2380,8,FALSE)</f>
        <v>3.29</v>
      </c>
      <c r="G2292" s="100">
        <f>IFERROR(IF(E2292= "yes",VLOOKUP(C2292,Summary!$B:$I,5,0),0),0)</f>
        <v>0</v>
      </c>
      <c r="H2292" s="99">
        <f t="shared" si="371"/>
        <v>3.29</v>
      </c>
      <c r="I2292" s="157">
        <f>VLOOKUP($A2292,'2024-25 Salary &amp; Benefits'!$A:$I,3,FALSE)</f>
        <v>1</v>
      </c>
      <c r="J2292" s="157">
        <f>VLOOKUP($A2292,'2024-25 Salary &amp; Benefits'!$A:$I,4,FALSE)</f>
        <v>1</v>
      </c>
      <c r="K2292" s="144">
        <f t="shared" si="372"/>
        <v>3.29</v>
      </c>
      <c r="L2292" s="143">
        <f t="shared" si="373"/>
        <v>0.01</v>
      </c>
      <c r="M2292" s="145">
        <f>'2024-25 Salary &amp; Benefits'!$E$6</f>
        <v>72728</v>
      </c>
      <c r="N2292" s="145">
        <f>'2024-25 Salary &amp; Benefits'!$F$6</f>
        <v>78209</v>
      </c>
      <c r="O2292" s="9">
        <f t="shared" si="374"/>
        <v>727.28</v>
      </c>
      <c r="P2292" s="9">
        <f t="shared" si="375"/>
        <v>54.810000000000059</v>
      </c>
      <c r="Q2292" s="9">
        <f>'2024-25 Salary &amp; Benefits'!G$6</f>
        <v>14418.72</v>
      </c>
      <c r="R2292" s="146">
        <f>'2024-25 Salary &amp; Benefits'!H$6</f>
        <v>0.18149999999999999</v>
      </c>
      <c r="S2292" s="146">
        <f>'2024-25 Salary &amp; Benefits'!I$6</f>
        <v>0.17510000000000001</v>
      </c>
      <c r="T2292" s="9">
        <f t="shared" si="376"/>
        <v>285.79000000000002</v>
      </c>
      <c r="U2292" s="9">
        <f t="shared" si="377"/>
        <v>13.03</v>
      </c>
      <c r="V2292" s="9">
        <f t="shared" si="378"/>
        <v>2.2799999999999998</v>
      </c>
      <c r="W2292" s="9">
        <f t="shared" si="379"/>
        <v>15.309999999999999</v>
      </c>
      <c r="X2292" s="22">
        <f t="shared" si="380"/>
        <v>1083.19</v>
      </c>
    </row>
    <row r="2293" spans="1:24">
      <c r="A2293" s="78" t="s">
        <v>2464</v>
      </c>
      <c r="B2293" s="90" t="s">
        <v>1873</v>
      </c>
      <c r="C2293" s="91">
        <v>2956</v>
      </c>
      <c r="D2293" s="90" t="s">
        <v>1878</v>
      </c>
      <c r="E2293" s="110" t="str">
        <f>VLOOKUP($C2293,'2023-24 School Level AAFTE'!$C$4:$L$2380,9,FALSE)</f>
        <v>Yes</v>
      </c>
      <c r="F2293" s="98">
        <f>VLOOKUP($C2293,'2023-24 School Level AAFTE'!$C$4:$J$2380,8,FALSE)</f>
        <v>272.17</v>
      </c>
      <c r="G2293" s="100">
        <f>IFERROR(IF(E2293= "yes",VLOOKUP(C2293,Summary!$B:$I,5,0),0),0)</f>
        <v>0</v>
      </c>
      <c r="H2293" s="99">
        <f t="shared" si="371"/>
        <v>272.17</v>
      </c>
      <c r="I2293" s="157">
        <f>VLOOKUP($A2293,'2024-25 Salary &amp; Benefits'!$A:$I,3,FALSE)</f>
        <v>1</v>
      </c>
      <c r="J2293" s="157">
        <f>VLOOKUP($A2293,'2024-25 Salary &amp; Benefits'!$A:$I,4,FALSE)</f>
        <v>1</v>
      </c>
      <c r="K2293" s="144">
        <f t="shared" si="372"/>
        <v>272.17</v>
      </c>
      <c r="L2293" s="143">
        <f t="shared" si="373"/>
        <v>0.79800000000000004</v>
      </c>
      <c r="M2293" s="145">
        <f>'2024-25 Salary &amp; Benefits'!$E$6</f>
        <v>72728</v>
      </c>
      <c r="N2293" s="145">
        <f>'2024-25 Salary &amp; Benefits'!$F$6</f>
        <v>78209</v>
      </c>
      <c r="O2293" s="9">
        <f t="shared" si="374"/>
        <v>58036.94</v>
      </c>
      <c r="P2293" s="9">
        <f t="shared" si="375"/>
        <v>4373.8399999999965</v>
      </c>
      <c r="Q2293" s="9">
        <f>'2024-25 Salary &amp; Benefits'!G$6</f>
        <v>14418.72</v>
      </c>
      <c r="R2293" s="146">
        <f>'2024-25 Salary &amp; Benefits'!H$6</f>
        <v>0.18149999999999999</v>
      </c>
      <c r="S2293" s="146">
        <f>'2024-25 Salary &amp; Benefits'!I$6</f>
        <v>0.17510000000000001</v>
      </c>
      <c r="T2293" s="9">
        <f t="shared" si="376"/>
        <v>22805.7</v>
      </c>
      <c r="U2293" s="9">
        <f t="shared" si="377"/>
        <v>1040.18</v>
      </c>
      <c r="V2293" s="9">
        <f t="shared" si="378"/>
        <v>182.14</v>
      </c>
      <c r="W2293" s="9">
        <f t="shared" si="379"/>
        <v>1222.3200000000002</v>
      </c>
      <c r="X2293" s="22">
        <f t="shared" si="380"/>
        <v>86438.8</v>
      </c>
    </row>
    <row r="2294" spans="1:24">
      <c r="A2294" s="78" t="s">
        <v>2464</v>
      </c>
      <c r="B2294" s="90" t="s">
        <v>1873</v>
      </c>
      <c r="C2294" s="91">
        <v>5645</v>
      </c>
      <c r="D2294" s="90" t="s">
        <v>1876</v>
      </c>
      <c r="E2294" s="110" t="str">
        <f>VLOOKUP($C2294,'2023-24 School Level AAFTE'!$C$4:$L$2380,9,FALSE)</f>
        <v>Yes</v>
      </c>
      <c r="F2294" s="98">
        <f>VLOOKUP($C2294,'2023-24 School Level AAFTE'!$C$4:$J$2380,8,FALSE)</f>
        <v>253.23999999999998</v>
      </c>
      <c r="G2294" s="100">
        <f>IFERROR(IF(E2294= "yes",VLOOKUP(C2294,Summary!$B:$I,5,0),0),0)</f>
        <v>0</v>
      </c>
      <c r="H2294" s="99">
        <f t="shared" si="371"/>
        <v>253.23999999999998</v>
      </c>
      <c r="I2294" s="157">
        <f>VLOOKUP($A2294,'2024-25 Salary &amp; Benefits'!$A:$I,3,FALSE)</f>
        <v>1</v>
      </c>
      <c r="J2294" s="157">
        <f>VLOOKUP($A2294,'2024-25 Salary &amp; Benefits'!$A:$I,4,FALSE)</f>
        <v>1</v>
      </c>
      <c r="K2294" s="144">
        <f t="shared" si="372"/>
        <v>253.23999999999998</v>
      </c>
      <c r="L2294" s="143">
        <f t="shared" si="373"/>
        <v>0.74299999999999999</v>
      </c>
      <c r="M2294" s="145">
        <f>'2024-25 Salary &amp; Benefits'!$E$6</f>
        <v>72728</v>
      </c>
      <c r="N2294" s="145">
        <f>'2024-25 Salary &amp; Benefits'!$F$6</f>
        <v>78209</v>
      </c>
      <c r="O2294" s="9">
        <f t="shared" si="374"/>
        <v>54036.9</v>
      </c>
      <c r="P2294" s="9">
        <f t="shared" si="375"/>
        <v>4072.3899999999994</v>
      </c>
      <c r="Q2294" s="9">
        <f>'2024-25 Salary &amp; Benefits'!G$6</f>
        <v>14418.72</v>
      </c>
      <c r="R2294" s="146">
        <f>'2024-25 Salary &amp; Benefits'!H$6</f>
        <v>0.18149999999999999</v>
      </c>
      <c r="S2294" s="146">
        <f>'2024-25 Salary &amp; Benefits'!I$6</f>
        <v>0.17510000000000001</v>
      </c>
      <c r="T2294" s="9">
        <f t="shared" si="376"/>
        <v>21233.88</v>
      </c>
      <c r="U2294" s="9">
        <f t="shared" si="377"/>
        <v>968.49</v>
      </c>
      <c r="V2294" s="9">
        <f t="shared" si="378"/>
        <v>169.58</v>
      </c>
      <c r="W2294" s="9">
        <f t="shared" si="379"/>
        <v>1138.07</v>
      </c>
      <c r="X2294" s="22">
        <f t="shared" si="380"/>
        <v>80481.240000000005</v>
      </c>
    </row>
    <row r="2295" spans="1:24">
      <c r="A2295" s="78" t="s">
        <v>2464</v>
      </c>
      <c r="B2295" s="90" t="s">
        <v>1873</v>
      </c>
      <c r="C2295" s="91">
        <v>1755</v>
      </c>
      <c r="D2295" s="90" t="s">
        <v>1875</v>
      </c>
      <c r="E2295" s="110" t="str">
        <f>VLOOKUP($C2295,'2023-24 School Level AAFTE'!$C$4:$L$2380,9,FALSE)</f>
        <v>No</v>
      </c>
      <c r="F2295" s="98">
        <f>VLOOKUP($C2295,'2023-24 School Level AAFTE'!$C$4:$J$2380,8,FALSE)</f>
        <v>178</v>
      </c>
      <c r="G2295" s="100">
        <f>IFERROR(IF(E2295= "yes",VLOOKUP(C2295,Summary!$B:$I,5,0),0),0)</f>
        <v>0</v>
      </c>
      <c r="H2295" s="99">
        <f t="shared" si="371"/>
        <v>0</v>
      </c>
      <c r="I2295" s="157">
        <f>VLOOKUP($A2295,'2024-25 Salary &amp; Benefits'!$A:$I,3,FALSE)</f>
        <v>1</v>
      </c>
      <c r="J2295" s="157">
        <f>VLOOKUP($A2295,'2024-25 Salary &amp; Benefits'!$A:$I,4,FALSE)</f>
        <v>1</v>
      </c>
      <c r="K2295" s="144">
        <f t="shared" si="372"/>
        <v>0</v>
      </c>
      <c r="L2295" s="143">
        <f t="shared" si="373"/>
        <v>0</v>
      </c>
      <c r="M2295" s="145">
        <f>'2024-25 Salary &amp; Benefits'!$E$6</f>
        <v>72728</v>
      </c>
      <c r="N2295" s="145">
        <f>'2024-25 Salary &amp; Benefits'!$F$6</f>
        <v>78209</v>
      </c>
      <c r="O2295" s="9">
        <f t="shared" si="374"/>
        <v>0</v>
      </c>
      <c r="P2295" s="9">
        <f t="shared" si="375"/>
        <v>0</v>
      </c>
      <c r="Q2295" s="9">
        <f>'2024-25 Salary &amp; Benefits'!G$6</f>
        <v>14418.72</v>
      </c>
      <c r="R2295" s="146">
        <f>'2024-25 Salary &amp; Benefits'!H$6</f>
        <v>0.18149999999999999</v>
      </c>
      <c r="S2295" s="146">
        <f>'2024-25 Salary &amp; Benefits'!I$6</f>
        <v>0.17510000000000001</v>
      </c>
      <c r="T2295" s="9">
        <f t="shared" si="376"/>
        <v>0</v>
      </c>
      <c r="U2295" s="9">
        <f t="shared" si="377"/>
        <v>0</v>
      </c>
      <c r="V2295" s="9">
        <f t="shared" si="378"/>
        <v>0</v>
      </c>
      <c r="W2295" s="9">
        <f t="shared" si="379"/>
        <v>0</v>
      </c>
      <c r="X2295" s="22">
        <f t="shared" si="380"/>
        <v>0</v>
      </c>
    </row>
    <row r="2296" spans="1:24">
      <c r="A2296" s="78" t="s">
        <v>2464</v>
      </c>
      <c r="B2296" s="90" t="s">
        <v>1873</v>
      </c>
      <c r="C2296" s="91">
        <v>3195</v>
      </c>
      <c r="D2296" s="90" t="s">
        <v>1881</v>
      </c>
      <c r="E2296" s="110" t="str">
        <f>VLOOKUP($C2296,'2023-24 School Level AAFTE'!$C$4:$L$2380,9,FALSE)</f>
        <v>No</v>
      </c>
      <c r="F2296" s="98">
        <f>VLOOKUP($C2296,'2023-24 School Level AAFTE'!$C$4:$J$2380,8,FALSE)</f>
        <v>817.56999999999994</v>
      </c>
      <c r="G2296" s="100">
        <f>IFERROR(IF(E2296= "yes",VLOOKUP(C2296,Summary!$B:$I,5,0),0),0)</f>
        <v>0</v>
      </c>
      <c r="H2296" s="99">
        <f t="shared" si="371"/>
        <v>0</v>
      </c>
      <c r="I2296" s="157">
        <f>VLOOKUP($A2296,'2024-25 Salary &amp; Benefits'!$A:$I,3,FALSE)</f>
        <v>1</v>
      </c>
      <c r="J2296" s="157">
        <f>VLOOKUP($A2296,'2024-25 Salary &amp; Benefits'!$A:$I,4,FALSE)</f>
        <v>1</v>
      </c>
      <c r="K2296" s="144">
        <f t="shared" si="372"/>
        <v>0</v>
      </c>
      <c r="L2296" s="143">
        <f t="shared" si="373"/>
        <v>0</v>
      </c>
      <c r="M2296" s="145">
        <f>'2024-25 Salary &amp; Benefits'!$E$6</f>
        <v>72728</v>
      </c>
      <c r="N2296" s="145">
        <f>'2024-25 Salary &amp; Benefits'!$F$6</f>
        <v>78209</v>
      </c>
      <c r="O2296" s="9">
        <f t="shared" si="374"/>
        <v>0</v>
      </c>
      <c r="P2296" s="9">
        <f t="shared" si="375"/>
        <v>0</v>
      </c>
      <c r="Q2296" s="9">
        <f>'2024-25 Salary &amp; Benefits'!G$6</f>
        <v>14418.72</v>
      </c>
      <c r="R2296" s="146">
        <f>'2024-25 Salary &amp; Benefits'!H$6</f>
        <v>0.18149999999999999</v>
      </c>
      <c r="S2296" s="146">
        <f>'2024-25 Salary &amp; Benefits'!I$6</f>
        <v>0.17510000000000001</v>
      </c>
      <c r="T2296" s="9">
        <f t="shared" si="376"/>
        <v>0</v>
      </c>
      <c r="U2296" s="9">
        <f t="shared" si="377"/>
        <v>0</v>
      </c>
      <c r="V2296" s="9">
        <f t="shared" si="378"/>
        <v>0</v>
      </c>
      <c r="W2296" s="9">
        <f t="shared" si="379"/>
        <v>0</v>
      </c>
      <c r="X2296" s="22">
        <f t="shared" si="380"/>
        <v>0</v>
      </c>
    </row>
    <row r="2297" spans="1:24">
      <c r="A2297" s="78" t="s">
        <v>2464</v>
      </c>
      <c r="B2297" s="90" t="s">
        <v>1873</v>
      </c>
      <c r="C2297" s="91">
        <v>5698</v>
      </c>
      <c r="D2297" s="90" t="s">
        <v>3214</v>
      </c>
      <c r="E2297" s="110" t="str">
        <f>VLOOKUP($C2297,'2023-24 School Level AAFTE'!$C$4:$L$2380,9,FALSE)</f>
        <v>Yes</v>
      </c>
      <c r="F2297" s="98">
        <f>VLOOKUP($C2297,'2023-24 School Level AAFTE'!$C$4:$J$2380,8,FALSE)</f>
        <v>43.86</v>
      </c>
      <c r="G2297" s="100">
        <f>IFERROR(IF(E2297= "yes",VLOOKUP(C2297,Summary!$B:$I,5,0),0),0)</f>
        <v>0</v>
      </c>
      <c r="H2297" s="99">
        <f t="shared" si="371"/>
        <v>43.86</v>
      </c>
      <c r="I2297" s="157">
        <f>VLOOKUP($A2297,'2024-25 Salary &amp; Benefits'!$A:$I,3,FALSE)</f>
        <v>1</v>
      </c>
      <c r="J2297" s="157">
        <f>VLOOKUP($A2297,'2024-25 Salary &amp; Benefits'!$A:$I,4,FALSE)</f>
        <v>1</v>
      </c>
      <c r="K2297" s="144">
        <f t="shared" si="372"/>
        <v>43.86</v>
      </c>
      <c r="L2297" s="143">
        <f t="shared" si="373"/>
        <v>0.129</v>
      </c>
      <c r="M2297" s="145">
        <f>'2024-25 Salary &amp; Benefits'!$E$6</f>
        <v>72728</v>
      </c>
      <c r="N2297" s="145">
        <f>'2024-25 Salary &amp; Benefits'!$F$6</f>
        <v>78209</v>
      </c>
      <c r="O2297" s="9">
        <f t="shared" si="374"/>
        <v>9381.91</v>
      </c>
      <c r="P2297" s="9">
        <f t="shared" si="375"/>
        <v>707.04999999999927</v>
      </c>
      <c r="Q2297" s="9">
        <f>'2024-25 Salary &amp; Benefits'!G$6</f>
        <v>14418.72</v>
      </c>
      <c r="R2297" s="146">
        <f>'2024-25 Salary &amp; Benefits'!H$6</f>
        <v>0.18149999999999999</v>
      </c>
      <c r="S2297" s="146">
        <f>'2024-25 Salary &amp; Benefits'!I$6</f>
        <v>0.17510000000000001</v>
      </c>
      <c r="T2297" s="9">
        <f t="shared" si="376"/>
        <v>3686.64</v>
      </c>
      <c r="U2297" s="9">
        <f t="shared" si="377"/>
        <v>168.15</v>
      </c>
      <c r="V2297" s="9">
        <f t="shared" si="378"/>
        <v>29.44</v>
      </c>
      <c r="W2297" s="9">
        <f t="shared" si="379"/>
        <v>197.59</v>
      </c>
      <c r="X2297" s="22">
        <f t="shared" si="380"/>
        <v>13973.189999999999</v>
      </c>
    </row>
    <row r="2298" spans="1:24">
      <c r="A2298" s="78" t="s">
        <v>2531</v>
      </c>
      <c r="B2298" s="90" t="s">
        <v>2218</v>
      </c>
      <c r="C2298" s="91">
        <v>2822</v>
      </c>
      <c r="D2298" s="90" t="s">
        <v>2221</v>
      </c>
      <c r="E2298" s="110" t="str">
        <f>VLOOKUP($C2298,'2023-24 School Level AAFTE'!$C$4:$L$2380,9,FALSE)</f>
        <v>Yes</v>
      </c>
      <c r="F2298" s="98">
        <f>VLOOKUP($C2298,'2023-24 School Level AAFTE'!$C$4:$J$2380,8,FALSE)</f>
        <v>381.16</v>
      </c>
      <c r="G2298" s="100">
        <f>IFERROR(IF(E2298= "yes",VLOOKUP(C2298,Summary!$B:$I,5,0),0),0)</f>
        <v>0</v>
      </c>
      <c r="H2298" s="99">
        <f t="shared" si="371"/>
        <v>381.16</v>
      </c>
      <c r="I2298" s="157">
        <f>VLOOKUP($A2298,'2024-25 Salary &amp; Benefits'!$A:$I,3,FALSE)</f>
        <v>1</v>
      </c>
      <c r="J2298" s="157">
        <f>VLOOKUP($A2298,'2024-25 Salary &amp; Benefits'!$A:$I,4,FALSE)</f>
        <v>1</v>
      </c>
      <c r="K2298" s="144">
        <f t="shared" si="372"/>
        <v>381.16</v>
      </c>
      <c r="L2298" s="143">
        <f t="shared" si="373"/>
        <v>1.1180000000000001</v>
      </c>
      <c r="M2298" s="145">
        <f>'2024-25 Salary &amp; Benefits'!$E$6</f>
        <v>72728</v>
      </c>
      <c r="N2298" s="145">
        <f>'2024-25 Salary &amp; Benefits'!$F$6</f>
        <v>78209</v>
      </c>
      <c r="O2298" s="9">
        <f t="shared" si="374"/>
        <v>81309.899999999994</v>
      </c>
      <c r="P2298" s="9">
        <f t="shared" si="375"/>
        <v>6127.7600000000093</v>
      </c>
      <c r="Q2298" s="9">
        <f>'2024-25 Salary &amp; Benefits'!G$6</f>
        <v>14418.72</v>
      </c>
      <c r="R2298" s="146">
        <f>'2024-25 Salary &amp; Benefits'!H$6</f>
        <v>0.18149999999999999</v>
      </c>
      <c r="S2298" s="146">
        <f>'2024-25 Salary &amp; Benefits'!I$6</f>
        <v>0.17510000000000001</v>
      </c>
      <c r="T2298" s="9">
        <f t="shared" si="376"/>
        <v>31950.85</v>
      </c>
      <c r="U2298" s="9">
        <f t="shared" si="377"/>
        <v>1457.29</v>
      </c>
      <c r="V2298" s="9">
        <f t="shared" si="378"/>
        <v>255.17</v>
      </c>
      <c r="W2298" s="9">
        <f t="shared" si="379"/>
        <v>1712.46</v>
      </c>
      <c r="X2298" s="22">
        <f t="shared" si="380"/>
        <v>121100.97000000002</v>
      </c>
    </row>
    <row r="2299" spans="1:24">
      <c r="A2299" s="78" t="s">
        <v>2531</v>
      </c>
      <c r="B2299" s="90" t="s">
        <v>2218</v>
      </c>
      <c r="C2299" s="91">
        <v>3699</v>
      </c>
      <c r="D2299" s="90" t="s">
        <v>2223</v>
      </c>
      <c r="E2299" s="110" t="str">
        <f>VLOOKUP($C2299,'2023-24 School Level AAFTE'!$C$4:$L$2380,9,FALSE)</f>
        <v>No</v>
      </c>
      <c r="F2299" s="98">
        <f>VLOOKUP($C2299,'2023-24 School Level AAFTE'!$C$4:$J$2380,8,FALSE)</f>
        <v>453.77</v>
      </c>
      <c r="G2299" s="100">
        <f>IFERROR(IF(E2299= "yes",VLOOKUP(C2299,Summary!$B:$I,5,0),0),0)</f>
        <v>0</v>
      </c>
      <c r="H2299" s="99">
        <f t="shared" si="371"/>
        <v>0</v>
      </c>
      <c r="I2299" s="157">
        <f>VLOOKUP($A2299,'2024-25 Salary &amp; Benefits'!$A:$I,3,FALSE)</f>
        <v>1</v>
      </c>
      <c r="J2299" s="157">
        <f>VLOOKUP($A2299,'2024-25 Salary &amp; Benefits'!$A:$I,4,FALSE)</f>
        <v>1</v>
      </c>
      <c r="K2299" s="144">
        <f t="shared" si="372"/>
        <v>0</v>
      </c>
      <c r="L2299" s="143">
        <f t="shared" si="373"/>
        <v>0</v>
      </c>
      <c r="M2299" s="145">
        <f>'2024-25 Salary &amp; Benefits'!$E$6</f>
        <v>72728</v>
      </c>
      <c r="N2299" s="145">
        <f>'2024-25 Salary &amp; Benefits'!$F$6</f>
        <v>78209</v>
      </c>
      <c r="O2299" s="9">
        <f t="shared" si="374"/>
        <v>0</v>
      </c>
      <c r="P2299" s="9">
        <f t="shared" si="375"/>
        <v>0</v>
      </c>
      <c r="Q2299" s="9">
        <f>'2024-25 Salary &amp; Benefits'!G$6</f>
        <v>14418.72</v>
      </c>
      <c r="R2299" s="146">
        <f>'2024-25 Salary &amp; Benefits'!H$6</f>
        <v>0.18149999999999999</v>
      </c>
      <c r="S2299" s="146">
        <f>'2024-25 Salary &amp; Benefits'!I$6</f>
        <v>0.17510000000000001</v>
      </c>
      <c r="T2299" s="9">
        <f t="shared" si="376"/>
        <v>0</v>
      </c>
      <c r="U2299" s="9">
        <f t="shared" si="377"/>
        <v>0</v>
      </c>
      <c r="V2299" s="9">
        <f t="shared" si="378"/>
        <v>0</v>
      </c>
      <c r="W2299" s="9">
        <f t="shared" si="379"/>
        <v>0</v>
      </c>
      <c r="X2299" s="22">
        <f t="shared" si="380"/>
        <v>0</v>
      </c>
    </row>
    <row r="2300" spans="1:24">
      <c r="A2300" s="78" t="s">
        <v>2531</v>
      </c>
      <c r="B2300" s="90" t="s">
        <v>2218</v>
      </c>
      <c r="C2300" s="91">
        <v>4448</v>
      </c>
      <c r="D2300" s="90" t="s">
        <v>1043</v>
      </c>
      <c r="E2300" s="110" t="str">
        <f>VLOOKUP($C2300,'2023-24 School Level AAFTE'!$C$4:$L$2380,9,FALSE)</f>
        <v>No</v>
      </c>
      <c r="F2300" s="98">
        <f>VLOOKUP($C2300,'2023-24 School Level AAFTE'!$C$4:$J$2380,8,FALSE)</f>
        <v>367.34</v>
      </c>
      <c r="G2300" s="100">
        <f>IFERROR(IF(E2300= "yes",VLOOKUP(C2300,Summary!$B:$I,5,0),0),0)</f>
        <v>0</v>
      </c>
      <c r="H2300" s="99">
        <f t="shared" si="371"/>
        <v>0</v>
      </c>
      <c r="I2300" s="157">
        <f>VLOOKUP($A2300,'2024-25 Salary &amp; Benefits'!$A:$I,3,FALSE)</f>
        <v>1</v>
      </c>
      <c r="J2300" s="157">
        <f>VLOOKUP($A2300,'2024-25 Salary &amp; Benefits'!$A:$I,4,FALSE)</f>
        <v>1</v>
      </c>
      <c r="K2300" s="144">
        <f t="shared" si="372"/>
        <v>0</v>
      </c>
      <c r="L2300" s="143">
        <f t="shared" si="373"/>
        <v>0</v>
      </c>
      <c r="M2300" s="145">
        <f>'2024-25 Salary &amp; Benefits'!$E$6</f>
        <v>72728</v>
      </c>
      <c r="N2300" s="145">
        <f>'2024-25 Salary &amp; Benefits'!$F$6</f>
        <v>78209</v>
      </c>
      <c r="O2300" s="9">
        <f t="shared" si="374"/>
        <v>0</v>
      </c>
      <c r="P2300" s="9">
        <f t="shared" si="375"/>
        <v>0</v>
      </c>
      <c r="Q2300" s="9">
        <f>'2024-25 Salary &amp; Benefits'!G$6</f>
        <v>14418.72</v>
      </c>
      <c r="R2300" s="146">
        <f>'2024-25 Salary &amp; Benefits'!H$6</f>
        <v>0.18149999999999999</v>
      </c>
      <c r="S2300" s="146">
        <f>'2024-25 Salary &amp; Benefits'!I$6</f>
        <v>0.17510000000000001</v>
      </c>
      <c r="T2300" s="9">
        <f t="shared" si="376"/>
        <v>0</v>
      </c>
      <c r="U2300" s="9">
        <f t="shared" si="377"/>
        <v>0</v>
      </c>
      <c r="V2300" s="9">
        <f t="shared" si="378"/>
        <v>0</v>
      </c>
      <c r="W2300" s="9">
        <f t="shared" si="379"/>
        <v>0</v>
      </c>
      <c r="X2300" s="22">
        <f t="shared" si="380"/>
        <v>0</v>
      </c>
    </row>
    <row r="2301" spans="1:24">
      <c r="A2301" s="78" t="s">
        <v>2531</v>
      </c>
      <c r="B2301" s="90" t="s">
        <v>2218</v>
      </c>
      <c r="C2301" s="91">
        <v>2758</v>
      </c>
      <c r="D2301" s="90" t="s">
        <v>2220</v>
      </c>
      <c r="E2301" s="110" t="str">
        <f>VLOOKUP($C2301,'2023-24 School Level AAFTE'!$C$4:$L$2380,9,FALSE)</f>
        <v>Yes</v>
      </c>
      <c r="F2301" s="98">
        <f>VLOOKUP($C2301,'2023-24 School Level AAFTE'!$C$4:$J$2380,8,FALSE)</f>
        <v>245.57</v>
      </c>
      <c r="G2301" s="100">
        <f>IFERROR(IF(E2301= "yes",VLOOKUP(C2301,Summary!$B:$I,5,0),0),0)</f>
        <v>0</v>
      </c>
      <c r="H2301" s="99">
        <f t="shared" si="371"/>
        <v>245.57</v>
      </c>
      <c r="I2301" s="157">
        <f>VLOOKUP($A2301,'2024-25 Salary &amp; Benefits'!$A:$I,3,FALSE)</f>
        <v>1</v>
      </c>
      <c r="J2301" s="157">
        <f>VLOOKUP($A2301,'2024-25 Salary &amp; Benefits'!$A:$I,4,FALSE)</f>
        <v>1</v>
      </c>
      <c r="K2301" s="144">
        <f t="shared" si="372"/>
        <v>245.57</v>
      </c>
      <c r="L2301" s="143">
        <f t="shared" si="373"/>
        <v>0.72</v>
      </c>
      <c r="M2301" s="145">
        <f>'2024-25 Salary &amp; Benefits'!$E$6</f>
        <v>72728</v>
      </c>
      <c r="N2301" s="145">
        <f>'2024-25 Salary &amp; Benefits'!$F$6</f>
        <v>78209</v>
      </c>
      <c r="O2301" s="9">
        <f t="shared" si="374"/>
        <v>52364.160000000003</v>
      </c>
      <c r="P2301" s="9">
        <f t="shared" si="375"/>
        <v>3946.3199999999997</v>
      </c>
      <c r="Q2301" s="9">
        <f>'2024-25 Salary &amp; Benefits'!G$6</f>
        <v>14418.72</v>
      </c>
      <c r="R2301" s="146">
        <f>'2024-25 Salary &amp; Benefits'!H$6</f>
        <v>0.18149999999999999</v>
      </c>
      <c r="S2301" s="146">
        <f>'2024-25 Salary &amp; Benefits'!I$6</f>
        <v>0.17510000000000001</v>
      </c>
      <c r="T2301" s="9">
        <f t="shared" si="376"/>
        <v>20576.57</v>
      </c>
      <c r="U2301" s="9">
        <f t="shared" si="377"/>
        <v>938.51</v>
      </c>
      <c r="V2301" s="9">
        <f t="shared" si="378"/>
        <v>164.33</v>
      </c>
      <c r="W2301" s="9">
        <f t="shared" si="379"/>
        <v>1102.8399999999999</v>
      </c>
      <c r="X2301" s="22">
        <f t="shared" si="380"/>
        <v>77989.890000000014</v>
      </c>
    </row>
    <row r="2302" spans="1:24">
      <c r="A2302" s="78" t="s">
        <v>2531</v>
      </c>
      <c r="B2302" s="90" t="s">
        <v>2218</v>
      </c>
      <c r="C2302" s="91">
        <v>3207</v>
      </c>
      <c r="D2302" s="90" t="s">
        <v>2222</v>
      </c>
      <c r="E2302" s="110" t="str">
        <f>VLOOKUP($C2302,'2023-24 School Level AAFTE'!$C$4:$L$2380,9,FALSE)</f>
        <v>Yes</v>
      </c>
      <c r="F2302" s="98">
        <f>VLOOKUP($C2302,'2023-24 School Level AAFTE'!$C$4:$J$2380,8,FALSE)</f>
        <v>495.95</v>
      </c>
      <c r="G2302" s="100">
        <f>IFERROR(IF(E2302= "yes",VLOOKUP(C2302,Summary!$B:$I,5,0),0),0)</f>
        <v>0</v>
      </c>
      <c r="H2302" s="99">
        <f t="shared" si="371"/>
        <v>495.95</v>
      </c>
      <c r="I2302" s="157">
        <f>VLOOKUP($A2302,'2024-25 Salary &amp; Benefits'!$A:$I,3,FALSE)</f>
        <v>1</v>
      </c>
      <c r="J2302" s="157">
        <f>VLOOKUP($A2302,'2024-25 Salary &amp; Benefits'!$A:$I,4,FALSE)</f>
        <v>1</v>
      </c>
      <c r="K2302" s="144">
        <f t="shared" si="372"/>
        <v>495.95</v>
      </c>
      <c r="L2302" s="143">
        <f t="shared" si="373"/>
        <v>1.4550000000000001</v>
      </c>
      <c r="M2302" s="145">
        <f>'2024-25 Salary &amp; Benefits'!$E$6</f>
        <v>72728</v>
      </c>
      <c r="N2302" s="145">
        <f>'2024-25 Salary &amp; Benefits'!$F$6</f>
        <v>78209</v>
      </c>
      <c r="O2302" s="9">
        <f t="shared" si="374"/>
        <v>105819.24</v>
      </c>
      <c r="P2302" s="9">
        <f t="shared" si="375"/>
        <v>7974.8600000000006</v>
      </c>
      <c r="Q2302" s="9">
        <f>'2024-25 Salary &amp; Benefits'!G$6</f>
        <v>14418.72</v>
      </c>
      <c r="R2302" s="146">
        <f>'2024-25 Salary &amp; Benefits'!H$6</f>
        <v>0.18149999999999999</v>
      </c>
      <c r="S2302" s="146">
        <f>'2024-25 Salary &amp; Benefits'!I$6</f>
        <v>0.17510000000000001</v>
      </c>
      <c r="T2302" s="9">
        <f t="shared" si="376"/>
        <v>41581.83</v>
      </c>
      <c r="U2302" s="9">
        <f t="shared" si="377"/>
        <v>1896.57</v>
      </c>
      <c r="V2302" s="9">
        <f t="shared" si="378"/>
        <v>332.09</v>
      </c>
      <c r="W2302" s="9">
        <f t="shared" si="379"/>
        <v>2228.66</v>
      </c>
      <c r="X2302" s="22">
        <f t="shared" si="380"/>
        <v>157604.59</v>
      </c>
    </row>
    <row r="2303" spans="1:24">
      <c r="A2303" s="78" t="s">
        <v>2531</v>
      </c>
      <c r="B2303" s="90" t="s">
        <v>2218</v>
      </c>
      <c r="C2303" s="91">
        <v>3074</v>
      </c>
      <c r="D2303" s="90" t="s">
        <v>1881</v>
      </c>
      <c r="E2303" s="110" t="str">
        <f>VLOOKUP($C2303,'2023-24 School Level AAFTE'!$C$4:$L$2380,9,FALSE)</f>
        <v>No</v>
      </c>
      <c r="F2303" s="98">
        <f>VLOOKUP($C2303,'2023-24 School Level AAFTE'!$C$4:$J$2380,8,FALSE)</f>
        <v>1460.23</v>
      </c>
      <c r="G2303" s="100">
        <f>IFERROR(IF(E2303= "yes",VLOOKUP(C2303,Summary!$B:$I,5,0),0),0)</f>
        <v>0</v>
      </c>
      <c r="H2303" s="99">
        <f t="shared" si="371"/>
        <v>0</v>
      </c>
      <c r="I2303" s="157">
        <f>VLOOKUP($A2303,'2024-25 Salary &amp; Benefits'!$A:$I,3,FALSE)</f>
        <v>1</v>
      </c>
      <c r="J2303" s="157">
        <f>VLOOKUP($A2303,'2024-25 Salary &amp; Benefits'!$A:$I,4,FALSE)</f>
        <v>1</v>
      </c>
      <c r="K2303" s="144">
        <f t="shared" si="372"/>
        <v>0</v>
      </c>
      <c r="L2303" s="143">
        <f t="shared" si="373"/>
        <v>0</v>
      </c>
      <c r="M2303" s="145">
        <f>'2024-25 Salary &amp; Benefits'!$E$6</f>
        <v>72728</v>
      </c>
      <c r="N2303" s="145">
        <f>'2024-25 Salary &amp; Benefits'!$F$6</f>
        <v>78209</v>
      </c>
      <c r="O2303" s="9">
        <f t="shared" si="374"/>
        <v>0</v>
      </c>
      <c r="P2303" s="9">
        <f t="shared" si="375"/>
        <v>0</v>
      </c>
      <c r="Q2303" s="9">
        <f>'2024-25 Salary &amp; Benefits'!G$6</f>
        <v>14418.72</v>
      </c>
      <c r="R2303" s="146">
        <f>'2024-25 Salary &amp; Benefits'!H$6</f>
        <v>0.18149999999999999</v>
      </c>
      <c r="S2303" s="146">
        <f>'2024-25 Salary &amp; Benefits'!I$6</f>
        <v>0.17510000000000001</v>
      </c>
      <c r="T2303" s="9">
        <f t="shared" si="376"/>
        <v>0</v>
      </c>
      <c r="U2303" s="9">
        <f t="shared" si="377"/>
        <v>0</v>
      </c>
      <c r="V2303" s="9">
        <f t="shared" si="378"/>
        <v>0</v>
      </c>
      <c r="W2303" s="9">
        <f t="shared" si="379"/>
        <v>0</v>
      </c>
      <c r="X2303" s="22">
        <f t="shared" si="380"/>
        <v>0</v>
      </c>
    </row>
    <row r="2304" spans="1:24">
      <c r="A2304" s="78" t="s">
        <v>2531</v>
      </c>
      <c r="B2304" s="90" t="s">
        <v>2218</v>
      </c>
      <c r="C2304" s="91">
        <v>5699</v>
      </c>
      <c r="D2304" s="90" t="s">
        <v>3215</v>
      </c>
      <c r="E2304" s="110" t="str">
        <f>VLOOKUP($C2304,'2023-24 School Level AAFTE'!$C$4:$L$2380,9,FALSE)</f>
        <v>Yes</v>
      </c>
      <c r="F2304" s="98">
        <f>VLOOKUP($C2304,'2023-24 School Level AAFTE'!$C$4:$J$2380,8,FALSE)</f>
        <v>188.99</v>
      </c>
      <c r="G2304" s="100">
        <f>IFERROR(IF(E2304= "yes",VLOOKUP(C2304,Summary!$B:$I,5,0),0),0)</f>
        <v>0</v>
      </c>
      <c r="H2304" s="99">
        <f t="shared" si="371"/>
        <v>188.99</v>
      </c>
      <c r="I2304" s="157">
        <f>VLOOKUP($A2304,'2024-25 Salary &amp; Benefits'!$A:$I,3,FALSE)</f>
        <v>1</v>
      </c>
      <c r="J2304" s="157">
        <f>VLOOKUP($A2304,'2024-25 Salary &amp; Benefits'!$A:$I,4,FALSE)</f>
        <v>1</v>
      </c>
      <c r="K2304" s="144">
        <f t="shared" si="372"/>
        <v>188.99</v>
      </c>
      <c r="L2304" s="143">
        <f t="shared" si="373"/>
        <v>0.55400000000000005</v>
      </c>
      <c r="M2304" s="145">
        <f>'2024-25 Salary &amp; Benefits'!$E$6</f>
        <v>72728</v>
      </c>
      <c r="N2304" s="145">
        <f>'2024-25 Salary &amp; Benefits'!$F$6</f>
        <v>78209</v>
      </c>
      <c r="O2304" s="9">
        <f t="shared" si="374"/>
        <v>40291.31</v>
      </c>
      <c r="P2304" s="9">
        <f t="shared" si="375"/>
        <v>3036.4800000000032</v>
      </c>
      <c r="Q2304" s="9">
        <f>'2024-25 Salary &amp; Benefits'!G$6</f>
        <v>14418.72</v>
      </c>
      <c r="R2304" s="146">
        <f>'2024-25 Salary &amp; Benefits'!H$6</f>
        <v>0.18149999999999999</v>
      </c>
      <c r="S2304" s="146">
        <f>'2024-25 Salary &amp; Benefits'!I$6</f>
        <v>0.17510000000000001</v>
      </c>
      <c r="T2304" s="9">
        <f t="shared" si="376"/>
        <v>15832.53</v>
      </c>
      <c r="U2304" s="9">
        <f t="shared" si="377"/>
        <v>722.13</v>
      </c>
      <c r="V2304" s="9">
        <f t="shared" si="378"/>
        <v>126.44</v>
      </c>
      <c r="W2304" s="9">
        <f t="shared" si="379"/>
        <v>848.56999999999994</v>
      </c>
      <c r="X2304" s="22">
        <f t="shared" si="380"/>
        <v>60008.89</v>
      </c>
    </row>
    <row r="2305" spans="1:24">
      <c r="A2305" s="78" t="s">
        <v>2531</v>
      </c>
      <c r="B2305" s="90" t="s">
        <v>2218</v>
      </c>
      <c r="C2305" s="91">
        <v>4040</v>
      </c>
      <c r="D2305" s="90" t="s">
        <v>2224</v>
      </c>
      <c r="E2305" s="110" t="str">
        <f>VLOOKUP($C2305,'2023-24 School Level AAFTE'!$C$4:$L$2380,9,FALSE)</f>
        <v>Yes</v>
      </c>
      <c r="F2305" s="98">
        <f>VLOOKUP($C2305,'2023-24 School Level AAFTE'!$C$4:$J$2380,8,FALSE)</f>
        <v>1164.9000000000001</v>
      </c>
      <c r="G2305" s="100">
        <f>IFERROR(IF(E2305= "yes",VLOOKUP(C2305,Summary!$B:$I,5,0),0),0)</f>
        <v>0</v>
      </c>
      <c r="H2305" s="99">
        <f t="shared" si="371"/>
        <v>1164.9000000000001</v>
      </c>
      <c r="I2305" s="157">
        <f>VLOOKUP($A2305,'2024-25 Salary &amp; Benefits'!$A:$I,3,FALSE)</f>
        <v>1</v>
      </c>
      <c r="J2305" s="157">
        <f>VLOOKUP($A2305,'2024-25 Salary &amp; Benefits'!$A:$I,4,FALSE)</f>
        <v>1</v>
      </c>
      <c r="K2305" s="144">
        <f t="shared" si="372"/>
        <v>1164.9000000000001</v>
      </c>
      <c r="L2305" s="143">
        <f t="shared" si="373"/>
        <v>3.4169999999999998</v>
      </c>
      <c r="M2305" s="145">
        <f>'2024-25 Salary &amp; Benefits'!$E$6</f>
        <v>72728</v>
      </c>
      <c r="N2305" s="145">
        <f>'2024-25 Salary &amp; Benefits'!$F$6</f>
        <v>78209</v>
      </c>
      <c r="O2305" s="9">
        <f t="shared" si="374"/>
        <v>248511.58</v>
      </c>
      <c r="P2305" s="9">
        <f t="shared" si="375"/>
        <v>18728.570000000036</v>
      </c>
      <c r="Q2305" s="9">
        <f>'2024-25 Salary &amp; Benefits'!G$6</f>
        <v>14418.72</v>
      </c>
      <c r="R2305" s="146">
        <f>'2024-25 Salary &amp; Benefits'!H$6</f>
        <v>0.18149999999999999</v>
      </c>
      <c r="S2305" s="146">
        <f>'2024-25 Salary &amp; Benefits'!I$6</f>
        <v>0.17510000000000001</v>
      </c>
      <c r="T2305" s="9">
        <f t="shared" si="376"/>
        <v>97652.99</v>
      </c>
      <c r="U2305" s="9">
        <f t="shared" si="377"/>
        <v>4454</v>
      </c>
      <c r="V2305" s="9">
        <f t="shared" si="378"/>
        <v>779.9</v>
      </c>
      <c r="W2305" s="9">
        <f t="shared" si="379"/>
        <v>5233.8999999999996</v>
      </c>
      <c r="X2305" s="22">
        <f t="shared" si="380"/>
        <v>370127.04000000004</v>
      </c>
    </row>
    <row r="2306" spans="1:24">
      <c r="A2306" t="s">
        <v>2531</v>
      </c>
      <c r="B2306" s="90" t="s">
        <v>2218</v>
      </c>
      <c r="C2306" s="91">
        <v>5540</v>
      </c>
      <c r="D2306" s="90" t="s">
        <v>3015</v>
      </c>
      <c r="E2306" s="110" t="str">
        <f>VLOOKUP($C2306,'2023-24 School Level AAFTE'!$C$4:$L$2380,9,FALSE)</f>
        <v>Yes</v>
      </c>
      <c r="F2306" s="98">
        <f>VLOOKUP($C2306,'2023-24 School Level AAFTE'!$C$4:$J$2380,8,FALSE)</f>
        <v>15.71</v>
      </c>
      <c r="G2306" s="100">
        <f>IFERROR(IF(E2306= "yes",VLOOKUP(C2306,Summary!$B:$I,5,0),0),0)</f>
        <v>0</v>
      </c>
      <c r="H2306" s="99">
        <f t="shared" si="371"/>
        <v>15.71</v>
      </c>
      <c r="I2306" s="157">
        <f>VLOOKUP($A2306,'2024-25 Salary &amp; Benefits'!$A:$I,3,FALSE)</f>
        <v>1</v>
      </c>
      <c r="J2306" s="157">
        <f>VLOOKUP($A2306,'2024-25 Salary &amp; Benefits'!$A:$I,4,FALSE)</f>
        <v>1</v>
      </c>
      <c r="K2306" s="144">
        <f t="shared" si="372"/>
        <v>15.71</v>
      </c>
      <c r="L2306" s="143">
        <f t="shared" si="373"/>
        <v>4.5999999999999999E-2</v>
      </c>
      <c r="M2306" s="145">
        <f>'2024-25 Salary &amp; Benefits'!$E$6</f>
        <v>72728</v>
      </c>
      <c r="N2306" s="145">
        <f>'2024-25 Salary &amp; Benefits'!$F$6</f>
        <v>78209</v>
      </c>
      <c r="O2306" s="9">
        <f t="shared" si="374"/>
        <v>3345.49</v>
      </c>
      <c r="P2306" s="9">
        <f t="shared" si="375"/>
        <v>252.12000000000035</v>
      </c>
      <c r="Q2306" s="9">
        <f>'2024-25 Salary &amp; Benefits'!G$6</f>
        <v>14418.72</v>
      </c>
      <c r="R2306" s="146">
        <f>'2024-25 Salary &amp; Benefits'!H$6</f>
        <v>0.18149999999999999</v>
      </c>
      <c r="S2306" s="146">
        <f>'2024-25 Salary &amp; Benefits'!I$6</f>
        <v>0.17510000000000001</v>
      </c>
      <c r="T2306" s="9">
        <f t="shared" si="376"/>
        <v>1314.61</v>
      </c>
      <c r="U2306" s="9">
        <f t="shared" si="377"/>
        <v>59.96</v>
      </c>
      <c r="V2306" s="9">
        <f t="shared" si="378"/>
        <v>10.5</v>
      </c>
      <c r="W2306" s="9">
        <f t="shared" si="379"/>
        <v>70.460000000000008</v>
      </c>
      <c r="X2306" s="22">
        <f t="shared" si="380"/>
        <v>4982.6799999999994</v>
      </c>
    </row>
    <row r="2307" spans="1:24">
      <c r="A2307" s="78" t="s">
        <v>2531</v>
      </c>
      <c r="B2307" s="90" t="s">
        <v>2218</v>
      </c>
      <c r="C2307" s="91">
        <v>5505</v>
      </c>
      <c r="D2307" s="90" t="s">
        <v>2622</v>
      </c>
      <c r="E2307" s="110" t="str">
        <f>VLOOKUP($C2307,'2023-24 School Level AAFTE'!$C$4:$L$2380,9,FALSE)</f>
        <v>No</v>
      </c>
      <c r="F2307" s="98">
        <f>VLOOKUP($C2307,'2023-24 School Level AAFTE'!$C$4:$J$2380,8,FALSE)</f>
        <v>23.12</v>
      </c>
      <c r="G2307" s="100">
        <f>IFERROR(IF(E2307= "yes",VLOOKUP(C2307,Summary!$B:$I,5,0),0),0)</f>
        <v>0</v>
      </c>
      <c r="H2307" s="99">
        <f t="shared" si="371"/>
        <v>0</v>
      </c>
      <c r="I2307" s="157">
        <f>VLOOKUP($A2307,'2024-25 Salary &amp; Benefits'!$A:$I,3,FALSE)</f>
        <v>1</v>
      </c>
      <c r="J2307" s="157">
        <f>VLOOKUP($A2307,'2024-25 Salary &amp; Benefits'!$A:$I,4,FALSE)</f>
        <v>1</v>
      </c>
      <c r="K2307" s="144">
        <f t="shared" si="372"/>
        <v>0</v>
      </c>
      <c r="L2307" s="143">
        <f t="shared" si="373"/>
        <v>0</v>
      </c>
      <c r="M2307" s="145">
        <f>'2024-25 Salary &amp; Benefits'!$E$6</f>
        <v>72728</v>
      </c>
      <c r="N2307" s="145">
        <f>'2024-25 Salary &amp; Benefits'!$F$6</f>
        <v>78209</v>
      </c>
      <c r="O2307" s="9">
        <f t="shared" si="374"/>
        <v>0</v>
      </c>
      <c r="P2307" s="9">
        <f t="shared" si="375"/>
        <v>0</v>
      </c>
      <c r="Q2307" s="9">
        <f>'2024-25 Salary &amp; Benefits'!G$6</f>
        <v>14418.72</v>
      </c>
      <c r="R2307" s="146">
        <f>'2024-25 Salary &amp; Benefits'!H$6</f>
        <v>0.18149999999999999</v>
      </c>
      <c r="S2307" s="146">
        <f>'2024-25 Salary &amp; Benefits'!I$6</f>
        <v>0.17510000000000001</v>
      </c>
      <c r="T2307" s="9">
        <f t="shared" si="376"/>
        <v>0</v>
      </c>
      <c r="U2307" s="9">
        <f t="shared" si="377"/>
        <v>0</v>
      </c>
      <c r="V2307" s="9">
        <f t="shared" si="378"/>
        <v>0</v>
      </c>
      <c r="W2307" s="9">
        <f t="shared" si="379"/>
        <v>0</v>
      </c>
      <c r="X2307" s="22">
        <f t="shared" si="380"/>
        <v>0</v>
      </c>
    </row>
    <row r="2308" spans="1:24">
      <c r="A2308" s="78" t="s">
        <v>2531</v>
      </c>
      <c r="B2308" s="90" t="s">
        <v>2218</v>
      </c>
      <c r="C2308" s="91">
        <v>5506</v>
      </c>
      <c r="D2308" s="90" t="s">
        <v>2623</v>
      </c>
      <c r="E2308" s="110" t="str">
        <f>VLOOKUP($C2308,'2023-24 School Level AAFTE'!$C$4:$L$2380,9,FALSE)</f>
        <v>No</v>
      </c>
      <c r="F2308" s="98">
        <f>VLOOKUP($C2308,'2023-24 School Level AAFTE'!$C$4:$J$2380,8,FALSE)</f>
        <v>146.27000000000001</v>
      </c>
      <c r="G2308" s="100">
        <f>IFERROR(IF(E2308= "yes",VLOOKUP(C2308,Summary!$B:$I,5,0),0),0)</f>
        <v>0</v>
      </c>
      <c r="H2308" s="99">
        <f t="shared" ref="H2308:H2371" si="381">IF(E2308= "yes", F2308,0)</f>
        <v>0</v>
      </c>
      <c r="I2308" s="157">
        <f>VLOOKUP($A2308,'2024-25 Salary &amp; Benefits'!$A:$I,3,FALSE)</f>
        <v>1</v>
      </c>
      <c r="J2308" s="157">
        <f>VLOOKUP($A2308,'2024-25 Salary &amp; Benefits'!$A:$I,4,FALSE)</f>
        <v>1</v>
      </c>
      <c r="K2308" s="144">
        <f t="shared" ref="K2308:K2371" si="382">IF(G2308&gt;0,G2308,H2308)</f>
        <v>0</v>
      </c>
      <c r="L2308" s="143">
        <f t="shared" ref="L2308:L2371" si="383">ROUND((($K2308*1.1*36)/15)/900,3)</f>
        <v>0</v>
      </c>
      <c r="M2308" s="145">
        <f>'2024-25 Salary &amp; Benefits'!$E$6</f>
        <v>72728</v>
      </c>
      <c r="N2308" s="145">
        <f>'2024-25 Salary &amp; Benefits'!$F$6</f>
        <v>78209</v>
      </c>
      <c r="O2308" s="9">
        <f t="shared" ref="O2308:O2371" si="384">ROUND($I2308*$M2308*$L2308,2)</f>
        <v>0</v>
      </c>
      <c r="P2308" s="9">
        <f t="shared" ref="P2308:P2371" si="385">ROUND($J2308*$N2308*$L2308,2)-O2308</f>
        <v>0</v>
      </c>
      <c r="Q2308" s="9">
        <f>'2024-25 Salary &amp; Benefits'!G$6</f>
        <v>14418.72</v>
      </c>
      <c r="R2308" s="146">
        <f>'2024-25 Salary &amp; Benefits'!H$6</f>
        <v>0.18149999999999999</v>
      </c>
      <c r="S2308" s="146">
        <f>'2024-25 Salary &amp; Benefits'!I$6</f>
        <v>0.17510000000000001</v>
      </c>
      <c r="T2308" s="9">
        <f t="shared" ref="T2308:T2371" si="386">ROUND(O2308*R2308+P2308*S2308+L2308*Q2308,2)</f>
        <v>0</v>
      </c>
      <c r="U2308" s="9">
        <f t="shared" ref="U2308:U2371" si="387">ROUND((($N2308*$J2308*$L2308)/180)*3,2)</f>
        <v>0</v>
      </c>
      <c r="V2308" s="9">
        <f t="shared" ref="V2308:V2371" si="388">ROUND(U2308*S2308,2)</f>
        <v>0</v>
      </c>
      <c r="W2308" s="9">
        <f t="shared" ref="W2308:W2371" si="389">SUM(U2308:V2308)</f>
        <v>0</v>
      </c>
      <c r="X2308" s="22">
        <f t="shared" ref="X2308:X2371" si="390">SUM(T2308,O2308:P2308,W2308)</f>
        <v>0</v>
      </c>
    </row>
    <row r="2309" spans="1:24">
      <c r="A2309" s="78" t="s">
        <v>2531</v>
      </c>
      <c r="B2309" s="90" t="s">
        <v>2218</v>
      </c>
      <c r="C2309" s="91">
        <v>5504</v>
      </c>
      <c r="D2309" s="90" t="s">
        <v>2624</v>
      </c>
      <c r="E2309" s="110" t="str">
        <f>VLOOKUP($C2309,'2023-24 School Level AAFTE'!$C$4:$L$2380,9,FALSE)</f>
        <v>Yes</v>
      </c>
      <c r="F2309" s="98">
        <f>VLOOKUP($C2309,'2023-24 School Level AAFTE'!$C$4:$J$2380,8,FALSE)</f>
        <v>25.43</v>
      </c>
      <c r="G2309" s="100">
        <f>IFERROR(IF(E2309= "yes",VLOOKUP(C2309,Summary!$B:$I,5,0),0),0)</f>
        <v>0</v>
      </c>
      <c r="H2309" s="99">
        <f t="shared" si="381"/>
        <v>25.43</v>
      </c>
      <c r="I2309" s="157">
        <f>VLOOKUP($A2309,'2024-25 Salary &amp; Benefits'!$A:$I,3,FALSE)</f>
        <v>1</v>
      </c>
      <c r="J2309" s="157">
        <f>VLOOKUP($A2309,'2024-25 Salary &amp; Benefits'!$A:$I,4,FALSE)</f>
        <v>1</v>
      </c>
      <c r="K2309" s="144">
        <f t="shared" si="382"/>
        <v>25.43</v>
      </c>
      <c r="L2309" s="143">
        <f t="shared" si="383"/>
        <v>7.4999999999999997E-2</v>
      </c>
      <c r="M2309" s="145">
        <f>'2024-25 Salary &amp; Benefits'!$E$6</f>
        <v>72728</v>
      </c>
      <c r="N2309" s="145">
        <f>'2024-25 Salary &amp; Benefits'!$F$6</f>
        <v>78209</v>
      </c>
      <c r="O2309" s="9">
        <f t="shared" si="384"/>
        <v>5454.6</v>
      </c>
      <c r="P2309" s="9">
        <f t="shared" si="385"/>
        <v>411.07999999999993</v>
      </c>
      <c r="Q2309" s="9">
        <f>'2024-25 Salary &amp; Benefits'!G$6</f>
        <v>14418.72</v>
      </c>
      <c r="R2309" s="146">
        <f>'2024-25 Salary &amp; Benefits'!H$6</f>
        <v>0.18149999999999999</v>
      </c>
      <c r="S2309" s="146">
        <f>'2024-25 Salary &amp; Benefits'!I$6</f>
        <v>0.17510000000000001</v>
      </c>
      <c r="T2309" s="9">
        <f t="shared" si="386"/>
        <v>2143.39</v>
      </c>
      <c r="U2309" s="9">
        <f t="shared" si="387"/>
        <v>97.76</v>
      </c>
      <c r="V2309" s="9">
        <f t="shared" si="388"/>
        <v>17.12</v>
      </c>
      <c r="W2309" s="9">
        <f t="shared" si="389"/>
        <v>114.88000000000001</v>
      </c>
      <c r="X2309" s="22">
        <f t="shared" si="390"/>
        <v>8123.95</v>
      </c>
    </row>
    <row r="2310" spans="1:24">
      <c r="A2310" s="78" t="s">
        <v>2531</v>
      </c>
      <c r="B2310" s="90" t="s">
        <v>2218</v>
      </c>
      <c r="C2310" s="91">
        <v>5620</v>
      </c>
      <c r="D2310" s="90" t="s">
        <v>3128</v>
      </c>
      <c r="E2310" s="110" t="str">
        <f>VLOOKUP($C2310,'2023-24 School Level AAFTE'!$C$4:$L$2380,9,FALSE)</f>
        <v>No</v>
      </c>
      <c r="F2310" s="98">
        <f>VLOOKUP($C2310,'2023-24 School Level AAFTE'!$C$4:$J$2380,8,FALSE)</f>
        <v>13.03</v>
      </c>
      <c r="G2310" s="100">
        <f>IFERROR(IF(E2310= "yes",VLOOKUP(C2310,Summary!$B:$I,5,0),0),0)</f>
        <v>0</v>
      </c>
      <c r="H2310" s="99">
        <f t="shared" si="381"/>
        <v>0</v>
      </c>
      <c r="I2310" s="157">
        <f>VLOOKUP($A2310,'2024-25 Salary &amp; Benefits'!$A:$I,3,FALSE)</f>
        <v>1</v>
      </c>
      <c r="J2310" s="157">
        <f>VLOOKUP($A2310,'2024-25 Salary &amp; Benefits'!$A:$I,4,FALSE)</f>
        <v>1</v>
      </c>
      <c r="K2310" s="144">
        <f t="shared" si="382"/>
        <v>0</v>
      </c>
      <c r="L2310" s="143">
        <f t="shared" si="383"/>
        <v>0</v>
      </c>
      <c r="M2310" s="145">
        <f>'2024-25 Salary &amp; Benefits'!$E$6</f>
        <v>72728</v>
      </c>
      <c r="N2310" s="145">
        <f>'2024-25 Salary &amp; Benefits'!$F$6</f>
        <v>78209</v>
      </c>
      <c r="O2310" s="9">
        <f t="shared" si="384"/>
        <v>0</v>
      </c>
      <c r="P2310" s="9">
        <f t="shared" si="385"/>
        <v>0</v>
      </c>
      <c r="Q2310" s="9">
        <f>'2024-25 Salary &amp; Benefits'!G$6</f>
        <v>14418.72</v>
      </c>
      <c r="R2310" s="146">
        <f>'2024-25 Salary &amp; Benefits'!H$6</f>
        <v>0.18149999999999999</v>
      </c>
      <c r="S2310" s="146">
        <f>'2024-25 Salary &amp; Benefits'!I$6</f>
        <v>0.17510000000000001</v>
      </c>
      <c r="T2310" s="9">
        <f t="shared" si="386"/>
        <v>0</v>
      </c>
      <c r="U2310" s="9">
        <f t="shared" si="387"/>
        <v>0</v>
      </c>
      <c r="V2310" s="9">
        <f t="shared" si="388"/>
        <v>0</v>
      </c>
      <c r="W2310" s="9">
        <f t="shared" si="389"/>
        <v>0</v>
      </c>
      <c r="X2310" s="22">
        <f t="shared" si="390"/>
        <v>0</v>
      </c>
    </row>
    <row r="2311" spans="1:24">
      <c r="A2311" s="78" t="s">
        <v>2531</v>
      </c>
      <c r="B2311" s="90" t="s">
        <v>2218</v>
      </c>
      <c r="C2311" s="91">
        <v>2505</v>
      </c>
      <c r="D2311" s="90" t="s">
        <v>2219</v>
      </c>
      <c r="E2311" s="110" t="str">
        <f>VLOOKUP($C2311,'2023-24 School Level AAFTE'!$C$4:$L$2380,9,FALSE)</f>
        <v>Yes</v>
      </c>
      <c r="F2311" s="98">
        <f>VLOOKUP($C2311,'2023-24 School Level AAFTE'!$C$4:$J$2380,8,FALSE)</f>
        <v>438.92</v>
      </c>
      <c r="G2311" s="100">
        <f>IFERROR(IF(E2311= "yes",VLOOKUP(C2311,Summary!$B:$I,5,0),0),0)</f>
        <v>0</v>
      </c>
      <c r="H2311" s="99">
        <f t="shared" si="381"/>
        <v>438.92</v>
      </c>
      <c r="I2311" s="157">
        <f>VLOOKUP($A2311,'2024-25 Salary &amp; Benefits'!$A:$I,3,FALSE)</f>
        <v>1</v>
      </c>
      <c r="J2311" s="157">
        <f>VLOOKUP($A2311,'2024-25 Salary &amp; Benefits'!$A:$I,4,FALSE)</f>
        <v>1</v>
      </c>
      <c r="K2311" s="144">
        <f t="shared" si="382"/>
        <v>438.92</v>
      </c>
      <c r="L2311" s="143">
        <f t="shared" si="383"/>
        <v>1.2869999999999999</v>
      </c>
      <c r="M2311" s="145">
        <f>'2024-25 Salary &amp; Benefits'!$E$6</f>
        <v>72728</v>
      </c>
      <c r="N2311" s="145">
        <f>'2024-25 Salary &amp; Benefits'!$F$6</f>
        <v>78209</v>
      </c>
      <c r="O2311" s="9">
        <f t="shared" si="384"/>
        <v>93600.94</v>
      </c>
      <c r="P2311" s="9">
        <f t="shared" si="385"/>
        <v>7054.0399999999936</v>
      </c>
      <c r="Q2311" s="9">
        <f>'2024-25 Salary &amp; Benefits'!G$6</f>
        <v>14418.72</v>
      </c>
      <c r="R2311" s="146">
        <f>'2024-25 Salary &amp; Benefits'!H$6</f>
        <v>0.18149999999999999</v>
      </c>
      <c r="S2311" s="146">
        <f>'2024-25 Salary &amp; Benefits'!I$6</f>
        <v>0.17510000000000001</v>
      </c>
      <c r="T2311" s="9">
        <f t="shared" si="386"/>
        <v>36780.629999999997</v>
      </c>
      <c r="U2311" s="9">
        <f t="shared" si="387"/>
        <v>1677.58</v>
      </c>
      <c r="V2311" s="9">
        <f t="shared" si="388"/>
        <v>293.74</v>
      </c>
      <c r="W2311" s="9">
        <f t="shared" si="389"/>
        <v>1971.32</v>
      </c>
      <c r="X2311" s="22">
        <f t="shared" si="390"/>
        <v>139406.93</v>
      </c>
    </row>
    <row r="2312" spans="1:24">
      <c r="A2312" s="78" t="s">
        <v>3026</v>
      </c>
      <c r="B2312" s="90" t="s">
        <v>3124</v>
      </c>
      <c r="C2312" s="92">
        <v>5710</v>
      </c>
      <c r="D2312" s="104" t="s">
        <v>3124</v>
      </c>
      <c r="E2312" s="110" t="str">
        <f>VLOOKUP($C2312,'2023-24 School Level AAFTE'!$C$4:$L$2380,9,FALSE)</f>
        <v>No</v>
      </c>
      <c r="F2312" s="98">
        <f>VLOOKUP($C2312,'2023-24 School Level AAFTE'!$C$4:$J$2380,8,FALSE)</f>
        <v>73.73</v>
      </c>
      <c r="G2312" s="100">
        <f>IFERROR(IF(E2312= "yes",VLOOKUP(C2312,Summary!$B:$I,5,0),0),0)</f>
        <v>0</v>
      </c>
      <c r="H2312" s="99">
        <f t="shared" si="381"/>
        <v>0</v>
      </c>
      <c r="I2312" s="157">
        <f>VLOOKUP($A2312,'2024-25 Salary &amp; Benefits'!$A:$I,3,FALSE)</f>
        <v>1.06</v>
      </c>
      <c r="J2312" s="157">
        <f>VLOOKUP($A2312,'2024-25 Salary &amp; Benefits'!$A:$I,4,FALSE)</f>
        <v>1.06</v>
      </c>
      <c r="K2312" s="144">
        <f t="shared" si="382"/>
        <v>0</v>
      </c>
      <c r="L2312" s="143">
        <f t="shared" si="383"/>
        <v>0</v>
      </c>
      <c r="M2312" s="145">
        <f>'2024-25 Salary &amp; Benefits'!$E$6</f>
        <v>72728</v>
      </c>
      <c r="N2312" s="145">
        <f>'2024-25 Salary &amp; Benefits'!$F$6</f>
        <v>78209</v>
      </c>
      <c r="O2312" s="9">
        <f t="shared" si="384"/>
        <v>0</v>
      </c>
      <c r="P2312" s="9">
        <f t="shared" si="385"/>
        <v>0</v>
      </c>
      <c r="Q2312" s="9">
        <f>'2024-25 Salary &amp; Benefits'!G$6</f>
        <v>14418.72</v>
      </c>
      <c r="R2312" s="146">
        <f>'2024-25 Salary &amp; Benefits'!H$6</f>
        <v>0.18149999999999999</v>
      </c>
      <c r="S2312" s="146">
        <f>'2024-25 Salary &amp; Benefits'!I$6</f>
        <v>0.17510000000000001</v>
      </c>
      <c r="T2312" s="9">
        <f t="shared" si="386"/>
        <v>0</v>
      </c>
      <c r="U2312" s="9">
        <f t="shared" si="387"/>
        <v>0</v>
      </c>
      <c r="V2312" s="9">
        <f t="shared" si="388"/>
        <v>0</v>
      </c>
      <c r="W2312" s="9">
        <f t="shared" si="389"/>
        <v>0</v>
      </c>
      <c r="X2312" s="22">
        <f t="shared" si="390"/>
        <v>0</v>
      </c>
    </row>
    <row r="2313" spans="1:24">
      <c r="A2313" s="78" t="s">
        <v>2374</v>
      </c>
      <c r="B2313" s="90" t="s">
        <v>1156</v>
      </c>
      <c r="C2313" s="91">
        <v>3555</v>
      </c>
      <c r="D2313" s="90" t="s">
        <v>1158</v>
      </c>
      <c r="E2313" s="110" t="str">
        <f>VLOOKUP($C2313,'2023-24 School Level AAFTE'!$C$4:$L$2380,9,FALSE)</f>
        <v>Yes</v>
      </c>
      <c r="F2313" s="98">
        <f>VLOOKUP($C2313,'2023-24 School Level AAFTE'!$C$4:$J$2380,8,FALSE)</f>
        <v>195.72</v>
      </c>
      <c r="G2313" s="100">
        <f>IFERROR(IF(E2313= "yes",VLOOKUP(C2313,Summary!$B:$I,5,0),0),0)</f>
        <v>0</v>
      </c>
      <c r="H2313" s="99">
        <f t="shared" si="381"/>
        <v>195.72</v>
      </c>
      <c r="I2313" s="157">
        <f>VLOOKUP($A2313,'2024-25 Salary &amp; Benefits'!$A:$I,3,FALSE)</f>
        <v>1</v>
      </c>
      <c r="J2313" s="157">
        <f>VLOOKUP($A2313,'2024-25 Salary &amp; Benefits'!$A:$I,4,FALSE)</f>
        <v>1</v>
      </c>
      <c r="K2313" s="144">
        <f t="shared" si="382"/>
        <v>195.72</v>
      </c>
      <c r="L2313" s="143">
        <f t="shared" si="383"/>
        <v>0.57399999999999995</v>
      </c>
      <c r="M2313" s="145">
        <f>'2024-25 Salary &amp; Benefits'!$E$6</f>
        <v>72728</v>
      </c>
      <c r="N2313" s="145">
        <f>'2024-25 Salary &amp; Benefits'!$F$6</f>
        <v>78209</v>
      </c>
      <c r="O2313" s="9">
        <f t="shared" si="384"/>
        <v>41745.870000000003</v>
      </c>
      <c r="P2313" s="9">
        <f t="shared" si="385"/>
        <v>3146.0999999999985</v>
      </c>
      <c r="Q2313" s="9">
        <f>'2024-25 Salary &amp; Benefits'!G$6</f>
        <v>14418.72</v>
      </c>
      <c r="R2313" s="146">
        <f>'2024-25 Salary &amp; Benefits'!H$6</f>
        <v>0.18149999999999999</v>
      </c>
      <c r="S2313" s="146">
        <f>'2024-25 Salary &amp; Benefits'!I$6</f>
        <v>0.17510000000000001</v>
      </c>
      <c r="T2313" s="9">
        <f t="shared" si="386"/>
        <v>16404.099999999999</v>
      </c>
      <c r="U2313" s="9">
        <f t="shared" si="387"/>
        <v>748.2</v>
      </c>
      <c r="V2313" s="9">
        <f t="shared" si="388"/>
        <v>131.01</v>
      </c>
      <c r="W2313" s="9">
        <f t="shared" si="389"/>
        <v>879.21</v>
      </c>
      <c r="X2313" s="22">
        <f t="shared" si="390"/>
        <v>62175.28</v>
      </c>
    </row>
    <row r="2314" spans="1:24">
      <c r="A2314" s="78" t="s">
        <v>2374</v>
      </c>
      <c r="B2314" s="90" t="s">
        <v>1156</v>
      </c>
      <c r="C2314" s="91">
        <v>2859</v>
      </c>
      <c r="D2314" s="90" t="s">
        <v>1157</v>
      </c>
      <c r="E2314" s="110" t="str">
        <f>VLOOKUP($C2314,'2023-24 School Level AAFTE'!$C$4:$L$2380,9,FALSE)</f>
        <v>Yes</v>
      </c>
      <c r="F2314" s="98">
        <f>VLOOKUP($C2314,'2023-24 School Level AAFTE'!$C$4:$J$2380,8,FALSE)</f>
        <v>141.70000000000002</v>
      </c>
      <c r="G2314" s="100">
        <f>IFERROR(IF(E2314= "yes",VLOOKUP(C2314,Summary!$B:$I,5,0),0),0)</f>
        <v>0</v>
      </c>
      <c r="H2314" s="99">
        <f t="shared" si="381"/>
        <v>141.70000000000002</v>
      </c>
      <c r="I2314" s="157">
        <f>VLOOKUP($A2314,'2024-25 Salary &amp; Benefits'!$A:$I,3,FALSE)</f>
        <v>1</v>
      </c>
      <c r="J2314" s="157">
        <f>VLOOKUP($A2314,'2024-25 Salary &amp; Benefits'!$A:$I,4,FALSE)</f>
        <v>1</v>
      </c>
      <c r="K2314" s="144">
        <f t="shared" si="382"/>
        <v>141.70000000000002</v>
      </c>
      <c r="L2314" s="143">
        <f t="shared" si="383"/>
        <v>0.41599999999999998</v>
      </c>
      <c r="M2314" s="145">
        <f>'2024-25 Salary &amp; Benefits'!$E$6</f>
        <v>72728</v>
      </c>
      <c r="N2314" s="145">
        <f>'2024-25 Salary &amp; Benefits'!$F$6</f>
        <v>78209</v>
      </c>
      <c r="O2314" s="9">
        <f t="shared" si="384"/>
        <v>30254.85</v>
      </c>
      <c r="P2314" s="9">
        <f t="shared" si="385"/>
        <v>2280.09</v>
      </c>
      <c r="Q2314" s="9">
        <f>'2024-25 Salary &amp; Benefits'!G$6</f>
        <v>14418.72</v>
      </c>
      <c r="R2314" s="146">
        <f>'2024-25 Salary &amp; Benefits'!H$6</f>
        <v>0.18149999999999999</v>
      </c>
      <c r="S2314" s="146">
        <f>'2024-25 Salary &amp; Benefits'!I$6</f>
        <v>0.17510000000000001</v>
      </c>
      <c r="T2314" s="9">
        <f t="shared" si="386"/>
        <v>11888.69</v>
      </c>
      <c r="U2314" s="9">
        <f t="shared" si="387"/>
        <v>542.25</v>
      </c>
      <c r="V2314" s="9">
        <f t="shared" si="388"/>
        <v>94.95</v>
      </c>
      <c r="W2314" s="9">
        <f t="shared" si="389"/>
        <v>637.20000000000005</v>
      </c>
      <c r="X2314" s="22">
        <f t="shared" si="390"/>
        <v>45060.83</v>
      </c>
    </row>
    <row r="2315" spans="1:24">
      <c r="A2315" s="78" t="s">
        <v>2421</v>
      </c>
      <c r="B2315" s="90" t="s">
        <v>1492</v>
      </c>
      <c r="C2315" s="91">
        <v>2190</v>
      </c>
      <c r="D2315" s="90" t="s">
        <v>1493</v>
      </c>
      <c r="E2315" s="110" t="str">
        <f>VLOOKUP($C2315,'2023-24 School Level AAFTE'!$C$4:$L$2380,9,FALSE)</f>
        <v>No</v>
      </c>
      <c r="F2315" s="98">
        <f>VLOOKUP($C2315,'2023-24 School Level AAFTE'!$C$4:$J$2380,8,FALSE)</f>
        <v>568.19000000000005</v>
      </c>
      <c r="G2315" s="100">
        <f>IFERROR(IF(E2315= "yes",VLOOKUP(C2315,Summary!$B:$I,5,0),0),0)</f>
        <v>0</v>
      </c>
      <c r="H2315" s="99">
        <f t="shared" si="381"/>
        <v>0</v>
      </c>
      <c r="I2315" s="157">
        <f>VLOOKUP($A2315,'2024-25 Salary &amp; Benefits'!$A:$I,3,FALSE)</f>
        <v>1.06</v>
      </c>
      <c r="J2315" s="157">
        <f>VLOOKUP($A2315,'2024-25 Salary &amp; Benefits'!$A:$I,4,FALSE)</f>
        <v>1.06</v>
      </c>
      <c r="K2315" s="144">
        <f t="shared" si="382"/>
        <v>0</v>
      </c>
      <c r="L2315" s="143">
        <f t="shared" si="383"/>
        <v>0</v>
      </c>
      <c r="M2315" s="145">
        <f>'2024-25 Salary &amp; Benefits'!$E$6</f>
        <v>72728</v>
      </c>
      <c r="N2315" s="145">
        <f>'2024-25 Salary &amp; Benefits'!$F$6</f>
        <v>78209</v>
      </c>
      <c r="O2315" s="9">
        <f t="shared" si="384"/>
        <v>0</v>
      </c>
      <c r="P2315" s="9">
        <f t="shared" si="385"/>
        <v>0</v>
      </c>
      <c r="Q2315" s="9">
        <f>'2024-25 Salary &amp; Benefits'!G$6</f>
        <v>14418.72</v>
      </c>
      <c r="R2315" s="146">
        <f>'2024-25 Salary &amp; Benefits'!H$6</f>
        <v>0.18149999999999999</v>
      </c>
      <c r="S2315" s="146">
        <f>'2024-25 Salary &amp; Benefits'!I$6</f>
        <v>0.17510000000000001</v>
      </c>
      <c r="T2315" s="9">
        <f t="shared" si="386"/>
        <v>0</v>
      </c>
      <c r="U2315" s="9">
        <f t="shared" si="387"/>
        <v>0</v>
      </c>
      <c r="V2315" s="9">
        <f t="shared" si="388"/>
        <v>0</v>
      </c>
      <c r="W2315" s="9">
        <f t="shared" si="389"/>
        <v>0</v>
      </c>
      <c r="X2315" s="22">
        <f t="shared" si="390"/>
        <v>0</v>
      </c>
    </row>
    <row r="2316" spans="1:24">
      <c r="A2316" s="78" t="s">
        <v>2421</v>
      </c>
      <c r="B2316" s="90" t="s">
        <v>1492</v>
      </c>
      <c r="C2316" s="91">
        <v>4309</v>
      </c>
      <c r="D2316" s="90" t="s">
        <v>1496</v>
      </c>
      <c r="E2316" s="110" t="str">
        <f>VLOOKUP($C2316,'2023-24 School Level AAFTE'!$C$4:$L$2380,9,FALSE)</f>
        <v>No</v>
      </c>
      <c r="F2316" s="98">
        <f>VLOOKUP($C2316,'2023-24 School Level AAFTE'!$C$4:$J$2380,8,FALSE)</f>
        <v>489.52</v>
      </c>
      <c r="G2316" s="100">
        <f>IFERROR(IF(E2316= "yes",VLOOKUP(C2316,Summary!$B:$I,5,0),0),0)</f>
        <v>0</v>
      </c>
      <c r="H2316" s="99">
        <f t="shared" si="381"/>
        <v>0</v>
      </c>
      <c r="I2316" s="157">
        <f>VLOOKUP($A2316,'2024-25 Salary &amp; Benefits'!$A:$I,3,FALSE)</f>
        <v>1.06</v>
      </c>
      <c r="J2316" s="157">
        <f>VLOOKUP($A2316,'2024-25 Salary &amp; Benefits'!$A:$I,4,FALSE)</f>
        <v>1.06</v>
      </c>
      <c r="K2316" s="144">
        <f t="shared" si="382"/>
        <v>0</v>
      </c>
      <c r="L2316" s="143">
        <f t="shared" si="383"/>
        <v>0</v>
      </c>
      <c r="M2316" s="145">
        <f>'2024-25 Salary &amp; Benefits'!$E$6</f>
        <v>72728</v>
      </c>
      <c r="N2316" s="145">
        <f>'2024-25 Salary &amp; Benefits'!$F$6</f>
        <v>78209</v>
      </c>
      <c r="O2316" s="9">
        <f t="shared" si="384"/>
        <v>0</v>
      </c>
      <c r="P2316" s="9">
        <f t="shared" si="385"/>
        <v>0</v>
      </c>
      <c r="Q2316" s="9">
        <f>'2024-25 Salary &amp; Benefits'!G$6</f>
        <v>14418.72</v>
      </c>
      <c r="R2316" s="146">
        <f>'2024-25 Salary &amp; Benefits'!H$6</f>
        <v>0.18149999999999999</v>
      </c>
      <c r="S2316" s="146">
        <f>'2024-25 Salary &amp; Benefits'!I$6</f>
        <v>0.17510000000000001</v>
      </c>
      <c r="T2316" s="9">
        <f t="shared" si="386"/>
        <v>0</v>
      </c>
      <c r="U2316" s="9">
        <f t="shared" si="387"/>
        <v>0</v>
      </c>
      <c r="V2316" s="9">
        <f t="shared" si="388"/>
        <v>0</v>
      </c>
      <c r="W2316" s="9">
        <f t="shared" si="389"/>
        <v>0</v>
      </c>
      <c r="X2316" s="22">
        <f t="shared" si="390"/>
        <v>0</v>
      </c>
    </row>
    <row r="2317" spans="1:24">
      <c r="A2317" s="78" t="s">
        <v>2421</v>
      </c>
      <c r="B2317" s="90" t="s">
        <v>1492</v>
      </c>
      <c r="C2317" s="91">
        <v>3458</v>
      </c>
      <c r="D2317" s="90" t="s">
        <v>1494</v>
      </c>
      <c r="E2317" s="110" t="str">
        <f>VLOOKUP($C2317,'2023-24 School Level AAFTE'!$C$4:$L$2380,9,FALSE)</f>
        <v>No</v>
      </c>
      <c r="F2317" s="98">
        <f>VLOOKUP($C2317,'2023-24 School Level AAFTE'!$C$4:$J$2380,8,FALSE)</f>
        <v>956.99</v>
      </c>
      <c r="G2317" s="100">
        <f>IFERROR(IF(E2317= "yes",VLOOKUP(C2317,Summary!$B:$I,5,0),0),0)</f>
        <v>0</v>
      </c>
      <c r="H2317" s="99">
        <f t="shared" si="381"/>
        <v>0</v>
      </c>
      <c r="I2317" s="157">
        <f>VLOOKUP($A2317,'2024-25 Salary &amp; Benefits'!$A:$I,3,FALSE)</f>
        <v>1.06</v>
      </c>
      <c r="J2317" s="157">
        <f>VLOOKUP($A2317,'2024-25 Salary &amp; Benefits'!$A:$I,4,FALSE)</f>
        <v>1.06</v>
      </c>
      <c r="K2317" s="144">
        <f t="shared" si="382"/>
        <v>0</v>
      </c>
      <c r="L2317" s="143">
        <f t="shared" si="383"/>
        <v>0</v>
      </c>
      <c r="M2317" s="145">
        <f>'2024-25 Salary &amp; Benefits'!$E$6</f>
        <v>72728</v>
      </c>
      <c r="N2317" s="145">
        <f>'2024-25 Salary &amp; Benefits'!$F$6</f>
        <v>78209</v>
      </c>
      <c r="O2317" s="9">
        <f t="shared" si="384"/>
        <v>0</v>
      </c>
      <c r="P2317" s="9">
        <f t="shared" si="385"/>
        <v>0</v>
      </c>
      <c r="Q2317" s="9">
        <f>'2024-25 Salary &amp; Benefits'!G$6</f>
        <v>14418.72</v>
      </c>
      <c r="R2317" s="146">
        <f>'2024-25 Salary &amp; Benefits'!H$6</f>
        <v>0.18149999999999999</v>
      </c>
      <c r="S2317" s="146">
        <f>'2024-25 Salary &amp; Benefits'!I$6</f>
        <v>0.17510000000000001</v>
      </c>
      <c r="T2317" s="9">
        <f t="shared" si="386"/>
        <v>0</v>
      </c>
      <c r="U2317" s="9">
        <f t="shared" si="387"/>
        <v>0</v>
      </c>
      <c r="V2317" s="9">
        <f t="shared" si="388"/>
        <v>0</v>
      </c>
      <c r="W2317" s="9">
        <f t="shared" si="389"/>
        <v>0</v>
      </c>
      <c r="X2317" s="22">
        <f t="shared" si="390"/>
        <v>0</v>
      </c>
    </row>
    <row r="2318" spans="1:24">
      <c r="A2318" s="78" t="s">
        <v>2421</v>
      </c>
      <c r="B2318" s="90" t="s">
        <v>1492</v>
      </c>
      <c r="C2318" s="91">
        <v>4471</v>
      </c>
      <c r="D2318" s="90" t="s">
        <v>1497</v>
      </c>
      <c r="E2318" s="110" t="str">
        <f>VLOOKUP($C2318,'2023-24 School Level AAFTE'!$C$4:$L$2380,9,FALSE)</f>
        <v>No</v>
      </c>
      <c r="F2318" s="98">
        <f>VLOOKUP($C2318,'2023-24 School Level AAFTE'!$C$4:$J$2380,8,FALSE)</f>
        <v>401.29</v>
      </c>
      <c r="G2318" s="100">
        <f>IFERROR(IF(E2318= "yes",VLOOKUP(C2318,Summary!$B:$I,5,0),0),0)</f>
        <v>0</v>
      </c>
      <c r="H2318" s="99">
        <f t="shared" si="381"/>
        <v>0</v>
      </c>
      <c r="I2318" s="157">
        <f>VLOOKUP($A2318,'2024-25 Salary &amp; Benefits'!$A:$I,3,FALSE)</f>
        <v>1.06</v>
      </c>
      <c r="J2318" s="157">
        <f>VLOOKUP($A2318,'2024-25 Salary &amp; Benefits'!$A:$I,4,FALSE)</f>
        <v>1.06</v>
      </c>
      <c r="K2318" s="144">
        <f t="shared" si="382"/>
        <v>0</v>
      </c>
      <c r="L2318" s="143">
        <f t="shared" si="383"/>
        <v>0</v>
      </c>
      <c r="M2318" s="145">
        <f>'2024-25 Salary &amp; Benefits'!$E$6</f>
        <v>72728</v>
      </c>
      <c r="N2318" s="145">
        <f>'2024-25 Salary &amp; Benefits'!$F$6</f>
        <v>78209</v>
      </c>
      <c r="O2318" s="9">
        <f t="shared" si="384"/>
        <v>0</v>
      </c>
      <c r="P2318" s="9">
        <f t="shared" si="385"/>
        <v>0</v>
      </c>
      <c r="Q2318" s="9">
        <f>'2024-25 Salary &amp; Benefits'!G$6</f>
        <v>14418.72</v>
      </c>
      <c r="R2318" s="146">
        <f>'2024-25 Salary &amp; Benefits'!H$6</f>
        <v>0.18149999999999999</v>
      </c>
      <c r="S2318" s="146">
        <f>'2024-25 Salary &amp; Benefits'!I$6</f>
        <v>0.17510000000000001</v>
      </c>
      <c r="T2318" s="9">
        <f t="shared" si="386"/>
        <v>0</v>
      </c>
      <c r="U2318" s="9">
        <f t="shared" si="387"/>
        <v>0</v>
      </c>
      <c r="V2318" s="9">
        <f t="shared" si="388"/>
        <v>0</v>
      </c>
      <c r="W2318" s="9">
        <f t="shared" si="389"/>
        <v>0</v>
      </c>
      <c r="X2318" s="22">
        <f t="shared" si="390"/>
        <v>0</v>
      </c>
    </row>
    <row r="2319" spans="1:24">
      <c r="A2319" s="78" t="s">
        <v>2421</v>
      </c>
      <c r="B2319" s="90" t="s">
        <v>1492</v>
      </c>
      <c r="C2319" s="91">
        <v>5564</v>
      </c>
      <c r="D2319" s="90" t="s">
        <v>3002</v>
      </c>
      <c r="E2319" s="110" t="str">
        <f>VLOOKUP($C2319,'2023-24 School Level AAFTE'!$C$4:$L$2380,9,FALSE)</f>
        <v>No</v>
      </c>
      <c r="F2319" s="98">
        <f>VLOOKUP($C2319,'2023-24 School Level AAFTE'!$C$4:$J$2380,8,FALSE)</f>
        <v>255.46</v>
      </c>
      <c r="G2319" s="100">
        <f>IFERROR(IF(E2319= "yes",VLOOKUP(C2319,Summary!$B:$I,5,0),0),0)</f>
        <v>0</v>
      </c>
      <c r="H2319" s="99">
        <f t="shared" si="381"/>
        <v>0</v>
      </c>
      <c r="I2319" s="157">
        <f>VLOOKUP($A2319,'2024-25 Salary &amp; Benefits'!$A:$I,3,FALSE)</f>
        <v>1.06</v>
      </c>
      <c r="J2319" s="157">
        <f>VLOOKUP($A2319,'2024-25 Salary &amp; Benefits'!$A:$I,4,FALSE)</f>
        <v>1.06</v>
      </c>
      <c r="K2319" s="144">
        <f t="shared" si="382"/>
        <v>0</v>
      </c>
      <c r="L2319" s="143">
        <f t="shared" si="383"/>
        <v>0</v>
      </c>
      <c r="M2319" s="145">
        <f>'2024-25 Salary &amp; Benefits'!$E$6</f>
        <v>72728</v>
      </c>
      <c r="N2319" s="145">
        <f>'2024-25 Salary &amp; Benefits'!$F$6</f>
        <v>78209</v>
      </c>
      <c r="O2319" s="9">
        <f t="shared" si="384"/>
        <v>0</v>
      </c>
      <c r="P2319" s="9">
        <f t="shared" si="385"/>
        <v>0</v>
      </c>
      <c r="Q2319" s="9">
        <f>'2024-25 Salary &amp; Benefits'!G$6</f>
        <v>14418.72</v>
      </c>
      <c r="R2319" s="146">
        <f>'2024-25 Salary &amp; Benefits'!H$6</f>
        <v>0.18149999999999999</v>
      </c>
      <c r="S2319" s="146">
        <f>'2024-25 Salary &amp; Benefits'!I$6</f>
        <v>0.17510000000000001</v>
      </c>
      <c r="T2319" s="9">
        <f t="shared" si="386"/>
        <v>0</v>
      </c>
      <c r="U2319" s="9">
        <f t="shared" si="387"/>
        <v>0</v>
      </c>
      <c r="V2319" s="9">
        <f t="shared" si="388"/>
        <v>0</v>
      </c>
      <c r="W2319" s="9">
        <f t="shared" si="389"/>
        <v>0</v>
      </c>
      <c r="X2319" s="22">
        <f t="shared" si="390"/>
        <v>0</v>
      </c>
    </row>
    <row r="2320" spans="1:24">
      <c r="A2320" s="78" t="s">
        <v>2421</v>
      </c>
      <c r="B2320" s="90" t="s">
        <v>1492</v>
      </c>
      <c r="C2320" s="3">
        <v>4569</v>
      </c>
      <c r="D2320" t="s">
        <v>1498</v>
      </c>
      <c r="E2320" s="110" t="str">
        <f>VLOOKUP($C2320,'2023-24 School Level AAFTE'!$C$4:$L$2380,9,FALSE)</f>
        <v>No</v>
      </c>
      <c r="F2320" s="98">
        <f>VLOOKUP($C2320,'2023-24 School Level AAFTE'!$C$4:$J$2380,8,FALSE)</f>
        <v>1343.19</v>
      </c>
      <c r="G2320" s="100">
        <f>IFERROR(IF(E2320= "yes",VLOOKUP(C2320,Summary!$B:$I,5,0),0),0)</f>
        <v>0</v>
      </c>
      <c r="H2320" s="99">
        <f t="shared" si="381"/>
        <v>0</v>
      </c>
      <c r="I2320" s="157">
        <f>VLOOKUP($A2320,'2024-25 Salary &amp; Benefits'!$A:$I,3,FALSE)</f>
        <v>1.06</v>
      </c>
      <c r="J2320" s="157">
        <f>VLOOKUP($A2320,'2024-25 Salary &amp; Benefits'!$A:$I,4,FALSE)</f>
        <v>1.06</v>
      </c>
      <c r="K2320" s="144">
        <f t="shared" si="382"/>
        <v>0</v>
      </c>
      <c r="L2320" s="143">
        <f t="shared" si="383"/>
        <v>0</v>
      </c>
      <c r="M2320" s="145">
        <f>'2024-25 Salary &amp; Benefits'!$E$6</f>
        <v>72728</v>
      </c>
      <c r="N2320" s="145">
        <f>'2024-25 Salary &amp; Benefits'!$F$6</f>
        <v>78209</v>
      </c>
      <c r="O2320" s="9">
        <f t="shared" si="384"/>
        <v>0</v>
      </c>
      <c r="P2320" s="9">
        <f t="shared" si="385"/>
        <v>0</v>
      </c>
      <c r="Q2320" s="9">
        <f>'2024-25 Salary &amp; Benefits'!G$6</f>
        <v>14418.72</v>
      </c>
      <c r="R2320" s="146">
        <f>'2024-25 Salary &amp; Benefits'!H$6</f>
        <v>0.18149999999999999</v>
      </c>
      <c r="S2320" s="146">
        <f>'2024-25 Salary &amp; Benefits'!I$6</f>
        <v>0.17510000000000001</v>
      </c>
      <c r="T2320" s="9">
        <f t="shared" si="386"/>
        <v>0</v>
      </c>
      <c r="U2320" s="9">
        <f t="shared" si="387"/>
        <v>0</v>
      </c>
      <c r="V2320" s="9">
        <f t="shared" si="388"/>
        <v>0</v>
      </c>
      <c r="W2320" s="9">
        <f t="shared" si="389"/>
        <v>0</v>
      </c>
      <c r="X2320" s="22">
        <f t="shared" si="390"/>
        <v>0</v>
      </c>
    </row>
    <row r="2321" spans="1:24">
      <c r="A2321" s="78" t="s">
        <v>2421</v>
      </c>
      <c r="B2321" s="90" t="s">
        <v>1492</v>
      </c>
      <c r="C2321" s="3">
        <v>5338</v>
      </c>
      <c r="D2321" t="s">
        <v>1499</v>
      </c>
      <c r="E2321" s="110" t="str">
        <f>VLOOKUP($C2321,'2023-24 School Level AAFTE'!$C$4:$L$2380,9,FALSE)</f>
        <v>Yes</v>
      </c>
      <c r="F2321" s="98">
        <f>VLOOKUP($C2321,'2023-24 School Level AAFTE'!$C$4:$J$2380,8,FALSE)</f>
        <v>27.43</v>
      </c>
      <c r="G2321" s="100">
        <f>IFERROR(IF(E2321= "yes",VLOOKUP(C2321,Summary!$B:$I,5,0),0),0)</f>
        <v>0</v>
      </c>
      <c r="H2321" s="99">
        <f t="shared" si="381"/>
        <v>27.43</v>
      </c>
      <c r="I2321" s="157">
        <f>VLOOKUP($A2321,'2024-25 Salary &amp; Benefits'!$A:$I,3,FALSE)</f>
        <v>1.06</v>
      </c>
      <c r="J2321" s="157">
        <f>VLOOKUP($A2321,'2024-25 Salary &amp; Benefits'!$A:$I,4,FALSE)</f>
        <v>1.06</v>
      </c>
      <c r="K2321" s="144">
        <f t="shared" si="382"/>
        <v>27.43</v>
      </c>
      <c r="L2321" s="143">
        <f t="shared" si="383"/>
        <v>0.08</v>
      </c>
      <c r="M2321" s="145">
        <f>'2024-25 Salary &amp; Benefits'!$E$6</f>
        <v>72728</v>
      </c>
      <c r="N2321" s="145">
        <f>'2024-25 Salary &amp; Benefits'!$F$6</f>
        <v>78209</v>
      </c>
      <c r="O2321" s="9">
        <f t="shared" si="384"/>
        <v>6167.33</v>
      </c>
      <c r="P2321" s="9">
        <f t="shared" si="385"/>
        <v>464.78999999999996</v>
      </c>
      <c r="Q2321" s="9">
        <f>'2024-25 Salary &amp; Benefits'!G$6</f>
        <v>14418.72</v>
      </c>
      <c r="R2321" s="146">
        <f>'2024-25 Salary &amp; Benefits'!H$6</f>
        <v>0.18149999999999999</v>
      </c>
      <c r="S2321" s="146">
        <f>'2024-25 Salary &amp; Benefits'!I$6</f>
        <v>0.17510000000000001</v>
      </c>
      <c r="T2321" s="9">
        <f t="shared" si="386"/>
        <v>2354.25</v>
      </c>
      <c r="U2321" s="9">
        <f t="shared" si="387"/>
        <v>110.54</v>
      </c>
      <c r="V2321" s="9">
        <f t="shared" si="388"/>
        <v>19.36</v>
      </c>
      <c r="W2321" s="9">
        <f t="shared" si="389"/>
        <v>129.9</v>
      </c>
      <c r="X2321" s="22">
        <f t="shared" si="390"/>
        <v>9116.2699999999986</v>
      </c>
    </row>
    <row r="2322" spans="1:24">
      <c r="A2322" s="78" t="s">
        <v>2421</v>
      </c>
      <c r="B2322" s="90" t="s">
        <v>1492</v>
      </c>
      <c r="C2322" s="3">
        <v>4170</v>
      </c>
      <c r="D2322" t="s">
        <v>1495</v>
      </c>
      <c r="E2322" s="110" t="str">
        <f>VLOOKUP($C2322,'2023-24 School Level AAFTE'!$C$4:$L$2380,9,FALSE)</f>
        <v>No</v>
      </c>
      <c r="F2322" s="98">
        <f>VLOOKUP($C2322,'2023-24 School Level AAFTE'!$C$4:$J$2380,8,FALSE)</f>
        <v>264.7</v>
      </c>
      <c r="G2322" s="100">
        <f>IFERROR(IF(E2322= "yes",VLOOKUP(C2322,Summary!$B:$I,5,0),0),0)</f>
        <v>0</v>
      </c>
      <c r="H2322" s="99">
        <f t="shared" si="381"/>
        <v>0</v>
      </c>
      <c r="I2322" s="157">
        <f>VLOOKUP($A2322,'2024-25 Salary &amp; Benefits'!$A:$I,3,FALSE)</f>
        <v>1.06</v>
      </c>
      <c r="J2322" s="157">
        <f>VLOOKUP($A2322,'2024-25 Salary &amp; Benefits'!$A:$I,4,FALSE)</f>
        <v>1.06</v>
      </c>
      <c r="K2322" s="144">
        <f t="shared" si="382"/>
        <v>0</v>
      </c>
      <c r="L2322" s="143">
        <f t="shared" si="383"/>
        <v>0</v>
      </c>
      <c r="M2322" s="145">
        <f>'2024-25 Salary &amp; Benefits'!$E$6</f>
        <v>72728</v>
      </c>
      <c r="N2322" s="145">
        <f>'2024-25 Salary &amp; Benefits'!$F$6</f>
        <v>78209</v>
      </c>
      <c r="O2322" s="9">
        <f t="shared" si="384"/>
        <v>0</v>
      </c>
      <c r="P2322" s="9">
        <f t="shared" si="385"/>
        <v>0</v>
      </c>
      <c r="Q2322" s="9">
        <f>'2024-25 Salary &amp; Benefits'!G$6</f>
        <v>14418.72</v>
      </c>
      <c r="R2322" s="146">
        <f>'2024-25 Salary &amp; Benefits'!H$6</f>
        <v>0.18149999999999999</v>
      </c>
      <c r="S2322" s="146">
        <f>'2024-25 Salary &amp; Benefits'!I$6</f>
        <v>0.17510000000000001</v>
      </c>
      <c r="T2322" s="9">
        <f t="shared" si="386"/>
        <v>0</v>
      </c>
      <c r="U2322" s="9">
        <f t="shared" si="387"/>
        <v>0</v>
      </c>
      <c r="V2322" s="9">
        <f t="shared" si="388"/>
        <v>0</v>
      </c>
      <c r="W2322" s="9">
        <f t="shared" si="389"/>
        <v>0</v>
      </c>
      <c r="X2322" s="22">
        <f t="shared" si="390"/>
        <v>0</v>
      </c>
    </row>
    <row r="2323" spans="1:24">
      <c r="A2323" s="78" t="s">
        <v>2361</v>
      </c>
      <c r="B2323" s="90" t="s">
        <v>1110</v>
      </c>
      <c r="C2323" s="3">
        <v>2330</v>
      </c>
      <c r="D2323" t="s">
        <v>1111</v>
      </c>
      <c r="E2323" s="110" t="str">
        <f>VLOOKUP($C2323,'2023-24 School Level AAFTE'!$C$4:$L$2380,9,FALSE)</f>
        <v>No</v>
      </c>
      <c r="F2323" s="98">
        <f>VLOOKUP($C2323,'2023-24 School Level AAFTE'!$C$4:$J$2380,8,FALSE)</f>
        <v>355.96000000000004</v>
      </c>
      <c r="G2323" s="100">
        <f>IFERROR(IF(E2323= "yes",VLOOKUP(C2323,Summary!$B:$I,5,0),0),0)</f>
        <v>0</v>
      </c>
      <c r="H2323" s="99">
        <f t="shared" si="381"/>
        <v>0</v>
      </c>
      <c r="I2323" s="157">
        <f>VLOOKUP($A2323,'2024-25 Salary &amp; Benefits'!$A:$I,3,FALSE)</f>
        <v>1</v>
      </c>
      <c r="J2323" s="157">
        <f>VLOOKUP($A2323,'2024-25 Salary &amp; Benefits'!$A:$I,4,FALSE)</f>
        <v>1.04</v>
      </c>
      <c r="K2323" s="144">
        <f t="shared" si="382"/>
        <v>0</v>
      </c>
      <c r="L2323" s="143">
        <f t="shared" si="383"/>
        <v>0</v>
      </c>
      <c r="M2323" s="145">
        <f>'2024-25 Salary &amp; Benefits'!$E$6</f>
        <v>72728</v>
      </c>
      <c r="N2323" s="145">
        <f>'2024-25 Salary &amp; Benefits'!$F$6</f>
        <v>78209</v>
      </c>
      <c r="O2323" s="9">
        <f t="shared" si="384"/>
        <v>0</v>
      </c>
      <c r="P2323" s="9">
        <f t="shared" si="385"/>
        <v>0</v>
      </c>
      <c r="Q2323" s="9">
        <f>'2024-25 Salary &amp; Benefits'!G$6</f>
        <v>14418.72</v>
      </c>
      <c r="R2323" s="146">
        <f>'2024-25 Salary &amp; Benefits'!H$6</f>
        <v>0.18149999999999999</v>
      </c>
      <c r="S2323" s="146">
        <f>'2024-25 Salary &amp; Benefits'!I$6</f>
        <v>0.17510000000000001</v>
      </c>
      <c r="T2323" s="9">
        <f t="shared" si="386"/>
        <v>0</v>
      </c>
      <c r="U2323" s="9">
        <f t="shared" si="387"/>
        <v>0</v>
      </c>
      <c r="V2323" s="9">
        <f t="shared" si="388"/>
        <v>0</v>
      </c>
      <c r="W2323" s="9">
        <f t="shared" si="389"/>
        <v>0</v>
      </c>
      <c r="X2323" s="22">
        <f t="shared" si="390"/>
        <v>0</v>
      </c>
    </row>
    <row r="2324" spans="1:24">
      <c r="A2324" s="78" t="s">
        <v>2361</v>
      </c>
      <c r="B2324" s="90" t="s">
        <v>1110</v>
      </c>
      <c r="C2324" s="3">
        <v>2997</v>
      </c>
      <c r="D2324" t="s">
        <v>1112</v>
      </c>
      <c r="E2324" s="110" t="str">
        <f>VLOOKUP($C2324,'2023-24 School Level AAFTE'!$C$4:$L$2380,9,FALSE)</f>
        <v>No</v>
      </c>
      <c r="F2324" s="98">
        <f>VLOOKUP($C2324,'2023-24 School Level AAFTE'!$C$4:$J$2380,8,FALSE)</f>
        <v>361.59</v>
      </c>
      <c r="G2324" s="100">
        <f>IFERROR(IF(E2324= "yes",VLOOKUP(C2324,Summary!$B:$I,5,0),0),0)</f>
        <v>0</v>
      </c>
      <c r="H2324" s="99">
        <f t="shared" si="381"/>
        <v>0</v>
      </c>
      <c r="I2324" s="157">
        <f>VLOOKUP($A2324,'2024-25 Salary &amp; Benefits'!$A:$I,3,FALSE)</f>
        <v>1</v>
      </c>
      <c r="J2324" s="157">
        <f>VLOOKUP($A2324,'2024-25 Salary &amp; Benefits'!$A:$I,4,FALSE)</f>
        <v>1.04</v>
      </c>
      <c r="K2324" s="144">
        <f t="shared" si="382"/>
        <v>0</v>
      </c>
      <c r="L2324" s="143">
        <f t="shared" si="383"/>
        <v>0</v>
      </c>
      <c r="M2324" s="145">
        <f>'2024-25 Salary &amp; Benefits'!$E$6</f>
        <v>72728</v>
      </c>
      <c r="N2324" s="145">
        <f>'2024-25 Salary &amp; Benefits'!$F$6</f>
        <v>78209</v>
      </c>
      <c r="O2324" s="9">
        <f t="shared" si="384"/>
        <v>0</v>
      </c>
      <c r="P2324" s="9">
        <f t="shared" si="385"/>
        <v>0</v>
      </c>
      <c r="Q2324" s="9">
        <f>'2024-25 Salary &amp; Benefits'!G$6</f>
        <v>14418.72</v>
      </c>
      <c r="R2324" s="146">
        <f>'2024-25 Salary &amp; Benefits'!H$6</f>
        <v>0.18149999999999999</v>
      </c>
      <c r="S2324" s="146">
        <f>'2024-25 Salary &amp; Benefits'!I$6</f>
        <v>0.17510000000000001</v>
      </c>
      <c r="T2324" s="9">
        <f t="shared" si="386"/>
        <v>0</v>
      </c>
      <c r="U2324" s="9">
        <f t="shared" si="387"/>
        <v>0</v>
      </c>
      <c r="V2324" s="9">
        <f t="shared" si="388"/>
        <v>0</v>
      </c>
      <c r="W2324" s="9">
        <f t="shared" si="389"/>
        <v>0</v>
      </c>
      <c r="X2324" s="22">
        <f t="shared" si="390"/>
        <v>0</v>
      </c>
    </row>
    <row r="2325" spans="1:24">
      <c r="A2325" s="78" t="s">
        <v>2361</v>
      </c>
      <c r="B2325" s="90" t="s">
        <v>1110</v>
      </c>
      <c r="C2325" s="3">
        <v>5368</v>
      </c>
      <c r="D2325" t="s">
        <v>1115</v>
      </c>
      <c r="E2325" s="110" t="str">
        <f>VLOOKUP($C2325,'2023-24 School Level AAFTE'!$C$4:$L$2380,9,FALSE)</f>
        <v>No</v>
      </c>
      <c r="F2325" s="98">
        <f>VLOOKUP($C2325,'2023-24 School Level AAFTE'!$C$4:$J$2380,8,FALSE)</f>
        <v>168.97</v>
      </c>
      <c r="G2325" s="100">
        <f>IFERROR(IF(E2325= "yes",VLOOKUP(C2325,Summary!$B:$I,5,0),0),0)</f>
        <v>0</v>
      </c>
      <c r="H2325" s="99">
        <f t="shared" si="381"/>
        <v>0</v>
      </c>
      <c r="I2325" s="157">
        <f>VLOOKUP($A2325,'2024-25 Salary &amp; Benefits'!$A:$I,3,FALSE)</f>
        <v>1</v>
      </c>
      <c r="J2325" s="157">
        <f>VLOOKUP($A2325,'2024-25 Salary &amp; Benefits'!$A:$I,4,FALSE)</f>
        <v>1.04</v>
      </c>
      <c r="K2325" s="144">
        <f t="shared" si="382"/>
        <v>0</v>
      </c>
      <c r="L2325" s="143">
        <f t="shared" si="383"/>
        <v>0</v>
      </c>
      <c r="M2325" s="145">
        <f>'2024-25 Salary &amp; Benefits'!$E$6</f>
        <v>72728</v>
      </c>
      <c r="N2325" s="145">
        <f>'2024-25 Salary &amp; Benefits'!$F$6</f>
        <v>78209</v>
      </c>
      <c r="O2325" s="9">
        <f t="shared" si="384"/>
        <v>0</v>
      </c>
      <c r="P2325" s="9">
        <f t="shared" si="385"/>
        <v>0</v>
      </c>
      <c r="Q2325" s="9">
        <f>'2024-25 Salary &amp; Benefits'!G$6</f>
        <v>14418.72</v>
      </c>
      <c r="R2325" s="146">
        <f>'2024-25 Salary &amp; Benefits'!H$6</f>
        <v>0.18149999999999999</v>
      </c>
      <c r="S2325" s="146">
        <f>'2024-25 Salary &amp; Benefits'!I$6</f>
        <v>0.17510000000000001</v>
      </c>
      <c r="T2325" s="9">
        <f t="shared" si="386"/>
        <v>0</v>
      </c>
      <c r="U2325" s="9">
        <f t="shared" si="387"/>
        <v>0</v>
      </c>
      <c r="V2325" s="9">
        <f t="shared" si="388"/>
        <v>0</v>
      </c>
      <c r="W2325" s="9">
        <f t="shared" si="389"/>
        <v>0</v>
      </c>
      <c r="X2325" s="22">
        <f t="shared" si="390"/>
        <v>0</v>
      </c>
    </row>
    <row r="2326" spans="1:24">
      <c r="A2326" s="78" t="s">
        <v>2361</v>
      </c>
      <c r="B2326" s="90" t="s">
        <v>1110</v>
      </c>
      <c r="C2326" s="3">
        <v>3394</v>
      </c>
      <c r="D2326" t="s">
        <v>1113</v>
      </c>
      <c r="E2326" s="110" t="str">
        <f>VLOOKUP($C2326,'2023-24 School Level AAFTE'!$C$4:$L$2380,9,FALSE)</f>
        <v>No</v>
      </c>
      <c r="F2326" s="98">
        <f>VLOOKUP($C2326,'2023-24 School Level AAFTE'!$C$4:$J$2380,8,FALSE)</f>
        <v>178.57</v>
      </c>
      <c r="G2326" s="100">
        <f>IFERROR(IF(E2326= "yes",VLOOKUP(C2326,Summary!$B:$I,5,0),0),0)</f>
        <v>0</v>
      </c>
      <c r="H2326" s="99">
        <f t="shared" si="381"/>
        <v>0</v>
      </c>
      <c r="I2326" s="157">
        <f>VLOOKUP($A2326,'2024-25 Salary &amp; Benefits'!$A:$I,3,FALSE)</f>
        <v>1</v>
      </c>
      <c r="J2326" s="157">
        <f>VLOOKUP($A2326,'2024-25 Salary &amp; Benefits'!$A:$I,4,FALSE)</f>
        <v>1.04</v>
      </c>
      <c r="K2326" s="144">
        <f t="shared" si="382"/>
        <v>0</v>
      </c>
      <c r="L2326" s="143">
        <f t="shared" si="383"/>
        <v>0</v>
      </c>
      <c r="M2326" s="145">
        <f>'2024-25 Salary &amp; Benefits'!$E$6</f>
        <v>72728</v>
      </c>
      <c r="N2326" s="145">
        <f>'2024-25 Salary &amp; Benefits'!$F$6</f>
        <v>78209</v>
      </c>
      <c r="O2326" s="9">
        <f t="shared" si="384"/>
        <v>0</v>
      </c>
      <c r="P2326" s="9">
        <f t="shared" si="385"/>
        <v>0</v>
      </c>
      <c r="Q2326" s="9">
        <f>'2024-25 Salary &amp; Benefits'!G$6</f>
        <v>14418.72</v>
      </c>
      <c r="R2326" s="146">
        <f>'2024-25 Salary &amp; Benefits'!H$6</f>
        <v>0.18149999999999999</v>
      </c>
      <c r="S2326" s="146">
        <f>'2024-25 Salary &amp; Benefits'!I$6</f>
        <v>0.17510000000000001</v>
      </c>
      <c r="T2326" s="9">
        <f t="shared" si="386"/>
        <v>0</v>
      </c>
      <c r="U2326" s="9">
        <f t="shared" si="387"/>
        <v>0</v>
      </c>
      <c r="V2326" s="9">
        <f t="shared" si="388"/>
        <v>0</v>
      </c>
      <c r="W2326" s="9">
        <f t="shared" si="389"/>
        <v>0</v>
      </c>
      <c r="X2326" s="22">
        <f t="shared" si="390"/>
        <v>0</v>
      </c>
    </row>
    <row r="2327" spans="1:24">
      <c r="A2327" s="78" t="s">
        <v>2361</v>
      </c>
      <c r="B2327" s="90" t="s">
        <v>1110</v>
      </c>
      <c r="C2327" s="3">
        <v>5077</v>
      </c>
      <c r="D2327" t="s">
        <v>1114</v>
      </c>
      <c r="E2327" s="110" t="str">
        <f>VLOOKUP($C2327,'2023-24 School Level AAFTE'!$C$4:$L$2380,9,FALSE)</f>
        <v>Yes</v>
      </c>
      <c r="F2327" s="98">
        <f>VLOOKUP($C2327,'2023-24 School Level AAFTE'!$C$4:$J$2380,8,FALSE)</f>
        <v>22</v>
      </c>
      <c r="G2327" s="100">
        <f>IFERROR(IF(E2327= "yes",VLOOKUP(C2327,Summary!$B:$I,5,0),0),0)</f>
        <v>0</v>
      </c>
      <c r="H2327" s="99">
        <f t="shared" si="381"/>
        <v>22</v>
      </c>
      <c r="I2327" s="157">
        <f>VLOOKUP($A2327,'2024-25 Salary &amp; Benefits'!$A:$I,3,FALSE)</f>
        <v>1</v>
      </c>
      <c r="J2327" s="157">
        <f>VLOOKUP($A2327,'2024-25 Salary &amp; Benefits'!$A:$I,4,FALSE)</f>
        <v>1.04</v>
      </c>
      <c r="K2327" s="144">
        <f t="shared" si="382"/>
        <v>22</v>
      </c>
      <c r="L2327" s="143">
        <f t="shared" si="383"/>
        <v>6.5000000000000002E-2</v>
      </c>
      <c r="M2327" s="145">
        <f>'2024-25 Salary &amp; Benefits'!$E$6</f>
        <v>72728</v>
      </c>
      <c r="N2327" s="145">
        <f>'2024-25 Salary &amp; Benefits'!$F$6</f>
        <v>78209</v>
      </c>
      <c r="O2327" s="9">
        <f t="shared" si="384"/>
        <v>4727.32</v>
      </c>
      <c r="P2327" s="9">
        <f t="shared" si="385"/>
        <v>559.61000000000058</v>
      </c>
      <c r="Q2327" s="9">
        <f>'2024-25 Salary &amp; Benefits'!G$6</f>
        <v>14418.72</v>
      </c>
      <c r="R2327" s="146">
        <f>'2024-25 Salary &amp; Benefits'!H$6</f>
        <v>0.18149999999999999</v>
      </c>
      <c r="S2327" s="146">
        <f>'2024-25 Salary &amp; Benefits'!I$6</f>
        <v>0.17510000000000001</v>
      </c>
      <c r="T2327" s="9">
        <f t="shared" si="386"/>
        <v>1893.21</v>
      </c>
      <c r="U2327" s="9">
        <f t="shared" si="387"/>
        <v>88.12</v>
      </c>
      <c r="V2327" s="9">
        <f t="shared" si="388"/>
        <v>15.43</v>
      </c>
      <c r="W2327" s="9">
        <f t="shared" si="389"/>
        <v>103.55000000000001</v>
      </c>
      <c r="X2327" s="22">
        <f t="shared" si="390"/>
        <v>7283.6900000000005</v>
      </c>
    </row>
    <row r="2328" spans="1:24">
      <c r="A2328" s="78" t="s">
        <v>3023</v>
      </c>
      <c r="B2328" s="90" t="s">
        <v>3236</v>
      </c>
      <c r="C2328" s="3">
        <v>5662</v>
      </c>
      <c r="D2328" t="s">
        <v>3218</v>
      </c>
      <c r="E2328" s="110" t="str">
        <f>VLOOKUP($C2328,'2023-24 School Level AAFTE'!$C$4:$L$2380,9,FALSE)</f>
        <v>Yes</v>
      </c>
      <c r="F2328" s="98">
        <f>VLOOKUP($C2328,'2023-24 School Level AAFTE'!$C$4:$J$2380,8,FALSE)</f>
        <v>158.78</v>
      </c>
      <c r="G2328" s="100">
        <f>IFERROR(IF(E2328= "yes",VLOOKUP(C2328,Summary!$B:$I,5,0),0),0)</f>
        <v>0</v>
      </c>
      <c r="H2328" s="99">
        <f t="shared" si="381"/>
        <v>158.78</v>
      </c>
      <c r="I2328" s="157">
        <f>VLOOKUP($A2328,'2024-25 Salary &amp; Benefits'!$A:$I,3,FALSE)</f>
        <v>1.18</v>
      </c>
      <c r="J2328" s="157">
        <f>VLOOKUP($A2328,'2024-25 Salary &amp; Benefits'!$A:$I,4,FALSE)</f>
        <v>1.18</v>
      </c>
      <c r="K2328" s="144">
        <f t="shared" si="382"/>
        <v>158.78</v>
      </c>
      <c r="L2328" s="143">
        <f t="shared" si="383"/>
        <v>0.46600000000000003</v>
      </c>
      <c r="M2328" s="145">
        <f>'2024-25 Salary &amp; Benefits'!$E$6</f>
        <v>72728</v>
      </c>
      <c r="N2328" s="145">
        <f>'2024-25 Salary &amp; Benefits'!$F$6</f>
        <v>78209</v>
      </c>
      <c r="O2328" s="9">
        <f t="shared" si="384"/>
        <v>39991.67</v>
      </c>
      <c r="P2328" s="9">
        <f t="shared" si="385"/>
        <v>3013.8899999999994</v>
      </c>
      <c r="Q2328" s="9">
        <f>'2024-25 Salary &amp; Benefits'!G$6</f>
        <v>14418.72</v>
      </c>
      <c r="R2328" s="146">
        <f>'2024-25 Salary &amp; Benefits'!H$6</f>
        <v>0.18149999999999999</v>
      </c>
      <c r="S2328" s="146">
        <f>'2024-25 Salary &amp; Benefits'!I$6</f>
        <v>0.17510000000000001</v>
      </c>
      <c r="T2328" s="9">
        <f t="shared" si="386"/>
        <v>14505.34</v>
      </c>
      <c r="U2328" s="9">
        <f t="shared" si="387"/>
        <v>716.76</v>
      </c>
      <c r="V2328" s="9">
        <f t="shared" si="388"/>
        <v>125.5</v>
      </c>
      <c r="W2328" s="9">
        <f t="shared" si="389"/>
        <v>842.26</v>
      </c>
      <c r="X2328" s="22">
        <f t="shared" si="390"/>
        <v>58353.159999999996</v>
      </c>
    </row>
    <row r="2329" spans="1:24">
      <c r="A2329" s="78" t="s">
        <v>2381</v>
      </c>
      <c r="B2329" s="90" t="s">
        <v>1181</v>
      </c>
      <c r="C2329" s="3">
        <v>3290</v>
      </c>
      <c r="D2329" t="s">
        <v>1183</v>
      </c>
      <c r="E2329" s="110" t="str">
        <f>VLOOKUP($C2329,'2023-24 School Level AAFTE'!$C$4:$L$2380,9,FALSE)</f>
        <v>No</v>
      </c>
      <c r="F2329" s="98">
        <f>VLOOKUP($C2329,'2023-24 School Level AAFTE'!$C$4:$J$2380,8,FALSE)</f>
        <v>109.25999999999999</v>
      </c>
      <c r="G2329" s="100">
        <f>IFERROR(IF(E2329= "yes",VLOOKUP(C2329,Summary!$B:$I,5,0),0),0)</f>
        <v>0</v>
      </c>
      <c r="H2329" s="99">
        <f t="shared" si="381"/>
        <v>0</v>
      </c>
      <c r="I2329" s="157">
        <f>VLOOKUP($A2329,'2024-25 Salary &amp; Benefits'!$A:$I,3,FALSE)</f>
        <v>1</v>
      </c>
      <c r="J2329" s="157">
        <f>VLOOKUP($A2329,'2024-25 Salary &amp; Benefits'!$A:$I,4,FALSE)</f>
        <v>1</v>
      </c>
      <c r="K2329" s="144">
        <f t="shared" si="382"/>
        <v>0</v>
      </c>
      <c r="L2329" s="143">
        <f t="shared" si="383"/>
        <v>0</v>
      </c>
      <c r="M2329" s="145">
        <f>'2024-25 Salary &amp; Benefits'!$E$6</f>
        <v>72728</v>
      </c>
      <c r="N2329" s="145">
        <f>'2024-25 Salary &amp; Benefits'!$F$6</f>
        <v>78209</v>
      </c>
      <c r="O2329" s="9">
        <f t="shared" si="384"/>
        <v>0</v>
      </c>
      <c r="P2329" s="9">
        <f t="shared" si="385"/>
        <v>0</v>
      </c>
      <c r="Q2329" s="9">
        <f>'2024-25 Salary &amp; Benefits'!G$6</f>
        <v>14418.72</v>
      </c>
      <c r="R2329" s="146">
        <f>'2024-25 Salary &amp; Benefits'!H$6</f>
        <v>0.18149999999999999</v>
      </c>
      <c r="S2329" s="146">
        <f>'2024-25 Salary &amp; Benefits'!I$6</f>
        <v>0.17510000000000001</v>
      </c>
      <c r="T2329" s="9">
        <f t="shared" si="386"/>
        <v>0</v>
      </c>
      <c r="U2329" s="9">
        <f t="shared" si="387"/>
        <v>0</v>
      </c>
      <c r="V2329" s="9">
        <f t="shared" si="388"/>
        <v>0</v>
      </c>
      <c r="W2329" s="9">
        <f t="shared" si="389"/>
        <v>0</v>
      </c>
      <c r="X2329" s="22">
        <f t="shared" si="390"/>
        <v>0</v>
      </c>
    </row>
    <row r="2330" spans="1:24">
      <c r="A2330" s="78" t="s">
        <v>2381</v>
      </c>
      <c r="B2330" s="90" t="s">
        <v>1181</v>
      </c>
      <c r="C2330" s="3">
        <v>3289</v>
      </c>
      <c r="D2330" t="s">
        <v>1182</v>
      </c>
      <c r="E2330" s="110" t="str">
        <f>VLOOKUP($C2330,'2023-24 School Level AAFTE'!$C$4:$L$2380,9,FALSE)</f>
        <v>No</v>
      </c>
      <c r="F2330" s="98">
        <f>VLOOKUP($C2330,'2023-24 School Level AAFTE'!$C$4:$J$2380,8,FALSE)</f>
        <v>117.85</v>
      </c>
      <c r="G2330" s="100">
        <f>IFERROR(IF(E2330= "yes",VLOOKUP(C2330,Summary!$B:$I,5,0),0),0)</f>
        <v>0</v>
      </c>
      <c r="H2330" s="99">
        <f t="shared" si="381"/>
        <v>0</v>
      </c>
      <c r="I2330" s="157">
        <f>VLOOKUP($A2330,'2024-25 Salary &amp; Benefits'!$A:$I,3,FALSE)</f>
        <v>1</v>
      </c>
      <c r="J2330" s="157">
        <f>VLOOKUP($A2330,'2024-25 Salary &amp; Benefits'!$A:$I,4,FALSE)</f>
        <v>1</v>
      </c>
      <c r="K2330" s="144">
        <f t="shared" si="382"/>
        <v>0</v>
      </c>
      <c r="L2330" s="143">
        <f t="shared" si="383"/>
        <v>0</v>
      </c>
      <c r="M2330" s="145">
        <f>'2024-25 Salary &amp; Benefits'!$E$6</f>
        <v>72728</v>
      </c>
      <c r="N2330" s="145">
        <f>'2024-25 Salary &amp; Benefits'!$F$6</f>
        <v>78209</v>
      </c>
      <c r="O2330" s="9">
        <f t="shared" si="384"/>
        <v>0</v>
      </c>
      <c r="P2330" s="9">
        <f t="shared" si="385"/>
        <v>0</v>
      </c>
      <c r="Q2330" s="9">
        <f>'2024-25 Salary &amp; Benefits'!G$6</f>
        <v>14418.72</v>
      </c>
      <c r="R2330" s="146">
        <f>'2024-25 Salary &amp; Benefits'!H$6</f>
        <v>0.18149999999999999</v>
      </c>
      <c r="S2330" s="146">
        <f>'2024-25 Salary &amp; Benefits'!I$6</f>
        <v>0.17510000000000001</v>
      </c>
      <c r="T2330" s="9">
        <f t="shared" si="386"/>
        <v>0</v>
      </c>
      <c r="U2330" s="9">
        <f t="shared" si="387"/>
        <v>0</v>
      </c>
      <c r="V2330" s="9">
        <f t="shared" si="388"/>
        <v>0</v>
      </c>
      <c r="W2330" s="9">
        <f t="shared" si="389"/>
        <v>0</v>
      </c>
      <c r="X2330" s="22">
        <f t="shared" si="390"/>
        <v>0</v>
      </c>
    </row>
    <row r="2331" spans="1:24">
      <c r="A2331" s="78" t="s">
        <v>2403</v>
      </c>
      <c r="B2331" s="90" t="s">
        <v>1260</v>
      </c>
      <c r="C2331" s="3">
        <v>3444</v>
      </c>
      <c r="D2331" t="s">
        <v>1262</v>
      </c>
      <c r="E2331" s="110" t="str">
        <f>VLOOKUP($C2331,'2023-24 School Level AAFTE'!$C$4:$L$2380,9,FALSE)</f>
        <v>No</v>
      </c>
      <c r="F2331" s="98">
        <f>VLOOKUP($C2331,'2023-24 School Level AAFTE'!$C$4:$J$2380,8,FALSE)</f>
        <v>150.29</v>
      </c>
      <c r="G2331" s="100">
        <f>IFERROR(IF(E2331= "yes",VLOOKUP(C2331,Summary!$B:$I,5,0),0),0)</f>
        <v>0</v>
      </c>
      <c r="H2331" s="99">
        <f t="shared" si="381"/>
        <v>0</v>
      </c>
      <c r="I2331" s="157">
        <f>VLOOKUP($A2331,'2024-25 Salary &amp; Benefits'!$A:$I,3,FALSE)</f>
        <v>1</v>
      </c>
      <c r="J2331" s="157">
        <f>VLOOKUP($A2331,'2024-25 Salary &amp; Benefits'!$A:$I,4,FALSE)</f>
        <v>1</v>
      </c>
      <c r="K2331" s="144">
        <f t="shared" si="382"/>
        <v>0</v>
      </c>
      <c r="L2331" s="143">
        <f t="shared" si="383"/>
        <v>0</v>
      </c>
      <c r="M2331" s="145">
        <f>'2024-25 Salary &amp; Benefits'!$E$6</f>
        <v>72728</v>
      </c>
      <c r="N2331" s="145">
        <f>'2024-25 Salary &amp; Benefits'!$F$6</f>
        <v>78209</v>
      </c>
      <c r="O2331" s="9">
        <f t="shared" si="384"/>
        <v>0</v>
      </c>
      <c r="P2331" s="9">
        <f t="shared" si="385"/>
        <v>0</v>
      </c>
      <c r="Q2331" s="9">
        <f>'2024-25 Salary &amp; Benefits'!G$6</f>
        <v>14418.72</v>
      </c>
      <c r="R2331" s="146">
        <f>'2024-25 Salary &amp; Benefits'!H$6</f>
        <v>0.18149999999999999</v>
      </c>
      <c r="S2331" s="146">
        <f>'2024-25 Salary &amp; Benefits'!I$6</f>
        <v>0.17510000000000001</v>
      </c>
      <c r="T2331" s="9">
        <f t="shared" si="386"/>
        <v>0</v>
      </c>
      <c r="U2331" s="9">
        <f t="shared" si="387"/>
        <v>0</v>
      </c>
      <c r="V2331" s="9">
        <f t="shared" si="388"/>
        <v>0</v>
      </c>
      <c r="W2331" s="9">
        <f t="shared" si="389"/>
        <v>0</v>
      </c>
      <c r="X2331" s="22">
        <f t="shared" si="390"/>
        <v>0</v>
      </c>
    </row>
    <row r="2332" spans="1:24">
      <c r="A2332" s="78" t="s">
        <v>2403</v>
      </c>
      <c r="B2332" s="90" t="s">
        <v>1260</v>
      </c>
      <c r="C2332" s="3">
        <v>2542</v>
      </c>
      <c r="D2332" t="s">
        <v>1261</v>
      </c>
      <c r="E2332" s="110" t="str">
        <f>VLOOKUP($C2332,'2023-24 School Level AAFTE'!$C$4:$L$2380,9,FALSE)</f>
        <v>No</v>
      </c>
      <c r="F2332" s="98">
        <f>VLOOKUP($C2332,'2023-24 School Level AAFTE'!$C$4:$J$2380,8,FALSE)</f>
        <v>187.32</v>
      </c>
      <c r="G2332" s="100">
        <f>IFERROR(IF(E2332= "yes",VLOOKUP(C2332,Summary!$B:$I,5,0),0),0)</f>
        <v>0</v>
      </c>
      <c r="H2332" s="99">
        <f t="shared" si="381"/>
        <v>0</v>
      </c>
      <c r="I2332" s="157">
        <f>VLOOKUP($A2332,'2024-25 Salary &amp; Benefits'!$A:$I,3,FALSE)</f>
        <v>1</v>
      </c>
      <c r="J2332" s="157">
        <f>VLOOKUP($A2332,'2024-25 Salary &amp; Benefits'!$A:$I,4,FALSE)</f>
        <v>1</v>
      </c>
      <c r="K2332" s="144">
        <f t="shared" si="382"/>
        <v>0</v>
      </c>
      <c r="L2332" s="143">
        <f t="shared" si="383"/>
        <v>0</v>
      </c>
      <c r="M2332" s="145">
        <f>'2024-25 Salary &amp; Benefits'!$E$6</f>
        <v>72728</v>
      </c>
      <c r="N2332" s="145">
        <f>'2024-25 Salary &amp; Benefits'!$F$6</f>
        <v>78209</v>
      </c>
      <c r="O2332" s="9">
        <f t="shared" si="384"/>
        <v>0</v>
      </c>
      <c r="P2332" s="9">
        <f t="shared" si="385"/>
        <v>0</v>
      </c>
      <c r="Q2332" s="9">
        <f>'2024-25 Salary &amp; Benefits'!G$6</f>
        <v>14418.72</v>
      </c>
      <c r="R2332" s="146">
        <f>'2024-25 Salary &amp; Benefits'!H$6</f>
        <v>0.18149999999999999</v>
      </c>
      <c r="S2332" s="146">
        <f>'2024-25 Salary &amp; Benefits'!I$6</f>
        <v>0.17510000000000001</v>
      </c>
      <c r="T2332" s="9">
        <f t="shared" si="386"/>
        <v>0</v>
      </c>
      <c r="U2332" s="9">
        <f t="shared" si="387"/>
        <v>0</v>
      </c>
      <c r="V2332" s="9">
        <f t="shared" si="388"/>
        <v>0</v>
      </c>
      <c r="W2332" s="9">
        <f t="shared" si="389"/>
        <v>0</v>
      </c>
      <c r="X2332" s="22">
        <f t="shared" si="390"/>
        <v>0</v>
      </c>
    </row>
    <row r="2333" spans="1:24">
      <c r="A2333" s="78" t="s">
        <v>2296</v>
      </c>
      <c r="B2333" s="90" t="s">
        <v>456</v>
      </c>
      <c r="C2333" s="3">
        <v>2472</v>
      </c>
      <c r="D2333" t="s">
        <v>457</v>
      </c>
      <c r="E2333" s="110" t="str">
        <f>VLOOKUP($C2333,'2023-24 School Level AAFTE'!$C$4:$L$2380,9,FALSE)</f>
        <v>Yes</v>
      </c>
      <c r="F2333" s="98">
        <f>VLOOKUP($C2333,'2023-24 School Level AAFTE'!$C$4:$J$2380,8,FALSE)</f>
        <v>60.15</v>
      </c>
      <c r="G2333" s="100">
        <f>IFERROR(IF(E2333= "yes",VLOOKUP(C2333,Summary!$B:$I,5,0),0),0)</f>
        <v>0</v>
      </c>
      <c r="H2333" s="99">
        <f t="shared" si="381"/>
        <v>60.15</v>
      </c>
      <c r="I2333" s="157">
        <f>VLOOKUP($A2333,'2024-25 Salary &amp; Benefits'!$A:$I,3,FALSE)</f>
        <v>1.01</v>
      </c>
      <c r="J2333" s="157">
        <f>VLOOKUP($A2333,'2024-25 Salary &amp; Benefits'!$A:$I,4,FALSE)</f>
        <v>1.01</v>
      </c>
      <c r="K2333" s="144">
        <f t="shared" si="382"/>
        <v>60.15</v>
      </c>
      <c r="L2333" s="143">
        <f t="shared" si="383"/>
        <v>0.17599999999999999</v>
      </c>
      <c r="M2333" s="145">
        <f>'2024-25 Salary &amp; Benefits'!$E$6</f>
        <v>72728</v>
      </c>
      <c r="N2333" s="145">
        <f>'2024-25 Salary &amp; Benefits'!$F$6</f>
        <v>78209</v>
      </c>
      <c r="O2333" s="9">
        <f t="shared" si="384"/>
        <v>12928.13</v>
      </c>
      <c r="P2333" s="9">
        <f t="shared" si="385"/>
        <v>974.30000000000109</v>
      </c>
      <c r="Q2333" s="9">
        <f>'2024-25 Salary &amp; Benefits'!G$6</f>
        <v>14418.72</v>
      </c>
      <c r="R2333" s="146">
        <f>'2024-25 Salary &amp; Benefits'!H$6</f>
        <v>0.18149999999999999</v>
      </c>
      <c r="S2333" s="146">
        <f>'2024-25 Salary &amp; Benefits'!I$6</f>
        <v>0.17510000000000001</v>
      </c>
      <c r="T2333" s="9">
        <f t="shared" si="386"/>
        <v>5054.75</v>
      </c>
      <c r="U2333" s="9">
        <f t="shared" si="387"/>
        <v>231.71</v>
      </c>
      <c r="V2333" s="9">
        <f t="shared" si="388"/>
        <v>40.57</v>
      </c>
      <c r="W2333" s="9">
        <f t="shared" si="389"/>
        <v>272.28000000000003</v>
      </c>
      <c r="X2333" s="22">
        <f t="shared" si="390"/>
        <v>19229.46</v>
      </c>
    </row>
    <row r="2334" spans="1:24">
      <c r="A2334" s="78" t="s">
        <v>2296</v>
      </c>
      <c r="B2334" s="90" t="s">
        <v>456</v>
      </c>
      <c r="C2334" s="3">
        <v>2473</v>
      </c>
      <c r="D2334" t="s">
        <v>458</v>
      </c>
      <c r="E2334" s="110" t="str">
        <f>VLOOKUP($C2334,'2023-24 School Level AAFTE'!$C$4:$L$2380,9,FALSE)</f>
        <v>Yes</v>
      </c>
      <c r="F2334" s="98">
        <f>VLOOKUP($C2334,'2023-24 School Level AAFTE'!$C$4:$J$2380,8,FALSE)</f>
        <v>55.290000000000006</v>
      </c>
      <c r="G2334" s="100">
        <f>IFERROR(IF(E2334= "yes",VLOOKUP(C2334,Summary!$B:$I,5,0),0),0)</f>
        <v>0</v>
      </c>
      <c r="H2334" s="99">
        <f t="shared" si="381"/>
        <v>55.290000000000006</v>
      </c>
      <c r="I2334" s="157">
        <f>VLOOKUP($A2334,'2024-25 Salary &amp; Benefits'!$A:$I,3,FALSE)</f>
        <v>1.01</v>
      </c>
      <c r="J2334" s="157">
        <f>VLOOKUP($A2334,'2024-25 Salary &amp; Benefits'!$A:$I,4,FALSE)</f>
        <v>1.01</v>
      </c>
      <c r="K2334" s="144">
        <f t="shared" si="382"/>
        <v>55.290000000000006</v>
      </c>
      <c r="L2334" s="143">
        <f t="shared" si="383"/>
        <v>0.16200000000000001</v>
      </c>
      <c r="M2334" s="145">
        <f>'2024-25 Salary &amp; Benefits'!$E$6</f>
        <v>72728</v>
      </c>
      <c r="N2334" s="145">
        <f>'2024-25 Salary &amp; Benefits'!$F$6</f>
        <v>78209</v>
      </c>
      <c r="O2334" s="9">
        <f t="shared" si="384"/>
        <v>11899.76</v>
      </c>
      <c r="P2334" s="9">
        <f t="shared" si="385"/>
        <v>896.79999999999927</v>
      </c>
      <c r="Q2334" s="9">
        <f>'2024-25 Salary &amp; Benefits'!G$6</f>
        <v>14418.72</v>
      </c>
      <c r="R2334" s="146">
        <f>'2024-25 Salary &amp; Benefits'!H$6</f>
        <v>0.18149999999999999</v>
      </c>
      <c r="S2334" s="146">
        <f>'2024-25 Salary &amp; Benefits'!I$6</f>
        <v>0.17510000000000001</v>
      </c>
      <c r="T2334" s="9">
        <f t="shared" si="386"/>
        <v>4652.67</v>
      </c>
      <c r="U2334" s="9">
        <f t="shared" si="387"/>
        <v>213.28</v>
      </c>
      <c r="V2334" s="9">
        <f t="shared" si="388"/>
        <v>37.35</v>
      </c>
      <c r="W2334" s="9">
        <f t="shared" si="389"/>
        <v>250.63</v>
      </c>
      <c r="X2334" s="22">
        <f t="shared" si="390"/>
        <v>17699.86</v>
      </c>
    </row>
    <row r="2335" spans="1:24">
      <c r="A2335" s="78" t="s">
        <v>2368</v>
      </c>
      <c r="B2335" s="90" t="s">
        <v>1135</v>
      </c>
      <c r="C2335" s="3">
        <v>4369</v>
      </c>
      <c r="D2335" t="s">
        <v>1138</v>
      </c>
      <c r="E2335" s="110" t="str">
        <f>VLOOKUP($C2335,'2023-24 School Level AAFTE'!$C$4:$L$2380,9,FALSE)</f>
        <v>Yes</v>
      </c>
      <c r="F2335" s="98">
        <f>VLOOKUP($C2335,'2023-24 School Level AAFTE'!$C$4:$J$2380,8,FALSE)</f>
        <v>178.44</v>
      </c>
      <c r="G2335" s="100">
        <f>IFERROR(IF(E2335= "yes",VLOOKUP(C2335,Summary!$B:$I,5,0),0),0)</f>
        <v>0</v>
      </c>
      <c r="H2335" s="99">
        <f t="shared" si="381"/>
        <v>178.44</v>
      </c>
      <c r="I2335" s="157">
        <f>VLOOKUP($A2335,'2024-25 Salary &amp; Benefits'!$A:$I,3,FALSE)</f>
        <v>1.01</v>
      </c>
      <c r="J2335" s="157">
        <f>VLOOKUP($A2335,'2024-25 Salary &amp; Benefits'!$A:$I,4,FALSE)</f>
        <v>1.01</v>
      </c>
      <c r="K2335" s="144">
        <f t="shared" si="382"/>
        <v>178.44</v>
      </c>
      <c r="L2335" s="143">
        <f t="shared" si="383"/>
        <v>0.52300000000000002</v>
      </c>
      <c r="M2335" s="145">
        <f>'2024-25 Salary &amp; Benefits'!$E$6</f>
        <v>72728</v>
      </c>
      <c r="N2335" s="145">
        <f>'2024-25 Salary &amp; Benefits'!$F$6</f>
        <v>78209</v>
      </c>
      <c r="O2335" s="9">
        <f t="shared" si="384"/>
        <v>38417.11</v>
      </c>
      <c r="P2335" s="9">
        <f t="shared" si="385"/>
        <v>2895.2299999999959</v>
      </c>
      <c r="Q2335" s="9">
        <f>'2024-25 Salary &amp; Benefits'!G$6</f>
        <v>14418.72</v>
      </c>
      <c r="R2335" s="146">
        <f>'2024-25 Salary &amp; Benefits'!H$6</f>
        <v>0.18149999999999999</v>
      </c>
      <c r="S2335" s="146">
        <f>'2024-25 Salary &amp; Benefits'!I$6</f>
        <v>0.17510000000000001</v>
      </c>
      <c r="T2335" s="9">
        <f t="shared" si="386"/>
        <v>15020.65</v>
      </c>
      <c r="U2335" s="9">
        <f t="shared" si="387"/>
        <v>688.54</v>
      </c>
      <c r="V2335" s="9">
        <f t="shared" si="388"/>
        <v>120.56</v>
      </c>
      <c r="W2335" s="9">
        <f t="shared" si="389"/>
        <v>809.09999999999991</v>
      </c>
      <c r="X2335" s="22">
        <f t="shared" si="390"/>
        <v>57142.09</v>
      </c>
    </row>
    <row r="2336" spans="1:24">
      <c r="A2336" s="78" t="s">
        <v>2368</v>
      </c>
      <c r="B2336" s="90" t="s">
        <v>1135</v>
      </c>
      <c r="C2336" s="3">
        <v>2290</v>
      </c>
      <c r="D2336" t="s">
        <v>1136</v>
      </c>
      <c r="E2336" s="110" t="str">
        <f>VLOOKUP($C2336,'2023-24 School Level AAFTE'!$C$4:$L$2380,9,FALSE)</f>
        <v>Yes</v>
      </c>
      <c r="F2336" s="98">
        <f>VLOOKUP($C2336,'2023-24 School Level AAFTE'!$C$4:$J$2380,8,FALSE)</f>
        <v>393</v>
      </c>
      <c r="G2336" s="100">
        <f>IFERROR(IF(E2336= "yes",VLOOKUP(C2336,Summary!$B:$I,5,0),0),0)</f>
        <v>0</v>
      </c>
      <c r="H2336" s="99">
        <f t="shared" si="381"/>
        <v>393</v>
      </c>
      <c r="I2336" s="157">
        <f>VLOOKUP($A2336,'2024-25 Salary &amp; Benefits'!$A:$I,3,FALSE)</f>
        <v>1.01</v>
      </c>
      <c r="J2336" s="157">
        <f>VLOOKUP($A2336,'2024-25 Salary &amp; Benefits'!$A:$I,4,FALSE)</f>
        <v>1.01</v>
      </c>
      <c r="K2336" s="144">
        <f t="shared" si="382"/>
        <v>393</v>
      </c>
      <c r="L2336" s="143">
        <f t="shared" si="383"/>
        <v>1.153</v>
      </c>
      <c r="M2336" s="145">
        <f>'2024-25 Salary &amp; Benefits'!$E$6</f>
        <v>72728</v>
      </c>
      <c r="N2336" s="145">
        <f>'2024-25 Salary &amp; Benefits'!$F$6</f>
        <v>78209</v>
      </c>
      <c r="O2336" s="9">
        <f t="shared" si="384"/>
        <v>84693.94</v>
      </c>
      <c r="P2336" s="9">
        <f t="shared" si="385"/>
        <v>6382.7899999999936</v>
      </c>
      <c r="Q2336" s="9">
        <f>'2024-25 Salary &amp; Benefits'!G$6</f>
        <v>14418.72</v>
      </c>
      <c r="R2336" s="146">
        <f>'2024-25 Salary &amp; Benefits'!H$6</f>
        <v>0.18149999999999999</v>
      </c>
      <c r="S2336" s="146">
        <f>'2024-25 Salary &amp; Benefits'!I$6</f>
        <v>0.17510000000000001</v>
      </c>
      <c r="T2336" s="9">
        <f t="shared" si="386"/>
        <v>33114.36</v>
      </c>
      <c r="U2336" s="9">
        <f t="shared" si="387"/>
        <v>1517.95</v>
      </c>
      <c r="V2336" s="9">
        <f t="shared" si="388"/>
        <v>265.79000000000002</v>
      </c>
      <c r="W2336" s="9">
        <f t="shared" si="389"/>
        <v>1783.74</v>
      </c>
      <c r="X2336" s="22">
        <f t="shared" si="390"/>
        <v>125974.83</v>
      </c>
    </row>
    <row r="2337" spans="1:24">
      <c r="A2337" s="78" t="s">
        <v>2368</v>
      </c>
      <c r="B2337" s="90" t="s">
        <v>1135</v>
      </c>
      <c r="C2337" s="3">
        <v>3597</v>
      </c>
      <c r="D2337" t="s">
        <v>1137</v>
      </c>
      <c r="E2337" s="110" t="str">
        <f>VLOOKUP($C2337,'2023-24 School Level AAFTE'!$C$4:$L$2380,9,FALSE)</f>
        <v>Yes</v>
      </c>
      <c r="F2337" s="98">
        <f>VLOOKUP($C2337,'2023-24 School Level AAFTE'!$C$4:$J$2380,8,FALSE)</f>
        <v>237.23</v>
      </c>
      <c r="G2337" s="100">
        <f>IFERROR(IF(E2337= "yes",VLOOKUP(C2337,Summary!$B:$I,5,0),0),0)</f>
        <v>0</v>
      </c>
      <c r="H2337" s="99">
        <f t="shared" si="381"/>
        <v>237.23</v>
      </c>
      <c r="I2337" s="157">
        <f>VLOOKUP($A2337,'2024-25 Salary &amp; Benefits'!$A:$I,3,FALSE)</f>
        <v>1.01</v>
      </c>
      <c r="J2337" s="157">
        <f>VLOOKUP($A2337,'2024-25 Salary &amp; Benefits'!$A:$I,4,FALSE)</f>
        <v>1.01</v>
      </c>
      <c r="K2337" s="144">
        <f t="shared" si="382"/>
        <v>237.23</v>
      </c>
      <c r="L2337" s="143">
        <f t="shared" si="383"/>
        <v>0.69599999999999995</v>
      </c>
      <c r="M2337" s="145">
        <f>'2024-25 Salary &amp; Benefits'!$E$6</f>
        <v>72728</v>
      </c>
      <c r="N2337" s="145">
        <f>'2024-25 Salary &amp; Benefits'!$F$6</f>
        <v>78209</v>
      </c>
      <c r="O2337" s="9">
        <f t="shared" si="384"/>
        <v>51124.87</v>
      </c>
      <c r="P2337" s="9">
        <f t="shared" si="385"/>
        <v>3852.9300000000003</v>
      </c>
      <c r="Q2337" s="9">
        <f>'2024-25 Salary &amp; Benefits'!G$6</f>
        <v>14418.72</v>
      </c>
      <c r="R2337" s="146">
        <f>'2024-25 Salary &amp; Benefits'!H$6</f>
        <v>0.18149999999999999</v>
      </c>
      <c r="S2337" s="146">
        <f>'2024-25 Salary &amp; Benefits'!I$6</f>
        <v>0.17510000000000001</v>
      </c>
      <c r="T2337" s="9">
        <f t="shared" si="386"/>
        <v>19989.240000000002</v>
      </c>
      <c r="U2337" s="9">
        <f t="shared" si="387"/>
        <v>916.3</v>
      </c>
      <c r="V2337" s="9">
        <f t="shared" si="388"/>
        <v>160.44</v>
      </c>
      <c r="W2337" s="9">
        <f t="shared" si="389"/>
        <v>1076.74</v>
      </c>
      <c r="X2337" s="22">
        <f t="shared" si="390"/>
        <v>76043.780000000013</v>
      </c>
    </row>
    <row r="2338" spans="1:24">
      <c r="A2338" s="78" t="s">
        <v>2308</v>
      </c>
      <c r="B2338" s="90" t="s">
        <v>502</v>
      </c>
      <c r="C2338" s="3">
        <v>3375</v>
      </c>
      <c r="D2338" t="s">
        <v>503</v>
      </c>
      <c r="E2338" s="110" t="str">
        <f>VLOOKUP($C2338,'2023-24 School Level AAFTE'!$C$4:$L$2380,9,FALSE)</f>
        <v>Yes</v>
      </c>
      <c r="F2338" s="98">
        <f>VLOOKUP($C2338,'2023-24 School Level AAFTE'!$C$4:$J$2380,8,FALSE)</f>
        <v>178.51</v>
      </c>
      <c r="G2338" s="100">
        <f>IFERROR(IF(E2338= "yes",VLOOKUP(C2338,Summary!$B:$I,5,0),0),0)</f>
        <v>0</v>
      </c>
      <c r="H2338" s="99">
        <f t="shared" si="381"/>
        <v>178.51</v>
      </c>
      <c r="I2338" s="157">
        <f>VLOOKUP($A2338,'2024-25 Salary &amp; Benefits'!$A:$I,3,FALSE)</f>
        <v>1</v>
      </c>
      <c r="J2338" s="157">
        <f>VLOOKUP($A2338,'2024-25 Salary &amp; Benefits'!$A:$I,4,FALSE)</f>
        <v>1</v>
      </c>
      <c r="K2338" s="144">
        <f t="shared" si="382"/>
        <v>178.51</v>
      </c>
      <c r="L2338" s="143">
        <f t="shared" si="383"/>
        <v>0.52400000000000002</v>
      </c>
      <c r="M2338" s="145">
        <f>'2024-25 Salary &amp; Benefits'!$E$6</f>
        <v>72728</v>
      </c>
      <c r="N2338" s="145">
        <f>'2024-25 Salary &amp; Benefits'!$F$6</f>
        <v>78209</v>
      </c>
      <c r="O2338" s="9">
        <f t="shared" si="384"/>
        <v>38109.47</v>
      </c>
      <c r="P2338" s="9">
        <f t="shared" si="385"/>
        <v>2872.0499999999956</v>
      </c>
      <c r="Q2338" s="9">
        <f>'2024-25 Salary &amp; Benefits'!G$6</f>
        <v>14418.72</v>
      </c>
      <c r="R2338" s="146">
        <f>'2024-25 Salary &amp; Benefits'!H$6</f>
        <v>0.18149999999999999</v>
      </c>
      <c r="S2338" s="146">
        <f>'2024-25 Salary &amp; Benefits'!I$6</f>
        <v>0.17510000000000001</v>
      </c>
      <c r="T2338" s="9">
        <f t="shared" si="386"/>
        <v>14975.17</v>
      </c>
      <c r="U2338" s="9">
        <f t="shared" si="387"/>
        <v>683.03</v>
      </c>
      <c r="V2338" s="9">
        <f t="shared" si="388"/>
        <v>119.6</v>
      </c>
      <c r="W2338" s="9">
        <f t="shared" si="389"/>
        <v>802.63</v>
      </c>
      <c r="X2338" s="22">
        <f t="shared" si="390"/>
        <v>56759.319999999992</v>
      </c>
    </row>
    <row r="2339" spans="1:24">
      <c r="A2339" s="78" t="s">
        <v>2353</v>
      </c>
      <c r="B2339" s="90" t="s">
        <v>1091</v>
      </c>
      <c r="C2339" s="3">
        <v>2605</v>
      </c>
      <c r="D2339" t="s">
        <v>1092</v>
      </c>
      <c r="E2339" s="110" t="str">
        <f>VLOOKUP($C2339,'2023-24 School Level AAFTE'!$C$4:$L$2380,9,FALSE)</f>
        <v>Yes</v>
      </c>
      <c r="F2339" s="98">
        <f>VLOOKUP($C2339,'2023-24 School Level AAFTE'!$C$4:$J$2380,8,FALSE)</f>
        <v>102.17</v>
      </c>
      <c r="G2339" s="100">
        <f>IFERROR(IF(E2339= "yes",VLOOKUP(C2339,Summary!$B:$I,5,0),0),0)</f>
        <v>0</v>
      </c>
      <c r="H2339" s="99">
        <f t="shared" si="381"/>
        <v>102.17</v>
      </c>
      <c r="I2339" s="157">
        <f>VLOOKUP($A2339,'2024-25 Salary &amp; Benefits'!$A:$I,3,FALSE)</f>
        <v>1</v>
      </c>
      <c r="J2339" s="157">
        <f>VLOOKUP($A2339,'2024-25 Salary &amp; Benefits'!$A:$I,4,FALSE)</f>
        <v>1</v>
      </c>
      <c r="K2339" s="144">
        <f t="shared" si="382"/>
        <v>102.17</v>
      </c>
      <c r="L2339" s="143">
        <f t="shared" si="383"/>
        <v>0.3</v>
      </c>
      <c r="M2339" s="145">
        <f>'2024-25 Salary &amp; Benefits'!$E$6</f>
        <v>72728</v>
      </c>
      <c r="N2339" s="145">
        <f>'2024-25 Salary &amp; Benefits'!$F$6</f>
        <v>78209</v>
      </c>
      <c r="O2339" s="9">
        <f t="shared" si="384"/>
        <v>21818.400000000001</v>
      </c>
      <c r="P2339" s="9">
        <f t="shared" si="385"/>
        <v>1644.2999999999993</v>
      </c>
      <c r="Q2339" s="9">
        <f>'2024-25 Salary &amp; Benefits'!G$6</f>
        <v>14418.72</v>
      </c>
      <c r="R2339" s="146">
        <f>'2024-25 Salary &amp; Benefits'!H$6</f>
        <v>0.18149999999999999</v>
      </c>
      <c r="S2339" s="146">
        <f>'2024-25 Salary &amp; Benefits'!I$6</f>
        <v>0.17510000000000001</v>
      </c>
      <c r="T2339" s="9">
        <f t="shared" si="386"/>
        <v>8573.57</v>
      </c>
      <c r="U2339" s="9">
        <f t="shared" si="387"/>
        <v>391.05</v>
      </c>
      <c r="V2339" s="9">
        <f t="shared" si="388"/>
        <v>68.47</v>
      </c>
      <c r="W2339" s="9">
        <f t="shared" si="389"/>
        <v>459.52</v>
      </c>
      <c r="X2339" s="22">
        <f t="shared" si="390"/>
        <v>32495.79</v>
      </c>
    </row>
    <row r="2340" spans="1:24">
      <c r="A2340" s="78" t="s">
        <v>2270</v>
      </c>
      <c r="B2340" s="90" t="s">
        <v>317</v>
      </c>
      <c r="C2340" s="3">
        <v>5599</v>
      </c>
      <c r="D2340" t="s">
        <v>1617</v>
      </c>
      <c r="E2340" s="110" t="str">
        <f>VLOOKUP($C2340,'2023-24 School Level AAFTE'!$C$4:$L$2380,9,FALSE)</f>
        <v>Yes</v>
      </c>
      <c r="F2340" s="98">
        <f>VLOOKUP($C2340,'2023-24 School Level AAFTE'!$C$4:$J$2380,8,FALSE)</f>
        <v>311.27999999999997</v>
      </c>
      <c r="G2340" s="100">
        <f>IFERROR(IF(E2340= "yes",VLOOKUP(C2340,Summary!$B:$I,5,0),0),0)</f>
        <v>0</v>
      </c>
      <c r="H2340" s="99">
        <f t="shared" si="381"/>
        <v>311.27999999999997</v>
      </c>
      <c r="I2340" s="157">
        <f>VLOOKUP($A2340,'2024-25 Salary &amp; Benefits'!$A:$I,3,FALSE)</f>
        <v>1</v>
      </c>
      <c r="J2340" s="157">
        <f>VLOOKUP($A2340,'2024-25 Salary &amp; Benefits'!$A:$I,4,FALSE)</f>
        <v>1</v>
      </c>
      <c r="K2340" s="144">
        <f t="shared" si="382"/>
        <v>311.27999999999997</v>
      </c>
      <c r="L2340" s="143">
        <f t="shared" si="383"/>
        <v>0.91300000000000003</v>
      </c>
      <c r="M2340" s="145">
        <f>'2024-25 Salary &amp; Benefits'!$E$6</f>
        <v>72728</v>
      </c>
      <c r="N2340" s="145">
        <f>'2024-25 Salary &amp; Benefits'!$F$6</f>
        <v>78209</v>
      </c>
      <c r="O2340" s="9">
        <f t="shared" si="384"/>
        <v>66400.66</v>
      </c>
      <c r="P2340" s="9">
        <f t="shared" si="385"/>
        <v>5004.1600000000035</v>
      </c>
      <c r="Q2340" s="9">
        <f>'2024-25 Salary &amp; Benefits'!G$6</f>
        <v>14418.72</v>
      </c>
      <c r="R2340" s="146">
        <f>'2024-25 Salary &amp; Benefits'!H$6</f>
        <v>0.18149999999999999</v>
      </c>
      <c r="S2340" s="146">
        <f>'2024-25 Salary &amp; Benefits'!I$6</f>
        <v>0.17510000000000001</v>
      </c>
      <c r="T2340" s="9">
        <f t="shared" si="386"/>
        <v>26092.240000000002</v>
      </c>
      <c r="U2340" s="9">
        <f t="shared" si="387"/>
        <v>1190.08</v>
      </c>
      <c r="V2340" s="9">
        <f t="shared" si="388"/>
        <v>208.38</v>
      </c>
      <c r="W2340" s="9">
        <f t="shared" si="389"/>
        <v>1398.46</v>
      </c>
      <c r="X2340" s="22">
        <f t="shared" si="390"/>
        <v>98895.520000000019</v>
      </c>
    </row>
    <row r="2341" spans="1:24">
      <c r="A2341" s="78" t="s">
        <v>2270</v>
      </c>
      <c r="B2341" s="90" t="s">
        <v>317</v>
      </c>
      <c r="C2341" s="3">
        <v>5246</v>
      </c>
      <c r="D2341" t="s">
        <v>321</v>
      </c>
      <c r="E2341" s="110" t="str">
        <f>VLOOKUP($C2341,'2023-24 School Level AAFTE'!$C$4:$L$2380,9,FALSE)</f>
        <v>No</v>
      </c>
      <c r="F2341" s="98">
        <f>VLOOKUP($C2341,'2023-24 School Level AAFTE'!$C$4:$J$2380,8,FALSE)</f>
        <v>50.63</v>
      </c>
      <c r="G2341" s="100">
        <f>IFERROR(IF(E2341= "yes",VLOOKUP(C2341,Summary!$B:$I,5,0),0),0)</f>
        <v>0</v>
      </c>
      <c r="H2341" s="99">
        <f t="shared" si="381"/>
        <v>0</v>
      </c>
      <c r="I2341" s="157">
        <f>VLOOKUP($A2341,'2024-25 Salary &amp; Benefits'!$A:$I,3,FALSE)</f>
        <v>1</v>
      </c>
      <c r="J2341" s="157">
        <f>VLOOKUP($A2341,'2024-25 Salary &amp; Benefits'!$A:$I,4,FALSE)</f>
        <v>1</v>
      </c>
      <c r="K2341" s="144">
        <f t="shared" si="382"/>
        <v>0</v>
      </c>
      <c r="L2341" s="143">
        <f t="shared" si="383"/>
        <v>0</v>
      </c>
      <c r="M2341" s="145">
        <f>'2024-25 Salary &amp; Benefits'!$E$6</f>
        <v>72728</v>
      </c>
      <c r="N2341" s="145">
        <f>'2024-25 Salary &amp; Benefits'!$F$6</f>
        <v>78209</v>
      </c>
      <c r="O2341" s="9">
        <f t="shared" si="384"/>
        <v>0</v>
      </c>
      <c r="P2341" s="9">
        <f t="shared" si="385"/>
        <v>0</v>
      </c>
      <c r="Q2341" s="9">
        <f>'2024-25 Salary &amp; Benefits'!G$6</f>
        <v>14418.72</v>
      </c>
      <c r="R2341" s="146">
        <f>'2024-25 Salary &amp; Benefits'!H$6</f>
        <v>0.18149999999999999</v>
      </c>
      <c r="S2341" s="146">
        <f>'2024-25 Salary &amp; Benefits'!I$6</f>
        <v>0.17510000000000001</v>
      </c>
      <c r="T2341" s="9">
        <f t="shared" si="386"/>
        <v>0</v>
      </c>
      <c r="U2341" s="9">
        <f t="shared" si="387"/>
        <v>0</v>
      </c>
      <c r="V2341" s="9">
        <f t="shared" si="388"/>
        <v>0</v>
      </c>
      <c r="W2341" s="9">
        <f t="shared" si="389"/>
        <v>0</v>
      </c>
      <c r="X2341" s="22">
        <f t="shared" si="390"/>
        <v>0</v>
      </c>
    </row>
    <row r="2342" spans="1:24">
      <c r="A2342" s="78" t="s">
        <v>2270</v>
      </c>
      <c r="B2342" s="90" t="s">
        <v>317</v>
      </c>
      <c r="C2342" s="3">
        <v>5600</v>
      </c>
      <c r="D2342" t="s">
        <v>3111</v>
      </c>
      <c r="E2342" s="110" t="str">
        <f>VLOOKUP($C2342,'2023-24 School Level AAFTE'!$C$4:$L$2380,9,FALSE)</f>
        <v>No</v>
      </c>
      <c r="F2342" s="98">
        <f>VLOOKUP($C2342,'2023-24 School Level AAFTE'!$C$4:$J$2380,8,FALSE)</f>
        <v>496.69</v>
      </c>
      <c r="G2342" s="100">
        <f>IFERROR(IF(E2342= "yes",VLOOKUP(C2342,Summary!$B:$I,5,0),0),0)</f>
        <v>0</v>
      </c>
      <c r="H2342" s="99">
        <f t="shared" si="381"/>
        <v>0</v>
      </c>
      <c r="I2342" s="157">
        <f>VLOOKUP($A2342,'2024-25 Salary &amp; Benefits'!$A:$I,3,FALSE)</f>
        <v>1</v>
      </c>
      <c r="J2342" s="157">
        <f>VLOOKUP($A2342,'2024-25 Salary &amp; Benefits'!$A:$I,4,FALSE)</f>
        <v>1</v>
      </c>
      <c r="K2342" s="144">
        <f t="shared" si="382"/>
        <v>0</v>
      </c>
      <c r="L2342" s="143">
        <f t="shared" si="383"/>
        <v>0</v>
      </c>
      <c r="M2342" s="145">
        <f>'2024-25 Salary &amp; Benefits'!$E$6</f>
        <v>72728</v>
      </c>
      <c r="N2342" s="145">
        <f>'2024-25 Salary &amp; Benefits'!$F$6</f>
        <v>78209</v>
      </c>
      <c r="O2342" s="9">
        <f t="shared" si="384"/>
        <v>0</v>
      </c>
      <c r="P2342" s="9">
        <f t="shared" si="385"/>
        <v>0</v>
      </c>
      <c r="Q2342" s="9">
        <f>'2024-25 Salary &amp; Benefits'!G$6</f>
        <v>14418.72</v>
      </c>
      <c r="R2342" s="146">
        <f>'2024-25 Salary &amp; Benefits'!H$6</f>
        <v>0.18149999999999999</v>
      </c>
      <c r="S2342" s="146">
        <f>'2024-25 Salary &amp; Benefits'!I$6</f>
        <v>0.17510000000000001</v>
      </c>
      <c r="T2342" s="9">
        <f t="shared" si="386"/>
        <v>0</v>
      </c>
      <c r="U2342" s="9">
        <f t="shared" si="387"/>
        <v>0</v>
      </c>
      <c r="V2342" s="9">
        <f t="shared" si="388"/>
        <v>0</v>
      </c>
      <c r="W2342" s="9">
        <f t="shared" si="389"/>
        <v>0</v>
      </c>
      <c r="X2342" s="22">
        <f t="shared" si="390"/>
        <v>0</v>
      </c>
    </row>
    <row r="2343" spans="1:24">
      <c r="A2343" s="78" t="s">
        <v>2270</v>
      </c>
      <c r="B2343" s="90" t="s">
        <v>317</v>
      </c>
      <c r="C2343" s="3">
        <v>1795</v>
      </c>
      <c r="D2343" t="s">
        <v>318</v>
      </c>
      <c r="E2343" s="110" t="str">
        <f>VLOOKUP($C2343,'2023-24 School Level AAFTE'!$C$4:$L$2380,9,FALSE)</f>
        <v>No</v>
      </c>
      <c r="F2343" s="98">
        <f>VLOOKUP($C2343,'2023-24 School Level AAFTE'!$C$4:$J$2380,8,FALSE)</f>
        <v>91.64</v>
      </c>
      <c r="G2343" s="100">
        <f>IFERROR(IF(E2343= "yes",VLOOKUP(C2343,Summary!$B:$I,5,0),0),0)</f>
        <v>0</v>
      </c>
      <c r="H2343" s="99">
        <f t="shared" si="381"/>
        <v>0</v>
      </c>
      <c r="I2343" s="157">
        <f>VLOOKUP($A2343,'2024-25 Salary &amp; Benefits'!$A:$I,3,FALSE)</f>
        <v>1</v>
      </c>
      <c r="J2343" s="157">
        <f>VLOOKUP($A2343,'2024-25 Salary &amp; Benefits'!$A:$I,4,FALSE)</f>
        <v>1</v>
      </c>
      <c r="K2343" s="144">
        <f t="shared" si="382"/>
        <v>0</v>
      </c>
      <c r="L2343" s="143">
        <f t="shared" si="383"/>
        <v>0</v>
      </c>
      <c r="M2343" s="145">
        <f>'2024-25 Salary &amp; Benefits'!$E$6</f>
        <v>72728</v>
      </c>
      <c r="N2343" s="145">
        <f>'2024-25 Salary &amp; Benefits'!$F$6</f>
        <v>78209</v>
      </c>
      <c r="O2343" s="9">
        <f t="shared" si="384"/>
        <v>0</v>
      </c>
      <c r="P2343" s="9">
        <f t="shared" si="385"/>
        <v>0</v>
      </c>
      <c r="Q2343" s="9">
        <f>'2024-25 Salary &amp; Benefits'!G$6</f>
        <v>14418.72</v>
      </c>
      <c r="R2343" s="146">
        <f>'2024-25 Salary &amp; Benefits'!H$6</f>
        <v>0.18149999999999999</v>
      </c>
      <c r="S2343" s="146">
        <f>'2024-25 Salary &amp; Benefits'!I$6</f>
        <v>0.17510000000000001</v>
      </c>
      <c r="T2343" s="9">
        <f t="shared" si="386"/>
        <v>0</v>
      </c>
      <c r="U2343" s="9">
        <f t="shared" si="387"/>
        <v>0</v>
      </c>
      <c r="V2343" s="9">
        <f t="shared" si="388"/>
        <v>0</v>
      </c>
      <c r="W2343" s="9">
        <f t="shared" si="389"/>
        <v>0</v>
      </c>
      <c r="X2343" s="22">
        <f t="shared" si="390"/>
        <v>0</v>
      </c>
    </row>
    <row r="2344" spans="1:24">
      <c r="A2344" s="78" t="s">
        <v>2270</v>
      </c>
      <c r="B2344" s="90" t="s">
        <v>317</v>
      </c>
      <c r="C2344" s="3">
        <v>3546</v>
      </c>
      <c r="D2344" t="s">
        <v>320</v>
      </c>
      <c r="E2344" s="110" t="str">
        <f>VLOOKUP($C2344,'2023-24 School Level AAFTE'!$C$4:$L$2380,9,FALSE)</f>
        <v>No</v>
      </c>
      <c r="F2344" s="98">
        <f>VLOOKUP($C2344,'2023-24 School Level AAFTE'!$C$4:$J$2380,8,FALSE)</f>
        <v>638.85</v>
      </c>
      <c r="G2344" s="100">
        <f>IFERROR(IF(E2344= "yes",VLOOKUP(C2344,Summary!$B:$I,5,0),0),0)</f>
        <v>0</v>
      </c>
      <c r="H2344" s="99">
        <f t="shared" si="381"/>
        <v>0</v>
      </c>
      <c r="I2344" s="157">
        <f>VLOOKUP($A2344,'2024-25 Salary &amp; Benefits'!$A:$I,3,FALSE)</f>
        <v>1</v>
      </c>
      <c r="J2344" s="157">
        <f>VLOOKUP($A2344,'2024-25 Salary &amp; Benefits'!$A:$I,4,FALSE)</f>
        <v>1</v>
      </c>
      <c r="K2344" s="144">
        <f t="shared" si="382"/>
        <v>0</v>
      </c>
      <c r="L2344" s="143">
        <f t="shared" si="383"/>
        <v>0</v>
      </c>
      <c r="M2344" s="145">
        <f>'2024-25 Salary &amp; Benefits'!$E$6</f>
        <v>72728</v>
      </c>
      <c r="N2344" s="145">
        <f>'2024-25 Salary &amp; Benefits'!$F$6</f>
        <v>78209</v>
      </c>
      <c r="O2344" s="9">
        <f t="shared" si="384"/>
        <v>0</v>
      </c>
      <c r="P2344" s="9">
        <f t="shared" si="385"/>
        <v>0</v>
      </c>
      <c r="Q2344" s="9">
        <f>'2024-25 Salary &amp; Benefits'!G$6</f>
        <v>14418.72</v>
      </c>
      <c r="R2344" s="146">
        <f>'2024-25 Salary &amp; Benefits'!H$6</f>
        <v>0.18149999999999999</v>
      </c>
      <c r="S2344" s="146">
        <f>'2024-25 Salary &amp; Benefits'!I$6</f>
        <v>0.17510000000000001</v>
      </c>
      <c r="T2344" s="9">
        <f t="shared" si="386"/>
        <v>0</v>
      </c>
      <c r="U2344" s="9">
        <f t="shared" si="387"/>
        <v>0</v>
      </c>
      <c r="V2344" s="9">
        <f t="shared" si="388"/>
        <v>0</v>
      </c>
      <c r="W2344" s="9">
        <f t="shared" si="389"/>
        <v>0</v>
      </c>
      <c r="X2344" s="22">
        <f t="shared" si="390"/>
        <v>0</v>
      </c>
    </row>
    <row r="2345" spans="1:24">
      <c r="A2345" s="78" t="s">
        <v>2270</v>
      </c>
      <c r="B2345" s="90" t="s">
        <v>317</v>
      </c>
      <c r="C2345" s="3">
        <v>5409</v>
      </c>
      <c r="D2345" t="s">
        <v>322</v>
      </c>
      <c r="E2345" s="110" t="str">
        <f>VLOOKUP($C2345,'2023-24 School Level AAFTE'!$C$4:$L$2380,9,FALSE)</f>
        <v>No</v>
      </c>
      <c r="F2345" s="98">
        <f>VLOOKUP($C2345,'2023-24 School Level AAFTE'!$C$4:$J$2380,8,FALSE)</f>
        <v>724.99</v>
      </c>
      <c r="G2345" s="100">
        <f>IFERROR(IF(E2345= "yes",VLOOKUP(C2345,Summary!$B:$I,5,0),0),0)</f>
        <v>0</v>
      </c>
      <c r="H2345" s="99">
        <f t="shared" si="381"/>
        <v>0</v>
      </c>
      <c r="I2345" s="157">
        <f>VLOOKUP($A2345,'2024-25 Salary &amp; Benefits'!$A:$I,3,FALSE)</f>
        <v>1</v>
      </c>
      <c r="J2345" s="157">
        <f>VLOOKUP($A2345,'2024-25 Salary &amp; Benefits'!$A:$I,4,FALSE)</f>
        <v>1</v>
      </c>
      <c r="K2345" s="144">
        <f t="shared" si="382"/>
        <v>0</v>
      </c>
      <c r="L2345" s="143">
        <f t="shared" si="383"/>
        <v>0</v>
      </c>
      <c r="M2345" s="145">
        <f>'2024-25 Salary &amp; Benefits'!$E$6</f>
        <v>72728</v>
      </c>
      <c r="N2345" s="145">
        <f>'2024-25 Salary &amp; Benefits'!$F$6</f>
        <v>78209</v>
      </c>
      <c r="O2345" s="9">
        <f t="shared" si="384"/>
        <v>0</v>
      </c>
      <c r="P2345" s="9">
        <f t="shared" si="385"/>
        <v>0</v>
      </c>
      <c r="Q2345" s="9">
        <f>'2024-25 Salary &amp; Benefits'!G$6</f>
        <v>14418.72</v>
      </c>
      <c r="R2345" s="146">
        <f>'2024-25 Salary &amp; Benefits'!H$6</f>
        <v>0.18149999999999999</v>
      </c>
      <c r="S2345" s="146">
        <f>'2024-25 Salary &amp; Benefits'!I$6</f>
        <v>0.17510000000000001</v>
      </c>
      <c r="T2345" s="9">
        <f t="shared" si="386"/>
        <v>0</v>
      </c>
      <c r="U2345" s="9">
        <f t="shared" si="387"/>
        <v>0</v>
      </c>
      <c r="V2345" s="9">
        <f t="shared" si="388"/>
        <v>0</v>
      </c>
      <c r="W2345" s="9">
        <f t="shared" si="389"/>
        <v>0</v>
      </c>
      <c r="X2345" s="22">
        <f t="shared" si="390"/>
        <v>0</v>
      </c>
    </row>
    <row r="2346" spans="1:24">
      <c r="A2346" s="78" t="s">
        <v>2270</v>
      </c>
      <c r="B2346" s="90" t="s">
        <v>317</v>
      </c>
      <c r="C2346" s="3">
        <v>3513</v>
      </c>
      <c r="D2346" t="s">
        <v>319</v>
      </c>
      <c r="E2346" s="110" t="str">
        <f>VLOOKUP($C2346,'2023-24 School Level AAFTE'!$C$4:$L$2380,9,FALSE)</f>
        <v>No</v>
      </c>
      <c r="F2346" s="98">
        <f>VLOOKUP($C2346,'2023-24 School Level AAFTE'!$C$4:$J$2380,8,FALSE)</f>
        <v>39.57</v>
      </c>
      <c r="G2346" s="100">
        <f>IFERROR(IF(E2346= "yes",VLOOKUP(C2346,Summary!$B:$I,5,0),0),0)</f>
        <v>0</v>
      </c>
      <c r="H2346" s="99">
        <f t="shared" si="381"/>
        <v>0</v>
      </c>
      <c r="I2346" s="157">
        <f>VLOOKUP($A2346,'2024-25 Salary &amp; Benefits'!$A:$I,3,FALSE)</f>
        <v>1</v>
      </c>
      <c r="J2346" s="157">
        <f>VLOOKUP($A2346,'2024-25 Salary &amp; Benefits'!$A:$I,4,FALSE)</f>
        <v>1</v>
      </c>
      <c r="K2346" s="144">
        <f t="shared" si="382"/>
        <v>0</v>
      </c>
      <c r="L2346" s="143">
        <f t="shared" si="383"/>
        <v>0</v>
      </c>
      <c r="M2346" s="145">
        <f>'2024-25 Salary &amp; Benefits'!$E$6</f>
        <v>72728</v>
      </c>
      <c r="N2346" s="145">
        <f>'2024-25 Salary &amp; Benefits'!$F$6</f>
        <v>78209</v>
      </c>
      <c r="O2346" s="9">
        <f t="shared" si="384"/>
        <v>0</v>
      </c>
      <c r="P2346" s="9">
        <f t="shared" si="385"/>
        <v>0</v>
      </c>
      <c r="Q2346" s="9">
        <f>'2024-25 Salary &amp; Benefits'!G$6</f>
        <v>14418.72</v>
      </c>
      <c r="R2346" s="146">
        <f>'2024-25 Salary &amp; Benefits'!H$6</f>
        <v>0.18149999999999999</v>
      </c>
      <c r="S2346" s="146">
        <f>'2024-25 Salary &amp; Benefits'!I$6</f>
        <v>0.17510000000000001</v>
      </c>
      <c r="T2346" s="9">
        <f t="shared" si="386"/>
        <v>0</v>
      </c>
      <c r="U2346" s="9">
        <f t="shared" si="387"/>
        <v>0</v>
      </c>
      <c r="V2346" s="9">
        <f t="shared" si="388"/>
        <v>0</v>
      </c>
      <c r="W2346" s="9">
        <f t="shared" si="389"/>
        <v>0</v>
      </c>
      <c r="X2346" s="22">
        <f t="shared" si="390"/>
        <v>0</v>
      </c>
    </row>
    <row r="2347" spans="1:24">
      <c r="A2347" s="78" t="s">
        <v>2635</v>
      </c>
      <c r="B2347" s="90" t="s">
        <v>2638</v>
      </c>
      <c r="C2347" s="3">
        <v>5550</v>
      </c>
      <c r="D2347" t="s">
        <v>3219</v>
      </c>
      <c r="E2347" s="110" t="str">
        <f>VLOOKUP($C2347,'2023-24 School Level AAFTE'!$C$4:$L$2380,9,FALSE)</f>
        <v>No</v>
      </c>
      <c r="F2347" s="98">
        <f>VLOOKUP($C2347,'2023-24 School Level AAFTE'!$C$4:$J$2380,8,FALSE)</f>
        <v>140</v>
      </c>
      <c r="G2347" s="100">
        <f>IFERROR(IF(E2347= "yes",VLOOKUP(C2347,Summary!$B:$I,5,0),0),0)</f>
        <v>0</v>
      </c>
      <c r="H2347" s="99">
        <f t="shared" si="381"/>
        <v>0</v>
      </c>
      <c r="I2347" s="157">
        <f>VLOOKUP($A2347,'2024-25 Salary &amp; Benefits'!$A:$I,3,FALSE)</f>
        <v>1</v>
      </c>
      <c r="J2347" s="157">
        <f>VLOOKUP($A2347,'2024-25 Salary &amp; Benefits'!$A:$I,4,FALSE)</f>
        <v>1</v>
      </c>
      <c r="K2347" s="144">
        <f t="shared" si="382"/>
        <v>0</v>
      </c>
      <c r="L2347" s="143">
        <f t="shared" si="383"/>
        <v>0</v>
      </c>
      <c r="M2347" s="145">
        <f>'2024-25 Salary &amp; Benefits'!$E$6</f>
        <v>72728</v>
      </c>
      <c r="N2347" s="145">
        <f>'2024-25 Salary &amp; Benefits'!$F$6</f>
        <v>78209</v>
      </c>
      <c r="O2347" s="9">
        <f t="shared" si="384"/>
        <v>0</v>
      </c>
      <c r="P2347" s="9">
        <f t="shared" si="385"/>
        <v>0</v>
      </c>
      <c r="Q2347" s="9">
        <f>'2024-25 Salary &amp; Benefits'!G$6</f>
        <v>14418.72</v>
      </c>
      <c r="R2347" s="146">
        <f>'2024-25 Salary &amp; Benefits'!H$6</f>
        <v>0.18149999999999999</v>
      </c>
      <c r="S2347" s="146">
        <f>'2024-25 Salary &amp; Benefits'!I$6</f>
        <v>0.17510000000000001</v>
      </c>
      <c r="T2347" s="9">
        <f t="shared" si="386"/>
        <v>0</v>
      </c>
      <c r="U2347" s="9">
        <f t="shared" si="387"/>
        <v>0</v>
      </c>
      <c r="V2347" s="9">
        <f t="shared" si="388"/>
        <v>0</v>
      </c>
      <c r="W2347" s="9">
        <f t="shared" si="389"/>
        <v>0</v>
      </c>
      <c r="X2347" s="22">
        <f t="shared" si="390"/>
        <v>0</v>
      </c>
    </row>
    <row r="2348" spans="1:24">
      <c r="A2348" t="s">
        <v>2520</v>
      </c>
      <c r="B2348" s="90" t="s">
        <v>2143</v>
      </c>
      <c r="C2348" s="3">
        <v>4020</v>
      </c>
      <c r="D2348" t="s">
        <v>3288</v>
      </c>
      <c r="E2348" s="110" t="str">
        <f>VLOOKUP($C2348,'2023-24 School Level AAFTE'!$C$4:$L$2380,9,FALSE)</f>
        <v>No</v>
      </c>
      <c r="F2348" s="98">
        <f>VLOOKUP($C2348,'2023-24 School Level AAFTE'!$C$4:$J$2380,8,FALSE)</f>
        <v>457.11</v>
      </c>
      <c r="G2348" s="100">
        <f>IFERROR(IF(E2348= "yes",VLOOKUP(C2348,Summary!$B:$I,5,0),0),0)</f>
        <v>0</v>
      </c>
      <c r="H2348" s="99">
        <f t="shared" si="381"/>
        <v>0</v>
      </c>
      <c r="I2348" s="157">
        <f>VLOOKUP($A2348,'2024-25 Salary &amp; Benefits'!$A:$I,3,FALSE)</f>
        <v>1</v>
      </c>
      <c r="J2348" s="157">
        <f>VLOOKUP($A2348,'2024-25 Salary &amp; Benefits'!$A:$I,4,FALSE)</f>
        <v>1</v>
      </c>
      <c r="K2348" s="144">
        <f t="shared" si="382"/>
        <v>0</v>
      </c>
      <c r="L2348" s="143">
        <f t="shared" si="383"/>
        <v>0</v>
      </c>
      <c r="M2348" s="145">
        <f>'2024-25 Salary &amp; Benefits'!$E$6</f>
        <v>72728</v>
      </c>
      <c r="N2348" s="145">
        <f>'2024-25 Salary &amp; Benefits'!$F$6</f>
        <v>78209</v>
      </c>
      <c r="O2348" s="9">
        <f t="shared" si="384"/>
        <v>0</v>
      </c>
      <c r="P2348" s="9">
        <f t="shared" si="385"/>
        <v>0</v>
      </c>
      <c r="Q2348" s="9">
        <f>'2024-25 Salary &amp; Benefits'!G$6</f>
        <v>14418.72</v>
      </c>
      <c r="R2348" s="146">
        <f>'2024-25 Salary &amp; Benefits'!H$6</f>
        <v>0.18149999999999999</v>
      </c>
      <c r="S2348" s="146">
        <f>'2024-25 Salary &amp; Benefits'!I$6</f>
        <v>0.17510000000000001</v>
      </c>
      <c r="T2348" s="9">
        <f t="shared" si="386"/>
        <v>0</v>
      </c>
      <c r="U2348" s="9">
        <f t="shared" si="387"/>
        <v>0</v>
      </c>
      <c r="V2348" s="9">
        <f t="shared" si="388"/>
        <v>0</v>
      </c>
      <c r="W2348" s="9">
        <f t="shared" si="389"/>
        <v>0</v>
      </c>
      <c r="X2348" s="22">
        <f t="shared" si="390"/>
        <v>0</v>
      </c>
    </row>
    <row r="2349" spans="1:24">
      <c r="A2349" s="78" t="s">
        <v>2520</v>
      </c>
      <c r="B2349" s="90" t="s">
        <v>2143</v>
      </c>
      <c r="C2349" s="3">
        <v>2592</v>
      </c>
      <c r="D2349" t="s">
        <v>564</v>
      </c>
      <c r="E2349" s="110" t="str">
        <f>VLOOKUP($C2349,'2023-24 School Level AAFTE'!$C$4:$L$2380,9,FALSE)</f>
        <v>Yes</v>
      </c>
      <c r="F2349" s="98">
        <f>VLOOKUP($C2349,'2023-24 School Level AAFTE'!$C$4:$J$2380,8,FALSE)</f>
        <v>619.86</v>
      </c>
      <c r="G2349" s="100">
        <f>IFERROR(IF(E2349= "yes",VLOOKUP(C2349,Summary!$B:$I,5,0),0),0)</f>
        <v>0</v>
      </c>
      <c r="H2349" s="99">
        <f t="shared" si="381"/>
        <v>619.86</v>
      </c>
      <c r="I2349" s="157">
        <f>VLOOKUP($A2349,'2024-25 Salary &amp; Benefits'!$A:$I,3,FALSE)</f>
        <v>1</v>
      </c>
      <c r="J2349" s="157">
        <f>VLOOKUP($A2349,'2024-25 Salary &amp; Benefits'!$A:$I,4,FALSE)</f>
        <v>1</v>
      </c>
      <c r="K2349" s="144">
        <f t="shared" si="382"/>
        <v>619.86</v>
      </c>
      <c r="L2349" s="143">
        <f t="shared" si="383"/>
        <v>1.8180000000000001</v>
      </c>
      <c r="M2349" s="145">
        <f>'2024-25 Salary &amp; Benefits'!$E$6</f>
        <v>72728</v>
      </c>
      <c r="N2349" s="145">
        <f>'2024-25 Salary &amp; Benefits'!$F$6</f>
        <v>78209</v>
      </c>
      <c r="O2349" s="9">
        <f t="shared" si="384"/>
        <v>132219.5</v>
      </c>
      <c r="P2349" s="9">
        <f t="shared" si="385"/>
        <v>9964.4599999999919</v>
      </c>
      <c r="Q2349" s="9">
        <f>'2024-25 Salary &amp; Benefits'!G$6</f>
        <v>14418.72</v>
      </c>
      <c r="R2349" s="146">
        <f>'2024-25 Salary &amp; Benefits'!H$6</f>
        <v>0.18149999999999999</v>
      </c>
      <c r="S2349" s="146">
        <f>'2024-25 Salary &amp; Benefits'!I$6</f>
        <v>0.17510000000000001</v>
      </c>
      <c r="T2349" s="9">
        <f t="shared" si="386"/>
        <v>51955.85</v>
      </c>
      <c r="U2349" s="9">
        <f t="shared" si="387"/>
        <v>2369.73</v>
      </c>
      <c r="V2349" s="9">
        <f t="shared" si="388"/>
        <v>414.94</v>
      </c>
      <c r="W2349" s="9">
        <f t="shared" si="389"/>
        <v>2784.67</v>
      </c>
      <c r="X2349" s="22">
        <f t="shared" si="390"/>
        <v>196924.48</v>
      </c>
    </row>
    <row r="2350" spans="1:24">
      <c r="A2350" s="78" t="s">
        <v>2520</v>
      </c>
      <c r="B2350" s="90" t="s">
        <v>2143</v>
      </c>
      <c r="C2350" s="3">
        <v>3138</v>
      </c>
      <c r="D2350" t="s">
        <v>2151</v>
      </c>
      <c r="E2350" s="110" t="str">
        <f>VLOOKUP($C2350,'2023-24 School Level AAFTE'!$C$4:$L$2380,9,FALSE)</f>
        <v>Yes</v>
      </c>
      <c r="F2350" s="98">
        <f>VLOOKUP($C2350,'2023-24 School Level AAFTE'!$C$4:$J$2380,8,FALSE)</f>
        <v>518.46</v>
      </c>
      <c r="G2350" s="100">
        <f>IFERROR(IF(E2350= "yes",VLOOKUP(C2350,Summary!$B:$I,5,0),0),0)</f>
        <v>0</v>
      </c>
      <c r="H2350" s="99">
        <f t="shared" si="381"/>
        <v>518.46</v>
      </c>
      <c r="I2350" s="157">
        <f>VLOOKUP($A2350,'2024-25 Salary &amp; Benefits'!$A:$I,3,FALSE)</f>
        <v>1</v>
      </c>
      <c r="J2350" s="157">
        <f>VLOOKUP($A2350,'2024-25 Salary &amp; Benefits'!$A:$I,4,FALSE)</f>
        <v>1</v>
      </c>
      <c r="K2350" s="144">
        <f t="shared" si="382"/>
        <v>518.46</v>
      </c>
      <c r="L2350" s="143">
        <f t="shared" si="383"/>
        <v>1.5209999999999999</v>
      </c>
      <c r="M2350" s="145">
        <f>'2024-25 Salary &amp; Benefits'!$E$6</f>
        <v>72728</v>
      </c>
      <c r="N2350" s="145">
        <f>'2024-25 Salary &amp; Benefits'!$F$6</f>
        <v>78209</v>
      </c>
      <c r="O2350" s="9">
        <f t="shared" si="384"/>
        <v>110619.29</v>
      </c>
      <c r="P2350" s="9">
        <f t="shared" si="385"/>
        <v>8336.6000000000058</v>
      </c>
      <c r="Q2350" s="9">
        <f>'2024-25 Salary &amp; Benefits'!G$6</f>
        <v>14418.72</v>
      </c>
      <c r="R2350" s="146">
        <f>'2024-25 Salary &amp; Benefits'!H$6</f>
        <v>0.18149999999999999</v>
      </c>
      <c r="S2350" s="146">
        <f>'2024-25 Salary &amp; Benefits'!I$6</f>
        <v>0.17510000000000001</v>
      </c>
      <c r="T2350" s="9">
        <f t="shared" si="386"/>
        <v>43468.01</v>
      </c>
      <c r="U2350" s="9">
        <f t="shared" si="387"/>
        <v>1982.6</v>
      </c>
      <c r="V2350" s="9">
        <f t="shared" si="388"/>
        <v>347.15</v>
      </c>
      <c r="W2350" s="9">
        <f t="shared" si="389"/>
        <v>2329.75</v>
      </c>
      <c r="X2350" s="22">
        <f t="shared" si="390"/>
        <v>164753.65</v>
      </c>
    </row>
    <row r="2351" spans="1:24">
      <c r="A2351" s="78" t="s">
        <v>2520</v>
      </c>
      <c r="B2351" s="90" t="s">
        <v>2143</v>
      </c>
      <c r="C2351" s="3">
        <v>2116</v>
      </c>
      <c r="D2351" t="s">
        <v>2144</v>
      </c>
      <c r="E2351" s="110" t="str">
        <f>VLOOKUP($C2351,'2023-24 School Level AAFTE'!$C$4:$L$2380,9,FALSE)</f>
        <v>Yes</v>
      </c>
      <c r="F2351" s="98">
        <f>VLOOKUP($C2351,'2023-24 School Level AAFTE'!$C$4:$J$2380,8,FALSE)</f>
        <v>2145.75</v>
      </c>
      <c r="G2351" s="100">
        <f>IFERROR(IF(E2351= "yes",VLOOKUP(C2351,Summary!$B:$I,5,0),0),0)</f>
        <v>0</v>
      </c>
      <c r="H2351" s="99">
        <f t="shared" si="381"/>
        <v>2145.75</v>
      </c>
      <c r="I2351" s="157">
        <f>VLOOKUP($A2351,'2024-25 Salary &amp; Benefits'!$A:$I,3,FALSE)</f>
        <v>1</v>
      </c>
      <c r="J2351" s="157">
        <f>VLOOKUP($A2351,'2024-25 Salary &amp; Benefits'!$A:$I,4,FALSE)</f>
        <v>1</v>
      </c>
      <c r="K2351" s="144">
        <f t="shared" si="382"/>
        <v>2145.75</v>
      </c>
      <c r="L2351" s="143">
        <f t="shared" si="383"/>
        <v>6.2939999999999996</v>
      </c>
      <c r="M2351" s="145">
        <f>'2024-25 Salary &amp; Benefits'!$E$6</f>
        <v>72728</v>
      </c>
      <c r="N2351" s="145">
        <f>'2024-25 Salary &amp; Benefits'!$F$6</f>
        <v>78209</v>
      </c>
      <c r="O2351" s="9">
        <f t="shared" si="384"/>
        <v>457750.03</v>
      </c>
      <c r="P2351" s="9">
        <f t="shared" si="385"/>
        <v>34497.419999999984</v>
      </c>
      <c r="Q2351" s="9">
        <f>'2024-25 Salary &amp; Benefits'!G$6</f>
        <v>14418.72</v>
      </c>
      <c r="R2351" s="146">
        <f>'2024-25 Salary &amp; Benefits'!H$6</f>
        <v>0.18149999999999999</v>
      </c>
      <c r="S2351" s="146">
        <f>'2024-25 Salary &amp; Benefits'!I$6</f>
        <v>0.17510000000000001</v>
      </c>
      <c r="T2351" s="9">
        <f t="shared" si="386"/>
        <v>179873.55</v>
      </c>
      <c r="U2351" s="9">
        <f t="shared" si="387"/>
        <v>8204.1200000000008</v>
      </c>
      <c r="V2351" s="9">
        <f t="shared" si="388"/>
        <v>1436.54</v>
      </c>
      <c r="W2351" s="9">
        <f t="shared" si="389"/>
        <v>9640.66</v>
      </c>
      <c r="X2351" s="22">
        <f t="shared" si="390"/>
        <v>681761.66</v>
      </c>
    </row>
    <row r="2352" spans="1:24">
      <c r="A2352" s="78" t="s">
        <v>2520</v>
      </c>
      <c r="B2352" s="90" t="s">
        <v>2143</v>
      </c>
      <c r="C2352" s="3">
        <v>3206</v>
      </c>
      <c r="D2352" t="s">
        <v>2152</v>
      </c>
      <c r="E2352" s="110" t="str">
        <f>VLOOKUP($C2352,'2023-24 School Level AAFTE'!$C$4:$L$2380,9,FALSE)</f>
        <v>Yes</v>
      </c>
      <c r="F2352" s="98">
        <f>VLOOKUP($C2352,'2023-24 School Level AAFTE'!$C$4:$J$2380,8,FALSE)</f>
        <v>2194.4299999999998</v>
      </c>
      <c r="G2352" s="100">
        <f>IFERROR(IF(E2352= "yes",VLOOKUP(C2352,Summary!$B:$I,5,0),0),0)</f>
        <v>0</v>
      </c>
      <c r="H2352" s="99">
        <f t="shared" si="381"/>
        <v>2194.4299999999998</v>
      </c>
      <c r="I2352" s="157">
        <f>VLOOKUP($A2352,'2024-25 Salary &amp; Benefits'!$A:$I,3,FALSE)</f>
        <v>1</v>
      </c>
      <c r="J2352" s="157">
        <f>VLOOKUP($A2352,'2024-25 Salary &amp; Benefits'!$A:$I,4,FALSE)</f>
        <v>1</v>
      </c>
      <c r="K2352" s="144">
        <f t="shared" si="382"/>
        <v>2194.4299999999998</v>
      </c>
      <c r="L2352" s="143">
        <f t="shared" si="383"/>
        <v>6.4370000000000003</v>
      </c>
      <c r="M2352" s="145">
        <f>'2024-25 Salary &amp; Benefits'!$E$6</f>
        <v>72728</v>
      </c>
      <c r="N2352" s="145">
        <f>'2024-25 Salary &amp; Benefits'!$F$6</f>
        <v>78209</v>
      </c>
      <c r="O2352" s="9">
        <f t="shared" si="384"/>
        <v>468150.14</v>
      </c>
      <c r="P2352" s="9">
        <f t="shared" si="385"/>
        <v>35281.19</v>
      </c>
      <c r="Q2352" s="9">
        <f>'2024-25 Salary &amp; Benefits'!G$6</f>
        <v>14418.72</v>
      </c>
      <c r="R2352" s="146">
        <f>'2024-25 Salary &amp; Benefits'!H$6</f>
        <v>0.18149999999999999</v>
      </c>
      <c r="S2352" s="146">
        <f>'2024-25 Salary &amp; Benefits'!I$6</f>
        <v>0.17510000000000001</v>
      </c>
      <c r="T2352" s="9">
        <f t="shared" si="386"/>
        <v>183960.29</v>
      </c>
      <c r="U2352" s="9">
        <f t="shared" si="387"/>
        <v>8390.52</v>
      </c>
      <c r="V2352" s="9">
        <f t="shared" si="388"/>
        <v>1469.18</v>
      </c>
      <c r="W2352" s="9">
        <f t="shared" si="389"/>
        <v>9859.7000000000007</v>
      </c>
      <c r="X2352" s="22">
        <f t="shared" si="390"/>
        <v>697251.32000000007</v>
      </c>
    </row>
    <row r="2353" spans="1:24">
      <c r="A2353" s="140" t="s">
        <v>2520</v>
      </c>
      <c r="B2353" s="90" t="s">
        <v>2143</v>
      </c>
      <c r="C2353" s="3">
        <v>2410</v>
      </c>
      <c r="D2353" t="s">
        <v>2146</v>
      </c>
      <c r="E2353" s="110" t="str">
        <f>VLOOKUP($C2353,'2023-24 School Level AAFTE'!$C$4:$L$2380,9,FALSE)</f>
        <v>Yes</v>
      </c>
      <c r="F2353" s="98">
        <f>VLOOKUP($C2353,'2023-24 School Level AAFTE'!$C$4:$J$2380,8,FALSE)</f>
        <v>845.66</v>
      </c>
      <c r="G2353" s="100">
        <f>IFERROR(IF(E2353= "yes",VLOOKUP(C2353,Summary!$B:$I,5,0),0),0)</f>
        <v>0</v>
      </c>
      <c r="H2353" s="99">
        <f t="shared" si="381"/>
        <v>845.66</v>
      </c>
      <c r="I2353" s="157">
        <f>VLOOKUP($A2353,'2024-25 Salary &amp; Benefits'!$A:$I,3,FALSE)</f>
        <v>1</v>
      </c>
      <c r="J2353" s="157">
        <f>VLOOKUP($A2353,'2024-25 Salary &amp; Benefits'!$A:$I,4,FALSE)</f>
        <v>1</v>
      </c>
      <c r="K2353" s="144">
        <f t="shared" si="382"/>
        <v>845.66</v>
      </c>
      <c r="L2353" s="143">
        <f t="shared" si="383"/>
        <v>2.4809999999999999</v>
      </c>
      <c r="M2353" s="145">
        <f>'2024-25 Salary &amp; Benefits'!$E$6</f>
        <v>72728</v>
      </c>
      <c r="N2353" s="145">
        <f>'2024-25 Salary &amp; Benefits'!$F$6</f>
        <v>78209</v>
      </c>
      <c r="O2353" s="9">
        <f t="shared" si="384"/>
        <v>180438.17</v>
      </c>
      <c r="P2353" s="9">
        <f t="shared" si="385"/>
        <v>13598.359999999986</v>
      </c>
      <c r="Q2353" s="9">
        <f>'2024-25 Salary &amp; Benefits'!G$6</f>
        <v>14418.72</v>
      </c>
      <c r="R2353" s="146">
        <f>'2024-25 Salary &amp; Benefits'!H$6</f>
        <v>0.18149999999999999</v>
      </c>
      <c r="S2353" s="146">
        <f>'2024-25 Salary &amp; Benefits'!I$6</f>
        <v>0.17510000000000001</v>
      </c>
      <c r="T2353" s="9">
        <f t="shared" si="386"/>
        <v>70903.45</v>
      </c>
      <c r="U2353" s="9">
        <f t="shared" si="387"/>
        <v>3233.94</v>
      </c>
      <c r="V2353" s="9">
        <f t="shared" si="388"/>
        <v>566.26</v>
      </c>
      <c r="W2353" s="9">
        <f t="shared" si="389"/>
        <v>3800.2</v>
      </c>
      <c r="X2353" s="22">
        <f t="shared" si="390"/>
        <v>268740.18</v>
      </c>
    </row>
    <row r="2354" spans="1:24">
      <c r="A2354" s="78" t="s">
        <v>2520</v>
      </c>
      <c r="B2354" s="90" t="s">
        <v>2143</v>
      </c>
      <c r="C2354" s="3">
        <v>2176</v>
      </c>
      <c r="D2354" t="s">
        <v>1577</v>
      </c>
      <c r="E2354" s="110" t="str">
        <f>VLOOKUP($C2354,'2023-24 School Level AAFTE'!$C$4:$L$2380,9,FALSE)</f>
        <v>Yes</v>
      </c>
      <c r="F2354" s="98">
        <f>VLOOKUP($C2354,'2023-24 School Level AAFTE'!$C$4:$J$2380,8,FALSE)</f>
        <v>504.14</v>
      </c>
      <c r="G2354" s="100">
        <f>IFERROR(IF(E2354= "yes",VLOOKUP(C2354,Summary!$B:$I,5,0),0),0)</f>
        <v>0</v>
      </c>
      <c r="H2354" s="99">
        <f t="shared" si="381"/>
        <v>504.14</v>
      </c>
      <c r="I2354" s="157">
        <f>VLOOKUP($A2354,'2024-25 Salary &amp; Benefits'!$A:$I,3,FALSE)</f>
        <v>1</v>
      </c>
      <c r="J2354" s="157">
        <f>VLOOKUP($A2354,'2024-25 Salary &amp; Benefits'!$A:$I,4,FALSE)</f>
        <v>1</v>
      </c>
      <c r="K2354" s="144">
        <f t="shared" si="382"/>
        <v>504.14</v>
      </c>
      <c r="L2354" s="143">
        <f t="shared" si="383"/>
        <v>1.4790000000000001</v>
      </c>
      <c r="M2354" s="145">
        <f>'2024-25 Salary &amp; Benefits'!$E$6</f>
        <v>72728</v>
      </c>
      <c r="N2354" s="145">
        <f>'2024-25 Salary &amp; Benefits'!$F$6</f>
        <v>78209</v>
      </c>
      <c r="O2354" s="9">
        <f t="shared" si="384"/>
        <v>107564.71</v>
      </c>
      <c r="P2354" s="9">
        <f t="shared" si="385"/>
        <v>8106.3999999999942</v>
      </c>
      <c r="Q2354" s="9">
        <f>'2024-25 Salary &amp; Benefits'!G$6</f>
        <v>14418.72</v>
      </c>
      <c r="R2354" s="146">
        <f>'2024-25 Salary &amp; Benefits'!H$6</f>
        <v>0.18149999999999999</v>
      </c>
      <c r="S2354" s="146">
        <f>'2024-25 Salary &amp; Benefits'!I$6</f>
        <v>0.17510000000000001</v>
      </c>
      <c r="T2354" s="9">
        <f t="shared" si="386"/>
        <v>42267.71</v>
      </c>
      <c r="U2354" s="9">
        <f t="shared" si="387"/>
        <v>1927.85</v>
      </c>
      <c r="V2354" s="9">
        <f t="shared" si="388"/>
        <v>337.57</v>
      </c>
      <c r="W2354" s="9">
        <f t="shared" si="389"/>
        <v>2265.42</v>
      </c>
      <c r="X2354" s="22">
        <f t="shared" si="390"/>
        <v>160204.24000000002</v>
      </c>
    </row>
    <row r="2355" spans="1:24">
      <c r="A2355" s="78" t="s">
        <v>2520</v>
      </c>
      <c r="B2355" s="90" t="s">
        <v>2143</v>
      </c>
      <c r="C2355" s="3">
        <v>2818</v>
      </c>
      <c r="D2355" t="s">
        <v>2148</v>
      </c>
      <c r="E2355" s="110" t="str">
        <f>VLOOKUP($C2355,'2023-24 School Level AAFTE'!$C$4:$L$2380,9,FALSE)</f>
        <v>Yes</v>
      </c>
      <c r="F2355" s="98">
        <f>VLOOKUP($C2355,'2023-24 School Level AAFTE'!$C$4:$J$2380,8,FALSE)</f>
        <v>408.01</v>
      </c>
      <c r="G2355" s="100">
        <f>IFERROR(IF(E2355= "yes",VLOOKUP(C2355,Summary!$B:$I,5,0),0),0)</f>
        <v>0</v>
      </c>
      <c r="H2355" s="99">
        <f t="shared" si="381"/>
        <v>408.01</v>
      </c>
      <c r="I2355" s="157">
        <f>VLOOKUP($A2355,'2024-25 Salary &amp; Benefits'!$A:$I,3,FALSE)</f>
        <v>1</v>
      </c>
      <c r="J2355" s="157">
        <f>VLOOKUP($A2355,'2024-25 Salary &amp; Benefits'!$A:$I,4,FALSE)</f>
        <v>1</v>
      </c>
      <c r="K2355" s="144">
        <f t="shared" si="382"/>
        <v>408.01</v>
      </c>
      <c r="L2355" s="143">
        <f t="shared" si="383"/>
        <v>1.1970000000000001</v>
      </c>
      <c r="M2355" s="145">
        <f>'2024-25 Salary &amp; Benefits'!$E$6</f>
        <v>72728</v>
      </c>
      <c r="N2355" s="145">
        <f>'2024-25 Salary &amp; Benefits'!$F$6</f>
        <v>78209</v>
      </c>
      <c r="O2355" s="9">
        <f t="shared" si="384"/>
        <v>87055.42</v>
      </c>
      <c r="P2355" s="9">
        <f t="shared" si="385"/>
        <v>6560.75</v>
      </c>
      <c r="Q2355" s="9">
        <f>'2024-25 Salary &amp; Benefits'!G$6</f>
        <v>14418.72</v>
      </c>
      <c r="R2355" s="146">
        <f>'2024-25 Salary &amp; Benefits'!H$6</f>
        <v>0.18149999999999999</v>
      </c>
      <c r="S2355" s="146">
        <f>'2024-25 Salary &amp; Benefits'!I$6</f>
        <v>0.17510000000000001</v>
      </c>
      <c r="T2355" s="9">
        <f t="shared" si="386"/>
        <v>34208.550000000003</v>
      </c>
      <c r="U2355" s="9">
        <f t="shared" si="387"/>
        <v>1560.27</v>
      </c>
      <c r="V2355" s="9">
        <f t="shared" si="388"/>
        <v>273.2</v>
      </c>
      <c r="W2355" s="9">
        <f t="shared" si="389"/>
        <v>1833.47</v>
      </c>
      <c r="X2355" s="22">
        <f t="shared" si="390"/>
        <v>129658.19</v>
      </c>
    </row>
    <row r="2356" spans="1:24">
      <c r="A2356" s="78" t="s">
        <v>2520</v>
      </c>
      <c r="B2356" s="90" t="s">
        <v>2143</v>
      </c>
      <c r="C2356" s="3">
        <v>2715</v>
      </c>
      <c r="D2356" t="s">
        <v>2147</v>
      </c>
      <c r="E2356" s="110" t="str">
        <f>VLOOKUP($C2356,'2023-24 School Level AAFTE'!$C$4:$L$2380,9,FALSE)</f>
        <v>Yes</v>
      </c>
      <c r="F2356" s="98">
        <f>VLOOKUP($C2356,'2023-24 School Level AAFTE'!$C$4:$J$2380,8,FALSE)</f>
        <v>596.88</v>
      </c>
      <c r="G2356" s="100">
        <f>IFERROR(IF(E2356= "yes",VLOOKUP(C2356,Summary!$B:$I,5,0),0),0)</f>
        <v>0</v>
      </c>
      <c r="H2356" s="99">
        <f t="shared" si="381"/>
        <v>596.88</v>
      </c>
      <c r="I2356" s="157">
        <f>VLOOKUP($A2356,'2024-25 Salary &amp; Benefits'!$A:$I,3,FALSE)</f>
        <v>1</v>
      </c>
      <c r="J2356" s="157">
        <f>VLOOKUP($A2356,'2024-25 Salary &amp; Benefits'!$A:$I,4,FALSE)</f>
        <v>1</v>
      </c>
      <c r="K2356" s="144">
        <f t="shared" si="382"/>
        <v>596.88</v>
      </c>
      <c r="L2356" s="143">
        <f t="shared" si="383"/>
        <v>1.7509999999999999</v>
      </c>
      <c r="M2356" s="145">
        <f>'2024-25 Salary &amp; Benefits'!$E$6</f>
        <v>72728</v>
      </c>
      <c r="N2356" s="145">
        <f>'2024-25 Salary &amp; Benefits'!$F$6</f>
        <v>78209</v>
      </c>
      <c r="O2356" s="9">
        <f t="shared" si="384"/>
        <v>127346.73</v>
      </c>
      <c r="P2356" s="9">
        <f t="shared" si="385"/>
        <v>9597.2299999999959</v>
      </c>
      <c r="Q2356" s="9">
        <f>'2024-25 Salary &amp; Benefits'!G$6</f>
        <v>14418.72</v>
      </c>
      <c r="R2356" s="146">
        <f>'2024-25 Salary &amp; Benefits'!H$6</f>
        <v>0.18149999999999999</v>
      </c>
      <c r="S2356" s="146">
        <f>'2024-25 Salary &amp; Benefits'!I$6</f>
        <v>0.17510000000000001</v>
      </c>
      <c r="T2356" s="9">
        <f t="shared" si="386"/>
        <v>50041.09</v>
      </c>
      <c r="U2356" s="9">
        <f t="shared" si="387"/>
        <v>2282.4</v>
      </c>
      <c r="V2356" s="9">
        <f t="shared" si="388"/>
        <v>399.65</v>
      </c>
      <c r="W2356" s="9">
        <f t="shared" si="389"/>
        <v>2682.05</v>
      </c>
      <c r="X2356" s="22">
        <f t="shared" si="390"/>
        <v>189667.09999999998</v>
      </c>
    </row>
    <row r="2357" spans="1:24">
      <c r="A2357" s="78" t="s">
        <v>2520</v>
      </c>
      <c r="B2357" s="90" t="s">
        <v>2143</v>
      </c>
      <c r="C2357" s="3">
        <v>3023</v>
      </c>
      <c r="D2357" t="s">
        <v>3220</v>
      </c>
      <c r="E2357" s="110" t="str">
        <f>VLOOKUP($C2357,'2023-24 School Level AAFTE'!$C$4:$L$2380,9,FALSE)</f>
        <v>Yes</v>
      </c>
      <c r="F2357" s="98">
        <f>VLOOKUP($C2357,'2023-24 School Level AAFTE'!$C$4:$J$2380,8,FALSE)</f>
        <v>152.97999999999999</v>
      </c>
      <c r="G2357" s="100">
        <f>IFERROR(IF(E2357= "yes",VLOOKUP(C2357,Summary!$B:$I,5,0),0),0)</f>
        <v>0</v>
      </c>
      <c r="H2357" s="99">
        <f t="shared" si="381"/>
        <v>152.97999999999999</v>
      </c>
      <c r="I2357" s="157">
        <f>VLOOKUP($A2357,'2024-25 Salary &amp; Benefits'!$A:$I,3,FALSE)</f>
        <v>1</v>
      </c>
      <c r="J2357" s="157">
        <f>VLOOKUP($A2357,'2024-25 Salary &amp; Benefits'!$A:$I,4,FALSE)</f>
        <v>1</v>
      </c>
      <c r="K2357" s="144">
        <f t="shared" si="382"/>
        <v>152.97999999999999</v>
      </c>
      <c r="L2357" s="143">
        <f t="shared" si="383"/>
        <v>0.44900000000000001</v>
      </c>
      <c r="M2357" s="145">
        <f>'2024-25 Salary &amp; Benefits'!$E$6</f>
        <v>72728</v>
      </c>
      <c r="N2357" s="145">
        <f>'2024-25 Salary &amp; Benefits'!$F$6</f>
        <v>78209</v>
      </c>
      <c r="O2357" s="9">
        <f t="shared" si="384"/>
        <v>32654.87</v>
      </c>
      <c r="P2357" s="9">
        <f t="shared" si="385"/>
        <v>2460.9699999999975</v>
      </c>
      <c r="Q2357" s="9">
        <f>'2024-25 Salary &amp; Benefits'!G$6</f>
        <v>14418.72</v>
      </c>
      <c r="R2357" s="146">
        <f>'2024-25 Salary &amp; Benefits'!H$6</f>
        <v>0.18149999999999999</v>
      </c>
      <c r="S2357" s="146">
        <f>'2024-25 Salary &amp; Benefits'!I$6</f>
        <v>0.17510000000000001</v>
      </c>
      <c r="T2357" s="9">
        <f t="shared" si="386"/>
        <v>12831.78</v>
      </c>
      <c r="U2357" s="9">
        <f t="shared" si="387"/>
        <v>585.26</v>
      </c>
      <c r="V2357" s="9">
        <f t="shared" si="388"/>
        <v>102.48</v>
      </c>
      <c r="W2357" s="9">
        <f t="shared" si="389"/>
        <v>687.74</v>
      </c>
      <c r="X2357" s="22">
        <f t="shared" si="390"/>
        <v>48635.359999999993</v>
      </c>
    </row>
    <row r="2358" spans="1:24">
      <c r="A2358" s="78" t="s">
        <v>2520</v>
      </c>
      <c r="B2358" s="90" t="s">
        <v>2143</v>
      </c>
      <c r="C2358" s="3">
        <v>3615</v>
      </c>
      <c r="D2358" t="s">
        <v>2156</v>
      </c>
      <c r="E2358" s="110" t="str">
        <f>VLOOKUP($C2358,'2023-24 School Level AAFTE'!$C$4:$L$2380,9,FALSE)</f>
        <v>Yes</v>
      </c>
      <c r="F2358" s="98">
        <f>VLOOKUP($C2358,'2023-24 School Level AAFTE'!$C$4:$J$2380,8,FALSE)</f>
        <v>838.9</v>
      </c>
      <c r="G2358" s="100">
        <f>IFERROR(IF(E2358= "yes",VLOOKUP(C2358,Summary!$B:$I,5,0),0),0)</f>
        <v>0</v>
      </c>
      <c r="H2358" s="99">
        <f t="shared" si="381"/>
        <v>838.9</v>
      </c>
      <c r="I2358" s="157">
        <f>VLOOKUP($A2358,'2024-25 Salary &amp; Benefits'!$A:$I,3,FALSE)</f>
        <v>1</v>
      </c>
      <c r="J2358" s="157">
        <f>VLOOKUP($A2358,'2024-25 Salary &amp; Benefits'!$A:$I,4,FALSE)</f>
        <v>1</v>
      </c>
      <c r="K2358" s="144">
        <f t="shared" si="382"/>
        <v>838.9</v>
      </c>
      <c r="L2358" s="143">
        <f t="shared" si="383"/>
        <v>2.4609999999999999</v>
      </c>
      <c r="M2358" s="145">
        <f>'2024-25 Salary &amp; Benefits'!$E$6</f>
        <v>72728</v>
      </c>
      <c r="N2358" s="145">
        <f>'2024-25 Salary &amp; Benefits'!$F$6</f>
        <v>78209</v>
      </c>
      <c r="O2358" s="9">
        <f t="shared" si="384"/>
        <v>178983.61</v>
      </c>
      <c r="P2358" s="9">
        <f t="shared" si="385"/>
        <v>13488.74000000002</v>
      </c>
      <c r="Q2358" s="9">
        <f>'2024-25 Salary &amp; Benefits'!G$6</f>
        <v>14418.72</v>
      </c>
      <c r="R2358" s="146">
        <f>'2024-25 Salary &amp; Benefits'!H$6</f>
        <v>0.18149999999999999</v>
      </c>
      <c r="S2358" s="146">
        <f>'2024-25 Salary &amp; Benefits'!I$6</f>
        <v>0.17510000000000001</v>
      </c>
      <c r="T2358" s="9">
        <f t="shared" si="386"/>
        <v>70331.87</v>
      </c>
      <c r="U2358" s="9">
        <f t="shared" si="387"/>
        <v>3207.87</v>
      </c>
      <c r="V2358" s="9">
        <f t="shared" si="388"/>
        <v>561.70000000000005</v>
      </c>
      <c r="W2358" s="9">
        <f t="shared" si="389"/>
        <v>3769.5699999999997</v>
      </c>
      <c r="X2358" s="22">
        <f t="shared" si="390"/>
        <v>266573.78999999998</v>
      </c>
    </row>
    <row r="2359" spans="1:24">
      <c r="A2359" s="78" t="s">
        <v>2520</v>
      </c>
      <c r="B2359" s="90" t="s">
        <v>2143</v>
      </c>
      <c r="C2359" s="3">
        <v>3817</v>
      </c>
      <c r="D2359" t="s">
        <v>2157</v>
      </c>
      <c r="E2359" s="110" t="str">
        <f>VLOOKUP($C2359,'2023-24 School Level AAFTE'!$C$4:$L$2380,9,FALSE)</f>
        <v>Yes</v>
      </c>
      <c r="F2359" s="98">
        <f>VLOOKUP($C2359,'2023-24 School Level AAFTE'!$C$4:$J$2380,8,FALSE)</f>
        <v>528.71</v>
      </c>
      <c r="G2359" s="100">
        <f>IFERROR(IF(E2359= "yes",VLOOKUP(C2359,Summary!$B:$I,5,0),0),0)</f>
        <v>0</v>
      </c>
      <c r="H2359" s="99">
        <f t="shared" si="381"/>
        <v>528.71</v>
      </c>
      <c r="I2359" s="157">
        <f>VLOOKUP($A2359,'2024-25 Salary &amp; Benefits'!$A:$I,3,FALSE)</f>
        <v>1</v>
      </c>
      <c r="J2359" s="157">
        <f>VLOOKUP($A2359,'2024-25 Salary &amp; Benefits'!$A:$I,4,FALSE)</f>
        <v>1</v>
      </c>
      <c r="K2359" s="144">
        <f t="shared" si="382"/>
        <v>528.71</v>
      </c>
      <c r="L2359" s="143">
        <f t="shared" si="383"/>
        <v>1.5509999999999999</v>
      </c>
      <c r="M2359" s="145">
        <f>'2024-25 Salary &amp; Benefits'!$E$6</f>
        <v>72728</v>
      </c>
      <c r="N2359" s="145">
        <f>'2024-25 Salary &amp; Benefits'!$F$6</f>
        <v>78209</v>
      </c>
      <c r="O2359" s="9">
        <f t="shared" si="384"/>
        <v>112801.13</v>
      </c>
      <c r="P2359" s="9">
        <f t="shared" si="385"/>
        <v>8501.0299999999988</v>
      </c>
      <c r="Q2359" s="9">
        <f>'2024-25 Salary &amp; Benefits'!G$6</f>
        <v>14418.72</v>
      </c>
      <c r="R2359" s="146">
        <f>'2024-25 Salary &amp; Benefits'!H$6</f>
        <v>0.18149999999999999</v>
      </c>
      <c r="S2359" s="146">
        <f>'2024-25 Salary &amp; Benefits'!I$6</f>
        <v>0.17510000000000001</v>
      </c>
      <c r="T2359" s="9">
        <f t="shared" si="386"/>
        <v>44325.37</v>
      </c>
      <c r="U2359" s="9">
        <f t="shared" si="387"/>
        <v>2021.7</v>
      </c>
      <c r="V2359" s="9">
        <f t="shared" si="388"/>
        <v>354</v>
      </c>
      <c r="W2359" s="9">
        <f t="shared" si="389"/>
        <v>2375.6999999999998</v>
      </c>
      <c r="X2359" s="22">
        <f t="shared" si="390"/>
        <v>168003.23</v>
      </c>
    </row>
    <row r="2360" spans="1:24">
      <c r="A2360" s="78" t="s">
        <v>2520</v>
      </c>
      <c r="B2360" s="90" t="s">
        <v>2143</v>
      </c>
      <c r="C2360" s="3">
        <v>2899</v>
      </c>
      <c r="D2360" t="s">
        <v>2150</v>
      </c>
      <c r="E2360" s="110" t="str">
        <f>VLOOKUP($C2360,'2023-24 School Level AAFTE'!$C$4:$L$2380,9,FALSE)</f>
        <v>Yes</v>
      </c>
      <c r="F2360" s="98">
        <f>VLOOKUP($C2360,'2023-24 School Level AAFTE'!$C$4:$J$2380,8,FALSE)</f>
        <v>547</v>
      </c>
      <c r="G2360" s="100">
        <f>IFERROR(IF(E2360= "yes",VLOOKUP(C2360,Summary!$B:$I,5,0),0),0)</f>
        <v>0</v>
      </c>
      <c r="H2360" s="99">
        <f t="shared" si="381"/>
        <v>547</v>
      </c>
      <c r="I2360" s="157">
        <f>VLOOKUP($A2360,'2024-25 Salary &amp; Benefits'!$A:$I,3,FALSE)</f>
        <v>1</v>
      </c>
      <c r="J2360" s="157">
        <f>VLOOKUP($A2360,'2024-25 Salary &amp; Benefits'!$A:$I,4,FALSE)</f>
        <v>1</v>
      </c>
      <c r="K2360" s="144">
        <f t="shared" si="382"/>
        <v>547</v>
      </c>
      <c r="L2360" s="143">
        <f t="shared" si="383"/>
        <v>1.605</v>
      </c>
      <c r="M2360" s="145">
        <f>'2024-25 Salary &amp; Benefits'!$E$6</f>
        <v>72728</v>
      </c>
      <c r="N2360" s="145">
        <f>'2024-25 Salary &amp; Benefits'!$F$6</f>
        <v>78209</v>
      </c>
      <c r="O2360" s="9">
        <f t="shared" si="384"/>
        <v>116728.44</v>
      </c>
      <c r="P2360" s="9">
        <f t="shared" si="385"/>
        <v>8797.0099999999948</v>
      </c>
      <c r="Q2360" s="9">
        <f>'2024-25 Salary &amp; Benefits'!G$6</f>
        <v>14418.72</v>
      </c>
      <c r="R2360" s="146">
        <f>'2024-25 Salary &amp; Benefits'!H$6</f>
        <v>0.18149999999999999</v>
      </c>
      <c r="S2360" s="146">
        <f>'2024-25 Salary &amp; Benefits'!I$6</f>
        <v>0.17510000000000001</v>
      </c>
      <c r="T2360" s="9">
        <f t="shared" si="386"/>
        <v>45868.61</v>
      </c>
      <c r="U2360" s="9">
        <f t="shared" si="387"/>
        <v>2092.09</v>
      </c>
      <c r="V2360" s="9">
        <f t="shared" si="388"/>
        <v>366.32</v>
      </c>
      <c r="W2360" s="9">
        <f t="shared" si="389"/>
        <v>2458.4100000000003</v>
      </c>
      <c r="X2360" s="22">
        <f t="shared" si="390"/>
        <v>173852.47</v>
      </c>
    </row>
    <row r="2361" spans="1:24">
      <c r="A2361" s="78" t="s">
        <v>2520</v>
      </c>
      <c r="B2361" s="90" t="s">
        <v>2143</v>
      </c>
      <c r="C2361" s="3">
        <v>2177</v>
      </c>
      <c r="D2361" t="s">
        <v>2145</v>
      </c>
      <c r="E2361" s="110" t="str">
        <f>VLOOKUP($C2361,'2023-24 School Level AAFTE'!$C$4:$L$2380,9,FALSE)</f>
        <v>Yes</v>
      </c>
      <c r="F2361" s="98">
        <f>VLOOKUP($C2361,'2023-24 School Level AAFTE'!$C$4:$J$2380,8,FALSE)</f>
        <v>409.02</v>
      </c>
      <c r="G2361" s="100">
        <f>IFERROR(IF(E2361= "yes",VLOOKUP(C2361,Summary!$B:$I,5,0),0),0)</f>
        <v>0</v>
      </c>
      <c r="H2361" s="99">
        <f t="shared" si="381"/>
        <v>409.02</v>
      </c>
      <c r="I2361" s="157">
        <f>VLOOKUP($A2361,'2024-25 Salary &amp; Benefits'!$A:$I,3,FALSE)</f>
        <v>1</v>
      </c>
      <c r="J2361" s="157">
        <f>VLOOKUP($A2361,'2024-25 Salary &amp; Benefits'!$A:$I,4,FALSE)</f>
        <v>1</v>
      </c>
      <c r="K2361" s="144">
        <f t="shared" si="382"/>
        <v>409.02</v>
      </c>
      <c r="L2361" s="143">
        <f t="shared" si="383"/>
        <v>1.2</v>
      </c>
      <c r="M2361" s="145">
        <f>'2024-25 Salary &amp; Benefits'!$E$6</f>
        <v>72728</v>
      </c>
      <c r="N2361" s="145">
        <f>'2024-25 Salary &amp; Benefits'!$F$6</f>
        <v>78209</v>
      </c>
      <c r="O2361" s="9">
        <f t="shared" si="384"/>
        <v>87273.600000000006</v>
      </c>
      <c r="P2361" s="9">
        <f t="shared" si="385"/>
        <v>6577.1999999999971</v>
      </c>
      <c r="Q2361" s="9">
        <f>'2024-25 Salary &amp; Benefits'!G$6</f>
        <v>14418.72</v>
      </c>
      <c r="R2361" s="146">
        <f>'2024-25 Salary &amp; Benefits'!H$6</f>
        <v>0.18149999999999999</v>
      </c>
      <c r="S2361" s="146">
        <f>'2024-25 Salary &amp; Benefits'!I$6</f>
        <v>0.17510000000000001</v>
      </c>
      <c r="T2361" s="9">
        <f t="shared" si="386"/>
        <v>34294.29</v>
      </c>
      <c r="U2361" s="9">
        <f t="shared" si="387"/>
        <v>1564.18</v>
      </c>
      <c r="V2361" s="9">
        <f t="shared" si="388"/>
        <v>273.89</v>
      </c>
      <c r="W2361" s="9">
        <f t="shared" si="389"/>
        <v>1838.0700000000002</v>
      </c>
      <c r="X2361" s="22">
        <f t="shared" si="390"/>
        <v>129983.16000000002</v>
      </c>
    </row>
    <row r="2362" spans="1:24">
      <c r="A2362" s="78" t="s">
        <v>2520</v>
      </c>
      <c r="B2362" s="90" t="s">
        <v>2143</v>
      </c>
      <c r="C2362" s="3">
        <v>2819</v>
      </c>
      <c r="D2362" t="s">
        <v>2149</v>
      </c>
      <c r="E2362" s="110" t="str">
        <f>VLOOKUP($C2362,'2023-24 School Level AAFTE'!$C$4:$L$2380,9,FALSE)</f>
        <v>Yes</v>
      </c>
      <c r="F2362" s="98">
        <f>VLOOKUP($C2362,'2023-24 School Level AAFTE'!$C$4:$J$2380,8,FALSE)</f>
        <v>376.02</v>
      </c>
      <c r="G2362" s="100">
        <f>IFERROR(IF(E2362= "yes",VLOOKUP(C2362,Summary!$B:$I,5,0),0),0)</f>
        <v>0</v>
      </c>
      <c r="H2362" s="99">
        <f t="shared" si="381"/>
        <v>376.02</v>
      </c>
      <c r="I2362" s="157">
        <f>VLOOKUP($A2362,'2024-25 Salary &amp; Benefits'!$A:$I,3,FALSE)</f>
        <v>1</v>
      </c>
      <c r="J2362" s="157">
        <f>VLOOKUP($A2362,'2024-25 Salary &amp; Benefits'!$A:$I,4,FALSE)</f>
        <v>1</v>
      </c>
      <c r="K2362" s="144">
        <f t="shared" si="382"/>
        <v>376.02</v>
      </c>
      <c r="L2362" s="143">
        <f t="shared" si="383"/>
        <v>1.103</v>
      </c>
      <c r="M2362" s="145">
        <f>'2024-25 Salary &amp; Benefits'!$E$6</f>
        <v>72728</v>
      </c>
      <c r="N2362" s="145">
        <f>'2024-25 Salary &amp; Benefits'!$F$6</f>
        <v>78209</v>
      </c>
      <c r="O2362" s="9">
        <f t="shared" si="384"/>
        <v>80218.98</v>
      </c>
      <c r="P2362" s="9">
        <f t="shared" si="385"/>
        <v>6045.5500000000029</v>
      </c>
      <c r="Q2362" s="9">
        <f>'2024-25 Salary &amp; Benefits'!G$6</f>
        <v>14418.72</v>
      </c>
      <c r="R2362" s="146">
        <f>'2024-25 Salary &amp; Benefits'!H$6</f>
        <v>0.18149999999999999</v>
      </c>
      <c r="S2362" s="146">
        <f>'2024-25 Salary &amp; Benefits'!I$6</f>
        <v>0.17510000000000001</v>
      </c>
      <c r="T2362" s="9">
        <f t="shared" si="386"/>
        <v>31522.17</v>
      </c>
      <c r="U2362" s="9">
        <f t="shared" si="387"/>
        <v>1437.74</v>
      </c>
      <c r="V2362" s="9">
        <f t="shared" si="388"/>
        <v>251.75</v>
      </c>
      <c r="W2362" s="9">
        <f t="shared" si="389"/>
        <v>1689.49</v>
      </c>
      <c r="X2362" s="22">
        <f t="shared" si="390"/>
        <v>119476.19</v>
      </c>
    </row>
    <row r="2363" spans="1:24">
      <c r="A2363" s="78" t="s">
        <v>2520</v>
      </c>
      <c r="B2363" s="90" t="s">
        <v>2143</v>
      </c>
      <c r="C2363" s="3">
        <v>2433</v>
      </c>
      <c r="D2363" t="s">
        <v>1773</v>
      </c>
      <c r="E2363" s="110" t="str">
        <f>VLOOKUP($C2363,'2023-24 School Level AAFTE'!$C$4:$L$2380,9,FALSE)</f>
        <v>Yes</v>
      </c>
      <c r="F2363" s="98">
        <f>VLOOKUP($C2363,'2023-24 School Level AAFTE'!$C$4:$J$2380,8,FALSE)</f>
        <v>538.01</v>
      </c>
      <c r="G2363" s="100">
        <f>IFERROR(IF(E2363= "yes",VLOOKUP(C2363,Summary!$B:$I,5,0),0),0)</f>
        <v>0</v>
      </c>
      <c r="H2363" s="99">
        <f t="shared" si="381"/>
        <v>538.01</v>
      </c>
      <c r="I2363" s="157">
        <f>VLOOKUP($A2363,'2024-25 Salary &amp; Benefits'!$A:$I,3,FALSE)</f>
        <v>1</v>
      </c>
      <c r="J2363" s="157">
        <f>VLOOKUP($A2363,'2024-25 Salary &amp; Benefits'!$A:$I,4,FALSE)</f>
        <v>1</v>
      </c>
      <c r="K2363" s="144">
        <f t="shared" si="382"/>
        <v>538.01</v>
      </c>
      <c r="L2363" s="143">
        <f t="shared" si="383"/>
        <v>1.5780000000000001</v>
      </c>
      <c r="M2363" s="145">
        <f>'2024-25 Salary &amp; Benefits'!$E$6</f>
        <v>72728</v>
      </c>
      <c r="N2363" s="145">
        <f>'2024-25 Salary &amp; Benefits'!$F$6</f>
        <v>78209</v>
      </c>
      <c r="O2363" s="9">
        <f t="shared" si="384"/>
        <v>114764.78</v>
      </c>
      <c r="P2363" s="9">
        <f t="shared" si="385"/>
        <v>8649.0200000000041</v>
      </c>
      <c r="Q2363" s="9">
        <f>'2024-25 Salary &amp; Benefits'!G$6</f>
        <v>14418.72</v>
      </c>
      <c r="R2363" s="146">
        <f>'2024-25 Salary &amp; Benefits'!H$6</f>
        <v>0.18149999999999999</v>
      </c>
      <c r="S2363" s="146">
        <f>'2024-25 Salary &amp; Benefits'!I$6</f>
        <v>0.17510000000000001</v>
      </c>
      <c r="T2363" s="9">
        <f t="shared" si="386"/>
        <v>45096.99</v>
      </c>
      <c r="U2363" s="9">
        <f t="shared" si="387"/>
        <v>2056.9</v>
      </c>
      <c r="V2363" s="9">
        <f t="shared" si="388"/>
        <v>360.16</v>
      </c>
      <c r="W2363" s="9">
        <f t="shared" si="389"/>
        <v>2417.06</v>
      </c>
      <c r="X2363" s="22">
        <f t="shared" si="390"/>
        <v>170927.84999999998</v>
      </c>
    </row>
    <row r="2364" spans="1:24">
      <c r="A2364" s="78" t="s">
        <v>2520</v>
      </c>
      <c r="B2364" s="90" t="s">
        <v>2143</v>
      </c>
      <c r="C2364" s="3">
        <v>3264</v>
      </c>
      <c r="D2364" t="s">
        <v>2153</v>
      </c>
      <c r="E2364" s="110" t="str">
        <f>VLOOKUP($C2364,'2023-24 School Level AAFTE'!$C$4:$L$2380,9,FALSE)</f>
        <v>Yes</v>
      </c>
      <c r="F2364" s="98">
        <f>VLOOKUP($C2364,'2023-24 School Level AAFTE'!$C$4:$J$2380,8,FALSE)</f>
        <v>467.57</v>
      </c>
      <c r="G2364" s="100">
        <f>IFERROR(IF(E2364= "yes",VLOOKUP(C2364,Summary!$B:$I,5,0),0),0)</f>
        <v>0</v>
      </c>
      <c r="H2364" s="99">
        <f t="shared" si="381"/>
        <v>467.57</v>
      </c>
      <c r="I2364" s="157">
        <f>VLOOKUP($A2364,'2024-25 Salary &amp; Benefits'!$A:$I,3,FALSE)</f>
        <v>1</v>
      </c>
      <c r="J2364" s="157">
        <f>VLOOKUP($A2364,'2024-25 Salary &amp; Benefits'!$A:$I,4,FALSE)</f>
        <v>1</v>
      </c>
      <c r="K2364" s="144">
        <f t="shared" si="382"/>
        <v>467.57</v>
      </c>
      <c r="L2364" s="143">
        <f t="shared" si="383"/>
        <v>1.3720000000000001</v>
      </c>
      <c r="M2364" s="145">
        <f>'2024-25 Salary &amp; Benefits'!$E$6</f>
        <v>72728</v>
      </c>
      <c r="N2364" s="145">
        <f>'2024-25 Salary &amp; Benefits'!$F$6</f>
        <v>78209</v>
      </c>
      <c r="O2364" s="9">
        <f t="shared" si="384"/>
        <v>99782.82</v>
      </c>
      <c r="P2364" s="9">
        <f t="shared" si="385"/>
        <v>7519.929999999993</v>
      </c>
      <c r="Q2364" s="9">
        <f>'2024-25 Salary &amp; Benefits'!G$6</f>
        <v>14418.72</v>
      </c>
      <c r="R2364" s="146">
        <f>'2024-25 Salary &amp; Benefits'!H$6</f>
        <v>0.18149999999999999</v>
      </c>
      <c r="S2364" s="146">
        <f>'2024-25 Salary &amp; Benefits'!I$6</f>
        <v>0.17510000000000001</v>
      </c>
      <c r="T2364" s="9">
        <f t="shared" si="386"/>
        <v>39209.81</v>
      </c>
      <c r="U2364" s="9">
        <f t="shared" si="387"/>
        <v>1788.38</v>
      </c>
      <c r="V2364" s="9">
        <f t="shared" si="388"/>
        <v>313.14999999999998</v>
      </c>
      <c r="W2364" s="9">
        <f t="shared" si="389"/>
        <v>2101.5300000000002</v>
      </c>
      <c r="X2364" s="22">
        <f t="shared" si="390"/>
        <v>148614.09</v>
      </c>
    </row>
    <row r="2365" spans="1:24">
      <c r="A2365" s="78" t="s">
        <v>2520</v>
      </c>
      <c r="B2365" s="90" t="s">
        <v>2143</v>
      </c>
      <c r="C2365" s="3">
        <v>2529</v>
      </c>
      <c r="D2365" t="s">
        <v>142</v>
      </c>
      <c r="E2365" s="110" t="str">
        <f>VLOOKUP($C2365,'2023-24 School Level AAFTE'!$C$4:$L$2380,9,FALSE)</f>
        <v>Yes</v>
      </c>
      <c r="F2365" s="98">
        <f>VLOOKUP($C2365,'2023-24 School Level AAFTE'!$C$4:$J$2380,8,FALSE)</f>
        <v>474</v>
      </c>
      <c r="G2365" s="100">
        <f>IFERROR(IF(E2365= "yes",VLOOKUP(C2365,Summary!$B:$I,5,0),0),0)</f>
        <v>0</v>
      </c>
      <c r="H2365" s="99">
        <f t="shared" si="381"/>
        <v>474</v>
      </c>
      <c r="I2365" s="157">
        <f>VLOOKUP($A2365,'2024-25 Salary &amp; Benefits'!$A:$I,3,FALSE)</f>
        <v>1</v>
      </c>
      <c r="J2365" s="157">
        <f>VLOOKUP($A2365,'2024-25 Salary &amp; Benefits'!$A:$I,4,FALSE)</f>
        <v>1</v>
      </c>
      <c r="K2365" s="144">
        <f t="shared" si="382"/>
        <v>474</v>
      </c>
      <c r="L2365" s="143">
        <f t="shared" si="383"/>
        <v>1.39</v>
      </c>
      <c r="M2365" s="145">
        <f>'2024-25 Salary &amp; Benefits'!$E$6</f>
        <v>72728</v>
      </c>
      <c r="N2365" s="145">
        <f>'2024-25 Salary &amp; Benefits'!$F$6</f>
        <v>78209</v>
      </c>
      <c r="O2365" s="9">
        <f t="shared" si="384"/>
        <v>101091.92</v>
      </c>
      <c r="P2365" s="9">
        <f t="shared" si="385"/>
        <v>7618.5899999999965</v>
      </c>
      <c r="Q2365" s="9">
        <f>'2024-25 Salary &amp; Benefits'!G$6</f>
        <v>14418.72</v>
      </c>
      <c r="R2365" s="146">
        <f>'2024-25 Salary &amp; Benefits'!H$6</f>
        <v>0.18149999999999999</v>
      </c>
      <c r="S2365" s="146">
        <f>'2024-25 Salary &amp; Benefits'!I$6</f>
        <v>0.17510000000000001</v>
      </c>
      <c r="T2365" s="9">
        <f t="shared" si="386"/>
        <v>39724.22</v>
      </c>
      <c r="U2365" s="9">
        <f t="shared" si="387"/>
        <v>1811.84</v>
      </c>
      <c r="V2365" s="9">
        <f t="shared" si="388"/>
        <v>317.25</v>
      </c>
      <c r="W2365" s="9">
        <f t="shared" si="389"/>
        <v>2129.09</v>
      </c>
      <c r="X2365" s="22">
        <f t="shared" si="390"/>
        <v>150563.82</v>
      </c>
    </row>
    <row r="2366" spans="1:24">
      <c r="A2366" s="78" t="s">
        <v>2520</v>
      </c>
      <c r="B2366" s="90" t="s">
        <v>2143</v>
      </c>
      <c r="C2366" s="3">
        <v>4093</v>
      </c>
      <c r="D2366" t="s">
        <v>2158</v>
      </c>
      <c r="E2366" s="110" t="str">
        <f>VLOOKUP($C2366,'2023-24 School Level AAFTE'!$C$4:$L$2380,9,FALSE)</f>
        <v>Yes</v>
      </c>
      <c r="F2366" s="98">
        <f>VLOOKUP($C2366,'2023-24 School Level AAFTE'!$C$4:$J$2380,8,FALSE)</f>
        <v>174.56</v>
      </c>
      <c r="G2366" s="100">
        <f>IFERROR(IF(E2366= "yes",VLOOKUP(C2366,Summary!$B:$I,5,0),0),0)</f>
        <v>0</v>
      </c>
      <c r="H2366" s="99">
        <f t="shared" si="381"/>
        <v>174.56</v>
      </c>
      <c r="I2366" s="157">
        <f>VLOOKUP($A2366,'2024-25 Salary &amp; Benefits'!$A:$I,3,FALSE)</f>
        <v>1</v>
      </c>
      <c r="J2366" s="157">
        <f>VLOOKUP($A2366,'2024-25 Salary &amp; Benefits'!$A:$I,4,FALSE)</f>
        <v>1</v>
      </c>
      <c r="K2366" s="144">
        <f t="shared" si="382"/>
        <v>174.56</v>
      </c>
      <c r="L2366" s="143">
        <f t="shared" si="383"/>
        <v>0.51200000000000001</v>
      </c>
      <c r="M2366" s="145">
        <f>'2024-25 Salary &amp; Benefits'!$E$6</f>
        <v>72728</v>
      </c>
      <c r="N2366" s="145">
        <f>'2024-25 Salary &amp; Benefits'!$F$6</f>
        <v>78209</v>
      </c>
      <c r="O2366" s="9">
        <f t="shared" si="384"/>
        <v>37236.74</v>
      </c>
      <c r="P2366" s="9">
        <f t="shared" si="385"/>
        <v>2806.2700000000041</v>
      </c>
      <c r="Q2366" s="9">
        <f>'2024-25 Salary &amp; Benefits'!G$6</f>
        <v>14418.72</v>
      </c>
      <c r="R2366" s="146">
        <f>'2024-25 Salary &amp; Benefits'!H$6</f>
        <v>0.18149999999999999</v>
      </c>
      <c r="S2366" s="146">
        <f>'2024-25 Salary &amp; Benefits'!I$6</f>
        <v>0.17510000000000001</v>
      </c>
      <c r="T2366" s="9">
        <f t="shared" si="386"/>
        <v>14632.23</v>
      </c>
      <c r="U2366" s="9">
        <f t="shared" si="387"/>
        <v>667.38</v>
      </c>
      <c r="V2366" s="9">
        <f t="shared" si="388"/>
        <v>116.86</v>
      </c>
      <c r="W2366" s="9">
        <f t="shared" si="389"/>
        <v>784.24</v>
      </c>
      <c r="X2366" s="22">
        <f t="shared" si="390"/>
        <v>55459.48</v>
      </c>
    </row>
    <row r="2367" spans="1:24">
      <c r="A2367" s="78" t="s">
        <v>2520</v>
      </c>
      <c r="B2367" s="90" t="s">
        <v>2143</v>
      </c>
      <c r="C2367" s="3">
        <v>2314</v>
      </c>
      <c r="D2367" t="s">
        <v>628</v>
      </c>
      <c r="E2367" s="110" t="str">
        <f>VLOOKUP($C2367,'2023-24 School Level AAFTE'!$C$4:$L$2380,9,FALSE)</f>
        <v>Yes</v>
      </c>
      <c r="F2367" s="98">
        <f>VLOOKUP($C2367,'2023-24 School Level AAFTE'!$C$4:$J$2380,8,FALSE)</f>
        <v>747.08</v>
      </c>
      <c r="G2367" s="100">
        <f>IFERROR(IF(E2367= "yes",VLOOKUP(C2367,Summary!$B:$I,5,0),0),0)</f>
        <v>0</v>
      </c>
      <c r="H2367" s="99">
        <f t="shared" si="381"/>
        <v>747.08</v>
      </c>
      <c r="I2367" s="157">
        <f>VLOOKUP($A2367,'2024-25 Salary &amp; Benefits'!$A:$I,3,FALSE)</f>
        <v>1</v>
      </c>
      <c r="J2367" s="157">
        <f>VLOOKUP($A2367,'2024-25 Salary &amp; Benefits'!$A:$I,4,FALSE)</f>
        <v>1</v>
      </c>
      <c r="K2367" s="144">
        <f t="shared" si="382"/>
        <v>747.08</v>
      </c>
      <c r="L2367" s="143">
        <f t="shared" si="383"/>
        <v>2.1909999999999998</v>
      </c>
      <c r="M2367" s="145">
        <f>'2024-25 Salary &amp; Benefits'!$E$6</f>
        <v>72728</v>
      </c>
      <c r="N2367" s="145">
        <f>'2024-25 Salary &amp; Benefits'!$F$6</f>
        <v>78209</v>
      </c>
      <c r="O2367" s="9">
        <f t="shared" si="384"/>
        <v>159347.04999999999</v>
      </c>
      <c r="P2367" s="9">
        <f t="shared" si="385"/>
        <v>12008.870000000024</v>
      </c>
      <c r="Q2367" s="9">
        <f>'2024-25 Salary &amp; Benefits'!G$6</f>
        <v>14418.72</v>
      </c>
      <c r="R2367" s="146">
        <f>'2024-25 Salary &amp; Benefits'!H$6</f>
        <v>0.18149999999999999</v>
      </c>
      <c r="S2367" s="146">
        <f>'2024-25 Salary &amp; Benefits'!I$6</f>
        <v>0.17510000000000001</v>
      </c>
      <c r="T2367" s="9">
        <f t="shared" si="386"/>
        <v>62615.66</v>
      </c>
      <c r="U2367" s="9">
        <f t="shared" si="387"/>
        <v>2855.93</v>
      </c>
      <c r="V2367" s="9">
        <f t="shared" si="388"/>
        <v>500.07</v>
      </c>
      <c r="W2367" s="9">
        <f t="shared" si="389"/>
        <v>3356</v>
      </c>
      <c r="X2367" s="22">
        <f t="shared" si="390"/>
        <v>237327.58000000002</v>
      </c>
    </row>
    <row r="2368" spans="1:24">
      <c r="A2368" s="78" t="s">
        <v>2520</v>
      </c>
      <c r="B2368" s="90" t="s">
        <v>2143</v>
      </c>
      <c r="C2368" s="3">
        <v>3312</v>
      </c>
      <c r="D2368" t="s">
        <v>2154</v>
      </c>
      <c r="E2368" s="110" t="str">
        <f>VLOOKUP($C2368,'2023-24 School Level AAFTE'!$C$4:$L$2380,9,FALSE)</f>
        <v>Yes</v>
      </c>
      <c r="F2368" s="98">
        <f>VLOOKUP($C2368,'2023-24 School Level AAFTE'!$C$4:$J$2380,8,FALSE)</f>
        <v>429.14</v>
      </c>
      <c r="G2368" s="100">
        <f>IFERROR(IF(E2368= "yes",VLOOKUP(C2368,Summary!$B:$I,5,0),0),0)</f>
        <v>0</v>
      </c>
      <c r="H2368" s="99">
        <f t="shared" si="381"/>
        <v>429.14</v>
      </c>
      <c r="I2368" s="157">
        <f>VLOOKUP($A2368,'2024-25 Salary &amp; Benefits'!$A:$I,3,FALSE)</f>
        <v>1</v>
      </c>
      <c r="J2368" s="157">
        <f>VLOOKUP($A2368,'2024-25 Salary &amp; Benefits'!$A:$I,4,FALSE)</f>
        <v>1</v>
      </c>
      <c r="K2368" s="144">
        <f t="shared" si="382"/>
        <v>429.14</v>
      </c>
      <c r="L2368" s="143">
        <f t="shared" si="383"/>
        <v>1.2589999999999999</v>
      </c>
      <c r="M2368" s="145">
        <f>'2024-25 Salary &amp; Benefits'!$E$6</f>
        <v>72728</v>
      </c>
      <c r="N2368" s="145">
        <f>'2024-25 Salary &amp; Benefits'!$F$6</f>
        <v>78209</v>
      </c>
      <c r="O2368" s="9">
        <f t="shared" si="384"/>
        <v>91564.55</v>
      </c>
      <c r="P2368" s="9">
        <f t="shared" si="385"/>
        <v>6900.5800000000017</v>
      </c>
      <c r="Q2368" s="9">
        <f>'2024-25 Salary &amp; Benefits'!G$6</f>
        <v>14418.72</v>
      </c>
      <c r="R2368" s="146">
        <f>'2024-25 Salary &amp; Benefits'!H$6</f>
        <v>0.18149999999999999</v>
      </c>
      <c r="S2368" s="146">
        <f>'2024-25 Salary &amp; Benefits'!I$6</f>
        <v>0.17510000000000001</v>
      </c>
      <c r="T2368" s="9">
        <f t="shared" si="386"/>
        <v>35980.43</v>
      </c>
      <c r="U2368" s="9">
        <f t="shared" si="387"/>
        <v>1641.09</v>
      </c>
      <c r="V2368" s="9">
        <f t="shared" si="388"/>
        <v>287.35000000000002</v>
      </c>
      <c r="W2368" s="9">
        <f t="shared" si="389"/>
        <v>1928.44</v>
      </c>
      <c r="X2368" s="22">
        <f t="shared" si="390"/>
        <v>136374</v>
      </c>
    </row>
    <row r="2369" spans="1:24">
      <c r="A2369" s="78" t="s">
        <v>2520</v>
      </c>
      <c r="B2369" s="90" t="s">
        <v>2143</v>
      </c>
      <c r="C2369" s="3">
        <v>3368</v>
      </c>
      <c r="D2369" t="s">
        <v>2155</v>
      </c>
      <c r="E2369" s="110" t="str">
        <f>VLOOKUP($C2369,'2023-24 School Level AAFTE'!$C$4:$L$2380,9,FALSE)</f>
        <v>Yes</v>
      </c>
      <c r="F2369" s="98">
        <f>VLOOKUP($C2369,'2023-24 School Level AAFTE'!$C$4:$J$2380,8,FALSE)</f>
        <v>833.47</v>
      </c>
      <c r="G2369" s="100">
        <f>IFERROR(IF(E2369= "yes",VLOOKUP(C2369,Summary!$B:$I,5,0),0),0)</f>
        <v>0</v>
      </c>
      <c r="H2369" s="99">
        <f t="shared" si="381"/>
        <v>833.47</v>
      </c>
      <c r="I2369" s="157">
        <f>VLOOKUP($A2369,'2024-25 Salary &amp; Benefits'!$A:$I,3,FALSE)</f>
        <v>1</v>
      </c>
      <c r="J2369" s="157">
        <f>VLOOKUP($A2369,'2024-25 Salary &amp; Benefits'!$A:$I,4,FALSE)</f>
        <v>1</v>
      </c>
      <c r="K2369" s="144">
        <f t="shared" si="382"/>
        <v>833.47</v>
      </c>
      <c r="L2369" s="143">
        <f t="shared" si="383"/>
        <v>2.4449999999999998</v>
      </c>
      <c r="M2369" s="145">
        <f>'2024-25 Salary &amp; Benefits'!$E$6</f>
        <v>72728</v>
      </c>
      <c r="N2369" s="145">
        <f>'2024-25 Salary &amp; Benefits'!$F$6</f>
        <v>78209</v>
      </c>
      <c r="O2369" s="9">
        <f t="shared" si="384"/>
        <v>177819.96</v>
      </c>
      <c r="P2369" s="9">
        <f t="shared" si="385"/>
        <v>13401.050000000017</v>
      </c>
      <c r="Q2369" s="9">
        <f>'2024-25 Salary &amp; Benefits'!G$6</f>
        <v>14418.72</v>
      </c>
      <c r="R2369" s="146">
        <f>'2024-25 Salary &amp; Benefits'!H$6</f>
        <v>0.18149999999999999</v>
      </c>
      <c r="S2369" s="146">
        <f>'2024-25 Salary &amp; Benefits'!I$6</f>
        <v>0.17510000000000001</v>
      </c>
      <c r="T2369" s="9">
        <f t="shared" si="386"/>
        <v>69874.62</v>
      </c>
      <c r="U2369" s="9">
        <f t="shared" si="387"/>
        <v>3187.02</v>
      </c>
      <c r="V2369" s="9">
        <f t="shared" si="388"/>
        <v>558.04999999999995</v>
      </c>
      <c r="W2369" s="9">
        <f t="shared" si="389"/>
        <v>3745.0699999999997</v>
      </c>
      <c r="X2369" s="22">
        <f t="shared" si="390"/>
        <v>264840.7</v>
      </c>
    </row>
    <row r="2370" spans="1:24">
      <c r="A2370" s="78" t="s">
        <v>2520</v>
      </c>
      <c r="B2370" s="90" t="s">
        <v>2143</v>
      </c>
      <c r="C2370" s="3">
        <v>5153</v>
      </c>
      <c r="D2370" t="s">
        <v>2159</v>
      </c>
      <c r="E2370" s="110" t="str">
        <f>VLOOKUP($C2370,'2023-24 School Level AAFTE'!$C$4:$L$2380,9,FALSE)</f>
        <v>Yes</v>
      </c>
      <c r="F2370" s="98">
        <f>VLOOKUP($C2370,'2023-24 School Level AAFTE'!$C$4:$J$2380,8,FALSE)</f>
        <v>343.9</v>
      </c>
      <c r="G2370" s="100">
        <f>IFERROR(IF(E2370= "yes",VLOOKUP(C2370,Summary!$B:$I,5,0),0),0)</f>
        <v>0</v>
      </c>
      <c r="H2370" s="99">
        <f t="shared" si="381"/>
        <v>343.9</v>
      </c>
      <c r="I2370" s="157">
        <f>VLOOKUP($A2370,'2024-25 Salary &amp; Benefits'!$A:$I,3,FALSE)</f>
        <v>1</v>
      </c>
      <c r="J2370" s="157">
        <f>VLOOKUP($A2370,'2024-25 Salary &amp; Benefits'!$A:$I,4,FALSE)</f>
        <v>1</v>
      </c>
      <c r="K2370" s="144">
        <f t="shared" si="382"/>
        <v>343.9</v>
      </c>
      <c r="L2370" s="143">
        <f t="shared" si="383"/>
        <v>1.0089999999999999</v>
      </c>
      <c r="M2370" s="145">
        <f>'2024-25 Salary &amp; Benefits'!$E$6</f>
        <v>72728</v>
      </c>
      <c r="N2370" s="145">
        <f>'2024-25 Salary &amp; Benefits'!$F$6</f>
        <v>78209</v>
      </c>
      <c r="O2370" s="9">
        <f t="shared" si="384"/>
        <v>73382.55</v>
      </c>
      <c r="P2370" s="9">
        <f t="shared" si="385"/>
        <v>5530.3300000000017</v>
      </c>
      <c r="Q2370" s="9">
        <f>'2024-25 Salary &amp; Benefits'!G$6</f>
        <v>14418.72</v>
      </c>
      <c r="R2370" s="146">
        <f>'2024-25 Salary &amp; Benefits'!H$6</f>
        <v>0.18149999999999999</v>
      </c>
      <c r="S2370" s="146">
        <f>'2024-25 Salary &amp; Benefits'!I$6</f>
        <v>0.17510000000000001</v>
      </c>
      <c r="T2370" s="9">
        <f t="shared" si="386"/>
        <v>28835.78</v>
      </c>
      <c r="U2370" s="9">
        <f t="shared" si="387"/>
        <v>1315.21</v>
      </c>
      <c r="V2370" s="9">
        <f t="shared" si="388"/>
        <v>230.29</v>
      </c>
      <c r="W2370" s="9">
        <f t="shared" si="389"/>
        <v>1545.5</v>
      </c>
      <c r="X2370" s="22">
        <f t="shared" si="390"/>
        <v>109294.16</v>
      </c>
    </row>
    <row r="2371" spans="1:24">
      <c r="A2371" s="78" t="s">
        <v>2520</v>
      </c>
      <c r="B2371" s="90" t="s">
        <v>2143</v>
      </c>
      <c r="C2371" s="3">
        <v>5355</v>
      </c>
      <c r="D2371" t="s">
        <v>2161</v>
      </c>
      <c r="E2371" s="110" t="str">
        <f>VLOOKUP($C2371,'2023-24 School Level AAFTE'!$C$4:$L$2380,9,FALSE)</f>
        <v>Yes</v>
      </c>
      <c r="F2371" s="98">
        <f>VLOOKUP($C2371,'2023-24 School Level AAFTE'!$C$4:$J$2380,8,FALSE)</f>
        <v>110.43</v>
      </c>
      <c r="G2371" s="100">
        <f>IFERROR(IF(E2371= "yes",VLOOKUP(C2371,Summary!$B:$I,5,0),0),0)</f>
        <v>0</v>
      </c>
      <c r="H2371" s="99">
        <f t="shared" si="381"/>
        <v>110.43</v>
      </c>
      <c r="I2371" s="157">
        <f>VLOOKUP($A2371,'2024-25 Salary &amp; Benefits'!$A:$I,3,FALSE)</f>
        <v>1</v>
      </c>
      <c r="J2371" s="157">
        <f>VLOOKUP($A2371,'2024-25 Salary &amp; Benefits'!$A:$I,4,FALSE)</f>
        <v>1</v>
      </c>
      <c r="K2371" s="144">
        <f t="shared" si="382"/>
        <v>110.43</v>
      </c>
      <c r="L2371" s="143">
        <f t="shared" si="383"/>
        <v>0.32400000000000001</v>
      </c>
      <c r="M2371" s="145">
        <f>'2024-25 Salary &amp; Benefits'!$E$6</f>
        <v>72728</v>
      </c>
      <c r="N2371" s="145">
        <f>'2024-25 Salary &amp; Benefits'!$F$6</f>
        <v>78209</v>
      </c>
      <c r="O2371" s="9">
        <f t="shared" si="384"/>
        <v>23563.87</v>
      </c>
      <c r="P2371" s="9">
        <f t="shared" si="385"/>
        <v>1775.8500000000022</v>
      </c>
      <c r="Q2371" s="9">
        <f>'2024-25 Salary &amp; Benefits'!G$6</f>
        <v>14418.72</v>
      </c>
      <c r="R2371" s="146">
        <f>'2024-25 Salary &amp; Benefits'!H$6</f>
        <v>0.18149999999999999</v>
      </c>
      <c r="S2371" s="146">
        <f>'2024-25 Salary &amp; Benefits'!I$6</f>
        <v>0.17510000000000001</v>
      </c>
      <c r="T2371" s="9">
        <f t="shared" si="386"/>
        <v>9259.4599999999991</v>
      </c>
      <c r="U2371" s="9">
        <f t="shared" si="387"/>
        <v>422.33</v>
      </c>
      <c r="V2371" s="9">
        <f t="shared" si="388"/>
        <v>73.95</v>
      </c>
      <c r="W2371" s="9">
        <f t="shared" si="389"/>
        <v>496.28</v>
      </c>
      <c r="X2371" s="22">
        <f t="shared" si="390"/>
        <v>35095.460000000006</v>
      </c>
    </row>
    <row r="2372" spans="1:24">
      <c r="A2372" s="78" t="s">
        <v>2520</v>
      </c>
      <c r="B2372" s="90" t="s">
        <v>2143</v>
      </c>
      <c r="C2372" s="3">
        <v>5224</v>
      </c>
      <c r="D2372" t="s">
        <v>2160</v>
      </c>
      <c r="E2372" s="110" t="str">
        <f>VLOOKUP($C2372,'2023-24 School Level AAFTE'!$C$4:$L$2380,9,FALSE)</f>
        <v>Yes</v>
      </c>
      <c r="F2372" s="98">
        <f>VLOOKUP($C2372,'2023-24 School Level AAFTE'!$C$4:$J$2380,8,FALSE)</f>
        <v>77.91</v>
      </c>
      <c r="G2372" s="100">
        <f>IFERROR(IF(E2372= "yes",VLOOKUP(C2372,Summary!$B:$I,5,0),0),0)</f>
        <v>0</v>
      </c>
      <c r="H2372" s="99">
        <f t="shared" ref="H2372:H2386" si="391">IF(E2372= "yes", F2372,0)</f>
        <v>77.91</v>
      </c>
      <c r="I2372" s="157">
        <f>VLOOKUP($A2372,'2024-25 Salary &amp; Benefits'!$A:$I,3,FALSE)</f>
        <v>1</v>
      </c>
      <c r="J2372" s="157">
        <f>VLOOKUP($A2372,'2024-25 Salary &amp; Benefits'!$A:$I,4,FALSE)</f>
        <v>1</v>
      </c>
      <c r="K2372" s="144">
        <f t="shared" ref="K2372:K2386" si="392">IF(G2372&gt;0,G2372,H2372)</f>
        <v>77.91</v>
      </c>
      <c r="L2372" s="143">
        <f t="shared" ref="L2372:L2386" si="393">ROUND((($K2372*1.1*36)/15)/900,3)</f>
        <v>0.22900000000000001</v>
      </c>
      <c r="M2372" s="145">
        <f>'2024-25 Salary &amp; Benefits'!$E$6</f>
        <v>72728</v>
      </c>
      <c r="N2372" s="145">
        <f>'2024-25 Salary &amp; Benefits'!$F$6</f>
        <v>78209</v>
      </c>
      <c r="O2372" s="9">
        <f t="shared" ref="O2372:O2386" si="394">ROUND($I2372*$M2372*$L2372,2)</f>
        <v>16654.71</v>
      </c>
      <c r="P2372" s="9">
        <f t="shared" ref="P2372:P2386" si="395">ROUND($J2372*$N2372*$L2372,2)-O2372</f>
        <v>1255.1500000000015</v>
      </c>
      <c r="Q2372" s="9">
        <f>'2024-25 Salary &amp; Benefits'!G$6</f>
        <v>14418.72</v>
      </c>
      <c r="R2372" s="146">
        <f>'2024-25 Salary &amp; Benefits'!H$6</f>
        <v>0.18149999999999999</v>
      </c>
      <c r="S2372" s="146">
        <f>'2024-25 Salary &amp; Benefits'!I$6</f>
        <v>0.17510000000000001</v>
      </c>
      <c r="T2372" s="9">
        <f t="shared" ref="T2372:T2386" si="396">ROUND(O2372*R2372+P2372*S2372+L2372*Q2372,2)</f>
        <v>6544.49</v>
      </c>
      <c r="U2372" s="9">
        <f t="shared" ref="U2372:U2386" si="397">ROUND((($N2372*$J2372*$L2372)/180)*3,2)</f>
        <v>298.5</v>
      </c>
      <c r="V2372" s="9">
        <f t="shared" ref="V2372:V2386" si="398">ROUND(U2372*S2372,2)</f>
        <v>52.27</v>
      </c>
      <c r="W2372" s="9">
        <f t="shared" ref="W2372:W2386" si="399">SUM(U2372:V2372)</f>
        <v>350.77</v>
      </c>
      <c r="X2372" s="22">
        <f t="shared" ref="X2372:X2386" si="400">SUM(T2372,O2372:P2372,W2372)</f>
        <v>24805.119999999999</v>
      </c>
    </row>
    <row r="2373" spans="1:24">
      <c r="A2373" s="78" t="s">
        <v>2481</v>
      </c>
      <c r="B2373" s="90" t="s">
        <v>1938</v>
      </c>
      <c r="C2373" s="3">
        <v>4346</v>
      </c>
      <c r="D2373" t="s">
        <v>1945</v>
      </c>
      <c r="E2373" s="110" t="str">
        <f>VLOOKUP($C2373,'2023-24 School Level AAFTE'!$C$4:$L$2380,9,FALSE)</f>
        <v>Yes</v>
      </c>
      <c r="F2373" s="98">
        <f>VLOOKUP($C2373,'2023-24 School Level AAFTE'!$C$4:$J$2380,8,FALSE)</f>
        <v>475.82</v>
      </c>
      <c r="G2373" s="100">
        <f>IFERROR(IF(E2373= "yes",VLOOKUP(C2373,Summary!$B:$I,5,0),0),0)</f>
        <v>0</v>
      </c>
      <c r="H2373" s="99">
        <f t="shared" si="391"/>
        <v>475.82</v>
      </c>
      <c r="I2373" s="157">
        <f>VLOOKUP($A2373,'2024-25 Salary &amp; Benefits'!$A:$I,3,FALSE)</f>
        <v>1.06</v>
      </c>
      <c r="J2373" s="157">
        <f>VLOOKUP($A2373,'2024-25 Salary &amp; Benefits'!$A:$I,4,FALSE)</f>
        <v>1.06</v>
      </c>
      <c r="K2373" s="144">
        <f t="shared" si="392"/>
        <v>475.82</v>
      </c>
      <c r="L2373" s="143">
        <f t="shared" si="393"/>
        <v>1.3959999999999999</v>
      </c>
      <c r="M2373" s="145">
        <f>'2024-25 Salary &amp; Benefits'!$E$6</f>
        <v>72728</v>
      </c>
      <c r="N2373" s="145">
        <f>'2024-25 Salary &amp; Benefits'!$F$6</f>
        <v>78209</v>
      </c>
      <c r="O2373" s="9">
        <f t="shared" si="394"/>
        <v>107619.99</v>
      </c>
      <c r="P2373" s="9">
        <f t="shared" si="395"/>
        <v>8110.5599999999977</v>
      </c>
      <c r="Q2373" s="9">
        <f>'2024-25 Salary &amp; Benefits'!G$6</f>
        <v>14418.72</v>
      </c>
      <c r="R2373" s="146">
        <f>'2024-25 Salary &amp; Benefits'!H$6</f>
        <v>0.18149999999999999</v>
      </c>
      <c r="S2373" s="146">
        <f>'2024-25 Salary &amp; Benefits'!I$6</f>
        <v>0.17510000000000001</v>
      </c>
      <c r="T2373" s="9">
        <f t="shared" si="396"/>
        <v>41081.72</v>
      </c>
      <c r="U2373" s="9">
        <f t="shared" si="397"/>
        <v>1928.84</v>
      </c>
      <c r="V2373" s="9">
        <f t="shared" si="398"/>
        <v>337.74</v>
      </c>
      <c r="W2373" s="9">
        <f t="shared" si="399"/>
        <v>2266.58</v>
      </c>
      <c r="X2373" s="22">
        <f t="shared" si="400"/>
        <v>159078.85</v>
      </c>
    </row>
    <row r="2374" spans="1:24">
      <c r="A2374" s="78" t="s">
        <v>2481</v>
      </c>
      <c r="B2374" s="90" t="s">
        <v>1938</v>
      </c>
      <c r="C2374" s="3">
        <v>5018</v>
      </c>
      <c r="D2374" t="s">
        <v>1947</v>
      </c>
      <c r="E2374" s="110" t="str">
        <f>VLOOKUP($C2374,'2023-24 School Level AAFTE'!$C$4:$L$2380,9,FALSE)</f>
        <v>No</v>
      </c>
      <c r="F2374" s="98">
        <f>VLOOKUP($C2374,'2023-24 School Level AAFTE'!$C$4:$J$2380,8,FALSE)</f>
        <v>287.97000000000003</v>
      </c>
      <c r="G2374" s="100">
        <f>IFERROR(IF(E2374= "yes",VLOOKUP(C2374,Summary!$B:$I,5,0),0),0)</f>
        <v>0</v>
      </c>
      <c r="H2374" s="99">
        <f t="shared" si="391"/>
        <v>0</v>
      </c>
      <c r="I2374" s="157">
        <f>VLOOKUP($A2374,'2024-25 Salary &amp; Benefits'!$A:$I,3,FALSE)</f>
        <v>1.06</v>
      </c>
      <c r="J2374" s="157">
        <f>VLOOKUP($A2374,'2024-25 Salary &amp; Benefits'!$A:$I,4,FALSE)</f>
        <v>1.06</v>
      </c>
      <c r="K2374" s="144">
        <f t="shared" si="392"/>
        <v>0</v>
      </c>
      <c r="L2374" s="143">
        <f t="shared" si="393"/>
        <v>0</v>
      </c>
      <c r="M2374" s="145">
        <f>'2024-25 Salary &amp; Benefits'!$E$6</f>
        <v>72728</v>
      </c>
      <c r="N2374" s="145">
        <f>'2024-25 Salary &amp; Benefits'!$F$6</f>
        <v>78209</v>
      </c>
      <c r="O2374" s="9">
        <f t="shared" si="394"/>
        <v>0</v>
      </c>
      <c r="P2374" s="9">
        <f t="shared" si="395"/>
        <v>0</v>
      </c>
      <c r="Q2374" s="9">
        <f>'2024-25 Salary &amp; Benefits'!G$6</f>
        <v>14418.72</v>
      </c>
      <c r="R2374" s="146">
        <f>'2024-25 Salary &amp; Benefits'!H$6</f>
        <v>0.18149999999999999</v>
      </c>
      <c r="S2374" s="146">
        <f>'2024-25 Salary &amp; Benefits'!I$6</f>
        <v>0.17510000000000001</v>
      </c>
      <c r="T2374" s="9">
        <f t="shared" si="396"/>
        <v>0</v>
      </c>
      <c r="U2374" s="9">
        <f t="shared" si="397"/>
        <v>0</v>
      </c>
      <c r="V2374" s="9">
        <f t="shared" si="398"/>
        <v>0</v>
      </c>
      <c r="W2374" s="9">
        <f t="shared" si="399"/>
        <v>0</v>
      </c>
      <c r="X2374" s="22">
        <f t="shared" si="400"/>
        <v>0</v>
      </c>
    </row>
    <row r="2375" spans="1:24">
      <c r="A2375" s="78" t="s">
        <v>2481</v>
      </c>
      <c r="B2375" s="90" t="s">
        <v>1938</v>
      </c>
      <c r="C2375" s="3">
        <v>2260</v>
      </c>
      <c r="D2375" t="s">
        <v>1940</v>
      </c>
      <c r="E2375" s="110" t="str">
        <f>VLOOKUP($C2375,'2023-24 School Level AAFTE'!$C$4:$L$2380,9,FALSE)</f>
        <v>No</v>
      </c>
      <c r="F2375" s="98">
        <f>VLOOKUP($C2375,'2023-24 School Level AAFTE'!$C$4:$J$2380,8,FALSE)</f>
        <v>384.39</v>
      </c>
      <c r="G2375" s="100">
        <f>IFERROR(IF(E2375= "yes",VLOOKUP(C2375,Summary!$B:$I,5,0),0),0)</f>
        <v>0</v>
      </c>
      <c r="H2375" s="99">
        <f t="shared" si="391"/>
        <v>0</v>
      </c>
      <c r="I2375" s="157">
        <f>VLOOKUP($A2375,'2024-25 Salary &amp; Benefits'!$A:$I,3,FALSE)</f>
        <v>1.06</v>
      </c>
      <c r="J2375" s="157">
        <f>VLOOKUP($A2375,'2024-25 Salary &amp; Benefits'!$A:$I,4,FALSE)</f>
        <v>1.06</v>
      </c>
      <c r="K2375" s="144">
        <f t="shared" si="392"/>
        <v>0</v>
      </c>
      <c r="L2375" s="143">
        <f t="shared" si="393"/>
        <v>0</v>
      </c>
      <c r="M2375" s="145">
        <f>'2024-25 Salary &amp; Benefits'!$E$6</f>
        <v>72728</v>
      </c>
      <c r="N2375" s="145">
        <f>'2024-25 Salary &amp; Benefits'!$F$6</f>
        <v>78209</v>
      </c>
      <c r="O2375" s="9">
        <f t="shared" si="394"/>
        <v>0</v>
      </c>
      <c r="P2375" s="9">
        <f t="shared" si="395"/>
        <v>0</v>
      </c>
      <c r="Q2375" s="9">
        <f>'2024-25 Salary &amp; Benefits'!G$6</f>
        <v>14418.72</v>
      </c>
      <c r="R2375" s="146">
        <f>'2024-25 Salary &amp; Benefits'!H$6</f>
        <v>0.18149999999999999</v>
      </c>
      <c r="S2375" s="146">
        <f>'2024-25 Salary &amp; Benefits'!I$6</f>
        <v>0.17510000000000001</v>
      </c>
      <c r="T2375" s="9">
        <f t="shared" si="396"/>
        <v>0</v>
      </c>
      <c r="U2375" s="9">
        <f t="shared" si="397"/>
        <v>0</v>
      </c>
      <c r="V2375" s="9">
        <f t="shared" si="398"/>
        <v>0</v>
      </c>
      <c r="W2375" s="9">
        <f t="shared" si="399"/>
        <v>0</v>
      </c>
      <c r="X2375" s="22">
        <f t="shared" si="400"/>
        <v>0</v>
      </c>
    </row>
    <row r="2376" spans="1:24">
      <c r="A2376" s="78" t="s">
        <v>2481</v>
      </c>
      <c r="B2376" s="90" t="s">
        <v>1938</v>
      </c>
      <c r="C2376" s="3">
        <v>4451</v>
      </c>
      <c r="D2376" t="s">
        <v>1946</v>
      </c>
      <c r="E2376" s="110" t="str">
        <f>VLOOKUP($C2376,'2023-24 School Level AAFTE'!$C$4:$L$2380,9,FALSE)</f>
        <v>No</v>
      </c>
      <c r="F2376" s="98">
        <f>VLOOKUP($C2376,'2023-24 School Level AAFTE'!$C$4:$J$2380,8,FALSE)</f>
        <v>379.99</v>
      </c>
      <c r="G2376" s="100">
        <f>IFERROR(IF(E2376= "yes",VLOOKUP(C2376,Summary!$B:$I,5,0),0),0)</f>
        <v>0</v>
      </c>
      <c r="H2376" s="99">
        <f t="shared" si="391"/>
        <v>0</v>
      </c>
      <c r="I2376" s="157">
        <f>VLOOKUP($A2376,'2024-25 Salary &amp; Benefits'!$A:$I,3,FALSE)</f>
        <v>1.06</v>
      </c>
      <c r="J2376" s="157">
        <f>VLOOKUP($A2376,'2024-25 Salary &amp; Benefits'!$A:$I,4,FALSE)</f>
        <v>1.06</v>
      </c>
      <c r="K2376" s="144">
        <f t="shared" si="392"/>
        <v>0</v>
      </c>
      <c r="L2376" s="143">
        <f t="shared" si="393"/>
        <v>0</v>
      </c>
      <c r="M2376" s="145">
        <f>'2024-25 Salary &amp; Benefits'!$E$6</f>
        <v>72728</v>
      </c>
      <c r="N2376" s="145">
        <f>'2024-25 Salary &amp; Benefits'!$F$6</f>
        <v>78209</v>
      </c>
      <c r="O2376" s="9">
        <f t="shared" si="394"/>
        <v>0</v>
      </c>
      <c r="P2376" s="9">
        <f t="shared" si="395"/>
        <v>0</v>
      </c>
      <c r="Q2376" s="9">
        <f>'2024-25 Salary &amp; Benefits'!G$6</f>
        <v>14418.72</v>
      </c>
      <c r="R2376" s="146">
        <f>'2024-25 Salary &amp; Benefits'!H$6</f>
        <v>0.18149999999999999</v>
      </c>
      <c r="S2376" s="146">
        <f>'2024-25 Salary &amp; Benefits'!I$6</f>
        <v>0.17510000000000001</v>
      </c>
      <c r="T2376" s="9">
        <f t="shared" si="396"/>
        <v>0</v>
      </c>
      <c r="U2376" s="9">
        <f t="shared" si="397"/>
        <v>0</v>
      </c>
      <c r="V2376" s="9">
        <f t="shared" si="398"/>
        <v>0</v>
      </c>
      <c r="W2376" s="9">
        <f t="shared" si="399"/>
        <v>0</v>
      </c>
      <c r="X2376" s="22">
        <f t="shared" si="400"/>
        <v>0</v>
      </c>
    </row>
    <row r="2377" spans="1:24">
      <c r="A2377" s="78" t="s">
        <v>2481</v>
      </c>
      <c r="B2377" s="90" t="s">
        <v>1938</v>
      </c>
      <c r="C2377" s="3">
        <v>5052</v>
      </c>
      <c r="D2377" t="s">
        <v>1948</v>
      </c>
      <c r="E2377" s="110" t="str">
        <f>VLOOKUP($C2377,'2023-24 School Level AAFTE'!$C$4:$L$2380,9,FALSE)</f>
        <v>No</v>
      </c>
      <c r="F2377" s="98">
        <f>VLOOKUP($C2377,'2023-24 School Level AAFTE'!$C$4:$J$2380,8,FALSE)</f>
        <v>578.65</v>
      </c>
      <c r="G2377" s="100">
        <f>IFERROR(IF(E2377= "yes",VLOOKUP(C2377,Summary!$B:$I,5,0),0),0)</f>
        <v>0</v>
      </c>
      <c r="H2377" s="99">
        <f t="shared" si="391"/>
        <v>0</v>
      </c>
      <c r="I2377" s="157">
        <f>VLOOKUP($A2377,'2024-25 Salary &amp; Benefits'!$A:$I,3,FALSE)</f>
        <v>1.06</v>
      </c>
      <c r="J2377" s="157">
        <f>VLOOKUP($A2377,'2024-25 Salary &amp; Benefits'!$A:$I,4,FALSE)</f>
        <v>1.06</v>
      </c>
      <c r="K2377" s="144">
        <f t="shared" si="392"/>
        <v>0</v>
      </c>
      <c r="L2377" s="143">
        <f t="shared" si="393"/>
        <v>0</v>
      </c>
      <c r="M2377" s="145">
        <f>'2024-25 Salary &amp; Benefits'!$E$6</f>
        <v>72728</v>
      </c>
      <c r="N2377" s="145">
        <f>'2024-25 Salary &amp; Benefits'!$F$6</f>
        <v>78209</v>
      </c>
      <c r="O2377" s="9">
        <f t="shared" si="394"/>
        <v>0</v>
      </c>
      <c r="P2377" s="9">
        <f t="shared" si="395"/>
        <v>0</v>
      </c>
      <c r="Q2377" s="9">
        <f>'2024-25 Salary &amp; Benefits'!G$6</f>
        <v>14418.72</v>
      </c>
      <c r="R2377" s="146">
        <f>'2024-25 Salary &amp; Benefits'!H$6</f>
        <v>0.18149999999999999</v>
      </c>
      <c r="S2377" s="146">
        <f>'2024-25 Salary &amp; Benefits'!I$6</f>
        <v>0.17510000000000001</v>
      </c>
      <c r="T2377" s="9">
        <f t="shared" si="396"/>
        <v>0</v>
      </c>
      <c r="U2377" s="9">
        <f t="shared" si="397"/>
        <v>0</v>
      </c>
      <c r="V2377" s="9">
        <f t="shared" si="398"/>
        <v>0</v>
      </c>
      <c r="W2377" s="9">
        <f t="shared" si="399"/>
        <v>0</v>
      </c>
      <c r="X2377" s="22">
        <f t="shared" si="400"/>
        <v>0</v>
      </c>
    </row>
    <row r="2378" spans="1:24">
      <c r="A2378" s="78" t="s">
        <v>2481</v>
      </c>
      <c r="B2378" s="90" t="s">
        <v>1938</v>
      </c>
      <c r="C2378" s="3">
        <v>3848</v>
      </c>
      <c r="D2378" t="s">
        <v>1943</v>
      </c>
      <c r="E2378" s="110" t="str">
        <f>VLOOKUP($C2378,'2023-24 School Level AAFTE'!$C$4:$L$2380,9,FALSE)</f>
        <v>No</v>
      </c>
      <c r="F2378" s="98">
        <f>VLOOKUP($C2378,'2023-24 School Level AAFTE'!$C$4:$J$2380,8,FALSE)</f>
        <v>667.51</v>
      </c>
      <c r="G2378" s="100">
        <f>IFERROR(IF(E2378= "yes",VLOOKUP(C2378,Summary!$B:$I,5,0),0),0)</f>
        <v>0</v>
      </c>
      <c r="H2378" s="99">
        <f t="shared" si="391"/>
        <v>0</v>
      </c>
      <c r="I2378" s="157">
        <f>VLOOKUP($A2378,'2024-25 Salary &amp; Benefits'!$A:$I,3,FALSE)</f>
        <v>1.06</v>
      </c>
      <c r="J2378" s="157">
        <f>VLOOKUP($A2378,'2024-25 Salary &amp; Benefits'!$A:$I,4,FALSE)</f>
        <v>1.06</v>
      </c>
      <c r="K2378" s="144">
        <f t="shared" si="392"/>
        <v>0</v>
      </c>
      <c r="L2378" s="143">
        <f t="shared" si="393"/>
        <v>0</v>
      </c>
      <c r="M2378" s="145">
        <f>'2024-25 Salary &amp; Benefits'!$E$6</f>
        <v>72728</v>
      </c>
      <c r="N2378" s="145">
        <f>'2024-25 Salary &amp; Benefits'!$F$6</f>
        <v>78209</v>
      </c>
      <c r="O2378" s="9">
        <f t="shared" si="394"/>
        <v>0</v>
      </c>
      <c r="P2378" s="9">
        <f t="shared" si="395"/>
        <v>0</v>
      </c>
      <c r="Q2378" s="9">
        <f>'2024-25 Salary &amp; Benefits'!G$6</f>
        <v>14418.72</v>
      </c>
      <c r="R2378" s="146">
        <f>'2024-25 Salary &amp; Benefits'!H$6</f>
        <v>0.18149999999999999</v>
      </c>
      <c r="S2378" s="146">
        <f>'2024-25 Salary &amp; Benefits'!I$6</f>
        <v>0.17510000000000001</v>
      </c>
      <c r="T2378" s="9">
        <f t="shared" si="396"/>
        <v>0</v>
      </c>
      <c r="U2378" s="9">
        <f t="shared" si="397"/>
        <v>0</v>
      </c>
      <c r="V2378" s="9">
        <f t="shared" si="398"/>
        <v>0</v>
      </c>
      <c r="W2378" s="9">
        <f t="shared" si="399"/>
        <v>0</v>
      </c>
      <c r="X2378" s="22">
        <f t="shared" si="400"/>
        <v>0</v>
      </c>
    </row>
    <row r="2379" spans="1:24">
      <c r="A2379" s="78" t="s">
        <v>2481</v>
      </c>
      <c r="B2379" s="90" t="s">
        <v>1938</v>
      </c>
      <c r="C2379" s="3">
        <v>1627</v>
      </c>
      <c r="D2379" t="s">
        <v>1939</v>
      </c>
      <c r="E2379" s="110" t="str">
        <f>VLOOKUP($C2379,'2023-24 School Level AAFTE'!$C$4:$L$2380,9,FALSE)</f>
        <v>Yes</v>
      </c>
      <c r="F2379" s="98">
        <f>VLOOKUP($C2379,'2023-24 School Level AAFTE'!$C$4:$J$2380,8,FALSE)</f>
        <v>166.3</v>
      </c>
      <c r="G2379" s="100">
        <f>IFERROR(IF(E2379= "yes",VLOOKUP(C2379,Summary!$B:$I,5,0),0),0)</f>
        <v>0</v>
      </c>
      <c r="H2379" s="99">
        <f t="shared" si="391"/>
        <v>166.3</v>
      </c>
      <c r="I2379" s="157">
        <f>VLOOKUP($A2379,'2024-25 Salary &amp; Benefits'!$A:$I,3,FALSE)</f>
        <v>1.06</v>
      </c>
      <c r="J2379" s="157">
        <f>VLOOKUP($A2379,'2024-25 Salary &amp; Benefits'!$A:$I,4,FALSE)</f>
        <v>1.06</v>
      </c>
      <c r="K2379" s="144">
        <f t="shared" si="392"/>
        <v>166.3</v>
      </c>
      <c r="L2379" s="143">
        <f t="shared" si="393"/>
        <v>0.48799999999999999</v>
      </c>
      <c r="M2379" s="145">
        <f>'2024-25 Salary &amp; Benefits'!$E$6</f>
        <v>72728</v>
      </c>
      <c r="N2379" s="145">
        <f>'2024-25 Salary &amp; Benefits'!$F$6</f>
        <v>78209</v>
      </c>
      <c r="O2379" s="9">
        <f t="shared" si="394"/>
        <v>37620.74</v>
      </c>
      <c r="P2379" s="9">
        <f t="shared" si="395"/>
        <v>2835.2099999999991</v>
      </c>
      <c r="Q2379" s="9">
        <f>'2024-25 Salary &amp; Benefits'!G$6</f>
        <v>14418.72</v>
      </c>
      <c r="R2379" s="146">
        <f>'2024-25 Salary &amp; Benefits'!H$6</f>
        <v>0.18149999999999999</v>
      </c>
      <c r="S2379" s="146">
        <f>'2024-25 Salary &amp; Benefits'!I$6</f>
        <v>0.17510000000000001</v>
      </c>
      <c r="T2379" s="9">
        <f t="shared" si="396"/>
        <v>14360.94</v>
      </c>
      <c r="U2379" s="9">
        <f t="shared" si="397"/>
        <v>674.27</v>
      </c>
      <c r="V2379" s="9">
        <f t="shared" si="398"/>
        <v>118.06</v>
      </c>
      <c r="W2379" s="9">
        <f t="shared" si="399"/>
        <v>792.32999999999993</v>
      </c>
      <c r="X2379" s="22">
        <f t="shared" si="400"/>
        <v>55609.22</v>
      </c>
    </row>
    <row r="2380" spans="1:24">
      <c r="A2380" s="78" t="s">
        <v>2481</v>
      </c>
      <c r="B2380" s="90" t="s">
        <v>1938</v>
      </c>
      <c r="C2380" s="3">
        <v>2633</v>
      </c>
      <c r="D2380" t="s">
        <v>1942</v>
      </c>
      <c r="E2380" s="110" t="str">
        <f>VLOOKUP($C2380,'2023-24 School Level AAFTE'!$C$4:$L$2380,9,FALSE)</f>
        <v>No</v>
      </c>
      <c r="F2380" s="98">
        <f>VLOOKUP($C2380,'2023-24 School Level AAFTE'!$C$4:$J$2380,8,FALSE)</f>
        <v>1652.53</v>
      </c>
      <c r="G2380" s="100">
        <f>IFERROR(IF(E2380= "yes",VLOOKUP(C2380,Summary!$B:$I,5,0),0),0)</f>
        <v>0</v>
      </c>
      <c r="H2380" s="99">
        <f t="shared" si="391"/>
        <v>0</v>
      </c>
      <c r="I2380" s="157">
        <f>VLOOKUP($A2380,'2024-25 Salary &amp; Benefits'!$A:$I,3,FALSE)</f>
        <v>1.06</v>
      </c>
      <c r="J2380" s="157">
        <f>VLOOKUP($A2380,'2024-25 Salary &amp; Benefits'!$A:$I,4,FALSE)</f>
        <v>1.06</v>
      </c>
      <c r="K2380" s="144">
        <f t="shared" si="392"/>
        <v>0</v>
      </c>
      <c r="L2380" s="143">
        <f t="shared" si="393"/>
        <v>0</v>
      </c>
      <c r="M2380" s="145">
        <f>'2024-25 Salary &amp; Benefits'!$E$6</f>
        <v>72728</v>
      </c>
      <c r="N2380" s="145">
        <f>'2024-25 Salary &amp; Benefits'!$F$6</f>
        <v>78209</v>
      </c>
      <c r="O2380" s="9">
        <f t="shared" si="394"/>
        <v>0</v>
      </c>
      <c r="P2380" s="9">
        <f t="shared" si="395"/>
        <v>0</v>
      </c>
      <c r="Q2380" s="9">
        <f>'2024-25 Salary &amp; Benefits'!G$6</f>
        <v>14418.72</v>
      </c>
      <c r="R2380" s="146">
        <f>'2024-25 Salary &amp; Benefits'!H$6</f>
        <v>0.18149999999999999</v>
      </c>
      <c r="S2380" s="146">
        <f>'2024-25 Salary &amp; Benefits'!I$6</f>
        <v>0.17510000000000001</v>
      </c>
      <c r="T2380" s="9">
        <f t="shared" si="396"/>
        <v>0</v>
      </c>
      <c r="U2380" s="9">
        <f t="shared" si="397"/>
        <v>0</v>
      </c>
      <c r="V2380" s="9">
        <f t="shared" si="398"/>
        <v>0</v>
      </c>
      <c r="W2380" s="9">
        <f t="shared" si="399"/>
        <v>0</v>
      </c>
      <c r="X2380" s="22">
        <f t="shared" si="400"/>
        <v>0</v>
      </c>
    </row>
    <row r="2381" spans="1:24">
      <c r="A2381" s="78" t="s">
        <v>2481</v>
      </c>
      <c r="B2381" s="90" t="s">
        <v>1938</v>
      </c>
      <c r="C2381" s="3">
        <v>2481</v>
      </c>
      <c r="D2381" t="s">
        <v>1941</v>
      </c>
      <c r="E2381" s="110" t="str">
        <f>VLOOKUP($C2381,'2023-24 School Level AAFTE'!$C$4:$L$2380,9,FALSE)</f>
        <v>No</v>
      </c>
      <c r="F2381" s="98">
        <f>VLOOKUP($C2381,'2023-24 School Level AAFTE'!$C$4:$J$2380,8,FALSE)</f>
        <v>682.21</v>
      </c>
      <c r="G2381" s="100">
        <f>IFERROR(IF(E2381= "yes",VLOOKUP(C2381,Summary!$B:$I,5,0),0),0)</f>
        <v>0</v>
      </c>
      <c r="H2381" s="99">
        <f t="shared" si="391"/>
        <v>0</v>
      </c>
      <c r="I2381" s="157">
        <f>VLOOKUP($A2381,'2024-25 Salary &amp; Benefits'!$A:$I,3,FALSE)</f>
        <v>1.06</v>
      </c>
      <c r="J2381" s="157">
        <f>VLOOKUP($A2381,'2024-25 Salary &amp; Benefits'!$A:$I,4,FALSE)</f>
        <v>1.06</v>
      </c>
      <c r="K2381" s="144">
        <f t="shared" si="392"/>
        <v>0</v>
      </c>
      <c r="L2381" s="143">
        <f t="shared" si="393"/>
        <v>0</v>
      </c>
      <c r="M2381" s="145">
        <f>'2024-25 Salary &amp; Benefits'!$E$6</f>
        <v>72728</v>
      </c>
      <c r="N2381" s="145">
        <f>'2024-25 Salary &amp; Benefits'!$F$6</f>
        <v>78209</v>
      </c>
      <c r="O2381" s="9">
        <f t="shared" si="394"/>
        <v>0</v>
      </c>
      <c r="P2381" s="9">
        <f t="shared" si="395"/>
        <v>0</v>
      </c>
      <c r="Q2381" s="9">
        <f>'2024-25 Salary &amp; Benefits'!G$6</f>
        <v>14418.72</v>
      </c>
      <c r="R2381" s="146">
        <f>'2024-25 Salary &amp; Benefits'!H$6</f>
        <v>0.18149999999999999</v>
      </c>
      <c r="S2381" s="146">
        <f>'2024-25 Salary &amp; Benefits'!I$6</f>
        <v>0.17510000000000001</v>
      </c>
      <c r="T2381" s="9">
        <f t="shared" si="396"/>
        <v>0</v>
      </c>
      <c r="U2381" s="9">
        <f t="shared" si="397"/>
        <v>0</v>
      </c>
      <c r="V2381" s="9">
        <f t="shared" si="398"/>
        <v>0</v>
      </c>
      <c r="W2381" s="9">
        <f t="shared" si="399"/>
        <v>0</v>
      </c>
      <c r="X2381" s="22">
        <f t="shared" si="400"/>
        <v>0</v>
      </c>
    </row>
    <row r="2382" spans="1:24">
      <c r="A2382" s="78" t="s">
        <v>2481</v>
      </c>
      <c r="B2382" s="90" t="s">
        <v>1938</v>
      </c>
      <c r="C2382" s="3">
        <v>4224</v>
      </c>
      <c r="D2382" t="s">
        <v>1944</v>
      </c>
      <c r="E2382" s="110" t="str">
        <f>VLOOKUP($C2382,'2023-24 School Level AAFTE'!$C$4:$L$2380,9,FALSE)</f>
        <v>No</v>
      </c>
      <c r="F2382" s="98">
        <f>VLOOKUP($C2382,'2023-24 School Level AAFTE'!$C$4:$J$2380,8,FALSE)</f>
        <v>426.37</v>
      </c>
      <c r="G2382" s="100">
        <f>IFERROR(IF(E2382= "yes",VLOOKUP(C2382,Summary!$B:$I,5,0),0),0)</f>
        <v>0</v>
      </c>
      <c r="H2382" s="99">
        <f t="shared" si="391"/>
        <v>0</v>
      </c>
      <c r="I2382" s="157">
        <f>VLOOKUP($A2382,'2024-25 Salary &amp; Benefits'!$A:$I,3,FALSE)</f>
        <v>1.06</v>
      </c>
      <c r="J2382" s="157">
        <f>VLOOKUP($A2382,'2024-25 Salary &amp; Benefits'!$A:$I,4,FALSE)</f>
        <v>1.06</v>
      </c>
      <c r="K2382" s="144">
        <f t="shared" si="392"/>
        <v>0</v>
      </c>
      <c r="L2382" s="143">
        <f t="shared" si="393"/>
        <v>0</v>
      </c>
      <c r="M2382" s="145">
        <f>'2024-25 Salary &amp; Benefits'!$E$6</f>
        <v>72728</v>
      </c>
      <c r="N2382" s="145">
        <f>'2024-25 Salary &amp; Benefits'!$F$6</f>
        <v>78209</v>
      </c>
      <c r="O2382" s="9">
        <f t="shared" si="394"/>
        <v>0</v>
      </c>
      <c r="P2382" s="9">
        <f t="shared" si="395"/>
        <v>0</v>
      </c>
      <c r="Q2382" s="9">
        <f>'2024-25 Salary &amp; Benefits'!G$6</f>
        <v>14418.72</v>
      </c>
      <c r="R2382" s="146">
        <f>'2024-25 Salary &amp; Benefits'!H$6</f>
        <v>0.18149999999999999</v>
      </c>
      <c r="S2382" s="146">
        <f>'2024-25 Salary &amp; Benefits'!I$6</f>
        <v>0.17510000000000001</v>
      </c>
      <c r="T2382" s="9">
        <f t="shared" si="396"/>
        <v>0</v>
      </c>
      <c r="U2382" s="9">
        <f t="shared" si="397"/>
        <v>0</v>
      </c>
      <c r="V2382" s="9">
        <f t="shared" si="398"/>
        <v>0</v>
      </c>
      <c r="W2382" s="9">
        <f t="shared" si="399"/>
        <v>0</v>
      </c>
      <c r="X2382" s="22">
        <f t="shared" si="400"/>
        <v>0</v>
      </c>
    </row>
    <row r="2383" spans="1:24">
      <c r="A2383" s="78" t="s">
        <v>2529</v>
      </c>
      <c r="B2383" s="90" t="s">
        <v>2207</v>
      </c>
      <c r="C2383" s="3">
        <v>2783</v>
      </c>
      <c r="D2383" t="s">
        <v>2209</v>
      </c>
      <c r="E2383" s="110" t="str">
        <f>VLOOKUP($C2383,'2023-24 School Level AAFTE'!$C$4:$L$2380,9,FALSE)</f>
        <v>Yes</v>
      </c>
      <c r="F2383" s="98">
        <f>VLOOKUP($C2383,'2023-24 School Level AAFTE'!$C$4:$J$2380,8,FALSE)</f>
        <v>315.13</v>
      </c>
      <c r="G2383" s="100">
        <f>IFERROR(IF(E2383= "yes",VLOOKUP(C2383,Summary!$B:$I,5,0),0),0)</f>
        <v>0</v>
      </c>
      <c r="H2383" s="99">
        <f t="shared" si="391"/>
        <v>315.13</v>
      </c>
      <c r="I2383" s="157">
        <f>VLOOKUP($A2383,'2024-25 Salary &amp; Benefits'!$A:$I,3,FALSE)</f>
        <v>1</v>
      </c>
      <c r="J2383" s="157">
        <f>VLOOKUP($A2383,'2024-25 Salary &amp; Benefits'!$A:$I,4,FALSE)</f>
        <v>1</v>
      </c>
      <c r="K2383" s="144">
        <f t="shared" si="392"/>
        <v>315.13</v>
      </c>
      <c r="L2383" s="143">
        <f t="shared" si="393"/>
        <v>0.92400000000000004</v>
      </c>
      <c r="M2383" s="145">
        <f>'2024-25 Salary &amp; Benefits'!$E$6</f>
        <v>72728</v>
      </c>
      <c r="N2383" s="145">
        <f>'2024-25 Salary &amp; Benefits'!$F$6</f>
        <v>78209</v>
      </c>
      <c r="O2383" s="9">
        <f t="shared" si="394"/>
        <v>67200.67</v>
      </c>
      <c r="P2383" s="9">
        <f t="shared" si="395"/>
        <v>5064.4499999999971</v>
      </c>
      <c r="Q2383" s="9">
        <f>'2024-25 Salary &amp; Benefits'!G$6</f>
        <v>14418.72</v>
      </c>
      <c r="R2383" s="146">
        <f>'2024-25 Salary &amp; Benefits'!H$6</f>
        <v>0.18149999999999999</v>
      </c>
      <c r="S2383" s="146">
        <f>'2024-25 Salary &amp; Benefits'!I$6</f>
        <v>0.17510000000000001</v>
      </c>
      <c r="T2383" s="9">
        <f t="shared" si="396"/>
        <v>26406.6</v>
      </c>
      <c r="U2383" s="9">
        <f t="shared" si="397"/>
        <v>1204.42</v>
      </c>
      <c r="V2383" s="9">
        <f t="shared" si="398"/>
        <v>210.89</v>
      </c>
      <c r="W2383" s="9">
        <f t="shared" si="399"/>
        <v>1415.31</v>
      </c>
      <c r="X2383" s="22">
        <f t="shared" si="400"/>
        <v>100087.02999999998</v>
      </c>
    </row>
    <row r="2384" spans="1:24">
      <c r="A2384" s="78" t="s">
        <v>2529</v>
      </c>
      <c r="B2384" s="90" t="s">
        <v>2207</v>
      </c>
      <c r="C2384" s="3">
        <v>2240</v>
      </c>
      <c r="D2384" t="s">
        <v>2208</v>
      </c>
      <c r="E2384" s="110" t="str">
        <f>VLOOKUP($C2384,'2023-24 School Level AAFTE'!$C$4:$L$2380,9,FALSE)</f>
        <v>Yes</v>
      </c>
      <c r="F2384" s="98">
        <f>VLOOKUP($C2384,'2023-24 School Level AAFTE'!$C$4:$J$2380,8,FALSE)</f>
        <v>442.83000000000004</v>
      </c>
      <c r="G2384" s="100">
        <f>IFERROR(IF(E2384= "yes",VLOOKUP(C2384,Summary!$B:$I,5,0),0),0)</f>
        <v>0</v>
      </c>
      <c r="H2384" s="99">
        <f t="shared" si="391"/>
        <v>442.83000000000004</v>
      </c>
      <c r="I2384" s="157">
        <f>VLOOKUP($A2384,'2024-25 Salary &amp; Benefits'!$A:$I,3,FALSE)</f>
        <v>1</v>
      </c>
      <c r="J2384" s="157">
        <f>VLOOKUP($A2384,'2024-25 Salary &amp; Benefits'!$A:$I,4,FALSE)</f>
        <v>1</v>
      </c>
      <c r="K2384" s="144">
        <f t="shared" si="392"/>
        <v>442.83000000000004</v>
      </c>
      <c r="L2384" s="143">
        <f t="shared" si="393"/>
        <v>1.2989999999999999</v>
      </c>
      <c r="M2384" s="145">
        <f>'2024-25 Salary &amp; Benefits'!$E$6</f>
        <v>72728</v>
      </c>
      <c r="N2384" s="145">
        <f>'2024-25 Salary &amp; Benefits'!$F$6</f>
        <v>78209</v>
      </c>
      <c r="O2384" s="9">
        <f t="shared" si="394"/>
        <v>94473.67</v>
      </c>
      <c r="P2384" s="9">
        <f t="shared" si="395"/>
        <v>7119.820000000007</v>
      </c>
      <c r="Q2384" s="9">
        <f>'2024-25 Salary &amp; Benefits'!G$6</f>
        <v>14418.72</v>
      </c>
      <c r="R2384" s="146">
        <f>'2024-25 Salary &amp; Benefits'!H$6</f>
        <v>0.18149999999999999</v>
      </c>
      <c r="S2384" s="146">
        <f>'2024-25 Salary &amp; Benefits'!I$6</f>
        <v>0.17510000000000001</v>
      </c>
      <c r="T2384" s="9">
        <f t="shared" si="396"/>
        <v>37123.57</v>
      </c>
      <c r="U2384" s="9">
        <f t="shared" si="397"/>
        <v>1693.22</v>
      </c>
      <c r="V2384" s="9">
        <f t="shared" si="398"/>
        <v>296.48</v>
      </c>
      <c r="W2384" s="9">
        <f t="shared" si="399"/>
        <v>1989.7</v>
      </c>
      <c r="X2384" s="22">
        <f t="shared" si="400"/>
        <v>140706.76</v>
      </c>
    </row>
    <row r="2385" spans="1:24">
      <c r="A2385" s="78" t="s">
        <v>2529</v>
      </c>
      <c r="B2385" s="90" t="s">
        <v>2207</v>
      </c>
      <c r="C2385" s="3">
        <v>4221</v>
      </c>
      <c r="D2385" t="s">
        <v>2210</v>
      </c>
      <c r="E2385" s="110" t="str">
        <f>VLOOKUP($C2385,'2023-24 School Level AAFTE'!$C$4:$L$2380,9,FALSE)</f>
        <v>Yes</v>
      </c>
      <c r="F2385" s="98">
        <f>VLOOKUP($C2385,'2023-24 School Level AAFTE'!$C$4:$J$2380,8,FALSE)</f>
        <v>265</v>
      </c>
      <c r="G2385" s="100">
        <f>IFERROR(IF(E2385= "yes",VLOOKUP(C2385,Summary!$B:$I,5,0),0),0)</f>
        <v>0</v>
      </c>
      <c r="H2385" s="99">
        <f t="shared" si="391"/>
        <v>265</v>
      </c>
      <c r="I2385" s="157">
        <f>VLOOKUP($A2385,'2024-25 Salary &amp; Benefits'!$A:$I,3,FALSE)</f>
        <v>1</v>
      </c>
      <c r="J2385" s="157">
        <f>VLOOKUP($A2385,'2024-25 Salary &amp; Benefits'!$A:$I,4,FALSE)</f>
        <v>1</v>
      </c>
      <c r="K2385" s="144">
        <f t="shared" si="392"/>
        <v>265</v>
      </c>
      <c r="L2385" s="143">
        <f t="shared" si="393"/>
        <v>0.77700000000000002</v>
      </c>
      <c r="M2385" s="145">
        <f>'2024-25 Salary &amp; Benefits'!$E$6</f>
        <v>72728</v>
      </c>
      <c r="N2385" s="145">
        <f>'2024-25 Salary &amp; Benefits'!$F$6</f>
        <v>78209</v>
      </c>
      <c r="O2385" s="9">
        <f t="shared" si="394"/>
        <v>56509.66</v>
      </c>
      <c r="P2385" s="9">
        <f t="shared" si="395"/>
        <v>4258.7299999999959</v>
      </c>
      <c r="Q2385" s="9">
        <f>'2024-25 Salary &amp; Benefits'!G$6</f>
        <v>14418.72</v>
      </c>
      <c r="R2385" s="146">
        <f>'2024-25 Salary &amp; Benefits'!H$6</f>
        <v>0.18149999999999999</v>
      </c>
      <c r="S2385" s="146">
        <f>'2024-25 Salary &amp; Benefits'!I$6</f>
        <v>0.17510000000000001</v>
      </c>
      <c r="T2385" s="9">
        <f t="shared" si="396"/>
        <v>22205.55</v>
      </c>
      <c r="U2385" s="9">
        <f t="shared" si="397"/>
        <v>1012.81</v>
      </c>
      <c r="V2385" s="9">
        <f t="shared" si="398"/>
        <v>177.34</v>
      </c>
      <c r="W2385" s="9">
        <f t="shared" si="399"/>
        <v>1190.1499999999999</v>
      </c>
      <c r="X2385" s="22">
        <f t="shared" si="400"/>
        <v>84164.09</v>
      </c>
    </row>
    <row r="2386" spans="1:24">
      <c r="A2386" s="78" t="s">
        <v>2529</v>
      </c>
      <c r="B2386" s="90" t="s">
        <v>2207</v>
      </c>
      <c r="C2386" s="3">
        <v>4481</v>
      </c>
      <c r="D2386" t="s">
        <v>2211</v>
      </c>
      <c r="E2386" s="110" t="str">
        <f>VLOOKUP($C2386,'2023-24 School Level AAFTE'!$C$4:$L$2380,9,FALSE)</f>
        <v>Yes</v>
      </c>
      <c r="F2386" s="98">
        <f>VLOOKUP($C2386,'2023-24 School Level AAFTE'!$C$4:$J$2380,8,FALSE)</f>
        <v>313.02</v>
      </c>
      <c r="G2386" s="100">
        <f>IFERROR(IF(E2386= "yes",VLOOKUP(C2386,Summary!$B:$I,5,0),0),0)</f>
        <v>0</v>
      </c>
      <c r="H2386" s="99">
        <f t="shared" si="391"/>
        <v>313.02</v>
      </c>
      <c r="I2386" s="157">
        <f>VLOOKUP($A2386,'2024-25 Salary &amp; Benefits'!$A:$I,3,FALSE)</f>
        <v>1</v>
      </c>
      <c r="J2386" s="157">
        <f>VLOOKUP($A2386,'2024-25 Salary &amp; Benefits'!$A:$I,4,FALSE)</f>
        <v>1</v>
      </c>
      <c r="K2386" s="144">
        <f t="shared" si="392"/>
        <v>313.02</v>
      </c>
      <c r="L2386" s="143">
        <f t="shared" si="393"/>
        <v>0.91800000000000004</v>
      </c>
      <c r="M2386" s="145">
        <f>'2024-25 Salary &amp; Benefits'!$E$6</f>
        <v>72728</v>
      </c>
      <c r="N2386" s="145">
        <f>'2024-25 Salary &amp; Benefits'!$F$6</f>
        <v>78209</v>
      </c>
      <c r="O2386" s="9">
        <f t="shared" si="394"/>
        <v>66764.3</v>
      </c>
      <c r="P2386" s="9">
        <f t="shared" si="395"/>
        <v>5031.5599999999977</v>
      </c>
      <c r="Q2386" s="9">
        <f>'2024-25 Salary &amp; Benefits'!G$6</f>
        <v>14418.72</v>
      </c>
      <c r="R2386" s="146">
        <f>'2024-25 Salary &amp; Benefits'!H$6</f>
        <v>0.18149999999999999</v>
      </c>
      <c r="S2386" s="146">
        <f>'2024-25 Salary &amp; Benefits'!I$6</f>
        <v>0.17510000000000001</v>
      </c>
      <c r="T2386" s="9">
        <f t="shared" si="396"/>
        <v>26235.13</v>
      </c>
      <c r="U2386" s="9">
        <f t="shared" si="397"/>
        <v>1196.5999999999999</v>
      </c>
      <c r="V2386" s="9">
        <f t="shared" si="398"/>
        <v>209.52</v>
      </c>
      <c r="W2386" s="9">
        <f t="shared" si="399"/>
        <v>1406.12</v>
      </c>
      <c r="X2386" s="22">
        <f t="shared" si="400"/>
        <v>99437.11</v>
      </c>
    </row>
    <row r="2387" spans="1:24">
      <c r="A2387" s="78"/>
      <c r="B2387" s="90"/>
      <c r="C2387" s="165"/>
      <c r="D2387" s="90"/>
      <c r="E2387" s="110"/>
      <c r="F2387" s="98"/>
      <c r="G2387" s="100"/>
      <c r="H2387" s="99"/>
      <c r="I2387" s="157"/>
      <c r="J2387" s="157"/>
      <c r="K2387" s="144"/>
      <c r="L2387" s="143"/>
      <c r="M2387" s="145"/>
      <c r="N2387" s="145"/>
      <c r="O2387" s="9"/>
      <c r="P2387" s="9"/>
      <c r="Q2387" s="9"/>
      <c r="R2387" s="146"/>
      <c r="S2387" s="146"/>
      <c r="T2387" s="9"/>
      <c r="U2387" s="9"/>
      <c r="V2387" s="9"/>
      <c r="W2387" s="9"/>
      <c r="X2387" s="22"/>
    </row>
    <row r="2388" spans="1:24">
      <c r="A2388" s="78"/>
      <c r="B2388" s="90"/>
      <c r="C2388" s="165"/>
      <c r="D2388" s="90"/>
      <c r="E2388" s="110"/>
      <c r="F2388" s="98"/>
      <c r="G2388" s="100"/>
      <c r="H2388" s="99"/>
      <c r="I2388" s="157"/>
      <c r="J2388" s="157"/>
      <c r="K2388" s="144"/>
      <c r="L2388" s="143"/>
      <c r="M2388" s="145"/>
      <c r="N2388" s="145"/>
      <c r="O2388" s="9"/>
      <c r="P2388" s="9"/>
      <c r="Q2388" s="9"/>
      <c r="R2388" s="146"/>
      <c r="S2388" s="146"/>
      <c r="T2388" s="9"/>
      <c r="U2388" s="9"/>
      <c r="V2388" s="9"/>
      <c r="W2388" s="9"/>
      <c r="X2388" s="22"/>
    </row>
    <row r="2389" spans="1:24">
      <c r="A2389" s="78"/>
      <c r="B2389" s="90"/>
      <c r="C2389" s="91"/>
      <c r="D2389" s="90"/>
      <c r="E2389" s="110"/>
      <c r="F2389" s="98"/>
      <c r="G2389" s="100"/>
      <c r="H2389" s="99"/>
      <c r="I2389" s="157"/>
      <c r="J2389" s="157"/>
      <c r="K2389" s="144"/>
      <c r="L2389" s="143"/>
      <c r="M2389" s="145"/>
      <c r="N2389" s="145"/>
      <c r="O2389" s="9"/>
      <c r="P2389" s="9"/>
      <c r="Q2389" s="9"/>
      <c r="R2389" s="146"/>
      <c r="S2389" s="146"/>
      <c r="T2389" s="9"/>
      <c r="U2389" s="9"/>
      <c r="V2389" s="9"/>
      <c r="W2389" s="9"/>
      <c r="X2389" s="22"/>
    </row>
    <row r="2390" spans="1:24">
      <c r="A2390" s="78"/>
      <c r="B2390" s="90"/>
      <c r="C2390" s="165"/>
      <c r="D2390" s="90"/>
      <c r="E2390" s="110"/>
      <c r="F2390" s="98"/>
      <c r="G2390" s="100"/>
      <c r="H2390" s="99"/>
      <c r="I2390" s="157"/>
      <c r="J2390" s="157"/>
      <c r="K2390" s="144"/>
      <c r="L2390" s="143"/>
      <c r="M2390" s="145"/>
      <c r="N2390" s="145"/>
      <c r="O2390" s="9"/>
      <c r="P2390" s="9"/>
      <c r="Q2390" s="9"/>
      <c r="R2390" s="146"/>
      <c r="S2390" s="146"/>
      <c r="T2390" s="9"/>
      <c r="U2390" s="9"/>
      <c r="V2390" s="9"/>
      <c r="W2390" s="9"/>
      <c r="X2390" s="22"/>
    </row>
    <row r="2391" spans="1:24">
      <c r="A2391" s="78"/>
      <c r="B2391" s="90"/>
      <c r="C2391" s="165"/>
      <c r="D2391" s="90"/>
      <c r="E2391" s="110"/>
      <c r="F2391" s="98"/>
      <c r="G2391" s="100"/>
      <c r="H2391" s="99"/>
      <c r="I2391" s="157"/>
      <c r="J2391" s="157"/>
      <c r="K2391" s="144"/>
      <c r="L2391" s="143"/>
      <c r="M2391" s="145"/>
      <c r="N2391" s="145"/>
      <c r="O2391" s="9"/>
      <c r="P2391" s="9"/>
      <c r="Q2391" s="9"/>
      <c r="R2391" s="146"/>
      <c r="S2391" s="146"/>
      <c r="T2391" s="9"/>
      <c r="U2391" s="9"/>
      <c r="V2391" s="9"/>
      <c r="W2391" s="9"/>
      <c r="X2391" s="22"/>
    </row>
    <row r="2392" spans="1:24">
      <c r="A2392" s="78"/>
      <c r="B2392" s="90"/>
      <c r="C2392" s="91"/>
      <c r="D2392" s="90"/>
      <c r="E2392" s="110"/>
      <c r="F2392" s="98"/>
      <c r="G2392" s="100"/>
      <c r="H2392" s="99"/>
      <c r="I2392" s="157"/>
      <c r="J2392" s="157"/>
      <c r="K2392" s="144"/>
      <c r="L2392" s="143"/>
      <c r="M2392" s="145"/>
      <c r="N2392" s="145"/>
      <c r="O2392" s="9"/>
      <c r="P2392" s="9"/>
      <c r="Q2392" s="9"/>
      <c r="R2392" s="146"/>
      <c r="S2392" s="146"/>
      <c r="T2392" s="9"/>
      <c r="U2392" s="9"/>
      <c r="V2392" s="9"/>
      <c r="W2392" s="9"/>
      <c r="X2392" s="22"/>
    </row>
    <row r="2393" spans="1:24">
      <c r="A2393" s="78"/>
      <c r="B2393" s="90"/>
      <c r="C2393" s="165"/>
      <c r="D2393" s="90"/>
      <c r="E2393" s="110"/>
      <c r="F2393" s="98"/>
      <c r="G2393" s="100"/>
      <c r="H2393" s="99"/>
      <c r="I2393" s="157"/>
      <c r="J2393" s="157"/>
      <c r="K2393" s="144"/>
      <c r="L2393" s="143"/>
      <c r="M2393" s="145"/>
      <c r="N2393" s="145"/>
      <c r="O2393" s="9"/>
      <c r="P2393" s="9"/>
      <c r="Q2393" s="9"/>
      <c r="R2393" s="146"/>
      <c r="S2393" s="146"/>
      <c r="T2393" s="9"/>
      <c r="U2393" s="9"/>
      <c r="V2393" s="9"/>
      <c r="W2393" s="9"/>
      <c r="X2393" s="22"/>
    </row>
    <row r="2394" spans="1:24">
      <c r="A2394" s="78"/>
      <c r="B2394" s="90"/>
      <c r="C2394" s="91"/>
      <c r="D2394" s="90"/>
      <c r="E2394" s="110"/>
      <c r="F2394" s="98"/>
      <c r="G2394" s="100"/>
      <c r="H2394" s="99"/>
      <c r="I2394" s="157"/>
      <c r="J2394" s="157"/>
      <c r="K2394" s="144"/>
      <c r="L2394" s="143"/>
      <c r="M2394" s="145"/>
      <c r="N2394" s="145"/>
      <c r="O2394" s="9"/>
      <c r="P2394" s="9"/>
      <c r="Q2394" s="9"/>
      <c r="R2394" s="146"/>
      <c r="S2394" s="146"/>
      <c r="T2394" s="9"/>
      <c r="U2394" s="9"/>
      <c r="V2394" s="9"/>
      <c r="W2394" s="9"/>
      <c r="X2394" s="22"/>
    </row>
    <row r="2395" spans="1:24">
      <c r="A2395" s="78"/>
      <c r="B2395" s="90"/>
      <c r="C2395" s="91"/>
      <c r="D2395" s="90"/>
      <c r="E2395" s="110"/>
      <c r="F2395" s="98"/>
      <c r="G2395" s="100"/>
      <c r="H2395" s="99"/>
      <c r="I2395" s="157"/>
      <c r="J2395" s="157"/>
      <c r="K2395" s="144"/>
      <c r="L2395" s="143"/>
      <c r="M2395" s="145"/>
      <c r="N2395" s="145"/>
      <c r="O2395" s="9"/>
      <c r="P2395" s="9"/>
      <c r="Q2395" s="9"/>
      <c r="R2395" s="146"/>
      <c r="S2395" s="146"/>
      <c r="T2395" s="9"/>
      <c r="U2395" s="9"/>
      <c r="V2395" s="9"/>
      <c r="W2395" s="9"/>
      <c r="X2395" s="22"/>
    </row>
    <row r="2396" spans="1:24">
      <c r="A2396" s="78"/>
      <c r="B2396" s="90"/>
      <c r="C2396" s="165"/>
      <c r="D2396" s="90"/>
      <c r="E2396" s="110"/>
      <c r="F2396" s="98"/>
      <c r="G2396" s="100"/>
      <c r="H2396" s="99"/>
      <c r="I2396" s="157"/>
      <c r="J2396" s="157"/>
      <c r="K2396" s="144"/>
      <c r="L2396" s="143"/>
      <c r="M2396" s="145"/>
      <c r="N2396" s="145"/>
      <c r="O2396" s="9"/>
      <c r="P2396" s="9"/>
      <c r="Q2396" s="9"/>
      <c r="R2396" s="146"/>
      <c r="S2396" s="146"/>
      <c r="T2396" s="9"/>
      <c r="U2396" s="9"/>
      <c r="V2396" s="9"/>
      <c r="W2396" s="9"/>
      <c r="X2396" s="22"/>
    </row>
    <row r="2397" spans="1:24">
      <c r="A2397" s="78"/>
      <c r="B2397" s="90"/>
      <c r="C2397" s="165"/>
      <c r="D2397" s="90"/>
      <c r="E2397" s="110"/>
      <c r="F2397" s="98"/>
      <c r="G2397" s="100"/>
      <c r="H2397" s="99"/>
      <c r="I2397" s="157"/>
      <c r="J2397" s="157"/>
      <c r="K2397" s="144"/>
      <c r="L2397" s="143"/>
      <c r="M2397" s="145"/>
      <c r="N2397" s="145"/>
      <c r="O2397" s="9"/>
      <c r="P2397" s="9"/>
      <c r="Q2397" s="9"/>
      <c r="R2397" s="146"/>
      <c r="S2397" s="146"/>
      <c r="T2397" s="9"/>
      <c r="U2397" s="9"/>
      <c r="V2397" s="9"/>
      <c r="W2397" s="9"/>
      <c r="X2397" s="22"/>
    </row>
    <row r="2398" spans="1:24">
      <c r="A2398" s="78"/>
      <c r="B2398" s="90"/>
      <c r="C2398" s="91"/>
      <c r="D2398" s="90"/>
      <c r="E2398" s="110"/>
      <c r="F2398" s="98"/>
      <c r="G2398" s="100"/>
      <c r="H2398" s="99"/>
      <c r="I2398" s="157"/>
      <c r="J2398" s="157"/>
      <c r="K2398" s="144"/>
      <c r="L2398" s="143"/>
      <c r="M2398" s="145"/>
      <c r="N2398" s="145"/>
      <c r="O2398" s="9"/>
      <c r="P2398" s="9"/>
      <c r="Q2398" s="9"/>
      <c r="R2398" s="146"/>
      <c r="S2398" s="146"/>
      <c r="T2398" s="9"/>
      <c r="U2398" s="9"/>
      <c r="V2398" s="9"/>
      <c r="W2398" s="9"/>
      <c r="X2398" s="22"/>
    </row>
    <row r="2399" spans="1:24">
      <c r="A2399" s="78"/>
      <c r="B2399" s="90"/>
      <c r="C2399" s="91"/>
      <c r="D2399" s="90"/>
      <c r="E2399" s="110"/>
      <c r="F2399" s="98"/>
      <c r="G2399" s="100"/>
      <c r="H2399" s="99"/>
      <c r="I2399" s="157"/>
      <c r="J2399" s="157"/>
      <c r="K2399" s="144"/>
      <c r="L2399" s="143"/>
      <c r="M2399" s="145"/>
      <c r="N2399" s="145"/>
      <c r="O2399" s="9"/>
      <c r="P2399" s="9"/>
      <c r="Q2399" s="9"/>
      <c r="R2399" s="146"/>
      <c r="S2399" s="146"/>
      <c r="T2399" s="9"/>
      <c r="U2399" s="9"/>
      <c r="V2399" s="9"/>
      <c r="W2399" s="9"/>
      <c r="X2399" s="22"/>
    </row>
    <row r="2400" spans="1:24">
      <c r="A2400" s="78"/>
      <c r="B2400" s="90"/>
      <c r="C2400" s="165"/>
      <c r="D2400" s="90"/>
      <c r="E2400" s="110"/>
      <c r="F2400" s="98"/>
      <c r="G2400" s="100"/>
      <c r="H2400" s="99"/>
      <c r="I2400" s="157"/>
      <c r="J2400" s="157"/>
      <c r="K2400" s="144"/>
      <c r="L2400" s="143"/>
      <c r="M2400" s="145"/>
      <c r="N2400" s="145"/>
      <c r="O2400" s="9"/>
      <c r="P2400" s="9"/>
      <c r="Q2400" s="9"/>
      <c r="R2400" s="146"/>
      <c r="S2400" s="146"/>
      <c r="T2400" s="9"/>
      <c r="U2400" s="9"/>
      <c r="V2400" s="9"/>
      <c r="W2400" s="9"/>
      <c r="X2400" s="22"/>
    </row>
    <row r="2401" spans="1:24">
      <c r="A2401" s="78"/>
      <c r="B2401" s="90"/>
      <c r="C2401" s="91"/>
      <c r="D2401" s="90"/>
      <c r="E2401" s="110"/>
      <c r="F2401" s="98"/>
      <c r="G2401" s="100"/>
      <c r="H2401" s="99"/>
      <c r="I2401" s="157"/>
      <c r="J2401" s="157"/>
      <c r="K2401" s="144"/>
      <c r="L2401" s="143"/>
      <c r="M2401" s="145"/>
      <c r="N2401" s="145"/>
      <c r="O2401" s="9"/>
      <c r="P2401" s="9"/>
      <c r="Q2401" s="9"/>
      <c r="R2401" s="146"/>
      <c r="S2401" s="146"/>
      <c r="T2401" s="9"/>
      <c r="U2401" s="9"/>
      <c r="V2401" s="9"/>
      <c r="W2401" s="9"/>
      <c r="X2401" s="22"/>
    </row>
    <row r="2402" spans="1:24">
      <c r="A2402" s="78"/>
      <c r="B2402" s="90"/>
      <c r="C2402" s="165"/>
      <c r="D2402" s="90"/>
      <c r="E2402" s="110"/>
      <c r="F2402" s="98"/>
      <c r="G2402" s="100"/>
      <c r="H2402" s="99"/>
      <c r="I2402" s="157"/>
      <c r="J2402" s="157"/>
      <c r="K2402" s="144"/>
      <c r="L2402" s="143"/>
      <c r="M2402" s="145"/>
      <c r="N2402" s="145"/>
      <c r="O2402" s="9"/>
      <c r="P2402" s="9"/>
      <c r="Q2402" s="9"/>
      <c r="R2402" s="146"/>
      <c r="S2402" s="146"/>
      <c r="T2402" s="9"/>
      <c r="U2402" s="9"/>
      <c r="V2402" s="9"/>
      <c r="W2402" s="9"/>
      <c r="X2402" s="22"/>
    </row>
    <row r="2403" spans="1:24">
      <c r="A2403" s="78"/>
      <c r="B2403" s="90"/>
      <c r="C2403" s="91"/>
      <c r="D2403" s="90"/>
      <c r="E2403" s="110"/>
      <c r="F2403" s="98"/>
      <c r="G2403" s="100"/>
      <c r="H2403" s="99"/>
      <c r="I2403" s="157"/>
      <c r="J2403" s="157"/>
      <c r="K2403" s="144"/>
      <c r="L2403" s="143"/>
      <c r="M2403" s="145"/>
      <c r="N2403" s="145"/>
      <c r="O2403" s="9"/>
      <c r="P2403" s="9"/>
      <c r="Q2403" s="9"/>
      <c r="R2403" s="146"/>
      <c r="S2403" s="146"/>
      <c r="T2403" s="9"/>
      <c r="U2403" s="9"/>
      <c r="V2403" s="9"/>
      <c r="W2403" s="9"/>
      <c r="X2403" s="22"/>
    </row>
    <row r="2404" spans="1:24">
      <c r="A2404" s="78"/>
      <c r="B2404" s="90"/>
      <c r="C2404" s="165"/>
      <c r="D2404" s="90"/>
      <c r="E2404" s="110"/>
      <c r="F2404" s="98"/>
      <c r="G2404" s="100"/>
      <c r="H2404" s="99"/>
      <c r="I2404" s="157"/>
      <c r="J2404" s="157"/>
      <c r="K2404" s="144"/>
      <c r="L2404" s="143"/>
      <c r="M2404" s="145"/>
      <c r="N2404" s="145"/>
      <c r="O2404" s="9"/>
      <c r="P2404" s="9"/>
      <c r="Q2404" s="9"/>
      <c r="R2404" s="146"/>
      <c r="S2404" s="146"/>
      <c r="T2404" s="9"/>
      <c r="U2404" s="9"/>
      <c r="V2404" s="9"/>
      <c r="W2404" s="9"/>
      <c r="X2404" s="22"/>
    </row>
    <row r="2405" spans="1:24">
      <c r="A2405" s="78"/>
      <c r="B2405" s="90"/>
      <c r="C2405" s="165"/>
      <c r="D2405" s="90"/>
      <c r="E2405" s="110"/>
      <c r="F2405" s="98"/>
      <c r="G2405" s="100"/>
      <c r="H2405" s="99"/>
      <c r="I2405" s="157"/>
      <c r="J2405" s="157"/>
      <c r="K2405" s="144"/>
      <c r="L2405" s="143"/>
      <c r="M2405" s="145"/>
      <c r="N2405" s="145"/>
      <c r="O2405" s="9"/>
      <c r="P2405" s="9"/>
      <c r="Q2405" s="9"/>
      <c r="R2405" s="146"/>
      <c r="S2405" s="146"/>
      <c r="T2405" s="9"/>
      <c r="U2405" s="9"/>
      <c r="V2405" s="9"/>
      <c r="W2405" s="9"/>
      <c r="X2405" s="22"/>
    </row>
    <row r="2406" spans="1:24">
      <c r="A2406" s="78"/>
      <c r="B2406" s="90"/>
      <c r="C2406" s="91"/>
      <c r="D2406" s="90"/>
      <c r="E2406" s="110"/>
      <c r="F2406" s="98"/>
      <c r="G2406" s="100"/>
      <c r="H2406" s="99"/>
      <c r="I2406" s="157"/>
      <c r="J2406" s="157"/>
      <c r="K2406" s="144"/>
      <c r="L2406" s="143"/>
      <c r="M2406" s="145"/>
      <c r="N2406" s="145"/>
      <c r="O2406" s="9"/>
      <c r="P2406" s="9"/>
      <c r="Q2406" s="9"/>
      <c r="R2406" s="146"/>
      <c r="S2406" s="146"/>
      <c r="T2406" s="9"/>
      <c r="U2406" s="9"/>
      <c r="V2406" s="9"/>
      <c r="W2406" s="9"/>
      <c r="X2406" s="22"/>
    </row>
    <row r="2407" spans="1:24">
      <c r="A2407" s="78"/>
      <c r="B2407" s="90"/>
      <c r="C2407" s="165"/>
      <c r="D2407" s="90"/>
      <c r="E2407" s="110"/>
      <c r="F2407" s="98"/>
      <c r="G2407" s="100"/>
      <c r="H2407" s="99"/>
      <c r="I2407" s="157"/>
      <c r="J2407" s="157"/>
      <c r="K2407" s="144"/>
      <c r="L2407" s="143"/>
      <c r="M2407" s="145"/>
      <c r="N2407" s="145"/>
      <c r="O2407" s="9"/>
      <c r="P2407" s="9"/>
      <c r="Q2407" s="9"/>
      <c r="R2407" s="146"/>
      <c r="S2407" s="146"/>
      <c r="T2407" s="9"/>
      <c r="U2407" s="9"/>
      <c r="V2407" s="9"/>
      <c r="W2407" s="9"/>
      <c r="X2407" s="22"/>
    </row>
    <row r="2408" spans="1:24">
      <c r="A2408" s="78"/>
      <c r="B2408" s="90"/>
      <c r="C2408" s="91"/>
      <c r="D2408" s="90"/>
      <c r="E2408" s="110"/>
      <c r="F2408" s="98"/>
      <c r="G2408" s="100"/>
      <c r="H2408" s="99"/>
      <c r="I2408" s="157"/>
      <c r="J2408" s="157"/>
      <c r="K2408" s="144"/>
      <c r="L2408" s="143"/>
      <c r="M2408" s="145"/>
      <c r="N2408" s="145"/>
      <c r="O2408" s="9"/>
      <c r="P2408" s="9"/>
      <c r="Q2408" s="9"/>
      <c r="R2408" s="146"/>
      <c r="S2408" s="146"/>
      <c r="T2408" s="9"/>
      <c r="U2408" s="9"/>
      <c r="V2408" s="9"/>
      <c r="W2408" s="9"/>
      <c r="X2408" s="22"/>
    </row>
    <row r="2409" spans="1:24">
      <c r="A2409" s="78"/>
      <c r="B2409" s="90"/>
      <c r="C2409" s="91"/>
      <c r="D2409" s="90"/>
      <c r="E2409" s="110"/>
      <c r="F2409" s="98"/>
      <c r="G2409" s="100"/>
      <c r="H2409" s="99"/>
      <c r="I2409" s="157"/>
      <c r="J2409" s="157"/>
      <c r="K2409" s="144"/>
      <c r="L2409" s="143"/>
      <c r="M2409" s="145"/>
      <c r="N2409" s="145"/>
      <c r="O2409" s="9"/>
      <c r="P2409" s="9"/>
      <c r="Q2409" s="9"/>
      <c r="R2409" s="146"/>
      <c r="S2409" s="146"/>
      <c r="T2409" s="9"/>
      <c r="U2409" s="9"/>
      <c r="V2409" s="9"/>
      <c r="W2409" s="9"/>
      <c r="X2409" s="22"/>
    </row>
    <row r="2410" spans="1:24">
      <c r="A2410" s="78"/>
      <c r="B2410" s="90"/>
      <c r="C2410" s="165"/>
      <c r="D2410" s="90"/>
      <c r="E2410" s="110"/>
      <c r="F2410" s="98"/>
      <c r="G2410" s="100"/>
      <c r="H2410" s="99"/>
      <c r="I2410" s="157"/>
      <c r="J2410" s="157"/>
      <c r="K2410" s="144"/>
      <c r="L2410" s="143"/>
      <c r="M2410" s="145"/>
      <c r="N2410" s="145"/>
      <c r="O2410" s="9"/>
      <c r="P2410" s="9"/>
      <c r="Q2410" s="9"/>
      <c r="R2410" s="146"/>
      <c r="S2410" s="146"/>
      <c r="T2410" s="9"/>
      <c r="U2410" s="9"/>
      <c r="V2410" s="9"/>
      <c r="W2410" s="9"/>
      <c r="X2410" s="22"/>
    </row>
    <row r="2411" spans="1:24">
      <c r="A2411" s="78"/>
      <c r="B2411" s="90"/>
      <c r="C2411" s="165"/>
      <c r="D2411" s="90"/>
      <c r="E2411" s="110"/>
      <c r="F2411" s="98"/>
      <c r="G2411" s="100"/>
      <c r="H2411" s="99"/>
      <c r="I2411" s="157"/>
      <c r="J2411" s="157"/>
      <c r="K2411" s="144"/>
      <c r="L2411" s="143"/>
      <c r="M2411" s="145"/>
      <c r="N2411" s="145"/>
      <c r="O2411" s="9"/>
      <c r="P2411" s="9"/>
      <c r="Q2411" s="9"/>
      <c r="R2411" s="146"/>
      <c r="S2411" s="146"/>
      <c r="T2411" s="9"/>
      <c r="U2411" s="9"/>
      <c r="V2411" s="9"/>
      <c r="W2411" s="9"/>
      <c r="X2411" s="22"/>
    </row>
    <row r="2412" spans="1:24">
      <c r="A2412" s="78"/>
      <c r="B2412" s="90"/>
      <c r="C2412" s="165"/>
      <c r="D2412" s="90"/>
      <c r="E2412" s="110"/>
      <c r="F2412" s="98"/>
      <c r="G2412" s="100"/>
      <c r="H2412" s="99"/>
      <c r="I2412" s="157"/>
      <c r="J2412" s="157"/>
      <c r="K2412" s="144"/>
      <c r="L2412" s="143"/>
      <c r="M2412" s="145"/>
      <c r="N2412" s="145"/>
      <c r="O2412" s="9"/>
      <c r="P2412" s="9"/>
      <c r="Q2412" s="9"/>
      <c r="R2412" s="146"/>
      <c r="S2412" s="146"/>
      <c r="T2412" s="9"/>
      <c r="U2412" s="9"/>
      <c r="V2412" s="9"/>
      <c r="W2412" s="9"/>
      <c r="X2412" s="22"/>
    </row>
    <row r="2413" spans="1:24">
      <c r="A2413" s="78"/>
      <c r="B2413" s="90"/>
      <c r="C2413" s="91"/>
      <c r="D2413" s="81"/>
      <c r="E2413" s="110"/>
      <c r="F2413" s="98"/>
      <c r="G2413" s="100"/>
      <c r="H2413" s="99"/>
      <c r="I2413" s="157"/>
      <c r="J2413" s="157"/>
      <c r="K2413" s="144"/>
      <c r="L2413" s="143"/>
      <c r="M2413" s="145"/>
      <c r="N2413" s="145"/>
      <c r="O2413" s="9"/>
      <c r="P2413" s="9"/>
      <c r="Q2413" s="9"/>
      <c r="R2413" s="146"/>
      <c r="S2413" s="146"/>
      <c r="T2413" s="9"/>
      <c r="U2413" s="9"/>
      <c r="V2413" s="9"/>
      <c r="W2413" s="9"/>
      <c r="X2413" s="22"/>
    </row>
    <row r="2414" spans="1:24">
      <c r="A2414" s="78"/>
      <c r="B2414" s="90"/>
      <c r="C2414" s="165"/>
      <c r="D2414" s="90"/>
      <c r="E2414" s="110"/>
      <c r="F2414" s="98"/>
      <c r="G2414" s="100"/>
      <c r="H2414" s="99"/>
      <c r="I2414" s="157"/>
      <c r="J2414" s="157"/>
      <c r="K2414" s="144"/>
      <c r="L2414" s="143"/>
      <c r="M2414" s="145"/>
      <c r="N2414" s="145"/>
      <c r="O2414" s="9"/>
      <c r="P2414" s="9"/>
      <c r="Q2414" s="9"/>
      <c r="R2414" s="146"/>
      <c r="S2414" s="146"/>
      <c r="T2414" s="9"/>
      <c r="U2414" s="9"/>
      <c r="V2414" s="9"/>
      <c r="W2414" s="9"/>
      <c r="X2414" s="22"/>
    </row>
    <row r="2415" spans="1:24">
      <c r="A2415" s="78"/>
      <c r="B2415" s="90"/>
      <c r="C2415" s="165"/>
      <c r="D2415" s="90"/>
      <c r="E2415" s="110"/>
      <c r="F2415" s="98"/>
      <c r="G2415" s="100"/>
      <c r="H2415" s="99"/>
      <c r="I2415" s="157"/>
      <c r="J2415" s="157"/>
      <c r="K2415" s="144"/>
      <c r="L2415" s="143"/>
      <c r="M2415" s="145"/>
      <c r="N2415" s="145"/>
      <c r="O2415" s="9"/>
      <c r="P2415" s="9"/>
      <c r="Q2415" s="9"/>
      <c r="R2415" s="146"/>
      <c r="S2415" s="146"/>
      <c r="T2415" s="9"/>
      <c r="U2415" s="9"/>
      <c r="V2415" s="9"/>
      <c r="W2415" s="9"/>
      <c r="X2415" s="22"/>
    </row>
  </sheetData>
  <autoFilter ref="A9:X2415" xr:uid="{00000000-0009-0000-0000-000002000000}">
    <sortState xmlns:xlrd2="http://schemas.microsoft.com/office/spreadsheetml/2017/richdata2" ref="A10:X2415">
      <sortCondition ref="B9:B2415"/>
    </sortState>
  </autoFilter>
  <mergeCells count="1">
    <mergeCell ref="H8:J8"/>
  </mergeCells>
  <conditionalFormatting sqref="C1:X1">
    <cfRule type="duplicateValues" dxfId="10" priority="52"/>
  </conditionalFormatting>
  <pageMargins left="0.7" right="0.7" top="0.75" bottom="0.75" header="0.3" footer="0.3"/>
  <pageSetup scale="29" fitToHeight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3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RowHeight="15"/>
  <cols>
    <col min="2" max="2" width="53.28515625" bestFit="1" customWidth="1"/>
    <col min="3" max="3" width="16.85546875" customWidth="1"/>
    <col min="4" max="4" width="14.7109375" customWidth="1"/>
    <col min="5" max="6" width="9.140625" customWidth="1"/>
    <col min="7" max="7" width="12" customWidth="1"/>
    <col min="9" max="9" width="12.140625" bestFit="1" customWidth="1"/>
    <col min="13" max="13" width="9.85546875" bestFit="1" customWidth="1"/>
    <col min="14" max="14" width="9.85546875" customWidth="1"/>
    <col min="18" max="18" width="11.5703125" bestFit="1" customWidth="1"/>
    <col min="19" max="21" width="9.85546875" customWidth="1"/>
    <col min="22" max="22" width="11.28515625" bestFit="1" customWidth="1"/>
  </cols>
  <sheetData>
    <row r="1" spans="1:22">
      <c r="A1" s="142">
        <f>COLUMN(A1)</f>
        <v>1</v>
      </c>
      <c r="B1" s="142">
        <f t="shared" ref="B1:V1" si="0">COLUMN(B1)</f>
        <v>2</v>
      </c>
      <c r="C1" s="142">
        <f t="shared" si="0"/>
        <v>3</v>
      </c>
      <c r="D1" s="142">
        <f t="shared" si="0"/>
        <v>4</v>
      </c>
      <c r="E1" s="142">
        <f t="shared" si="0"/>
        <v>5</v>
      </c>
      <c r="F1" s="142">
        <f t="shared" si="0"/>
        <v>6</v>
      </c>
      <c r="G1" s="142">
        <f t="shared" si="0"/>
        <v>7</v>
      </c>
      <c r="H1" s="142">
        <f t="shared" si="0"/>
        <v>8</v>
      </c>
      <c r="I1" s="142">
        <f t="shared" si="0"/>
        <v>9</v>
      </c>
      <c r="J1" s="142">
        <f t="shared" si="0"/>
        <v>10</v>
      </c>
      <c r="K1" s="142">
        <f t="shared" si="0"/>
        <v>11</v>
      </c>
      <c r="L1" s="142">
        <f t="shared" si="0"/>
        <v>12</v>
      </c>
      <c r="M1" s="142">
        <f t="shared" si="0"/>
        <v>13</v>
      </c>
      <c r="N1" s="142">
        <f t="shared" si="0"/>
        <v>14</v>
      </c>
      <c r="O1" s="142">
        <f t="shared" si="0"/>
        <v>15</v>
      </c>
      <c r="P1" s="142">
        <f t="shared" si="0"/>
        <v>16</v>
      </c>
      <c r="Q1" s="142">
        <f t="shared" si="0"/>
        <v>17</v>
      </c>
      <c r="R1" s="142">
        <f t="shared" si="0"/>
        <v>18</v>
      </c>
      <c r="S1" s="142">
        <f t="shared" si="0"/>
        <v>19</v>
      </c>
      <c r="T1" s="142">
        <f t="shared" si="0"/>
        <v>20</v>
      </c>
      <c r="U1" s="142">
        <f t="shared" si="0"/>
        <v>21</v>
      </c>
      <c r="V1" s="142">
        <f t="shared" si="0"/>
        <v>22</v>
      </c>
    </row>
    <row r="2" spans="1:22">
      <c r="C2" s="58"/>
      <c r="D2" s="115"/>
    </row>
    <row r="4" spans="1:22" ht="48.75">
      <c r="A4" t="s">
        <v>2580</v>
      </c>
      <c r="B4" t="s">
        <v>2537</v>
      </c>
      <c r="C4" s="17" t="str">
        <f>'HP Schools Calculation'!G9</f>
        <v>Adjusted 2023-24 AAFTE  w/TK</v>
      </c>
      <c r="D4" s="13" t="str">
        <f>Summary!F8</f>
        <v>Final 2023-24 AAFTE w/TK (Should match F-203)</v>
      </c>
      <c r="E4" s="29" t="str">
        <f>'2024-25 Salary &amp; Benefits'!C5</f>
        <v>2024-25 Reg Base</v>
      </c>
      <c r="F4" s="29" t="str">
        <f>'2024-25 Salary &amp; Benefits'!D5</f>
        <v>2024-25 Reg Inc</v>
      </c>
      <c r="G4" s="30" t="str">
        <f>'CEDARS District FRPL'!C2</f>
        <v>Final CEDARS Poverty Data for 2023-24 School Year</v>
      </c>
      <c r="H4" s="30" t="s">
        <v>2563</v>
      </c>
      <c r="I4" s="30" t="s">
        <v>2564</v>
      </c>
      <c r="J4" s="31" t="s">
        <v>2540</v>
      </c>
      <c r="K4" s="14" t="s">
        <v>2538</v>
      </c>
      <c r="L4" s="14" t="s">
        <v>2539</v>
      </c>
      <c r="M4" s="28" t="s">
        <v>2541</v>
      </c>
      <c r="N4" s="28" t="s">
        <v>2542</v>
      </c>
      <c r="O4" s="15" t="s">
        <v>2543</v>
      </c>
      <c r="P4" s="15" t="s">
        <v>2544</v>
      </c>
      <c r="Q4" s="15" t="s">
        <v>2545</v>
      </c>
      <c r="R4" s="28" t="s">
        <v>2554</v>
      </c>
      <c r="S4" s="15" t="s">
        <v>2628</v>
      </c>
      <c r="T4" s="15" t="s">
        <v>2629</v>
      </c>
      <c r="U4" s="28" t="s">
        <v>2630</v>
      </c>
      <c r="V4" s="74" t="s">
        <v>2568</v>
      </c>
    </row>
    <row r="5" spans="1:22">
      <c r="A5" s="107" t="s">
        <v>2298</v>
      </c>
      <c r="B5" s="2" t="s">
        <v>462</v>
      </c>
      <c r="C5" s="73">
        <f>IF(A5=Summary!$B$9,Summary!$F$9,0)</f>
        <v>0</v>
      </c>
      <c r="D5" s="114">
        <f>VLOOKUP(A5,AAFTE!$A:$AE,3,0)</f>
        <v>3136.14</v>
      </c>
      <c r="E5" s="149">
        <f>VLOOKUP($A5,'2024-25 Salary &amp; Benefits'!$A:$I,3,)</f>
        <v>1</v>
      </c>
      <c r="F5" s="149">
        <f>VLOOKUP($A5,'2024-25 Salary &amp; Benefits'!$A:$I,4,)</f>
        <v>1</v>
      </c>
      <c r="G5" s="150">
        <f>VLOOKUP(A5,'CEDARS District FRPL'!$A:$C,3,)</f>
        <v>0.68179999999999996</v>
      </c>
      <c r="H5" s="151">
        <f>IF(C5&gt;0,C5,D5)</f>
        <v>3136.14</v>
      </c>
      <c r="I5" s="152">
        <f>ROUND(H5*G5,2)</f>
        <v>2138.2199999999998</v>
      </c>
      <c r="J5" s="143">
        <f>ROUND((($I5*2.3975*36)/15)/900,3)</f>
        <v>13.67</v>
      </c>
      <c r="K5" s="145">
        <f>'2024-25 Salary &amp; Benefits'!E$6</f>
        <v>72728</v>
      </c>
      <c r="L5" s="145">
        <f>'2024-25 Salary &amp; Benefits'!F$6</f>
        <v>78209</v>
      </c>
      <c r="M5" s="9">
        <f>ROUND($E5*$K5*$J5,2)</f>
        <v>994191.76</v>
      </c>
      <c r="N5" s="9">
        <f>ROUND($L5*$F5*$J5,2)-$M5</f>
        <v>74925.270000000019</v>
      </c>
      <c r="O5" s="9">
        <f>'2024-25 Salary &amp; Benefits'!G$6</f>
        <v>14418.72</v>
      </c>
      <c r="P5" s="146">
        <f>'2024-25 Salary &amp; Benefits'!H$6</f>
        <v>0.18149999999999999</v>
      </c>
      <c r="Q5" s="146">
        <f>'2024-25 Salary &amp; Benefits'!I$6</f>
        <v>0.17510000000000001</v>
      </c>
      <c r="R5" s="9">
        <f>ROUND(M5*P5+N5*Q5+J5*O5,2)</f>
        <v>390669.12</v>
      </c>
      <c r="S5" s="9">
        <f>ROUND(((($L5*$F5*$J5)/180)*3),2)</f>
        <v>17818.62</v>
      </c>
      <c r="T5" s="9">
        <f>ROUND(S5*Q5,2)</f>
        <v>3120.04</v>
      </c>
      <c r="U5" s="9">
        <f>SUM(S5:T5)</f>
        <v>20938.66</v>
      </c>
      <c r="V5" s="9">
        <f>SUM(R5,M5:N5,U5)</f>
        <v>1480724.8099999998</v>
      </c>
    </row>
    <row r="6" spans="1:22">
      <c r="A6" s="107" t="s">
        <v>2367</v>
      </c>
      <c r="B6" s="2" t="s">
        <v>1132</v>
      </c>
      <c r="C6" s="73">
        <f>IF(A6=Summary!$B$9,Summary!$F$9,0)</f>
        <v>0</v>
      </c>
      <c r="D6" s="114">
        <f>VLOOKUP(A6,AAFTE!$A:$AE,3,0)</f>
        <v>627.01</v>
      </c>
      <c r="E6" s="149">
        <f>VLOOKUP($A6,'2024-25 Salary &amp; Benefits'!$A:$I,3,)</f>
        <v>1</v>
      </c>
      <c r="F6" s="149">
        <f>VLOOKUP($A6,'2024-25 Salary &amp; Benefits'!$A:$I,4,)</f>
        <v>1.04</v>
      </c>
      <c r="G6" s="150">
        <f>VLOOKUP(A6,'CEDARS District FRPL'!$A:$C,3,)</f>
        <v>0.2747</v>
      </c>
      <c r="H6" s="151">
        <f t="shared" ref="H6:H69" si="1">IF(C6&gt;0,C6,D6)</f>
        <v>627.01</v>
      </c>
      <c r="I6" s="152">
        <f t="shared" ref="I6:I69" si="2">ROUND(H6*G6,2)</f>
        <v>172.24</v>
      </c>
      <c r="J6" s="143">
        <f t="shared" ref="J6:J69" si="3">ROUND((($I6*2.3975*36)/15)/900,3)</f>
        <v>1.101</v>
      </c>
      <c r="K6" s="145">
        <f>'2024-25 Salary &amp; Benefits'!E$6</f>
        <v>72728</v>
      </c>
      <c r="L6" s="145">
        <f>'2024-25 Salary &amp; Benefits'!F$6</f>
        <v>78209</v>
      </c>
      <c r="M6" s="9">
        <f t="shared" ref="M6:M69" si="4">ROUND($E6*$K6*$J6,2)</f>
        <v>80073.53</v>
      </c>
      <c r="N6" s="9">
        <f t="shared" ref="N6:N69" si="5">ROUND($L6*$F6*$J6,2)-$M6</f>
        <v>9478.8999999999942</v>
      </c>
      <c r="O6" s="9">
        <f>'2024-25 Salary &amp; Benefits'!G$6</f>
        <v>14418.72</v>
      </c>
      <c r="P6" s="146">
        <f>'2024-25 Salary &amp; Benefits'!H$6</f>
        <v>0.18149999999999999</v>
      </c>
      <c r="Q6" s="146">
        <f>'2024-25 Salary &amp; Benefits'!I$6</f>
        <v>0.17510000000000001</v>
      </c>
      <c r="R6" s="9">
        <f t="shared" ref="R6:R69" si="6">ROUND(M6*P6+N6*Q6+J6*O6,2)</f>
        <v>32068.11</v>
      </c>
      <c r="S6" s="9">
        <f t="shared" ref="S6:S69" si="7">ROUND(((($L6*$F6*$J6)/180)*3),2)</f>
        <v>1492.54</v>
      </c>
      <c r="T6" s="9">
        <f t="shared" ref="T6:T69" si="8">ROUND(S6*Q6,2)</f>
        <v>261.33999999999997</v>
      </c>
      <c r="U6" s="9">
        <f t="shared" ref="U6:U69" si="9">SUM(S6:T6)</f>
        <v>1753.8799999999999</v>
      </c>
      <c r="V6" s="9">
        <f t="shared" ref="V6:V69" si="10">SUM(R6,M6:N6,U6)</f>
        <v>123374.42</v>
      </c>
    </row>
    <row r="7" spans="1:22">
      <c r="A7" s="107" t="s">
        <v>2378</v>
      </c>
      <c r="B7" s="2" t="s">
        <v>1173</v>
      </c>
      <c r="C7" s="73">
        <f>IF(A7=Summary!$B$9,Summary!$F$9,0)</f>
        <v>0</v>
      </c>
      <c r="D7" s="114">
        <f>VLOOKUP(A7,AAFTE!$A:$AE,3,0)</f>
        <v>101.7</v>
      </c>
      <c r="E7" s="149">
        <f>VLOOKUP($A7,'2024-25 Salary &amp; Benefits'!$A:$I,3,)</f>
        <v>1.01</v>
      </c>
      <c r="F7" s="149">
        <f>VLOOKUP($A7,'2024-25 Salary &amp; Benefits'!$A:$I,4,)</f>
        <v>1.01</v>
      </c>
      <c r="G7" s="150">
        <f>VLOOKUP(A7,'CEDARS District FRPL'!$A:$C,3,)</f>
        <v>0.42359999999999998</v>
      </c>
      <c r="H7" s="151">
        <f t="shared" si="1"/>
        <v>101.7</v>
      </c>
      <c r="I7" s="152">
        <f t="shared" si="2"/>
        <v>43.08</v>
      </c>
      <c r="J7" s="143">
        <f t="shared" si="3"/>
        <v>0.27500000000000002</v>
      </c>
      <c r="K7" s="145">
        <f>'2024-25 Salary &amp; Benefits'!E$6</f>
        <v>72728</v>
      </c>
      <c r="L7" s="145">
        <f>'2024-25 Salary &amp; Benefits'!F$6</f>
        <v>78209</v>
      </c>
      <c r="M7" s="9">
        <f t="shared" si="4"/>
        <v>20200.2</v>
      </c>
      <c r="N7" s="9">
        <f t="shared" si="5"/>
        <v>1522.3499999999985</v>
      </c>
      <c r="O7" s="9">
        <f>'2024-25 Salary &amp; Benefits'!G$6</f>
        <v>14418.72</v>
      </c>
      <c r="P7" s="146">
        <f>'2024-25 Salary &amp; Benefits'!H$6</f>
        <v>0.18149999999999999</v>
      </c>
      <c r="Q7" s="146">
        <f>'2024-25 Salary &amp; Benefits'!I$6</f>
        <v>0.17510000000000001</v>
      </c>
      <c r="R7" s="9">
        <f t="shared" si="6"/>
        <v>7898.05</v>
      </c>
      <c r="S7" s="9">
        <f t="shared" si="7"/>
        <v>362.04</v>
      </c>
      <c r="T7" s="9">
        <f t="shared" si="8"/>
        <v>63.39</v>
      </c>
      <c r="U7" s="9">
        <f t="shared" si="9"/>
        <v>425.43</v>
      </c>
      <c r="V7" s="9">
        <f t="shared" si="10"/>
        <v>30046.03</v>
      </c>
    </row>
    <row r="8" spans="1:22">
      <c r="A8" s="107" t="s">
        <v>2431</v>
      </c>
      <c r="B8" s="2" t="s">
        <v>1543</v>
      </c>
      <c r="C8" s="73">
        <f>IF(A8=Summary!$B$9,Summary!$F$9,0)</f>
        <v>0</v>
      </c>
      <c r="D8" s="114">
        <f>VLOOKUP(A8,AAFTE!$A:$AE,3,0)</f>
        <v>2547.2199999999998</v>
      </c>
      <c r="E8" s="149">
        <f>VLOOKUP($A8,'2024-25 Salary &amp; Benefits'!$A:$I,3,)</f>
        <v>1.1200000000000001</v>
      </c>
      <c r="F8" s="149">
        <f>VLOOKUP($A8,'2024-25 Salary &amp; Benefits'!$A:$I,4,)</f>
        <v>1.1600000000000001</v>
      </c>
      <c r="G8" s="150">
        <f>VLOOKUP(A8,'CEDARS District FRPL'!$A:$C,3,)</f>
        <v>0.30230000000000001</v>
      </c>
      <c r="H8" s="151">
        <f t="shared" si="1"/>
        <v>2547.2199999999998</v>
      </c>
      <c r="I8" s="152">
        <f t="shared" si="2"/>
        <v>770.02</v>
      </c>
      <c r="J8" s="143">
        <f t="shared" si="3"/>
        <v>4.923</v>
      </c>
      <c r="K8" s="145">
        <f>'2024-25 Salary &amp; Benefits'!E$6</f>
        <v>72728</v>
      </c>
      <c r="L8" s="145">
        <f>'2024-25 Salary &amp; Benefits'!F$6</f>
        <v>78209</v>
      </c>
      <c r="M8" s="9">
        <f t="shared" si="4"/>
        <v>401004.74</v>
      </c>
      <c r="N8" s="9">
        <f t="shared" si="5"/>
        <v>45621.830000000016</v>
      </c>
      <c r="O8" s="9">
        <f>'2024-25 Salary &amp; Benefits'!G$6</f>
        <v>14418.72</v>
      </c>
      <c r="P8" s="146">
        <f>'2024-25 Salary &amp; Benefits'!H$6</f>
        <v>0.18149999999999999</v>
      </c>
      <c r="Q8" s="146">
        <f>'2024-25 Salary &amp; Benefits'!I$6</f>
        <v>0.17510000000000001</v>
      </c>
      <c r="R8" s="9">
        <f t="shared" si="6"/>
        <v>151754.1</v>
      </c>
      <c r="S8" s="9">
        <f t="shared" si="7"/>
        <v>7443.78</v>
      </c>
      <c r="T8" s="9">
        <f t="shared" si="8"/>
        <v>1303.4100000000001</v>
      </c>
      <c r="U8" s="9">
        <f t="shared" si="9"/>
        <v>8747.19</v>
      </c>
      <c r="V8" s="9">
        <f t="shared" si="10"/>
        <v>607127.85999999987</v>
      </c>
    </row>
    <row r="9" spans="1:22">
      <c r="A9" s="107" t="s">
        <v>2443</v>
      </c>
      <c r="B9" s="2" t="s">
        <v>1660</v>
      </c>
      <c r="C9" s="73">
        <f>IF(A9=Summary!$B$9,Summary!$F$9,0)</f>
        <v>0</v>
      </c>
      <c r="D9" s="114">
        <f>VLOOKUP(A9,AAFTE!$A:$AE,3,0)</f>
        <v>5477.98</v>
      </c>
      <c r="E9" s="149">
        <f>VLOOKUP($A9,'2024-25 Salary &amp; Benefits'!$A:$I,3,)</f>
        <v>1.1200000000000001</v>
      </c>
      <c r="F9" s="149">
        <f>VLOOKUP($A9,'2024-25 Salary &amp; Benefits'!$A:$I,4,)</f>
        <v>1.1600000000000001</v>
      </c>
      <c r="G9" s="150">
        <f>VLOOKUP(A9,'CEDARS District FRPL'!$A:$C,3,)</f>
        <v>0.38969999999999999</v>
      </c>
      <c r="H9" s="151">
        <f t="shared" si="1"/>
        <v>5477.98</v>
      </c>
      <c r="I9" s="152">
        <f t="shared" si="2"/>
        <v>2134.77</v>
      </c>
      <c r="J9" s="143">
        <f t="shared" si="3"/>
        <v>13.648</v>
      </c>
      <c r="K9" s="145">
        <f>'2024-25 Salary &amp; Benefits'!E$6</f>
        <v>72728</v>
      </c>
      <c r="L9" s="145">
        <f>'2024-25 Salary &amp; Benefits'!F$6</f>
        <v>78209</v>
      </c>
      <c r="M9" s="9">
        <f t="shared" si="4"/>
        <v>1111702.75</v>
      </c>
      <c r="N9" s="9">
        <f t="shared" si="5"/>
        <v>126477.1100000001</v>
      </c>
      <c r="O9" s="9">
        <f>'2024-25 Salary &amp; Benefits'!G$6</f>
        <v>14418.72</v>
      </c>
      <c r="P9" s="146">
        <f>'2024-25 Salary &amp; Benefits'!H$6</f>
        <v>0.18149999999999999</v>
      </c>
      <c r="Q9" s="146">
        <f>'2024-25 Salary &amp; Benefits'!I$6</f>
        <v>0.17510000000000001</v>
      </c>
      <c r="R9" s="9">
        <f t="shared" si="6"/>
        <v>420706.88</v>
      </c>
      <c r="S9" s="9">
        <f t="shared" si="7"/>
        <v>20636.330000000002</v>
      </c>
      <c r="T9" s="9">
        <f t="shared" si="8"/>
        <v>3613.42</v>
      </c>
      <c r="U9" s="9">
        <f t="shared" si="9"/>
        <v>24249.75</v>
      </c>
      <c r="V9" s="9">
        <f t="shared" si="10"/>
        <v>1683136.49</v>
      </c>
    </row>
    <row r="10" spans="1:22">
      <c r="A10" s="107" t="s">
        <v>2235</v>
      </c>
      <c r="B10" s="2" t="s">
        <v>30</v>
      </c>
      <c r="C10" s="73">
        <f>IF(A10=Summary!$B$9,Summary!$F$9,0)</f>
        <v>0</v>
      </c>
      <c r="D10" s="114">
        <f>VLOOKUP(A10,AAFTE!$A:$AE,3,0)</f>
        <v>619.83999999999992</v>
      </c>
      <c r="E10" s="149">
        <f>VLOOKUP($A10,'2024-25 Salary &amp; Benefits'!$A:$I,3,)</f>
        <v>1</v>
      </c>
      <c r="F10" s="149">
        <f>VLOOKUP($A10,'2024-25 Salary &amp; Benefits'!$A:$I,4,)</f>
        <v>1</v>
      </c>
      <c r="G10" s="150">
        <f>VLOOKUP(A10,'CEDARS District FRPL'!$A:$C,3,)</f>
        <v>0.35449999999999998</v>
      </c>
      <c r="H10" s="151">
        <f t="shared" si="1"/>
        <v>619.83999999999992</v>
      </c>
      <c r="I10" s="152">
        <f t="shared" si="2"/>
        <v>219.73</v>
      </c>
      <c r="J10" s="143">
        <f t="shared" si="3"/>
        <v>1.405</v>
      </c>
      <c r="K10" s="145">
        <f>'2024-25 Salary &amp; Benefits'!E$6</f>
        <v>72728</v>
      </c>
      <c r="L10" s="145">
        <f>'2024-25 Salary &amp; Benefits'!F$6</f>
        <v>78209</v>
      </c>
      <c r="M10" s="9">
        <f t="shared" si="4"/>
        <v>102182.84</v>
      </c>
      <c r="N10" s="9">
        <f t="shared" si="5"/>
        <v>7700.8099999999977</v>
      </c>
      <c r="O10" s="9">
        <f>'2024-25 Salary &amp; Benefits'!G$6</f>
        <v>14418.72</v>
      </c>
      <c r="P10" s="146">
        <f>'2024-25 Salary &amp; Benefits'!H$6</f>
        <v>0.18149999999999999</v>
      </c>
      <c r="Q10" s="146">
        <f>'2024-25 Salary &amp; Benefits'!I$6</f>
        <v>0.17510000000000001</v>
      </c>
      <c r="R10" s="9">
        <f t="shared" si="6"/>
        <v>40152.9</v>
      </c>
      <c r="S10" s="9">
        <f t="shared" si="7"/>
        <v>1831.39</v>
      </c>
      <c r="T10" s="9">
        <f t="shared" si="8"/>
        <v>320.68</v>
      </c>
      <c r="U10" s="9">
        <f t="shared" si="9"/>
        <v>2152.0700000000002</v>
      </c>
      <c r="V10" s="9">
        <f t="shared" si="10"/>
        <v>152188.62</v>
      </c>
    </row>
    <row r="11" spans="1:22">
      <c r="A11" s="107" t="s">
        <v>2330</v>
      </c>
      <c r="B11" s="2" t="s">
        <v>801</v>
      </c>
      <c r="C11" s="73">
        <f>IF(A11=Summary!$B$9,Summary!$F$9,0)</f>
        <v>0</v>
      </c>
      <c r="D11" s="114">
        <f>VLOOKUP(A11,AAFTE!$A:$AE,3,0)</f>
        <v>17440.740000000002</v>
      </c>
      <c r="E11" s="149">
        <f>VLOOKUP($A11,'2024-25 Salary &amp; Benefits'!$A:$I,3,)</f>
        <v>1.1200000000000001</v>
      </c>
      <c r="F11" s="149">
        <f>VLOOKUP($A11,'2024-25 Salary &amp; Benefits'!$A:$I,4,)</f>
        <v>1.1200000000000001</v>
      </c>
      <c r="G11" s="150">
        <f>VLOOKUP(A11,'CEDARS District FRPL'!$A:$C,3,)</f>
        <v>0.56840000000000002</v>
      </c>
      <c r="H11" s="151">
        <f t="shared" si="1"/>
        <v>17440.740000000002</v>
      </c>
      <c r="I11" s="152">
        <f t="shared" si="2"/>
        <v>9913.32</v>
      </c>
      <c r="J11" s="143">
        <f t="shared" si="3"/>
        <v>63.378999999999998</v>
      </c>
      <c r="K11" s="145">
        <f>'2024-25 Salary &amp; Benefits'!E$6</f>
        <v>72728</v>
      </c>
      <c r="L11" s="145">
        <f>'2024-25 Salary &amp; Benefits'!F$6</f>
        <v>78209</v>
      </c>
      <c r="M11" s="9">
        <f t="shared" si="4"/>
        <v>5162559.26</v>
      </c>
      <c r="N11" s="9">
        <f t="shared" si="5"/>
        <v>389065.94000000041</v>
      </c>
      <c r="O11" s="9">
        <f>'2024-25 Salary &amp; Benefits'!G$6</f>
        <v>14418.72</v>
      </c>
      <c r="P11" s="146">
        <f>'2024-25 Salary &amp; Benefits'!H$6</f>
        <v>0.18149999999999999</v>
      </c>
      <c r="Q11" s="146">
        <f>'2024-25 Salary &amp; Benefits'!I$6</f>
        <v>0.17510000000000001</v>
      </c>
      <c r="R11" s="9">
        <f t="shared" si="6"/>
        <v>1918974.01</v>
      </c>
      <c r="S11" s="9">
        <f t="shared" si="7"/>
        <v>92527.09</v>
      </c>
      <c r="T11" s="9">
        <f t="shared" si="8"/>
        <v>16201.49</v>
      </c>
      <c r="U11" s="9">
        <f t="shared" si="9"/>
        <v>108728.58</v>
      </c>
      <c r="V11" s="9">
        <f t="shared" si="10"/>
        <v>7579327.79</v>
      </c>
    </row>
    <row r="12" spans="1:22">
      <c r="A12" s="107" t="s">
        <v>2342</v>
      </c>
      <c r="B12" s="2" t="s">
        <v>1016</v>
      </c>
      <c r="C12" s="73">
        <f>IF(A12=Summary!$B$9,Summary!$F$9,0)</f>
        <v>0</v>
      </c>
      <c r="D12" s="114">
        <f>VLOOKUP(A12,AAFTE!$A:$AE,3,0)</f>
        <v>3472.62</v>
      </c>
      <c r="E12" s="149">
        <f>VLOOKUP($A12,'2024-25 Salary &amp; Benefits'!$A:$I,3,)</f>
        <v>1.18</v>
      </c>
      <c r="F12" s="149">
        <f>VLOOKUP($A12,'2024-25 Salary &amp; Benefits'!$A:$I,4,)</f>
        <v>1.22</v>
      </c>
      <c r="G12" s="150">
        <f>VLOOKUP(A12,'CEDARS District FRPL'!$A:$C,3,)</f>
        <v>9.3700000000000006E-2</v>
      </c>
      <c r="H12" s="151">
        <f t="shared" si="1"/>
        <v>3472.62</v>
      </c>
      <c r="I12" s="152">
        <f t="shared" si="2"/>
        <v>325.38</v>
      </c>
      <c r="J12" s="143">
        <f t="shared" si="3"/>
        <v>2.08</v>
      </c>
      <c r="K12" s="145">
        <f>'2024-25 Salary &amp; Benefits'!E$6</f>
        <v>72728</v>
      </c>
      <c r="L12" s="145">
        <f>'2024-25 Salary &amp; Benefits'!F$6</f>
        <v>78209</v>
      </c>
      <c r="M12" s="9">
        <f t="shared" si="4"/>
        <v>178503.6</v>
      </c>
      <c r="N12" s="9">
        <f t="shared" si="5"/>
        <v>19959.559999999998</v>
      </c>
      <c r="O12" s="9">
        <f>'2024-25 Salary &amp; Benefits'!G$6</f>
        <v>14418.72</v>
      </c>
      <c r="P12" s="146">
        <f>'2024-25 Salary &amp; Benefits'!H$6</f>
        <v>0.18149999999999999</v>
      </c>
      <c r="Q12" s="146">
        <f>'2024-25 Salary &amp; Benefits'!I$6</f>
        <v>0.17510000000000001</v>
      </c>
      <c r="R12" s="9">
        <f t="shared" si="6"/>
        <v>65884.259999999995</v>
      </c>
      <c r="S12" s="9">
        <f t="shared" si="7"/>
        <v>3307.72</v>
      </c>
      <c r="T12" s="9">
        <f t="shared" si="8"/>
        <v>579.17999999999995</v>
      </c>
      <c r="U12" s="9">
        <f t="shared" si="9"/>
        <v>3886.8999999999996</v>
      </c>
      <c r="V12" s="9">
        <f t="shared" si="10"/>
        <v>268234.32</v>
      </c>
    </row>
    <row r="13" spans="1:22">
      <c r="A13" s="107" t="s">
        <v>2262</v>
      </c>
      <c r="B13" s="2" t="s">
        <v>263</v>
      </c>
      <c r="C13" s="73">
        <f>IF(A13=Summary!$B$9,Summary!$F$9,0)</f>
        <v>0</v>
      </c>
      <c r="D13" s="114">
        <f>VLOOKUP(A13,AAFTE!$A:$AE,3,0)</f>
        <v>12387.150000000001</v>
      </c>
      <c r="E13" s="149">
        <f>VLOOKUP($A13,'2024-25 Salary &amp; Benefits'!$A:$I,3,)</f>
        <v>1.06</v>
      </c>
      <c r="F13" s="149">
        <f>VLOOKUP($A13,'2024-25 Salary &amp; Benefits'!$A:$I,4,)</f>
        <v>1.1000000000000001</v>
      </c>
      <c r="G13" s="150">
        <f>VLOOKUP(A13,'CEDARS District FRPL'!$A:$C,3,)</f>
        <v>0.3851</v>
      </c>
      <c r="H13" s="151">
        <f t="shared" si="1"/>
        <v>12387.150000000001</v>
      </c>
      <c r="I13" s="152">
        <f t="shared" si="2"/>
        <v>4770.29</v>
      </c>
      <c r="J13" s="143">
        <f t="shared" si="3"/>
        <v>30.498000000000001</v>
      </c>
      <c r="K13" s="145">
        <f>'2024-25 Salary &amp; Benefits'!E$6</f>
        <v>72728</v>
      </c>
      <c r="L13" s="145">
        <f>'2024-25 Salary &amp; Benefits'!F$6</f>
        <v>78209</v>
      </c>
      <c r="M13" s="9">
        <f t="shared" si="4"/>
        <v>2351142.06</v>
      </c>
      <c r="N13" s="9">
        <f t="shared" si="5"/>
        <v>272597.83000000007</v>
      </c>
      <c r="O13" s="9">
        <f>'2024-25 Salary &amp; Benefits'!G$6</f>
        <v>14418.72</v>
      </c>
      <c r="P13" s="146">
        <f>'2024-25 Salary &amp; Benefits'!H$6</f>
        <v>0.18149999999999999</v>
      </c>
      <c r="Q13" s="146">
        <f>'2024-25 Salary &amp; Benefits'!I$6</f>
        <v>0.17510000000000001</v>
      </c>
      <c r="R13" s="9">
        <f t="shared" si="6"/>
        <v>914206.29</v>
      </c>
      <c r="S13" s="9">
        <f t="shared" si="7"/>
        <v>43729</v>
      </c>
      <c r="T13" s="9">
        <f t="shared" si="8"/>
        <v>7656.95</v>
      </c>
      <c r="U13" s="9">
        <f t="shared" si="9"/>
        <v>51385.95</v>
      </c>
      <c r="V13" s="9">
        <f t="shared" si="10"/>
        <v>3589332.1300000004</v>
      </c>
    </row>
    <row r="14" spans="1:22">
      <c r="A14" s="107" t="s">
        <v>2327</v>
      </c>
      <c r="B14" s="2" t="s">
        <v>758</v>
      </c>
      <c r="C14" s="73">
        <f>IF(A14=Summary!$B$9,Summary!$F$9,0)</f>
        <v>0</v>
      </c>
      <c r="D14" s="114">
        <f>VLOOKUP(A14,AAFTE!$A:$AE,3,0)</f>
        <v>19087.59</v>
      </c>
      <c r="E14" s="149">
        <f>VLOOKUP($A14,'2024-25 Salary &amp; Benefits'!$A:$I,3,)</f>
        <v>1.18</v>
      </c>
      <c r="F14" s="149">
        <f>VLOOKUP($A14,'2024-25 Salary &amp; Benefits'!$A:$I,4,)</f>
        <v>1.18</v>
      </c>
      <c r="G14" s="150">
        <f>VLOOKUP(A14,'CEDARS District FRPL'!$A:$C,3,)</f>
        <v>0.21010000000000001</v>
      </c>
      <c r="H14" s="151">
        <f t="shared" si="1"/>
        <v>19087.59</v>
      </c>
      <c r="I14" s="152">
        <f t="shared" si="2"/>
        <v>4010.3</v>
      </c>
      <c r="J14" s="143">
        <f t="shared" si="3"/>
        <v>25.638999999999999</v>
      </c>
      <c r="K14" s="145">
        <f>'2024-25 Salary &amp; Benefits'!E$6</f>
        <v>72728</v>
      </c>
      <c r="L14" s="145">
        <f>'2024-25 Salary &amp; Benefits'!F$6</f>
        <v>78209</v>
      </c>
      <c r="M14" s="9">
        <f t="shared" si="4"/>
        <v>2200314.37</v>
      </c>
      <c r="N14" s="9">
        <f t="shared" si="5"/>
        <v>165822.2799999998</v>
      </c>
      <c r="O14" s="9">
        <f>'2024-25 Salary &amp; Benefits'!G$6</f>
        <v>14418.72</v>
      </c>
      <c r="P14" s="146">
        <f>'2024-25 Salary &amp; Benefits'!H$6</f>
        <v>0.18149999999999999</v>
      </c>
      <c r="Q14" s="146">
        <f>'2024-25 Salary &amp; Benefits'!I$6</f>
        <v>0.17510000000000001</v>
      </c>
      <c r="R14" s="9">
        <f t="shared" si="6"/>
        <v>798074.1</v>
      </c>
      <c r="S14" s="9">
        <f t="shared" si="7"/>
        <v>39435.61</v>
      </c>
      <c r="T14" s="9">
        <f t="shared" si="8"/>
        <v>6905.18</v>
      </c>
      <c r="U14" s="9">
        <f t="shared" si="9"/>
        <v>46340.79</v>
      </c>
      <c r="V14" s="9">
        <f t="shared" si="10"/>
        <v>3210551.54</v>
      </c>
    </row>
    <row r="15" spans="1:22">
      <c r="A15" s="107" t="s">
        <v>2497</v>
      </c>
      <c r="B15" s="2" t="s">
        <v>2037</v>
      </c>
      <c r="C15" s="73">
        <f>IF(A15=Summary!$B$9,Summary!$F$9,0)</f>
        <v>0</v>
      </c>
      <c r="D15" s="114">
        <f>VLOOKUP(A15,AAFTE!$A:$AE,3,0)</f>
        <v>11169.4</v>
      </c>
      <c r="E15" s="149">
        <f>VLOOKUP($A15,'2024-25 Salary &amp; Benefits'!$A:$I,3,)</f>
        <v>1.06</v>
      </c>
      <c r="F15" s="149">
        <f>VLOOKUP($A15,'2024-25 Salary &amp; Benefits'!$A:$I,4,)</f>
        <v>1.06</v>
      </c>
      <c r="G15" s="150">
        <f>VLOOKUP(A15,'CEDARS District FRPL'!$A:$C,3,)</f>
        <v>0.38069999999999998</v>
      </c>
      <c r="H15" s="151">
        <f t="shared" si="1"/>
        <v>11169.4</v>
      </c>
      <c r="I15" s="152">
        <f t="shared" si="2"/>
        <v>4252.1899999999996</v>
      </c>
      <c r="J15" s="143">
        <f t="shared" si="3"/>
        <v>27.186</v>
      </c>
      <c r="K15" s="145">
        <f>'2024-25 Salary &amp; Benefits'!E$6</f>
        <v>72728</v>
      </c>
      <c r="L15" s="145">
        <f>'2024-25 Salary &amp; Benefits'!F$6</f>
        <v>78209</v>
      </c>
      <c r="M15" s="9">
        <f t="shared" si="4"/>
        <v>2095814.41</v>
      </c>
      <c r="N15" s="9">
        <f t="shared" si="5"/>
        <v>157946.8600000001</v>
      </c>
      <c r="O15" s="9">
        <f>'2024-25 Salary &amp; Benefits'!G$6</f>
        <v>14418.72</v>
      </c>
      <c r="P15" s="146">
        <f>'2024-25 Salary &amp; Benefits'!H$6</f>
        <v>0.18149999999999999</v>
      </c>
      <c r="Q15" s="146">
        <f>'2024-25 Salary &amp; Benefits'!I$6</f>
        <v>0.17510000000000001</v>
      </c>
      <c r="R15" s="9">
        <f t="shared" si="6"/>
        <v>800034.13</v>
      </c>
      <c r="S15" s="9">
        <f t="shared" si="7"/>
        <v>37562.69</v>
      </c>
      <c r="T15" s="9">
        <f t="shared" si="8"/>
        <v>6577.23</v>
      </c>
      <c r="U15" s="9">
        <f t="shared" si="9"/>
        <v>44139.92</v>
      </c>
      <c r="V15" s="9">
        <f t="shared" si="10"/>
        <v>3097935.3200000003</v>
      </c>
    </row>
    <row r="16" spans="1:22">
      <c r="A16" s="107" t="s">
        <v>2230</v>
      </c>
      <c r="B16" s="2" t="s">
        <v>2</v>
      </c>
      <c r="C16" s="73">
        <f>IF(A16=Summary!$B$9,Summary!$F$9,0)</f>
        <v>0</v>
      </c>
      <c r="D16" s="114">
        <f>VLOOKUP(A16,AAFTE!$A:$AE,3,0)</f>
        <v>11</v>
      </c>
      <c r="E16" s="149">
        <f>VLOOKUP($A16,'2024-25 Salary &amp; Benefits'!$A:$I,3,)</f>
        <v>1</v>
      </c>
      <c r="F16" s="149">
        <f>VLOOKUP($A16,'2024-25 Salary &amp; Benefits'!$A:$I,4,)</f>
        <v>1</v>
      </c>
      <c r="G16" s="150">
        <f>VLOOKUP(A16,'CEDARS District FRPL'!$A:$C,3,)</f>
        <v>0</v>
      </c>
      <c r="H16" s="151">
        <f t="shared" si="1"/>
        <v>11</v>
      </c>
      <c r="I16" s="152">
        <f t="shared" si="2"/>
        <v>0</v>
      </c>
      <c r="J16" s="143">
        <f t="shared" si="3"/>
        <v>0</v>
      </c>
      <c r="K16" s="145">
        <f>'2024-25 Salary &amp; Benefits'!E$6</f>
        <v>72728</v>
      </c>
      <c r="L16" s="145">
        <f>'2024-25 Salary &amp; Benefits'!F$6</f>
        <v>78209</v>
      </c>
      <c r="M16" s="9">
        <f t="shared" si="4"/>
        <v>0</v>
      </c>
      <c r="N16" s="9">
        <f t="shared" si="5"/>
        <v>0</v>
      </c>
      <c r="O16" s="9">
        <f>'2024-25 Salary &amp; Benefits'!G$6</f>
        <v>14418.72</v>
      </c>
      <c r="P16" s="146">
        <f>'2024-25 Salary &amp; Benefits'!H$6</f>
        <v>0.18149999999999999</v>
      </c>
      <c r="Q16" s="146">
        <f>'2024-25 Salary &amp; Benefits'!I$6</f>
        <v>0.17510000000000001</v>
      </c>
      <c r="R16" s="9">
        <f t="shared" si="6"/>
        <v>0</v>
      </c>
      <c r="S16" s="9">
        <f t="shared" si="7"/>
        <v>0</v>
      </c>
      <c r="T16" s="9">
        <f t="shared" si="8"/>
        <v>0</v>
      </c>
      <c r="U16" s="9">
        <f t="shared" si="9"/>
        <v>0</v>
      </c>
      <c r="V16" s="9">
        <f t="shared" si="10"/>
        <v>0</v>
      </c>
    </row>
    <row r="17" spans="1:22">
      <c r="A17" s="107" t="s">
        <v>2419</v>
      </c>
      <c r="B17" s="2" t="s">
        <v>1458</v>
      </c>
      <c r="C17" s="73">
        <f>IF(A17=Summary!$B$9,Summary!$F$9,0)</f>
        <v>0</v>
      </c>
      <c r="D17" s="114">
        <f>VLOOKUP(A17,AAFTE!$A:$AE,3,0)</f>
        <v>20705.740000000002</v>
      </c>
      <c r="E17" s="149">
        <f>VLOOKUP($A17,'2024-25 Salary &amp; Benefits'!$A:$I,3,)</f>
        <v>1.06</v>
      </c>
      <c r="F17" s="149">
        <f>VLOOKUP($A17,'2024-25 Salary &amp; Benefits'!$A:$I,4,)</f>
        <v>1.06</v>
      </c>
      <c r="G17" s="150">
        <f>VLOOKUP(A17,'CEDARS District FRPL'!$A:$C,3,)</f>
        <v>0.50960000000000005</v>
      </c>
      <c r="H17" s="151">
        <f t="shared" si="1"/>
        <v>20705.740000000002</v>
      </c>
      <c r="I17" s="152">
        <f t="shared" si="2"/>
        <v>10551.65</v>
      </c>
      <c r="J17" s="143">
        <f t="shared" si="3"/>
        <v>67.459999999999994</v>
      </c>
      <c r="K17" s="145">
        <f>'2024-25 Salary &amp; Benefits'!E$6</f>
        <v>72728</v>
      </c>
      <c r="L17" s="145">
        <f>'2024-25 Salary &amp; Benefits'!F$6</f>
        <v>78209</v>
      </c>
      <c r="M17" s="9">
        <f t="shared" si="4"/>
        <v>5200604.7300000004</v>
      </c>
      <c r="N17" s="9">
        <f t="shared" si="5"/>
        <v>391933.15999999922</v>
      </c>
      <c r="O17" s="9">
        <f>'2024-25 Salary &amp; Benefits'!G$6</f>
        <v>14418.72</v>
      </c>
      <c r="P17" s="146">
        <f>'2024-25 Salary &amp; Benefits'!H$6</f>
        <v>0.18149999999999999</v>
      </c>
      <c r="Q17" s="146">
        <f>'2024-25 Salary &amp; Benefits'!I$6</f>
        <v>0.17510000000000001</v>
      </c>
      <c r="R17" s="9">
        <f t="shared" si="6"/>
        <v>1985224.11</v>
      </c>
      <c r="S17" s="9">
        <f t="shared" si="7"/>
        <v>93208.960000000006</v>
      </c>
      <c r="T17" s="9">
        <f t="shared" si="8"/>
        <v>16320.89</v>
      </c>
      <c r="U17" s="9">
        <f t="shared" si="9"/>
        <v>109529.85</v>
      </c>
      <c r="V17" s="9">
        <f t="shared" si="10"/>
        <v>7687291.8499999996</v>
      </c>
    </row>
    <row r="18" spans="1:22">
      <c r="A18" s="107" t="s">
        <v>2354</v>
      </c>
      <c r="B18" s="2" t="s">
        <v>1093</v>
      </c>
      <c r="C18" s="73">
        <f>IF(A18=Summary!$B$9,Summary!$F$9,0)</f>
        <v>0</v>
      </c>
      <c r="D18" s="114">
        <f>VLOOKUP(A18,AAFTE!$A:$AE,3,0)</f>
        <v>100.58</v>
      </c>
      <c r="E18" s="149">
        <f>VLOOKUP($A18,'2024-25 Salary &amp; Benefits'!$A:$I,3,)</f>
        <v>1</v>
      </c>
      <c r="F18" s="149">
        <f>VLOOKUP($A18,'2024-25 Salary &amp; Benefits'!$A:$I,4,)</f>
        <v>1</v>
      </c>
      <c r="G18" s="150">
        <f>VLOOKUP(A18,'CEDARS District FRPL'!$A:$C,3,)</f>
        <v>0</v>
      </c>
      <c r="H18" s="151">
        <f t="shared" si="1"/>
        <v>100.58</v>
      </c>
      <c r="I18" s="152">
        <f t="shared" si="2"/>
        <v>0</v>
      </c>
      <c r="J18" s="143">
        <f t="shared" si="3"/>
        <v>0</v>
      </c>
      <c r="K18" s="145">
        <f>'2024-25 Salary &amp; Benefits'!E$6</f>
        <v>72728</v>
      </c>
      <c r="L18" s="145">
        <f>'2024-25 Salary &amp; Benefits'!F$6</f>
        <v>78209</v>
      </c>
      <c r="M18" s="9">
        <f t="shared" si="4"/>
        <v>0</v>
      </c>
      <c r="N18" s="9">
        <f t="shared" si="5"/>
        <v>0</v>
      </c>
      <c r="O18" s="9">
        <f>'2024-25 Salary &amp; Benefits'!G$6</f>
        <v>14418.72</v>
      </c>
      <c r="P18" s="146">
        <f>'2024-25 Salary &amp; Benefits'!H$6</f>
        <v>0.18149999999999999</v>
      </c>
      <c r="Q18" s="146">
        <f>'2024-25 Salary &amp; Benefits'!I$6</f>
        <v>0.17510000000000001</v>
      </c>
      <c r="R18" s="9">
        <f t="shared" si="6"/>
        <v>0</v>
      </c>
      <c r="S18" s="9">
        <f t="shared" si="7"/>
        <v>0</v>
      </c>
      <c r="T18" s="9">
        <f t="shared" si="8"/>
        <v>0</v>
      </c>
      <c r="U18" s="9">
        <f t="shared" si="9"/>
        <v>0</v>
      </c>
      <c r="V18" s="9">
        <f t="shared" si="10"/>
        <v>0</v>
      </c>
    </row>
    <row r="19" spans="1:22">
      <c r="A19" s="107" t="s">
        <v>2499</v>
      </c>
      <c r="B19" s="2" t="s">
        <v>2069</v>
      </c>
      <c r="C19" s="73">
        <f>IF(A19=Summary!$B$9,Summary!$F$9,0)</f>
        <v>0</v>
      </c>
      <c r="D19" s="114">
        <f>VLOOKUP(A19,AAFTE!$A:$AE,3,0)</f>
        <v>2024.9</v>
      </c>
      <c r="E19" s="149">
        <f>VLOOKUP($A19,'2024-25 Salary &amp; Benefits'!$A:$I,3,)</f>
        <v>1.1299999999999999</v>
      </c>
      <c r="F19" s="149">
        <f>VLOOKUP($A19,'2024-25 Salary &amp; Benefits'!$A:$I,4,)</f>
        <v>1.1299999999999999</v>
      </c>
      <c r="G19" s="150">
        <f>VLOOKUP(A19,'CEDARS District FRPL'!$A:$C,3,)</f>
        <v>0.47420000000000001</v>
      </c>
      <c r="H19" s="151">
        <f t="shared" si="1"/>
        <v>2024.9</v>
      </c>
      <c r="I19" s="152">
        <f t="shared" si="2"/>
        <v>960.21</v>
      </c>
      <c r="J19" s="143">
        <f t="shared" si="3"/>
        <v>6.1390000000000002</v>
      </c>
      <c r="K19" s="145">
        <f>'2024-25 Salary &amp; Benefits'!E$6</f>
        <v>72728</v>
      </c>
      <c r="L19" s="145">
        <f>'2024-25 Salary &amp; Benefits'!F$6</f>
        <v>78209</v>
      </c>
      <c r="M19" s="9">
        <f t="shared" si="4"/>
        <v>504519.23</v>
      </c>
      <c r="N19" s="9">
        <f t="shared" si="5"/>
        <v>38022.080000000075</v>
      </c>
      <c r="O19" s="9">
        <f>'2024-25 Salary &amp; Benefits'!G$6</f>
        <v>14418.72</v>
      </c>
      <c r="P19" s="146">
        <f>'2024-25 Salary &amp; Benefits'!H$6</f>
        <v>0.18149999999999999</v>
      </c>
      <c r="Q19" s="146">
        <f>'2024-25 Salary &amp; Benefits'!I$6</f>
        <v>0.17510000000000001</v>
      </c>
      <c r="R19" s="9">
        <f t="shared" si="6"/>
        <v>186744.43</v>
      </c>
      <c r="S19" s="9">
        <f t="shared" si="7"/>
        <v>9042.36</v>
      </c>
      <c r="T19" s="9">
        <f t="shared" si="8"/>
        <v>1583.32</v>
      </c>
      <c r="U19" s="9">
        <f t="shared" si="9"/>
        <v>10625.68</v>
      </c>
      <c r="V19" s="9">
        <f t="shared" si="10"/>
        <v>739911.42</v>
      </c>
    </row>
    <row r="20" spans="1:22">
      <c r="A20" s="107" t="s">
        <v>2369</v>
      </c>
      <c r="B20" s="2" t="s">
        <v>1139</v>
      </c>
      <c r="C20" s="73">
        <f>IF(A20=Summary!$B$9,Summary!$F$9,0)</f>
        <v>0</v>
      </c>
      <c r="D20" s="114">
        <f>VLOOKUP(A20,AAFTE!$A:$AE,3,0)</f>
        <v>322.89</v>
      </c>
      <c r="E20" s="149">
        <f>VLOOKUP($A20,'2024-25 Salary &amp; Benefits'!$A:$I,3,)</f>
        <v>1</v>
      </c>
      <c r="F20" s="149">
        <f>VLOOKUP($A20,'2024-25 Salary &amp; Benefits'!$A:$I,4,)</f>
        <v>1</v>
      </c>
      <c r="G20" s="150">
        <f>VLOOKUP(A20,'CEDARS District FRPL'!$A:$C,3,)</f>
        <v>0.52629999999999999</v>
      </c>
      <c r="H20" s="151">
        <f t="shared" si="1"/>
        <v>322.89</v>
      </c>
      <c r="I20" s="152">
        <f t="shared" si="2"/>
        <v>169.94</v>
      </c>
      <c r="J20" s="143">
        <f t="shared" si="3"/>
        <v>1.0860000000000001</v>
      </c>
      <c r="K20" s="145">
        <f>'2024-25 Salary &amp; Benefits'!E$6</f>
        <v>72728</v>
      </c>
      <c r="L20" s="145">
        <f>'2024-25 Salary &amp; Benefits'!F$6</f>
        <v>78209</v>
      </c>
      <c r="M20" s="9">
        <f t="shared" si="4"/>
        <v>78982.61</v>
      </c>
      <c r="N20" s="9">
        <f t="shared" si="5"/>
        <v>5952.3600000000006</v>
      </c>
      <c r="O20" s="9">
        <f>'2024-25 Salary &amp; Benefits'!G$6</f>
        <v>14418.72</v>
      </c>
      <c r="P20" s="146">
        <f>'2024-25 Salary &amp; Benefits'!H$6</f>
        <v>0.18149999999999999</v>
      </c>
      <c r="Q20" s="146">
        <f>'2024-25 Salary &amp; Benefits'!I$6</f>
        <v>0.17510000000000001</v>
      </c>
      <c r="R20" s="9">
        <f t="shared" si="6"/>
        <v>31036.33</v>
      </c>
      <c r="S20" s="9">
        <f t="shared" si="7"/>
        <v>1415.58</v>
      </c>
      <c r="T20" s="9">
        <f t="shared" si="8"/>
        <v>247.87</v>
      </c>
      <c r="U20" s="9">
        <f t="shared" si="9"/>
        <v>1663.4499999999998</v>
      </c>
      <c r="V20" s="9">
        <f t="shared" si="10"/>
        <v>117634.75</v>
      </c>
    </row>
    <row r="21" spans="1:22">
      <c r="A21" s="107" t="s">
        <v>2341</v>
      </c>
      <c r="B21" s="2" t="s">
        <v>1006</v>
      </c>
      <c r="C21" s="73">
        <f>IF(A21=Summary!$B$9,Summary!$F$9,0)</f>
        <v>0</v>
      </c>
      <c r="D21" s="114">
        <f>VLOOKUP(A21,AAFTE!$A:$AE,3,0)</f>
        <v>4473.3900000000003</v>
      </c>
      <c r="E21" s="149">
        <f>VLOOKUP($A21,'2024-25 Salary &amp; Benefits'!$A:$I,3,)</f>
        <v>1.18</v>
      </c>
      <c r="F21" s="149">
        <f>VLOOKUP($A21,'2024-25 Salary &amp; Benefits'!$A:$I,4,)</f>
        <v>1.18</v>
      </c>
      <c r="G21" s="150">
        <f>VLOOKUP(A21,'CEDARS District FRPL'!$A:$C,3,)</f>
        <v>0.62960000000000005</v>
      </c>
      <c r="H21" s="151">
        <f t="shared" si="1"/>
        <v>4473.3900000000003</v>
      </c>
      <c r="I21" s="152">
        <f t="shared" si="2"/>
        <v>2816.45</v>
      </c>
      <c r="J21" s="143">
        <f t="shared" si="3"/>
        <v>18.007000000000001</v>
      </c>
      <c r="K21" s="145">
        <f>'2024-25 Salary &amp; Benefits'!E$6</f>
        <v>72728</v>
      </c>
      <c r="L21" s="145">
        <f>'2024-25 Salary &amp; Benefits'!F$6</f>
        <v>78209</v>
      </c>
      <c r="M21" s="9">
        <f t="shared" si="4"/>
        <v>1545343.45</v>
      </c>
      <c r="N21" s="9">
        <f t="shared" si="5"/>
        <v>116461.71999999997</v>
      </c>
      <c r="O21" s="9">
        <f>'2024-25 Salary &amp; Benefits'!G$6</f>
        <v>14418.72</v>
      </c>
      <c r="P21" s="146">
        <f>'2024-25 Salary &amp; Benefits'!H$6</f>
        <v>0.18149999999999999</v>
      </c>
      <c r="Q21" s="146">
        <f>'2024-25 Salary &amp; Benefits'!I$6</f>
        <v>0.17510000000000001</v>
      </c>
      <c r="R21" s="9">
        <f t="shared" si="6"/>
        <v>560510.17000000004</v>
      </c>
      <c r="S21" s="9">
        <f t="shared" si="7"/>
        <v>27696.75</v>
      </c>
      <c r="T21" s="9">
        <f t="shared" si="8"/>
        <v>4849.7</v>
      </c>
      <c r="U21" s="9">
        <f t="shared" si="9"/>
        <v>32546.45</v>
      </c>
      <c r="V21" s="9">
        <f t="shared" si="10"/>
        <v>2254861.79</v>
      </c>
    </row>
    <row r="22" spans="1:22">
      <c r="A22" s="107" t="s">
        <v>2394</v>
      </c>
      <c r="B22" s="2" t="s">
        <v>1227</v>
      </c>
      <c r="C22" s="73">
        <f>IF(A22=Summary!$B$9,Summary!$F$9,0)</f>
        <v>0</v>
      </c>
      <c r="D22" s="114">
        <f>VLOOKUP(A22,AAFTE!$A:$AE,3,0)</f>
        <v>1007.05</v>
      </c>
      <c r="E22" s="149">
        <f>VLOOKUP($A22,'2024-25 Salary &amp; Benefits'!$A:$I,3,)</f>
        <v>1</v>
      </c>
      <c r="F22" s="149">
        <f>VLOOKUP($A22,'2024-25 Salary &amp; Benefits'!$A:$I,4,)</f>
        <v>1</v>
      </c>
      <c r="G22" s="150">
        <f>VLOOKUP(A22,'CEDARS District FRPL'!$A:$C,3,)</f>
        <v>0.94989999999999997</v>
      </c>
      <c r="H22" s="151">
        <f t="shared" si="1"/>
        <v>1007.05</v>
      </c>
      <c r="I22" s="152">
        <f t="shared" si="2"/>
        <v>956.6</v>
      </c>
      <c r="J22" s="143">
        <f t="shared" si="3"/>
        <v>6.1159999999999997</v>
      </c>
      <c r="K22" s="145">
        <f>'2024-25 Salary &amp; Benefits'!E$6</f>
        <v>72728</v>
      </c>
      <c r="L22" s="145">
        <f>'2024-25 Salary &amp; Benefits'!F$6</f>
        <v>78209</v>
      </c>
      <c r="M22" s="9">
        <f t="shared" si="4"/>
        <v>444804.45</v>
      </c>
      <c r="N22" s="9">
        <f t="shared" si="5"/>
        <v>33521.789999999979</v>
      </c>
      <c r="O22" s="9">
        <f>'2024-25 Salary &amp; Benefits'!G$6</f>
        <v>14418.72</v>
      </c>
      <c r="P22" s="146">
        <f>'2024-25 Salary &amp; Benefits'!H$6</f>
        <v>0.18149999999999999</v>
      </c>
      <c r="Q22" s="146">
        <f>'2024-25 Salary &amp; Benefits'!I$6</f>
        <v>0.17510000000000001</v>
      </c>
      <c r="R22" s="9">
        <f t="shared" si="6"/>
        <v>174786.56</v>
      </c>
      <c r="S22" s="9">
        <f t="shared" si="7"/>
        <v>7972.1</v>
      </c>
      <c r="T22" s="9">
        <f t="shared" si="8"/>
        <v>1395.91</v>
      </c>
      <c r="U22" s="9">
        <f t="shared" si="9"/>
        <v>9368.01</v>
      </c>
      <c r="V22" s="9">
        <f t="shared" si="10"/>
        <v>662480.81000000006</v>
      </c>
    </row>
    <row r="23" spans="1:22">
      <c r="A23" s="107" t="s">
        <v>2273</v>
      </c>
      <c r="B23" s="2" t="s">
        <v>336</v>
      </c>
      <c r="C23" s="73">
        <f>IF(A23=Summary!$B$9,Summary!$F$9,0)</f>
        <v>0</v>
      </c>
      <c r="D23" s="114">
        <f>VLOOKUP(A23,AAFTE!$A:$AE,3,0)</f>
        <v>733.15</v>
      </c>
      <c r="E23" s="149">
        <f>VLOOKUP($A23,'2024-25 Salary &amp; Benefits'!$A:$I,3,)</f>
        <v>1</v>
      </c>
      <c r="F23" s="149">
        <f>VLOOKUP($A23,'2024-25 Salary &amp; Benefits'!$A:$I,4,)</f>
        <v>1</v>
      </c>
      <c r="G23" s="150">
        <f>VLOOKUP(A23,'CEDARS District FRPL'!$A:$C,3,)</f>
        <v>0.90639999999999998</v>
      </c>
      <c r="H23" s="151">
        <f t="shared" si="1"/>
        <v>733.15</v>
      </c>
      <c r="I23" s="152">
        <f t="shared" si="2"/>
        <v>664.53</v>
      </c>
      <c r="J23" s="143">
        <f t="shared" si="3"/>
        <v>4.2489999999999997</v>
      </c>
      <c r="K23" s="145">
        <f>'2024-25 Salary &amp; Benefits'!E$6</f>
        <v>72728</v>
      </c>
      <c r="L23" s="145">
        <f>'2024-25 Salary &amp; Benefits'!F$6</f>
        <v>78209</v>
      </c>
      <c r="M23" s="9">
        <f t="shared" si="4"/>
        <v>309021.27</v>
      </c>
      <c r="N23" s="9">
        <f t="shared" si="5"/>
        <v>23288.76999999996</v>
      </c>
      <c r="O23" s="9">
        <f>'2024-25 Salary &amp; Benefits'!G$6</f>
        <v>14418.72</v>
      </c>
      <c r="P23" s="146">
        <f>'2024-25 Salary &amp; Benefits'!H$6</f>
        <v>0.18149999999999999</v>
      </c>
      <c r="Q23" s="146">
        <f>'2024-25 Salary &amp; Benefits'!I$6</f>
        <v>0.17510000000000001</v>
      </c>
      <c r="R23" s="9">
        <f t="shared" si="6"/>
        <v>121430.37</v>
      </c>
      <c r="S23" s="9">
        <f t="shared" si="7"/>
        <v>5538.5</v>
      </c>
      <c r="T23" s="9">
        <f t="shared" si="8"/>
        <v>969.79</v>
      </c>
      <c r="U23" s="9">
        <f t="shared" si="9"/>
        <v>6508.29</v>
      </c>
      <c r="V23" s="9">
        <f t="shared" si="10"/>
        <v>460248.69999999995</v>
      </c>
    </row>
    <row r="24" spans="1:22">
      <c r="A24" s="107" t="s">
        <v>2315</v>
      </c>
      <c r="B24" s="2" t="s">
        <v>531</v>
      </c>
      <c r="C24" s="73">
        <f>IF(A24=Summary!$B$9,Summary!$F$9,0)</f>
        <v>0</v>
      </c>
      <c r="D24" s="114">
        <f>VLOOKUP(A24,AAFTE!$A:$AE,3,0)</f>
        <v>72.929999999999993</v>
      </c>
      <c r="E24" s="149">
        <f>VLOOKUP($A24,'2024-25 Salary &amp; Benefits'!$A:$I,3,)</f>
        <v>1</v>
      </c>
      <c r="F24" s="149">
        <f>VLOOKUP($A24,'2024-25 Salary &amp; Benefits'!$A:$I,4,)</f>
        <v>1</v>
      </c>
      <c r="G24" s="150">
        <f>VLOOKUP(A24,'CEDARS District FRPL'!$A:$C,3,)</f>
        <v>0.76119999999999999</v>
      </c>
      <c r="H24" s="151">
        <f t="shared" si="1"/>
        <v>72.929999999999993</v>
      </c>
      <c r="I24" s="152">
        <f t="shared" si="2"/>
        <v>55.51</v>
      </c>
      <c r="J24" s="143">
        <f t="shared" si="3"/>
        <v>0.35499999999999998</v>
      </c>
      <c r="K24" s="145">
        <f>'2024-25 Salary &amp; Benefits'!E$6</f>
        <v>72728</v>
      </c>
      <c r="L24" s="145">
        <f>'2024-25 Salary &amp; Benefits'!F$6</f>
        <v>78209</v>
      </c>
      <c r="M24" s="9">
        <f t="shared" si="4"/>
        <v>25818.44</v>
      </c>
      <c r="N24" s="9">
        <f t="shared" si="5"/>
        <v>1945.760000000002</v>
      </c>
      <c r="O24" s="9">
        <f>'2024-25 Salary &amp; Benefits'!G$6</f>
        <v>14418.72</v>
      </c>
      <c r="P24" s="146">
        <f>'2024-25 Salary &amp; Benefits'!H$6</f>
        <v>0.18149999999999999</v>
      </c>
      <c r="Q24" s="146">
        <f>'2024-25 Salary &amp; Benefits'!I$6</f>
        <v>0.17510000000000001</v>
      </c>
      <c r="R24" s="9">
        <f t="shared" si="6"/>
        <v>10145.4</v>
      </c>
      <c r="S24" s="9">
        <f t="shared" si="7"/>
        <v>462.74</v>
      </c>
      <c r="T24" s="9">
        <f t="shared" si="8"/>
        <v>81.03</v>
      </c>
      <c r="U24" s="9">
        <f t="shared" si="9"/>
        <v>543.77</v>
      </c>
      <c r="V24" s="9">
        <f t="shared" si="10"/>
        <v>38453.369999999995</v>
      </c>
    </row>
    <row r="25" spans="1:22">
      <c r="A25" s="107" t="s">
        <v>2429</v>
      </c>
      <c r="B25" s="2" t="s">
        <v>1527</v>
      </c>
      <c r="C25" s="73">
        <f>IF(A25=Summary!$B$9,Summary!$F$9,0)</f>
        <v>0</v>
      </c>
      <c r="D25" s="114">
        <f>VLOOKUP(A25,AAFTE!$A:$AE,3,0)</f>
        <v>3268.95</v>
      </c>
      <c r="E25" s="149">
        <f>VLOOKUP($A25,'2024-25 Salary &amp; Benefits'!$A:$I,3,)</f>
        <v>1.1200000000000001</v>
      </c>
      <c r="F25" s="149">
        <f>VLOOKUP($A25,'2024-25 Salary &amp; Benefits'!$A:$I,4,)</f>
        <v>1.1200000000000001</v>
      </c>
      <c r="G25" s="150">
        <f>VLOOKUP(A25,'CEDARS District FRPL'!$A:$C,3,)</f>
        <v>0.57269999999999999</v>
      </c>
      <c r="H25" s="151">
        <f t="shared" si="1"/>
        <v>3268.95</v>
      </c>
      <c r="I25" s="152">
        <f t="shared" si="2"/>
        <v>1872.13</v>
      </c>
      <c r="J25" s="143">
        <f t="shared" si="3"/>
        <v>11.968999999999999</v>
      </c>
      <c r="K25" s="145">
        <f>'2024-25 Salary &amp; Benefits'!E$6</f>
        <v>72728</v>
      </c>
      <c r="L25" s="145">
        <f>'2024-25 Salary &amp; Benefits'!F$6</f>
        <v>78209</v>
      </c>
      <c r="M25" s="9">
        <f t="shared" si="4"/>
        <v>974939.2</v>
      </c>
      <c r="N25" s="9">
        <f t="shared" si="5"/>
        <v>73474.340000000084</v>
      </c>
      <c r="O25" s="9">
        <f>'2024-25 Salary &amp; Benefits'!G$6</f>
        <v>14418.72</v>
      </c>
      <c r="P25" s="146">
        <f>'2024-25 Salary &amp; Benefits'!H$6</f>
        <v>0.18149999999999999</v>
      </c>
      <c r="Q25" s="146">
        <f>'2024-25 Salary &amp; Benefits'!I$6</f>
        <v>0.17510000000000001</v>
      </c>
      <c r="R25" s="9">
        <f t="shared" si="6"/>
        <v>362394.48</v>
      </c>
      <c r="S25" s="9">
        <f t="shared" si="7"/>
        <v>17473.560000000001</v>
      </c>
      <c r="T25" s="9">
        <f t="shared" si="8"/>
        <v>3059.62</v>
      </c>
      <c r="U25" s="9">
        <f t="shared" si="9"/>
        <v>20533.18</v>
      </c>
      <c r="V25" s="9">
        <f t="shared" si="10"/>
        <v>1431341.2</v>
      </c>
    </row>
    <row r="26" spans="1:22">
      <c r="A26" s="107" t="s">
        <v>2261</v>
      </c>
      <c r="B26" s="2" t="s">
        <v>253</v>
      </c>
      <c r="C26" s="73">
        <f>IF(A26=Summary!$B$9,Summary!$F$9,0)</f>
        <v>0</v>
      </c>
      <c r="D26" s="114">
        <f>VLOOKUP(A26,AAFTE!$A:$AE,3,0)</f>
        <v>7126.89</v>
      </c>
      <c r="E26" s="149">
        <f>VLOOKUP($A26,'2024-25 Salary &amp; Benefits'!$A:$I,3,)</f>
        <v>1.06</v>
      </c>
      <c r="F26" s="149">
        <f>VLOOKUP($A26,'2024-25 Salary &amp; Benefits'!$A:$I,4,)</f>
        <v>1.1000000000000001</v>
      </c>
      <c r="G26" s="150">
        <f>VLOOKUP(A26,'CEDARS District FRPL'!$A:$C,3,)</f>
        <v>0.17649999999999999</v>
      </c>
      <c r="H26" s="151">
        <f t="shared" si="1"/>
        <v>7126.89</v>
      </c>
      <c r="I26" s="152">
        <f t="shared" si="2"/>
        <v>1257.9000000000001</v>
      </c>
      <c r="J26" s="143">
        <f t="shared" si="3"/>
        <v>8.0419999999999998</v>
      </c>
      <c r="K26" s="145">
        <f>'2024-25 Salary &amp; Benefits'!E$6</f>
        <v>72728</v>
      </c>
      <c r="L26" s="145">
        <f>'2024-25 Salary &amp; Benefits'!F$6</f>
        <v>78209</v>
      </c>
      <c r="M26" s="9">
        <f t="shared" si="4"/>
        <v>619971.29</v>
      </c>
      <c r="N26" s="9">
        <f t="shared" si="5"/>
        <v>71881.169999999925</v>
      </c>
      <c r="O26" s="9">
        <f>'2024-25 Salary &amp; Benefits'!G$6</f>
        <v>14418.72</v>
      </c>
      <c r="P26" s="146">
        <f>'2024-25 Salary &amp; Benefits'!H$6</f>
        <v>0.18149999999999999</v>
      </c>
      <c r="Q26" s="146">
        <f>'2024-25 Salary &amp; Benefits'!I$6</f>
        <v>0.17510000000000001</v>
      </c>
      <c r="R26" s="9">
        <f t="shared" si="6"/>
        <v>241066.53</v>
      </c>
      <c r="S26" s="9">
        <f t="shared" si="7"/>
        <v>11530.87</v>
      </c>
      <c r="T26" s="9">
        <f t="shared" si="8"/>
        <v>2019.06</v>
      </c>
      <c r="U26" s="9">
        <f t="shared" si="9"/>
        <v>13549.93</v>
      </c>
      <c r="V26" s="9">
        <f t="shared" si="10"/>
        <v>946468.92</v>
      </c>
    </row>
    <row r="27" spans="1:22">
      <c r="A27" s="107" t="s">
        <v>2252</v>
      </c>
      <c r="B27" s="2" t="s">
        <v>151</v>
      </c>
      <c r="C27" s="73">
        <f>IF(A27=Summary!$B$9,Summary!$F$9,0)</f>
        <v>0</v>
      </c>
      <c r="D27" s="114">
        <f>VLOOKUP(A27,AAFTE!$A:$AE,3,0)</f>
        <v>490.27</v>
      </c>
      <c r="E27" s="149">
        <f>VLOOKUP($A27,'2024-25 Salary &amp; Benefits'!$A:$I,3,)</f>
        <v>1</v>
      </c>
      <c r="F27" s="149">
        <f>VLOOKUP($A27,'2024-25 Salary &amp; Benefits'!$A:$I,4,)</f>
        <v>1</v>
      </c>
      <c r="G27" s="150">
        <f>VLOOKUP(A27,'CEDARS District FRPL'!$A:$C,3,)</f>
        <v>0.75609999999999999</v>
      </c>
      <c r="H27" s="151">
        <f t="shared" si="1"/>
        <v>490.27</v>
      </c>
      <c r="I27" s="152">
        <f t="shared" si="2"/>
        <v>370.69</v>
      </c>
      <c r="J27" s="143">
        <f t="shared" si="3"/>
        <v>2.37</v>
      </c>
      <c r="K27" s="145">
        <f>'2024-25 Salary &amp; Benefits'!E$6</f>
        <v>72728</v>
      </c>
      <c r="L27" s="145">
        <f>'2024-25 Salary &amp; Benefits'!F$6</f>
        <v>78209</v>
      </c>
      <c r="M27" s="9">
        <f t="shared" si="4"/>
        <v>172365.36</v>
      </c>
      <c r="N27" s="9">
        <f t="shared" si="5"/>
        <v>12989.970000000001</v>
      </c>
      <c r="O27" s="9">
        <f>'2024-25 Salary &amp; Benefits'!G$6</f>
        <v>14418.72</v>
      </c>
      <c r="P27" s="146">
        <f>'2024-25 Salary &amp; Benefits'!H$6</f>
        <v>0.18149999999999999</v>
      </c>
      <c r="Q27" s="146">
        <f>'2024-25 Salary &amp; Benefits'!I$6</f>
        <v>0.17510000000000001</v>
      </c>
      <c r="R27" s="9">
        <f t="shared" si="6"/>
        <v>67731.22</v>
      </c>
      <c r="S27" s="9">
        <f t="shared" si="7"/>
        <v>3089.26</v>
      </c>
      <c r="T27" s="9">
        <f t="shared" si="8"/>
        <v>540.92999999999995</v>
      </c>
      <c r="U27" s="9">
        <f t="shared" si="9"/>
        <v>3630.19</v>
      </c>
      <c r="V27" s="9">
        <f t="shared" si="10"/>
        <v>256716.74</v>
      </c>
    </row>
    <row r="28" spans="1:22">
      <c r="A28" s="107" t="s">
        <v>2411</v>
      </c>
      <c r="B28" s="2" t="s">
        <v>1370</v>
      </c>
      <c r="C28" s="73">
        <f>IF(A28=Summary!$B$9,Summary!$F$9,0)</f>
        <v>0</v>
      </c>
      <c r="D28" s="114">
        <f>VLOOKUP(A28,AAFTE!$A:$AE,3,0)</f>
        <v>174.35</v>
      </c>
      <c r="E28" s="149">
        <f>VLOOKUP($A28,'2024-25 Salary &amp; Benefits'!$A:$I,3,)</f>
        <v>1.07</v>
      </c>
      <c r="F28" s="149">
        <f>VLOOKUP($A28,'2024-25 Salary &amp; Benefits'!$A:$I,4,)</f>
        <v>1.07</v>
      </c>
      <c r="G28" s="150">
        <f>VLOOKUP(A28,'CEDARS District FRPL'!$A:$C,3,)</f>
        <v>0.25140000000000001</v>
      </c>
      <c r="H28" s="151">
        <f t="shared" si="1"/>
        <v>174.35</v>
      </c>
      <c r="I28" s="152">
        <f t="shared" si="2"/>
        <v>43.83</v>
      </c>
      <c r="J28" s="143">
        <f t="shared" si="3"/>
        <v>0.28000000000000003</v>
      </c>
      <c r="K28" s="145">
        <f>'2024-25 Salary &amp; Benefits'!E$6</f>
        <v>72728</v>
      </c>
      <c r="L28" s="145">
        <f>'2024-25 Salary &amp; Benefits'!F$6</f>
        <v>78209</v>
      </c>
      <c r="M28" s="9">
        <f t="shared" si="4"/>
        <v>21789.31</v>
      </c>
      <c r="N28" s="9">
        <f t="shared" si="5"/>
        <v>1642.1099999999969</v>
      </c>
      <c r="O28" s="9">
        <f>'2024-25 Salary &amp; Benefits'!G$6</f>
        <v>14418.72</v>
      </c>
      <c r="P28" s="146">
        <f>'2024-25 Salary &amp; Benefits'!H$6</f>
        <v>0.18149999999999999</v>
      </c>
      <c r="Q28" s="146">
        <f>'2024-25 Salary &amp; Benefits'!I$6</f>
        <v>0.17510000000000001</v>
      </c>
      <c r="R28" s="9">
        <f t="shared" si="6"/>
        <v>8279.5300000000007</v>
      </c>
      <c r="S28" s="9">
        <f t="shared" si="7"/>
        <v>390.52</v>
      </c>
      <c r="T28" s="9">
        <f t="shared" si="8"/>
        <v>68.38</v>
      </c>
      <c r="U28" s="9">
        <f t="shared" si="9"/>
        <v>458.9</v>
      </c>
      <c r="V28" s="9">
        <f t="shared" si="10"/>
        <v>32169.850000000002</v>
      </c>
    </row>
    <row r="29" spans="1:22">
      <c r="A29" t="s">
        <v>2247</v>
      </c>
      <c r="B29" t="s">
        <v>113</v>
      </c>
      <c r="C29" s="73">
        <f>IF(A29=Summary!$B$9,Summary!$F$9,0)</f>
        <v>0</v>
      </c>
      <c r="D29" s="114">
        <f>VLOOKUP(A29,AAFTE!$A:$AE,3,0)</f>
        <v>1225.75</v>
      </c>
      <c r="E29" s="149">
        <f>VLOOKUP($A29,'2024-25 Salary &amp; Benefits'!$A:$I,3,)</f>
        <v>1</v>
      </c>
      <c r="F29" s="149">
        <f>VLOOKUP($A29,'2024-25 Salary &amp; Benefits'!$A:$I,4,)</f>
        <v>1</v>
      </c>
      <c r="G29" s="150">
        <f>VLOOKUP(A29,'CEDARS District FRPL'!$A:$C,3,)</f>
        <v>0.45400000000000001</v>
      </c>
      <c r="H29" s="151">
        <f t="shared" si="1"/>
        <v>1225.75</v>
      </c>
      <c r="I29" s="152">
        <f t="shared" si="2"/>
        <v>556.49</v>
      </c>
      <c r="J29" s="143">
        <f t="shared" si="3"/>
        <v>3.5579999999999998</v>
      </c>
      <c r="K29" s="145">
        <f>'2024-25 Salary &amp; Benefits'!E$6</f>
        <v>72728</v>
      </c>
      <c r="L29" s="145">
        <f>'2024-25 Salary &amp; Benefits'!F$6</f>
        <v>78209</v>
      </c>
      <c r="M29" s="9">
        <f t="shared" si="4"/>
        <v>258766.22</v>
      </c>
      <c r="N29" s="9">
        <f t="shared" si="5"/>
        <v>19501.399999999994</v>
      </c>
      <c r="O29" s="9">
        <f>'2024-25 Salary &amp; Benefits'!G$6</f>
        <v>14418.72</v>
      </c>
      <c r="P29" s="146">
        <f>'2024-25 Salary &amp; Benefits'!H$6</f>
        <v>0.18149999999999999</v>
      </c>
      <c r="Q29" s="146">
        <f>'2024-25 Salary &amp; Benefits'!I$6</f>
        <v>0.17510000000000001</v>
      </c>
      <c r="R29" s="9">
        <f t="shared" si="6"/>
        <v>101682.57</v>
      </c>
      <c r="S29" s="9">
        <f t="shared" si="7"/>
        <v>4637.79</v>
      </c>
      <c r="T29" s="9">
        <f t="shared" si="8"/>
        <v>812.08</v>
      </c>
      <c r="U29" s="9">
        <f t="shared" si="9"/>
        <v>5449.87</v>
      </c>
      <c r="V29" s="9">
        <f t="shared" si="10"/>
        <v>385400.06000000006</v>
      </c>
    </row>
    <row r="30" spans="1:22">
      <c r="A30" s="107" t="s">
        <v>2246</v>
      </c>
      <c r="B30" s="2" t="s">
        <v>2546</v>
      </c>
      <c r="C30" s="73">
        <f>IF(A30=Summary!$B$9,Summary!$F$9,0)</f>
        <v>0</v>
      </c>
      <c r="D30" s="114">
        <f>VLOOKUP(A30,AAFTE!$A:$AE,3,0)</f>
        <v>1600.32</v>
      </c>
      <c r="E30" s="149">
        <f>VLOOKUP($A30,'2024-25 Salary &amp; Benefits'!$A:$I,3,)</f>
        <v>1</v>
      </c>
      <c r="F30" s="149">
        <f>VLOOKUP($A30,'2024-25 Salary &amp; Benefits'!$A:$I,4,)</f>
        <v>1.04</v>
      </c>
      <c r="G30" s="150">
        <f>VLOOKUP(A30,'CEDARS District FRPL'!$A:$C,3,)</f>
        <v>0.45660000000000001</v>
      </c>
      <c r="H30" s="151">
        <f t="shared" si="1"/>
        <v>1600.32</v>
      </c>
      <c r="I30" s="152">
        <f t="shared" si="2"/>
        <v>730.71</v>
      </c>
      <c r="J30" s="143">
        <f t="shared" si="3"/>
        <v>4.6719999999999997</v>
      </c>
      <c r="K30" s="145">
        <f>'2024-25 Salary &amp; Benefits'!E$6</f>
        <v>72728</v>
      </c>
      <c r="L30" s="145">
        <f>'2024-25 Salary &amp; Benefits'!F$6</f>
        <v>78209</v>
      </c>
      <c r="M30" s="9">
        <f t="shared" si="4"/>
        <v>339785.22</v>
      </c>
      <c r="N30" s="9">
        <f t="shared" si="5"/>
        <v>40222.930000000051</v>
      </c>
      <c r="O30" s="9">
        <f>'2024-25 Salary &amp; Benefits'!G$6</f>
        <v>14418.72</v>
      </c>
      <c r="P30" s="146">
        <f>'2024-25 Salary &amp; Benefits'!H$6</f>
        <v>0.18149999999999999</v>
      </c>
      <c r="Q30" s="146">
        <f>'2024-25 Salary &amp; Benefits'!I$6</f>
        <v>0.17510000000000001</v>
      </c>
      <c r="R30" s="9">
        <f t="shared" si="6"/>
        <v>136078.31</v>
      </c>
      <c r="S30" s="9">
        <f t="shared" si="7"/>
        <v>6333.47</v>
      </c>
      <c r="T30" s="9">
        <f t="shared" si="8"/>
        <v>1108.99</v>
      </c>
      <c r="U30" s="9">
        <f t="shared" si="9"/>
        <v>7442.46</v>
      </c>
      <c r="V30" s="9">
        <f t="shared" si="10"/>
        <v>523528.92000000004</v>
      </c>
    </row>
    <row r="31" spans="1:22">
      <c r="A31" s="107" t="s">
        <v>2268</v>
      </c>
      <c r="B31" s="2" t="s">
        <v>311</v>
      </c>
      <c r="C31" s="73">
        <f>IF(A31=Summary!$B$9,Summary!$F$9,0)</f>
        <v>0</v>
      </c>
      <c r="D31" s="114">
        <f>VLOOKUP(A31,AAFTE!$A:$AE,3,0)</f>
        <v>1404.64</v>
      </c>
      <c r="E31" s="149">
        <f>VLOOKUP($A31,'2024-25 Salary &amp; Benefits'!$A:$I,3,)</f>
        <v>1</v>
      </c>
      <c r="F31" s="149">
        <f>VLOOKUP($A31,'2024-25 Salary &amp; Benefits'!$A:$I,4,)</f>
        <v>1</v>
      </c>
      <c r="G31" s="150">
        <f>VLOOKUP(A31,'CEDARS District FRPL'!$A:$C,3,)</f>
        <v>0.54059999999999997</v>
      </c>
      <c r="H31" s="151">
        <f t="shared" si="1"/>
        <v>1404.64</v>
      </c>
      <c r="I31" s="152">
        <f t="shared" si="2"/>
        <v>759.35</v>
      </c>
      <c r="J31" s="143">
        <f t="shared" si="3"/>
        <v>4.8550000000000004</v>
      </c>
      <c r="K31" s="145">
        <f>'2024-25 Salary &amp; Benefits'!E$6</f>
        <v>72728</v>
      </c>
      <c r="L31" s="145">
        <f>'2024-25 Salary &amp; Benefits'!F$6</f>
        <v>78209</v>
      </c>
      <c r="M31" s="9">
        <f t="shared" si="4"/>
        <v>353094.44</v>
      </c>
      <c r="N31" s="9">
        <f t="shared" si="5"/>
        <v>26610.260000000009</v>
      </c>
      <c r="O31" s="9">
        <f>'2024-25 Salary &amp; Benefits'!G$6</f>
        <v>14418.72</v>
      </c>
      <c r="P31" s="146">
        <f>'2024-25 Salary &amp; Benefits'!H$6</f>
        <v>0.18149999999999999</v>
      </c>
      <c r="Q31" s="146">
        <f>'2024-25 Salary &amp; Benefits'!I$6</f>
        <v>0.17510000000000001</v>
      </c>
      <c r="R31" s="9">
        <f t="shared" si="6"/>
        <v>138748.98000000001</v>
      </c>
      <c r="S31" s="9">
        <f t="shared" si="7"/>
        <v>6328.41</v>
      </c>
      <c r="T31" s="9">
        <f t="shared" si="8"/>
        <v>1108.0999999999999</v>
      </c>
      <c r="U31" s="9">
        <f t="shared" si="9"/>
        <v>7436.51</v>
      </c>
      <c r="V31" s="9">
        <f t="shared" si="10"/>
        <v>525890.19000000006</v>
      </c>
    </row>
    <row r="32" spans="1:22">
      <c r="A32" s="107" t="s">
        <v>3024</v>
      </c>
      <c r="B32" s="2" t="s">
        <v>3036</v>
      </c>
      <c r="C32" s="73">
        <f>IF(A32=Summary!$B$9,Summary!$F$9,0)</f>
        <v>0</v>
      </c>
      <c r="D32" s="114">
        <f>VLOOKUP(A32,AAFTE!$A:$AE,3,0)</f>
        <v>483.08</v>
      </c>
      <c r="E32" s="149">
        <f>VLOOKUP($A32,'2024-25 Salary &amp; Benefits'!$A:$I,3,)</f>
        <v>1.18</v>
      </c>
      <c r="F32" s="149">
        <f>VLOOKUP($A32,'2024-25 Salary &amp; Benefits'!$A:$I,4,)</f>
        <v>1.18</v>
      </c>
      <c r="G32" s="150">
        <f>VLOOKUP(A32,'CEDARS District FRPL'!$A:$C,3,)</f>
        <v>0.51339999999999997</v>
      </c>
      <c r="H32" s="151">
        <f t="shared" si="1"/>
        <v>483.08</v>
      </c>
      <c r="I32" s="152">
        <f t="shared" si="2"/>
        <v>248.01</v>
      </c>
      <c r="J32" s="143">
        <f t="shared" si="3"/>
        <v>1.5860000000000001</v>
      </c>
      <c r="K32" s="145">
        <f>'2024-25 Salary &amp; Benefits'!E$6</f>
        <v>72728</v>
      </c>
      <c r="L32" s="145">
        <f>'2024-25 Salary &amp; Benefits'!F$6</f>
        <v>78209</v>
      </c>
      <c r="M32" s="9">
        <f t="shared" si="4"/>
        <v>136109</v>
      </c>
      <c r="N32" s="9">
        <f t="shared" si="5"/>
        <v>10257.579999999987</v>
      </c>
      <c r="O32" s="9">
        <f>'2024-25 Salary &amp; Benefits'!G$6</f>
        <v>14418.72</v>
      </c>
      <c r="P32" s="146">
        <f>'2024-25 Salary &amp; Benefits'!H$6</f>
        <v>0.18149999999999999</v>
      </c>
      <c r="Q32" s="146">
        <f>'2024-25 Salary &amp; Benefits'!I$6</f>
        <v>0.17510000000000001</v>
      </c>
      <c r="R32" s="9">
        <f t="shared" si="6"/>
        <v>49367.98</v>
      </c>
      <c r="S32" s="9">
        <f t="shared" si="7"/>
        <v>2439.44</v>
      </c>
      <c r="T32" s="9">
        <f t="shared" si="8"/>
        <v>427.15</v>
      </c>
      <c r="U32" s="9">
        <f t="shared" si="9"/>
        <v>2866.59</v>
      </c>
      <c r="V32" s="9">
        <f t="shared" si="10"/>
        <v>198601.15</v>
      </c>
    </row>
    <row r="33" spans="1:22">
      <c r="A33" t="s">
        <v>2355</v>
      </c>
      <c r="B33" t="s">
        <v>1095</v>
      </c>
      <c r="C33" s="73">
        <f>IF(A33=Summary!$B$9,Summary!$F$9,0)</f>
        <v>0</v>
      </c>
      <c r="D33" s="114">
        <f>VLOOKUP(A33,AAFTE!$A:$AE,3,0)</f>
        <v>90.14</v>
      </c>
      <c r="E33" s="149">
        <f>VLOOKUP($A33,'2024-25 Salary &amp; Benefits'!$A:$I,3,)</f>
        <v>1.01</v>
      </c>
      <c r="F33" s="149">
        <f>VLOOKUP($A33,'2024-25 Salary &amp; Benefits'!$A:$I,4,)</f>
        <v>1.01</v>
      </c>
      <c r="G33" s="150">
        <f>VLOOKUP(A33,'CEDARS District FRPL'!$A:$C,3,)</f>
        <v>0.28089999999999998</v>
      </c>
      <c r="H33" s="151">
        <f t="shared" si="1"/>
        <v>90.14</v>
      </c>
      <c r="I33" s="152">
        <f t="shared" si="2"/>
        <v>25.32</v>
      </c>
      <c r="J33" s="143">
        <f t="shared" si="3"/>
        <v>0.16200000000000001</v>
      </c>
      <c r="K33" s="145">
        <f>'2024-25 Salary &amp; Benefits'!E$6</f>
        <v>72728</v>
      </c>
      <c r="L33" s="145">
        <f>'2024-25 Salary &amp; Benefits'!F$6</f>
        <v>78209</v>
      </c>
      <c r="M33" s="9">
        <f t="shared" si="4"/>
        <v>11899.76</v>
      </c>
      <c r="N33" s="9">
        <f t="shared" si="5"/>
        <v>896.79999999999927</v>
      </c>
      <c r="O33" s="9">
        <f>'2024-25 Salary &amp; Benefits'!G$6</f>
        <v>14418.72</v>
      </c>
      <c r="P33" s="146">
        <f>'2024-25 Salary &amp; Benefits'!H$6</f>
        <v>0.18149999999999999</v>
      </c>
      <c r="Q33" s="146">
        <f>'2024-25 Salary &amp; Benefits'!I$6</f>
        <v>0.17510000000000001</v>
      </c>
      <c r="R33" s="9">
        <f t="shared" si="6"/>
        <v>4652.67</v>
      </c>
      <c r="S33" s="9">
        <f t="shared" si="7"/>
        <v>213.28</v>
      </c>
      <c r="T33" s="9">
        <f t="shared" si="8"/>
        <v>37.35</v>
      </c>
      <c r="U33" s="9">
        <f t="shared" si="9"/>
        <v>250.63</v>
      </c>
      <c r="V33" s="9">
        <f t="shared" si="10"/>
        <v>17699.86</v>
      </c>
    </row>
    <row r="34" spans="1:22">
      <c r="A34" s="107" t="s">
        <v>2344</v>
      </c>
      <c r="B34" s="2" t="s">
        <v>1038</v>
      </c>
      <c r="C34" s="73">
        <f>IF(A34=Summary!$B$9,Summary!$F$9,0)</f>
        <v>0</v>
      </c>
      <c r="D34" s="114">
        <f>VLOOKUP(A34,AAFTE!$A:$AE,3,0)</f>
        <v>10882.21</v>
      </c>
      <c r="E34" s="149">
        <f>VLOOKUP($A34,'2024-25 Salary &amp; Benefits'!$A:$I,3,)</f>
        <v>1.18</v>
      </c>
      <c r="F34" s="149">
        <f>VLOOKUP($A34,'2024-25 Salary &amp; Benefits'!$A:$I,4,)</f>
        <v>1.22</v>
      </c>
      <c r="G34" s="150">
        <f>VLOOKUP(A34,'CEDARS District FRPL'!$A:$C,3,)</f>
        <v>0.3916</v>
      </c>
      <c r="H34" s="151">
        <f t="shared" si="1"/>
        <v>10882.21</v>
      </c>
      <c r="I34" s="152">
        <f t="shared" si="2"/>
        <v>4261.47</v>
      </c>
      <c r="J34" s="143">
        <f t="shared" si="3"/>
        <v>27.245000000000001</v>
      </c>
      <c r="K34" s="145">
        <f>'2024-25 Salary &amp; Benefits'!E$6</f>
        <v>72728</v>
      </c>
      <c r="L34" s="145">
        <f>'2024-25 Salary &amp; Benefits'!F$6</f>
        <v>78209</v>
      </c>
      <c r="M34" s="9">
        <f t="shared" si="4"/>
        <v>2338139.7400000002</v>
      </c>
      <c r="N34" s="9">
        <f t="shared" si="5"/>
        <v>261441.38999999966</v>
      </c>
      <c r="O34" s="9">
        <f>'2024-25 Salary &amp; Benefits'!G$6</f>
        <v>14418.72</v>
      </c>
      <c r="P34" s="146">
        <f>'2024-25 Salary &amp; Benefits'!H$6</f>
        <v>0.18149999999999999</v>
      </c>
      <c r="Q34" s="146">
        <f>'2024-25 Salary &amp; Benefits'!I$6</f>
        <v>0.17510000000000001</v>
      </c>
      <c r="R34" s="9">
        <f t="shared" si="6"/>
        <v>862988.78</v>
      </c>
      <c r="S34" s="9">
        <f t="shared" si="7"/>
        <v>43326.35</v>
      </c>
      <c r="T34" s="9">
        <f t="shared" si="8"/>
        <v>7586.44</v>
      </c>
      <c r="U34" s="9">
        <f t="shared" si="9"/>
        <v>50912.79</v>
      </c>
      <c r="V34" s="9">
        <f t="shared" si="10"/>
        <v>3513482.7</v>
      </c>
    </row>
    <row r="35" spans="1:22">
      <c r="A35" s="107" t="s">
        <v>2459</v>
      </c>
      <c r="B35" s="2" t="s">
        <v>1824</v>
      </c>
      <c r="C35" s="73">
        <f>IF(A35=Summary!$B$9,Summary!$F$9,0)</f>
        <v>0</v>
      </c>
      <c r="D35" s="114">
        <f>VLOOKUP(A35,AAFTE!$A:$AE,3,0)</f>
        <v>14220.15</v>
      </c>
      <c r="E35" s="149">
        <f>VLOOKUP($A35,'2024-25 Salary &amp; Benefits'!$A:$I,3,)</f>
        <v>1</v>
      </c>
      <c r="F35" s="149">
        <f>VLOOKUP($A35,'2024-25 Salary &amp; Benefits'!$A:$I,4,)</f>
        <v>1.04</v>
      </c>
      <c r="G35" s="150">
        <f>VLOOKUP(A35,'CEDARS District FRPL'!$A:$C,3,)</f>
        <v>0.44280000000000003</v>
      </c>
      <c r="H35" s="151">
        <f t="shared" si="1"/>
        <v>14220.15</v>
      </c>
      <c r="I35" s="152">
        <f t="shared" si="2"/>
        <v>6296.68</v>
      </c>
      <c r="J35" s="143">
        <f t="shared" si="3"/>
        <v>40.256999999999998</v>
      </c>
      <c r="K35" s="145">
        <f>'2024-25 Salary &amp; Benefits'!E$6</f>
        <v>72728</v>
      </c>
      <c r="L35" s="145">
        <f>'2024-25 Salary &amp; Benefits'!F$6</f>
        <v>78209</v>
      </c>
      <c r="M35" s="9">
        <f t="shared" si="4"/>
        <v>2927811.1</v>
      </c>
      <c r="N35" s="9">
        <f t="shared" si="5"/>
        <v>346587</v>
      </c>
      <c r="O35" s="9">
        <f>'2024-25 Salary &amp; Benefits'!G$6</f>
        <v>14418.72</v>
      </c>
      <c r="P35" s="146">
        <f>'2024-25 Salary &amp; Benefits'!H$6</f>
        <v>0.18149999999999999</v>
      </c>
      <c r="Q35" s="146">
        <f>'2024-25 Salary &amp; Benefits'!I$6</f>
        <v>0.17510000000000001</v>
      </c>
      <c r="R35" s="9">
        <f t="shared" si="6"/>
        <v>1172539.51</v>
      </c>
      <c r="S35" s="9">
        <f t="shared" si="7"/>
        <v>54573.3</v>
      </c>
      <c r="T35" s="9">
        <f t="shared" si="8"/>
        <v>9555.7800000000007</v>
      </c>
      <c r="U35" s="9">
        <f t="shared" si="9"/>
        <v>64129.08</v>
      </c>
      <c r="V35" s="9">
        <f t="shared" si="10"/>
        <v>4511066.6900000004</v>
      </c>
    </row>
    <row r="36" spans="1:22">
      <c r="A36" s="107" t="s">
        <v>2375</v>
      </c>
      <c r="B36" s="2" t="s">
        <v>1159</v>
      </c>
      <c r="C36" s="73">
        <f>IF(A36=Summary!$B$9,Summary!$F$9,0)</f>
        <v>0</v>
      </c>
      <c r="D36" s="114">
        <f>VLOOKUP(A36,AAFTE!$A:$AE,3,0)</f>
        <v>3349.39</v>
      </c>
      <c r="E36" s="149">
        <f>VLOOKUP($A36,'2024-25 Salary &amp; Benefits'!$A:$I,3,)</f>
        <v>1</v>
      </c>
      <c r="F36" s="149">
        <f>VLOOKUP($A36,'2024-25 Salary &amp; Benefits'!$A:$I,4,)</f>
        <v>1</v>
      </c>
      <c r="G36" s="150">
        <f>VLOOKUP(A36,'CEDARS District FRPL'!$A:$C,3,)</f>
        <v>0.70920000000000005</v>
      </c>
      <c r="H36" s="151">
        <f t="shared" si="1"/>
        <v>3349.39</v>
      </c>
      <c r="I36" s="152">
        <f t="shared" si="2"/>
        <v>2375.39</v>
      </c>
      <c r="J36" s="143">
        <f t="shared" si="3"/>
        <v>15.186999999999999</v>
      </c>
      <c r="K36" s="145">
        <f>'2024-25 Salary &amp; Benefits'!E$6</f>
        <v>72728</v>
      </c>
      <c r="L36" s="145">
        <f>'2024-25 Salary &amp; Benefits'!F$6</f>
        <v>78209</v>
      </c>
      <c r="M36" s="9">
        <f t="shared" si="4"/>
        <v>1104520.1399999999</v>
      </c>
      <c r="N36" s="9">
        <f t="shared" si="5"/>
        <v>83239.940000000177</v>
      </c>
      <c r="O36" s="9">
        <f>'2024-25 Salary &amp; Benefits'!G$6</f>
        <v>14418.72</v>
      </c>
      <c r="P36" s="146">
        <f>'2024-25 Salary &amp; Benefits'!H$6</f>
        <v>0.18149999999999999</v>
      </c>
      <c r="Q36" s="146">
        <f>'2024-25 Salary &amp; Benefits'!I$6</f>
        <v>0.17510000000000001</v>
      </c>
      <c r="R36" s="9">
        <f t="shared" si="6"/>
        <v>434022.82</v>
      </c>
      <c r="S36" s="9">
        <f t="shared" si="7"/>
        <v>19796</v>
      </c>
      <c r="T36" s="9">
        <f t="shared" si="8"/>
        <v>3466.28</v>
      </c>
      <c r="U36" s="9">
        <f t="shared" si="9"/>
        <v>23262.28</v>
      </c>
      <c r="V36" s="9">
        <f t="shared" si="10"/>
        <v>1645045.1800000002</v>
      </c>
    </row>
    <row r="37" spans="1:22">
      <c r="A37" s="107" t="s">
        <v>2373</v>
      </c>
      <c r="B37" s="2" t="s">
        <v>1152</v>
      </c>
      <c r="C37" s="73">
        <f>IF(A37=Summary!$B$9,Summary!$F$9,0)</f>
        <v>0</v>
      </c>
      <c r="D37" s="114">
        <f>VLOOKUP(A37,AAFTE!$A:$AE,3,0)</f>
        <v>2935.24</v>
      </c>
      <c r="E37" s="149">
        <f>VLOOKUP($A37,'2024-25 Salary &amp; Benefits'!$A:$I,3,)</f>
        <v>1</v>
      </c>
      <c r="F37" s="149">
        <f>VLOOKUP($A37,'2024-25 Salary &amp; Benefits'!$A:$I,4,)</f>
        <v>1.04</v>
      </c>
      <c r="G37" s="150">
        <f>VLOOKUP(A37,'CEDARS District FRPL'!$A:$C,3,)</f>
        <v>0.49869999999999998</v>
      </c>
      <c r="H37" s="151">
        <f t="shared" si="1"/>
        <v>2935.24</v>
      </c>
      <c r="I37" s="152">
        <f t="shared" si="2"/>
        <v>1463.8</v>
      </c>
      <c r="J37" s="143">
        <f t="shared" si="3"/>
        <v>9.359</v>
      </c>
      <c r="K37" s="145">
        <f>'2024-25 Salary &amp; Benefits'!E$6</f>
        <v>72728</v>
      </c>
      <c r="L37" s="145">
        <f>'2024-25 Salary &amp; Benefits'!F$6</f>
        <v>78209</v>
      </c>
      <c r="M37" s="9">
        <f t="shared" si="4"/>
        <v>680661.35</v>
      </c>
      <c r="N37" s="9">
        <f t="shared" si="5"/>
        <v>80575</v>
      </c>
      <c r="O37" s="9">
        <f>'2024-25 Salary &amp; Benefits'!G$6</f>
        <v>14418.72</v>
      </c>
      <c r="P37" s="146">
        <f>'2024-25 Salary &amp; Benefits'!H$6</f>
        <v>0.18149999999999999</v>
      </c>
      <c r="Q37" s="146">
        <f>'2024-25 Salary &amp; Benefits'!I$6</f>
        <v>0.17510000000000001</v>
      </c>
      <c r="R37" s="9">
        <f t="shared" si="6"/>
        <v>272593.52</v>
      </c>
      <c r="S37" s="9">
        <f t="shared" si="7"/>
        <v>12687.27</v>
      </c>
      <c r="T37" s="9">
        <f t="shared" si="8"/>
        <v>2221.54</v>
      </c>
      <c r="U37" s="9">
        <f t="shared" si="9"/>
        <v>14908.810000000001</v>
      </c>
      <c r="V37" s="9">
        <f t="shared" si="10"/>
        <v>1048738.68</v>
      </c>
    </row>
    <row r="38" spans="1:22">
      <c r="A38" s="107" t="s">
        <v>2461</v>
      </c>
      <c r="B38" s="2" t="s">
        <v>1850</v>
      </c>
      <c r="C38" s="73">
        <f>IF(A38=Summary!$B$9,Summary!$F$9,0)</f>
        <v>0</v>
      </c>
      <c r="D38" s="114">
        <f>VLOOKUP(A38,AAFTE!$A:$AE,3,0)</f>
        <v>5409.75</v>
      </c>
      <c r="E38" s="149">
        <f>VLOOKUP($A38,'2024-25 Salary &amp; Benefits'!$A:$I,3,)</f>
        <v>1</v>
      </c>
      <c r="F38" s="149">
        <f>VLOOKUP($A38,'2024-25 Salary &amp; Benefits'!$A:$I,4,)</f>
        <v>1</v>
      </c>
      <c r="G38" s="150">
        <f>VLOOKUP(A38,'CEDARS District FRPL'!$A:$C,3,)</f>
        <v>0.504</v>
      </c>
      <c r="H38" s="151">
        <f t="shared" si="1"/>
        <v>5409.75</v>
      </c>
      <c r="I38" s="152">
        <f t="shared" si="2"/>
        <v>2726.51</v>
      </c>
      <c r="J38" s="143">
        <f t="shared" si="3"/>
        <v>17.431000000000001</v>
      </c>
      <c r="K38" s="145">
        <f>'2024-25 Salary &amp; Benefits'!E$6</f>
        <v>72728</v>
      </c>
      <c r="L38" s="145">
        <f>'2024-25 Salary &amp; Benefits'!F$6</f>
        <v>78209</v>
      </c>
      <c r="M38" s="9">
        <f t="shared" si="4"/>
        <v>1267721.77</v>
      </c>
      <c r="N38" s="9">
        <f t="shared" si="5"/>
        <v>95539.310000000056</v>
      </c>
      <c r="O38" s="9">
        <f>'2024-25 Salary &amp; Benefits'!G$6</f>
        <v>14418.72</v>
      </c>
      <c r="P38" s="146">
        <f>'2024-25 Salary &amp; Benefits'!H$6</f>
        <v>0.18149999999999999</v>
      </c>
      <c r="Q38" s="146">
        <f>'2024-25 Salary &amp; Benefits'!I$6</f>
        <v>0.17510000000000001</v>
      </c>
      <c r="R38" s="9">
        <f t="shared" si="6"/>
        <v>498153.14</v>
      </c>
      <c r="S38" s="9">
        <f t="shared" si="7"/>
        <v>22721.02</v>
      </c>
      <c r="T38" s="9">
        <f t="shared" si="8"/>
        <v>3978.45</v>
      </c>
      <c r="U38" s="9">
        <f t="shared" si="9"/>
        <v>26699.47</v>
      </c>
      <c r="V38" s="9">
        <f t="shared" si="10"/>
        <v>1888113.6900000002</v>
      </c>
    </row>
    <row r="39" spans="1:22">
      <c r="A39" s="107" t="s">
        <v>2470</v>
      </c>
      <c r="B39" s="2" t="s">
        <v>1899</v>
      </c>
      <c r="C39" s="73">
        <f>IF(A39=Summary!$B$9,Summary!$F$9,0)</f>
        <v>0</v>
      </c>
      <c r="D39" s="114">
        <f>VLOOKUP(A39,AAFTE!$A:$AE,3,0)</f>
        <v>831.49</v>
      </c>
      <c r="E39" s="149">
        <f>VLOOKUP($A39,'2024-25 Salary &amp; Benefits'!$A:$I,3,)</f>
        <v>1</v>
      </c>
      <c r="F39" s="149">
        <f>VLOOKUP($A39,'2024-25 Salary &amp; Benefits'!$A:$I,4,)</f>
        <v>1</v>
      </c>
      <c r="G39" s="150">
        <f>VLOOKUP(A39,'CEDARS District FRPL'!$A:$C,3,)</f>
        <v>0.58360000000000001</v>
      </c>
      <c r="H39" s="151">
        <f t="shared" si="1"/>
        <v>831.49</v>
      </c>
      <c r="I39" s="152">
        <f t="shared" si="2"/>
        <v>485.26</v>
      </c>
      <c r="J39" s="143">
        <f t="shared" si="3"/>
        <v>3.1019999999999999</v>
      </c>
      <c r="K39" s="145">
        <f>'2024-25 Salary &amp; Benefits'!E$6</f>
        <v>72728</v>
      </c>
      <c r="L39" s="145">
        <f>'2024-25 Salary &amp; Benefits'!F$6</f>
        <v>78209</v>
      </c>
      <c r="M39" s="9">
        <f t="shared" si="4"/>
        <v>225602.26</v>
      </c>
      <c r="N39" s="9">
        <f t="shared" si="5"/>
        <v>17002.059999999998</v>
      </c>
      <c r="O39" s="9">
        <f>'2024-25 Salary &amp; Benefits'!G$6</f>
        <v>14418.72</v>
      </c>
      <c r="P39" s="146">
        <f>'2024-25 Salary &amp; Benefits'!H$6</f>
        <v>0.18149999999999999</v>
      </c>
      <c r="Q39" s="146">
        <f>'2024-25 Salary &amp; Benefits'!I$6</f>
        <v>0.17510000000000001</v>
      </c>
      <c r="R39" s="9">
        <f t="shared" si="6"/>
        <v>88650.74</v>
      </c>
      <c r="S39" s="9">
        <f t="shared" si="7"/>
        <v>4043.41</v>
      </c>
      <c r="T39" s="9">
        <f t="shared" si="8"/>
        <v>708</v>
      </c>
      <c r="U39" s="9">
        <f t="shared" si="9"/>
        <v>4751.41</v>
      </c>
      <c r="V39" s="9">
        <f t="shared" si="10"/>
        <v>336006.47</v>
      </c>
    </row>
    <row r="40" spans="1:22">
      <c r="A40" s="107" t="s">
        <v>2633</v>
      </c>
      <c r="B40" s="147" t="s">
        <v>3122</v>
      </c>
      <c r="C40" s="73">
        <f>IF(A40=Summary!$B$9,Summary!$F$9,0)</f>
        <v>0</v>
      </c>
      <c r="D40" s="114">
        <f>VLOOKUP(A40,AAFTE!$A:$AE,3,0)</f>
        <v>647.85</v>
      </c>
      <c r="E40" s="149">
        <f>VLOOKUP($A40,'2024-25 Salary &amp; Benefits'!$A:$I,3,)</f>
        <v>1.1200000000000001</v>
      </c>
      <c r="F40" s="149">
        <f>VLOOKUP($A40,'2024-25 Salary &amp; Benefits'!$A:$I,4,)</f>
        <v>1.1200000000000001</v>
      </c>
      <c r="G40" s="150">
        <f>VLOOKUP(A40,'CEDARS District FRPL'!$A:$C,3,)</f>
        <v>0.60029999999999994</v>
      </c>
      <c r="H40" s="151">
        <f t="shared" si="1"/>
        <v>647.85</v>
      </c>
      <c r="I40" s="152">
        <f t="shared" si="2"/>
        <v>388.9</v>
      </c>
      <c r="J40" s="143">
        <f t="shared" si="3"/>
        <v>2.4860000000000002</v>
      </c>
      <c r="K40" s="145">
        <f>'2024-25 Salary &amp; Benefits'!E$6</f>
        <v>72728</v>
      </c>
      <c r="L40" s="145">
        <f>'2024-25 Salary &amp; Benefits'!F$6</f>
        <v>78209</v>
      </c>
      <c r="M40" s="9">
        <f t="shared" si="4"/>
        <v>202498.02</v>
      </c>
      <c r="N40" s="9">
        <f t="shared" si="5"/>
        <v>15260.860000000015</v>
      </c>
      <c r="O40" s="9">
        <f>'2024-25 Salary &amp; Benefits'!G$6</f>
        <v>14418.72</v>
      </c>
      <c r="P40" s="146">
        <f>'2024-25 Salary &amp; Benefits'!H$6</f>
        <v>0.18149999999999999</v>
      </c>
      <c r="Q40" s="146">
        <f>'2024-25 Salary &amp; Benefits'!I$6</f>
        <v>0.17510000000000001</v>
      </c>
      <c r="R40" s="9">
        <f t="shared" si="6"/>
        <v>75270.509999999995</v>
      </c>
      <c r="S40" s="9">
        <f t="shared" si="7"/>
        <v>3629.31</v>
      </c>
      <c r="T40" s="9">
        <f t="shared" si="8"/>
        <v>635.49</v>
      </c>
      <c r="U40" s="9">
        <f t="shared" si="9"/>
        <v>4264.8</v>
      </c>
      <c r="V40" s="9">
        <f t="shared" si="10"/>
        <v>297294.19</v>
      </c>
    </row>
    <row r="41" spans="1:22">
      <c r="A41" s="107" t="s">
        <v>2317</v>
      </c>
      <c r="B41" s="2" t="s">
        <v>536</v>
      </c>
      <c r="C41" s="73">
        <f>IF(A41=Summary!$B$9,Summary!$F$9,0)</f>
        <v>0</v>
      </c>
      <c r="D41" s="114">
        <f>VLOOKUP(A41,AAFTE!$A:$AE,3,0)</f>
        <v>690.68</v>
      </c>
      <c r="E41" s="149">
        <f>VLOOKUP($A41,'2024-25 Salary &amp; Benefits'!$A:$I,3,)</f>
        <v>1.1200000000000001</v>
      </c>
      <c r="F41" s="149">
        <f>VLOOKUP($A41,'2024-25 Salary &amp; Benefits'!$A:$I,4,)</f>
        <v>1.1200000000000001</v>
      </c>
      <c r="G41" s="150">
        <f>VLOOKUP(A41,'CEDARS District FRPL'!$A:$C,3,)</f>
        <v>0.55710000000000004</v>
      </c>
      <c r="H41" s="151">
        <f t="shared" si="1"/>
        <v>690.68</v>
      </c>
      <c r="I41" s="152">
        <f t="shared" si="2"/>
        <v>384.78</v>
      </c>
      <c r="J41" s="143">
        <f t="shared" si="3"/>
        <v>2.46</v>
      </c>
      <c r="K41" s="145">
        <f>'2024-25 Salary &amp; Benefits'!E$6</f>
        <v>72728</v>
      </c>
      <c r="L41" s="145">
        <f>'2024-25 Salary &amp; Benefits'!F$6</f>
        <v>78209</v>
      </c>
      <c r="M41" s="9">
        <f t="shared" si="4"/>
        <v>200380.19</v>
      </c>
      <c r="N41" s="9">
        <f t="shared" si="5"/>
        <v>15101.25</v>
      </c>
      <c r="O41" s="9">
        <f>'2024-25 Salary &amp; Benefits'!G$6</f>
        <v>14418.72</v>
      </c>
      <c r="P41" s="146">
        <f>'2024-25 Salary &amp; Benefits'!H$6</f>
        <v>0.18149999999999999</v>
      </c>
      <c r="Q41" s="146">
        <f>'2024-25 Salary &amp; Benefits'!I$6</f>
        <v>0.17510000000000001</v>
      </c>
      <c r="R41" s="9">
        <f t="shared" si="6"/>
        <v>74483.28</v>
      </c>
      <c r="S41" s="9">
        <f t="shared" si="7"/>
        <v>3591.36</v>
      </c>
      <c r="T41" s="9">
        <f t="shared" si="8"/>
        <v>628.85</v>
      </c>
      <c r="U41" s="9">
        <f t="shared" si="9"/>
        <v>4220.21</v>
      </c>
      <c r="V41" s="9">
        <f t="shared" si="10"/>
        <v>294184.93</v>
      </c>
    </row>
    <row r="42" spans="1:22">
      <c r="A42" s="107" t="s">
        <v>2234</v>
      </c>
      <c r="B42" s="2" t="s">
        <v>20</v>
      </c>
      <c r="C42" s="73">
        <f>IF(A42=Summary!$B$9,Summary!$F$9,0)</f>
        <v>0</v>
      </c>
      <c r="D42" s="114">
        <f>VLOOKUP(A42,AAFTE!$A:$AE,3,0)</f>
        <v>2471.7199999999998</v>
      </c>
      <c r="E42" s="149">
        <f>VLOOKUP($A42,'2024-25 Salary &amp; Benefits'!$A:$I,3,)</f>
        <v>1</v>
      </c>
      <c r="F42" s="149">
        <f>VLOOKUP($A42,'2024-25 Salary &amp; Benefits'!$A:$I,4,)</f>
        <v>1</v>
      </c>
      <c r="G42" s="150">
        <f>VLOOKUP(A42,'CEDARS District FRPL'!$A:$C,3,)</f>
        <v>0.5544</v>
      </c>
      <c r="H42" s="151">
        <f t="shared" si="1"/>
        <v>2471.7199999999998</v>
      </c>
      <c r="I42" s="152">
        <f t="shared" si="2"/>
        <v>1370.32</v>
      </c>
      <c r="J42" s="143">
        <f t="shared" si="3"/>
        <v>8.7609999999999992</v>
      </c>
      <c r="K42" s="145">
        <f>'2024-25 Salary &amp; Benefits'!E$6</f>
        <v>72728</v>
      </c>
      <c r="L42" s="145">
        <f>'2024-25 Salary &amp; Benefits'!F$6</f>
        <v>78209</v>
      </c>
      <c r="M42" s="9">
        <f t="shared" si="4"/>
        <v>637170.01</v>
      </c>
      <c r="N42" s="9">
        <f t="shared" si="5"/>
        <v>48019.040000000037</v>
      </c>
      <c r="O42" s="9">
        <f>'2024-25 Salary &amp; Benefits'!G$6</f>
        <v>14418.72</v>
      </c>
      <c r="P42" s="146">
        <f>'2024-25 Salary &amp; Benefits'!H$6</f>
        <v>0.18149999999999999</v>
      </c>
      <c r="Q42" s="146">
        <f>'2024-25 Salary &amp; Benefits'!I$6</f>
        <v>0.17510000000000001</v>
      </c>
      <c r="R42" s="9">
        <f t="shared" si="6"/>
        <v>250376.9</v>
      </c>
      <c r="S42" s="9">
        <f t="shared" si="7"/>
        <v>11419.82</v>
      </c>
      <c r="T42" s="9">
        <f t="shared" si="8"/>
        <v>1999.61</v>
      </c>
      <c r="U42" s="9">
        <f t="shared" si="9"/>
        <v>13419.43</v>
      </c>
      <c r="V42" s="9">
        <f t="shared" si="10"/>
        <v>948985.38000000012</v>
      </c>
    </row>
    <row r="43" spans="1:22">
      <c r="A43" s="107" t="s">
        <v>2352</v>
      </c>
      <c r="B43" s="2" t="s">
        <v>1086</v>
      </c>
      <c r="C43" s="73">
        <f>IF(A43=Summary!$B$9,Summary!$F$9,0)</f>
        <v>0</v>
      </c>
      <c r="D43" s="114">
        <f>VLOOKUP(A43,AAFTE!$A:$AE,3,0)</f>
        <v>939.4</v>
      </c>
      <c r="E43" s="149">
        <f>VLOOKUP($A43,'2024-25 Salary &amp; Benefits'!$A:$I,3,)</f>
        <v>1.06</v>
      </c>
      <c r="F43" s="149">
        <f>VLOOKUP($A43,'2024-25 Salary &amp; Benefits'!$A:$I,4,)</f>
        <v>1.06</v>
      </c>
      <c r="G43" s="150">
        <f>VLOOKUP(A43,'CEDARS District FRPL'!$A:$C,3,)</f>
        <v>0.3579</v>
      </c>
      <c r="H43" s="151">
        <f t="shared" si="1"/>
        <v>939.4</v>
      </c>
      <c r="I43" s="152">
        <f t="shared" si="2"/>
        <v>336.21</v>
      </c>
      <c r="J43" s="143">
        <f t="shared" si="3"/>
        <v>2.15</v>
      </c>
      <c r="K43" s="145">
        <f>'2024-25 Salary &amp; Benefits'!E$6</f>
        <v>72728</v>
      </c>
      <c r="L43" s="145">
        <f>'2024-25 Salary &amp; Benefits'!F$6</f>
        <v>78209</v>
      </c>
      <c r="M43" s="9">
        <f t="shared" si="4"/>
        <v>165747.10999999999</v>
      </c>
      <c r="N43" s="9">
        <f t="shared" si="5"/>
        <v>12491.200000000012</v>
      </c>
      <c r="O43" s="9">
        <f>'2024-25 Salary &amp; Benefits'!G$6</f>
        <v>14418.72</v>
      </c>
      <c r="P43" s="146">
        <f>'2024-25 Salary &amp; Benefits'!H$6</f>
        <v>0.18149999999999999</v>
      </c>
      <c r="Q43" s="146">
        <f>'2024-25 Salary &amp; Benefits'!I$6</f>
        <v>0.17510000000000001</v>
      </c>
      <c r="R43" s="9">
        <f t="shared" si="6"/>
        <v>63270.559999999998</v>
      </c>
      <c r="S43" s="9">
        <f t="shared" si="7"/>
        <v>2970.64</v>
      </c>
      <c r="T43" s="9">
        <f t="shared" si="8"/>
        <v>520.16</v>
      </c>
      <c r="U43" s="9">
        <f t="shared" si="9"/>
        <v>3490.7999999999997</v>
      </c>
      <c r="V43" s="9">
        <f t="shared" si="10"/>
        <v>244999.66999999998</v>
      </c>
    </row>
    <row r="44" spans="1:22">
      <c r="A44" s="107" t="s">
        <v>2416</v>
      </c>
      <c r="B44" s="2" t="s">
        <v>1403</v>
      </c>
      <c r="C44" s="73">
        <f>IF(A44=Summary!$B$9,Summary!$F$9,0)</f>
        <v>0</v>
      </c>
      <c r="D44" s="114">
        <f>VLOOKUP(A44,AAFTE!$A:$AE,3,0)</f>
        <v>11789.76</v>
      </c>
      <c r="E44" s="149">
        <f>VLOOKUP($A44,'2024-25 Salary &amp; Benefits'!$A:$I,3,)</f>
        <v>1.06</v>
      </c>
      <c r="F44" s="149">
        <f>VLOOKUP($A44,'2024-25 Salary &amp; Benefits'!$A:$I,4,)</f>
        <v>1.06</v>
      </c>
      <c r="G44" s="150">
        <f>VLOOKUP(A44,'CEDARS District FRPL'!$A:$C,3,)</f>
        <v>0.68879999999999997</v>
      </c>
      <c r="H44" s="151">
        <f t="shared" si="1"/>
        <v>11789.76</v>
      </c>
      <c r="I44" s="152">
        <f t="shared" si="2"/>
        <v>8120.79</v>
      </c>
      <c r="J44" s="143">
        <f t="shared" si="3"/>
        <v>51.918999999999997</v>
      </c>
      <c r="K44" s="145">
        <f>'2024-25 Salary &amp; Benefits'!E$6</f>
        <v>72728</v>
      </c>
      <c r="L44" s="145">
        <f>'2024-25 Salary &amp; Benefits'!F$6</f>
        <v>78209</v>
      </c>
      <c r="M44" s="9">
        <f t="shared" si="4"/>
        <v>4002522.93</v>
      </c>
      <c r="N44" s="9">
        <f t="shared" si="5"/>
        <v>301642.12999999942</v>
      </c>
      <c r="O44" s="9">
        <f>'2024-25 Salary &amp; Benefits'!G$6</f>
        <v>14418.72</v>
      </c>
      <c r="P44" s="146">
        <f>'2024-25 Salary &amp; Benefits'!H$6</f>
        <v>0.18149999999999999</v>
      </c>
      <c r="Q44" s="146">
        <f>'2024-25 Salary &amp; Benefits'!I$6</f>
        <v>0.17510000000000001</v>
      </c>
      <c r="R44" s="9">
        <f t="shared" si="6"/>
        <v>1527880.97</v>
      </c>
      <c r="S44" s="9">
        <f t="shared" si="7"/>
        <v>71736.08</v>
      </c>
      <c r="T44" s="9">
        <f t="shared" si="8"/>
        <v>12560.99</v>
      </c>
      <c r="U44" s="9">
        <f t="shared" si="9"/>
        <v>84297.07</v>
      </c>
      <c r="V44" s="9">
        <f t="shared" si="10"/>
        <v>5916343.0999999996</v>
      </c>
    </row>
    <row r="45" spans="1:22">
      <c r="A45" s="107" t="s">
        <v>2509</v>
      </c>
      <c r="B45" s="2" t="s">
        <v>2113</v>
      </c>
      <c r="C45" s="73">
        <f>IF(A45=Summary!$B$9,Summary!$F$9,0)</f>
        <v>0</v>
      </c>
      <c r="D45" s="114">
        <f>VLOOKUP(A45,AAFTE!$A:$AE,3,0)</f>
        <v>533.5</v>
      </c>
      <c r="E45" s="149">
        <f>VLOOKUP($A45,'2024-25 Salary &amp; Benefits'!$A:$I,3,)</f>
        <v>1</v>
      </c>
      <c r="F45" s="149">
        <f>VLOOKUP($A45,'2024-25 Salary &amp; Benefits'!$A:$I,4,)</f>
        <v>1.04</v>
      </c>
      <c r="G45" s="150">
        <f>VLOOKUP(A45,'CEDARS District FRPL'!$A:$C,3,)</f>
        <v>0.31609999999999999</v>
      </c>
      <c r="H45" s="151">
        <f t="shared" si="1"/>
        <v>533.5</v>
      </c>
      <c r="I45" s="152">
        <f t="shared" si="2"/>
        <v>168.64</v>
      </c>
      <c r="J45" s="143">
        <f t="shared" si="3"/>
        <v>1.0780000000000001</v>
      </c>
      <c r="K45" s="145">
        <f>'2024-25 Salary &amp; Benefits'!E$6</f>
        <v>72728</v>
      </c>
      <c r="L45" s="145">
        <f>'2024-25 Salary &amp; Benefits'!F$6</f>
        <v>78209</v>
      </c>
      <c r="M45" s="9">
        <f t="shared" si="4"/>
        <v>78400.78</v>
      </c>
      <c r="N45" s="9">
        <f t="shared" si="5"/>
        <v>9280.89</v>
      </c>
      <c r="O45" s="9">
        <f>'2024-25 Salary &amp; Benefits'!G$6</f>
        <v>14418.72</v>
      </c>
      <c r="P45" s="146">
        <f>'2024-25 Salary &amp; Benefits'!H$6</f>
        <v>0.18149999999999999</v>
      </c>
      <c r="Q45" s="146">
        <f>'2024-25 Salary &amp; Benefits'!I$6</f>
        <v>0.17510000000000001</v>
      </c>
      <c r="R45" s="9">
        <f t="shared" si="6"/>
        <v>31398.21</v>
      </c>
      <c r="S45" s="9">
        <f t="shared" si="7"/>
        <v>1461.36</v>
      </c>
      <c r="T45" s="9">
        <f t="shared" si="8"/>
        <v>255.88</v>
      </c>
      <c r="U45" s="9">
        <f t="shared" si="9"/>
        <v>1717.2399999999998</v>
      </c>
      <c r="V45" s="9">
        <f t="shared" si="10"/>
        <v>120797.12</v>
      </c>
    </row>
    <row r="46" spans="1:22">
      <c r="A46" s="107" t="s">
        <v>2492</v>
      </c>
      <c r="B46" s="2" t="s">
        <v>2022</v>
      </c>
      <c r="C46" s="73">
        <f>IF(A46=Summary!$B$9,Summary!$F$9,0)</f>
        <v>0</v>
      </c>
      <c r="D46" s="114">
        <f>VLOOKUP(A46,AAFTE!$A:$AE,3,0)</f>
        <v>1500.78</v>
      </c>
      <c r="E46" s="149">
        <f>VLOOKUP($A46,'2024-25 Salary &amp; Benefits'!$A:$I,3,)</f>
        <v>1</v>
      </c>
      <c r="F46" s="149">
        <f>VLOOKUP($A46,'2024-25 Salary &amp; Benefits'!$A:$I,4,)</f>
        <v>1</v>
      </c>
      <c r="G46" s="150">
        <f>VLOOKUP(A46,'CEDARS District FRPL'!$A:$C,3,)</f>
        <v>0.54490000000000005</v>
      </c>
      <c r="H46" s="151">
        <f t="shared" si="1"/>
        <v>1500.78</v>
      </c>
      <c r="I46" s="152">
        <f t="shared" si="2"/>
        <v>817.78</v>
      </c>
      <c r="J46" s="143">
        <f t="shared" si="3"/>
        <v>5.2279999999999998</v>
      </c>
      <c r="K46" s="145">
        <f>'2024-25 Salary &amp; Benefits'!E$6</f>
        <v>72728</v>
      </c>
      <c r="L46" s="145">
        <f>'2024-25 Salary &amp; Benefits'!F$6</f>
        <v>78209</v>
      </c>
      <c r="M46" s="9">
        <f t="shared" si="4"/>
        <v>380221.98</v>
      </c>
      <c r="N46" s="9">
        <f t="shared" si="5"/>
        <v>28654.670000000042</v>
      </c>
      <c r="O46" s="9">
        <f>'2024-25 Salary &amp; Benefits'!G$6</f>
        <v>14418.72</v>
      </c>
      <c r="P46" s="146">
        <f>'2024-25 Salary &amp; Benefits'!H$6</f>
        <v>0.18149999999999999</v>
      </c>
      <c r="Q46" s="146">
        <f>'2024-25 Salary &amp; Benefits'!I$6</f>
        <v>0.17510000000000001</v>
      </c>
      <c r="R46" s="9">
        <f t="shared" si="6"/>
        <v>149408.79</v>
      </c>
      <c r="S46" s="9">
        <f t="shared" si="7"/>
        <v>6814.61</v>
      </c>
      <c r="T46" s="9">
        <f t="shared" si="8"/>
        <v>1193.24</v>
      </c>
      <c r="U46" s="9">
        <f t="shared" si="9"/>
        <v>8007.8499999999995</v>
      </c>
      <c r="V46" s="9">
        <f t="shared" si="10"/>
        <v>566293.29</v>
      </c>
    </row>
    <row r="47" spans="1:22">
      <c r="A47" s="107" t="s">
        <v>2513</v>
      </c>
      <c r="B47" s="2" t="s">
        <v>2125</v>
      </c>
      <c r="C47" s="73">
        <f>IF(A47=Summary!$B$9,Summary!$F$9,0)</f>
        <v>0</v>
      </c>
      <c r="D47" s="114">
        <f>VLOOKUP(A47,AAFTE!$A:$AE,3,0)</f>
        <v>143.28</v>
      </c>
      <c r="E47" s="149">
        <f>VLOOKUP($A47,'2024-25 Salary &amp; Benefits'!$A:$I,3,)</f>
        <v>1.01</v>
      </c>
      <c r="F47" s="149">
        <f>VLOOKUP($A47,'2024-25 Salary &amp; Benefits'!$A:$I,4,)</f>
        <v>1.01</v>
      </c>
      <c r="G47" s="150">
        <f>VLOOKUP(A47,'CEDARS District FRPL'!$A:$C,3,)</f>
        <v>0.30459999999999998</v>
      </c>
      <c r="H47" s="151">
        <f t="shared" si="1"/>
        <v>143.28</v>
      </c>
      <c r="I47" s="152">
        <f t="shared" si="2"/>
        <v>43.64</v>
      </c>
      <c r="J47" s="143">
        <f t="shared" si="3"/>
        <v>0.27900000000000003</v>
      </c>
      <c r="K47" s="145">
        <f>'2024-25 Salary &amp; Benefits'!E$6</f>
        <v>72728</v>
      </c>
      <c r="L47" s="145">
        <f>'2024-25 Salary &amp; Benefits'!F$6</f>
        <v>78209</v>
      </c>
      <c r="M47" s="9">
        <f t="shared" si="4"/>
        <v>20494.02</v>
      </c>
      <c r="N47" s="9">
        <f t="shared" si="5"/>
        <v>1544.489999999998</v>
      </c>
      <c r="O47" s="9">
        <f>'2024-25 Salary &amp; Benefits'!G$6</f>
        <v>14418.72</v>
      </c>
      <c r="P47" s="146">
        <f>'2024-25 Salary &amp; Benefits'!H$6</f>
        <v>0.18149999999999999</v>
      </c>
      <c r="Q47" s="146">
        <f>'2024-25 Salary &amp; Benefits'!I$6</f>
        <v>0.17510000000000001</v>
      </c>
      <c r="R47" s="9">
        <f t="shared" si="6"/>
        <v>8012.93</v>
      </c>
      <c r="S47" s="9">
        <f t="shared" si="7"/>
        <v>367.31</v>
      </c>
      <c r="T47" s="9">
        <f t="shared" si="8"/>
        <v>64.319999999999993</v>
      </c>
      <c r="U47" s="9">
        <f t="shared" si="9"/>
        <v>431.63</v>
      </c>
      <c r="V47" s="9">
        <f t="shared" si="10"/>
        <v>30483.07</v>
      </c>
    </row>
    <row r="48" spans="1:22">
      <c r="A48" s="107" t="s">
        <v>2477</v>
      </c>
      <c r="B48" s="2" t="s">
        <v>1923</v>
      </c>
      <c r="C48" s="73">
        <f>IF(A48=Summary!$B$9,Summary!$F$9,0)</f>
        <v>0</v>
      </c>
      <c r="D48" s="114">
        <f>VLOOKUP(A48,AAFTE!$A:$AE,3,0)</f>
        <v>112.14999999999999</v>
      </c>
      <c r="E48" s="149">
        <f>VLOOKUP($A48,'2024-25 Salary &amp; Benefits'!$A:$I,3,)</f>
        <v>1</v>
      </c>
      <c r="F48" s="149">
        <f>VLOOKUP($A48,'2024-25 Salary &amp; Benefits'!$A:$I,4,)</f>
        <v>1</v>
      </c>
      <c r="G48" s="150">
        <f>VLOOKUP(A48,'CEDARS District FRPL'!$A:$C,3,)</f>
        <v>0.72550000000000003</v>
      </c>
      <c r="H48" s="151">
        <f t="shared" si="1"/>
        <v>112.14999999999999</v>
      </c>
      <c r="I48" s="152">
        <f t="shared" si="2"/>
        <v>81.36</v>
      </c>
      <c r="J48" s="143">
        <f t="shared" si="3"/>
        <v>0.52</v>
      </c>
      <c r="K48" s="145">
        <f>'2024-25 Salary &amp; Benefits'!E$6</f>
        <v>72728</v>
      </c>
      <c r="L48" s="145">
        <f>'2024-25 Salary &amp; Benefits'!F$6</f>
        <v>78209</v>
      </c>
      <c r="M48" s="9">
        <f t="shared" si="4"/>
        <v>37818.559999999998</v>
      </c>
      <c r="N48" s="9">
        <f t="shared" si="5"/>
        <v>2850.1200000000026</v>
      </c>
      <c r="O48" s="9">
        <f>'2024-25 Salary &amp; Benefits'!G$6</f>
        <v>14418.72</v>
      </c>
      <c r="P48" s="146">
        <f>'2024-25 Salary &amp; Benefits'!H$6</f>
        <v>0.18149999999999999</v>
      </c>
      <c r="Q48" s="146">
        <f>'2024-25 Salary &amp; Benefits'!I$6</f>
        <v>0.17510000000000001</v>
      </c>
      <c r="R48" s="9">
        <f t="shared" si="6"/>
        <v>14860.86</v>
      </c>
      <c r="S48" s="9">
        <f t="shared" si="7"/>
        <v>677.81</v>
      </c>
      <c r="T48" s="9">
        <f t="shared" si="8"/>
        <v>118.68</v>
      </c>
      <c r="U48" s="9">
        <f t="shared" si="9"/>
        <v>796.49</v>
      </c>
      <c r="V48" s="9">
        <f t="shared" si="10"/>
        <v>56326.03</v>
      </c>
    </row>
    <row r="49" spans="1:22">
      <c r="A49" s="107" t="s">
        <v>2494</v>
      </c>
      <c r="B49" s="2" t="s">
        <v>2028</v>
      </c>
      <c r="C49" s="73">
        <f>IF(A49=Summary!$B$9,Summary!$F$9,0)</f>
        <v>0</v>
      </c>
      <c r="D49" s="114">
        <f>VLOOKUP(A49,AAFTE!$A:$AE,3,0)</f>
        <v>780.85</v>
      </c>
      <c r="E49" s="149">
        <f>VLOOKUP($A49,'2024-25 Salary &amp; Benefits'!$A:$I,3,)</f>
        <v>1.01</v>
      </c>
      <c r="F49" s="149">
        <f>VLOOKUP($A49,'2024-25 Salary &amp; Benefits'!$A:$I,4,)</f>
        <v>1.01</v>
      </c>
      <c r="G49" s="150">
        <f>VLOOKUP(A49,'CEDARS District FRPL'!$A:$C,3,)</f>
        <v>0.57020000000000004</v>
      </c>
      <c r="H49" s="151">
        <f t="shared" si="1"/>
        <v>780.85</v>
      </c>
      <c r="I49" s="152">
        <f t="shared" si="2"/>
        <v>445.24</v>
      </c>
      <c r="J49" s="143">
        <f t="shared" si="3"/>
        <v>2.847</v>
      </c>
      <c r="K49" s="145">
        <f>'2024-25 Salary &amp; Benefits'!E$6</f>
        <v>72728</v>
      </c>
      <c r="L49" s="145">
        <f>'2024-25 Salary &amp; Benefits'!F$6</f>
        <v>78209</v>
      </c>
      <c r="M49" s="9">
        <f t="shared" si="4"/>
        <v>209127.18</v>
      </c>
      <c r="N49" s="9">
        <f t="shared" si="5"/>
        <v>15760.450000000012</v>
      </c>
      <c r="O49" s="9">
        <f>'2024-25 Salary &amp; Benefits'!G$6</f>
        <v>14418.72</v>
      </c>
      <c r="P49" s="146">
        <f>'2024-25 Salary &amp; Benefits'!H$6</f>
        <v>0.18149999999999999</v>
      </c>
      <c r="Q49" s="146">
        <f>'2024-25 Salary &amp; Benefits'!I$6</f>
        <v>0.17510000000000001</v>
      </c>
      <c r="R49" s="9">
        <f t="shared" si="6"/>
        <v>81766.33</v>
      </c>
      <c r="S49" s="9">
        <f t="shared" si="7"/>
        <v>3748.13</v>
      </c>
      <c r="T49" s="9">
        <f t="shared" si="8"/>
        <v>656.3</v>
      </c>
      <c r="U49" s="9">
        <f t="shared" si="9"/>
        <v>4404.43</v>
      </c>
      <c r="V49" s="9">
        <f t="shared" si="10"/>
        <v>311058.39</v>
      </c>
    </row>
    <row r="50" spans="1:22">
      <c r="A50" s="107" t="s">
        <v>2473</v>
      </c>
      <c r="B50" s="2" t="s">
        <v>1910</v>
      </c>
      <c r="C50" s="73">
        <f>IF(A50=Summary!$B$9,Summary!$F$9,0)</f>
        <v>0</v>
      </c>
      <c r="D50" s="114">
        <f>VLOOKUP(A50,AAFTE!$A:$AE,3,0)</f>
        <v>1697.82</v>
      </c>
      <c r="E50" s="149">
        <f>VLOOKUP($A50,'2024-25 Salary &amp; Benefits'!$A:$I,3,)</f>
        <v>1</v>
      </c>
      <c r="F50" s="149">
        <f>VLOOKUP($A50,'2024-25 Salary &amp; Benefits'!$A:$I,4,)</f>
        <v>1.04</v>
      </c>
      <c r="G50" s="150">
        <f>VLOOKUP(A50,'CEDARS District FRPL'!$A:$C,3,)</f>
        <v>0.64090000000000003</v>
      </c>
      <c r="H50" s="151">
        <f t="shared" si="1"/>
        <v>1697.82</v>
      </c>
      <c r="I50" s="152">
        <f t="shared" si="2"/>
        <v>1088.1300000000001</v>
      </c>
      <c r="J50" s="143">
        <f t="shared" si="3"/>
        <v>6.9569999999999999</v>
      </c>
      <c r="K50" s="145">
        <f>'2024-25 Salary &amp; Benefits'!E$6</f>
        <v>72728</v>
      </c>
      <c r="L50" s="145">
        <f>'2024-25 Salary &amp; Benefits'!F$6</f>
        <v>78209</v>
      </c>
      <c r="M50" s="9">
        <f t="shared" si="4"/>
        <v>505968.7</v>
      </c>
      <c r="N50" s="9">
        <f t="shared" si="5"/>
        <v>59895.31</v>
      </c>
      <c r="O50" s="9">
        <f>'2024-25 Salary &amp; Benefits'!G$6</f>
        <v>14418.72</v>
      </c>
      <c r="P50" s="146">
        <f>'2024-25 Salary &amp; Benefits'!H$6</f>
        <v>0.18149999999999999</v>
      </c>
      <c r="Q50" s="146">
        <f>'2024-25 Salary &amp; Benefits'!I$6</f>
        <v>0.17510000000000001</v>
      </c>
      <c r="R50" s="9">
        <f t="shared" si="6"/>
        <v>202632.02</v>
      </c>
      <c r="S50" s="9">
        <f t="shared" si="7"/>
        <v>9431.07</v>
      </c>
      <c r="T50" s="9">
        <f t="shared" si="8"/>
        <v>1651.38</v>
      </c>
      <c r="U50" s="9">
        <f t="shared" si="9"/>
        <v>11082.45</v>
      </c>
      <c r="V50" s="9">
        <f t="shared" si="10"/>
        <v>779578.48</v>
      </c>
    </row>
    <row r="51" spans="1:22">
      <c r="A51" s="107" t="s">
        <v>2428</v>
      </c>
      <c r="B51" s="2" t="s">
        <v>1524</v>
      </c>
      <c r="C51" s="73">
        <f>IF(A51=Summary!$B$9,Summary!$F$9,0)</f>
        <v>0</v>
      </c>
      <c r="D51" s="114">
        <f>VLOOKUP(A51,AAFTE!$A:$AE,3,0)</f>
        <v>531.13</v>
      </c>
      <c r="E51" s="149">
        <f>VLOOKUP($A51,'2024-25 Salary &amp; Benefits'!$A:$I,3,)</f>
        <v>1.06</v>
      </c>
      <c r="F51" s="149">
        <f>VLOOKUP($A51,'2024-25 Salary &amp; Benefits'!$A:$I,4,)</f>
        <v>1.06</v>
      </c>
      <c r="G51" s="150">
        <f>VLOOKUP(A51,'CEDARS District FRPL'!$A:$C,3,)</f>
        <v>0.71860000000000002</v>
      </c>
      <c r="H51" s="151">
        <f t="shared" si="1"/>
        <v>531.13</v>
      </c>
      <c r="I51" s="152">
        <f t="shared" si="2"/>
        <v>381.67</v>
      </c>
      <c r="J51" s="143">
        <f t="shared" si="3"/>
        <v>2.44</v>
      </c>
      <c r="K51" s="145">
        <f>'2024-25 Salary &amp; Benefits'!E$6</f>
        <v>72728</v>
      </c>
      <c r="L51" s="145">
        <f>'2024-25 Salary &amp; Benefits'!F$6</f>
        <v>78209</v>
      </c>
      <c r="M51" s="9">
        <f t="shared" si="4"/>
        <v>188103.7</v>
      </c>
      <c r="N51" s="9">
        <f t="shared" si="5"/>
        <v>14176.059999999998</v>
      </c>
      <c r="O51" s="9">
        <f>'2024-25 Salary &amp; Benefits'!G$6</f>
        <v>14418.72</v>
      </c>
      <c r="P51" s="146">
        <f>'2024-25 Salary &amp; Benefits'!H$6</f>
        <v>0.18149999999999999</v>
      </c>
      <c r="Q51" s="146">
        <f>'2024-25 Salary &amp; Benefits'!I$6</f>
        <v>0.17510000000000001</v>
      </c>
      <c r="R51" s="9">
        <f t="shared" si="6"/>
        <v>71804.73</v>
      </c>
      <c r="S51" s="9">
        <f t="shared" si="7"/>
        <v>3371.33</v>
      </c>
      <c r="T51" s="9">
        <f t="shared" si="8"/>
        <v>590.32000000000005</v>
      </c>
      <c r="U51" s="9">
        <f t="shared" si="9"/>
        <v>3961.65</v>
      </c>
      <c r="V51" s="9">
        <f t="shared" si="10"/>
        <v>278046.14</v>
      </c>
    </row>
    <row r="52" spans="1:22">
      <c r="A52" s="107" t="s">
        <v>2433</v>
      </c>
      <c r="B52" s="2" t="s">
        <v>1554</v>
      </c>
      <c r="C52" s="73">
        <f>IF(A52=Summary!$B$9,Summary!$F$9,0)</f>
        <v>0</v>
      </c>
      <c r="D52" s="114">
        <f>VLOOKUP(A52,AAFTE!$A:$AE,3,0)</f>
        <v>419.42</v>
      </c>
      <c r="E52" s="149">
        <f>VLOOKUP($A52,'2024-25 Salary &amp; Benefits'!$A:$I,3,)</f>
        <v>1.1200000000000001</v>
      </c>
      <c r="F52" s="149">
        <f>VLOOKUP($A52,'2024-25 Salary &amp; Benefits'!$A:$I,4,)</f>
        <v>1.1600000000000001</v>
      </c>
      <c r="G52" s="150">
        <f>VLOOKUP(A52,'CEDARS District FRPL'!$A:$C,3,)</f>
        <v>0.2979</v>
      </c>
      <c r="H52" s="151">
        <f t="shared" si="1"/>
        <v>419.42</v>
      </c>
      <c r="I52" s="152">
        <f t="shared" si="2"/>
        <v>124.95</v>
      </c>
      <c r="J52" s="143">
        <f t="shared" si="3"/>
        <v>0.79900000000000004</v>
      </c>
      <c r="K52" s="145">
        <f>'2024-25 Salary &amp; Benefits'!E$6</f>
        <v>72728</v>
      </c>
      <c r="L52" s="145">
        <f>'2024-25 Salary &amp; Benefits'!F$6</f>
        <v>78209</v>
      </c>
      <c r="M52" s="9">
        <f t="shared" si="4"/>
        <v>65082.83</v>
      </c>
      <c r="N52" s="9">
        <f t="shared" si="5"/>
        <v>7404.3999999999942</v>
      </c>
      <c r="O52" s="9">
        <f>'2024-25 Salary &amp; Benefits'!G$6</f>
        <v>14418.72</v>
      </c>
      <c r="P52" s="146">
        <f>'2024-25 Salary &amp; Benefits'!H$6</f>
        <v>0.18149999999999999</v>
      </c>
      <c r="Q52" s="146">
        <f>'2024-25 Salary &amp; Benefits'!I$6</f>
        <v>0.17510000000000001</v>
      </c>
      <c r="R52" s="9">
        <f t="shared" si="6"/>
        <v>24629.599999999999</v>
      </c>
      <c r="S52" s="9">
        <f t="shared" si="7"/>
        <v>1208.1199999999999</v>
      </c>
      <c r="T52" s="9">
        <f t="shared" si="8"/>
        <v>211.54</v>
      </c>
      <c r="U52" s="9">
        <f t="shared" si="9"/>
        <v>1419.6599999999999</v>
      </c>
      <c r="V52" s="9">
        <f t="shared" si="10"/>
        <v>98536.489999999991</v>
      </c>
    </row>
    <row r="53" spans="1:22">
      <c r="A53" s="107" t="s">
        <v>2306</v>
      </c>
      <c r="B53" s="2" t="s">
        <v>498</v>
      </c>
      <c r="C53" s="73">
        <f>IF(A53=Summary!$B$9,Summary!$F$9,0)</f>
        <v>0</v>
      </c>
      <c r="D53" s="114">
        <f>VLOOKUP(A53,AAFTE!$A:$AE,3,0)</f>
        <v>182.14</v>
      </c>
      <c r="E53" s="149">
        <f>VLOOKUP($A53,'2024-25 Salary &amp; Benefits'!$A:$I,3,)</f>
        <v>1</v>
      </c>
      <c r="F53" s="149">
        <f>VLOOKUP($A53,'2024-25 Salary &amp; Benefits'!$A:$I,4,)</f>
        <v>1</v>
      </c>
      <c r="G53" s="150">
        <f>VLOOKUP(A53,'CEDARS District FRPL'!$A:$C,3,)</f>
        <v>0.5333</v>
      </c>
      <c r="H53" s="151">
        <f t="shared" si="1"/>
        <v>182.14</v>
      </c>
      <c r="I53" s="152">
        <f t="shared" si="2"/>
        <v>97.14</v>
      </c>
      <c r="J53" s="143">
        <f t="shared" si="3"/>
        <v>0.621</v>
      </c>
      <c r="K53" s="145">
        <f>'2024-25 Salary &amp; Benefits'!E$6</f>
        <v>72728</v>
      </c>
      <c r="L53" s="145">
        <f>'2024-25 Salary &amp; Benefits'!F$6</f>
        <v>78209</v>
      </c>
      <c r="M53" s="9">
        <f t="shared" si="4"/>
        <v>45164.09</v>
      </c>
      <c r="N53" s="9">
        <f t="shared" si="5"/>
        <v>3403.7000000000044</v>
      </c>
      <c r="O53" s="9">
        <f>'2024-25 Salary &amp; Benefits'!G$6</f>
        <v>14418.72</v>
      </c>
      <c r="P53" s="146">
        <f>'2024-25 Salary &amp; Benefits'!H$6</f>
        <v>0.18149999999999999</v>
      </c>
      <c r="Q53" s="146">
        <f>'2024-25 Salary &amp; Benefits'!I$6</f>
        <v>0.17510000000000001</v>
      </c>
      <c r="R53" s="9">
        <f t="shared" si="6"/>
        <v>17747.3</v>
      </c>
      <c r="S53" s="9">
        <f t="shared" si="7"/>
        <v>809.46</v>
      </c>
      <c r="T53" s="9">
        <f t="shared" si="8"/>
        <v>141.74</v>
      </c>
      <c r="U53" s="9">
        <f t="shared" si="9"/>
        <v>951.2</v>
      </c>
      <c r="V53" s="9">
        <f t="shared" si="10"/>
        <v>67266.289999999994</v>
      </c>
    </row>
    <row r="54" spans="1:22">
      <c r="A54" s="107" t="s">
        <v>2291</v>
      </c>
      <c r="B54" s="2" t="s">
        <v>422</v>
      </c>
      <c r="C54" s="73">
        <f>IF(A54=Summary!$B$9,Summary!$F$9,0)</f>
        <v>0</v>
      </c>
      <c r="D54" s="114">
        <f>VLOOKUP(A54,AAFTE!$A:$AE,3,0)</f>
        <v>199.15</v>
      </c>
      <c r="E54" s="149">
        <f>VLOOKUP($A54,'2024-25 Salary &amp; Benefits'!$A:$I,3,)</f>
        <v>1</v>
      </c>
      <c r="F54" s="149">
        <f>VLOOKUP($A54,'2024-25 Salary &amp; Benefits'!$A:$I,4,)</f>
        <v>1</v>
      </c>
      <c r="G54" s="150">
        <f>VLOOKUP(A54,'CEDARS District FRPL'!$A:$C,3,)</f>
        <v>0.39510000000000001</v>
      </c>
      <c r="H54" s="151">
        <f t="shared" si="1"/>
        <v>199.15</v>
      </c>
      <c r="I54" s="152">
        <f t="shared" si="2"/>
        <v>78.680000000000007</v>
      </c>
      <c r="J54" s="143">
        <f t="shared" si="3"/>
        <v>0.503</v>
      </c>
      <c r="K54" s="145">
        <f>'2024-25 Salary &amp; Benefits'!E$6</f>
        <v>72728</v>
      </c>
      <c r="L54" s="145">
        <f>'2024-25 Salary &amp; Benefits'!F$6</f>
        <v>78209</v>
      </c>
      <c r="M54" s="9">
        <f t="shared" si="4"/>
        <v>36582.18</v>
      </c>
      <c r="N54" s="9">
        <f t="shared" si="5"/>
        <v>2756.9499999999971</v>
      </c>
      <c r="O54" s="9">
        <f>'2024-25 Salary &amp; Benefits'!G$6</f>
        <v>14418.72</v>
      </c>
      <c r="P54" s="146">
        <f>'2024-25 Salary &amp; Benefits'!H$6</f>
        <v>0.18149999999999999</v>
      </c>
      <c r="Q54" s="146">
        <f>'2024-25 Salary &amp; Benefits'!I$6</f>
        <v>0.17510000000000001</v>
      </c>
      <c r="R54" s="9">
        <f t="shared" si="6"/>
        <v>14375.02</v>
      </c>
      <c r="S54" s="9">
        <f t="shared" si="7"/>
        <v>655.65</v>
      </c>
      <c r="T54" s="9">
        <f t="shared" si="8"/>
        <v>114.8</v>
      </c>
      <c r="U54" s="9">
        <f t="shared" si="9"/>
        <v>770.44999999999993</v>
      </c>
      <c r="V54" s="9">
        <f t="shared" si="10"/>
        <v>54484.599999999991</v>
      </c>
    </row>
    <row r="55" spans="1:22">
      <c r="A55" s="107" t="s">
        <v>2312</v>
      </c>
      <c r="B55" s="2" t="s">
        <v>519</v>
      </c>
      <c r="C55" s="73">
        <f>IF(A55=Summary!$B$9,Summary!$F$9,0)</f>
        <v>0</v>
      </c>
      <c r="D55" s="114">
        <f>VLOOKUP(A55,AAFTE!$A:$AE,3,0)</f>
        <v>1006.77</v>
      </c>
      <c r="E55" s="149">
        <f>VLOOKUP($A55,'2024-25 Salary &amp; Benefits'!$A:$I,3,)</f>
        <v>1.1299999999999999</v>
      </c>
      <c r="F55" s="149">
        <f>VLOOKUP($A55,'2024-25 Salary &amp; Benefits'!$A:$I,4,)</f>
        <v>1.1299999999999999</v>
      </c>
      <c r="G55" s="150">
        <f>VLOOKUP(A55,'CEDARS District FRPL'!$A:$C,3,)</f>
        <v>0.42380000000000001</v>
      </c>
      <c r="H55" s="151">
        <f t="shared" si="1"/>
        <v>1006.77</v>
      </c>
      <c r="I55" s="152">
        <f t="shared" si="2"/>
        <v>426.67</v>
      </c>
      <c r="J55" s="143">
        <f t="shared" si="3"/>
        <v>2.7280000000000002</v>
      </c>
      <c r="K55" s="145">
        <f>'2024-25 Salary &amp; Benefits'!E$6</f>
        <v>72728</v>
      </c>
      <c r="L55" s="145">
        <f>'2024-25 Salary &amp; Benefits'!F$6</f>
        <v>78209</v>
      </c>
      <c r="M55" s="9">
        <f t="shared" si="4"/>
        <v>224194.24</v>
      </c>
      <c r="N55" s="9">
        <f t="shared" si="5"/>
        <v>16895.950000000012</v>
      </c>
      <c r="O55" s="9">
        <f>'2024-25 Salary &amp; Benefits'!G$6</f>
        <v>14418.72</v>
      </c>
      <c r="P55" s="146">
        <f>'2024-25 Salary &amp; Benefits'!H$6</f>
        <v>0.18149999999999999</v>
      </c>
      <c r="Q55" s="146">
        <f>'2024-25 Salary &amp; Benefits'!I$6</f>
        <v>0.17510000000000001</v>
      </c>
      <c r="R55" s="9">
        <f t="shared" si="6"/>
        <v>82984</v>
      </c>
      <c r="S55" s="9">
        <f t="shared" si="7"/>
        <v>4018.17</v>
      </c>
      <c r="T55" s="9">
        <f t="shared" si="8"/>
        <v>703.58</v>
      </c>
      <c r="U55" s="9">
        <f t="shared" si="9"/>
        <v>4721.75</v>
      </c>
      <c r="V55" s="9">
        <f t="shared" si="10"/>
        <v>328795.94</v>
      </c>
    </row>
    <row r="56" spans="1:22">
      <c r="A56" s="107" t="s">
        <v>2250</v>
      </c>
      <c r="B56" s="2" t="s">
        <v>143</v>
      </c>
      <c r="C56" s="73">
        <f>IF(A56=Summary!$B$9,Summary!$F$9,0)</f>
        <v>0</v>
      </c>
      <c r="D56" s="114">
        <f>VLOOKUP(A56,AAFTE!$A:$AE,3,0)</f>
        <v>356.08</v>
      </c>
      <c r="E56" s="149">
        <f>VLOOKUP($A56,'2024-25 Salary &amp; Benefits'!$A:$I,3,)</f>
        <v>1</v>
      </c>
      <c r="F56" s="149">
        <f>VLOOKUP($A56,'2024-25 Salary &amp; Benefits'!$A:$I,4,)</f>
        <v>1</v>
      </c>
      <c r="G56" s="150">
        <f>VLOOKUP(A56,'CEDARS District FRPL'!$A:$C,3,)</f>
        <v>0.59550000000000003</v>
      </c>
      <c r="H56" s="151">
        <f t="shared" si="1"/>
        <v>356.08</v>
      </c>
      <c r="I56" s="152">
        <f t="shared" si="2"/>
        <v>212.05</v>
      </c>
      <c r="J56" s="143">
        <f t="shared" si="3"/>
        <v>1.3560000000000001</v>
      </c>
      <c r="K56" s="145">
        <f>'2024-25 Salary &amp; Benefits'!E$6</f>
        <v>72728</v>
      </c>
      <c r="L56" s="145">
        <f>'2024-25 Salary &amp; Benefits'!F$6</f>
        <v>78209</v>
      </c>
      <c r="M56" s="9">
        <f t="shared" si="4"/>
        <v>98619.17</v>
      </c>
      <c r="N56" s="9">
        <f t="shared" si="5"/>
        <v>7432.2299999999959</v>
      </c>
      <c r="O56" s="9">
        <f>'2024-25 Salary &amp; Benefits'!G$6</f>
        <v>14418.72</v>
      </c>
      <c r="P56" s="146">
        <f>'2024-25 Salary &amp; Benefits'!H$6</f>
        <v>0.18149999999999999</v>
      </c>
      <c r="Q56" s="146">
        <f>'2024-25 Salary &amp; Benefits'!I$6</f>
        <v>0.17510000000000001</v>
      </c>
      <c r="R56" s="9">
        <f t="shared" si="6"/>
        <v>38752.550000000003</v>
      </c>
      <c r="S56" s="9">
        <f t="shared" si="7"/>
        <v>1767.52</v>
      </c>
      <c r="T56" s="9">
        <f t="shared" si="8"/>
        <v>309.49</v>
      </c>
      <c r="U56" s="9">
        <f t="shared" si="9"/>
        <v>2077.0100000000002</v>
      </c>
      <c r="V56" s="9">
        <f t="shared" si="10"/>
        <v>146880.96000000002</v>
      </c>
    </row>
    <row r="57" spans="1:22">
      <c r="A57" s="107" t="s">
        <v>2379</v>
      </c>
      <c r="B57" s="2" t="s">
        <v>1175</v>
      </c>
      <c r="C57" s="73">
        <f>IF(A57=Summary!$B$9,Summary!$F$9,0)</f>
        <v>0</v>
      </c>
      <c r="D57" s="114">
        <f>VLOOKUP(A57,AAFTE!$A:$AE,3,0)</f>
        <v>89.4</v>
      </c>
      <c r="E57" s="149">
        <f>VLOOKUP($A57,'2024-25 Salary &amp; Benefits'!$A:$I,3,)</f>
        <v>1.01</v>
      </c>
      <c r="F57" s="149">
        <f>VLOOKUP($A57,'2024-25 Salary &amp; Benefits'!$A:$I,4,)</f>
        <v>1.01</v>
      </c>
      <c r="G57" s="150">
        <f>VLOOKUP(A57,'CEDARS District FRPL'!$A:$C,3,)</f>
        <v>0.59140000000000004</v>
      </c>
      <c r="H57" s="151">
        <f t="shared" si="1"/>
        <v>89.4</v>
      </c>
      <c r="I57" s="152">
        <f t="shared" si="2"/>
        <v>52.87</v>
      </c>
      <c r="J57" s="143">
        <f t="shared" si="3"/>
        <v>0.33800000000000002</v>
      </c>
      <c r="K57" s="145">
        <f>'2024-25 Salary &amp; Benefits'!E$6</f>
        <v>72728</v>
      </c>
      <c r="L57" s="145">
        <f>'2024-25 Salary &amp; Benefits'!F$6</f>
        <v>78209</v>
      </c>
      <c r="M57" s="9">
        <f t="shared" si="4"/>
        <v>24827.88</v>
      </c>
      <c r="N57" s="9">
        <f t="shared" si="5"/>
        <v>1871.1100000000006</v>
      </c>
      <c r="O57" s="9">
        <f>'2024-25 Salary &amp; Benefits'!G$6</f>
        <v>14418.72</v>
      </c>
      <c r="P57" s="146">
        <f>'2024-25 Salary &amp; Benefits'!H$6</f>
        <v>0.18149999999999999</v>
      </c>
      <c r="Q57" s="146">
        <f>'2024-25 Salary &amp; Benefits'!I$6</f>
        <v>0.17510000000000001</v>
      </c>
      <c r="R57" s="9">
        <f t="shared" si="6"/>
        <v>9707.42</v>
      </c>
      <c r="S57" s="9">
        <f t="shared" si="7"/>
        <v>444.98</v>
      </c>
      <c r="T57" s="9">
        <f t="shared" si="8"/>
        <v>77.92</v>
      </c>
      <c r="U57" s="9">
        <f t="shared" si="9"/>
        <v>522.9</v>
      </c>
      <c r="V57" s="9">
        <f t="shared" si="10"/>
        <v>36929.310000000005</v>
      </c>
    </row>
    <row r="58" spans="1:22">
      <c r="A58" s="107" t="s">
        <v>2279</v>
      </c>
      <c r="B58" s="2" t="s">
        <v>357</v>
      </c>
      <c r="C58" s="73">
        <f>IF(A58=Summary!$B$9,Summary!$F$9,0)</f>
        <v>0</v>
      </c>
      <c r="D58" s="114">
        <f>VLOOKUP(A58,AAFTE!$A:$AE,3,0)</f>
        <v>267.26</v>
      </c>
      <c r="E58" s="149">
        <f>VLOOKUP($A58,'2024-25 Salary &amp; Benefits'!$A:$I,3,)</f>
        <v>1.01</v>
      </c>
      <c r="F58" s="149">
        <f>VLOOKUP($A58,'2024-25 Salary &amp; Benefits'!$A:$I,4,)</f>
        <v>1.01</v>
      </c>
      <c r="G58" s="150">
        <f>VLOOKUP(A58,'CEDARS District FRPL'!$A:$C,3,)</f>
        <v>0.53210000000000002</v>
      </c>
      <c r="H58" s="151">
        <f t="shared" si="1"/>
        <v>267.26</v>
      </c>
      <c r="I58" s="152">
        <f t="shared" si="2"/>
        <v>142.21</v>
      </c>
      <c r="J58" s="143">
        <f t="shared" si="3"/>
        <v>0.90900000000000003</v>
      </c>
      <c r="K58" s="145">
        <f>'2024-25 Salary &amp; Benefits'!E$6</f>
        <v>72728</v>
      </c>
      <c r="L58" s="145">
        <f>'2024-25 Salary &amp; Benefits'!F$6</f>
        <v>78209</v>
      </c>
      <c r="M58" s="9">
        <f t="shared" si="4"/>
        <v>66770.850000000006</v>
      </c>
      <c r="N58" s="9">
        <f t="shared" si="5"/>
        <v>5032.0499999999884</v>
      </c>
      <c r="O58" s="9">
        <f>'2024-25 Salary &amp; Benefits'!G$6</f>
        <v>14418.72</v>
      </c>
      <c r="P58" s="146">
        <f>'2024-25 Salary &amp; Benefits'!H$6</f>
        <v>0.18149999999999999</v>
      </c>
      <c r="Q58" s="146">
        <f>'2024-25 Salary &amp; Benefits'!I$6</f>
        <v>0.17510000000000001</v>
      </c>
      <c r="R58" s="9">
        <f t="shared" si="6"/>
        <v>26106.639999999999</v>
      </c>
      <c r="S58" s="9">
        <f t="shared" si="7"/>
        <v>1196.72</v>
      </c>
      <c r="T58" s="9">
        <f t="shared" si="8"/>
        <v>209.55</v>
      </c>
      <c r="U58" s="9">
        <f t="shared" si="9"/>
        <v>1406.27</v>
      </c>
      <c r="V58" s="9">
        <f t="shared" si="10"/>
        <v>99315.81</v>
      </c>
    </row>
    <row r="59" spans="1:22">
      <c r="A59" s="107" t="s">
        <v>2406</v>
      </c>
      <c r="B59" s="2" t="s">
        <v>1270</v>
      </c>
      <c r="C59" s="73">
        <f>IF(A59=Summary!$B$9,Summary!$F$9,0)</f>
        <v>0</v>
      </c>
      <c r="D59" s="114">
        <f>VLOOKUP(A59,AAFTE!$A:$AE,3,0)</f>
        <v>361.70000000000005</v>
      </c>
      <c r="E59" s="149">
        <f>VLOOKUP($A59,'2024-25 Salary &amp; Benefits'!$A:$I,3,)</f>
        <v>1</v>
      </c>
      <c r="F59" s="149">
        <f>VLOOKUP($A59,'2024-25 Salary &amp; Benefits'!$A:$I,4,)</f>
        <v>1</v>
      </c>
      <c r="G59" s="150">
        <f>VLOOKUP(A59,'CEDARS District FRPL'!$A:$C,3,)</f>
        <v>0.71509999999999996</v>
      </c>
      <c r="H59" s="151">
        <f t="shared" si="1"/>
        <v>361.70000000000005</v>
      </c>
      <c r="I59" s="152">
        <f t="shared" si="2"/>
        <v>258.64999999999998</v>
      </c>
      <c r="J59" s="143">
        <f t="shared" si="3"/>
        <v>1.6539999999999999</v>
      </c>
      <c r="K59" s="145">
        <f>'2024-25 Salary &amp; Benefits'!E$6</f>
        <v>72728</v>
      </c>
      <c r="L59" s="145">
        <f>'2024-25 Salary &amp; Benefits'!F$6</f>
        <v>78209</v>
      </c>
      <c r="M59" s="9">
        <f t="shared" si="4"/>
        <v>120292.11</v>
      </c>
      <c r="N59" s="9">
        <f t="shared" si="5"/>
        <v>9065.5800000000017</v>
      </c>
      <c r="O59" s="9">
        <f>'2024-25 Salary &amp; Benefits'!G$6</f>
        <v>14418.72</v>
      </c>
      <c r="P59" s="146">
        <f>'2024-25 Salary &amp; Benefits'!H$6</f>
        <v>0.18149999999999999</v>
      </c>
      <c r="Q59" s="146">
        <f>'2024-25 Salary &amp; Benefits'!I$6</f>
        <v>0.17510000000000001</v>
      </c>
      <c r="R59" s="9">
        <f t="shared" si="6"/>
        <v>47268.959999999999</v>
      </c>
      <c r="S59" s="9">
        <f t="shared" si="7"/>
        <v>2155.96</v>
      </c>
      <c r="T59" s="9">
        <f t="shared" si="8"/>
        <v>377.51</v>
      </c>
      <c r="U59" s="9">
        <f t="shared" si="9"/>
        <v>2533.4700000000003</v>
      </c>
      <c r="V59" s="9">
        <f t="shared" si="10"/>
        <v>179160.12000000002</v>
      </c>
    </row>
    <row r="60" spans="1:22">
      <c r="A60" s="107" t="s">
        <v>2347</v>
      </c>
      <c r="B60" s="2" t="s">
        <v>1071</v>
      </c>
      <c r="C60" s="73">
        <f>IF(A60=Summary!$B$9,Summary!$F$9,0)</f>
        <v>0</v>
      </c>
      <c r="D60" s="114">
        <f>VLOOKUP(A60,AAFTE!$A:$AE,3,0)</f>
        <v>44</v>
      </c>
      <c r="E60" s="149">
        <f>VLOOKUP($A60,'2024-25 Salary &amp; Benefits'!$A:$I,3,)</f>
        <v>1</v>
      </c>
      <c r="F60" s="149">
        <f>VLOOKUP($A60,'2024-25 Salary &amp; Benefits'!$A:$I,4,)</f>
        <v>1.04</v>
      </c>
      <c r="G60" s="150">
        <f>VLOOKUP(A60,'CEDARS District FRPL'!$A:$C,3,)</f>
        <v>0</v>
      </c>
      <c r="H60" s="151">
        <f t="shared" si="1"/>
        <v>44</v>
      </c>
      <c r="I60" s="152">
        <f t="shared" si="2"/>
        <v>0</v>
      </c>
      <c r="J60" s="143">
        <f t="shared" si="3"/>
        <v>0</v>
      </c>
      <c r="K60" s="145">
        <f>'2024-25 Salary &amp; Benefits'!E$6</f>
        <v>72728</v>
      </c>
      <c r="L60" s="145">
        <f>'2024-25 Salary &amp; Benefits'!F$6</f>
        <v>78209</v>
      </c>
      <c r="M60" s="9">
        <f t="shared" si="4"/>
        <v>0</v>
      </c>
      <c r="N60" s="9">
        <f t="shared" si="5"/>
        <v>0</v>
      </c>
      <c r="O60" s="9">
        <f>'2024-25 Salary &amp; Benefits'!G$6</f>
        <v>14418.72</v>
      </c>
      <c r="P60" s="146">
        <f>'2024-25 Salary &amp; Benefits'!H$6</f>
        <v>0.18149999999999999</v>
      </c>
      <c r="Q60" s="146">
        <f>'2024-25 Salary &amp; Benefits'!I$6</f>
        <v>0.17510000000000001</v>
      </c>
      <c r="R60" s="9">
        <f t="shared" si="6"/>
        <v>0</v>
      </c>
      <c r="S60" s="9">
        <f t="shared" si="7"/>
        <v>0</v>
      </c>
      <c r="T60" s="9">
        <f t="shared" si="8"/>
        <v>0</v>
      </c>
      <c r="U60" s="9">
        <f t="shared" si="9"/>
        <v>0</v>
      </c>
      <c r="V60" s="9">
        <f t="shared" si="10"/>
        <v>0</v>
      </c>
    </row>
    <row r="61" spans="1:22">
      <c r="A61" s="107" t="s">
        <v>2450</v>
      </c>
      <c r="B61" s="2" t="s">
        <v>1729</v>
      </c>
      <c r="C61" s="73">
        <f>IF(A61=Summary!$B$9,Summary!$F$9,0)</f>
        <v>0</v>
      </c>
      <c r="D61" s="114">
        <f>VLOOKUP(A61,AAFTE!$A:$AE,3,0)</f>
        <v>443.67</v>
      </c>
      <c r="E61" s="149">
        <f>VLOOKUP($A61,'2024-25 Salary &amp; Benefits'!$A:$I,3,)</f>
        <v>1.1200000000000001</v>
      </c>
      <c r="F61" s="149">
        <f>VLOOKUP($A61,'2024-25 Salary &amp; Benefits'!$A:$I,4,)</f>
        <v>1.1200000000000001</v>
      </c>
      <c r="G61" s="150">
        <f>VLOOKUP(A61,'CEDARS District FRPL'!$A:$C,3,)</f>
        <v>0.50880000000000003</v>
      </c>
      <c r="H61" s="151">
        <f t="shared" si="1"/>
        <v>443.67</v>
      </c>
      <c r="I61" s="152">
        <f t="shared" si="2"/>
        <v>225.74</v>
      </c>
      <c r="J61" s="143">
        <f t="shared" si="3"/>
        <v>1.4430000000000001</v>
      </c>
      <c r="K61" s="145">
        <f>'2024-25 Salary &amp; Benefits'!E$6</f>
        <v>72728</v>
      </c>
      <c r="L61" s="145">
        <f>'2024-25 Salary &amp; Benefits'!F$6</f>
        <v>78209</v>
      </c>
      <c r="M61" s="9">
        <f t="shared" si="4"/>
        <v>117540.08</v>
      </c>
      <c r="N61" s="9">
        <f t="shared" si="5"/>
        <v>8858.179999999993</v>
      </c>
      <c r="O61" s="9">
        <f>'2024-25 Salary &amp; Benefits'!G$6</f>
        <v>14418.72</v>
      </c>
      <c r="P61" s="146">
        <f>'2024-25 Salary &amp; Benefits'!H$6</f>
        <v>0.18149999999999999</v>
      </c>
      <c r="Q61" s="146">
        <f>'2024-25 Salary &amp; Benefits'!I$6</f>
        <v>0.17510000000000001</v>
      </c>
      <c r="R61" s="9">
        <f t="shared" si="6"/>
        <v>43690.8</v>
      </c>
      <c r="S61" s="9">
        <f t="shared" si="7"/>
        <v>2106.64</v>
      </c>
      <c r="T61" s="9">
        <f t="shared" si="8"/>
        <v>368.87</v>
      </c>
      <c r="U61" s="9">
        <f t="shared" si="9"/>
        <v>2475.5099999999998</v>
      </c>
      <c r="V61" s="9">
        <f t="shared" si="10"/>
        <v>172564.57</v>
      </c>
    </row>
    <row r="62" spans="1:22">
      <c r="A62" s="107" t="s">
        <v>2383</v>
      </c>
      <c r="B62" s="2" t="s">
        <v>1187</v>
      </c>
      <c r="C62" s="73">
        <f>IF(A62=Summary!$B$9,Summary!$F$9,0)</f>
        <v>0</v>
      </c>
      <c r="D62" s="114">
        <f>VLOOKUP(A62,AAFTE!$A:$AE,3,0)</f>
        <v>640.49</v>
      </c>
      <c r="E62" s="149">
        <f>VLOOKUP($A62,'2024-25 Salary &amp; Benefits'!$A:$I,3,)</f>
        <v>1</v>
      </c>
      <c r="F62" s="149">
        <f>VLOOKUP($A62,'2024-25 Salary &amp; Benefits'!$A:$I,4,)</f>
        <v>1</v>
      </c>
      <c r="G62" s="150">
        <f>VLOOKUP(A62,'CEDARS District FRPL'!$A:$C,3,)</f>
        <v>0.55289999999999995</v>
      </c>
      <c r="H62" s="151">
        <f t="shared" si="1"/>
        <v>640.49</v>
      </c>
      <c r="I62" s="152">
        <f t="shared" si="2"/>
        <v>354.13</v>
      </c>
      <c r="J62" s="143">
        <f t="shared" si="3"/>
        <v>2.2639999999999998</v>
      </c>
      <c r="K62" s="145">
        <f>'2024-25 Salary &amp; Benefits'!E$6</f>
        <v>72728</v>
      </c>
      <c r="L62" s="145">
        <f>'2024-25 Salary &amp; Benefits'!F$6</f>
        <v>78209</v>
      </c>
      <c r="M62" s="9">
        <f t="shared" si="4"/>
        <v>164656.19</v>
      </c>
      <c r="N62" s="9">
        <f t="shared" si="5"/>
        <v>12408.989999999991</v>
      </c>
      <c r="O62" s="9">
        <f>'2024-25 Salary &amp; Benefits'!G$6</f>
        <v>14418.72</v>
      </c>
      <c r="P62" s="146">
        <f>'2024-25 Salary &amp; Benefits'!H$6</f>
        <v>0.18149999999999999</v>
      </c>
      <c r="Q62" s="146">
        <f>'2024-25 Salary &amp; Benefits'!I$6</f>
        <v>0.17510000000000001</v>
      </c>
      <c r="R62" s="9">
        <f t="shared" si="6"/>
        <v>64701.89</v>
      </c>
      <c r="S62" s="9">
        <f t="shared" si="7"/>
        <v>2951.09</v>
      </c>
      <c r="T62" s="9">
        <f t="shared" si="8"/>
        <v>516.74</v>
      </c>
      <c r="U62" s="9">
        <f t="shared" si="9"/>
        <v>3467.83</v>
      </c>
      <c r="V62" s="9">
        <f t="shared" si="10"/>
        <v>245234.9</v>
      </c>
    </row>
    <row r="63" spans="1:22">
      <c r="A63" s="107" t="s">
        <v>2264</v>
      </c>
      <c r="B63" s="2" t="s">
        <v>287</v>
      </c>
      <c r="C63" s="73">
        <f>IF(A63=Summary!$B$9,Summary!$F$9,0)</f>
        <v>0</v>
      </c>
      <c r="D63" s="114">
        <f>VLOOKUP(A63,AAFTE!$A:$AE,3,0)</f>
        <v>342.41</v>
      </c>
      <c r="E63" s="149">
        <f>VLOOKUP($A63,'2024-25 Salary &amp; Benefits'!$A:$I,3,)</f>
        <v>1</v>
      </c>
      <c r="F63" s="149">
        <f>VLOOKUP($A63,'2024-25 Salary &amp; Benefits'!$A:$I,4,)</f>
        <v>1.04</v>
      </c>
      <c r="G63" s="150">
        <f>VLOOKUP(A63,'CEDARS District FRPL'!$A:$C,3,)</f>
        <v>0.53320000000000001</v>
      </c>
      <c r="H63" s="151">
        <f t="shared" si="1"/>
        <v>342.41</v>
      </c>
      <c r="I63" s="152">
        <f t="shared" si="2"/>
        <v>182.57</v>
      </c>
      <c r="J63" s="143">
        <f t="shared" si="3"/>
        <v>1.167</v>
      </c>
      <c r="K63" s="145">
        <f>'2024-25 Salary &amp; Benefits'!E$6</f>
        <v>72728</v>
      </c>
      <c r="L63" s="145">
        <f>'2024-25 Salary &amp; Benefits'!F$6</f>
        <v>78209</v>
      </c>
      <c r="M63" s="9">
        <f t="shared" si="4"/>
        <v>84873.58</v>
      </c>
      <c r="N63" s="9">
        <f t="shared" si="5"/>
        <v>10047.119999999995</v>
      </c>
      <c r="O63" s="9">
        <f>'2024-25 Salary &amp; Benefits'!G$6</f>
        <v>14418.72</v>
      </c>
      <c r="P63" s="146">
        <f>'2024-25 Salary &amp; Benefits'!H$6</f>
        <v>0.18149999999999999</v>
      </c>
      <c r="Q63" s="146">
        <f>'2024-25 Salary &amp; Benefits'!I$6</f>
        <v>0.17510000000000001</v>
      </c>
      <c r="R63" s="9">
        <f t="shared" si="6"/>
        <v>33990.449999999997</v>
      </c>
      <c r="S63" s="9">
        <f t="shared" si="7"/>
        <v>1582.01</v>
      </c>
      <c r="T63" s="9">
        <f t="shared" si="8"/>
        <v>277.01</v>
      </c>
      <c r="U63" s="9">
        <f t="shared" si="9"/>
        <v>1859.02</v>
      </c>
      <c r="V63" s="9">
        <f t="shared" si="10"/>
        <v>130770.17</v>
      </c>
    </row>
    <row r="64" spans="1:22">
      <c r="A64" s="107" t="s">
        <v>2465</v>
      </c>
      <c r="B64" s="2" t="s">
        <v>1883</v>
      </c>
      <c r="C64" s="73">
        <f>IF(A64=Summary!$B$9,Summary!$F$9,0)</f>
        <v>0</v>
      </c>
      <c r="D64" s="114">
        <f>VLOOKUP(A64,AAFTE!$A:$AE,3,0)</f>
        <v>2650.56</v>
      </c>
      <c r="E64" s="149">
        <f>VLOOKUP($A64,'2024-25 Salary &amp; Benefits'!$A:$I,3,)</f>
        <v>1</v>
      </c>
      <c r="F64" s="149">
        <f>VLOOKUP($A64,'2024-25 Salary &amp; Benefits'!$A:$I,4,)</f>
        <v>1</v>
      </c>
      <c r="G64" s="150">
        <f>VLOOKUP(A64,'CEDARS District FRPL'!$A:$C,3,)</f>
        <v>0.51539999999999997</v>
      </c>
      <c r="H64" s="151">
        <f t="shared" si="1"/>
        <v>2650.56</v>
      </c>
      <c r="I64" s="152">
        <f t="shared" si="2"/>
        <v>1366.1</v>
      </c>
      <c r="J64" s="143">
        <f t="shared" si="3"/>
        <v>8.734</v>
      </c>
      <c r="K64" s="145">
        <f>'2024-25 Salary &amp; Benefits'!E$6</f>
        <v>72728</v>
      </c>
      <c r="L64" s="145">
        <f>'2024-25 Salary &amp; Benefits'!F$6</f>
        <v>78209</v>
      </c>
      <c r="M64" s="9">
        <f t="shared" si="4"/>
        <v>635206.35</v>
      </c>
      <c r="N64" s="9">
        <f t="shared" si="5"/>
        <v>47871.060000000056</v>
      </c>
      <c r="O64" s="9">
        <f>'2024-25 Salary &amp; Benefits'!G$6</f>
        <v>14418.72</v>
      </c>
      <c r="P64" s="146">
        <f>'2024-25 Salary &amp; Benefits'!H$6</f>
        <v>0.18149999999999999</v>
      </c>
      <c r="Q64" s="146">
        <f>'2024-25 Salary &amp; Benefits'!I$6</f>
        <v>0.17510000000000001</v>
      </c>
      <c r="R64" s="9">
        <f t="shared" si="6"/>
        <v>249605.28</v>
      </c>
      <c r="S64" s="9">
        <f t="shared" si="7"/>
        <v>11384.62</v>
      </c>
      <c r="T64" s="9">
        <f t="shared" si="8"/>
        <v>1993.45</v>
      </c>
      <c r="U64" s="9">
        <f t="shared" si="9"/>
        <v>13378.070000000002</v>
      </c>
      <c r="V64" s="9">
        <f t="shared" si="10"/>
        <v>946060.76</v>
      </c>
    </row>
    <row r="65" spans="1:22">
      <c r="A65" s="107" t="s">
        <v>2414</v>
      </c>
      <c r="B65" s="2" t="s">
        <v>1394</v>
      </c>
      <c r="C65" s="73">
        <f>IF(A65=Summary!$B$9,Summary!$F$9,0)</f>
        <v>0</v>
      </c>
      <c r="D65" s="114">
        <f>VLOOKUP(A65,AAFTE!$A:$AE,3,0)</f>
        <v>1399.02</v>
      </c>
      <c r="E65" s="149">
        <f>VLOOKUP($A65,'2024-25 Salary &amp; Benefits'!$A:$I,3,)</f>
        <v>1.1200000000000001</v>
      </c>
      <c r="F65" s="149">
        <f>VLOOKUP($A65,'2024-25 Salary &amp; Benefits'!$A:$I,4,)</f>
        <v>1.1600000000000001</v>
      </c>
      <c r="G65" s="150">
        <f>VLOOKUP(A65,'CEDARS District FRPL'!$A:$C,3,)</f>
        <v>0.1855</v>
      </c>
      <c r="H65" s="151">
        <f t="shared" si="1"/>
        <v>1399.02</v>
      </c>
      <c r="I65" s="152">
        <f t="shared" si="2"/>
        <v>259.52</v>
      </c>
      <c r="J65" s="143">
        <f t="shared" si="3"/>
        <v>1.659</v>
      </c>
      <c r="K65" s="145">
        <f>'2024-25 Salary &amp; Benefits'!E$6</f>
        <v>72728</v>
      </c>
      <c r="L65" s="145">
        <f>'2024-25 Salary &amp; Benefits'!F$6</f>
        <v>78209</v>
      </c>
      <c r="M65" s="9">
        <f t="shared" si="4"/>
        <v>135134.44</v>
      </c>
      <c r="N65" s="9">
        <f t="shared" si="5"/>
        <v>15374.089999999997</v>
      </c>
      <c r="O65" s="9">
        <f>'2024-25 Salary &amp; Benefits'!G$6</f>
        <v>14418.72</v>
      </c>
      <c r="P65" s="146">
        <f>'2024-25 Salary &amp; Benefits'!H$6</f>
        <v>0.18149999999999999</v>
      </c>
      <c r="Q65" s="146">
        <f>'2024-25 Salary &amp; Benefits'!I$6</f>
        <v>0.17510000000000001</v>
      </c>
      <c r="R65" s="9">
        <f t="shared" si="6"/>
        <v>51139.56</v>
      </c>
      <c r="S65" s="9">
        <f t="shared" si="7"/>
        <v>2508.48</v>
      </c>
      <c r="T65" s="9">
        <f t="shared" si="8"/>
        <v>439.23</v>
      </c>
      <c r="U65" s="9">
        <f t="shared" si="9"/>
        <v>2947.71</v>
      </c>
      <c r="V65" s="9">
        <f t="shared" si="10"/>
        <v>204595.8</v>
      </c>
    </row>
    <row r="66" spans="1:22">
      <c r="A66" s="107" t="s">
        <v>2490</v>
      </c>
      <c r="B66" s="2" t="s">
        <v>2012</v>
      </c>
      <c r="C66" s="73">
        <f>IF(A66=Summary!$B$9,Summary!$F$9,0)</f>
        <v>0</v>
      </c>
      <c r="D66" s="114">
        <f>VLOOKUP(A66,AAFTE!$A:$AE,3,0)</f>
        <v>19</v>
      </c>
      <c r="E66" s="149">
        <f>VLOOKUP($A66,'2024-25 Salary &amp; Benefits'!$A:$I,3,)</f>
        <v>1</v>
      </c>
      <c r="F66" s="149">
        <f>VLOOKUP($A66,'2024-25 Salary &amp; Benefits'!$A:$I,4,)</f>
        <v>1.04</v>
      </c>
      <c r="G66" s="150">
        <f>VLOOKUP(A66,'CEDARS District FRPL'!$A:$C,3,)</f>
        <v>1</v>
      </c>
      <c r="H66" s="151">
        <f t="shared" si="1"/>
        <v>19</v>
      </c>
      <c r="I66" s="152">
        <f t="shared" si="2"/>
        <v>19</v>
      </c>
      <c r="J66" s="143">
        <f t="shared" si="3"/>
        <v>0.121</v>
      </c>
      <c r="K66" s="145">
        <f>'2024-25 Salary &amp; Benefits'!E$6</f>
        <v>72728</v>
      </c>
      <c r="L66" s="145">
        <f>'2024-25 Salary &amp; Benefits'!F$6</f>
        <v>78209</v>
      </c>
      <c r="M66" s="9">
        <f t="shared" si="4"/>
        <v>8800.09</v>
      </c>
      <c r="N66" s="9">
        <f t="shared" si="5"/>
        <v>1041.7299999999996</v>
      </c>
      <c r="O66" s="9">
        <f>'2024-25 Salary &amp; Benefits'!G$6</f>
        <v>14418.72</v>
      </c>
      <c r="P66" s="146">
        <f>'2024-25 Salary &amp; Benefits'!H$6</f>
        <v>0.18149999999999999</v>
      </c>
      <c r="Q66" s="146">
        <f>'2024-25 Salary &amp; Benefits'!I$6</f>
        <v>0.17510000000000001</v>
      </c>
      <c r="R66" s="9">
        <f t="shared" si="6"/>
        <v>3524.29</v>
      </c>
      <c r="S66" s="9">
        <f t="shared" si="7"/>
        <v>164.03</v>
      </c>
      <c r="T66" s="9">
        <f t="shared" si="8"/>
        <v>28.72</v>
      </c>
      <c r="U66" s="9">
        <f t="shared" si="9"/>
        <v>192.75</v>
      </c>
      <c r="V66" s="9">
        <f t="shared" si="10"/>
        <v>13558.86</v>
      </c>
    </row>
    <row r="67" spans="1:22">
      <c r="A67" s="107" t="s">
        <v>2462</v>
      </c>
      <c r="B67" s="2" t="s">
        <v>1861</v>
      </c>
      <c r="C67" s="73">
        <f>IF(A67=Summary!$B$9,Summary!$F$9,0)</f>
        <v>0</v>
      </c>
      <c r="D67" s="114">
        <f>VLOOKUP(A67,AAFTE!$A:$AE,3,0)</f>
        <v>3437.46</v>
      </c>
      <c r="E67" s="149">
        <f>VLOOKUP($A67,'2024-25 Salary &amp; Benefits'!$A:$I,3,)</f>
        <v>1</v>
      </c>
      <c r="F67" s="149">
        <f>VLOOKUP($A67,'2024-25 Salary &amp; Benefits'!$A:$I,4,)</f>
        <v>1.04</v>
      </c>
      <c r="G67" s="150">
        <f>VLOOKUP(A67,'CEDARS District FRPL'!$A:$C,3,)</f>
        <v>0.62549999999999994</v>
      </c>
      <c r="H67" s="151">
        <f t="shared" si="1"/>
        <v>3437.46</v>
      </c>
      <c r="I67" s="152">
        <f t="shared" si="2"/>
        <v>2150.13</v>
      </c>
      <c r="J67" s="143">
        <f t="shared" si="3"/>
        <v>13.746</v>
      </c>
      <c r="K67" s="145">
        <f>'2024-25 Salary &amp; Benefits'!E$6</f>
        <v>72728</v>
      </c>
      <c r="L67" s="145">
        <f>'2024-25 Salary &amp; Benefits'!F$6</f>
        <v>78209</v>
      </c>
      <c r="M67" s="9">
        <f t="shared" si="4"/>
        <v>999719.09</v>
      </c>
      <c r="N67" s="9">
        <f t="shared" si="5"/>
        <v>118344.26000000013</v>
      </c>
      <c r="O67" s="9">
        <f>'2024-25 Salary &amp; Benefits'!G$6</f>
        <v>14418.72</v>
      </c>
      <c r="P67" s="146">
        <f>'2024-25 Salary &amp; Benefits'!H$6</f>
        <v>0.18149999999999999</v>
      </c>
      <c r="Q67" s="146">
        <f>'2024-25 Salary &amp; Benefits'!I$6</f>
        <v>0.17510000000000001</v>
      </c>
      <c r="R67" s="9">
        <f t="shared" si="6"/>
        <v>400370.82</v>
      </c>
      <c r="S67" s="9">
        <f t="shared" si="7"/>
        <v>18634.39</v>
      </c>
      <c r="T67" s="9">
        <f t="shared" si="8"/>
        <v>3262.88</v>
      </c>
      <c r="U67" s="9">
        <f t="shared" si="9"/>
        <v>21897.27</v>
      </c>
      <c r="V67" s="9">
        <f t="shared" si="10"/>
        <v>1540331.44</v>
      </c>
    </row>
    <row r="68" spans="1:22">
      <c r="A68" s="107" t="s">
        <v>2521</v>
      </c>
      <c r="B68" s="2" t="s">
        <v>2162</v>
      </c>
      <c r="C68" s="73">
        <f>IF(A68=Summary!$B$9,Summary!$F$9,0)</f>
        <v>0</v>
      </c>
      <c r="D68" s="114">
        <f>VLOOKUP(A68,AAFTE!$A:$AE,3,0)</f>
        <v>3375.25</v>
      </c>
      <c r="E68" s="149">
        <f>VLOOKUP($A68,'2024-25 Salary &amp; Benefits'!$A:$I,3,)</f>
        <v>1</v>
      </c>
      <c r="F68" s="149">
        <f>VLOOKUP($A68,'2024-25 Salary &amp; Benefits'!$A:$I,4,)</f>
        <v>1</v>
      </c>
      <c r="G68" s="150">
        <f>VLOOKUP(A68,'CEDARS District FRPL'!$A:$C,3,)</f>
        <v>0.63919999999999999</v>
      </c>
      <c r="H68" s="151">
        <f t="shared" si="1"/>
        <v>3375.25</v>
      </c>
      <c r="I68" s="152">
        <f t="shared" si="2"/>
        <v>2157.46</v>
      </c>
      <c r="J68" s="143">
        <f t="shared" si="3"/>
        <v>13.792999999999999</v>
      </c>
      <c r="K68" s="145">
        <f>'2024-25 Salary &amp; Benefits'!E$6</f>
        <v>72728</v>
      </c>
      <c r="L68" s="145">
        <f>'2024-25 Salary &amp; Benefits'!F$6</f>
        <v>78209</v>
      </c>
      <c r="M68" s="9">
        <f t="shared" si="4"/>
        <v>1003137.3</v>
      </c>
      <c r="N68" s="9">
        <f t="shared" si="5"/>
        <v>75599.439999999944</v>
      </c>
      <c r="O68" s="9">
        <f>'2024-25 Salary &amp; Benefits'!G$6</f>
        <v>14418.72</v>
      </c>
      <c r="P68" s="146">
        <f>'2024-25 Salary &amp; Benefits'!H$6</f>
        <v>0.18149999999999999</v>
      </c>
      <c r="Q68" s="146">
        <f>'2024-25 Salary &amp; Benefits'!I$6</f>
        <v>0.17510000000000001</v>
      </c>
      <c r="R68" s="9">
        <f t="shared" si="6"/>
        <v>394184.29</v>
      </c>
      <c r="S68" s="9">
        <f t="shared" si="7"/>
        <v>17978.95</v>
      </c>
      <c r="T68" s="9">
        <f t="shared" si="8"/>
        <v>3148.11</v>
      </c>
      <c r="U68" s="9">
        <f t="shared" si="9"/>
        <v>21127.06</v>
      </c>
      <c r="V68" s="9">
        <f t="shared" si="10"/>
        <v>1494048.09</v>
      </c>
    </row>
    <row r="69" spans="1:22">
      <c r="A69" s="107" t="s">
        <v>2275</v>
      </c>
      <c r="B69" s="2" t="s">
        <v>343</v>
      </c>
      <c r="C69" s="73">
        <f>IF(A69=Summary!$B$9,Summary!$F$9,0)</f>
        <v>0</v>
      </c>
      <c r="D69" s="114">
        <f>VLOOKUP(A69,AAFTE!$A:$AE,3,0)</f>
        <v>5920.07</v>
      </c>
      <c r="E69" s="149">
        <f>VLOOKUP($A69,'2024-25 Salary &amp; Benefits'!$A:$I,3,)</f>
        <v>1</v>
      </c>
      <c r="F69" s="149">
        <f>VLOOKUP($A69,'2024-25 Salary &amp; Benefits'!$A:$I,4,)</f>
        <v>1</v>
      </c>
      <c r="G69" s="150">
        <f>VLOOKUP(A69,'CEDARS District FRPL'!$A:$C,3,)</f>
        <v>0.64170000000000005</v>
      </c>
      <c r="H69" s="151">
        <f t="shared" si="1"/>
        <v>5920.07</v>
      </c>
      <c r="I69" s="152">
        <f t="shared" si="2"/>
        <v>3798.91</v>
      </c>
      <c r="J69" s="143">
        <f t="shared" si="3"/>
        <v>24.288</v>
      </c>
      <c r="K69" s="145">
        <f>'2024-25 Salary &amp; Benefits'!E$6</f>
        <v>72728</v>
      </c>
      <c r="L69" s="145">
        <f>'2024-25 Salary &amp; Benefits'!F$6</f>
        <v>78209</v>
      </c>
      <c r="M69" s="9">
        <f t="shared" si="4"/>
        <v>1766417.66</v>
      </c>
      <c r="N69" s="9">
        <f t="shared" si="5"/>
        <v>133122.53000000003</v>
      </c>
      <c r="O69" s="9">
        <f>'2024-25 Salary &amp; Benefits'!G$6</f>
        <v>14418.72</v>
      </c>
      <c r="P69" s="146">
        <f>'2024-25 Salary &amp; Benefits'!H$6</f>
        <v>0.18149999999999999</v>
      </c>
      <c r="Q69" s="146">
        <f>'2024-25 Salary &amp; Benefits'!I$6</f>
        <v>0.17510000000000001</v>
      </c>
      <c r="R69" s="9">
        <f t="shared" si="6"/>
        <v>694116.43</v>
      </c>
      <c r="S69" s="9">
        <f t="shared" si="7"/>
        <v>31659</v>
      </c>
      <c r="T69" s="9">
        <f t="shared" si="8"/>
        <v>5543.49</v>
      </c>
      <c r="U69" s="9">
        <f t="shared" si="9"/>
        <v>37202.49</v>
      </c>
      <c r="V69" s="9">
        <f t="shared" si="10"/>
        <v>2630859.1100000003</v>
      </c>
    </row>
    <row r="70" spans="1:22">
      <c r="A70" s="107" t="s">
        <v>2348</v>
      </c>
      <c r="B70" s="2" t="s">
        <v>1073</v>
      </c>
      <c r="C70" s="73">
        <f>IF(A70=Summary!$B$9,Summary!$F$9,0)</f>
        <v>0</v>
      </c>
      <c r="D70" s="114">
        <f>VLOOKUP(A70,AAFTE!$A:$AE,3,0)</f>
        <v>85.47</v>
      </c>
      <c r="E70" s="149">
        <f>VLOOKUP($A70,'2024-25 Salary &amp; Benefits'!$A:$I,3,)</f>
        <v>1.1200000000000001</v>
      </c>
      <c r="F70" s="149">
        <f>VLOOKUP($A70,'2024-25 Salary &amp; Benefits'!$A:$I,4,)</f>
        <v>1.1200000000000001</v>
      </c>
      <c r="G70" s="150">
        <f>VLOOKUP(A70,'CEDARS District FRPL'!$A:$C,3,)</f>
        <v>0.76739999999999997</v>
      </c>
      <c r="H70" s="151">
        <f t="shared" ref="H70:H134" si="11">IF(C70&gt;0,C70,D70)</f>
        <v>85.47</v>
      </c>
      <c r="I70" s="152">
        <f t="shared" ref="I70:I134" si="12">ROUND(H70*G70,2)</f>
        <v>65.59</v>
      </c>
      <c r="J70" s="143">
        <f t="shared" ref="J70:J133" si="13">ROUND((($I70*2.3975*36)/15)/900,3)</f>
        <v>0.41899999999999998</v>
      </c>
      <c r="K70" s="145">
        <f>'2024-25 Salary &amp; Benefits'!E$6</f>
        <v>72728</v>
      </c>
      <c r="L70" s="145">
        <f>'2024-25 Salary &amp; Benefits'!F$6</f>
        <v>78209</v>
      </c>
      <c r="M70" s="9">
        <f t="shared" ref="M70:M134" si="14">ROUND($E70*$K70*$J70,2)</f>
        <v>34129.800000000003</v>
      </c>
      <c r="N70" s="9">
        <f t="shared" ref="N70:N134" si="15">ROUND($L70*$F70*$J70,2)-$M70</f>
        <v>2572.1199999999953</v>
      </c>
      <c r="O70" s="9">
        <f>'2024-25 Salary &amp; Benefits'!G$6</f>
        <v>14418.72</v>
      </c>
      <c r="P70" s="146">
        <f>'2024-25 Salary &amp; Benefits'!H$6</f>
        <v>0.18149999999999999</v>
      </c>
      <c r="Q70" s="146">
        <f>'2024-25 Salary &amp; Benefits'!I$6</f>
        <v>0.17510000000000001</v>
      </c>
      <c r="R70" s="9">
        <f t="shared" ref="R70:R134" si="16">ROUND(M70*P70+N70*Q70+J70*O70,2)</f>
        <v>12686.38</v>
      </c>
      <c r="S70" s="9">
        <f t="shared" ref="S70:S133" si="17">ROUND(((($L70*$F70*$J70)/180)*3),2)</f>
        <v>611.70000000000005</v>
      </c>
      <c r="T70" s="9">
        <f t="shared" ref="T70:T134" si="18">ROUND(S70*Q70,2)</f>
        <v>107.11</v>
      </c>
      <c r="U70" s="9">
        <f t="shared" ref="U70:U134" si="19">SUM(S70:T70)</f>
        <v>718.81000000000006</v>
      </c>
      <c r="V70" s="9">
        <f t="shared" ref="V70:V134" si="20">SUM(R70,M70:N70,U70)</f>
        <v>50107.109999999993</v>
      </c>
    </row>
    <row r="71" spans="1:22">
      <c r="A71" s="107" t="s">
        <v>2420</v>
      </c>
      <c r="B71" s="2" t="s">
        <v>1485</v>
      </c>
      <c r="C71" s="73">
        <f>IF(A71=Summary!$B$9,Summary!$F$9,0)</f>
        <v>0</v>
      </c>
      <c r="D71" s="114">
        <f>VLOOKUP(A71,AAFTE!$A:$AE,3,0)</f>
        <v>1955.28</v>
      </c>
      <c r="E71" s="149">
        <f>VLOOKUP($A71,'2024-25 Salary &amp; Benefits'!$A:$I,3,)</f>
        <v>1</v>
      </c>
      <c r="F71" s="149">
        <f>VLOOKUP($A71,'2024-25 Salary &amp; Benefits'!$A:$I,4,)</f>
        <v>1</v>
      </c>
      <c r="G71" s="150">
        <f>VLOOKUP(A71,'CEDARS District FRPL'!$A:$C,3,)</f>
        <v>0.42159999999999997</v>
      </c>
      <c r="H71" s="151">
        <f t="shared" si="11"/>
        <v>1955.28</v>
      </c>
      <c r="I71" s="152">
        <f t="shared" si="12"/>
        <v>824.35</v>
      </c>
      <c r="J71" s="143">
        <f t="shared" si="13"/>
        <v>5.27</v>
      </c>
      <c r="K71" s="145">
        <f>'2024-25 Salary &amp; Benefits'!E$6</f>
        <v>72728</v>
      </c>
      <c r="L71" s="145">
        <f>'2024-25 Salary &amp; Benefits'!F$6</f>
        <v>78209</v>
      </c>
      <c r="M71" s="9">
        <f t="shared" si="14"/>
        <v>383276.56</v>
      </c>
      <c r="N71" s="9">
        <f t="shared" si="15"/>
        <v>28884.869999999995</v>
      </c>
      <c r="O71" s="9">
        <f>'2024-25 Salary &amp; Benefits'!G$6</f>
        <v>14418.72</v>
      </c>
      <c r="P71" s="146">
        <f>'2024-25 Salary &amp; Benefits'!H$6</f>
        <v>0.18149999999999999</v>
      </c>
      <c r="Q71" s="146">
        <f>'2024-25 Salary &amp; Benefits'!I$6</f>
        <v>0.17510000000000001</v>
      </c>
      <c r="R71" s="9">
        <f t="shared" si="16"/>
        <v>150609.09</v>
      </c>
      <c r="S71" s="9">
        <f t="shared" si="17"/>
        <v>6869.36</v>
      </c>
      <c r="T71" s="9">
        <f t="shared" si="18"/>
        <v>1202.82</v>
      </c>
      <c r="U71" s="9">
        <f t="shared" si="19"/>
        <v>8072.1799999999994</v>
      </c>
      <c r="V71" s="9">
        <f t="shared" si="20"/>
        <v>570842.70000000007</v>
      </c>
    </row>
    <row r="72" spans="1:22">
      <c r="A72" s="107" t="s">
        <v>2442</v>
      </c>
      <c r="B72" s="2" t="s">
        <v>1625</v>
      </c>
      <c r="C72" s="73">
        <f>IF(A72=Summary!$B$9,Summary!$F$9,0)</f>
        <v>0</v>
      </c>
      <c r="D72" s="114">
        <f>VLOOKUP(A72,AAFTE!$A:$AE,3,0)</f>
        <v>20048.240000000002</v>
      </c>
      <c r="E72" s="149">
        <f>VLOOKUP($A72,'2024-25 Salary &amp; Benefits'!$A:$I,3,)</f>
        <v>1.18</v>
      </c>
      <c r="F72" s="149">
        <f>VLOOKUP($A72,'2024-25 Salary &amp; Benefits'!$A:$I,4,)</f>
        <v>1.18</v>
      </c>
      <c r="G72" s="150">
        <f>VLOOKUP(A72,'CEDARS District FRPL'!$A:$C,3,)</f>
        <v>0.40870000000000001</v>
      </c>
      <c r="H72" s="151">
        <f t="shared" si="11"/>
        <v>20048.240000000002</v>
      </c>
      <c r="I72" s="152">
        <f t="shared" si="12"/>
        <v>8193.7199999999993</v>
      </c>
      <c r="J72" s="143">
        <f t="shared" si="13"/>
        <v>52.384999999999998</v>
      </c>
      <c r="K72" s="145">
        <f>'2024-25 Salary &amp; Benefits'!E$6</f>
        <v>72728</v>
      </c>
      <c r="L72" s="145">
        <f>'2024-25 Salary &amp; Benefits'!F$6</f>
        <v>78209</v>
      </c>
      <c r="M72" s="9">
        <f t="shared" si="14"/>
        <v>4495630.41</v>
      </c>
      <c r="N72" s="9">
        <f t="shared" si="15"/>
        <v>338804.1799999997</v>
      </c>
      <c r="O72" s="9">
        <f>'2024-25 Salary &amp; Benefits'!G$6</f>
        <v>14418.72</v>
      </c>
      <c r="P72" s="146">
        <f>'2024-25 Salary &amp; Benefits'!H$6</f>
        <v>0.18149999999999999</v>
      </c>
      <c r="Q72" s="146">
        <f>'2024-25 Salary &amp; Benefits'!I$6</f>
        <v>0.17510000000000001</v>
      </c>
      <c r="R72" s="9">
        <f t="shared" si="16"/>
        <v>1630606.18</v>
      </c>
      <c r="S72" s="9">
        <f t="shared" si="17"/>
        <v>80573.91</v>
      </c>
      <c r="T72" s="9">
        <f t="shared" si="18"/>
        <v>14108.49</v>
      </c>
      <c r="U72" s="9">
        <f t="shared" si="19"/>
        <v>94682.400000000009</v>
      </c>
      <c r="V72" s="9">
        <f t="shared" si="20"/>
        <v>6559723.1699999999</v>
      </c>
    </row>
    <row r="73" spans="1:22">
      <c r="A73" s="107" t="s">
        <v>2350</v>
      </c>
      <c r="B73" s="2" t="s">
        <v>1077</v>
      </c>
      <c r="C73" s="73">
        <f>IF(A73=Summary!$B$9,Summary!$F$9,0)</f>
        <v>0</v>
      </c>
      <c r="D73" s="114">
        <f>VLOOKUP(A73,AAFTE!$A:$AE,3,0)</f>
        <v>3275.5</v>
      </c>
      <c r="E73" s="149">
        <f>VLOOKUP($A73,'2024-25 Salary &amp; Benefits'!$A:$I,3,)</f>
        <v>1</v>
      </c>
      <c r="F73" s="149">
        <f>VLOOKUP($A73,'2024-25 Salary &amp; Benefits'!$A:$I,4,)</f>
        <v>1</v>
      </c>
      <c r="G73" s="150">
        <f>VLOOKUP(A73,'CEDARS District FRPL'!$A:$C,3,)</f>
        <v>0.43780000000000002</v>
      </c>
      <c r="H73" s="151">
        <f t="shared" si="11"/>
        <v>3275.5</v>
      </c>
      <c r="I73" s="152">
        <f t="shared" si="12"/>
        <v>1434.01</v>
      </c>
      <c r="J73" s="143">
        <f t="shared" si="13"/>
        <v>9.1679999999999993</v>
      </c>
      <c r="K73" s="145">
        <f>'2024-25 Salary &amp; Benefits'!E$6</f>
        <v>72728</v>
      </c>
      <c r="L73" s="145">
        <f>'2024-25 Salary &amp; Benefits'!F$6</f>
        <v>78209</v>
      </c>
      <c r="M73" s="9">
        <f t="shared" si="14"/>
        <v>666770.30000000005</v>
      </c>
      <c r="N73" s="9">
        <f t="shared" si="15"/>
        <v>50249.809999999939</v>
      </c>
      <c r="O73" s="9">
        <f>'2024-25 Salary &amp; Benefits'!G$6</f>
        <v>14418.72</v>
      </c>
      <c r="P73" s="146">
        <f>'2024-25 Salary &amp; Benefits'!H$6</f>
        <v>0.18149999999999999</v>
      </c>
      <c r="Q73" s="146">
        <f>'2024-25 Salary &amp; Benefits'!I$6</f>
        <v>0.17510000000000001</v>
      </c>
      <c r="R73" s="9">
        <f t="shared" si="16"/>
        <v>262008.38</v>
      </c>
      <c r="S73" s="9">
        <f t="shared" si="17"/>
        <v>11950.34</v>
      </c>
      <c r="T73" s="9">
        <f t="shared" si="18"/>
        <v>2092.5</v>
      </c>
      <c r="U73" s="9">
        <f t="shared" si="19"/>
        <v>14042.84</v>
      </c>
      <c r="V73" s="9">
        <f t="shared" si="20"/>
        <v>993071.33</v>
      </c>
    </row>
    <row r="74" spans="1:22">
      <c r="A74" s="107" t="s">
        <v>2303</v>
      </c>
      <c r="B74" s="2" t="s">
        <v>488</v>
      </c>
      <c r="C74" s="73">
        <f>IF(A74=Summary!$B$9,Summary!$F$9,0)</f>
        <v>0</v>
      </c>
      <c r="D74" s="114">
        <f>VLOOKUP(A74,AAFTE!$A:$AE,3,0)</f>
        <v>1681.87</v>
      </c>
      <c r="E74" s="149">
        <f>VLOOKUP($A74,'2024-25 Salary &amp; Benefits'!$A:$I,3,)</f>
        <v>1.01</v>
      </c>
      <c r="F74" s="149">
        <f>VLOOKUP($A74,'2024-25 Salary &amp; Benefits'!$A:$I,4,)</f>
        <v>1.01</v>
      </c>
      <c r="G74" s="150">
        <f>VLOOKUP(A74,'CEDARS District FRPL'!$A:$C,3,)</f>
        <v>0.70120000000000005</v>
      </c>
      <c r="H74" s="151">
        <f t="shared" si="11"/>
        <v>1681.87</v>
      </c>
      <c r="I74" s="152">
        <f t="shared" si="12"/>
        <v>1179.33</v>
      </c>
      <c r="J74" s="143">
        <f t="shared" si="13"/>
        <v>7.54</v>
      </c>
      <c r="K74" s="145">
        <f>'2024-25 Salary &amp; Benefits'!E$6</f>
        <v>72728</v>
      </c>
      <c r="L74" s="145">
        <f>'2024-25 Salary &amp; Benefits'!F$6</f>
        <v>78209</v>
      </c>
      <c r="M74" s="9">
        <f t="shared" si="14"/>
        <v>553852.81000000006</v>
      </c>
      <c r="N74" s="9">
        <f t="shared" si="15"/>
        <v>41740.009999999893</v>
      </c>
      <c r="O74" s="9">
        <f>'2024-25 Salary &amp; Benefits'!G$6</f>
        <v>14418.72</v>
      </c>
      <c r="P74" s="146">
        <f>'2024-25 Salary &amp; Benefits'!H$6</f>
        <v>0.18149999999999999</v>
      </c>
      <c r="Q74" s="146">
        <f>'2024-25 Salary &amp; Benefits'!I$6</f>
        <v>0.17510000000000001</v>
      </c>
      <c r="R74" s="9">
        <f t="shared" si="16"/>
        <v>216550.11</v>
      </c>
      <c r="S74" s="9">
        <f t="shared" si="17"/>
        <v>9926.5499999999993</v>
      </c>
      <c r="T74" s="9">
        <f t="shared" si="18"/>
        <v>1738.14</v>
      </c>
      <c r="U74" s="9">
        <f t="shared" si="19"/>
        <v>11664.689999999999</v>
      </c>
      <c r="V74" s="9">
        <f t="shared" si="20"/>
        <v>823807.61999999988</v>
      </c>
    </row>
    <row r="75" spans="1:22">
      <c r="A75" s="107" t="s">
        <v>2514</v>
      </c>
      <c r="B75" s="2" t="s">
        <v>2127</v>
      </c>
      <c r="C75" s="73">
        <f>IF(A75=Summary!$B$9,Summary!$F$9,0)</f>
        <v>0</v>
      </c>
      <c r="D75" s="114">
        <f>VLOOKUP(A75,AAFTE!$A:$AE,3,0)</f>
        <v>78.87</v>
      </c>
      <c r="E75" s="149">
        <f>VLOOKUP($A75,'2024-25 Salary &amp; Benefits'!$A:$I,3,)</f>
        <v>1</v>
      </c>
      <c r="F75" s="149">
        <f>VLOOKUP($A75,'2024-25 Salary &amp; Benefits'!$A:$I,4,)</f>
        <v>1</v>
      </c>
      <c r="G75" s="150">
        <f>VLOOKUP(A75,'CEDARS District FRPL'!$A:$C,3,)</f>
        <v>0.6552</v>
      </c>
      <c r="H75" s="151">
        <f t="shared" si="11"/>
        <v>78.87</v>
      </c>
      <c r="I75" s="152">
        <f t="shared" si="12"/>
        <v>51.68</v>
      </c>
      <c r="J75" s="143">
        <f t="shared" si="13"/>
        <v>0.33</v>
      </c>
      <c r="K75" s="145">
        <f>'2024-25 Salary &amp; Benefits'!E$6</f>
        <v>72728</v>
      </c>
      <c r="L75" s="145">
        <f>'2024-25 Salary &amp; Benefits'!F$6</f>
        <v>78209</v>
      </c>
      <c r="M75" s="9">
        <f t="shared" si="14"/>
        <v>24000.240000000002</v>
      </c>
      <c r="N75" s="9">
        <f t="shared" si="15"/>
        <v>1808.7299999999996</v>
      </c>
      <c r="O75" s="9">
        <f>'2024-25 Salary &amp; Benefits'!G$6</f>
        <v>14418.72</v>
      </c>
      <c r="P75" s="146">
        <f>'2024-25 Salary &amp; Benefits'!H$6</f>
        <v>0.18149999999999999</v>
      </c>
      <c r="Q75" s="146">
        <f>'2024-25 Salary &amp; Benefits'!I$6</f>
        <v>0.17510000000000001</v>
      </c>
      <c r="R75" s="9">
        <f t="shared" si="16"/>
        <v>9430.93</v>
      </c>
      <c r="S75" s="9">
        <f t="shared" si="17"/>
        <v>430.15</v>
      </c>
      <c r="T75" s="9">
        <f t="shared" si="18"/>
        <v>75.319999999999993</v>
      </c>
      <c r="U75" s="9">
        <f t="shared" si="19"/>
        <v>505.46999999999997</v>
      </c>
      <c r="V75" s="9">
        <f t="shared" si="20"/>
        <v>35745.369999999995</v>
      </c>
    </row>
    <row r="76" spans="1:22">
      <c r="A76" s="107" t="s">
        <v>2244</v>
      </c>
      <c r="B76" s="2" t="s">
        <v>100</v>
      </c>
      <c r="C76" s="73">
        <f>IF(A76=Summary!$B$9,Summary!$F$9,0)</f>
        <v>0</v>
      </c>
      <c r="D76" s="114">
        <f>VLOOKUP(A76,AAFTE!$A:$AE,3,0)</f>
        <v>382.08</v>
      </c>
      <c r="E76" s="149">
        <f>VLOOKUP($A76,'2024-25 Salary &amp; Benefits'!$A:$I,3,)</f>
        <v>1</v>
      </c>
      <c r="F76" s="149">
        <f>VLOOKUP($A76,'2024-25 Salary &amp; Benefits'!$A:$I,4,)</f>
        <v>1.04</v>
      </c>
      <c r="G76" s="150">
        <f>VLOOKUP(A76,'CEDARS District FRPL'!$A:$C,3,)</f>
        <v>0.70179999999999998</v>
      </c>
      <c r="H76" s="151">
        <f t="shared" si="11"/>
        <v>382.08</v>
      </c>
      <c r="I76" s="152">
        <f t="shared" si="12"/>
        <v>268.14</v>
      </c>
      <c r="J76" s="143">
        <f t="shared" si="13"/>
        <v>1.714</v>
      </c>
      <c r="K76" s="145">
        <f>'2024-25 Salary &amp; Benefits'!E$6</f>
        <v>72728</v>
      </c>
      <c r="L76" s="145">
        <f>'2024-25 Salary &amp; Benefits'!F$6</f>
        <v>78209</v>
      </c>
      <c r="M76" s="9">
        <f t="shared" si="14"/>
        <v>124655.79</v>
      </c>
      <c r="N76" s="9">
        <f t="shared" si="15"/>
        <v>14756.449999999997</v>
      </c>
      <c r="O76" s="9">
        <f>'2024-25 Salary &amp; Benefits'!G$6</f>
        <v>14418.72</v>
      </c>
      <c r="P76" s="146">
        <f>'2024-25 Salary &amp; Benefits'!H$6</f>
        <v>0.18149999999999999</v>
      </c>
      <c r="Q76" s="146">
        <f>'2024-25 Salary &amp; Benefits'!I$6</f>
        <v>0.17510000000000001</v>
      </c>
      <c r="R76" s="9">
        <f t="shared" si="16"/>
        <v>49922.57</v>
      </c>
      <c r="S76" s="9">
        <f t="shared" si="17"/>
        <v>2323.54</v>
      </c>
      <c r="T76" s="9">
        <f t="shared" si="18"/>
        <v>406.85</v>
      </c>
      <c r="U76" s="9">
        <f t="shared" si="19"/>
        <v>2730.39</v>
      </c>
      <c r="V76" s="9">
        <f t="shared" si="20"/>
        <v>192065.2</v>
      </c>
    </row>
    <row r="77" spans="1:22">
      <c r="A77" s="107" t="s">
        <v>2321</v>
      </c>
      <c r="B77" s="2" t="s">
        <v>682</v>
      </c>
      <c r="C77" s="73">
        <f>IF(A77=Summary!$B$9,Summary!$F$9,0)</f>
        <v>0</v>
      </c>
      <c r="D77" s="114">
        <f>VLOOKUP(A77,AAFTE!$A:$AE,3,0)</f>
        <v>4360.49</v>
      </c>
      <c r="E77" s="149">
        <f>VLOOKUP($A77,'2024-25 Salary &amp; Benefits'!$A:$I,3,)</f>
        <v>1.1299999999999999</v>
      </c>
      <c r="F77" s="149">
        <f>VLOOKUP($A77,'2024-25 Salary &amp; Benefits'!$A:$I,4,)</f>
        <v>1.1299999999999999</v>
      </c>
      <c r="G77" s="150">
        <f>VLOOKUP(A77,'CEDARS District FRPL'!$A:$C,3,)</f>
        <v>0.28989999999999999</v>
      </c>
      <c r="H77" s="151">
        <f t="shared" si="11"/>
        <v>4360.49</v>
      </c>
      <c r="I77" s="152">
        <f t="shared" si="12"/>
        <v>1264.1099999999999</v>
      </c>
      <c r="J77" s="143">
        <f t="shared" si="13"/>
        <v>8.0820000000000007</v>
      </c>
      <c r="K77" s="145">
        <f>'2024-25 Salary &amp; Benefits'!E$6</f>
        <v>72728</v>
      </c>
      <c r="L77" s="145">
        <f>'2024-25 Salary &amp; Benefits'!F$6</f>
        <v>78209</v>
      </c>
      <c r="M77" s="9">
        <f t="shared" si="14"/>
        <v>664200.1</v>
      </c>
      <c r="N77" s="9">
        <f t="shared" si="15"/>
        <v>50056.109999999986</v>
      </c>
      <c r="O77" s="9">
        <f>'2024-25 Salary &amp; Benefits'!G$6</f>
        <v>14418.72</v>
      </c>
      <c r="P77" s="146">
        <f>'2024-25 Salary &amp; Benefits'!H$6</f>
        <v>0.18149999999999999</v>
      </c>
      <c r="Q77" s="146">
        <f>'2024-25 Salary &amp; Benefits'!I$6</f>
        <v>0.17510000000000001</v>
      </c>
      <c r="R77" s="9">
        <f t="shared" si="16"/>
        <v>245849.24</v>
      </c>
      <c r="S77" s="9">
        <f t="shared" si="17"/>
        <v>11904.27</v>
      </c>
      <c r="T77" s="9">
        <f t="shared" si="18"/>
        <v>2084.44</v>
      </c>
      <c r="U77" s="9">
        <f t="shared" si="19"/>
        <v>13988.710000000001</v>
      </c>
      <c r="V77" s="9">
        <f t="shared" si="20"/>
        <v>974094.15999999992</v>
      </c>
    </row>
    <row r="78" spans="1:22">
      <c r="A78" s="107" t="s">
        <v>2295</v>
      </c>
      <c r="B78" s="2" t="s">
        <v>449</v>
      </c>
      <c r="C78" s="73">
        <f>IF(A78=Summary!$B$9,Summary!$F$9,0)</f>
        <v>0</v>
      </c>
      <c r="D78" s="114">
        <f>VLOOKUP(A78,AAFTE!$A:$AE,3,0)</f>
        <v>2706.56</v>
      </c>
      <c r="E78" s="149">
        <f>VLOOKUP($A78,'2024-25 Salary &amp; Benefits'!$A:$I,3,)</f>
        <v>1</v>
      </c>
      <c r="F78" s="149">
        <f>VLOOKUP($A78,'2024-25 Salary &amp; Benefits'!$A:$I,4,)</f>
        <v>1.04</v>
      </c>
      <c r="G78" s="150">
        <f>VLOOKUP(A78,'CEDARS District FRPL'!$A:$C,3,)</f>
        <v>0.59399999999999997</v>
      </c>
      <c r="H78" s="151">
        <f t="shared" si="11"/>
        <v>2706.56</v>
      </c>
      <c r="I78" s="152">
        <f t="shared" si="12"/>
        <v>1607.7</v>
      </c>
      <c r="J78" s="143">
        <f t="shared" si="13"/>
        <v>10.279</v>
      </c>
      <c r="K78" s="145">
        <f>'2024-25 Salary &amp; Benefits'!E$6</f>
        <v>72728</v>
      </c>
      <c r="L78" s="145">
        <f>'2024-25 Salary &amp; Benefits'!F$6</f>
        <v>78209</v>
      </c>
      <c r="M78" s="9">
        <f t="shared" si="14"/>
        <v>747571.11</v>
      </c>
      <c r="N78" s="9">
        <f t="shared" si="15"/>
        <v>88495.609999999986</v>
      </c>
      <c r="O78" s="9">
        <f>'2024-25 Salary &amp; Benefits'!G$6</f>
        <v>14418.72</v>
      </c>
      <c r="P78" s="146">
        <f>'2024-25 Salary &amp; Benefits'!H$6</f>
        <v>0.18149999999999999</v>
      </c>
      <c r="Q78" s="146">
        <f>'2024-25 Salary &amp; Benefits'!I$6</f>
        <v>0.17510000000000001</v>
      </c>
      <c r="R78" s="9">
        <f t="shared" si="16"/>
        <v>299389.76</v>
      </c>
      <c r="S78" s="9">
        <f t="shared" si="17"/>
        <v>13934.45</v>
      </c>
      <c r="T78" s="9">
        <f t="shared" si="18"/>
        <v>2439.92</v>
      </c>
      <c r="U78" s="9">
        <f t="shared" si="19"/>
        <v>16374.37</v>
      </c>
      <c r="V78" s="9">
        <f t="shared" si="20"/>
        <v>1151830.8500000001</v>
      </c>
    </row>
    <row r="79" spans="1:22">
      <c r="A79" s="107" t="s">
        <v>2364</v>
      </c>
      <c r="B79" s="2" t="s">
        <v>1123</v>
      </c>
      <c r="C79" s="73">
        <f>IF(A79=Summary!$B$9,Summary!$F$9,0)</f>
        <v>0</v>
      </c>
      <c r="D79" s="114">
        <f>VLOOKUP(A79,AAFTE!$A:$AE,3,0)</f>
        <v>58.15</v>
      </c>
      <c r="E79" s="149">
        <f>VLOOKUP($A79,'2024-25 Salary &amp; Benefits'!$A:$I,3,)</f>
        <v>1</v>
      </c>
      <c r="F79" s="149">
        <f>VLOOKUP($A79,'2024-25 Salary &amp; Benefits'!$A:$I,4,)</f>
        <v>1</v>
      </c>
      <c r="G79" s="150">
        <f>VLOOKUP(A79,'CEDARS District FRPL'!$A:$C,3,)</f>
        <v>0.53449999999999998</v>
      </c>
      <c r="H79" s="151">
        <f t="shared" si="11"/>
        <v>58.15</v>
      </c>
      <c r="I79" s="152">
        <f t="shared" si="12"/>
        <v>31.08</v>
      </c>
      <c r="J79" s="143">
        <f t="shared" si="13"/>
        <v>0.19900000000000001</v>
      </c>
      <c r="K79" s="145">
        <f>'2024-25 Salary &amp; Benefits'!E$6</f>
        <v>72728</v>
      </c>
      <c r="L79" s="145">
        <f>'2024-25 Salary &amp; Benefits'!F$6</f>
        <v>78209</v>
      </c>
      <c r="M79" s="9">
        <f t="shared" si="14"/>
        <v>14472.87</v>
      </c>
      <c r="N79" s="9">
        <f t="shared" si="15"/>
        <v>1090.7199999999993</v>
      </c>
      <c r="O79" s="9">
        <f>'2024-25 Salary &amp; Benefits'!G$6</f>
        <v>14418.72</v>
      </c>
      <c r="P79" s="146">
        <f>'2024-25 Salary &amp; Benefits'!H$6</f>
        <v>0.18149999999999999</v>
      </c>
      <c r="Q79" s="146">
        <f>'2024-25 Salary &amp; Benefits'!I$6</f>
        <v>0.17510000000000001</v>
      </c>
      <c r="R79" s="9">
        <f t="shared" si="16"/>
        <v>5687.14</v>
      </c>
      <c r="S79" s="9">
        <f t="shared" si="17"/>
        <v>259.39</v>
      </c>
      <c r="T79" s="9">
        <f t="shared" si="18"/>
        <v>45.42</v>
      </c>
      <c r="U79" s="9">
        <f t="shared" si="19"/>
        <v>304.81</v>
      </c>
      <c r="V79" s="9">
        <f t="shared" si="20"/>
        <v>21555.540000000005</v>
      </c>
    </row>
    <row r="80" spans="1:22">
      <c r="A80" s="107" t="s">
        <v>2439</v>
      </c>
      <c r="B80" s="2" t="s">
        <v>1574</v>
      </c>
      <c r="C80" s="73">
        <f>IF(A80=Summary!$B$9,Summary!$F$9,0)</f>
        <v>0</v>
      </c>
      <c r="D80" s="114">
        <f>VLOOKUP(A80,AAFTE!$A:$AE,3,0)</f>
        <v>19756.689999999999</v>
      </c>
      <c r="E80" s="149">
        <f>VLOOKUP($A80,'2024-25 Salary &amp; Benefits'!$A:$I,3,)</f>
        <v>1.18</v>
      </c>
      <c r="F80" s="149">
        <f>VLOOKUP($A80,'2024-25 Salary &amp; Benefits'!$A:$I,4,)</f>
        <v>1.18</v>
      </c>
      <c r="G80" s="150">
        <f>VLOOKUP(A80,'CEDARS District FRPL'!$A:$C,3,)</f>
        <v>0.44119999999999998</v>
      </c>
      <c r="H80" s="151">
        <f t="shared" si="11"/>
        <v>19756.689999999999</v>
      </c>
      <c r="I80" s="152">
        <f t="shared" si="12"/>
        <v>8716.65</v>
      </c>
      <c r="J80" s="143">
        <f t="shared" si="13"/>
        <v>55.728000000000002</v>
      </c>
      <c r="K80" s="145">
        <f>'2024-25 Salary &amp; Benefits'!E$6</f>
        <v>72728</v>
      </c>
      <c r="L80" s="145">
        <f>'2024-25 Salary &amp; Benefits'!F$6</f>
        <v>78209</v>
      </c>
      <c r="M80" s="9">
        <f t="shared" si="14"/>
        <v>4782523.46</v>
      </c>
      <c r="N80" s="9">
        <f t="shared" si="15"/>
        <v>360425.29999999981</v>
      </c>
      <c r="O80" s="9">
        <f>'2024-25 Salary &amp; Benefits'!G$6</f>
        <v>14418.72</v>
      </c>
      <c r="P80" s="146">
        <f>'2024-25 Salary &amp; Benefits'!H$6</f>
        <v>0.18149999999999999</v>
      </c>
      <c r="Q80" s="146">
        <f>'2024-25 Salary &amp; Benefits'!I$6</f>
        <v>0.17510000000000001</v>
      </c>
      <c r="R80" s="9">
        <f t="shared" si="16"/>
        <v>1734664.91</v>
      </c>
      <c r="S80" s="9">
        <f t="shared" si="17"/>
        <v>85715.81</v>
      </c>
      <c r="T80" s="9">
        <f t="shared" si="18"/>
        <v>15008.84</v>
      </c>
      <c r="U80" s="9">
        <f t="shared" si="19"/>
        <v>100724.65</v>
      </c>
      <c r="V80" s="9">
        <f t="shared" si="20"/>
        <v>6978338.3200000003</v>
      </c>
    </row>
    <row r="81" spans="1:22">
      <c r="A81" s="107" t="s">
        <v>2260</v>
      </c>
      <c r="B81" s="2" t="s">
        <v>218</v>
      </c>
      <c r="C81" s="73">
        <f>IF(A81=Summary!$B$9,Summary!$F$9,0)</f>
        <v>0</v>
      </c>
      <c r="D81" s="114">
        <f>VLOOKUP(A81,AAFTE!$A:$AE,3,0)</f>
        <v>22408.97</v>
      </c>
      <c r="E81" s="149">
        <f>VLOOKUP($A81,'2024-25 Salary &amp; Benefits'!$A:$I,3,)</f>
        <v>1.06</v>
      </c>
      <c r="F81" s="149">
        <f>VLOOKUP($A81,'2024-25 Salary &amp; Benefits'!$A:$I,4,)</f>
        <v>1.1000000000000001</v>
      </c>
      <c r="G81" s="150">
        <f>VLOOKUP(A81,'CEDARS District FRPL'!$A:$C,3,)</f>
        <v>0.53939999999999999</v>
      </c>
      <c r="H81" s="151">
        <f t="shared" si="11"/>
        <v>22408.97</v>
      </c>
      <c r="I81" s="152">
        <f t="shared" si="12"/>
        <v>12087.4</v>
      </c>
      <c r="J81" s="143">
        <f t="shared" si="13"/>
        <v>77.278999999999996</v>
      </c>
      <c r="K81" s="145">
        <f>'2024-25 Salary &amp; Benefits'!E$6</f>
        <v>72728</v>
      </c>
      <c r="L81" s="145">
        <f>'2024-25 Salary &amp; Benefits'!F$6</f>
        <v>78209</v>
      </c>
      <c r="M81" s="9">
        <f t="shared" si="14"/>
        <v>5957567.9400000004</v>
      </c>
      <c r="N81" s="9">
        <f t="shared" si="15"/>
        <v>690736.69999999925</v>
      </c>
      <c r="O81" s="9">
        <f>'2024-25 Salary &amp; Benefits'!G$6</f>
        <v>14418.72</v>
      </c>
      <c r="P81" s="146">
        <f>'2024-25 Salary &amp; Benefits'!H$6</f>
        <v>0.18149999999999999</v>
      </c>
      <c r="Q81" s="146">
        <f>'2024-25 Salary &amp; Benefits'!I$6</f>
        <v>0.17510000000000001</v>
      </c>
      <c r="R81" s="9">
        <f t="shared" si="16"/>
        <v>2316510.84</v>
      </c>
      <c r="S81" s="9">
        <f t="shared" si="17"/>
        <v>110805.08</v>
      </c>
      <c r="T81" s="9">
        <f t="shared" si="18"/>
        <v>19401.97</v>
      </c>
      <c r="U81" s="9">
        <f t="shared" si="19"/>
        <v>130207.05</v>
      </c>
      <c r="V81" s="9">
        <f t="shared" si="20"/>
        <v>9095022.5300000012</v>
      </c>
    </row>
    <row r="82" spans="1:22">
      <c r="A82" s="107" t="s">
        <v>2476</v>
      </c>
      <c r="B82" s="2" t="s">
        <v>1921</v>
      </c>
      <c r="C82" s="73">
        <f>IF(A82=Summary!$B$9,Summary!$F$9,0)</f>
        <v>0</v>
      </c>
      <c r="D82" s="114">
        <f>VLOOKUP(A82,AAFTE!$A:$AE,3,0)</f>
        <v>32.28</v>
      </c>
      <c r="E82" s="149">
        <f>VLOOKUP($A82,'2024-25 Salary &amp; Benefits'!$A:$I,3,)</f>
        <v>1</v>
      </c>
      <c r="F82" s="149">
        <f>VLOOKUP($A82,'2024-25 Salary &amp; Benefits'!$A:$I,4,)</f>
        <v>1</v>
      </c>
      <c r="G82" s="150">
        <f>VLOOKUP(A82,'CEDARS District FRPL'!$A:$C,3,)</f>
        <v>1</v>
      </c>
      <c r="H82" s="151">
        <f t="shared" si="11"/>
        <v>32.28</v>
      </c>
      <c r="I82" s="152">
        <f t="shared" si="12"/>
        <v>32.28</v>
      </c>
      <c r="J82" s="143">
        <f t="shared" si="13"/>
        <v>0.20599999999999999</v>
      </c>
      <c r="K82" s="145">
        <f>'2024-25 Salary &amp; Benefits'!E$6</f>
        <v>72728</v>
      </c>
      <c r="L82" s="145">
        <f>'2024-25 Salary &amp; Benefits'!F$6</f>
        <v>78209</v>
      </c>
      <c r="M82" s="9">
        <f t="shared" si="14"/>
        <v>14981.97</v>
      </c>
      <c r="N82" s="9">
        <f t="shared" si="15"/>
        <v>1129.08</v>
      </c>
      <c r="O82" s="9">
        <f>'2024-25 Salary &amp; Benefits'!G$6</f>
        <v>14418.72</v>
      </c>
      <c r="P82" s="146">
        <f>'2024-25 Salary &amp; Benefits'!H$6</f>
        <v>0.18149999999999999</v>
      </c>
      <c r="Q82" s="146">
        <f>'2024-25 Salary &amp; Benefits'!I$6</f>
        <v>0.17510000000000001</v>
      </c>
      <c r="R82" s="9">
        <f t="shared" si="16"/>
        <v>5887.19</v>
      </c>
      <c r="S82" s="9">
        <f t="shared" si="17"/>
        <v>268.52</v>
      </c>
      <c r="T82" s="9">
        <f t="shared" si="18"/>
        <v>47.02</v>
      </c>
      <c r="U82" s="9">
        <f t="shared" si="19"/>
        <v>315.53999999999996</v>
      </c>
      <c r="V82" s="9">
        <f t="shared" si="20"/>
        <v>22313.78</v>
      </c>
    </row>
    <row r="83" spans="1:22">
      <c r="A83" s="107" t="s">
        <v>2320</v>
      </c>
      <c r="B83" s="2" t="s">
        <v>642</v>
      </c>
      <c r="C83" s="73">
        <f>IF(A83=Summary!$B$9,Summary!$F$9,0)</f>
        <v>0</v>
      </c>
      <c r="D83" s="114">
        <f>VLOOKUP(A83,AAFTE!$A:$AE,3,0)</f>
        <v>20888.100000000002</v>
      </c>
      <c r="E83" s="149">
        <f>VLOOKUP($A83,'2024-25 Salary &amp; Benefits'!$A:$I,3,)</f>
        <v>1.1200000000000001</v>
      </c>
      <c r="F83" s="149">
        <f>VLOOKUP($A83,'2024-25 Salary &amp; Benefits'!$A:$I,4,)</f>
        <v>1.1200000000000001</v>
      </c>
      <c r="G83" s="150">
        <f>VLOOKUP(A83,'CEDARS District FRPL'!$A:$C,3,)</f>
        <v>0.7157</v>
      </c>
      <c r="H83" s="151">
        <f t="shared" si="11"/>
        <v>20888.100000000002</v>
      </c>
      <c r="I83" s="152">
        <f t="shared" si="12"/>
        <v>14949.61</v>
      </c>
      <c r="J83" s="143">
        <f t="shared" si="13"/>
        <v>95.578000000000003</v>
      </c>
      <c r="K83" s="145">
        <f>'2024-25 Salary &amp; Benefits'!E$6</f>
        <v>72728</v>
      </c>
      <c r="L83" s="145">
        <f>'2024-25 Salary &amp; Benefits'!F$6</f>
        <v>78209</v>
      </c>
      <c r="M83" s="9">
        <f t="shared" si="14"/>
        <v>7785340.4000000004</v>
      </c>
      <c r="N83" s="9">
        <f t="shared" si="15"/>
        <v>586726.58000000007</v>
      </c>
      <c r="O83" s="9">
        <f>'2024-25 Salary &amp; Benefits'!G$6</f>
        <v>14418.72</v>
      </c>
      <c r="P83" s="146">
        <f>'2024-25 Salary &amp; Benefits'!H$6</f>
        <v>0.18149999999999999</v>
      </c>
      <c r="Q83" s="146">
        <f>'2024-25 Salary &amp; Benefits'!I$6</f>
        <v>0.17510000000000001</v>
      </c>
      <c r="R83" s="9">
        <f t="shared" si="16"/>
        <v>2893887.53</v>
      </c>
      <c r="S83" s="9">
        <f t="shared" si="17"/>
        <v>139534.45000000001</v>
      </c>
      <c r="T83" s="9">
        <f t="shared" si="18"/>
        <v>24432.48</v>
      </c>
      <c r="U83" s="9">
        <f t="shared" si="19"/>
        <v>163966.93000000002</v>
      </c>
      <c r="V83" s="9">
        <f t="shared" si="20"/>
        <v>11429921.439999999</v>
      </c>
    </row>
    <row r="84" spans="1:22">
      <c r="A84" s="107" t="s">
        <v>2498</v>
      </c>
      <c r="B84" s="2" t="s">
        <v>2061</v>
      </c>
      <c r="C84" s="73">
        <f>IF(A84=Summary!$B$9,Summary!$F$9,0)</f>
        <v>0</v>
      </c>
      <c r="D84" s="114">
        <f>VLOOKUP(A84,AAFTE!$A:$AE,3,0)</f>
        <v>4627.49</v>
      </c>
      <c r="E84" s="149">
        <f>VLOOKUP($A84,'2024-25 Salary &amp; Benefits'!$A:$I,3,)</f>
        <v>1.06</v>
      </c>
      <c r="F84" s="149">
        <f>VLOOKUP($A84,'2024-25 Salary &amp; Benefits'!$A:$I,4,)</f>
        <v>1.06</v>
      </c>
      <c r="G84" s="150">
        <f>VLOOKUP(A84,'CEDARS District FRPL'!$A:$C,3,)</f>
        <v>0.51839999999999997</v>
      </c>
      <c r="H84" s="151">
        <f t="shared" si="11"/>
        <v>4627.49</v>
      </c>
      <c r="I84" s="152">
        <f t="shared" si="12"/>
        <v>2398.89</v>
      </c>
      <c r="J84" s="143">
        <f t="shared" si="13"/>
        <v>15.337</v>
      </c>
      <c r="K84" s="145">
        <f>'2024-25 Salary &amp; Benefits'!E$6</f>
        <v>72728</v>
      </c>
      <c r="L84" s="145">
        <f>'2024-25 Salary &amp; Benefits'!F$6</f>
        <v>78209</v>
      </c>
      <c r="M84" s="9">
        <f t="shared" si="14"/>
        <v>1182355.1000000001</v>
      </c>
      <c r="N84" s="9">
        <f t="shared" si="15"/>
        <v>89105.819999999832</v>
      </c>
      <c r="O84" s="9">
        <f>'2024-25 Salary &amp; Benefits'!G$6</f>
        <v>14418.72</v>
      </c>
      <c r="P84" s="146">
        <f>'2024-25 Salary &amp; Benefits'!H$6</f>
        <v>0.18149999999999999</v>
      </c>
      <c r="Q84" s="146">
        <f>'2024-25 Salary &amp; Benefits'!I$6</f>
        <v>0.17510000000000001</v>
      </c>
      <c r="R84" s="9">
        <f t="shared" si="16"/>
        <v>451339.79</v>
      </c>
      <c r="S84" s="9">
        <f t="shared" si="17"/>
        <v>21191.02</v>
      </c>
      <c r="T84" s="9">
        <f t="shared" si="18"/>
        <v>3710.55</v>
      </c>
      <c r="U84" s="9">
        <f t="shared" si="19"/>
        <v>24901.57</v>
      </c>
      <c r="V84" s="9">
        <f t="shared" si="20"/>
        <v>1747702.28</v>
      </c>
    </row>
    <row r="85" spans="1:22">
      <c r="A85" s="107" t="s">
        <v>2422</v>
      </c>
      <c r="B85" s="2" t="s">
        <v>1500</v>
      </c>
      <c r="C85" s="73">
        <f>IF(A85=Summary!$B$9,Summary!$F$9,0)</f>
        <v>0</v>
      </c>
      <c r="D85" s="114">
        <f>VLOOKUP(A85,AAFTE!$A:$AE,3,0)</f>
        <v>3865.74</v>
      </c>
      <c r="E85" s="149">
        <f>VLOOKUP($A85,'2024-25 Salary &amp; Benefits'!$A:$I,3,)</f>
        <v>1.1200000000000001</v>
      </c>
      <c r="F85" s="149">
        <f>VLOOKUP($A85,'2024-25 Salary &amp; Benefits'!$A:$I,4,)</f>
        <v>1.1200000000000001</v>
      </c>
      <c r="G85" s="150">
        <f>VLOOKUP(A85,'CEDARS District FRPL'!$A:$C,3,)</f>
        <v>0.4869</v>
      </c>
      <c r="H85" s="151">
        <f t="shared" si="11"/>
        <v>3865.74</v>
      </c>
      <c r="I85" s="152">
        <f t="shared" si="12"/>
        <v>1882.23</v>
      </c>
      <c r="J85" s="143">
        <f t="shared" si="13"/>
        <v>12.034000000000001</v>
      </c>
      <c r="K85" s="145">
        <f>'2024-25 Salary &amp; Benefits'!E$6</f>
        <v>72728</v>
      </c>
      <c r="L85" s="145">
        <f>'2024-25 Salary &amp; Benefits'!F$6</f>
        <v>78209</v>
      </c>
      <c r="M85" s="9">
        <f t="shared" si="14"/>
        <v>980233.8</v>
      </c>
      <c r="N85" s="9">
        <f t="shared" si="15"/>
        <v>73873.35999999987</v>
      </c>
      <c r="O85" s="9">
        <f>'2024-25 Salary &amp; Benefits'!G$6</f>
        <v>14418.72</v>
      </c>
      <c r="P85" s="146">
        <f>'2024-25 Salary &amp; Benefits'!H$6</f>
        <v>0.18149999999999999</v>
      </c>
      <c r="Q85" s="146">
        <f>'2024-25 Salary &amp; Benefits'!I$6</f>
        <v>0.17510000000000001</v>
      </c>
      <c r="R85" s="9">
        <f t="shared" si="16"/>
        <v>364362.54</v>
      </c>
      <c r="S85" s="9">
        <f t="shared" si="17"/>
        <v>17568.45</v>
      </c>
      <c r="T85" s="9">
        <f t="shared" si="18"/>
        <v>3076.24</v>
      </c>
      <c r="U85" s="9">
        <f t="shared" si="19"/>
        <v>20644.690000000002</v>
      </c>
      <c r="V85" s="9">
        <f t="shared" si="20"/>
        <v>1439114.39</v>
      </c>
    </row>
    <row r="86" spans="1:22">
      <c r="A86" s="107" t="s">
        <v>2239</v>
      </c>
      <c r="B86" s="2" t="s">
        <v>65</v>
      </c>
      <c r="C86" s="73">
        <f>IF(A86=Summary!$B$9,Summary!$F$9,0)</f>
        <v>0</v>
      </c>
      <c r="D86" s="114">
        <f>VLOOKUP(A86,AAFTE!$A:$AE,3,0)</f>
        <v>852.51</v>
      </c>
      <c r="E86" s="149">
        <f>VLOOKUP($A86,'2024-25 Salary &amp; Benefits'!$A:$I,3,)</f>
        <v>1</v>
      </c>
      <c r="F86" s="149">
        <f>VLOOKUP($A86,'2024-25 Salary &amp; Benefits'!$A:$I,4,)</f>
        <v>1</v>
      </c>
      <c r="G86" s="150">
        <f>VLOOKUP(A86,'CEDARS District FRPL'!$A:$C,3,)</f>
        <v>0.72050000000000003</v>
      </c>
      <c r="H86" s="151">
        <f t="shared" si="11"/>
        <v>852.51</v>
      </c>
      <c r="I86" s="152">
        <f t="shared" si="12"/>
        <v>614.23</v>
      </c>
      <c r="J86" s="143">
        <f t="shared" si="13"/>
        <v>3.927</v>
      </c>
      <c r="K86" s="145">
        <f>'2024-25 Salary &amp; Benefits'!E$6</f>
        <v>72728</v>
      </c>
      <c r="L86" s="145">
        <f>'2024-25 Salary &amp; Benefits'!F$6</f>
        <v>78209</v>
      </c>
      <c r="M86" s="9">
        <f t="shared" si="14"/>
        <v>285602.86</v>
      </c>
      <c r="N86" s="9">
        <f t="shared" si="15"/>
        <v>21523.880000000005</v>
      </c>
      <c r="O86" s="9">
        <f>'2024-25 Salary &amp; Benefits'!G$6</f>
        <v>14418.72</v>
      </c>
      <c r="P86" s="146">
        <f>'2024-25 Salary &amp; Benefits'!H$6</f>
        <v>0.18149999999999999</v>
      </c>
      <c r="Q86" s="146">
        <f>'2024-25 Salary &amp; Benefits'!I$6</f>
        <v>0.17510000000000001</v>
      </c>
      <c r="R86" s="9">
        <f t="shared" si="16"/>
        <v>112228.06</v>
      </c>
      <c r="S86" s="9">
        <f t="shared" si="17"/>
        <v>5118.78</v>
      </c>
      <c r="T86" s="9">
        <f t="shared" si="18"/>
        <v>896.3</v>
      </c>
      <c r="U86" s="9">
        <f t="shared" si="19"/>
        <v>6015.08</v>
      </c>
      <c r="V86" s="9">
        <f t="shared" si="20"/>
        <v>425369.88</v>
      </c>
    </row>
    <row r="87" spans="1:22">
      <c r="A87" s="107" t="s">
        <v>2418</v>
      </c>
      <c r="B87" s="2" t="s">
        <v>1444</v>
      </c>
      <c r="C87" s="73">
        <f>IF(A87=Summary!$B$9,Summary!$F$9,0)</f>
        <v>0</v>
      </c>
      <c r="D87" s="114">
        <f>VLOOKUP(A87,AAFTE!$A:$AE,3,0)</f>
        <v>7090.51</v>
      </c>
      <c r="E87" s="149">
        <f>VLOOKUP($A87,'2024-25 Salary &amp; Benefits'!$A:$I,3,)</f>
        <v>1.06</v>
      </c>
      <c r="F87" s="149">
        <f>VLOOKUP($A87,'2024-25 Salary &amp; Benefits'!$A:$I,4,)</f>
        <v>1.06</v>
      </c>
      <c r="G87" s="150">
        <f>VLOOKUP(A87,'CEDARS District FRPL'!$A:$C,3,)</f>
        <v>0.72230000000000005</v>
      </c>
      <c r="H87" s="151">
        <f t="shared" si="11"/>
        <v>7090.51</v>
      </c>
      <c r="I87" s="152">
        <f t="shared" si="12"/>
        <v>5121.4799999999996</v>
      </c>
      <c r="J87" s="143">
        <f t="shared" si="13"/>
        <v>32.743000000000002</v>
      </c>
      <c r="K87" s="145">
        <f>'2024-25 Salary &amp; Benefits'!E$6</f>
        <v>72728</v>
      </c>
      <c r="L87" s="145">
        <f>'2024-25 Salary &amp; Benefits'!F$6</f>
        <v>78209</v>
      </c>
      <c r="M87" s="9">
        <f t="shared" si="14"/>
        <v>2524212.88</v>
      </c>
      <c r="N87" s="9">
        <f t="shared" si="15"/>
        <v>190232.24000000022</v>
      </c>
      <c r="O87" s="9">
        <f>'2024-25 Salary &amp; Benefits'!G$6</f>
        <v>14418.72</v>
      </c>
      <c r="P87" s="146">
        <f>'2024-25 Salary &amp; Benefits'!H$6</f>
        <v>0.18149999999999999</v>
      </c>
      <c r="Q87" s="146">
        <f>'2024-25 Salary &amp; Benefits'!I$6</f>
        <v>0.17510000000000001</v>
      </c>
      <c r="R87" s="9">
        <f t="shared" si="16"/>
        <v>963566.45</v>
      </c>
      <c r="S87" s="9">
        <f t="shared" si="17"/>
        <v>45240.75</v>
      </c>
      <c r="T87" s="9">
        <f t="shared" si="18"/>
        <v>7921.66</v>
      </c>
      <c r="U87" s="9">
        <f t="shared" si="19"/>
        <v>53162.41</v>
      </c>
      <c r="V87" s="9">
        <f t="shared" si="20"/>
        <v>3731173.9800000004</v>
      </c>
    </row>
    <row r="88" spans="1:22">
      <c r="A88" s="107" t="s">
        <v>2460</v>
      </c>
      <c r="B88" s="2" t="s">
        <v>1846</v>
      </c>
      <c r="C88" s="73">
        <f>IF(A88=Summary!$B$9,Summary!$F$9,0)</f>
        <v>0</v>
      </c>
      <c r="D88" s="114">
        <f>VLOOKUP(A88,AAFTE!$A:$AE,3,0)</f>
        <v>870.31</v>
      </c>
      <c r="E88" s="149">
        <f>VLOOKUP($A88,'2024-25 Salary &amp; Benefits'!$A:$I,3,)</f>
        <v>1</v>
      </c>
      <c r="F88" s="149">
        <f>VLOOKUP($A88,'2024-25 Salary &amp; Benefits'!$A:$I,4,)</f>
        <v>1.04</v>
      </c>
      <c r="G88" s="150">
        <f>VLOOKUP(A88,'CEDARS District FRPL'!$A:$C,3,)</f>
        <v>0.23830000000000001</v>
      </c>
      <c r="H88" s="151">
        <f t="shared" si="11"/>
        <v>870.31</v>
      </c>
      <c r="I88" s="152">
        <f t="shared" si="12"/>
        <v>207.39</v>
      </c>
      <c r="J88" s="143">
        <f t="shared" si="13"/>
        <v>1.3260000000000001</v>
      </c>
      <c r="K88" s="145">
        <f>'2024-25 Salary &amp; Benefits'!E$6</f>
        <v>72728</v>
      </c>
      <c r="L88" s="145">
        <f>'2024-25 Salary &amp; Benefits'!F$6</f>
        <v>78209</v>
      </c>
      <c r="M88" s="9">
        <f t="shared" si="14"/>
        <v>96437.33</v>
      </c>
      <c r="N88" s="9">
        <f t="shared" si="15"/>
        <v>11416.009999999995</v>
      </c>
      <c r="O88" s="9">
        <f>'2024-25 Salary &amp; Benefits'!G$6</f>
        <v>14418.72</v>
      </c>
      <c r="P88" s="146">
        <f>'2024-25 Salary &amp; Benefits'!H$6</f>
        <v>0.18149999999999999</v>
      </c>
      <c r="Q88" s="146">
        <f>'2024-25 Salary &amp; Benefits'!I$6</f>
        <v>0.17510000000000001</v>
      </c>
      <c r="R88" s="9">
        <f t="shared" si="16"/>
        <v>38621.54</v>
      </c>
      <c r="S88" s="9">
        <f t="shared" si="17"/>
        <v>1797.56</v>
      </c>
      <c r="T88" s="9">
        <f t="shared" si="18"/>
        <v>314.75</v>
      </c>
      <c r="U88" s="9">
        <f t="shared" si="19"/>
        <v>2112.31</v>
      </c>
      <c r="V88" s="9">
        <f t="shared" si="20"/>
        <v>148587.19</v>
      </c>
    </row>
    <row r="89" spans="1:22">
      <c r="A89" s="107" t="s">
        <v>2511</v>
      </c>
      <c r="B89" s="2" t="s">
        <v>2120</v>
      </c>
      <c r="C89" s="73">
        <f>IF(A89=Summary!$B$9,Summary!$F$9,0)</f>
        <v>0</v>
      </c>
      <c r="D89" s="114">
        <f>VLOOKUP(A89,AAFTE!$A:$AE,3,0)</f>
        <v>110.64</v>
      </c>
      <c r="E89" s="149">
        <f>VLOOKUP($A89,'2024-25 Salary &amp; Benefits'!$A:$I,3,)</f>
        <v>1</v>
      </c>
      <c r="F89" s="149">
        <f>VLOOKUP($A89,'2024-25 Salary &amp; Benefits'!$A:$I,4,)</f>
        <v>1</v>
      </c>
      <c r="G89" s="150">
        <f>VLOOKUP(A89,'CEDARS District FRPL'!$A:$C,3,)</f>
        <v>0.59650000000000003</v>
      </c>
      <c r="H89" s="151">
        <f t="shared" si="11"/>
        <v>110.64</v>
      </c>
      <c r="I89" s="152">
        <f t="shared" si="12"/>
        <v>66</v>
      </c>
      <c r="J89" s="143">
        <f t="shared" si="13"/>
        <v>0.42199999999999999</v>
      </c>
      <c r="K89" s="145">
        <f>'2024-25 Salary &amp; Benefits'!E$6</f>
        <v>72728</v>
      </c>
      <c r="L89" s="145">
        <f>'2024-25 Salary &amp; Benefits'!F$6</f>
        <v>78209</v>
      </c>
      <c r="M89" s="9">
        <f t="shared" si="14"/>
        <v>30691.22</v>
      </c>
      <c r="N89" s="9">
        <f t="shared" si="15"/>
        <v>2312.9799999999959</v>
      </c>
      <c r="O89" s="9">
        <f>'2024-25 Salary &amp; Benefits'!G$6</f>
        <v>14418.72</v>
      </c>
      <c r="P89" s="146">
        <f>'2024-25 Salary &amp; Benefits'!H$6</f>
        <v>0.18149999999999999</v>
      </c>
      <c r="Q89" s="146">
        <f>'2024-25 Salary &amp; Benefits'!I$6</f>
        <v>0.17510000000000001</v>
      </c>
      <c r="R89" s="9">
        <f t="shared" si="16"/>
        <v>12060.16</v>
      </c>
      <c r="S89" s="9">
        <f t="shared" si="17"/>
        <v>550.07000000000005</v>
      </c>
      <c r="T89" s="9">
        <f t="shared" si="18"/>
        <v>96.32</v>
      </c>
      <c r="U89" s="9">
        <f t="shared" si="19"/>
        <v>646.3900000000001</v>
      </c>
      <c r="V89" s="9">
        <f t="shared" si="20"/>
        <v>45710.75</v>
      </c>
    </row>
    <row r="90" spans="1:22">
      <c r="A90" s="107" t="s">
        <v>2357</v>
      </c>
      <c r="B90" s="2" t="s">
        <v>1100</v>
      </c>
      <c r="C90" s="73">
        <f>IF(A90=Summary!$B$9,Summary!$F$9,0)</f>
        <v>0</v>
      </c>
      <c r="D90" s="114">
        <f>VLOOKUP(A90,AAFTE!$A:$AE,3,0)</f>
        <v>61.01</v>
      </c>
      <c r="E90" s="149">
        <f>VLOOKUP($A90,'2024-25 Salary &amp; Benefits'!$A:$I,3,)</f>
        <v>1</v>
      </c>
      <c r="F90" s="149">
        <f>VLOOKUP($A90,'2024-25 Salary &amp; Benefits'!$A:$I,4,)</f>
        <v>1.04</v>
      </c>
      <c r="G90" s="150">
        <f>VLOOKUP(A90,'CEDARS District FRPL'!$A:$C,3,)</f>
        <v>0.39340000000000003</v>
      </c>
      <c r="H90" s="151">
        <f t="shared" si="11"/>
        <v>61.01</v>
      </c>
      <c r="I90" s="152">
        <f t="shared" si="12"/>
        <v>24</v>
      </c>
      <c r="J90" s="143">
        <f t="shared" si="13"/>
        <v>0.153</v>
      </c>
      <c r="K90" s="145">
        <f>'2024-25 Salary &amp; Benefits'!E$6</f>
        <v>72728</v>
      </c>
      <c r="L90" s="145">
        <f>'2024-25 Salary &amp; Benefits'!F$6</f>
        <v>78209</v>
      </c>
      <c r="M90" s="9">
        <f t="shared" si="14"/>
        <v>11127.38</v>
      </c>
      <c r="N90" s="9">
        <f t="shared" si="15"/>
        <v>1317.2400000000016</v>
      </c>
      <c r="O90" s="9">
        <f>'2024-25 Salary &amp; Benefits'!G$6</f>
        <v>14418.72</v>
      </c>
      <c r="P90" s="146">
        <f>'2024-25 Salary &amp; Benefits'!H$6</f>
        <v>0.18149999999999999</v>
      </c>
      <c r="Q90" s="146">
        <f>'2024-25 Salary &amp; Benefits'!I$6</f>
        <v>0.17510000000000001</v>
      </c>
      <c r="R90" s="9">
        <f t="shared" si="16"/>
        <v>4456.33</v>
      </c>
      <c r="S90" s="9">
        <f t="shared" si="17"/>
        <v>207.41</v>
      </c>
      <c r="T90" s="9">
        <f t="shared" si="18"/>
        <v>36.32</v>
      </c>
      <c r="U90" s="9">
        <f t="shared" si="19"/>
        <v>243.73</v>
      </c>
      <c r="V90" s="9">
        <f t="shared" si="20"/>
        <v>17144.68</v>
      </c>
    </row>
    <row r="91" spans="1:22">
      <c r="A91" s="107" t="s">
        <v>2360</v>
      </c>
      <c r="B91" s="2" t="s">
        <v>1106</v>
      </c>
      <c r="C91" s="73">
        <f>IF(A91=Summary!$B$9,Summary!$F$9,0)</f>
        <v>0</v>
      </c>
      <c r="D91" s="114">
        <f>VLOOKUP(A91,AAFTE!$A:$AE,3,0)</f>
        <v>2938.79</v>
      </c>
      <c r="E91" s="149">
        <f>VLOOKUP($A91,'2024-25 Salary &amp; Benefits'!$A:$I,3,)</f>
        <v>1</v>
      </c>
      <c r="F91" s="149">
        <f>VLOOKUP($A91,'2024-25 Salary &amp; Benefits'!$A:$I,4,)</f>
        <v>1</v>
      </c>
      <c r="G91" s="150">
        <f>VLOOKUP(A91,'CEDARS District FRPL'!$A:$C,3,)</f>
        <v>0.48209999999999997</v>
      </c>
      <c r="H91" s="151">
        <f t="shared" si="11"/>
        <v>2938.79</v>
      </c>
      <c r="I91" s="152">
        <f t="shared" si="12"/>
        <v>1416.79</v>
      </c>
      <c r="J91" s="143">
        <f t="shared" si="13"/>
        <v>9.0579999999999998</v>
      </c>
      <c r="K91" s="145">
        <f>'2024-25 Salary &amp; Benefits'!E$6</f>
        <v>72728</v>
      </c>
      <c r="L91" s="145">
        <f>'2024-25 Salary &amp; Benefits'!F$6</f>
        <v>78209</v>
      </c>
      <c r="M91" s="9">
        <f t="shared" si="14"/>
        <v>658770.22</v>
      </c>
      <c r="N91" s="9">
        <f t="shared" si="15"/>
        <v>49646.900000000023</v>
      </c>
      <c r="O91" s="9">
        <f>'2024-25 Salary &amp; Benefits'!G$6</f>
        <v>14418.72</v>
      </c>
      <c r="P91" s="146">
        <f>'2024-25 Salary &amp; Benefits'!H$6</f>
        <v>0.18149999999999999</v>
      </c>
      <c r="Q91" s="146">
        <f>'2024-25 Salary &amp; Benefits'!I$6</f>
        <v>0.17510000000000001</v>
      </c>
      <c r="R91" s="9">
        <f t="shared" si="16"/>
        <v>258864.73</v>
      </c>
      <c r="S91" s="9">
        <f t="shared" si="17"/>
        <v>11806.95</v>
      </c>
      <c r="T91" s="9">
        <f t="shared" si="18"/>
        <v>2067.4</v>
      </c>
      <c r="U91" s="9">
        <f t="shared" si="19"/>
        <v>13874.35</v>
      </c>
      <c r="V91" s="9">
        <f t="shared" si="20"/>
        <v>981156.2</v>
      </c>
    </row>
    <row r="92" spans="1:22">
      <c r="A92" s="107" t="s">
        <v>2297</v>
      </c>
      <c r="B92" s="2" t="s">
        <v>459</v>
      </c>
      <c r="C92" s="73">
        <f>IF(A92=Summary!$B$9,Summary!$F$9,0)</f>
        <v>0</v>
      </c>
      <c r="D92" s="114">
        <f>VLOOKUP(A92,AAFTE!$A:$AE,3,0)</f>
        <v>698.49</v>
      </c>
      <c r="E92" s="149">
        <f>VLOOKUP($A92,'2024-25 Salary &amp; Benefits'!$A:$I,3,)</f>
        <v>1</v>
      </c>
      <c r="F92" s="149">
        <f>VLOOKUP($A92,'2024-25 Salary &amp; Benefits'!$A:$I,4,)</f>
        <v>1</v>
      </c>
      <c r="G92" s="150">
        <f>VLOOKUP(A92,'CEDARS District FRPL'!$A:$C,3,)</f>
        <v>0.73499999999999999</v>
      </c>
      <c r="H92" s="151">
        <f t="shared" si="11"/>
        <v>698.49</v>
      </c>
      <c r="I92" s="152">
        <f t="shared" si="12"/>
        <v>513.39</v>
      </c>
      <c r="J92" s="143">
        <f t="shared" si="13"/>
        <v>3.282</v>
      </c>
      <c r="K92" s="145">
        <f>'2024-25 Salary &amp; Benefits'!E$6</f>
        <v>72728</v>
      </c>
      <c r="L92" s="145">
        <f>'2024-25 Salary &amp; Benefits'!F$6</f>
        <v>78209</v>
      </c>
      <c r="M92" s="9">
        <f t="shared" si="14"/>
        <v>238693.3</v>
      </c>
      <c r="N92" s="9">
        <f t="shared" si="15"/>
        <v>17988.640000000014</v>
      </c>
      <c r="O92" s="9">
        <f>'2024-25 Salary &amp; Benefits'!G$6</f>
        <v>14418.72</v>
      </c>
      <c r="P92" s="146">
        <f>'2024-25 Salary &amp; Benefits'!H$6</f>
        <v>0.18149999999999999</v>
      </c>
      <c r="Q92" s="146">
        <f>'2024-25 Salary &amp; Benefits'!I$6</f>
        <v>0.17510000000000001</v>
      </c>
      <c r="R92" s="9">
        <f t="shared" si="16"/>
        <v>93794.880000000005</v>
      </c>
      <c r="S92" s="9">
        <f t="shared" si="17"/>
        <v>4278.03</v>
      </c>
      <c r="T92" s="9">
        <f t="shared" si="18"/>
        <v>749.08</v>
      </c>
      <c r="U92" s="9">
        <f t="shared" si="19"/>
        <v>5027.1099999999997</v>
      </c>
      <c r="V92" s="9">
        <f t="shared" si="20"/>
        <v>355503.93</v>
      </c>
    </row>
    <row r="93" spans="1:22">
      <c r="A93" s="107" t="s">
        <v>2524</v>
      </c>
      <c r="B93" s="2" t="s">
        <v>2176</v>
      </c>
      <c r="C93" s="73">
        <f>IF(A93=Summary!$B$9,Summary!$F$9,0)</f>
        <v>0</v>
      </c>
      <c r="D93" s="114">
        <f>VLOOKUP(A93,AAFTE!$A:$AE,3,0)</f>
        <v>3571.67</v>
      </c>
      <c r="E93" s="149">
        <f>VLOOKUP($A93,'2024-25 Salary &amp; Benefits'!$A:$I,3,)</f>
        <v>1</v>
      </c>
      <c r="F93" s="149">
        <f>VLOOKUP($A93,'2024-25 Salary &amp; Benefits'!$A:$I,4,)</f>
        <v>1</v>
      </c>
      <c r="G93" s="150">
        <f>VLOOKUP(A93,'CEDARS District FRPL'!$A:$C,3,)</f>
        <v>0.87819999999999998</v>
      </c>
      <c r="H93" s="151">
        <f t="shared" si="11"/>
        <v>3571.67</v>
      </c>
      <c r="I93" s="152">
        <f t="shared" si="12"/>
        <v>3136.64</v>
      </c>
      <c r="J93" s="143">
        <f t="shared" si="13"/>
        <v>20.053999999999998</v>
      </c>
      <c r="K93" s="145">
        <f>'2024-25 Salary &amp; Benefits'!E$6</f>
        <v>72728</v>
      </c>
      <c r="L93" s="145">
        <f>'2024-25 Salary &amp; Benefits'!F$6</f>
        <v>78209</v>
      </c>
      <c r="M93" s="9">
        <f t="shared" si="14"/>
        <v>1458487.31</v>
      </c>
      <c r="N93" s="9">
        <f t="shared" si="15"/>
        <v>109915.97999999998</v>
      </c>
      <c r="O93" s="9">
        <f>'2024-25 Salary &amp; Benefits'!G$6</f>
        <v>14418.72</v>
      </c>
      <c r="P93" s="146">
        <f>'2024-25 Salary &amp; Benefits'!H$6</f>
        <v>0.18149999999999999</v>
      </c>
      <c r="Q93" s="146">
        <f>'2024-25 Salary &amp; Benefits'!I$6</f>
        <v>0.17510000000000001</v>
      </c>
      <c r="R93" s="9">
        <f t="shared" si="16"/>
        <v>573114.75</v>
      </c>
      <c r="S93" s="9">
        <f t="shared" si="17"/>
        <v>26140.05</v>
      </c>
      <c r="T93" s="9">
        <f t="shared" si="18"/>
        <v>4577.12</v>
      </c>
      <c r="U93" s="9">
        <f t="shared" si="19"/>
        <v>30717.17</v>
      </c>
      <c r="V93" s="9">
        <f t="shared" si="20"/>
        <v>2172235.21</v>
      </c>
    </row>
    <row r="94" spans="1:22">
      <c r="A94" s="107" t="s">
        <v>2528</v>
      </c>
      <c r="B94" s="2" t="s">
        <v>2204</v>
      </c>
      <c r="C94" s="73">
        <f>IF(A94=Summary!$B$9,Summary!$F$9,0)</f>
        <v>0</v>
      </c>
      <c r="D94" s="114">
        <f>VLOOKUP(A94,AAFTE!$A:$AE,3,0)</f>
        <v>1364.41</v>
      </c>
      <c r="E94" s="149">
        <f>VLOOKUP($A94,'2024-25 Salary &amp; Benefits'!$A:$I,3,)</f>
        <v>1</v>
      </c>
      <c r="F94" s="149">
        <f>VLOOKUP($A94,'2024-25 Salary &amp; Benefits'!$A:$I,4,)</f>
        <v>1</v>
      </c>
      <c r="G94" s="150">
        <f>VLOOKUP(A94,'CEDARS District FRPL'!$A:$C,3,)</f>
        <v>0.91500000000000004</v>
      </c>
      <c r="H94" s="151">
        <f t="shared" si="11"/>
        <v>1364.41</v>
      </c>
      <c r="I94" s="152">
        <f t="shared" si="12"/>
        <v>1248.44</v>
      </c>
      <c r="J94" s="143">
        <f t="shared" si="13"/>
        <v>7.9820000000000002</v>
      </c>
      <c r="K94" s="145">
        <f>'2024-25 Salary &amp; Benefits'!E$6</f>
        <v>72728</v>
      </c>
      <c r="L94" s="145">
        <f>'2024-25 Salary &amp; Benefits'!F$6</f>
        <v>78209</v>
      </c>
      <c r="M94" s="9">
        <f t="shared" si="14"/>
        <v>580514.9</v>
      </c>
      <c r="N94" s="9">
        <f t="shared" si="15"/>
        <v>43749.339999999967</v>
      </c>
      <c r="O94" s="9">
        <f>'2024-25 Salary &amp; Benefits'!G$6</f>
        <v>14418.72</v>
      </c>
      <c r="P94" s="146">
        <f>'2024-25 Salary &amp; Benefits'!H$6</f>
        <v>0.18149999999999999</v>
      </c>
      <c r="Q94" s="146">
        <f>'2024-25 Salary &amp; Benefits'!I$6</f>
        <v>0.17510000000000001</v>
      </c>
      <c r="R94" s="9">
        <f t="shared" si="16"/>
        <v>228114.19</v>
      </c>
      <c r="S94" s="9">
        <f t="shared" si="17"/>
        <v>10404.4</v>
      </c>
      <c r="T94" s="9">
        <f t="shared" si="18"/>
        <v>1821.81</v>
      </c>
      <c r="U94" s="9">
        <f t="shared" si="19"/>
        <v>12226.21</v>
      </c>
      <c r="V94" s="9">
        <f t="shared" si="20"/>
        <v>864604.64</v>
      </c>
    </row>
    <row r="95" spans="1:22">
      <c r="A95" s="107" t="s">
        <v>2451</v>
      </c>
      <c r="B95" s="2" t="s">
        <v>1731</v>
      </c>
      <c r="C95" s="73">
        <f>IF(A95=Summary!$B$9,Summary!$F$9,0)</f>
        <v>0</v>
      </c>
      <c r="D95" s="114">
        <f>VLOOKUP(A95,AAFTE!$A:$AE,3,0)</f>
        <v>2256.14</v>
      </c>
      <c r="E95" s="149">
        <f>VLOOKUP($A95,'2024-25 Salary &amp; Benefits'!$A:$I,3,)</f>
        <v>1.1200000000000001</v>
      </c>
      <c r="F95" s="149">
        <f>VLOOKUP($A95,'2024-25 Salary &amp; Benefits'!$A:$I,4,)</f>
        <v>1.1200000000000001</v>
      </c>
      <c r="G95" s="150">
        <f>VLOOKUP(A95,'CEDARS District FRPL'!$A:$C,3,)</f>
        <v>0.46089999999999998</v>
      </c>
      <c r="H95" s="151">
        <f t="shared" si="11"/>
        <v>2256.14</v>
      </c>
      <c r="I95" s="152">
        <f t="shared" si="12"/>
        <v>1039.8499999999999</v>
      </c>
      <c r="J95" s="143">
        <f t="shared" si="13"/>
        <v>6.6479999999999997</v>
      </c>
      <c r="K95" s="145">
        <f>'2024-25 Salary &amp; Benefits'!E$6</f>
        <v>72728</v>
      </c>
      <c r="L95" s="145">
        <f>'2024-25 Salary &amp; Benefits'!F$6</f>
        <v>78209</v>
      </c>
      <c r="M95" s="9">
        <f t="shared" si="14"/>
        <v>541515.23</v>
      </c>
      <c r="N95" s="9">
        <f t="shared" si="15"/>
        <v>40810.209999999963</v>
      </c>
      <c r="O95" s="9">
        <f>'2024-25 Salary &amp; Benefits'!G$6</f>
        <v>14418.72</v>
      </c>
      <c r="P95" s="146">
        <f>'2024-25 Salary &amp; Benefits'!H$6</f>
        <v>0.18149999999999999</v>
      </c>
      <c r="Q95" s="146">
        <f>'2024-25 Salary &amp; Benefits'!I$6</f>
        <v>0.17510000000000001</v>
      </c>
      <c r="R95" s="9">
        <f t="shared" si="16"/>
        <v>201286.53</v>
      </c>
      <c r="S95" s="9">
        <f t="shared" si="17"/>
        <v>9705.42</v>
      </c>
      <c r="T95" s="9">
        <f t="shared" si="18"/>
        <v>1699.42</v>
      </c>
      <c r="U95" s="9">
        <f t="shared" si="19"/>
        <v>11404.84</v>
      </c>
      <c r="V95" s="9">
        <f t="shared" si="20"/>
        <v>795016.80999999994</v>
      </c>
    </row>
    <row r="96" spans="1:22">
      <c r="A96" s="107" t="s">
        <v>2385</v>
      </c>
      <c r="B96" s="2" t="s">
        <v>1192</v>
      </c>
      <c r="C96" s="73">
        <f>IF(A96=Summary!$B$9,Summary!$F$9,0)</f>
        <v>0</v>
      </c>
      <c r="D96" s="114">
        <f>VLOOKUP(A96,AAFTE!$A:$AE,3,0)</f>
        <v>237.02999999999997</v>
      </c>
      <c r="E96" s="149">
        <f>VLOOKUP($A96,'2024-25 Salary &amp; Benefits'!$A:$I,3,)</f>
        <v>1.06</v>
      </c>
      <c r="F96" s="149">
        <f>VLOOKUP($A96,'2024-25 Salary &amp; Benefits'!$A:$I,4,)</f>
        <v>1.06</v>
      </c>
      <c r="G96" s="150">
        <f>VLOOKUP(A96,'CEDARS District FRPL'!$A:$C,3,)</f>
        <v>0.48959999999999998</v>
      </c>
      <c r="H96" s="151">
        <f t="shared" si="11"/>
        <v>237.02999999999997</v>
      </c>
      <c r="I96" s="152">
        <f t="shared" si="12"/>
        <v>116.05</v>
      </c>
      <c r="J96" s="143">
        <f t="shared" si="13"/>
        <v>0.74199999999999999</v>
      </c>
      <c r="K96" s="145">
        <f>'2024-25 Salary &amp; Benefits'!E$6</f>
        <v>72728</v>
      </c>
      <c r="L96" s="145">
        <f>'2024-25 Salary &amp; Benefits'!F$6</f>
        <v>78209</v>
      </c>
      <c r="M96" s="9">
        <f t="shared" si="14"/>
        <v>57202.03</v>
      </c>
      <c r="N96" s="9">
        <f t="shared" si="15"/>
        <v>4310.9100000000035</v>
      </c>
      <c r="O96" s="9">
        <f>'2024-25 Salary &amp; Benefits'!G$6</f>
        <v>14418.72</v>
      </c>
      <c r="P96" s="146">
        <f>'2024-25 Salary &amp; Benefits'!H$6</f>
        <v>0.18149999999999999</v>
      </c>
      <c r="Q96" s="146">
        <f>'2024-25 Salary &amp; Benefits'!I$6</f>
        <v>0.17510000000000001</v>
      </c>
      <c r="R96" s="9">
        <f t="shared" si="16"/>
        <v>21835.7</v>
      </c>
      <c r="S96" s="9">
        <f t="shared" si="17"/>
        <v>1025.22</v>
      </c>
      <c r="T96" s="9">
        <f t="shared" si="18"/>
        <v>179.52</v>
      </c>
      <c r="U96" s="9">
        <f t="shared" si="19"/>
        <v>1204.74</v>
      </c>
      <c r="V96" s="9">
        <f t="shared" si="20"/>
        <v>84553.38</v>
      </c>
    </row>
    <row r="97" spans="1:22">
      <c r="A97" s="107" t="s">
        <v>2455</v>
      </c>
      <c r="B97" s="2" t="s">
        <v>1799</v>
      </c>
      <c r="C97" s="73">
        <f>IF(A97=Summary!$B$9,Summary!$F$9,0)</f>
        <v>0</v>
      </c>
      <c r="D97" s="114">
        <f>VLOOKUP(A97,AAFTE!$A:$AE,3,0)</f>
        <v>38</v>
      </c>
      <c r="E97" s="149">
        <f>VLOOKUP($A97,'2024-25 Salary &amp; Benefits'!$A:$I,3,)</f>
        <v>1</v>
      </c>
      <c r="F97" s="149">
        <f>VLOOKUP($A97,'2024-25 Salary &amp; Benefits'!$A:$I,4,)</f>
        <v>1</v>
      </c>
      <c r="G97" s="150">
        <f>VLOOKUP(A97,'CEDARS District FRPL'!$A:$C,3,)</f>
        <v>0.52500000000000002</v>
      </c>
      <c r="H97" s="151">
        <f t="shared" si="11"/>
        <v>38</v>
      </c>
      <c r="I97" s="152">
        <f t="shared" si="12"/>
        <v>19.95</v>
      </c>
      <c r="J97" s="143">
        <f t="shared" si="13"/>
        <v>0.128</v>
      </c>
      <c r="K97" s="145">
        <f>'2024-25 Salary &amp; Benefits'!E$6</f>
        <v>72728</v>
      </c>
      <c r="L97" s="145">
        <f>'2024-25 Salary &amp; Benefits'!F$6</f>
        <v>78209</v>
      </c>
      <c r="M97" s="9">
        <f t="shared" si="14"/>
        <v>9309.18</v>
      </c>
      <c r="N97" s="9">
        <f t="shared" si="15"/>
        <v>701.56999999999971</v>
      </c>
      <c r="O97" s="9">
        <f>'2024-25 Salary &amp; Benefits'!G$6</f>
        <v>14418.72</v>
      </c>
      <c r="P97" s="146">
        <f>'2024-25 Salary &amp; Benefits'!H$6</f>
        <v>0.18149999999999999</v>
      </c>
      <c r="Q97" s="146">
        <f>'2024-25 Salary &amp; Benefits'!I$6</f>
        <v>0.17510000000000001</v>
      </c>
      <c r="R97" s="9">
        <f t="shared" si="16"/>
        <v>3658.06</v>
      </c>
      <c r="S97" s="9">
        <f t="shared" si="17"/>
        <v>166.85</v>
      </c>
      <c r="T97" s="9">
        <f t="shared" si="18"/>
        <v>29.22</v>
      </c>
      <c r="U97" s="9">
        <f t="shared" si="19"/>
        <v>196.07</v>
      </c>
      <c r="V97" s="9">
        <f t="shared" si="20"/>
        <v>13864.88</v>
      </c>
    </row>
    <row r="98" spans="1:22">
      <c r="A98" s="107" t="s">
        <v>2258</v>
      </c>
      <c r="B98" s="2" t="s">
        <v>209</v>
      </c>
      <c r="C98" s="73">
        <f>IF(A98=Summary!$B$9,Summary!$F$9,0)</f>
        <v>0</v>
      </c>
      <c r="D98" s="114">
        <f>VLOOKUP(A98,AAFTE!$A:$AE,3,0)</f>
        <v>168.43</v>
      </c>
      <c r="E98" s="149">
        <f>VLOOKUP($A98,'2024-25 Salary &amp; Benefits'!$A:$I,3,)</f>
        <v>1.06</v>
      </c>
      <c r="F98" s="149">
        <f>VLOOKUP($A98,'2024-25 Salary &amp; Benefits'!$A:$I,4,)</f>
        <v>1.06</v>
      </c>
      <c r="G98" s="150">
        <f>VLOOKUP(A98,'CEDARS District FRPL'!$A:$C,3,)</f>
        <v>0.30769999999999997</v>
      </c>
      <c r="H98" s="151">
        <f t="shared" si="11"/>
        <v>168.43</v>
      </c>
      <c r="I98" s="152">
        <f t="shared" si="12"/>
        <v>51.83</v>
      </c>
      <c r="J98" s="143">
        <f t="shared" si="13"/>
        <v>0.33100000000000002</v>
      </c>
      <c r="K98" s="145">
        <f>'2024-25 Salary &amp; Benefits'!E$6</f>
        <v>72728</v>
      </c>
      <c r="L98" s="145">
        <f>'2024-25 Salary &amp; Benefits'!F$6</f>
        <v>78209</v>
      </c>
      <c r="M98" s="9">
        <f t="shared" si="14"/>
        <v>25517.35</v>
      </c>
      <c r="N98" s="9">
        <f t="shared" si="15"/>
        <v>1923.0600000000013</v>
      </c>
      <c r="O98" s="9">
        <f>'2024-25 Salary &amp; Benefits'!G$6</f>
        <v>14418.72</v>
      </c>
      <c r="P98" s="146">
        <f>'2024-25 Salary &amp; Benefits'!H$6</f>
        <v>0.18149999999999999</v>
      </c>
      <c r="Q98" s="146">
        <f>'2024-25 Salary &amp; Benefits'!I$6</f>
        <v>0.17510000000000001</v>
      </c>
      <c r="R98" s="9">
        <f t="shared" si="16"/>
        <v>9740.7199999999993</v>
      </c>
      <c r="S98" s="9">
        <f t="shared" si="17"/>
        <v>457.34</v>
      </c>
      <c r="T98" s="9">
        <f t="shared" si="18"/>
        <v>80.08</v>
      </c>
      <c r="U98" s="9">
        <f t="shared" si="19"/>
        <v>537.41999999999996</v>
      </c>
      <c r="V98" s="9">
        <f t="shared" si="20"/>
        <v>37718.550000000003</v>
      </c>
    </row>
    <row r="99" spans="1:22">
      <c r="A99" s="108" t="s">
        <v>2486</v>
      </c>
      <c r="B99" s="2" t="s">
        <v>1997</v>
      </c>
      <c r="C99" s="73">
        <f>IF(A99=Summary!$B$9,Summary!$F$9,0)</f>
        <v>0</v>
      </c>
      <c r="D99" s="114">
        <f>VLOOKUP(A99,AAFTE!$A:$AE,3,0)</f>
        <v>565.75</v>
      </c>
      <c r="E99" s="149">
        <f>VLOOKUP($A99,'2024-25 Salary &amp; Benefits'!$A:$I,3,)</f>
        <v>1</v>
      </c>
      <c r="F99" s="149">
        <f>VLOOKUP($A99,'2024-25 Salary &amp; Benefits'!$A:$I,4,)</f>
        <v>1</v>
      </c>
      <c r="G99" s="150">
        <f>VLOOKUP(A99,'CEDARS District FRPL'!$A:$C,3,)</f>
        <v>0.24429999999999999</v>
      </c>
      <c r="H99" s="151">
        <f t="shared" si="11"/>
        <v>565.75</v>
      </c>
      <c r="I99" s="152">
        <f t="shared" si="12"/>
        <v>138.21</v>
      </c>
      <c r="J99" s="143">
        <f t="shared" si="13"/>
        <v>0.88400000000000001</v>
      </c>
      <c r="K99" s="145">
        <f>'2024-25 Salary &amp; Benefits'!E$6</f>
        <v>72728</v>
      </c>
      <c r="L99" s="145">
        <f>'2024-25 Salary &amp; Benefits'!F$6</f>
        <v>78209</v>
      </c>
      <c r="M99" s="9">
        <f t="shared" si="14"/>
        <v>64291.55</v>
      </c>
      <c r="N99" s="9">
        <f t="shared" si="15"/>
        <v>4845.2099999999919</v>
      </c>
      <c r="O99" s="9">
        <f>'2024-25 Salary &amp; Benefits'!G$6</f>
        <v>14418.72</v>
      </c>
      <c r="P99" s="146">
        <f>'2024-25 Salary &amp; Benefits'!H$6</f>
        <v>0.18149999999999999</v>
      </c>
      <c r="Q99" s="146">
        <f>'2024-25 Salary &amp; Benefits'!I$6</f>
        <v>0.17510000000000001</v>
      </c>
      <c r="R99" s="9">
        <f t="shared" si="16"/>
        <v>25263.46</v>
      </c>
      <c r="S99" s="9">
        <f t="shared" si="17"/>
        <v>1152.28</v>
      </c>
      <c r="T99" s="9">
        <f t="shared" si="18"/>
        <v>201.76</v>
      </c>
      <c r="U99" s="9">
        <f t="shared" si="19"/>
        <v>1354.04</v>
      </c>
      <c r="V99" s="9">
        <f t="shared" si="20"/>
        <v>95754.26</v>
      </c>
    </row>
    <row r="100" spans="1:22">
      <c r="A100" s="107" t="s">
        <v>2382</v>
      </c>
      <c r="B100" s="2" t="s">
        <v>1184</v>
      </c>
      <c r="C100" s="73">
        <f>IF(A100=Summary!$B$9,Summary!$F$9,0)</f>
        <v>0</v>
      </c>
      <c r="D100" s="114">
        <f>VLOOKUP(A100,AAFTE!$A:$AE,3,0)</f>
        <v>108.47</v>
      </c>
      <c r="E100" s="149">
        <f>VLOOKUP($A100,'2024-25 Salary &amp; Benefits'!$A:$I,3,)</f>
        <v>1</v>
      </c>
      <c r="F100" s="149">
        <f>VLOOKUP($A100,'2024-25 Salary &amp; Benefits'!$A:$I,4,)</f>
        <v>1.04</v>
      </c>
      <c r="G100" s="150">
        <f>VLOOKUP(A100,'CEDARS District FRPL'!$A:$C,3,)</f>
        <v>0.5413</v>
      </c>
      <c r="H100" s="151">
        <f t="shared" si="11"/>
        <v>108.47</v>
      </c>
      <c r="I100" s="152">
        <f t="shared" si="12"/>
        <v>58.71</v>
      </c>
      <c r="J100" s="143">
        <f t="shared" si="13"/>
        <v>0.375</v>
      </c>
      <c r="K100" s="145">
        <f>'2024-25 Salary &amp; Benefits'!E$6</f>
        <v>72728</v>
      </c>
      <c r="L100" s="145">
        <f>'2024-25 Salary &amp; Benefits'!F$6</f>
        <v>78209</v>
      </c>
      <c r="M100" s="9">
        <f t="shared" si="14"/>
        <v>27273</v>
      </c>
      <c r="N100" s="9">
        <f t="shared" si="15"/>
        <v>3228.5099999999984</v>
      </c>
      <c r="O100" s="9">
        <f>'2024-25 Salary &amp; Benefits'!G$6</f>
        <v>14418.72</v>
      </c>
      <c r="P100" s="146">
        <f>'2024-25 Salary &amp; Benefits'!H$6</f>
        <v>0.18149999999999999</v>
      </c>
      <c r="Q100" s="146">
        <f>'2024-25 Salary &amp; Benefits'!I$6</f>
        <v>0.17510000000000001</v>
      </c>
      <c r="R100" s="9">
        <f t="shared" si="16"/>
        <v>10922.38</v>
      </c>
      <c r="S100" s="9">
        <f t="shared" si="17"/>
        <v>508.36</v>
      </c>
      <c r="T100" s="9">
        <f t="shared" si="18"/>
        <v>89.01</v>
      </c>
      <c r="U100" s="9">
        <f t="shared" si="19"/>
        <v>597.37</v>
      </c>
      <c r="V100" s="9">
        <f t="shared" si="20"/>
        <v>42021.26</v>
      </c>
    </row>
    <row r="101" spans="1:22">
      <c r="A101" s="107" t="s">
        <v>2527</v>
      </c>
      <c r="B101" s="2" t="s">
        <v>2199</v>
      </c>
      <c r="C101" s="73">
        <f>IF(A101=Summary!$B$9,Summary!$F$9,0)</f>
        <v>0</v>
      </c>
      <c r="D101" s="114">
        <f>VLOOKUP(A101,AAFTE!$A:$AE,3,0)</f>
        <v>1079.6000000000001</v>
      </c>
      <c r="E101" s="149">
        <f>VLOOKUP($A101,'2024-25 Salary &amp; Benefits'!$A:$I,3,)</f>
        <v>1</v>
      </c>
      <c r="F101" s="149">
        <f>VLOOKUP($A101,'2024-25 Salary &amp; Benefits'!$A:$I,4,)</f>
        <v>1</v>
      </c>
      <c r="G101" s="150">
        <f>VLOOKUP(A101,'CEDARS District FRPL'!$A:$C,3,)</f>
        <v>0.80530000000000002</v>
      </c>
      <c r="H101" s="151">
        <f t="shared" si="11"/>
        <v>1079.6000000000001</v>
      </c>
      <c r="I101" s="152">
        <f t="shared" si="12"/>
        <v>869.4</v>
      </c>
      <c r="J101" s="143">
        <f t="shared" si="13"/>
        <v>5.5579999999999998</v>
      </c>
      <c r="K101" s="145">
        <f>'2024-25 Salary &amp; Benefits'!E$6</f>
        <v>72728</v>
      </c>
      <c r="L101" s="145">
        <f>'2024-25 Salary &amp; Benefits'!F$6</f>
        <v>78209</v>
      </c>
      <c r="M101" s="9">
        <f t="shared" si="14"/>
        <v>404222.22</v>
      </c>
      <c r="N101" s="9">
        <f t="shared" si="15"/>
        <v>30463.400000000023</v>
      </c>
      <c r="O101" s="9">
        <f>'2024-25 Salary &amp; Benefits'!G$6</f>
        <v>14418.72</v>
      </c>
      <c r="P101" s="146">
        <f>'2024-25 Salary &amp; Benefits'!H$6</f>
        <v>0.18149999999999999</v>
      </c>
      <c r="Q101" s="146">
        <f>'2024-25 Salary &amp; Benefits'!I$6</f>
        <v>0.17510000000000001</v>
      </c>
      <c r="R101" s="9">
        <f t="shared" si="16"/>
        <v>158839.72</v>
      </c>
      <c r="S101" s="9">
        <f t="shared" si="17"/>
        <v>7244.76</v>
      </c>
      <c r="T101" s="9">
        <f t="shared" si="18"/>
        <v>1268.56</v>
      </c>
      <c r="U101" s="9">
        <f t="shared" si="19"/>
        <v>8513.32</v>
      </c>
      <c r="V101" s="9">
        <f t="shared" si="20"/>
        <v>602038.65999999992</v>
      </c>
    </row>
    <row r="102" spans="1:22">
      <c r="A102" s="107" t="s">
        <v>2323</v>
      </c>
      <c r="B102" s="2" t="s">
        <v>699</v>
      </c>
      <c r="C102" s="73">
        <f>IF(A102=Summary!$B$9,Summary!$F$9,0)</f>
        <v>0</v>
      </c>
      <c r="D102" s="114">
        <f>VLOOKUP(A102,AAFTE!$A:$AE,3,0)</f>
        <v>17423.150000000001</v>
      </c>
      <c r="E102" s="149">
        <f>VLOOKUP($A102,'2024-25 Salary &amp; Benefits'!$A:$I,3,)</f>
        <v>1.18</v>
      </c>
      <c r="F102" s="149">
        <f>VLOOKUP($A102,'2024-25 Salary &amp; Benefits'!$A:$I,4,)</f>
        <v>1.18</v>
      </c>
      <c r="G102" s="150">
        <f>VLOOKUP(A102,'CEDARS District FRPL'!$A:$C,3,)</f>
        <v>0.70820000000000005</v>
      </c>
      <c r="H102" s="151">
        <f t="shared" si="11"/>
        <v>17423.150000000001</v>
      </c>
      <c r="I102" s="152">
        <f t="shared" si="12"/>
        <v>12339.07</v>
      </c>
      <c r="J102" s="143">
        <f t="shared" si="13"/>
        <v>78.888000000000005</v>
      </c>
      <c r="K102" s="145">
        <f>'2024-25 Salary &amp; Benefits'!E$6</f>
        <v>72728</v>
      </c>
      <c r="L102" s="145">
        <f>'2024-25 Salary &amp; Benefits'!F$6</f>
        <v>78209</v>
      </c>
      <c r="M102" s="9">
        <f t="shared" si="14"/>
        <v>6770092.4299999997</v>
      </c>
      <c r="N102" s="9">
        <f t="shared" si="15"/>
        <v>510214.45000000019</v>
      </c>
      <c r="O102" s="9">
        <f>'2024-25 Salary &amp; Benefits'!G$6</f>
        <v>14418.72</v>
      </c>
      <c r="P102" s="146">
        <f>'2024-25 Salary &amp; Benefits'!H$6</f>
        <v>0.18149999999999999</v>
      </c>
      <c r="Q102" s="146">
        <f>'2024-25 Salary &amp; Benefits'!I$6</f>
        <v>0.17510000000000001</v>
      </c>
      <c r="R102" s="9">
        <f t="shared" si="16"/>
        <v>2455574.31</v>
      </c>
      <c r="S102" s="9">
        <f t="shared" si="17"/>
        <v>121338.45</v>
      </c>
      <c r="T102" s="9">
        <f t="shared" si="18"/>
        <v>21246.36</v>
      </c>
      <c r="U102" s="9">
        <f t="shared" si="19"/>
        <v>142584.81</v>
      </c>
      <c r="V102" s="9">
        <f t="shared" si="20"/>
        <v>9878466.0000000019</v>
      </c>
    </row>
    <row r="103" spans="1:22">
      <c r="A103" s="107" t="s">
        <v>2256</v>
      </c>
      <c r="B103" s="2" t="s">
        <v>200</v>
      </c>
      <c r="C103" s="73">
        <f>IF(A103=Summary!$B$9,Summary!$F$9,0)</f>
        <v>0</v>
      </c>
      <c r="D103" s="114">
        <f>VLOOKUP(A103,AAFTE!$A:$AE,3,0)</f>
        <v>2048.11</v>
      </c>
      <c r="E103" s="149">
        <f>VLOOKUP($A103,'2024-25 Salary &amp; Benefits'!$A:$I,3,)</f>
        <v>1.06</v>
      </c>
      <c r="F103" s="149">
        <f>VLOOKUP($A103,'2024-25 Salary &amp; Benefits'!$A:$I,4,)</f>
        <v>1.06</v>
      </c>
      <c r="G103" s="150">
        <f>VLOOKUP(A103,'CEDARS District FRPL'!$A:$C,3,)</f>
        <v>0.25280000000000002</v>
      </c>
      <c r="H103" s="151">
        <f t="shared" si="11"/>
        <v>2048.11</v>
      </c>
      <c r="I103" s="152">
        <f t="shared" si="12"/>
        <v>517.76</v>
      </c>
      <c r="J103" s="143">
        <f t="shared" si="13"/>
        <v>3.31</v>
      </c>
      <c r="K103" s="145">
        <f>'2024-25 Salary &amp; Benefits'!E$6</f>
        <v>72728</v>
      </c>
      <c r="L103" s="145">
        <f>'2024-25 Salary &amp; Benefits'!F$6</f>
        <v>78209</v>
      </c>
      <c r="M103" s="9">
        <f t="shared" si="14"/>
        <v>255173.46</v>
      </c>
      <c r="N103" s="9">
        <f t="shared" si="15"/>
        <v>19230.639999999985</v>
      </c>
      <c r="O103" s="9">
        <f>'2024-25 Salary &amp; Benefits'!G$6</f>
        <v>14418.72</v>
      </c>
      <c r="P103" s="146">
        <f>'2024-25 Salary &amp; Benefits'!H$6</f>
        <v>0.18149999999999999</v>
      </c>
      <c r="Q103" s="146">
        <f>'2024-25 Salary &amp; Benefits'!I$6</f>
        <v>0.17510000000000001</v>
      </c>
      <c r="R103" s="9">
        <f t="shared" si="16"/>
        <v>97407.23</v>
      </c>
      <c r="S103" s="9">
        <f t="shared" si="17"/>
        <v>4573.3999999999996</v>
      </c>
      <c r="T103" s="9">
        <f t="shared" si="18"/>
        <v>800.8</v>
      </c>
      <c r="U103" s="9">
        <f t="shared" si="19"/>
        <v>5374.2</v>
      </c>
      <c r="V103" s="9">
        <f t="shared" si="20"/>
        <v>377185.52999999997</v>
      </c>
    </row>
    <row r="104" spans="1:22">
      <c r="A104" s="107" t="s">
        <v>2390</v>
      </c>
      <c r="B104" s="2" t="s">
        <v>1210</v>
      </c>
      <c r="C104" s="73">
        <f>IF(A104=Summary!$B$9,Summary!$F$9,0)</f>
        <v>0</v>
      </c>
      <c r="D104" s="114">
        <f>VLOOKUP(A104,AAFTE!$A:$AE,3,0)</f>
        <v>321.16000000000003</v>
      </c>
      <c r="E104" s="149">
        <f>VLOOKUP($A104,'2024-25 Salary &amp; Benefits'!$A:$I,3,)</f>
        <v>1</v>
      </c>
      <c r="F104" s="149">
        <f>VLOOKUP($A104,'2024-25 Salary &amp; Benefits'!$A:$I,4,)</f>
        <v>1</v>
      </c>
      <c r="G104" s="150">
        <f>VLOOKUP(A104,'CEDARS District FRPL'!$A:$C,3,)</f>
        <v>0.75309999999999999</v>
      </c>
      <c r="H104" s="151">
        <f t="shared" si="11"/>
        <v>321.16000000000003</v>
      </c>
      <c r="I104" s="152">
        <f t="shared" si="12"/>
        <v>241.87</v>
      </c>
      <c r="J104" s="143">
        <f t="shared" si="13"/>
        <v>1.546</v>
      </c>
      <c r="K104" s="145">
        <f>'2024-25 Salary &amp; Benefits'!E$6</f>
        <v>72728</v>
      </c>
      <c r="L104" s="145">
        <f>'2024-25 Salary &amp; Benefits'!F$6</f>
        <v>78209</v>
      </c>
      <c r="M104" s="9">
        <f t="shared" si="14"/>
        <v>112437.49</v>
      </c>
      <c r="N104" s="9">
        <f t="shared" si="15"/>
        <v>8473.6199999999953</v>
      </c>
      <c r="O104" s="9">
        <f>'2024-25 Salary &amp; Benefits'!G$6</f>
        <v>14418.72</v>
      </c>
      <c r="P104" s="146">
        <f>'2024-25 Salary &amp; Benefits'!H$6</f>
        <v>0.18149999999999999</v>
      </c>
      <c r="Q104" s="146">
        <f>'2024-25 Salary &amp; Benefits'!I$6</f>
        <v>0.17510000000000001</v>
      </c>
      <c r="R104" s="9">
        <f t="shared" si="16"/>
        <v>44182.48</v>
      </c>
      <c r="S104" s="9">
        <f t="shared" si="17"/>
        <v>2015.19</v>
      </c>
      <c r="T104" s="9">
        <f t="shared" si="18"/>
        <v>352.86</v>
      </c>
      <c r="U104" s="9">
        <f t="shared" si="19"/>
        <v>2368.0500000000002</v>
      </c>
      <c r="V104" s="9">
        <f t="shared" si="20"/>
        <v>167461.63999999998</v>
      </c>
    </row>
    <row r="105" spans="1:22">
      <c r="A105" s="107" t="s">
        <v>2299</v>
      </c>
      <c r="B105" s="2" t="s">
        <v>471</v>
      </c>
      <c r="C105" s="73">
        <f>IF(A105=Summary!$B$9,Summary!$F$9,0)</f>
        <v>0</v>
      </c>
      <c r="D105" s="114">
        <f>VLOOKUP(A105,AAFTE!$A:$AE,3,0)</f>
        <v>1591.32</v>
      </c>
      <c r="E105" s="149">
        <f>VLOOKUP($A105,'2024-25 Salary &amp; Benefits'!$A:$I,3,)</f>
        <v>1</v>
      </c>
      <c r="F105" s="149">
        <f>VLOOKUP($A105,'2024-25 Salary &amp; Benefits'!$A:$I,4,)</f>
        <v>1</v>
      </c>
      <c r="G105" s="150">
        <f>VLOOKUP(A105,'CEDARS District FRPL'!$A:$C,3,)</f>
        <v>0.68440000000000001</v>
      </c>
      <c r="H105" s="151">
        <f t="shared" si="11"/>
        <v>1591.32</v>
      </c>
      <c r="I105" s="152">
        <f t="shared" si="12"/>
        <v>1089.0999999999999</v>
      </c>
      <c r="J105" s="143">
        <f t="shared" si="13"/>
        <v>6.9630000000000001</v>
      </c>
      <c r="K105" s="145">
        <f>'2024-25 Salary &amp; Benefits'!E$6</f>
        <v>72728</v>
      </c>
      <c r="L105" s="145">
        <f>'2024-25 Salary &amp; Benefits'!F$6</f>
        <v>78209</v>
      </c>
      <c r="M105" s="9">
        <f t="shared" si="14"/>
        <v>506405.06</v>
      </c>
      <c r="N105" s="9">
        <f t="shared" si="15"/>
        <v>38164.210000000021</v>
      </c>
      <c r="O105" s="9">
        <f>'2024-25 Salary &amp; Benefits'!G$6</f>
        <v>14418.72</v>
      </c>
      <c r="P105" s="146">
        <f>'2024-25 Salary &amp; Benefits'!H$6</f>
        <v>0.18149999999999999</v>
      </c>
      <c r="Q105" s="146">
        <f>'2024-25 Salary &amp; Benefits'!I$6</f>
        <v>0.17510000000000001</v>
      </c>
      <c r="R105" s="9">
        <f t="shared" si="16"/>
        <v>198992.62</v>
      </c>
      <c r="S105" s="9">
        <f t="shared" si="17"/>
        <v>9076.15</v>
      </c>
      <c r="T105" s="9">
        <f t="shared" si="18"/>
        <v>1589.23</v>
      </c>
      <c r="U105" s="9">
        <f t="shared" si="19"/>
        <v>10665.38</v>
      </c>
      <c r="V105" s="9">
        <f t="shared" si="20"/>
        <v>754227.2699999999</v>
      </c>
    </row>
    <row r="106" spans="1:22">
      <c r="A106" s="108" t="s">
        <v>3116</v>
      </c>
      <c r="B106" t="s">
        <v>3139</v>
      </c>
      <c r="C106" s="73">
        <f>IF(A106=Summary!$B$9,Summary!$F$9,0)</f>
        <v>0</v>
      </c>
      <c r="D106" s="114">
        <f>VLOOKUP(A106,AAFTE!$A:$AE,3,0)</f>
        <v>254.71</v>
      </c>
      <c r="E106" s="149">
        <f>VLOOKUP($A106,'2024-25 Salary &amp; Benefits'!$A:$I,3,)</f>
        <v>1.1200000000000001</v>
      </c>
      <c r="F106" s="149">
        <f>VLOOKUP($A106,'2024-25 Salary &amp; Benefits'!$A:$I,4,)</f>
        <v>1.1200000000000001</v>
      </c>
      <c r="G106" s="150">
        <f>VLOOKUP(A106,'CEDARS District FRPL'!$A:$C,3,)</f>
        <v>0.65269999999999995</v>
      </c>
      <c r="H106" s="151">
        <f>IF(C106&gt;0,C106,D106)</f>
        <v>254.71</v>
      </c>
      <c r="I106" s="152">
        <f>ROUND(H106*G106,2)</f>
        <v>166.25</v>
      </c>
      <c r="J106" s="143">
        <f t="shared" si="13"/>
        <v>1.0629999999999999</v>
      </c>
      <c r="K106" s="145">
        <f>'2024-25 Salary &amp; Benefits'!E$6</f>
        <v>72728</v>
      </c>
      <c r="L106" s="145">
        <f>'2024-25 Salary &amp; Benefits'!F$6</f>
        <v>78209</v>
      </c>
      <c r="M106" s="9">
        <f>ROUND($E106*$K106*$J106,2)</f>
        <v>86587.05</v>
      </c>
      <c r="N106" s="9">
        <f>ROUND($L106*$F106*$J106,2)-$M106</f>
        <v>6525.4599999999919</v>
      </c>
      <c r="O106" s="9">
        <f>'2024-25 Salary &amp; Benefits'!G$6</f>
        <v>14418.72</v>
      </c>
      <c r="P106" s="146">
        <f>'2024-25 Salary &amp; Benefits'!H$6</f>
        <v>0.18149999999999999</v>
      </c>
      <c r="Q106" s="146">
        <f>'2024-25 Salary &amp; Benefits'!I$6</f>
        <v>0.17510000000000001</v>
      </c>
      <c r="R106" s="9">
        <f>ROUND(M106*P106+N106*Q106+J106*O106,2)</f>
        <v>32185.26</v>
      </c>
      <c r="S106" s="9">
        <f t="shared" si="17"/>
        <v>1551.88</v>
      </c>
      <c r="T106" s="9">
        <f>ROUND(S106*Q106,2)</f>
        <v>271.73</v>
      </c>
      <c r="U106" s="9">
        <f>SUM(S106:T106)</f>
        <v>1823.6100000000001</v>
      </c>
      <c r="V106" s="9">
        <f>SUM(R106,M106:N106,U106)</f>
        <v>127121.37999999999</v>
      </c>
    </row>
    <row r="107" spans="1:22">
      <c r="A107" s="107" t="s">
        <v>2581</v>
      </c>
      <c r="B107" t="s">
        <v>3052</v>
      </c>
      <c r="C107" s="73">
        <f>IF(A107=Summary!$B$9,Summary!$F$9,0)</f>
        <v>0</v>
      </c>
      <c r="D107" s="114">
        <f>VLOOKUP(A107,AAFTE!$A:$AE,3,0)</f>
        <v>485.58</v>
      </c>
      <c r="E107" s="149">
        <f>VLOOKUP($A107,'2024-25 Salary &amp; Benefits'!$A:$I,3,)</f>
        <v>1.18</v>
      </c>
      <c r="F107" s="149">
        <f>VLOOKUP($A107,'2024-25 Salary &amp; Benefits'!$A:$I,4,)</f>
        <v>1.18</v>
      </c>
      <c r="G107" s="150">
        <f>VLOOKUP(A107,'CEDARS District FRPL'!$A:$C,3,)</f>
        <v>0.67630000000000001</v>
      </c>
      <c r="H107" s="151">
        <f t="shared" si="11"/>
        <v>485.58</v>
      </c>
      <c r="I107" s="152">
        <f t="shared" si="12"/>
        <v>328.4</v>
      </c>
      <c r="J107" s="143">
        <f t="shared" si="13"/>
        <v>2.1</v>
      </c>
      <c r="K107" s="145">
        <f>'2024-25 Salary &amp; Benefits'!E$6</f>
        <v>72728</v>
      </c>
      <c r="L107" s="145">
        <f>'2024-25 Salary &amp; Benefits'!F$6</f>
        <v>78209</v>
      </c>
      <c r="M107" s="9">
        <f t="shared" si="14"/>
        <v>180219.98</v>
      </c>
      <c r="N107" s="9">
        <f t="shared" si="15"/>
        <v>13581.919999999984</v>
      </c>
      <c r="O107" s="9">
        <f>'2024-25 Salary &amp; Benefits'!G$6</f>
        <v>14418.72</v>
      </c>
      <c r="P107" s="146">
        <f>'2024-25 Salary &amp; Benefits'!H$6</f>
        <v>0.18149999999999999</v>
      </c>
      <c r="Q107" s="146">
        <f>'2024-25 Salary &amp; Benefits'!I$6</f>
        <v>0.17510000000000001</v>
      </c>
      <c r="R107" s="9">
        <f t="shared" si="16"/>
        <v>65367.43</v>
      </c>
      <c r="S107" s="9">
        <f t="shared" si="17"/>
        <v>3230.03</v>
      </c>
      <c r="T107" s="9">
        <f t="shared" si="18"/>
        <v>565.58000000000004</v>
      </c>
      <c r="U107" s="9">
        <f t="shared" si="19"/>
        <v>3795.61</v>
      </c>
      <c r="V107" s="9">
        <f t="shared" si="20"/>
        <v>262964.94</v>
      </c>
    </row>
    <row r="108" spans="1:22">
      <c r="A108" s="107" t="s">
        <v>3021</v>
      </c>
      <c r="B108" t="s">
        <v>3054</v>
      </c>
      <c r="C108" s="73">
        <f>IF(A108=Summary!$B$9,Summary!$F$9,0)</f>
        <v>0</v>
      </c>
      <c r="D108" s="114">
        <f>VLOOKUP(A108,AAFTE!$A:$AE,3,0)</f>
        <v>314.01</v>
      </c>
      <c r="E108" s="149">
        <f>VLOOKUP($A108,'2024-25 Salary &amp; Benefits'!$A:$I,3,)</f>
        <v>1.18</v>
      </c>
      <c r="F108" s="149">
        <f>VLOOKUP($A108,'2024-25 Salary &amp; Benefits'!$A:$I,4,)</f>
        <v>1.18</v>
      </c>
      <c r="G108" s="150">
        <f>VLOOKUP(A108,'CEDARS District FRPL'!$A:$C,3,)</f>
        <v>0.57550000000000001</v>
      </c>
      <c r="H108" s="151">
        <f t="shared" si="11"/>
        <v>314.01</v>
      </c>
      <c r="I108" s="152">
        <f t="shared" si="12"/>
        <v>180.71</v>
      </c>
      <c r="J108" s="143">
        <f t="shared" si="13"/>
        <v>1.155</v>
      </c>
      <c r="K108" s="145">
        <f>'2024-25 Salary &amp; Benefits'!E$6</f>
        <v>72728</v>
      </c>
      <c r="L108" s="145">
        <f>'2024-25 Salary &amp; Benefits'!F$6</f>
        <v>78209</v>
      </c>
      <c r="M108" s="9">
        <f t="shared" si="14"/>
        <v>99120.99</v>
      </c>
      <c r="N108" s="9">
        <f t="shared" si="15"/>
        <v>7470.0599999999977</v>
      </c>
      <c r="O108" s="9">
        <f>'2024-25 Salary &amp; Benefits'!G$6</f>
        <v>14418.72</v>
      </c>
      <c r="P108" s="146">
        <f>'2024-25 Salary &amp; Benefits'!H$6</f>
        <v>0.18149999999999999</v>
      </c>
      <c r="Q108" s="146">
        <f>'2024-25 Salary &amp; Benefits'!I$6</f>
        <v>0.17510000000000001</v>
      </c>
      <c r="R108" s="9">
        <f t="shared" si="16"/>
        <v>35952.089999999997</v>
      </c>
      <c r="S108" s="9">
        <f t="shared" si="17"/>
        <v>1776.52</v>
      </c>
      <c r="T108" s="9">
        <f t="shared" si="18"/>
        <v>311.07</v>
      </c>
      <c r="U108" s="9">
        <f t="shared" si="19"/>
        <v>2087.59</v>
      </c>
      <c r="V108" s="9">
        <f t="shared" si="20"/>
        <v>144630.73000000001</v>
      </c>
    </row>
    <row r="109" spans="1:22">
      <c r="A109" t="s">
        <v>3230</v>
      </c>
      <c r="B109" t="s">
        <v>3243</v>
      </c>
      <c r="C109" s="73">
        <f>IF(A109=Summary!$B$9,Summary!$F$9,0)</f>
        <v>0</v>
      </c>
      <c r="D109" s="114">
        <f>VLOOKUP(A109,AAFTE!$A:$AE,3,0)</f>
        <v>120</v>
      </c>
      <c r="E109" s="149">
        <f>VLOOKUP($A109,'2024-25 Salary &amp; Benefits'!$A:$I,3,)</f>
        <v>1.18</v>
      </c>
      <c r="F109" s="149">
        <f>VLOOKUP($A109,'2024-25 Salary &amp; Benefits'!$A:$I,4,)</f>
        <v>1.18</v>
      </c>
      <c r="G109" s="150">
        <f>VLOOKUP(A109,'CEDARS District FRPL'!$A:$C,3,)</f>
        <v>0.52590000000000003</v>
      </c>
      <c r="H109" s="151">
        <f>IF(C109&gt;0,C109,D109)</f>
        <v>120</v>
      </c>
      <c r="I109" s="152">
        <f>ROUND(H109*G109,2)</f>
        <v>63.11</v>
      </c>
      <c r="J109" s="143">
        <f t="shared" si="13"/>
        <v>0.40300000000000002</v>
      </c>
      <c r="K109" s="145">
        <f>'2024-25 Salary &amp; Benefits'!E$6</f>
        <v>72728</v>
      </c>
      <c r="L109" s="145">
        <f>'2024-25 Salary &amp; Benefits'!F$6</f>
        <v>78209</v>
      </c>
      <c r="M109" s="9">
        <f>ROUND($E109*$K109*$J109,2)</f>
        <v>34585.07</v>
      </c>
      <c r="N109" s="9">
        <f>ROUND($L109*$F109*$J109,2)-$M109</f>
        <v>2606.4400000000023</v>
      </c>
      <c r="O109" s="9">
        <f>'2024-25 Salary &amp; Benefits'!G$6</f>
        <v>14418.72</v>
      </c>
      <c r="P109" s="146">
        <f>'2024-25 Salary &amp; Benefits'!H$6</f>
        <v>0.18149999999999999</v>
      </c>
      <c r="Q109" s="146">
        <f>'2024-25 Salary &amp; Benefits'!I$6</f>
        <v>0.17510000000000001</v>
      </c>
      <c r="R109" s="9">
        <f>ROUND(M109*P109+N109*Q109+J109*O109,2)</f>
        <v>12544.32</v>
      </c>
      <c r="S109" s="9">
        <f t="shared" si="17"/>
        <v>619.86</v>
      </c>
      <c r="T109" s="9">
        <f>ROUND(S109*Q109,2)</f>
        <v>108.54</v>
      </c>
      <c r="U109" s="9">
        <f>SUM(S109:T109)</f>
        <v>728.4</v>
      </c>
      <c r="V109" s="9">
        <f>SUM(R109,M109:N109,U109)</f>
        <v>50464.23</v>
      </c>
    </row>
    <row r="110" spans="1:22">
      <c r="A110" t="s">
        <v>2281</v>
      </c>
      <c r="B110" t="s">
        <v>360</v>
      </c>
      <c r="C110" s="73">
        <f>IF(A110=Summary!$B$9,Summary!$F$9,0)</f>
        <v>0</v>
      </c>
      <c r="D110" s="114">
        <f>VLOOKUP(A110,AAFTE!$A:$AE,3,0)</f>
        <v>184.76</v>
      </c>
      <c r="E110" s="149">
        <f>VLOOKUP($A110,'2024-25 Salary &amp; Benefits'!$A:$I,3,)</f>
        <v>1</v>
      </c>
      <c r="F110" s="149">
        <f>VLOOKUP($A110,'2024-25 Salary &amp; Benefits'!$A:$I,4,)</f>
        <v>1</v>
      </c>
      <c r="G110" s="150">
        <f>VLOOKUP(A110,'CEDARS District FRPL'!$A:$C,3,)</f>
        <v>0.82379999999999998</v>
      </c>
      <c r="H110" s="151">
        <f t="shared" si="11"/>
        <v>184.76</v>
      </c>
      <c r="I110" s="152">
        <f t="shared" si="12"/>
        <v>152.21</v>
      </c>
      <c r="J110" s="143">
        <f t="shared" si="13"/>
        <v>0.97299999999999998</v>
      </c>
      <c r="K110" s="145">
        <f>'2024-25 Salary &amp; Benefits'!E$6</f>
        <v>72728</v>
      </c>
      <c r="L110" s="145">
        <f>'2024-25 Salary &amp; Benefits'!F$6</f>
        <v>78209</v>
      </c>
      <c r="M110" s="9">
        <f t="shared" si="14"/>
        <v>70764.34</v>
      </c>
      <c r="N110" s="9">
        <f t="shared" si="15"/>
        <v>5333.0200000000041</v>
      </c>
      <c r="O110" s="9">
        <f>'2024-25 Salary &amp; Benefits'!G$6</f>
        <v>14418.72</v>
      </c>
      <c r="P110" s="146">
        <f>'2024-25 Salary &amp; Benefits'!H$6</f>
        <v>0.18149999999999999</v>
      </c>
      <c r="Q110" s="146">
        <f>'2024-25 Salary &amp; Benefits'!I$6</f>
        <v>0.17510000000000001</v>
      </c>
      <c r="R110" s="9">
        <f t="shared" si="16"/>
        <v>27806.95</v>
      </c>
      <c r="S110" s="9">
        <f t="shared" si="17"/>
        <v>1268.29</v>
      </c>
      <c r="T110" s="9">
        <f t="shared" si="18"/>
        <v>222.08</v>
      </c>
      <c r="U110" s="9">
        <f t="shared" si="19"/>
        <v>1490.37</v>
      </c>
      <c r="V110" s="9">
        <f t="shared" si="20"/>
        <v>105394.68</v>
      </c>
    </row>
    <row r="111" spans="1:22">
      <c r="A111" s="107" t="s">
        <v>2445</v>
      </c>
      <c r="B111" s="2" t="s">
        <v>1687</v>
      </c>
      <c r="C111" s="73">
        <f>IF(A111=Summary!$B$9,Summary!$F$9,0)</f>
        <v>0</v>
      </c>
      <c r="D111" s="114">
        <f>VLOOKUP(A111,AAFTE!$A:$AE,3,0)</f>
        <v>24.21</v>
      </c>
      <c r="E111" s="149">
        <f>VLOOKUP($A111,'2024-25 Salary &amp; Benefits'!$A:$I,3,)</f>
        <v>1.18</v>
      </c>
      <c r="F111" s="149">
        <f>VLOOKUP($A111,'2024-25 Salary &amp; Benefits'!$A:$I,4,)</f>
        <v>1.18</v>
      </c>
      <c r="G111" s="150">
        <f>VLOOKUP(A111,'CEDARS District FRPL'!$A:$C,3,)</f>
        <v>0.52380000000000004</v>
      </c>
      <c r="H111" s="151">
        <f t="shared" si="11"/>
        <v>24.21</v>
      </c>
      <c r="I111" s="152">
        <f t="shared" si="12"/>
        <v>12.68</v>
      </c>
      <c r="J111" s="143">
        <f t="shared" si="13"/>
        <v>8.1000000000000003E-2</v>
      </c>
      <c r="K111" s="145">
        <f>'2024-25 Salary &amp; Benefits'!E$6</f>
        <v>72728</v>
      </c>
      <c r="L111" s="145">
        <f>'2024-25 Salary &amp; Benefits'!F$6</f>
        <v>78209</v>
      </c>
      <c r="M111" s="9">
        <f t="shared" si="14"/>
        <v>6951.34</v>
      </c>
      <c r="N111" s="9">
        <f t="shared" si="15"/>
        <v>523.88000000000011</v>
      </c>
      <c r="O111" s="9">
        <f>'2024-25 Salary &amp; Benefits'!G$6</f>
        <v>14418.72</v>
      </c>
      <c r="P111" s="146">
        <f>'2024-25 Salary &amp; Benefits'!H$6</f>
        <v>0.18149999999999999</v>
      </c>
      <c r="Q111" s="146">
        <f>'2024-25 Salary &amp; Benefits'!I$6</f>
        <v>0.17510000000000001</v>
      </c>
      <c r="R111" s="9">
        <f t="shared" si="16"/>
        <v>2521.3200000000002</v>
      </c>
      <c r="S111" s="9">
        <f t="shared" si="17"/>
        <v>124.59</v>
      </c>
      <c r="T111" s="9">
        <f t="shared" si="18"/>
        <v>21.82</v>
      </c>
      <c r="U111" s="9">
        <f t="shared" si="19"/>
        <v>146.41</v>
      </c>
      <c r="V111" s="9">
        <f t="shared" si="20"/>
        <v>10142.950000000001</v>
      </c>
    </row>
    <row r="112" spans="1:22">
      <c r="A112" s="107" t="s">
        <v>2333</v>
      </c>
      <c r="B112" s="2" t="s">
        <v>838</v>
      </c>
      <c r="C112" s="73">
        <f>IF(A112=Summary!$B$9,Summary!$F$9,0)</f>
        <v>0</v>
      </c>
      <c r="D112" s="114">
        <f>VLOOKUP(A112,AAFTE!$A:$AE,3,0)</f>
        <v>19102.38</v>
      </c>
      <c r="E112" s="149">
        <f>VLOOKUP($A112,'2024-25 Salary &amp; Benefits'!$A:$I,3,)</f>
        <v>1.18</v>
      </c>
      <c r="F112" s="149">
        <f>VLOOKUP($A112,'2024-25 Salary &amp; Benefits'!$A:$I,4,)</f>
        <v>1.18</v>
      </c>
      <c r="G112" s="150">
        <f>VLOOKUP(A112,'CEDARS District FRPL'!$A:$C,3,)</f>
        <v>0.12889999999999999</v>
      </c>
      <c r="H112" s="151">
        <f t="shared" si="11"/>
        <v>19102.38</v>
      </c>
      <c r="I112" s="152">
        <f t="shared" si="12"/>
        <v>2462.3000000000002</v>
      </c>
      <c r="J112" s="143">
        <f t="shared" si="13"/>
        <v>15.742000000000001</v>
      </c>
      <c r="K112" s="145">
        <f>'2024-25 Salary &amp; Benefits'!E$6</f>
        <v>72728</v>
      </c>
      <c r="L112" s="145">
        <f>'2024-25 Salary &amp; Benefits'!F$6</f>
        <v>78209</v>
      </c>
      <c r="M112" s="9">
        <f t="shared" si="14"/>
        <v>1350963.33</v>
      </c>
      <c r="N112" s="9">
        <f t="shared" si="15"/>
        <v>101812.6399999999</v>
      </c>
      <c r="O112" s="9">
        <f>'2024-25 Salary &amp; Benefits'!G$6</f>
        <v>14418.72</v>
      </c>
      <c r="P112" s="146">
        <f>'2024-25 Salary &amp; Benefits'!H$6</f>
        <v>0.18149999999999999</v>
      </c>
      <c r="Q112" s="146">
        <f>'2024-25 Salary &amp; Benefits'!I$6</f>
        <v>0.17510000000000001</v>
      </c>
      <c r="R112" s="9">
        <f t="shared" si="16"/>
        <v>490006.73</v>
      </c>
      <c r="S112" s="9">
        <f t="shared" si="17"/>
        <v>24212.93</v>
      </c>
      <c r="T112" s="9">
        <f t="shared" si="18"/>
        <v>4239.68</v>
      </c>
      <c r="U112" s="9">
        <f t="shared" si="19"/>
        <v>28452.61</v>
      </c>
      <c r="V112" s="9">
        <f t="shared" si="20"/>
        <v>1971235.31</v>
      </c>
    </row>
    <row r="113" spans="1:22">
      <c r="A113" s="107" t="s">
        <v>2286</v>
      </c>
      <c r="B113" s="2" t="s">
        <v>400</v>
      </c>
      <c r="C113" s="73">
        <f>IF(A113=Summary!$B$9,Summary!$F$9,0)</f>
        <v>0</v>
      </c>
      <c r="D113" s="114">
        <f>VLOOKUP(A113,AAFTE!$A:$AE,3,0)</f>
        <v>47.45</v>
      </c>
      <c r="E113" s="149">
        <f>VLOOKUP($A113,'2024-25 Salary &amp; Benefits'!$A:$I,3,)</f>
        <v>1.01</v>
      </c>
      <c r="F113" s="149">
        <f>VLOOKUP($A113,'2024-25 Salary &amp; Benefits'!$A:$I,4,)</f>
        <v>1.01</v>
      </c>
      <c r="G113" s="150">
        <f>VLOOKUP(A113,'CEDARS District FRPL'!$A:$C,3,)</f>
        <v>0.68889999999999996</v>
      </c>
      <c r="H113" s="151">
        <f t="shared" si="11"/>
        <v>47.45</v>
      </c>
      <c r="I113" s="152">
        <f t="shared" si="12"/>
        <v>32.69</v>
      </c>
      <c r="J113" s="143">
        <f t="shared" si="13"/>
        <v>0.20899999999999999</v>
      </c>
      <c r="K113" s="145">
        <f>'2024-25 Salary &amp; Benefits'!E$6</f>
        <v>72728</v>
      </c>
      <c r="L113" s="145">
        <f>'2024-25 Salary &amp; Benefits'!F$6</f>
        <v>78209</v>
      </c>
      <c r="M113" s="9">
        <f t="shared" si="14"/>
        <v>15352.15</v>
      </c>
      <c r="N113" s="9">
        <f t="shared" si="15"/>
        <v>1156.9899999999998</v>
      </c>
      <c r="O113" s="9">
        <f>'2024-25 Salary &amp; Benefits'!G$6</f>
        <v>14418.72</v>
      </c>
      <c r="P113" s="146">
        <f>'2024-25 Salary &amp; Benefits'!H$6</f>
        <v>0.18149999999999999</v>
      </c>
      <c r="Q113" s="146">
        <f>'2024-25 Salary &amp; Benefits'!I$6</f>
        <v>0.17510000000000001</v>
      </c>
      <c r="R113" s="9">
        <f t="shared" si="16"/>
        <v>6002.52</v>
      </c>
      <c r="S113" s="9">
        <f t="shared" si="17"/>
        <v>275.14999999999998</v>
      </c>
      <c r="T113" s="9">
        <f t="shared" si="18"/>
        <v>48.18</v>
      </c>
      <c r="U113" s="9">
        <f t="shared" si="19"/>
        <v>323.33</v>
      </c>
      <c r="V113" s="9">
        <f t="shared" si="20"/>
        <v>22834.989999999998</v>
      </c>
    </row>
    <row r="114" spans="1:22">
      <c r="A114" s="107" t="s">
        <v>2269</v>
      </c>
      <c r="B114" s="2" t="s">
        <v>315</v>
      </c>
      <c r="C114" s="73">
        <f>IF(A114=Summary!$B$9,Summary!$F$9,0)</f>
        <v>0</v>
      </c>
      <c r="D114" s="114">
        <f>VLOOKUP(A114,AAFTE!$A:$AE,3,0)</f>
        <v>1137.79</v>
      </c>
      <c r="E114" s="149">
        <f>VLOOKUP($A114,'2024-25 Salary &amp; Benefits'!$A:$I,3,)</f>
        <v>1</v>
      </c>
      <c r="F114" s="149">
        <f>VLOOKUP($A114,'2024-25 Salary &amp; Benefits'!$A:$I,4,)</f>
        <v>1</v>
      </c>
      <c r="G114" s="150">
        <f>VLOOKUP(A114,'CEDARS District FRPL'!$A:$C,3,)</f>
        <v>0.35699999999999998</v>
      </c>
      <c r="H114" s="151">
        <f t="shared" si="11"/>
        <v>1137.79</v>
      </c>
      <c r="I114" s="152">
        <f t="shared" si="12"/>
        <v>406.19</v>
      </c>
      <c r="J114" s="143">
        <f t="shared" si="13"/>
        <v>2.597</v>
      </c>
      <c r="K114" s="145">
        <f>'2024-25 Salary &amp; Benefits'!E$6</f>
        <v>72728</v>
      </c>
      <c r="L114" s="145">
        <f>'2024-25 Salary &amp; Benefits'!F$6</f>
        <v>78209</v>
      </c>
      <c r="M114" s="9">
        <f t="shared" si="14"/>
        <v>188874.62</v>
      </c>
      <c r="N114" s="9">
        <f t="shared" si="15"/>
        <v>14234.149999999994</v>
      </c>
      <c r="O114" s="9">
        <f>'2024-25 Salary &amp; Benefits'!G$6</f>
        <v>14418.72</v>
      </c>
      <c r="P114" s="146">
        <f>'2024-25 Salary &amp; Benefits'!H$6</f>
        <v>0.18149999999999999</v>
      </c>
      <c r="Q114" s="146">
        <f>'2024-25 Salary &amp; Benefits'!I$6</f>
        <v>0.17510000000000001</v>
      </c>
      <c r="R114" s="9">
        <f t="shared" si="16"/>
        <v>74218.559999999998</v>
      </c>
      <c r="S114" s="9">
        <f t="shared" si="17"/>
        <v>3385.15</v>
      </c>
      <c r="T114" s="9">
        <f t="shared" si="18"/>
        <v>592.74</v>
      </c>
      <c r="U114" s="9">
        <f t="shared" si="19"/>
        <v>3977.8900000000003</v>
      </c>
      <c r="V114" s="9">
        <f t="shared" si="20"/>
        <v>281305.21999999997</v>
      </c>
    </row>
    <row r="115" spans="1:22">
      <c r="A115" s="107" t="s">
        <v>2278</v>
      </c>
      <c r="B115" s="2" t="s">
        <v>355</v>
      </c>
      <c r="C115" s="73">
        <f>IF(A115=Summary!$B$9,Summary!$F$9,0)</f>
        <v>0</v>
      </c>
      <c r="D115" s="114">
        <f>VLOOKUP(A115,AAFTE!$A:$AE,3,0)</f>
        <v>43.72</v>
      </c>
      <c r="E115" s="149">
        <f>VLOOKUP($A115,'2024-25 Salary &amp; Benefits'!$A:$I,3,)</f>
        <v>1</v>
      </c>
      <c r="F115" s="149">
        <f>VLOOKUP($A115,'2024-25 Salary &amp; Benefits'!$A:$I,4,)</f>
        <v>1</v>
      </c>
      <c r="G115" s="150">
        <f>VLOOKUP(A115,'CEDARS District FRPL'!$A:$C,3,)</f>
        <v>0.93179999999999996</v>
      </c>
      <c r="H115" s="151">
        <f t="shared" si="11"/>
        <v>43.72</v>
      </c>
      <c r="I115" s="152">
        <f t="shared" si="12"/>
        <v>40.74</v>
      </c>
      <c r="J115" s="143">
        <f t="shared" si="13"/>
        <v>0.26</v>
      </c>
      <c r="K115" s="145">
        <f>'2024-25 Salary &amp; Benefits'!E$6</f>
        <v>72728</v>
      </c>
      <c r="L115" s="145">
        <f>'2024-25 Salary &amp; Benefits'!F$6</f>
        <v>78209</v>
      </c>
      <c r="M115" s="9">
        <f t="shared" si="14"/>
        <v>18909.28</v>
      </c>
      <c r="N115" s="9">
        <f t="shared" si="15"/>
        <v>1425.0600000000013</v>
      </c>
      <c r="O115" s="9">
        <f>'2024-25 Salary &amp; Benefits'!G$6</f>
        <v>14418.72</v>
      </c>
      <c r="P115" s="146">
        <f>'2024-25 Salary &amp; Benefits'!H$6</f>
        <v>0.18149999999999999</v>
      </c>
      <c r="Q115" s="146">
        <f>'2024-25 Salary &amp; Benefits'!I$6</f>
        <v>0.17510000000000001</v>
      </c>
      <c r="R115" s="9">
        <f t="shared" si="16"/>
        <v>7430.43</v>
      </c>
      <c r="S115" s="9">
        <f t="shared" si="17"/>
        <v>338.91</v>
      </c>
      <c r="T115" s="9">
        <f t="shared" si="18"/>
        <v>59.34</v>
      </c>
      <c r="U115" s="9">
        <f t="shared" si="19"/>
        <v>398.25</v>
      </c>
      <c r="V115" s="9">
        <f t="shared" si="20"/>
        <v>28163.02</v>
      </c>
    </row>
    <row r="116" spans="1:22">
      <c r="A116" s="107" t="s">
        <v>2271</v>
      </c>
      <c r="B116" s="2" t="s">
        <v>323</v>
      </c>
      <c r="C116" s="73">
        <f>IF(A116=Summary!$B$9,Summary!$F$9,0)</f>
        <v>0</v>
      </c>
      <c r="D116" s="114">
        <f>VLOOKUP(A116,AAFTE!$A:$AE,3,0)</f>
        <v>4996.7699999999995</v>
      </c>
      <c r="E116" s="149">
        <f>VLOOKUP($A116,'2024-25 Salary &amp; Benefits'!$A:$I,3,)</f>
        <v>1</v>
      </c>
      <c r="F116" s="149">
        <f>VLOOKUP($A116,'2024-25 Salary &amp; Benefits'!$A:$I,4,)</f>
        <v>1</v>
      </c>
      <c r="G116" s="150">
        <f>VLOOKUP(A116,'CEDARS District FRPL'!$A:$C,3,)</f>
        <v>0.63180000000000003</v>
      </c>
      <c r="H116" s="151">
        <f t="shared" si="11"/>
        <v>4996.7699999999995</v>
      </c>
      <c r="I116" s="152">
        <f t="shared" si="12"/>
        <v>3156.96</v>
      </c>
      <c r="J116" s="143">
        <f t="shared" si="13"/>
        <v>20.183</v>
      </c>
      <c r="K116" s="145">
        <f>'2024-25 Salary &amp; Benefits'!E$6</f>
        <v>72728</v>
      </c>
      <c r="L116" s="145">
        <f>'2024-25 Salary &amp; Benefits'!F$6</f>
        <v>78209</v>
      </c>
      <c r="M116" s="9">
        <f t="shared" si="14"/>
        <v>1467869.22</v>
      </c>
      <c r="N116" s="9">
        <f t="shared" si="15"/>
        <v>110623.03000000003</v>
      </c>
      <c r="O116" s="9">
        <f>'2024-25 Salary &amp; Benefits'!G$6</f>
        <v>14418.72</v>
      </c>
      <c r="P116" s="146">
        <f>'2024-25 Salary &amp; Benefits'!H$6</f>
        <v>0.18149999999999999</v>
      </c>
      <c r="Q116" s="146">
        <f>'2024-25 Salary &amp; Benefits'!I$6</f>
        <v>0.17510000000000001</v>
      </c>
      <c r="R116" s="9">
        <f t="shared" si="16"/>
        <v>576801.38</v>
      </c>
      <c r="S116" s="9">
        <f t="shared" si="17"/>
        <v>26308.2</v>
      </c>
      <c r="T116" s="9">
        <f t="shared" si="18"/>
        <v>4606.57</v>
      </c>
      <c r="U116" s="9">
        <f t="shared" si="19"/>
        <v>30914.77</v>
      </c>
      <c r="V116" s="9">
        <f t="shared" si="20"/>
        <v>2186208.4</v>
      </c>
    </row>
    <row r="117" spans="1:22">
      <c r="A117" s="107" t="s">
        <v>2236</v>
      </c>
      <c r="B117" s="2" t="s">
        <v>33</v>
      </c>
      <c r="C117" s="73">
        <f>IF(A117=Summary!$B$9,Summary!$F$9,0)</f>
        <v>0</v>
      </c>
      <c r="D117" s="114">
        <f>VLOOKUP(A117,AAFTE!$A:$AE,3,0)</f>
        <v>18754.489999999998</v>
      </c>
      <c r="E117" s="149">
        <f>VLOOKUP($A117,'2024-25 Salary &amp; Benefits'!$A:$I,3,)</f>
        <v>1</v>
      </c>
      <c r="F117" s="149">
        <f>VLOOKUP($A117,'2024-25 Salary &amp; Benefits'!$A:$I,4,)</f>
        <v>1</v>
      </c>
      <c r="G117" s="150">
        <f>VLOOKUP(A117,'CEDARS District FRPL'!$A:$C,3,)</f>
        <v>0.58799999999999997</v>
      </c>
      <c r="H117" s="151">
        <f t="shared" si="11"/>
        <v>18754.489999999998</v>
      </c>
      <c r="I117" s="152">
        <f t="shared" si="12"/>
        <v>11027.64</v>
      </c>
      <c r="J117" s="143">
        <f t="shared" si="13"/>
        <v>70.503</v>
      </c>
      <c r="K117" s="145">
        <f>'2024-25 Salary &amp; Benefits'!E$6</f>
        <v>72728</v>
      </c>
      <c r="L117" s="145">
        <f>'2024-25 Salary &amp; Benefits'!F$6</f>
        <v>78209</v>
      </c>
      <c r="M117" s="9">
        <f t="shared" si="14"/>
        <v>5127542.18</v>
      </c>
      <c r="N117" s="9">
        <f t="shared" si="15"/>
        <v>386426.95000000019</v>
      </c>
      <c r="O117" s="9">
        <f>'2024-25 Salary &amp; Benefits'!G$6</f>
        <v>14418.72</v>
      </c>
      <c r="P117" s="146">
        <f>'2024-25 Salary &amp; Benefits'!H$6</f>
        <v>0.18149999999999999</v>
      </c>
      <c r="Q117" s="146">
        <f>'2024-25 Salary &amp; Benefits'!I$6</f>
        <v>0.17510000000000001</v>
      </c>
      <c r="R117" s="9">
        <f t="shared" si="16"/>
        <v>2014875.28</v>
      </c>
      <c r="S117" s="9">
        <f t="shared" si="17"/>
        <v>91899.49</v>
      </c>
      <c r="T117" s="9">
        <f t="shared" si="18"/>
        <v>16091.6</v>
      </c>
      <c r="U117" s="9">
        <f t="shared" si="19"/>
        <v>107991.09000000001</v>
      </c>
      <c r="V117" s="9">
        <f t="shared" si="20"/>
        <v>7636835.5</v>
      </c>
    </row>
    <row r="118" spans="1:22">
      <c r="A118" s="107" t="s">
        <v>2336</v>
      </c>
      <c r="B118" s="2" t="s">
        <v>930</v>
      </c>
      <c r="C118" s="73">
        <f>IF(A118=Summary!$B$9,Summary!$F$9,0)</f>
        <v>0</v>
      </c>
      <c r="D118" s="114">
        <f>VLOOKUP(A118,AAFTE!$A:$AE,3,0)</f>
        <v>25343.05</v>
      </c>
      <c r="E118" s="149">
        <f>VLOOKUP($A118,'2024-25 Salary &amp; Benefits'!$A:$I,3,)</f>
        <v>1.18</v>
      </c>
      <c r="F118" s="149">
        <f>VLOOKUP($A118,'2024-25 Salary &amp; Benefits'!$A:$I,4,)</f>
        <v>1.18</v>
      </c>
      <c r="G118" s="150">
        <f>VLOOKUP(A118,'CEDARS District FRPL'!$A:$C,3,)</f>
        <v>0.56379999999999997</v>
      </c>
      <c r="H118" s="151">
        <f t="shared" si="11"/>
        <v>25343.05</v>
      </c>
      <c r="I118" s="152">
        <f t="shared" si="12"/>
        <v>14288.41</v>
      </c>
      <c r="J118" s="143">
        <f t="shared" si="13"/>
        <v>91.350999999999999</v>
      </c>
      <c r="K118" s="145">
        <f>'2024-25 Salary &amp; Benefits'!E$6</f>
        <v>72728</v>
      </c>
      <c r="L118" s="145">
        <f>'2024-25 Salary &amp; Benefits'!F$6</f>
        <v>78209</v>
      </c>
      <c r="M118" s="9">
        <f t="shared" si="14"/>
        <v>7839655.1200000001</v>
      </c>
      <c r="N118" s="9">
        <f t="shared" si="15"/>
        <v>590819.89999999944</v>
      </c>
      <c r="O118" s="9">
        <f>'2024-25 Salary &amp; Benefits'!G$6</f>
        <v>14418.72</v>
      </c>
      <c r="P118" s="146">
        <f>'2024-25 Salary &amp; Benefits'!H$6</f>
        <v>0.18149999999999999</v>
      </c>
      <c r="Q118" s="146">
        <f>'2024-25 Salary &amp; Benefits'!I$6</f>
        <v>0.17510000000000001</v>
      </c>
      <c r="R118" s="9">
        <f t="shared" si="16"/>
        <v>2843514.46</v>
      </c>
      <c r="S118" s="9">
        <f t="shared" si="17"/>
        <v>140507.92000000001</v>
      </c>
      <c r="T118" s="9">
        <f t="shared" si="18"/>
        <v>24602.94</v>
      </c>
      <c r="U118" s="9">
        <f t="shared" si="19"/>
        <v>165110.86000000002</v>
      </c>
      <c r="V118" s="9">
        <f t="shared" si="20"/>
        <v>11439100.34</v>
      </c>
    </row>
    <row r="119" spans="1:22">
      <c r="A119" s="107" t="s">
        <v>2480</v>
      </c>
      <c r="B119" s="2" t="s">
        <v>1933</v>
      </c>
      <c r="C119" s="73">
        <f>IF(A119=Summary!$B$9,Summary!$F$9,0)</f>
        <v>0</v>
      </c>
      <c r="D119" s="114">
        <f>VLOOKUP(A119,AAFTE!$A:$AE,3,0)</f>
        <v>1102.4399999999998</v>
      </c>
      <c r="E119" s="149">
        <f>VLOOKUP($A119,'2024-25 Salary &amp; Benefits'!$A:$I,3,)</f>
        <v>1.01</v>
      </c>
      <c r="F119" s="149">
        <f>VLOOKUP($A119,'2024-25 Salary &amp; Benefits'!$A:$I,4,)</f>
        <v>1.01</v>
      </c>
      <c r="G119" s="150">
        <f>VLOOKUP(A119,'CEDARS District FRPL'!$A:$C,3,)</f>
        <v>0.53800000000000003</v>
      </c>
      <c r="H119" s="151">
        <f t="shared" si="11"/>
        <v>1102.4399999999998</v>
      </c>
      <c r="I119" s="152">
        <f t="shared" si="12"/>
        <v>593.11</v>
      </c>
      <c r="J119" s="143">
        <f t="shared" si="13"/>
        <v>3.7919999999999998</v>
      </c>
      <c r="K119" s="145">
        <f>'2024-25 Salary &amp; Benefits'!E$6</f>
        <v>72728</v>
      </c>
      <c r="L119" s="145">
        <f>'2024-25 Salary &amp; Benefits'!F$6</f>
        <v>78209</v>
      </c>
      <c r="M119" s="9">
        <f t="shared" si="14"/>
        <v>278542.42</v>
      </c>
      <c r="N119" s="9">
        <f t="shared" si="15"/>
        <v>20991.790000000037</v>
      </c>
      <c r="O119" s="9">
        <f>'2024-25 Salary &amp; Benefits'!G$6</f>
        <v>14418.72</v>
      </c>
      <c r="P119" s="146">
        <f>'2024-25 Salary &amp; Benefits'!H$6</f>
        <v>0.18149999999999999</v>
      </c>
      <c r="Q119" s="146">
        <f>'2024-25 Salary &amp; Benefits'!I$6</f>
        <v>0.17510000000000001</v>
      </c>
      <c r="R119" s="9">
        <f t="shared" si="16"/>
        <v>108906.9</v>
      </c>
      <c r="S119" s="9">
        <f t="shared" si="17"/>
        <v>4992.24</v>
      </c>
      <c r="T119" s="9">
        <f t="shared" si="18"/>
        <v>874.14</v>
      </c>
      <c r="U119" s="9">
        <f t="shared" si="19"/>
        <v>5866.38</v>
      </c>
      <c r="V119" s="9">
        <f t="shared" si="20"/>
        <v>414307.49</v>
      </c>
    </row>
    <row r="120" spans="1:22">
      <c r="A120" s="107" t="s">
        <v>2238</v>
      </c>
      <c r="B120" s="2" t="s">
        <v>62</v>
      </c>
      <c r="C120" s="73">
        <f>IF(A120=Summary!$B$9,Summary!$F$9,0)</f>
        <v>0</v>
      </c>
      <c r="D120" s="114">
        <f>VLOOKUP(A120,AAFTE!$A:$AE,3,0)</f>
        <v>1358.91</v>
      </c>
      <c r="E120" s="149">
        <f>VLOOKUP($A120,'2024-25 Salary &amp; Benefits'!$A:$I,3,)</f>
        <v>1</v>
      </c>
      <c r="F120" s="149">
        <f>VLOOKUP($A120,'2024-25 Salary &amp; Benefits'!$A:$I,4,)</f>
        <v>1.04</v>
      </c>
      <c r="G120" s="150">
        <f>VLOOKUP(A120,'CEDARS District FRPL'!$A:$C,3,)</f>
        <v>0.71589999999999998</v>
      </c>
      <c r="H120" s="151">
        <f t="shared" si="11"/>
        <v>1358.91</v>
      </c>
      <c r="I120" s="152">
        <f t="shared" si="12"/>
        <v>972.84</v>
      </c>
      <c r="J120" s="143">
        <f t="shared" si="13"/>
        <v>6.22</v>
      </c>
      <c r="K120" s="145">
        <f>'2024-25 Salary &amp; Benefits'!E$6</f>
        <v>72728</v>
      </c>
      <c r="L120" s="145">
        <f>'2024-25 Salary &amp; Benefits'!F$6</f>
        <v>78209</v>
      </c>
      <c r="M120" s="9">
        <f t="shared" si="14"/>
        <v>452368.16</v>
      </c>
      <c r="N120" s="9">
        <f t="shared" si="15"/>
        <v>53550.22000000003</v>
      </c>
      <c r="O120" s="9">
        <f>'2024-25 Salary &amp; Benefits'!G$6</f>
        <v>14418.72</v>
      </c>
      <c r="P120" s="146">
        <f>'2024-25 Salary &amp; Benefits'!H$6</f>
        <v>0.18149999999999999</v>
      </c>
      <c r="Q120" s="146">
        <f>'2024-25 Salary &amp; Benefits'!I$6</f>
        <v>0.17510000000000001</v>
      </c>
      <c r="R120" s="9">
        <f t="shared" si="16"/>
        <v>181165.9</v>
      </c>
      <c r="S120" s="9">
        <f t="shared" si="17"/>
        <v>8431.9699999999993</v>
      </c>
      <c r="T120" s="9">
        <f t="shared" si="18"/>
        <v>1476.44</v>
      </c>
      <c r="U120" s="9">
        <f t="shared" si="19"/>
        <v>9908.41</v>
      </c>
      <c r="V120" s="9">
        <f t="shared" si="20"/>
        <v>696992.69000000006</v>
      </c>
    </row>
    <row r="121" spans="1:22">
      <c r="A121" s="107" t="s">
        <v>2351</v>
      </c>
      <c r="B121" s="2" t="s">
        <v>1083</v>
      </c>
      <c r="C121" s="73">
        <f>IF(A121=Summary!$B$9,Summary!$F$9,0)</f>
        <v>0</v>
      </c>
      <c r="D121" s="114">
        <f>VLOOKUP(A121,AAFTE!$A:$AE,3,0)</f>
        <v>569.55999999999995</v>
      </c>
      <c r="E121" s="149">
        <f>VLOOKUP($A121,'2024-25 Salary &amp; Benefits'!$A:$I,3,)</f>
        <v>1</v>
      </c>
      <c r="F121" s="149">
        <f>VLOOKUP($A121,'2024-25 Salary &amp; Benefits'!$A:$I,4,)</f>
        <v>1</v>
      </c>
      <c r="G121" s="150">
        <f>VLOOKUP(A121,'CEDARS District FRPL'!$A:$C,3,)</f>
        <v>0.54579999999999995</v>
      </c>
      <c r="H121" s="151">
        <f t="shared" si="11"/>
        <v>569.55999999999995</v>
      </c>
      <c r="I121" s="152">
        <f t="shared" si="12"/>
        <v>310.87</v>
      </c>
      <c r="J121" s="143">
        <f t="shared" si="13"/>
        <v>1.9870000000000001</v>
      </c>
      <c r="K121" s="145">
        <f>'2024-25 Salary &amp; Benefits'!E$6</f>
        <v>72728</v>
      </c>
      <c r="L121" s="145">
        <f>'2024-25 Salary &amp; Benefits'!F$6</f>
        <v>78209</v>
      </c>
      <c r="M121" s="9">
        <f t="shared" si="14"/>
        <v>144510.54</v>
      </c>
      <c r="N121" s="9">
        <f t="shared" si="15"/>
        <v>10890.739999999991</v>
      </c>
      <c r="O121" s="9">
        <f>'2024-25 Salary &amp; Benefits'!G$6</f>
        <v>14418.72</v>
      </c>
      <c r="P121" s="146">
        <f>'2024-25 Salary &amp; Benefits'!H$6</f>
        <v>0.18149999999999999</v>
      </c>
      <c r="Q121" s="146">
        <f>'2024-25 Salary &amp; Benefits'!I$6</f>
        <v>0.17510000000000001</v>
      </c>
      <c r="R121" s="9">
        <f t="shared" si="16"/>
        <v>56785.63</v>
      </c>
      <c r="S121" s="9">
        <f t="shared" si="17"/>
        <v>2590.02</v>
      </c>
      <c r="T121" s="9">
        <f t="shared" si="18"/>
        <v>453.51</v>
      </c>
      <c r="U121" s="9">
        <f t="shared" si="19"/>
        <v>3043.5299999999997</v>
      </c>
      <c r="V121" s="9">
        <f t="shared" si="20"/>
        <v>215230.44</v>
      </c>
    </row>
    <row r="122" spans="1:22">
      <c r="A122" s="107" t="s">
        <v>2358</v>
      </c>
      <c r="B122" s="2" t="s">
        <v>1103</v>
      </c>
      <c r="C122" s="73">
        <f>IF(A122=Summary!$B$9,Summary!$F$9,0)</f>
        <v>0</v>
      </c>
      <c r="D122" s="114">
        <f>VLOOKUP(A122,AAFTE!$A:$AE,3,0)</f>
        <v>85.45</v>
      </c>
      <c r="E122" s="149">
        <f>VLOOKUP($A122,'2024-25 Salary &amp; Benefits'!$A:$I,3,)</f>
        <v>1</v>
      </c>
      <c r="F122" s="149">
        <f>VLOOKUP($A122,'2024-25 Salary &amp; Benefits'!$A:$I,4,)</f>
        <v>1.04</v>
      </c>
      <c r="G122" s="150">
        <f>VLOOKUP(A122,'CEDARS District FRPL'!$A:$C,3,)</f>
        <v>0.54220000000000002</v>
      </c>
      <c r="H122" s="151">
        <f t="shared" si="11"/>
        <v>85.45</v>
      </c>
      <c r="I122" s="152">
        <f t="shared" si="12"/>
        <v>46.33</v>
      </c>
      <c r="J122" s="143">
        <f t="shared" si="13"/>
        <v>0.29599999999999999</v>
      </c>
      <c r="K122" s="145">
        <f>'2024-25 Salary &amp; Benefits'!E$6</f>
        <v>72728</v>
      </c>
      <c r="L122" s="145">
        <f>'2024-25 Salary &amp; Benefits'!F$6</f>
        <v>78209</v>
      </c>
      <c r="M122" s="9">
        <f t="shared" si="14"/>
        <v>21527.49</v>
      </c>
      <c r="N122" s="9">
        <f t="shared" si="15"/>
        <v>2548.369999999999</v>
      </c>
      <c r="O122" s="9">
        <f>'2024-25 Salary &amp; Benefits'!G$6</f>
        <v>14418.72</v>
      </c>
      <c r="P122" s="146">
        <f>'2024-25 Salary &amp; Benefits'!H$6</f>
        <v>0.18149999999999999</v>
      </c>
      <c r="Q122" s="146">
        <f>'2024-25 Salary &amp; Benefits'!I$6</f>
        <v>0.17510000000000001</v>
      </c>
      <c r="R122" s="9">
        <f t="shared" si="16"/>
        <v>8621.4</v>
      </c>
      <c r="S122" s="9">
        <f t="shared" si="17"/>
        <v>401.26</v>
      </c>
      <c r="T122" s="9">
        <f t="shared" si="18"/>
        <v>70.260000000000005</v>
      </c>
      <c r="U122" s="9">
        <f t="shared" si="19"/>
        <v>471.52</v>
      </c>
      <c r="V122" s="9">
        <f t="shared" si="20"/>
        <v>33168.78</v>
      </c>
    </row>
    <row r="123" spans="1:22">
      <c r="A123" s="107" t="s">
        <v>2257</v>
      </c>
      <c r="B123" s="2" t="s">
        <v>204</v>
      </c>
      <c r="C123" s="73">
        <f>IF(A123=Summary!$B$9,Summary!$F$9,0)</f>
        <v>0</v>
      </c>
      <c r="D123" s="114">
        <f>VLOOKUP(A123,AAFTE!$A:$AE,3,0)</f>
        <v>1796.59</v>
      </c>
      <c r="E123" s="149">
        <f>VLOOKUP($A123,'2024-25 Salary &amp; Benefits'!$A:$I,3,)</f>
        <v>1.06</v>
      </c>
      <c r="F123" s="149">
        <f>VLOOKUP($A123,'2024-25 Salary &amp; Benefits'!$A:$I,4,)</f>
        <v>1.1000000000000001</v>
      </c>
      <c r="G123" s="150">
        <f>VLOOKUP(A123,'CEDARS District FRPL'!$A:$C,3,)</f>
        <v>0.29360000000000003</v>
      </c>
      <c r="H123" s="151">
        <f t="shared" si="11"/>
        <v>1796.59</v>
      </c>
      <c r="I123" s="152">
        <f t="shared" si="12"/>
        <v>527.48</v>
      </c>
      <c r="J123" s="143">
        <f t="shared" si="13"/>
        <v>3.3719999999999999</v>
      </c>
      <c r="K123" s="145">
        <f>'2024-25 Salary &amp; Benefits'!E$6</f>
        <v>72728</v>
      </c>
      <c r="L123" s="145">
        <f>'2024-25 Salary &amp; Benefits'!F$6</f>
        <v>78209</v>
      </c>
      <c r="M123" s="9">
        <f t="shared" si="14"/>
        <v>259953.14</v>
      </c>
      <c r="N123" s="9">
        <f t="shared" si="15"/>
        <v>30139.679999999993</v>
      </c>
      <c r="O123" s="9">
        <f>'2024-25 Salary &amp; Benefits'!G$6</f>
        <v>14418.72</v>
      </c>
      <c r="P123" s="146">
        <f>'2024-25 Salary &amp; Benefits'!H$6</f>
        <v>0.18149999999999999</v>
      </c>
      <c r="Q123" s="146">
        <f>'2024-25 Salary &amp; Benefits'!I$6</f>
        <v>0.17510000000000001</v>
      </c>
      <c r="R123" s="9">
        <f t="shared" si="16"/>
        <v>101078.88</v>
      </c>
      <c r="S123" s="9">
        <f t="shared" si="17"/>
        <v>4834.88</v>
      </c>
      <c r="T123" s="9">
        <f t="shared" si="18"/>
        <v>846.59</v>
      </c>
      <c r="U123" s="9">
        <f t="shared" si="19"/>
        <v>5681.47</v>
      </c>
      <c r="V123" s="9">
        <f t="shared" si="20"/>
        <v>396853.17</v>
      </c>
    </row>
    <row r="124" spans="1:22">
      <c r="A124" s="107" t="s">
        <v>2432</v>
      </c>
      <c r="B124" s="2" t="s">
        <v>1550</v>
      </c>
      <c r="C124" s="73">
        <f>IF(A124=Summary!$B$9,Summary!$F$9,0)</f>
        <v>0</v>
      </c>
      <c r="D124" s="114">
        <f>VLOOKUP(A124,AAFTE!$A:$AE,3,0)</f>
        <v>505.18</v>
      </c>
      <c r="E124" s="149">
        <f>VLOOKUP($A124,'2024-25 Salary &amp; Benefits'!$A:$I,3,)</f>
        <v>1.1299999999999999</v>
      </c>
      <c r="F124" s="149">
        <f>VLOOKUP($A124,'2024-25 Salary &amp; Benefits'!$A:$I,4,)</f>
        <v>1.1299999999999999</v>
      </c>
      <c r="G124" s="150">
        <f>VLOOKUP(A124,'CEDARS District FRPL'!$A:$C,3,)</f>
        <v>0.62990000000000002</v>
      </c>
      <c r="H124" s="151">
        <f t="shared" si="11"/>
        <v>505.18</v>
      </c>
      <c r="I124" s="152">
        <f t="shared" si="12"/>
        <v>318.20999999999998</v>
      </c>
      <c r="J124" s="143">
        <f t="shared" si="13"/>
        <v>2.0339999999999998</v>
      </c>
      <c r="K124" s="145">
        <f>'2024-25 Salary &amp; Benefits'!E$6</f>
        <v>72728</v>
      </c>
      <c r="L124" s="145">
        <f>'2024-25 Salary &amp; Benefits'!F$6</f>
        <v>78209</v>
      </c>
      <c r="M124" s="9">
        <f t="shared" si="14"/>
        <v>167159.49</v>
      </c>
      <c r="N124" s="9">
        <f t="shared" si="15"/>
        <v>12597.640000000014</v>
      </c>
      <c r="O124" s="9">
        <f>'2024-25 Salary &amp; Benefits'!G$6</f>
        <v>14418.72</v>
      </c>
      <c r="P124" s="146">
        <f>'2024-25 Salary &amp; Benefits'!H$6</f>
        <v>0.18149999999999999</v>
      </c>
      <c r="Q124" s="146">
        <f>'2024-25 Salary &amp; Benefits'!I$6</f>
        <v>0.17510000000000001</v>
      </c>
      <c r="R124" s="9">
        <f t="shared" si="16"/>
        <v>61872.97</v>
      </c>
      <c r="S124" s="9">
        <f t="shared" si="17"/>
        <v>2995.95</v>
      </c>
      <c r="T124" s="9">
        <f t="shared" si="18"/>
        <v>524.59</v>
      </c>
      <c r="U124" s="9">
        <f t="shared" si="19"/>
        <v>3520.54</v>
      </c>
      <c r="V124" s="9">
        <f t="shared" si="20"/>
        <v>245150.64</v>
      </c>
    </row>
    <row r="125" spans="1:22">
      <c r="A125" s="107" t="s">
        <v>2505</v>
      </c>
      <c r="B125" s="2" t="s">
        <v>2103</v>
      </c>
      <c r="C125" s="73">
        <f>IF(A125=Summary!$B$9,Summary!$F$9,0)</f>
        <v>0</v>
      </c>
      <c r="D125" s="114">
        <f>VLOOKUP(A125,AAFTE!$A:$AE,3,0)</f>
        <v>75.22999999999999</v>
      </c>
      <c r="E125" s="149">
        <f>VLOOKUP($A125,'2024-25 Salary &amp; Benefits'!$A:$I,3,)</f>
        <v>1.01</v>
      </c>
      <c r="F125" s="149">
        <f>VLOOKUP($A125,'2024-25 Salary &amp; Benefits'!$A:$I,4,)</f>
        <v>1.01</v>
      </c>
      <c r="G125" s="150">
        <f>VLOOKUP(A125,'CEDARS District FRPL'!$A:$C,3,)</f>
        <v>0.5</v>
      </c>
      <c r="H125" s="151">
        <f t="shared" si="11"/>
        <v>75.22999999999999</v>
      </c>
      <c r="I125" s="152">
        <f t="shared" si="12"/>
        <v>37.619999999999997</v>
      </c>
      <c r="J125" s="143">
        <f t="shared" si="13"/>
        <v>0.24099999999999999</v>
      </c>
      <c r="K125" s="145">
        <f>'2024-25 Salary &amp; Benefits'!E$6</f>
        <v>72728</v>
      </c>
      <c r="L125" s="145">
        <f>'2024-25 Salary &amp; Benefits'!F$6</f>
        <v>78209</v>
      </c>
      <c r="M125" s="9">
        <f t="shared" si="14"/>
        <v>17702.72</v>
      </c>
      <c r="N125" s="9">
        <f t="shared" si="15"/>
        <v>1334.1299999999974</v>
      </c>
      <c r="O125" s="9">
        <f>'2024-25 Salary &amp; Benefits'!G$6</f>
        <v>14418.72</v>
      </c>
      <c r="P125" s="146">
        <f>'2024-25 Salary &amp; Benefits'!H$6</f>
        <v>0.18149999999999999</v>
      </c>
      <c r="Q125" s="146">
        <f>'2024-25 Salary &amp; Benefits'!I$6</f>
        <v>0.17510000000000001</v>
      </c>
      <c r="R125" s="9">
        <f t="shared" si="16"/>
        <v>6921.56</v>
      </c>
      <c r="S125" s="9">
        <f t="shared" si="17"/>
        <v>317.27999999999997</v>
      </c>
      <c r="T125" s="9">
        <f t="shared" si="18"/>
        <v>55.56</v>
      </c>
      <c r="U125" s="9">
        <f t="shared" si="19"/>
        <v>372.84</v>
      </c>
      <c r="V125" s="9">
        <f t="shared" si="20"/>
        <v>26331.25</v>
      </c>
    </row>
    <row r="126" spans="1:22">
      <c r="A126" s="107" t="s">
        <v>2245</v>
      </c>
      <c r="B126" s="2" t="s">
        <v>103</v>
      </c>
      <c r="C126" s="73">
        <f>IF(A126=Summary!$B$9,Summary!$F$9,0)</f>
        <v>0</v>
      </c>
      <c r="D126" s="114">
        <f>VLOOKUP(A126,AAFTE!$A:$AE,3,0)</f>
        <v>1268.57</v>
      </c>
      <c r="E126" s="149">
        <f>VLOOKUP($A126,'2024-25 Salary &amp; Benefits'!$A:$I,3,)</f>
        <v>1</v>
      </c>
      <c r="F126" s="149">
        <f>VLOOKUP($A126,'2024-25 Salary &amp; Benefits'!$A:$I,4,)</f>
        <v>1</v>
      </c>
      <c r="G126" s="150">
        <f>VLOOKUP(A126,'CEDARS District FRPL'!$A:$C,3,)</f>
        <v>0.56740000000000002</v>
      </c>
      <c r="H126" s="151">
        <f t="shared" si="11"/>
        <v>1268.57</v>
      </c>
      <c r="I126" s="152">
        <f t="shared" si="12"/>
        <v>719.79</v>
      </c>
      <c r="J126" s="143">
        <f t="shared" si="13"/>
        <v>4.6020000000000003</v>
      </c>
      <c r="K126" s="145">
        <f>'2024-25 Salary &amp; Benefits'!E$6</f>
        <v>72728</v>
      </c>
      <c r="L126" s="145">
        <f>'2024-25 Salary &amp; Benefits'!F$6</f>
        <v>78209</v>
      </c>
      <c r="M126" s="9">
        <f t="shared" si="14"/>
        <v>334694.26</v>
      </c>
      <c r="N126" s="9">
        <f t="shared" si="15"/>
        <v>25223.559999999998</v>
      </c>
      <c r="O126" s="9">
        <f>'2024-25 Salary &amp; Benefits'!G$6</f>
        <v>14418.72</v>
      </c>
      <c r="P126" s="146">
        <f>'2024-25 Salary &amp; Benefits'!H$6</f>
        <v>0.18149999999999999</v>
      </c>
      <c r="Q126" s="146">
        <f>'2024-25 Salary &amp; Benefits'!I$6</f>
        <v>0.17510000000000001</v>
      </c>
      <c r="R126" s="9">
        <f t="shared" si="16"/>
        <v>131518.6</v>
      </c>
      <c r="S126" s="9">
        <f t="shared" si="17"/>
        <v>5998.63</v>
      </c>
      <c r="T126" s="9">
        <f t="shared" si="18"/>
        <v>1050.3599999999999</v>
      </c>
      <c r="U126" s="9">
        <f t="shared" si="19"/>
        <v>7048.99</v>
      </c>
      <c r="V126" s="9">
        <f t="shared" si="20"/>
        <v>498485.41</v>
      </c>
    </row>
    <row r="127" spans="1:22">
      <c r="A127" s="107" t="s">
        <v>2305</v>
      </c>
      <c r="B127" s="2" t="s">
        <v>497</v>
      </c>
      <c r="C127" s="73">
        <f>IF(A127=Summary!$B$9,Summary!$F$9,0)</f>
        <v>0</v>
      </c>
      <c r="D127" s="114">
        <f>VLOOKUP(A127,AAFTE!$A:$AE,3,0)</f>
        <v>207.14</v>
      </c>
      <c r="E127" s="149">
        <f>VLOOKUP($A127,'2024-25 Salary &amp; Benefits'!$A:$I,3,)</f>
        <v>1</v>
      </c>
      <c r="F127" s="149">
        <f>VLOOKUP($A127,'2024-25 Salary &amp; Benefits'!$A:$I,4,)</f>
        <v>1</v>
      </c>
      <c r="G127" s="150">
        <f>VLOOKUP(A127,'CEDARS District FRPL'!$A:$C,3,)</f>
        <v>0.98540000000000005</v>
      </c>
      <c r="H127" s="151">
        <f t="shared" si="11"/>
        <v>207.14</v>
      </c>
      <c r="I127" s="152">
        <f t="shared" si="12"/>
        <v>204.12</v>
      </c>
      <c r="J127" s="143">
        <f t="shared" si="13"/>
        <v>1.3049999999999999</v>
      </c>
      <c r="K127" s="145">
        <f>'2024-25 Salary &amp; Benefits'!E$6</f>
        <v>72728</v>
      </c>
      <c r="L127" s="145">
        <f>'2024-25 Salary &amp; Benefits'!F$6</f>
        <v>78209</v>
      </c>
      <c r="M127" s="9">
        <f t="shared" si="14"/>
        <v>94910.04</v>
      </c>
      <c r="N127" s="9">
        <f t="shared" si="15"/>
        <v>7152.7100000000064</v>
      </c>
      <c r="O127" s="9">
        <f>'2024-25 Salary &amp; Benefits'!G$6</f>
        <v>14418.72</v>
      </c>
      <c r="P127" s="146">
        <f>'2024-25 Salary &amp; Benefits'!H$6</f>
        <v>0.18149999999999999</v>
      </c>
      <c r="Q127" s="146">
        <f>'2024-25 Salary &amp; Benefits'!I$6</f>
        <v>0.17510000000000001</v>
      </c>
      <c r="R127" s="9">
        <f t="shared" si="16"/>
        <v>37295.040000000001</v>
      </c>
      <c r="S127" s="9">
        <f t="shared" si="17"/>
        <v>1701.05</v>
      </c>
      <c r="T127" s="9">
        <f t="shared" si="18"/>
        <v>297.85000000000002</v>
      </c>
      <c r="U127" s="9">
        <f t="shared" si="19"/>
        <v>1998.9</v>
      </c>
      <c r="V127" s="9">
        <f t="shared" si="20"/>
        <v>141356.68999999997</v>
      </c>
    </row>
    <row r="128" spans="1:22">
      <c r="A128" s="107" t="s">
        <v>2440</v>
      </c>
      <c r="B128" s="2" t="s">
        <v>1598</v>
      </c>
      <c r="C128" s="73">
        <f>IF(A128=Summary!$B$9,Summary!$F$9,0)</f>
        <v>0</v>
      </c>
      <c r="D128" s="114">
        <f>VLOOKUP(A128,AAFTE!$A:$AE,3,0)</f>
        <v>9438.85</v>
      </c>
      <c r="E128" s="149">
        <f>VLOOKUP($A128,'2024-25 Salary &amp; Benefits'!$A:$I,3,)</f>
        <v>1.18</v>
      </c>
      <c r="F128" s="149">
        <f>VLOOKUP($A128,'2024-25 Salary &amp; Benefits'!$A:$I,4,)</f>
        <v>1.18</v>
      </c>
      <c r="G128" s="150">
        <f>VLOOKUP(A128,'CEDARS District FRPL'!$A:$C,3,)</f>
        <v>0.29149999999999998</v>
      </c>
      <c r="H128" s="151">
        <f t="shared" si="11"/>
        <v>9438.85</v>
      </c>
      <c r="I128" s="152">
        <f t="shared" si="12"/>
        <v>2751.42</v>
      </c>
      <c r="J128" s="143">
        <f t="shared" si="13"/>
        <v>17.591000000000001</v>
      </c>
      <c r="K128" s="145">
        <f>'2024-25 Salary &amp; Benefits'!E$6</f>
        <v>72728</v>
      </c>
      <c r="L128" s="145">
        <f>'2024-25 Salary &amp; Benefits'!F$6</f>
        <v>78209</v>
      </c>
      <c r="M128" s="9">
        <f t="shared" si="14"/>
        <v>1509642.73</v>
      </c>
      <c r="N128" s="9">
        <f t="shared" si="15"/>
        <v>113771.19999999995</v>
      </c>
      <c r="O128" s="9">
        <f>'2024-25 Salary &amp; Benefits'!G$6</f>
        <v>14418.72</v>
      </c>
      <c r="P128" s="146">
        <f>'2024-25 Salary &amp; Benefits'!H$6</f>
        <v>0.18149999999999999</v>
      </c>
      <c r="Q128" s="146">
        <f>'2024-25 Salary &amp; Benefits'!I$6</f>
        <v>0.17510000000000001</v>
      </c>
      <c r="R128" s="9">
        <f t="shared" si="16"/>
        <v>547561.19999999995</v>
      </c>
      <c r="S128" s="9">
        <f t="shared" si="17"/>
        <v>27056.9</v>
      </c>
      <c r="T128" s="9">
        <f t="shared" si="18"/>
        <v>4737.66</v>
      </c>
      <c r="U128" s="9">
        <f t="shared" si="19"/>
        <v>31794.560000000001</v>
      </c>
      <c r="V128" s="9">
        <f t="shared" si="20"/>
        <v>2202769.69</v>
      </c>
    </row>
    <row r="129" spans="1:22">
      <c r="A129" s="107" t="s">
        <v>2335</v>
      </c>
      <c r="B129" s="2" t="s">
        <v>880</v>
      </c>
      <c r="C129" s="73">
        <f>IF(A129=Summary!$B$9,Summary!$F$9,0)</f>
        <v>0</v>
      </c>
      <c r="D129" s="114">
        <f>VLOOKUP(A129,AAFTE!$A:$AE,3,0)</f>
        <v>30595.96</v>
      </c>
      <c r="E129" s="149">
        <f>VLOOKUP($A129,'2024-25 Salary &amp; Benefits'!$A:$I,3,)</f>
        <v>1.18</v>
      </c>
      <c r="F129" s="149">
        <f>VLOOKUP($A129,'2024-25 Salary &amp; Benefits'!$A:$I,4,)</f>
        <v>1.18</v>
      </c>
      <c r="G129" s="150">
        <f>VLOOKUP(A129,'CEDARS District FRPL'!$A:$C,3,)</f>
        <v>0.12479999999999999</v>
      </c>
      <c r="H129" s="151">
        <f t="shared" si="11"/>
        <v>30595.96</v>
      </c>
      <c r="I129" s="152">
        <f t="shared" si="12"/>
        <v>3818.38</v>
      </c>
      <c r="J129" s="143">
        <f t="shared" si="13"/>
        <v>24.411999999999999</v>
      </c>
      <c r="K129" s="145">
        <f>'2024-25 Salary &amp; Benefits'!E$6</f>
        <v>72728</v>
      </c>
      <c r="L129" s="145">
        <f>'2024-25 Salary &amp; Benefits'!F$6</f>
        <v>78209</v>
      </c>
      <c r="M129" s="9">
        <f t="shared" si="14"/>
        <v>2095014.4</v>
      </c>
      <c r="N129" s="9">
        <f t="shared" si="15"/>
        <v>157886.5700000003</v>
      </c>
      <c r="O129" s="9">
        <f>'2024-25 Salary &amp; Benefits'!G$6</f>
        <v>14418.72</v>
      </c>
      <c r="P129" s="146">
        <f>'2024-25 Salary &amp; Benefits'!H$6</f>
        <v>0.18149999999999999</v>
      </c>
      <c r="Q129" s="146">
        <f>'2024-25 Salary &amp; Benefits'!I$6</f>
        <v>0.17510000000000001</v>
      </c>
      <c r="R129" s="9">
        <f t="shared" si="16"/>
        <v>759880.84</v>
      </c>
      <c r="S129" s="9">
        <f t="shared" si="17"/>
        <v>37548.35</v>
      </c>
      <c r="T129" s="9">
        <f t="shared" si="18"/>
        <v>6574.72</v>
      </c>
      <c r="U129" s="9">
        <f t="shared" si="19"/>
        <v>44123.07</v>
      </c>
      <c r="V129" s="9">
        <f t="shared" si="20"/>
        <v>3056904.88</v>
      </c>
    </row>
    <row r="130" spans="1:22">
      <c r="A130" s="107" t="s">
        <v>2448</v>
      </c>
      <c r="B130" s="2" t="s">
        <v>1717</v>
      </c>
      <c r="C130" s="73">
        <f>IF(A130=Summary!$B$9,Summary!$F$9,0)</f>
        <v>0</v>
      </c>
      <c r="D130" s="114">
        <f>VLOOKUP(A130,AAFTE!$A:$AE,3,0)</f>
        <v>2585.04</v>
      </c>
      <c r="E130" s="149">
        <f>VLOOKUP($A130,'2024-25 Salary &amp; Benefits'!$A:$I,3,)</f>
        <v>1.1200000000000001</v>
      </c>
      <c r="F130" s="149">
        <f>VLOOKUP($A130,'2024-25 Salary &amp; Benefits'!$A:$I,4,)</f>
        <v>1.1200000000000001</v>
      </c>
      <c r="G130" s="150">
        <f>VLOOKUP(A130,'CEDARS District FRPL'!$A:$C,3,)</f>
        <v>0.45140000000000002</v>
      </c>
      <c r="H130" s="151">
        <f t="shared" si="11"/>
        <v>2585.04</v>
      </c>
      <c r="I130" s="152">
        <f t="shared" si="12"/>
        <v>1166.8900000000001</v>
      </c>
      <c r="J130" s="143">
        <f t="shared" si="13"/>
        <v>7.46</v>
      </c>
      <c r="K130" s="145">
        <f>'2024-25 Salary &amp; Benefits'!E$6</f>
        <v>72728</v>
      </c>
      <c r="L130" s="145">
        <f>'2024-25 Salary &amp; Benefits'!F$6</f>
        <v>78209</v>
      </c>
      <c r="M130" s="9">
        <f t="shared" si="14"/>
        <v>607656.99</v>
      </c>
      <c r="N130" s="9">
        <f t="shared" si="15"/>
        <v>45794.849999999977</v>
      </c>
      <c r="O130" s="9">
        <f>'2024-25 Salary &amp; Benefits'!G$6</f>
        <v>14418.72</v>
      </c>
      <c r="P130" s="146">
        <f>'2024-25 Salary &amp; Benefits'!H$6</f>
        <v>0.18149999999999999</v>
      </c>
      <c r="Q130" s="146">
        <f>'2024-25 Salary &amp; Benefits'!I$6</f>
        <v>0.17510000000000001</v>
      </c>
      <c r="R130" s="9">
        <f t="shared" si="16"/>
        <v>225872.07</v>
      </c>
      <c r="S130" s="9">
        <f t="shared" si="17"/>
        <v>10890.86</v>
      </c>
      <c r="T130" s="9">
        <f t="shared" si="18"/>
        <v>1906.99</v>
      </c>
      <c r="U130" s="9">
        <f t="shared" si="19"/>
        <v>12797.85</v>
      </c>
      <c r="V130" s="9">
        <f t="shared" si="20"/>
        <v>892121.76</v>
      </c>
    </row>
    <row r="131" spans="1:22">
      <c r="A131" s="107" t="s">
        <v>2506</v>
      </c>
      <c r="B131" s="2" t="s">
        <v>2106</v>
      </c>
      <c r="C131" s="73">
        <f>IF(A131=Summary!$B$9,Summary!$F$9,0)</f>
        <v>0</v>
      </c>
      <c r="D131" s="114">
        <f>VLOOKUP(A131,AAFTE!$A:$AE,3,0)</f>
        <v>24.72</v>
      </c>
      <c r="E131" s="149">
        <f>VLOOKUP($A131,'2024-25 Salary &amp; Benefits'!$A:$I,3,)</f>
        <v>1</v>
      </c>
      <c r="F131" s="149">
        <f>VLOOKUP($A131,'2024-25 Salary &amp; Benefits'!$A:$I,4,)</f>
        <v>1</v>
      </c>
      <c r="G131" s="150">
        <f>VLOOKUP(A131,'CEDARS District FRPL'!$A:$C,3,)</f>
        <v>0.77780000000000005</v>
      </c>
      <c r="H131" s="151">
        <f t="shared" si="11"/>
        <v>24.72</v>
      </c>
      <c r="I131" s="152">
        <f t="shared" si="12"/>
        <v>19.23</v>
      </c>
      <c r="J131" s="143">
        <f t="shared" si="13"/>
        <v>0.123</v>
      </c>
      <c r="K131" s="145">
        <f>'2024-25 Salary &amp; Benefits'!E$6</f>
        <v>72728</v>
      </c>
      <c r="L131" s="145">
        <f>'2024-25 Salary &amp; Benefits'!F$6</f>
        <v>78209</v>
      </c>
      <c r="M131" s="9">
        <f t="shared" si="14"/>
        <v>8945.5400000000009</v>
      </c>
      <c r="N131" s="9">
        <f t="shared" si="15"/>
        <v>674.16999999999825</v>
      </c>
      <c r="O131" s="9">
        <f>'2024-25 Salary &amp; Benefits'!G$6</f>
        <v>14418.72</v>
      </c>
      <c r="P131" s="146">
        <f>'2024-25 Salary &amp; Benefits'!H$6</f>
        <v>0.18149999999999999</v>
      </c>
      <c r="Q131" s="146">
        <f>'2024-25 Salary &amp; Benefits'!I$6</f>
        <v>0.17510000000000001</v>
      </c>
      <c r="R131" s="9">
        <f t="shared" si="16"/>
        <v>3515.17</v>
      </c>
      <c r="S131" s="9">
        <f t="shared" si="17"/>
        <v>160.33000000000001</v>
      </c>
      <c r="T131" s="9">
        <f t="shared" si="18"/>
        <v>28.07</v>
      </c>
      <c r="U131" s="9">
        <f t="shared" si="19"/>
        <v>188.4</v>
      </c>
      <c r="V131" s="9">
        <f t="shared" si="20"/>
        <v>13323.279999999999</v>
      </c>
    </row>
    <row r="132" spans="1:22">
      <c r="A132" s="107" t="s">
        <v>2463</v>
      </c>
      <c r="B132" s="2" t="s">
        <v>1870</v>
      </c>
      <c r="C132" s="73">
        <f>IF(A132=Summary!$B$9,Summary!$F$9,0)</f>
        <v>0</v>
      </c>
      <c r="D132" s="114">
        <f>VLOOKUP(A132,AAFTE!$A:$AE,3,0)</f>
        <v>593.47</v>
      </c>
      <c r="E132" s="149">
        <f>VLOOKUP($A132,'2024-25 Salary &amp; Benefits'!$A:$I,3,)</f>
        <v>1</v>
      </c>
      <c r="F132" s="149">
        <f>VLOOKUP($A132,'2024-25 Salary &amp; Benefits'!$A:$I,4,)</f>
        <v>1</v>
      </c>
      <c r="G132" s="150">
        <f>VLOOKUP(A132,'CEDARS District FRPL'!$A:$C,3,)</f>
        <v>0.39529999999999998</v>
      </c>
      <c r="H132" s="151">
        <f t="shared" si="11"/>
        <v>593.47</v>
      </c>
      <c r="I132" s="152">
        <f t="shared" si="12"/>
        <v>234.6</v>
      </c>
      <c r="J132" s="143">
        <f t="shared" si="13"/>
        <v>1.5</v>
      </c>
      <c r="K132" s="145">
        <f>'2024-25 Salary &amp; Benefits'!E$6</f>
        <v>72728</v>
      </c>
      <c r="L132" s="145">
        <f>'2024-25 Salary &amp; Benefits'!F$6</f>
        <v>78209</v>
      </c>
      <c r="M132" s="9">
        <f t="shared" si="14"/>
        <v>109092</v>
      </c>
      <c r="N132" s="9">
        <f t="shared" si="15"/>
        <v>8221.5</v>
      </c>
      <c r="O132" s="9">
        <f>'2024-25 Salary &amp; Benefits'!G$6</f>
        <v>14418.72</v>
      </c>
      <c r="P132" s="146">
        <f>'2024-25 Salary &amp; Benefits'!H$6</f>
        <v>0.18149999999999999</v>
      </c>
      <c r="Q132" s="146">
        <f>'2024-25 Salary &amp; Benefits'!I$6</f>
        <v>0.17510000000000001</v>
      </c>
      <c r="R132" s="9">
        <f t="shared" si="16"/>
        <v>42867.86</v>
      </c>
      <c r="S132" s="9">
        <f t="shared" si="17"/>
        <v>1955.23</v>
      </c>
      <c r="T132" s="9">
        <f t="shared" si="18"/>
        <v>342.36</v>
      </c>
      <c r="U132" s="9">
        <f t="shared" si="19"/>
        <v>2297.59</v>
      </c>
      <c r="V132" s="9">
        <f t="shared" si="20"/>
        <v>162478.94999999998</v>
      </c>
    </row>
    <row r="133" spans="1:22">
      <c r="A133" s="107" t="s">
        <v>2232</v>
      </c>
      <c r="B133" s="2" t="s">
        <v>12</v>
      </c>
      <c r="C133" s="73">
        <f>IF(A133=Summary!$B$9,Summary!$F$9,0)</f>
        <v>0</v>
      </c>
      <c r="D133" s="114">
        <f>VLOOKUP(A133,AAFTE!$A:$AE,3,0)</f>
        <v>186.36</v>
      </c>
      <c r="E133" s="149">
        <f>VLOOKUP($A133,'2024-25 Salary &amp; Benefits'!$A:$I,3,)</f>
        <v>1</v>
      </c>
      <c r="F133" s="149">
        <f>VLOOKUP($A133,'2024-25 Salary &amp; Benefits'!$A:$I,4,)</f>
        <v>1</v>
      </c>
      <c r="G133" s="150">
        <f>VLOOKUP(A133,'CEDARS District FRPL'!$A:$C,3,)</f>
        <v>0.7409</v>
      </c>
      <c r="H133" s="151">
        <f t="shared" si="11"/>
        <v>186.36</v>
      </c>
      <c r="I133" s="152">
        <f t="shared" si="12"/>
        <v>138.07</v>
      </c>
      <c r="J133" s="143">
        <f t="shared" si="13"/>
        <v>0.88300000000000001</v>
      </c>
      <c r="K133" s="145">
        <f>'2024-25 Salary &amp; Benefits'!E$6</f>
        <v>72728</v>
      </c>
      <c r="L133" s="145">
        <f>'2024-25 Salary &amp; Benefits'!F$6</f>
        <v>78209</v>
      </c>
      <c r="M133" s="9">
        <f t="shared" si="14"/>
        <v>64218.82</v>
      </c>
      <c r="N133" s="9">
        <f t="shared" si="15"/>
        <v>4839.7300000000032</v>
      </c>
      <c r="O133" s="9">
        <f>'2024-25 Salary &amp; Benefits'!G$6</f>
        <v>14418.72</v>
      </c>
      <c r="P133" s="146">
        <f>'2024-25 Salary &amp; Benefits'!H$6</f>
        <v>0.18149999999999999</v>
      </c>
      <c r="Q133" s="146">
        <f>'2024-25 Salary &amp; Benefits'!I$6</f>
        <v>0.17510000000000001</v>
      </c>
      <c r="R133" s="9">
        <f t="shared" si="16"/>
        <v>25234.880000000001</v>
      </c>
      <c r="S133" s="9">
        <f t="shared" si="17"/>
        <v>1150.98</v>
      </c>
      <c r="T133" s="9">
        <f t="shared" si="18"/>
        <v>201.54</v>
      </c>
      <c r="U133" s="9">
        <f t="shared" si="19"/>
        <v>1352.52</v>
      </c>
      <c r="V133" s="9">
        <f t="shared" si="20"/>
        <v>95645.95</v>
      </c>
    </row>
    <row r="134" spans="1:22">
      <c r="A134" s="107" t="s">
        <v>2266</v>
      </c>
      <c r="B134" s="2" t="s">
        <v>293</v>
      </c>
      <c r="C134" s="73">
        <f>IF(A134=Summary!$B$9,Summary!$F$9,0)</f>
        <v>0</v>
      </c>
      <c r="D134" s="114">
        <f>VLOOKUP(A134,AAFTE!$A:$AE,3,0)</f>
        <v>6222.36</v>
      </c>
      <c r="E134" s="149">
        <f>VLOOKUP($A134,'2024-25 Salary &amp; Benefits'!$A:$I,3,)</f>
        <v>1</v>
      </c>
      <c r="F134" s="149">
        <f>VLOOKUP($A134,'2024-25 Salary &amp; Benefits'!$A:$I,4,)</f>
        <v>1</v>
      </c>
      <c r="G134" s="150">
        <f>VLOOKUP(A134,'CEDARS District FRPL'!$A:$C,3,)</f>
        <v>0.63549999999999995</v>
      </c>
      <c r="H134" s="151">
        <f t="shared" si="11"/>
        <v>6222.36</v>
      </c>
      <c r="I134" s="152">
        <f t="shared" si="12"/>
        <v>3954.31</v>
      </c>
      <c r="J134" s="143">
        <f t="shared" ref="J134:J197" si="21">ROUND((($I134*2.3975*36)/15)/900,3)</f>
        <v>25.280999999999999</v>
      </c>
      <c r="K134" s="145">
        <f>'2024-25 Salary &amp; Benefits'!E$6</f>
        <v>72728</v>
      </c>
      <c r="L134" s="145">
        <f>'2024-25 Salary &amp; Benefits'!F$6</f>
        <v>78209</v>
      </c>
      <c r="M134" s="9">
        <f t="shared" si="14"/>
        <v>1838636.57</v>
      </c>
      <c r="N134" s="9">
        <f t="shared" si="15"/>
        <v>138565.15999999992</v>
      </c>
      <c r="O134" s="9">
        <f>'2024-25 Salary &amp; Benefits'!G$6</f>
        <v>14418.72</v>
      </c>
      <c r="P134" s="146">
        <f>'2024-25 Salary &amp; Benefits'!H$6</f>
        <v>0.18149999999999999</v>
      </c>
      <c r="Q134" s="146">
        <f>'2024-25 Salary &amp; Benefits'!I$6</f>
        <v>0.17510000000000001</v>
      </c>
      <c r="R134" s="9">
        <f t="shared" si="16"/>
        <v>722494.96</v>
      </c>
      <c r="S134" s="9">
        <f t="shared" ref="S134:S197" si="22">ROUND(((($L134*$F134*$J134)/180)*3),2)</f>
        <v>32953.360000000001</v>
      </c>
      <c r="T134" s="9">
        <f t="shared" si="18"/>
        <v>5770.13</v>
      </c>
      <c r="U134" s="9">
        <f t="shared" si="19"/>
        <v>38723.49</v>
      </c>
      <c r="V134" s="9">
        <f t="shared" si="20"/>
        <v>2738420.1800000006</v>
      </c>
    </row>
    <row r="135" spans="1:22">
      <c r="A135" s="107" t="s">
        <v>2474</v>
      </c>
      <c r="B135" s="2" t="s">
        <v>1916</v>
      </c>
      <c r="C135" s="73">
        <f>IF(A135=Summary!$B$9,Summary!$F$9,0)</f>
        <v>0</v>
      </c>
      <c r="D135" s="114">
        <f>VLOOKUP(A135,AAFTE!$A:$AE,3,0)</f>
        <v>245.54</v>
      </c>
      <c r="E135" s="149">
        <f>VLOOKUP($A135,'2024-25 Salary &amp; Benefits'!$A:$I,3,)</f>
        <v>1</v>
      </c>
      <c r="F135" s="149">
        <f>VLOOKUP($A135,'2024-25 Salary &amp; Benefits'!$A:$I,4,)</f>
        <v>1</v>
      </c>
      <c r="G135" s="150">
        <f>VLOOKUP(A135,'CEDARS District FRPL'!$A:$C,3,)</f>
        <v>0.50770000000000004</v>
      </c>
      <c r="H135" s="151">
        <f t="shared" ref="H135:H198" si="23">IF(C135&gt;0,C135,D135)</f>
        <v>245.54</v>
      </c>
      <c r="I135" s="152">
        <f t="shared" ref="I135:I198" si="24">ROUND(H135*G135,2)</f>
        <v>124.66</v>
      </c>
      <c r="J135" s="143">
        <f t="shared" si="21"/>
        <v>0.79700000000000004</v>
      </c>
      <c r="K135" s="145">
        <f>'2024-25 Salary &amp; Benefits'!E$6</f>
        <v>72728</v>
      </c>
      <c r="L135" s="145">
        <f>'2024-25 Salary &amp; Benefits'!F$6</f>
        <v>78209</v>
      </c>
      <c r="M135" s="9">
        <f t="shared" ref="M135:M198" si="25">ROUND($E135*$K135*$J135,2)</f>
        <v>57964.22</v>
      </c>
      <c r="N135" s="9">
        <f t="shared" ref="N135:N198" si="26">ROUND($L135*$F135*$J135,2)-$M135</f>
        <v>4368.3499999999985</v>
      </c>
      <c r="O135" s="9">
        <f>'2024-25 Salary &amp; Benefits'!G$6</f>
        <v>14418.72</v>
      </c>
      <c r="P135" s="146">
        <f>'2024-25 Salary &amp; Benefits'!H$6</f>
        <v>0.18149999999999999</v>
      </c>
      <c r="Q135" s="146">
        <f>'2024-25 Salary &amp; Benefits'!I$6</f>
        <v>0.17510000000000001</v>
      </c>
      <c r="R135" s="9">
        <f t="shared" ref="R135:R198" si="27">ROUND(M135*P135+N135*Q135+J135*O135,2)</f>
        <v>22777.119999999999</v>
      </c>
      <c r="S135" s="9">
        <f t="shared" si="22"/>
        <v>1038.8800000000001</v>
      </c>
      <c r="T135" s="9">
        <f t="shared" ref="T135:T198" si="28">ROUND(S135*Q135,2)</f>
        <v>181.91</v>
      </c>
      <c r="U135" s="9">
        <f t="shared" ref="U135:U198" si="29">SUM(S135:T135)</f>
        <v>1220.7900000000002</v>
      </c>
      <c r="V135" s="9">
        <f t="shared" ref="V135:V198" si="30">SUM(R135,M135:N135,U135)</f>
        <v>86330.48</v>
      </c>
    </row>
    <row r="136" spans="1:22">
      <c r="A136" s="107" t="s">
        <v>2426</v>
      </c>
      <c r="B136" s="2" t="s">
        <v>1515</v>
      </c>
      <c r="C136" s="73">
        <f>IF(A136=Summary!$B$9,Summary!$F$9,0)</f>
        <v>0</v>
      </c>
      <c r="D136" s="114">
        <f>VLOOKUP(A136,AAFTE!$A:$AE,3,0)</f>
        <v>222.14</v>
      </c>
      <c r="E136" s="149">
        <f>VLOOKUP($A136,'2024-25 Salary &amp; Benefits'!$A:$I,3,)</f>
        <v>1.1200000000000001</v>
      </c>
      <c r="F136" s="149">
        <f>VLOOKUP($A136,'2024-25 Salary &amp; Benefits'!$A:$I,4,)</f>
        <v>1.1200000000000001</v>
      </c>
      <c r="G136" s="150">
        <f>VLOOKUP(A136,'CEDARS District FRPL'!$A:$C,3,)</f>
        <v>0.60089999999999999</v>
      </c>
      <c r="H136" s="151">
        <f t="shared" si="23"/>
        <v>222.14</v>
      </c>
      <c r="I136" s="152">
        <f t="shared" si="24"/>
        <v>133.47999999999999</v>
      </c>
      <c r="J136" s="143">
        <f t="shared" si="21"/>
        <v>0.85299999999999998</v>
      </c>
      <c r="K136" s="145">
        <f>'2024-25 Salary &amp; Benefits'!E$6</f>
        <v>72728</v>
      </c>
      <c r="L136" s="145">
        <f>'2024-25 Salary &amp; Benefits'!F$6</f>
        <v>78209</v>
      </c>
      <c r="M136" s="9">
        <f t="shared" si="25"/>
        <v>69481.42</v>
      </c>
      <c r="N136" s="9">
        <f t="shared" si="26"/>
        <v>5236.3300000000017</v>
      </c>
      <c r="O136" s="9">
        <f>'2024-25 Salary &amp; Benefits'!G$6</f>
        <v>14418.72</v>
      </c>
      <c r="P136" s="146">
        <f>'2024-25 Salary &amp; Benefits'!H$6</f>
        <v>0.18149999999999999</v>
      </c>
      <c r="Q136" s="146">
        <f>'2024-25 Salary &amp; Benefits'!I$6</f>
        <v>0.17510000000000001</v>
      </c>
      <c r="R136" s="9">
        <f t="shared" si="27"/>
        <v>25826.93</v>
      </c>
      <c r="S136" s="9">
        <f t="shared" si="22"/>
        <v>1245.3</v>
      </c>
      <c r="T136" s="9">
        <f t="shared" si="28"/>
        <v>218.05</v>
      </c>
      <c r="U136" s="9">
        <f t="shared" si="29"/>
        <v>1463.35</v>
      </c>
      <c r="V136" s="9">
        <f t="shared" si="30"/>
        <v>102008.03000000001</v>
      </c>
    </row>
    <row r="137" spans="1:22">
      <c r="A137" t="s">
        <v>3025</v>
      </c>
      <c r="B137" t="s">
        <v>3123</v>
      </c>
      <c r="C137" s="73">
        <f>IF(A137=Summary!$B$9,Summary!$F$9,0)</f>
        <v>0</v>
      </c>
      <c r="D137" s="114">
        <f>VLOOKUP(A137,AAFTE!$A:$AE,3,0)</f>
        <v>28.55</v>
      </c>
      <c r="E137" s="149">
        <f>VLOOKUP($A137,'2024-25 Salary &amp; Benefits'!$A:$I,3,)</f>
        <v>1</v>
      </c>
      <c r="F137" s="149">
        <f>VLOOKUP($A137,'2024-25 Salary &amp; Benefits'!$A:$I,4,)</f>
        <v>1</v>
      </c>
      <c r="G137" s="150">
        <f>VLOOKUP(A137,'CEDARS District FRPL'!$A:$C,3,)</f>
        <v>0.87180000000000002</v>
      </c>
      <c r="H137" s="151">
        <f t="shared" si="23"/>
        <v>28.55</v>
      </c>
      <c r="I137" s="152">
        <f t="shared" si="24"/>
        <v>24.89</v>
      </c>
      <c r="J137" s="143">
        <f t="shared" si="21"/>
        <v>0.159</v>
      </c>
      <c r="K137" s="145">
        <f>'2024-25 Salary &amp; Benefits'!E$6</f>
        <v>72728</v>
      </c>
      <c r="L137" s="145">
        <f>'2024-25 Salary &amp; Benefits'!F$6</f>
        <v>78209</v>
      </c>
      <c r="M137" s="9">
        <f t="shared" si="25"/>
        <v>11563.75</v>
      </c>
      <c r="N137" s="9">
        <f t="shared" si="26"/>
        <v>871.47999999999956</v>
      </c>
      <c r="O137" s="9">
        <f>'2024-25 Salary &amp; Benefits'!G$6</f>
        <v>14418.72</v>
      </c>
      <c r="P137" s="146">
        <f>'2024-25 Salary &amp; Benefits'!H$6</f>
        <v>0.18149999999999999</v>
      </c>
      <c r="Q137" s="146">
        <f>'2024-25 Salary &amp; Benefits'!I$6</f>
        <v>0.17510000000000001</v>
      </c>
      <c r="R137" s="9">
        <f t="shared" si="27"/>
        <v>4543.99</v>
      </c>
      <c r="S137" s="9">
        <f t="shared" si="22"/>
        <v>207.25</v>
      </c>
      <c r="T137" s="9">
        <f t="shared" si="28"/>
        <v>36.29</v>
      </c>
      <c r="U137" s="9">
        <f t="shared" si="29"/>
        <v>243.54</v>
      </c>
      <c r="V137" s="9">
        <f t="shared" si="30"/>
        <v>17222.760000000002</v>
      </c>
    </row>
    <row r="138" spans="1:22">
      <c r="A138" s="107" t="s">
        <v>2504</v>
      </c>
      <c r="B138" s="2" t="s">
        <v>2101</v>
      </c>
      <c r="C138" s="73">
        <f>IF(A138=Summary!$B$9,Summary!$F$9,0)</f>
        <v>0</v>
      </c>
      <c r="D138" s="114">
        <f>VLOOKUP(A138,AAFTE!$A:$AE,3,0)</f>
        <v>397.9</v>
      </c>
      <c r="E138" s="149">
        <f>VLOOKUP($A138,'2024-25 Salary &amp; Benefits'!$A:$I,3,)</f>
        <v>1.06</v>
      </c>
      <c r="F138" s="149">
        <f>VLOOKUP($A138,'2024-25 Salary &amp; Benefits'!$A:$I,4,)</f>
        <v>1.06</v>
      </c>
      <c r="G138" s="150">
        <f>VLOOKUP(A138,'CEDARS District FRPL'!$A:$C,3,)</f>
        <v>0.92859999999999998</v>
      </c>
      <c r="H138" s="151">
        <f t="shared" si="23"/>
        <v>397.9</v>
      </c>
      <c r="I138" s="152">
        <f t="shared" si="24"/>
        <v>369.49</v>
      </c>
      <c r="J138" s="143">
        <f t="shared" si="21"/>
        <v>2.3620000000000001</v>
      </c>
      <c r="K138" s="145">
        <f>'2024-25 Salary &amp; Benefits'!E$6</f>
        <v>72728</v>
      </c>
      <c r="L138" s="145">
        <f>'2024-25 Salary &amp; Benefits'!F$6</f>
        <v>78209</v>
      </c>
      <c r="M138" s="9">
        <f t="shared" si="25"/>
        <v>182090.55</v>
      </c>
      <c r="N138" s="9">
        <f t="shared" si="26"/>
        <v>13722.890000000014</v>
      </c>
      <c r="O138" s="9">
        <f>'2024-25 Salary &amp; Benefits'!G$6</f>
        <v>14418.72</v>
      </c>
      <c r="P138" s="146">
        <f>'2024-25 Salary &amp; Benefits'!H$6</f>
        <v>0.18149999999999999</v>
      </c>
      <c r="Q138" s="146">
        <f>'2024-25 Salary &amp; Benefits'!I$6</f>
        <v>0.17510000000000001</v>
      </c>
      <c r="R138" s="9">
        <f t="shared" si="27"/>
        <v>69509.33</v>
      </c>
      <c r="S138" s="9">
        <f t="shared" si="22"/>
        <v>3263.56</v>
      </c>
      <c r="T138" s="9">
        <f t="shared" si="28"/>
        <v>571.45000000000005</v>
      </c>
      <c r="U138" s="9">
        <f t="shared" si="29"/>
        <v>3835.01</v>
      </c>
      <c r="V138" s="9">
        <f t="shared" si="30"/>
        <v>269157.78000000003</v>
      </c>
    </row>
    <row r="139" spans="1:22">
      <c r="A139" s="107" t="s">
        <v>2362</v>
      </c>
      <c r="B139" s="2" t="s">
        <v>1116</v>
      </c>
      <c r="C139" s="73">
        <f>IF(A139=Summary!$B$9,Summary!$F$9,0)</f>
        <v>0</v>
      </c>
      <c r="D139" s="114">
        <f>VLOOKUP(A139,AAFTE!$A:$AE,3,0)</f>
        <v>202.35</v>
      </c>
      <c r="E139" s="149">
        <f>VLOOKUP($A139,'2024-25 Salary &amp; Benefits'!$A:$I,3,)</f>
        <v>1</v>
      </c>
      <c r="F139" s="149">
        <f>VLOOKUP($A139,'2024-25 Salary &amp; Benefits'!$A:$I,4,)</f>
        <v>1</v>
      </c>
      <c r="G139" s="150">
        <f>VLOOKUP(A139,'CEDARS District FRPL'!$A:$C,3,)</f>
        <v>0.62380000000000002</v>
      </c>
      <c r="H139" s="151">
        <f t="shared" si="23"/>
        <v>202.35</v>
      </c>
      <c r="I139" s="152">
        <f t="shared" si="24"/>
        <v>126.23</v>
      </c>
      <c r="J139" s="143">
        <f t="shared" si="21"/>
        <v>0.80700000000000005</v>
      </c>
      <c r="K139" s="145">
        <f>'2024-25 Salary &amp; Benefits'!E$6</f>
        <v>72728</v>
      </c>
      <c r="L139" s="145">
        <f>'2024-25 Salary &amp; Benefits'!F$6</f>
        <v>78209</v>
      </c>
      <c r="M139" s="9">
        <f t="shared" si="25"/>
        <v>58691.5</v>
      </c>
      <c r="N139" s="9">
        <f t="shared" si="26"/>
        <v>4423.1600000000035</v>
      </c>
      <c r="O139" s="9">
        <f>'2024-25 Salary &amp; Benefits'!G$6</f>
        <v>14418.72</v>
      </c>
      <c r="P139" s="146">
        <f>'2024-25 Salary &amp; Benefits'!H$6</f>
        <v>0.18149999999999999</v>
      </c>
      <c r="Q139" s="146">
        <f>'2024-25 Salary &amp; Benefits'!I$6</f>
        <v>0.17510000000000001</v>
      </c>
      <c r="R139" s="9">
        <f t="shared" si="27"/>
        <v>23062.91</v>
      </c>
      <c r="S139" s="9">
        <f t="shared" si="22"/>
        <v>1051.9100000000001</v>
      </c>
      <c r="T139" s="9">
        <f t="shared" si="28"/>
        <v>184.19</v>
      </c>
      <c r="U139" s="9">
        <f t="shared" si="29"/>
        <v>1236.1000000000001</v>
      </c>
      <c r="V139" s="9">
        <f t="shared" si="30"/>
        <v>87413.670000000013</v>
      </c>
    </row>
    <row r="140" spans="1:22">
      <c r="A140" s="107" t="s">
        <v>2500</v>
      </c>
      <c r="B140" s="2" t="s">
        <v>2076</v>
      </c>
      <c r="C140" s="73">
        <f>IF(A140=Summary!$B$9,Summary!$F$9,0)</f>
        <v>0</v>
      </c>
      <c r="D140" s="114">
        <f>VLOOKUP(A140,AAFTE!$A:$AE,3,0)</f>
        <v>3509.35</v>
      </c>
      <c r="E140" s="149">
        <f>VLOOKUP($A140,'2024-25 Salary &amp; Benefits'!$A:$I,3,)</f>
        <v>1.1200000000000001</v>
      </c>
      <c r="F140" s="149">
        <f>VLOOKUP($A140,'2024-25 Salary &amp; Benefits'!$A:$I,4,)</f>
        <v>1.1200000000000001</v>
      </c>
      <c r="G140" s="150">
        <f>VLOOKUP(A140,'CEDARS District FRPL'!$A:$C,3,)</f>
        <v>0.40889999999999999</v>
      </c>
      <c r="H140" s="151">
        <f t="shared" si="23"/>
        <v>3509.35</v>
      </c>
      <c r="I140" s="152">
        <f t="shared" si="24"/>
        <v>1434.97</v>
      </c>
      <c r="J140" s="143">
        <f t="shared" si="21"/>
        <v>9.1739999999999995</v>
      </c>
      <c r="K140" s="145">
        <f>'2024-25 Salary &amp; Benefits'!E$6</f>
        <v>72728</v>
      </c>
      <c r="L140" s="145">
        <f>'2024-25 Salary &amp; Benefits'!F$6</f>
        <v>78209</v>
      </c>
      <c r="M140" s="9">
        <f t="shared" si="25"/>
        <v>747271.47</v>
      </c>
      <c r="N140" s="9">
        <f t="shared" si="26"/>
        <v>56316.619999999995</v>
      </c>
      <c r="O140" s="9">
        <f>'2024-25 Salary &amp; Benefits'!G$6</f>
        <v>14418.72</v>
      </c>
      <c r="P140" s="146">
        <f>'2024-25 Salary &amp; Benefits'!H$6</f>
        <v>0.18149999999999999</v>
      </c>
      <c r="Q140" s="146">
        <f>'2024-25 Salary &amp; Benefits'!I$6</f>
        <v>0.17510000000000001</v>
      </c>
      <c r="R140" s="9">
        <f t="shared" si="27"/>
        <v>277768.15000000002</v>
      </c>
      <c r="S140" s="9">
        <f t="shared" si="22"/>
        <v>13393.13</v>
      </c>
      <c r="T140" s="9">
        <f t="shared" si="28"/>
        <v>2345.14</v>
      </c>
      <c r="U140" s="9">
        <f t="shared" si="29"/>
        <v>15738.269999999999</v>
      </c>
      <c r="V140" s="9">
        <f t="shared" si="30"/>
        <v>1097094.51</v>
      </c>
    </row>
    <row r="141" spans="1:22">
      <c r="A141" s="107" t="s">
        <v>2523</v>
      </c>
      <c r="B141" s="2" t="s">
        <v>2173</v>
      </c>
      <c r="C141" s="73">
        <f>IF(A141=Summary!$B$9,Summary!$F$9,0)</f>
        <v>0</v>
      </c>
      <c r="D141" s="114">
        <f>VLOOKUP(A141,AAFTE!$A:$AE,3,0)</f>
        <v>760.99</v>
      </c>
      <c r="E141" s="149">
        <f>VLOOKUP($A141,'2024-25 Salary &amp; Benefits'!$A:$I,3,)</f>
        <v>1</v>
      </c>
      <c r="F141" s="149">
        <f>VLOOKUP($A141,'2024-25 Salary &amp; Benefits'!$A:$I,4,)</f>
        <v>1</v>
      </c>
      <c r="G141" s="150">
        <f>VLOOKUP(A141,'CEDARS District FRPL'!$A:$C,3,)</f>
        <v>0.99119999999999997</v>
      </c>
      <c r="H141" s="151">
        <f t="shared" si="23"/>
        <v>760.99</v>
      </c>
      <c r="I141" s="152">
        <f t="shared" si="24"/>
        <v>754.29</v>
      </c>
      <c r="J141" s="143">
        <f t="shared" si="21"/>
        <v>4.8220000000000001</v>
      </c>
      <c r="K141" s="145">
        <f>'2024-25 Salary &amp; Benefits'!E$6</f>
        <v>72728</v>
      </c>
      <c r="L141" s="145">
        <f>'2024-25 Salary &amp; Benefits'!F$6</f>
        <v>78209</v>
      </c>
      <c r="M141" s="9">
        <f t="shared" si="25"/>
        <v>350694.42</v>
      </c>
      <c r="N141" s="9">
        <f t="shared" si="26"/>
        <v>26429.380000000005</v>
      </c>
      <c r="O141" s="9">
        <f>'2024-25 Salary &amp; Benefits'!G$6</f>
        <v>14418.72</v>
      </c>
      <c r="P141" s="146">
        <f>'2024-25 Salary &amp; Benefits'!H$6</f>
        <v>0.18149999999999999</v>
      </c>
      <c r="Q141" s="146">
        <f>'2024-25 Salary &amp; Benefits'!I$6</f>
        <v>0.17510000000000001</v>
      </c>
      <c r="R141" s="9">
        <f t="shared" si="27"/>
        <v>137805.89000000001</v>
      </c>
      <c r="S141" s="9">
        <f t="shared" si="22"/>
        <v>6285.4</v>
      </c>
      <c r="T141" s="9">
        <f t="shared" si="28"/>
        <v>1100.57</v>
      </c>
      <c r="U141" s="9">
        <f t="shared" si="29"/>
        <v>7385.9699999999993</v>
      </c>
      <c r="V141" s="9">
        <f t="shared" si="30"/>
        <v>522315.66</v>
      </c>
    </row>
    <row r="142" spans="1:22">
      <c r="A142" s="107" t="s">
        <v>2276</v>
      </c>
      <c r="B142" s="2" t="s">
        <v>350</v>
      </c>
      <c r="C142" s="73">
        <f>IF(A142=Summary!$B$9,Summary!$F$9,0)</f>
        <v>0</v>
      </c>
      <c r="D142" s="114">
        <f>VLOOKUP(A142,AAFTE!$A:$AE,3,0)</f>
        <v>100.63</v>
      </c>
      <c r="E142" s="149">
        <f>VLOOKUP($A142,'2024-25 Salary &amp; Benefits'!$A:$I,3,)</f>
        <v>1</v>
      </c>
      <c r="F142" s="149">
        <f>VLOOKUP($A142,'2024-25 Salary &amp; Benefits'!$A:$I,4,)</f>
        <v>1</v>
      </c>
      <c r="G142" s="150">
        <f>VLOOKUP(A142,'CEDARS District FRPL'!$A:$C,3,)</f>
        <v>0.73629999999999995</v>
      </c>
      <c r="H142" s="151">
        <f t="shared" si="23"/>
        <v>100.63</v>
      </c>
      <c r="I142" s="152">
        <f t="shared" si="24"/>
        <v>74.09</v>
      </c>
      <c r="J142" s="143">
        <f t="shared" si="21"/>
        <v>0.47399999999999998</v>
      </c>
      <c r="K142" s="145">
        <f>'2024-25 Salary &amp; Benefits'!E$6</f>
        <v>72728</v>
      </c>
      <c r="L142" s="145">
        <f>'2024-25 Salary &amp; Benefits'!F$6</f>
        <v>78209</v>
      </c>
      <c r="M142" s="9">
        <f t="shared" si="25"/>
        <v>34473.07</v>
      </c>
      <c r="N142" s="9">
        <f t="shared" si="26"/>
        <v>2598</v>
      </c>
      <c r="O142" s="9">
        <f>'2024-25 Salary &amp; Benefits'!G$6</f>
        <v>14418.72</v>
      </c>
      <c r="P142" s="146">
        <f>'2024-25 Salary &amp; Benefits'!H$6</f>
        <v>0.18149999999999999</v>
      </c>
      <c r="Q142" s="146">
        <f>'2024-25 Salary &amp; Benefits'!I$6</f>
        <v>0.17510000000000001</v>
      </c>
      <c r="R142" s="9">
        <f t="shared" si="27"/>
        <v>13546.25</v>
      </c>
      <c r="S142" s="9">
        <f t="shared" si="22"/>
        <v>617.85</v>
      </c>
      <c r="T142" s="9">
        <f t="shared" si="28"/>
        <v>108.19</v>
      </c>
      <c r="U142" s="9">
        <f t="shared" si="29"/>
        <v>726.04</v>
      </c>
      <c r="V142" s="9">
        <f t="shared" si="30"/>
        <v>51343.360000000001</v>
      </c>
    </row>
    <row r="143" spans="1:22">
      <c r="A143" s="107" t="s">
        <v>2242</v>
      </c>
      <c r="B143" s="2" t="s">
        <v>94</v>
      </c>
      <c r="C143" s="73">
        <f>IF(A143=Summary!$B$9,Summary!$F$9,0)</f>
        <v>0</v>
      </c>
      <c r="D143" s="114">
        <f>VLOOKUP(A143,AAFTE!$A:$AE,3,0)</f>
        <v>647.54999999999995</v>
      </c>
      <c r="E143" s="149">
        <f>VLOOKUP($A143,'2024-25 Salary &amp; Benefits'!$A:$I,3,)</f>
        <v>1</v>
      </c>
      <c r="F143" s="149">
        <f>VLOOKUP($A143,'2024-25 Salary &amp; Benefits'!$A:$I,4,)</f>
        <v>1</v>
      </c>
      <c r="G143" s="150">
        <f>VLOOKUP(A143,'CEDARS District FRPL'!$A:$C,3,)</f>
        <v>0.65839999999999999</v>
      </c>
      <c r="H143" s="151">
        <f t="shared" si="23"/>
        <v>647.54999999999995</v>
      </c>
      <c r="I143" s="152">
        <f t="shared" si="24"/>
        <v>426.35</v>
      </c>
      <c r="J143" s="143">
        <f t="shared" si="21"/>
        <v>2.726</v>
      </c>
      <c r="K143" s="145">
        <f>'2024-25 Salary &amp; Benefits'!E$6</f>
        <v>72728</v>
      </c>
      <c r="L143" s="145">
        <f>'2024-25 Salary &amp; Benefits'!F$6</f>
        <v>78209</v>
      </c>
      <c r="M143" s="9">
        <f t="shared" si="25"/>
        <v>198256.53</v>
      </c>
      <c r="N143" s="9">
        <f t="shared" si="26"/>
        <v>14941.200000000012</v>
      </c>
      <c r="O143" s="9">
        <f>'2024-25 Salary &amp; Benefits'!G$6</f>
        <v>14418.72</v>
      </c>
      <c r="P143" s="146">
        <f>'2024-25 Salary &amp; Benefits'!H$6</f>
        <v>0.18149999999999999</v>
      </c>
      <c r="Q143" s="146">
        <f>'2024-25 Salary &amp; Benefits'!I$6</f>
        <v>0.17510000000000001</v>
      </c>
      <c r="R143" s="9">
        <f t="shared" si="27"/>
        <v>77905.2</v>
      </c>
      <c r="S143" s="9">
        <f t="shared" si="22"/>
        <v>3553.3</v>
      </c>
      <c r="T143" s="9">
        <f t="shared" si="28"/>
        <v>622.17999999999995</v>
      </c>
      <c r="U143" s="9">
        <f t="shared" si="29"/>
        <v>4175.4800000000005</v>
      </c>
      <c r="V143" s="9">
        <f t="shared" si="30"/>
        <v>295278.40999999997</v>
      </c>
    </row>
    <row r="144" spans="1:22">
      <c r="A144" s="107" t="s">
        <v>2387</v>
      </c>
      <c r="B144" s="2" t="s">
        <v>1199</v>
      </c>
      <c r="C144" s="73">
        <f>IF(A144=Summary!$B$9,Summary!$F$9,0)</f>
        <v>0</v>
      </c>
      <c r="D144" s="114">
        <f>VLOOKUP(A144,AAFTE!$A:$AE,3,0)</f>
        <v>874.15</v>
      </c>
      <c r="E144" s="149">
        <f>VLOOKUP($A144,'2024-25 Salary &amp; Benefits'!$A:$I,3,)</f>
        <v>1</v>
      </c>
      <c r="F144" s="149">
        <f>VLOOKUP($A144,'2024-25 Salary &amp; Benefits'!$A:$I,4,)</f>
        <v>1</v>
      </c>
      <c r="G144" s="150">
        <f>VLOOKUP(A144,'CEDARS District FRPL'!$A:$C,3,)</f>
        <v>0.37040000000000001</v>
      </c>
      <c r="H144" s="151">
        <f t="shared" si="23"/>
        <v>874.15</v>
      </c>
      <c r="I144" s="152">
        <f t="shared" si="24"/>
        <v>323.79000000000002</v>
      </c>
      <c r="J144" s="143">
        <f t="shared" si="21"/>
        <v>2.0699999999999998</v>
      </c>
      <c r="K144" s="145">
        <f>'2024-25 Salary &amp; Benefits'!E$6</f>
        <v>72728</v>
      </c>
      <c r="L144" s="145">
        <f>'2024-25 Salary &amp; Benefits'!F$6</f>
        <v>78209</v>
      </c>
      <c r="M144" s="9">
        <f t="shared" si="25"/>
        <v>150546.96</v>
      </c>
      <c r="N144" s="9">
        <f t="shared" si="26"/>
        <v>11345.670000000013</v>
      </c>
      <c r="O144" s="9">
        <f>'2024-25 Salary &amp; Benefits'!G$6</f>
        <v>14418.72</v>
      </c>
      <c r="P144" s="146">
        <f>'2024-25 Salary &amp; Benefits'!H$6</f>
        <v>0.18149999999999999</v>
      </c>
      <c r="Q144" s="146">
        <f>'2024-25 Salary &amp; Benefits'!I$6</f>
        <v>0.17510000000000001</v>
      </c>
      <c r="R144" s="9">
        <f t="shared" si="27"/>
        <v>59157.65</v>
      </c>
      <c r="S144" s="9">
        <f t="shared" si="22"/>
        <v>2698.21</v>
      </c>
      <c r="T144" s="9">
        <f t="shared" si="28"/>
        <v>472.46</v>
      </c>
      <c r="U144" s="9">
        <f t="shared" si="29"/>
        <v>3170.67</v>
      </c>
      <c r="V144" s="9">
        <f t="shared" si="30"/>
        <v>224220.95</v>
      </c>
    </row>
    <row r="145" spans="1:22">
      <c r="A145" s="107" t="s">
        <v>2478</v>
      </c>
      <c r="B145" s="2" t="s">
        <v>1925</v>
      </c>
      <c r="C145" s="73">
        <f>IF(A145=Summary!$B$9,Summary!$F$9,0)</f>
        <v>0</v>
      </c>
      <c r="D145" s="114">
        <f>VLOOKUP(A145,AAFTE!$A:$AE,3,0)</f>
        <v>491.18</v>
      </c>
      <c r="E145" s="149">
        <f>VLOOKUP($A145,'2024-25 Salary &amp; Benefits'!$A:$I,3,)</f>
        <v>1</v>
      </c>
      <c r="F145" s="149">
        <f>VLOOKUP($A145,'2024-25 Salary &amp; Benefits'!$A:$I,4,)</f>
        <v>1</v>
      </c>
      <c r="G145" s="150">
        <f>VLOOKUP(A145,'CEDARS District FRPL'!$A:$C,3,)</f>
        <v>0.78349999999999997</v>
      </c>
      <c r="H145" s="151">
        <f t="shared" si="23"/>
        <v>491.18</v>
      </c>
      <c r="I145" s="152">
        <f t="shared" si="24"/>
        <v>384.84</v>
      </c>
      <c r="J145" s="143">
        <f t="shared" si="21"/>
        <v>2.46</v>
      </c>
      <c r="K145" s="145">
        <f>'2024-25 Salary &amp; Benefits'!E$6</f>
        <v>72728</v>
      </c>
      <c r="L145" s="145">
        <f>'2024-25 Salary &amp; Benefits'!F$6</f>
        <v>78209</v>
      </c>
      <c r="M145" s="9">
        <f t="shared" si="25"/>
        <v>178910.88</v>
      </c>
      <c r="N145" s="9">
        <f t="shared" si="26"/>
        <v>13483.260000000009</v>
      </c>
      <c r="O145" s="9">
        <f>'2024-25 Salary &amp; Benefits'!G$6</f>
        <v>14418.72</v>
      </c>
      <c r="P145" s="146">
        <f>'2024-25 Salary &amp; Benefits'!H$6</f>
        <v>0.18149999999999999</v>
      </c>
      <c r="Q145" s="146">
        <f>'2024-25 Salary &amp; Benefits'!I$6</f>
        <v>0.17510000000000001</v>
      </c>
      <c r="R145" s="9">
        <f t="shared" si="27"/>
        <v>70303.289999999994</v>
      </c>
      <c r="S145" s="9">
        <f t="shared" si="22"/>
        <v>3206.57</v>
      </c>
      <c r="T145" s="9">
        <f t="shared" si="28"/>
        <v>561.47</v>
      </c>
      <c r="U145" s="9">
        <f t="shared" si="29"/>
        <v>3768.04</v>
      </c>
      <c r="V145" s="9">
        <f t="shared" si="30"/>
        <v>266465.46999999997</v>
      </c>
    </row>
    <row r="146" spans="1:22">
      <c r="A146" s="107" t="s">
        <v>2444</v>
      </c>
      <c r="B146" s="2" t="s">
        <v>1668</v>
      </c>
      <c r="C146" s="73">
        <f>IF(A146=Summary!$B$9,Summary!$F$9,0)</f>
        <v>0</v>
      </c>
      <c r="D146" s="114">
        <f>VLOOKUP(A146,AAFTE!$A:$AE,3,0)</f>
        <v>9472.9500000000007</v>
      </c>
      <c r="E146" s="149">
        <f>VLOOKUP($A146,'2024-25 Salary &amp; Benefits'!$A:$I,3,)</f>
        <v>1.18</v>
      </c>
      <c r="F146" s="149">
        <f>VLOOKUP($A146,'2024-25 Salary &amp; Benefits'!$A:$I,4,)</f>
        <v>1.18</v>
      </c>
      <c r="G146" s="150">
        <f>VLOOKUP(A146,'CEDARS District FRPL'!$A:$C,3,)</f>
        <v>0.50609999999999999</v>
      </c>
      <c r="H146" s="151">
        <f t="shared" si="23"/>
        <v>9472.9500000000007</v>
      </c>
      <c r="I146" s="152">
        <f t="shared" si="24"/>
        <v>4794.26</v>
      </c>
      <c r="J146" s="143">
        <f t="shared" si="21"/>
        <v>30.651</v>
      </c>
      <c r="K146" s="145">
        <f>'2024-25 Salary &amp; Benefits'!E$6</f>
        <v>72728</v>
      </c>
      <c r="L146" s="145">
        <f>'2024-25 Salary &amp; Benefits'!F$6</f>
        <v>78209</v>
      </c>
      <c r="M146" s="9">
        <f t="shared" si="25"/>
        <v>2630439.4</v>
      </c>
      <c r="N146" s="9">
        <f t="shared" si="26"/>
        <v>198237.79000000004</v>
      </c>
      <c r="O146" s="9">
        <f>'2024-25 Salary &amp; Benefits'!G$6</f>
        <v>14418.72</v>
      </c>
      <c r="P146" s="146">
        <f>'2024-25 Salary &amp; Benefits'!H$6</f>
        <v>0.18149999999999999</v>
      </c>
      <c r="Q146" s="146">
        <f>'2024-25 Salary &amp; Benefits'!I$6</f>
        <v>0.17510000000000001</v>
      </c>
      <c r="R146" s="9">
        <f t="shared" si="27"/>
        <v>954084.37</v>
      </c>
      <c r="S146" s="9">
        <f t="shared" si="22"/>
        <v>47144.62</v>
      </c>
      <c r="T146" s="9">
        <f t="shared" si="28"/>
        <v>8255.02</v>
      </c>
      <c r="U146" s="9">
        <f t="shared" si="29"/>
        <v>55399.64</v>
      </c>
      <c r="V146" s="9">
        <f t="shared" si="30"/>
        <v>3838161.2</v>
      </c>
    </row>
    <row r="147" spans="1:22">
      <c r="A147" s="107" t="s">
        <v>2301</v>
      </c>
      <c r="B147" s="2" t="s">
        <v>482</v>
      </c>
      <c r="C147" s="73">
        <f>IF(A147=Summary!$B$9,Summary!$F$9,0)</f>
        <v>0</v>
      </c>
      <c r="D147" s="114">
        <f>VLOOKUP(A147,AAFTE!$A:$AE,3,0)</f>
        <v>318.95999999999998</v>
      </c>
      <c r="E147" s="149">
        <f>VLOOKUP($A147,'2024-25 Salary &amp; Benefits'!$A:$I,3,)</f>
        <v>1</v>
      </c>
      <c r="F147" s="149">
        <f>VLOOKUP($A147,'2024-25 Salary &amp; Benefits'!$A:$I,4,)</f>
        <v>1</v>
      </c>
      <c r="G147" s="150">
        <f>VLOOKUP(A147,'CEDARS District FRPL'!$A:$C,3,)</f>
        <v>0.62709999999999999</v>
      </c>
      <c r="H147" s="151">
        <f t="shared" si="23"/>
        <v>318.95999999999998</v>
      </c>
      <c r="I147" s="152">
        <f t="shared" si="24"/>
        <v>200.02</v>
      </c>
      <c r="J147" s="143">
        <f t="shared" si="21"/>
        <v>1.2789999999999999</v>
      </c>
      <c r="K147" s="145">
        <f>'2024-25 Salary &amp; Benefits'!E$6</f>
        <v>72728</v>
      </c>
      <c r="L147" s="145">
        <f>'2024-25 Salary &amp; Benefits'!F$6</f>
        <v>78209</v>
      </c>
      <c r="M147" s="9">
        <f t="shared" si="25"/>
        <v>93019.11</v>
      </c>
      <c r="N147" s="9">
        <f t="shared" si="26"/>
        <v>7010.1999999999971</v>
      </c>
      <c r="O147" s="9">
        <f>'2024-25 Salary &amp; Benefits'!G$6</f>
        <v>14418.72</v>
      </c>
      <c r="P147" s="146">
        <f>'2024-25 Salary &amp; Benefits'!H$6</f>
        <v>0.18149999999999999</v>
      </c>
      <c r="Q147" s="146">
        <f>'2024-25 Salary &amp; Benefits'!I$6</f>
        <v>0.17510000000000001</v>
      </c>
      <c r="R147" s="9">
        <f t="shared" si="27"/>
        <v>36552</v>
      </c>
      <c r="S147" s="9">
        <f t="shared" si="22"/>
        <v>1667.16</v>
      </c>
      <c r="T147" s="9">
        <f t="shared" si="28"/>
        <v>291.92</v>
      </c>
      <c r="U147" s="9">
        <f t="shared" si="29"/>
        <v>1959.0800000000002</v>
      </c>
      <c r="V147" s="9">
        <f t="shared" si="30"/>
        <v>138540.38999999998</v>
      </c>
    </row>
    <row r="148" spans="1:22">
      <c r="A148" s="107" t="s">
        <v>2458</v>
      </c>
      <c r="B148" s="2" t="s">
        <v>1812</v>
      </c>
      <c r="C148" s="73">
        <f>IF(A148=Summary!$B$9,Summary!$F$9,0)</f>
        <v>0</v>
      </c>
      <c r="D148" s="114">
        <f>VLOOKUP(A148,AAFTE!$A:$AE,3,0)</f>
        <v>10249.91</v>
      </c>
      <c r="E148" s="149">
        <f>VLOOKUP($A148,'2024-25 Salary &amp; Benefits'!$A:$I,3,)</f>
        <v>1</v>
      </c>
      <c r="F148" s="149">
        <f>VLOOKUP($A148,'2024-25 Salary &amp; Benefits'!$A:$I,4,)</f>
        <v>1.04</v>
      </c>
      <c r="G148" s="150">
        <f>VLOOKUP(A148,'CEDARS District FRPL'!$A:$C,3,)</f>
        <v>0.30690000000000001</v>
      </c>
      <c r="H148" s="151">
        <f t="shared" si="23"/>
        <v>10249.91</v>
      </c>
      <c r="I148" s="152">
        <f t="shared" si="24"/>
        <v>3145.7</v>
      </c>
      <c r="J148" s="143">
        <f t="shared" si="21"/>
        <v>20.111999999999998</v>
      </c>
      <c r="K148" s="145">
        <f>'2024-25 Salary &amp; Benefits'!E$6</f>
        <v>72728</v>
      </c>
      <c r="L148" s="145">
        <f>'2024-25 Salary &amp; Benefits'!F$6</f>
        <v>78209</v>
      </c>
      <c r="M148" s="9">
        <f t="shared" si="25"/>
        <v>1462705.54</v>
      </c>
      <c r="N148" s="9">
        <f t="shared" si="26"/>
        <v>173151.43999999994</v>
      </c>
      <c r="O148" s="9">
        <f>'2024-25 Salary &amp; Benefits'!G$6</f>
        <v>14418.72</v>
      </c>
      <c r="P148" s="146">
        <f>'2024-25 Salary &amp; Benefits'!H$6</f>
        <v>0.18149999999999999</v>
      </c>
      <c r="Q148" s="146">
        <f>'2024-25 Salary &amp; Benefits'!I$6</f>
        <v>0.17510000000000001</v>
      </c>
      <c r="R148" s="9">
        <f t="shared" si="27"/>
        <v>585789.17000000004</v>
      </c>
      <c r="S148" s="9">
        <f t="shared" si="22"/>
        <v>27264.28</v>
      </c>
      <c r="T148" s="9">
        <f t="shared" si="28"/>
        <v>4773.9799999999996</v>
      </c>
      <c r="U148" s="9">
        <f t="shared" si="29"/>
        <v>32038.26</v>
      </c>
      <c r="V148" s="9">
        <f t="shared" si="30"/>
        <v>2253684.4099999997</v>
      </c>
    </row>
    <row r="149" spans="1:22">
      <c r="A149" s="107" t="s">
        <v>2457</v>
      </c>
      <c r="B149" s="2" t="s">
        <v>1807</v>
      </c>
      <c r="C149" s="73">
        <f>IF(A149=Summary!$B$9,Summary!$F$9,0)</f>
        <v>0</v>
      </c>
      <c r="D149" s="114">
        <f>VLOOKUP(A149,AAFTE!$A:$AE,3,0)</f>
        <v>1732.18</v>
      </c>
      <c r="E149" s="149">
        <f>VLOOKUP($A149,'2024-25 Salary &amp; Benefits'!$A:$I,3,)</f>
        <v>1</v>
      </c>
      <c r="F149" s="149">
        <f>VLOOKUP($A149,'2024-25 Salary &amp; Benefits'!$A:$I,4,)</f>
        <v>1</v>
      </c>
      <c r="G149" s="150">
        <f>VLOOKUP(A149,'CEDARS District FRPL'!$A:$C,3,)</f>
        <v>0.38790000000000002</v>
      </c>
      <c r="H149" s="151">
        <f t="shared" si="23"/>
        <v>1732.18</v>
      </c>
      <c r="I149" s="152">
        <f t="shared" si="24"/>
        <v>671.91</v>
      </c>
      <c r="J149" s="143">
        <f t="shared" si="21"/>
        <v>4.2960000000000003</v>
      </c>
      <c r="K149" s="145">
        <f>'2024-25 Salary &amp; Benefits'!E$6</f>
        <v>72728</v>
      </c>
      <c r="L149" s="145">
        <f>'2024-25 Salary &amp; Benefits'!F$6</f>
        <v>78209</v>
      </c>
      <c r="M149" s="9">
        <f t="shared" si="25"/>
        <v>312439.49</v>
      </c>
      <c r="N149" s="9">
        <f t="shared" si="26"/>
        <v>23546.369999999995</v>
      </c>
      <c r="O149" s="9">
        <f>'2024-25 Salary &amp; Benefits'!G$6</f>
        <v>14418.72</v>
      </c>
      <c r="P149" s="146">
        <f>'2024-25 Salary &amp; Benefits'!H$6</f>
        <v>0.18149999999999999</v>
      </c>
      <c r="Q149" s="146">
        <f>'2024-25 Salary &amp; Benefits'!I$6</f>
        <v>0.17510000000000001</v>
      </c>
      <c r="R149" s="9">
        <f t="shared" si="27"/>
        <v>122773.56</v>
      </c>
      <c r="S149" s="9">
        <f t="shared" si="22"/>
        <v>5599.76</v>
      </c>
      <c r="T149" s="9">
        <f t="shared" si="28"/>
        <v>980.52</v>
      </c>
      <c r="U149" s="9">
        <f t="shared" si="29"/>
        <v>6580.2800000000007</v>
      </c>
      <c r="V149" s="9">
        <f t="shared" si="30"/>
        <v>465339.7</v>
      </c>
    </row>
    <row r="150" spans="1:22">
      <c r="A150" s="107" t="s">
        <v>2322</v>
      </c>
      <c r="B150" s="2" t="s">
        <v>692</v>
      </c>
      <c r="C150" s="73">
        <f>IF(A150=Summary!$B$9,Summary!$F$9,0)</f>
        <v>0</v>
      </c>
      <c r="D150" s="114">
        <f>VLOOKUP(A150,AAFTE!$A:$AE,3,0)</f>
        <v>3919.91</v>
      </c>
      <c r="E150" s="149">
        <f>VLOOKUP($A150,'2024-25 Salary &amp; Benefits'!$A:$I,3,)</f>
        <v>1.18</v>
      </c>
      <c r="F150" s="149">
        <f>VLOOKUP($A150,'2024-25 Salary &amp; Benefits'!$A:$I,4,)</f>
        <v>1.18</v>
      </c>
      <c r="G150" s="150">
        <f>VLOOKUP(A150,'CEDARS District FRPL'!$A:$C,3,)</f>
        <v>5.79E-2</v>
      </c>
      <c r="H150" s="151">
        <f t="shared" si="23"/>
        <v>3919.91</v>
      </c>
      <c r="I150" s="152">
        <f t="shared" si="24"/>
        <v>226.96</v>
      </c>
      <c r="J150" s="143">
        <f t="shared" si="21"/>
        <v>1.4510000000000001</v>
      </c>
      <c r="K150" s="145">
        <f>'2024-25 Salary &amp; Benefits'!E$6</f>
        <v>72728</v>
      </c>
      <c r="L150" s="145">
        <f>'2024-25 Salary &amp; Benefits'!F$6</f>
        <v>78209</v>
      </c>
      <c r="M150" s="9">
        <f t="shared" si="25"/>
        <v>124523.43</v>
      </c>
      <c r="N150" s="9">
        <f t="shared" si="26"/>
        <v>9384.460000000021</v>
      </c>
      <c r="O150" s="9">
        <f>'2024-25 Salary &amp; Benefits'!G$6</f>
        <v>14418.72</v>
      </c>
      <c r="P150" s="146">
        <f>'2024-25 Salary &amp; Benefits'!H$6</f>
        <v>0.18149999999999999</v>
      </c>
      <c r="Q150" s="146">
        <f>'2024-25 Salary &amp; Benefits'!I$6</f>
        <v>0.17510000000000001</v>
      </c>
      <c r="R150" s="9">
        <f t="shared" si="27"/>
        <v>45165.78</v>
      </c>
      <c r="S150" s="9">
        <f t="shared" si="22"/>
        <v>2231.8000000000002</v>
      </c>
      <c r="T150" s="9">
        <f t="shared" si="28"/>
        <v>390.79</v>
      </c>
      <c r="U150" s="9">
        <f t="shared" si="29"/>
        <v>2622.59</v>
      </c>
      <c r="V150" s="9">
        <f t="shared" si="30"/>
        <v>181696.26</v>
      </c>
    </row>
    <row r="151" spans="1:22">
      <c r="A151" s="107" t="s">
        <v>2501</v>
      </c>
      <c r="B151" s="2" t="s">
        <v>2083</v>
      </c>
      <c r="C151" s="73">
        <f>IF(A151=Summary!$B$9,Summary!$F$9,0)</f>
        <v>0</v>
      </c>
      <c r="D151" s="114">
        <f>VLOOKUP(A151,AAFTE!$A:$AE,3,0)</f>
        <v>1846.24</v>
      </c>
      <c r="E151" s="149">
        <f>VLOOKUP($A151,'2024-25 Salary &amp; Benefits'!$A:$I,3,)</f>
        <v>1.1200000000000001</v>
      </c>
      <c r="F151" s="149">
        <f>VLOOKUP($A151,'2024-25 Salary &amp; Benefits'!$A:$I,4,)</f>
        <v>1.1200000000000001</v>
      </c>
      <c r="G151" s="150">
        <f>VLOOKUP(A151,'CEDARS District FRPL'!$A:$C,3,)</f>
        <v>0.3972</v>
      </c>
      <c r="H151" s="151">
        <f t="shared" si="23"/>
        <v>1846.24</v>
      </c>
      <c r="I151" s="152">
        <f t="shared" si="24"/>
        <v>733.33</v>
      </c>
      <c r="J151" s="143">
        <f t="shared" si="21"/>
        <v>4.6879999999999997</v>
      </c>
      <c r="K151" s="145">
        <f>'2024-25 Salary &amp; Benefits'!E$6</f>
        <v>72728</v>
      </c>
      <c r="L151" s="145">
        <f>'2024-25 Salary &amp; Benefits'!F$6</f>
        <v>78209</v>
      </c>
      <c r="M151" s="9">
        <f t="shared" si="25"/>
        <v>381862.73</v>
      </c>
      <c r="N151" s="9">
        <f t="shared" si="26"/>
        <v>28778.320000000007</v>
      </c>
      <c r="O151" s="9">
        <f>'2024-25 Salary &amp; Benefits'!G$6</f>
        <v>14418.72</v>
      </c>
      <c r="P151" s="146">
        <f>'2024-25 Salary &amp; Benefits'!H$6</f>
        <v>0.18149999999999999</v>
      </c>
      <c r="Q151" s="146">
        <f>'2024-25 Salary &amp; Benefits'!I$6</f>
        <v>0.17510000000000001</v>
      </c>
      <c r="R151" s="9">
        <f t="shared" si="27"/>
        <v>141942.13</v>
      </c>
      <c r="S151" s="9">
        <f t="shared" si="22"/>
        <v>6844.02</v>
      </c>
      <c r="T151" s="9">
        <f t="shared" si="28"/>
        <v>1198.3900000000001</v>
      </c>
      <c r="U151" s="9">
        <f t="shared" si="29"/>
        <v>8042.4100000000008</v>
      </c>
      <c r="V151" s="9">
        <f t="shared" si="30"/>
        <v>560625.59</v>
      </c>
    </row>
    <row r="152" spans="1:22">
      <c r="A152" s="107" t="s">
        <v>2396</v>
      </c>
      <c r="B152" s="2" t="s">
        <v>1235</v>
      </c>
      <c r="C152" s="73">
        <f>IF(A152=Summary!$B$9,Summary!$F$9,0)</f>
        <v>0</v>
      </c>
      <c r="D152" s="114">
        <f>VLOOKUP(A152,AAFTE!$A:$AE,3,0)</f>
        <v>752.5</v>
      </c>
      <c r="E152" s="149">
        <f>VLOOKUP($A152,'2024-25 Salary &amp; Benefits'!$A:$I,3,)</f>
        <v>1</v>
      </c>
      <c r="F152" s="149">
        <f>VLOOKUP($A152,'2024-25 Salary &amp; Benefits'!$A:$I,4,)</f>
        <v>1</v>
      </c>
      <c r="G152" s="150">
        <f>VLOOKUP(A152,'CEDARS District FRPL'!$A:$C,3,)</f>
        <v>0.38740000000000002</v>
      </c>
      <c r="H152" s="151">
        <f t="shared" si="23"/>
        <v>752.5</v>
      </c>
      <c r="I152" s="152">
        <f t="shared" si="24"/>
        <v>291.52</v>
      </c>
      <c r="J152" s="143">
        <f t="shared" si="21"/>
        <v>1.8640000000000001</v>
      </c>
      <c r="K152" s="145">
        <f>'2024-25 Salary &amp; Benefits'!E$6</f>
        <v>72728</v>
      </c>
      <c r="L152" s="145">
        <f>'2024-25 Salary &amp; Benefits'!F$6</f>
        <v>78209</v>
      </c>
      <c r="M152" s="9">
        <f t="shared" si="25"/>
        <v>135564.99</v>
      </c>
      <c r="N152" s="9">
        <f t="shared" si="26"/>
        <v>10216.589999999997</v>
      </c>
      <c r="O152" s="9">
        <f>'2024-25 Salary &amp; Benefits'!G$6</f>
        <v>14418.72</v>
      </c>
      <c r="P152" s="146">
        <f>'2024-25 Salary &amp; Benefits'!H$6</f>
        <v>0.18149999999999999</v>
      </c>
      <c r="Q152" s="146">
        <f>'2024-25 Salary &amp; Benefits'!I$6</f>
        <v>0.17510000000000001</v>
      </c>
      <c r="R152" s="9">
        <f t="shared" si="27"/>
        <v>53270.46</v>
      </c>
      <c r="S152" s="9">
        <f t="shared" si="22"/>
        <v>2429.69</v>
      </c>
      <c r="T152" s="9">
        <f t="shared" si="28"/>
        <v>425.44</v>
      </c>
      <c r="U152" s="9">
        <f t="shared" si="29"/>
        <v>2855.13</v>
      </c>
      <c r="V152" s="9">
        <f t="shared" si="30"/>
        <v>201907.16999999998</v>
      </c>
    </row>
    <row r="153" spans="1:22">
      <c r="A153" s="107" t="s">
        <v>2437</v>
      </c>
      <c r="B153" s="2" t="s">
        <v>1569</v>
      </c>
      <c r="C153" s="73">
        <f>IF(A153=Summary!$B$9,Summary!$F$9,0)</f>
        <v>0</v>
      </c>
      <c r="D153" s="114">
        <f>VLOOKUP(A153,AAFTE!$A:$AE,3,0)</f>
        <v>68.180000000000007</v>
      </c>
      <c r="E153" s="149">
        <f>VLOOKUP($A153,'2024-25 Salary &amp; Benefits'!$A:$I,3,)</f>
        <v>1</v>
      </c>
      <c r="F153" s="149">
        <f>VLOOKUP($A153,'2024-25 Salary &amp; Benefits'!$A:$I,4,)</f>
        <v>1</v>
      </c>
      <c r="G153" s="150">
        <f>VLOOKUP(A153,'CEDARS District FRPL'!$A:$C,3,)</f>
        <v>0.51160000000000005</v>
      </c>
      <c r="H153" s="151">
        <f t="shared" si="23"/>
        <v>68.180000000000007</v>
      </c>
      <c r="I153" s="152">
        <f t="shared" si="24"/>
        <v>34.880000000000003</v>
      </c>
      <c r="J153" s="143">
        <f t="shared" si="21"/>
        <v>0.223</v>
      </c>
      <c r="K153" s="145">
        <f>'2024-25 Salary &amp; Benefits'!E$6</f>
        <v>72728</v>
      </c>
      <c r="L153" s="145">
        <f>'2024-25 Salary &amp; Benefits'!F$6</f>
        <v>78209</v>
      </c>
      <c r="M153" s="9">
        <f t="shared" si="25"/>
        <v>16218.34</v>
      </c>
      <c r="N153" s="9">
        <f t="shared" si="26"/>
        <v>1222.2700000000004</v>
      </c>
      <c r="O153" s="9">
        <f>'2024-25 Salary &amp; Benefits'!G$6</f>
        <v>14418.72</v>
      </c>
      <c r="P153" s="146">
        <f>'2024-25 Salary &amp; Benefits'!H$6</f>
        <v>0.18149999999999999</v>
      </c>
      <c r="Q153" s="146">
        <f>'2024-25 Salary &amp; Benefits'!I$6</f>
        <v>0.17510000000000001</v>
      </c>
      <c r="R153" s="9">
        <f t="shared" si="27"/>
        <v>6373.02</v>
      </c>
      <c r="S153" s="9">
        <f t="shared" si="22"/>
        <v>290.68</v>
      </c>
      <c r="T153" s="9">
        <f t="shared" si="28"/>
        <v>50.9</v>
      </c>
      <c r="U153" s="9">
        <f t="shared" si="29"/>
        <v>341.58</v>
      </c>
      <c r="V153" s="9">
        <f t="shared" si="30"/>
        <v>24155.210000000003</v>
      </c>
    </row>
    <row r="154" spans="1:22">
      <c r="A154" s="107" t="s">
        <v>2446</v>
      </c>
      <c r="B154" s="2" t="s">
        <v>1689</v>
      </c>
      <c r="C154" s="73">
        <f>IF(A154=Summary!$B$9,Summary!$F$9,0)</f>
        <v>0</v>
      </c>
      <c r="D154" s="114">
        <f>VLOOKUP(A154,AAFTE!$A:$AE,3,0)</f>
        <v>5489.29</v>
      </c>
      <c r="E154" s="149">
        <f>VLOOKUP($A154,'2024-25 Salary &amp; Benefits'!$A:$I,3,)</f>
        <v>1.18</v>
      </c>
      <c r="F154" s="149">
        <f>VLOOKUP($A154,'2024-25 Salary &amp; Benefits'!$A:$I,4,)</f>
        <v>1.18</v>
      </c>
      <c r="G154" s="150">
        <f>VLOOKUP(A154,'CEDARS District FRPL'!$A:$C,3,)</f>
        <v>0.34189999999999998</v>
      </c>
      <c r="H154" s="151">
        <f t="shared" si="23"/>
        <v>5489.29</v>
      </c>
      <c r="I154" s="152">
        <f t="shared" si="24"/>
        <v>1876.79</v>
      </c>
      <c r="J154" s="143">
        <f t="shared" si="21"/>
        <v>11.999000000000001</v>
      </c>
      <c r="K154" s="145">
        <f>'2024-25 Salary &amp; Benefits'!E$6</f>
        <v>72728</v>
      </c>
      <c r="L154" s="145">
        <f>'2024-25 Salary &amp; Benefits'!F$6</f>
        <v>78209</v>
      </c>
      <c r="M154" s="9">
        <f t="shared" si="25"/>
        <v>1029742.66</v>
      </c>
      <c r="N154" s="9">
        <f t="shared" si="26"/>
        <v>77604.489999999874</v>
      </c>
      <c r="O154" s="9">
        <f>'2024-25 Salary &amp; Benefits'!G$6</f>
        <v>14418.72</v>
      </c>
      <c r="P154" s="146">
        <f>'2024-25 Salary &amp; Benefits'!H$6</f>
        <v>0.18149999999999999</v>
      </c>
      <c r="Q154" s="146">
        <f>'2024-25 Salary &amp; Benefits'!I$6</f>
        <v>0.17510000000000001</v>
      </c>
      <c r="R154" s="9">
        <f t="shared" si="27"/>
        <v>373497.06</v>
      </c>
      <c r="S154" s="9">
        <f t="shared" si="22"/>
        <v>18455.79</v>
      </c>
      <c r="T154" s="9">
        <f t="shared" si="28"/>
        <v>3231.61</v>
      </c>
      <c r="U154" s="9">
        <f t="shared" si="29"/>
        <v>21687.4</v>
      </c>
      <c r="V154" s="9">
        <f t="shared" si="30"/>
        <v>1502531.6099999999</v>
      </c>
    </row>
    <row r="155" spans="1:22">
      <c r="A155" s="107" t="s">
        <v>2302</v>
      </c>
      <c r="B155" s="2" t="s">
        <v>484</v>
      </c>
      <c r="C155" s="73">
        <f>IF(A155=Summary!$B$9,Summary!$F$9,0)</f>
        <v>0</v>
      </c>
      <c r="D155" s="114">
        <f>VLOOKUP(A155,AAFTE!$A:$AE,3,0)</f>
        <v>1454.84</v>
      </c>
      <c r="E155" s="149">
        <f>VLOOKUP($A155,'2024-25 Salary &amp; Benefits'!$A:$I,3,)</f>
        <v>1</v>
      </c>
      <c r="F155" s="149">
        <f>VLOOKUP($A155,'2024-25 Salary &amp; Benefits'!$A:$I,4,)</f>
        <v>1.04</v>
      </c>
      <c r="G155" s="150">
        <f>VLOOKUP(A155,'CEDARS District FRPL'!$A:$C,3,)</f>
        <v>0.37830000000000003</v>
      </c>
      <c r="H155" s="151">
        <f t="shared" si="23"/>
        <v>1454.84</v>
      </c>
      <c r="I155" s="152">
        <f t="shared" si="24"/>
        <v>550.37</v>
      </c>
      <c r="J155" s="143">
        <f t="shared" si="21"/>
        <v>3.5190000000000001</v>
      </c>
      <c r="K155" s="145">
        <f>'2024-25 Salary &amp; Benefits'!E$6</f>
        <v>72728</v>
      </c>
      <c r="L155" s="145">
        <f>'2024-25 Salary &amp; Benefits'!F$6</f>
        <v>78209</v>
      </c>
      <c r="M155" s="9">
        <f t="shared" si="25"/>
        <v>255929.83</v>
      </c>
      <c r="N155" s="9">
        <f t="shared" si="26"/>
        <v>30296.339999999997</v>
      </c>
      <c r="O155" s="9">
        <f>'2024-25 Salary &amp; Benefits'!G$6</f>
        <v>14418.72</v>
      </c>
      <c r="P155" s="146">
        <f>'2024-25 Salary &amp; Benefits'!H$6</f>
        <v>0.18149999999999999</v>
      </c>
      <c r="Q155" s="146">
        <f>'2024-25 Salary &amp; Benefits'!I$6</f>
        <v>0.17510000000000001</v>
      </c>
      <c r="R155" s="9">
        <f t="shared" si="27"/>
        <v>102495.63</v>
      </c>
      <c r="S155" s="9">
        <f t="shared" si="22"/>
        <v>4770.4399999999996</v>
      </c>
      <c r="T155" s="9">
        <f t="shared" si="28"/>
        <v>835.3</v>
      </c>
      <c r="U155" s="9">
        <f t="shared" si="29"/>
        <v>5605.74</v>
      </c>
      <c r="V155" s="9">
        <f t="shared" si="30"/>
        <v>394327.53999999992</v>
      </c>
    </row>
    <row r="156" spans="1:22">
      <c r="A156" s="107" t="s">
        <v>2366</v>
      </c>
      <c r="B156" s="2" t="s">
        <v>1129</v>
      </c>
      <c r="C156" s="73">
        <f>IF(A156=Summary!$B$9,Summary!$F$9,0)</f>
        <v>0</v>
      </c>
      <c r="D156" s="114">
        <f>VLOOKUP(A156,AAFTE!$A:$AE,3,0)</f>
        <v>435.44</v>
      </c>
      <c r="E156" s="149">
        <f>VLOOKUP($A156,'2024-25 Salary &amp; Benefits'!$A:$I,3,)</f>
        <v>1</v>
      </c>
      <c r="F156" s="149">
        <f>VLOOKUP($A156,'2024-25 Salary &amp; Benefits'!$A:$I,4,)</f>
        <v>1</v>
      </c>
      <c r="G156" s="150">
        <f>VLOOKUP(A156,'CEDARS District FRPL'!$A:$C,3,)</f>
        <v>0.55730000000000002</v>
      </c>
      <c r="H156" s="151">
        <f t="shared" si="23"/>
        <v>435.44</v>
      </c>
      <c r="I156" s="152">
        <f t="shared" si="24"/>
        <v>242.67</v>
      </c>
      <c r="J156" s="143">
        <f t="shared" si="21"/>
        <v>1.5509999999999999</v>
      </c>
      <c r="K156" s="145">
        <f>'2024-25 Salary &amp; Benefits'!E$6</f>
        <v>72728</v>
      </c>
      <c r="L156" s="145">
        <f>'2024-25 Salary &amp; Benefits'!F$6</f>
        <v>78209</v>
      </c>
      <c r="M156" s="9">
        <f t="shared" si="25"/>
        <v>112801.13</v>
      </c>
      <c r="N156" s="9">
        <f t="shared" si="26"/>
        <v>8501.0299999999988</v>
      </c>
      <c r="O156" s="9">
        <f>'2024-25 Salary &amp; Benefits'!G$6</f>
        <v>14418.72</v>
      </c>
      <c r="P156" s="146">
        <f>'2024-25 Salary &amp; Benefits'!H$6</f>
        <v>0.18149999999999999</v>
      </c>
      <c r="Q156" s="146">
        <f>'2024-25 Salary &amp; Benefits'!I$6</f>
        <v>0.17510000000000001</v>
      </c>
      <c r="R156" s="9">
        <f t="shared" si="27"/>
        <v>44325.37</v>
      </c>
      <c r="S156" s="9">
        <f t="shared" si="22"/>
        <v>2021.7</v>
      </c>
      <c r="T156" s="9">
        <f t="shared" si="28"/>
        <v>354</v>
      </c>
      <c r="U156" s="9">
        <f t="shared" si="29"/>
        <v>2375.6999999999998</v>
      </c>
      <c r="V156" s="9">
        <f t="shared" si="30"/>
        <v>168003.23</v>
      </c>
    </row>
    <row r="157" spans="1:22">
      <c r="A157" s="107" t="s">
        <v>2294</v>
      </c>
      <c r="B157" s="2" t="s">
        <v>433</v>
      </c>
      <c r="C157" s="73">
        <f>IF(A157=Summary!$B$9,Summary!$F$9,0)</f>
        <v>0</v>
      </c>
      <c r="D157" s="114">
        <f>VLOOKUP(A157,AAFTE!$A:$AE,3,0)</f>
        <v>8619.91</v>
      </c>
      <c r="E157" s="149">
        <f>VLOOKUP($A157,'2024-25 Salary &amp; Benefits'!$A:$I,3,)</f>
        <v>1</v>
      </c>
      <c r="F157" s="149">
        <f>VLOOKUP($A157,'2024-25 Salary &amp; Benefits'!$A:$I,4,)</f>
        <v>1</v>
      </c>
      <c r="G157" s="150">
        <f>VLOOKUP(A157,'CEDARS District FRPL'!$A:$C,3,)</f>
        <v>0.63390000000000002</v>
      </c>
      <c r="H157" s="151">
        <f t="shared" si="23"/>
        <v>8619.91</v>
      </c>
      <c r="I157" s="152">
        <f t="shared" si="24"/>
        <v>5464.16</v>
      </c>
      <c r="J157" s="143">
        <f t="shared" si="21"/>
        <v>34.933999999999997</v>
      </c>
      <c r="K157" s="145">
        <f>'2024-25 Salary &amp; Benefits'!E$6</f>
        <v>72728</v>
      </c>
      <c r="L157" s="145">
        <f>'2024-25 Salary &amp; Benefits'!F$6</f>
        <v>78209</v>
      </c>
      <c r="M157" s="9">
        <f t="shared" si="25"/>
        <v>2540679.9500000002</v>
      </c>
      <c r="N157" s="9">
        <f t="shared" si="26"/>
        <v>191473.25999999978</v>
      </c>
      <c r="O157" s="9">
        <f>'2024-25 Salary &amp; Benefits'!G$6</f>
        <v>14418.72</v>
      </c>
      <c r="P157" s="146">
        <f>'2024-25 Salary &amp; Benefits'!H$6</f>
        <v>0.18149999999999999</v>
      </c>
      <c r="Q157" s="146">
        <f>'2024-25 Salary &amp; Benefits'!I$6</f>
        <v>0.17510000000000001</v>
      </c>
      <c r="R157" s="9">
        <f t="shared" si="27"/>
        <v>998363.94</v>
      </c>
      <c r="S157" s="9">
        <f t="shared" si="22"/>
        <v>45535.89</v>
      </c>
      <c r="T157" s="9">
        <f t="shared" si="28"/>
        <v>7973.33</v>
      </c>
      <c r="U157" s="9">
        <f t="shared" si="29"/>
        <v>53509.22</v>
      </c>
      <c r="V157" s="9">
        <f t="shared" si="30"/>
        <v>3784026.37</v>
      </c>
    </row>
    <row r="158" spans="1:22">
      <c r="A158" s="107" t="s">
        <v>2365</v>
      </c>
      <c r="B158" s="2" t="s">
        <v>1125</v>
      </c>
      <c r="C158" s="73">
        <f>IF(A158=Summary!$B$9,Summary!$F$9,0)</f>
        <v>0</v>
      </c>
      <c r="D158" s="114">
        <f>VLOOKUP(A158,AAFTE!$A:$AE,3,0)</f>
        <v>615.91999999999996</v>
      </c>
      <c r="E158" s="149">
        <f>VLOOKUP($A158,'2024-25 Salary &amp; Benefits'!$A:$I,3,)</f>
        <v>1</v>
      </c>
      <c r="F158" s="149">
        <f>VLOOKUP($A158,'2024-25 Salary &amp; Benefits'!$A:$I,4,)</f>
        <v>1</v>
      </c>
      <c r="G158" s="150">
        <f>VLOOKUP(A158,'CEDARS District FRPL'!$A:$C,3,)</f>
        <v>0.60799999999999998</v>
      </c>
      <c r="H158" s="151">
        <f t="shared" si="23"/>
        <v>615.91999999999996</v>
      </c>
      <c r="I158" s="152">
        <f t="shared" si="24"/>
        <v>374.48</v>
      </c>
      <c r="J158" s="143">
        <f t="shared" si="21"/>
        <v>2.3940000000000001</v>
      </c>
      <c r="K158" s="145">
        <f>'2024-25 Salary &amp; Benefits'!E$6</f>
        <v>72728</v>
      </c>
      <c r="L158" s="145">
        <f>'2024-25 Salary &amp; Benefits'!F$6</f>
        <v>78209</v>
      </c>
      <c r="M158" s="9">
        <f t="shared" si="25"/>
        <v>174110.83</v>
      </c>
      <c r="N158" s="9">
        <f t="shared" si="26"/>
        <v>13121.520000000019</v>
      </c>
      <c r="O158" s="9">
        <f>'2024-25 Salary &amp; Benefits'!G$6</f>
        <v>14418.72</v>
      </c>
      <c r="P158" s="146">
        <f>'2024-25 Salary &amp; Benefits'!H$6</f>
        <v>0.18149999999999999</v>
      </c>
      <c r="Q158" s="146">
        <f>'2024-25 Salary &amp; Benefits'!I$6</f>
        <v>0.17510000000000001</v>
      </c>
      <c r="R158" s="9">
        <f t="shared" si="27"/>
        <v>68417.11</v>
      </c>
      <c r="S158" s="9">
        <f t="shared" si="22"/>
        <v>3120.54</v>
      </c>
      <c r="T158" s="9">
        <f t="shared" si="28"/>
        <v>546.41</v>
      </c>
      <c r="U158" s="9">
        <f t="shared" si="29"/>
        <v>3666.95</v>
      </c>
      <c r="V158" s="9">
        <f t="shared" si="30"/>
        <v>259316.41000000003</v>
      </c>
    </row>
    <row r="159" spans="1:22">
      <c r="A159" s="107" t="s">
        <v>2532</v>
      </c>
      <c r="B159" s="2" t="s">
        <v>2225</v>
      </c>
      <c r="C159" s="73">
        <f>IF(A159=Summary!$B$9,Summary!$F$9,0)</f>
        <v>0</v>
      </c>
      <c r="D159" s="114">
        <f>VLOOKUP(A159,AAFTE!$A:$AE,3,0)</f>
        <v>867.31</v>
      </c>
      <c r="E159" s="149">
        <f>VLOOKUP($A159,'2024-25 Salary &amp; Benefits'!$A:$I,3,)</f>
        <v>1</v>
      </c>
      <c r="F159" s="149">
        <f>VLOOKUP($A159,'2024-25 Salary &amp; Benefits'!$A:$I,4,)</f>
        <v>1</v>
      </c>
      <c r="G159" s="150">
        <f>VLOOKUP(A159,'CEDARS District FRPL'!$A:$C,3,)</f>
        <v>0.996</v>
      </c>
      <c r="H159" s="151">
        <f t="shared" si="23"/>
        <v>867.31</v>
      </c>
      <c r="I159" s="152">
        <f t="shared" si="24"/>
        <v>863.84</v>
      </c>
      <c r="J159" s="143">
        <f t="shared" si="21"/>
        <v>5.5229999999999997</v>
      </c>
      <c r="K159" s="145">
        <f>'2024-25 Salary &amp; Benefits'!E$6</f>
        <v>72728</v>
      </c>
      <c r="L159" s="145">
        <f>'2024-25 Salary &amp; Benefits'!F$6</f>
        <v>78209</v>
      </c>
      <c r="M159" s="9">
        <f t="shared" si="25"/>
        <v>401676.74</v>
      </c>
      <c r="N159" s="9">
        <f t="shared" si="26"/>
        <v>30271.570000000007</v>
      </c>
      <c r="O159" s="9">
        <f>'2024-25 Salary &amp; Benefits'!G$6</f>
        <v>14418.72</v>
      </c>
      <c r="P159" s="146">
        <f>'2024-25 Salary &amp; Benefits'!H$6</f>
        <v>0.18149999999999999</v>
      </c>
      <c r="Q159" s="146">
        <f>'2024-25 Salary &amp; Benefits'!I$6</f>
        <v>0.17510000000000001</v>
      </c>
      <c r="R159" s="9">
        <f t="shared" si="27"/>
        <v>157839.47</v>
      </c>
      <c r="S159" s="9">
        <f t="shared" si="22"/>
        <v>7199.14</v>
      </c>
      <c r="T159" s="9">
        <f t="shared" si="28"/>
        <v>1260.57</v>
      </c>
      <c r="U159" s="9">
        <f t="shared" si="29"/>
        <v>8459.7100000000009</v>
      </c>
      <c r="V159" s="9">
        <f t="shared" si="30"/>
        <v>598247.49</v>
      </c>
    </row>
    <row r="160" spans="1:22">
      <c r="A160" s="107" t="s">
        <v>2503</v>
      </c>
      <c r="B160" s="2" t="s">
        <v>2094</v>
      </c>
      <c r="C160" s="73">
        <f>IF(A160=Summary!$B$9,Summary!$F$9,0)</f>
        <v>0</v>
      </c>
      <c r="D160" s="114">
        <f>VLOOKUP(A160,AAFTE!$A:$AE,3,0)</f>
        <v>1565.7</v>
      </c>
      <c r="E160" s="149">
        <f>VLOOKUP($A160,'2024-25 Salary &amp; Benefits'!$A:$I,3,)</f>
        <v>1.06</v>
      </c>
      <c r="F160" s="149">
        <f>VLOOKUP($A160,'2024-25 Salary &amp; Benefits'!$A:$I,4,)</f>
        <v>1.06</v>
      </c>
      <c r="G160" s="150">
        <f>VLOOKUP(A160,'CEDARS District FRPL'!$A:$C,3,)</f>
        <v>0.53590000000000004</v>
      </c>
      <c r="H160" s="151">
        <f t="shared" si="23"/>
        <v>1565.7</v>
      </c>
      <c r="I160" s="152">
        <f t="shared" si="24"/>
        <v>839.06</v>
      </c>
      <c r="J160" s="143">
        <f t="shared" si="21"/>
        <v>5.3639999999999999</v>
      </c>
      <c r="K160" s="145">
        <f>'2024-25 Salary &amp; Benefits'!E$6</f>
        <v>72728</v>
      </c>
      <c r="L160" s="145">
        <f>'2024-25 Salary &amp; Benefits'!F$6</f>
        <v>78209</v>
      </c>
      <c r="M160" s="9">
        <f t="shared" si="25"/>
        <v>413519.77</v>
      </c>
      <c r="N160" s="9">
        <f t="shared" si="26"/>
        <v>31164.089999999967</v>
      </c>
      <c r="O160" s="9">
        <f>'2024-25 Salary &amp; Benefits'!G$6</f>
        <v>14418.72</v>
      </c>
      <c r="P160" s="146">
        <f>'2024-25 Salary &amp; Benefits'!H$6</f>
        <v>0.18149999999999999</v>
      </c>
      <c r="Q160" s="146">
        <f>'2024-25 Salary &amp; Benefits'!I$6</f>
        <v>0.17510000000000001</v>
      </c>
      <c r="R160" s="9">
        <f t="shared" si="27"/>
        <v>157852.68</v>
      </c>
      <c r="S160" s="9">
        <f t="shared" si="22"/>
        <v>7411.4</v>
      </c>
      <c r="T160" s="9">
        <f t="shared" si="28"/>
        <v>1297.74</v>
      </c>
      <c r="U160" s="9">
        <f t="shared" si="29"/>
        <v>8709.14</v>
      </c>
      <c r="V160" s="9">
        <f t="shared" si="30"/>
        <v>611245.67999999993</v>
      </c>
    </row>
    <row r="161" spans="1:22">
      <c r="A161" s="107" t="s">
        <v>2436</v>
      </c>
      <c r="B161" s="2" t="s">
        <v>1567</v>
      </c>
      <c r="C161" s="73">
        <f>IF(A161=Summary!$B$9,Summary!$F$9,0)</f>
        <v>0</v>
      </c>
      <c r="D161" s="114">
        <f>VLOOKUP(A161,AAFTE!$A:$AE,3,0)</f>
        <v>66.13</v>
      </c>
      <c r="E161" s="149">
        <f>VLOOKUP($A161,'2024-25 Salary &amp; Benefits'!$A:$I,3,)</f>
        <v>1.06</v>
      </c>
      <c r="F161" s="149">
        <f>VLOOKUP($A161,'2024-25 Salary &amp; Benefits'!$A:$I,4,)</f>
        <v>1.06</v>
      </c>
      <c r="G161" s="150">
        <f>VLOOKUP(A161,'CEDARS District FRPL'!$A:$C,3,)</f>
        <v>0.35820000000000002</v>
      </c>
      <c r="H161" s="151">
        <f t="shared" si="23"/>
        <v>66.13</v>
      </c>
      <c r="I161" s="152">
        <f t="shared" si="24"/>
        <v>23.69</v>
      </c>
      <c r="J161" s="143">
        <f t="shared" si="21"/>
        <v>0.151</v>
      </c>
      <c r="K161" s="145">
        <f>'2024-25 Salary &amp; Benefits'!E$6</f>
        <v>72728</v>
      </c>
      <c r="L161" s="145">
        <f>'2024-25 Salary &amp; Benefits'!F$6</f>
        <v>78209</v>
      </c>
      <c r="M161" s="9">
        <f t="shared" si="25"/>
        <v>11640.84</v>
      </c>
      <c r="N161" s="9">
        <f t="shared" si="26"/>
        <v>877.28999999999905</v>
      </c>
      <c r="O161" s="9">
        <f>'2024-25 Salary &amp; Benefits'!G$6</f>
        <v>14418.72</v>
      </c>
      <c r="P161" s="146">
        <f>'2024-25 Salary &amp; Benefits'!H$6</f>
        <v>0.18149999999999999</v>
      </c>
      <c r="Q161" s="146">
        <f>'2024-25 Salary &amp; Benefits'!I$6</f>
        <v>0.17510000000000001</v>
      </c>
      <c r="R161" s="9">
        <f t="shared" si="27"/>
        <v>4443.6499999999996</v>
      </c>
      <c r="S161" s="9">
        <f t="shared" si="22"/>
        <v>208.64</v>
      </c>
      <c r="T161" s="9">
        <f t="shared" si="28"/>
        <v>36.53</v>
      </c>
      <c r="U161" s="9">
        <f t="shared" si="29"/>
        <v>245.17</v>
      </c>
      <c r="V161" s="9">
        <f t="shared" si="30"/>
        <v>17206.949999999997</v>
      </c>
    </row>
    <row r="162" spans="1:22">
      <c r="A162" s="107" t="s">
        <v>2434</v>
      </c>
      <c r="B162" s="2" t="s">
        <v>1556</v>
      </c>
      <c r="C162" s="73">
        <f>IF(A162=Summary!$B$9,Summary!$F$9,0)</f>
        <v>0</v>
      </c>
      <c r="D162" s="114">
        <f>VLOOKUP(A162,AAFTE!$A:$AE,3,0)</f>
        <v>6619.97</v>
      </c>
      <c r="E162" s="149">
        <f>VLOOKUP($A162,'2024-25 Salary &amp; Benefits'!$A:$I,3,)</f>
        <v>1.1200000000000001</v>
      </c>
      <c r="F162" s="149">
        <f>VLOOKUP($A162,'2024-25 Salary &amp; Benefits'!$A:$I,4,)</f>
        <v>1.1200000000000001</v>
      </c>
      <c r="G162" s="150">
        <f>VLOOKUP(A162,'CEDARS District FRPL'!$A:$C,3,)</f>
        <v>0.65349999999999997</v>
      </c>
      <c r="H162" s="151">
        <f t="shared" si="23"/>
        <v>6619.97</v>
      </c>
      <c r="I162" s="152">
        <f t="shared" si="24"/>
        <v>4326.1499999999996</v>
      </c>
      <c r="J162" s="143">
        <f t="shared" si="21"/>
        <v>27.658999999999999</v>
      </c>
      <c r="K162" s="145">
        <f>'2024-25 Salary &amp; Benefits'!E$6</f>
        <v>72728</v>
      </c>
      <c r="L162" s="145">
        <f>'2024-25 Salary &amp; Benefits'!F$6</f>
        <v>78209</v>
      </c>
      <c r="M162" s="9">
        <f t="shared" si="25"/>
        <v>2252973.7999999998</v>
      </c>
      <c r="N162" s="9">
        <f t="shared" si="26"/>
        <v>169790.86000000034</v>
      </c>
      <c r="O162" s="9">
        <f>'2024-25 Salary &amp; Benefits'!G$6</f>
        <v>14418.72</v>
      </c>
      <c r="P162" s="146">
        <f>'2024-25 Salary &amp; Benefits'!H$6</f>
        <v>0.18149999999999999</v>
      </c>
      <c r="Q162" s="146">
        <f>'2024-25 Salary &amp; Benefits'!I$6</f>
        <v>0.17510000000000001</v>
      </c>
      <c r="R162" s="9">
        <f t="shared" si="27"/>
        <v>837452.5</v>
      </c>
      <c r="S162" s="9">
        <f t="shared" si="22"/>
        <v>40379.410000000003</v>
      </c>
      <c r="T162" s="9">
        <f t="shared" si="28"/>
        <v>7070.43</v>
      </c>
      <c r="U162" s="9">
        <f t="shared" si="29"/>
        <v>47449.840000000004</v>
      </c>
      <c r="V162" s="9">
        <f t="shared" si="30"/>
        <v>3307667</v>
      </c>
    </row>
    <row r="163" spans="1:22">
      <c r="A163" s="107" t="s">
        <v>2339</v>
      </c>
      <c r="B163" s="2" t="s">
        <v>1002</v>
      </c>
      <c r="C163" s="73">
        <f>IF(A163=Summary!$B$9,Summary!$F$9,0)</f>
        <v>0</v>
      </c>
      <c r="D163" s="114">
        <f>VLOOKUP(A163,AAFTE!$A:$AE,3,0)</f>
        <v>540.80999999999995</v>
      </c>
      <c r="E163" s="149">
        <f>VLOOKUP($A163,'2024-25 Salary &amp; Benefits'!$A:$I,3,)</f>
        <v>1.1200000000000001</v>
      </c>
      <c r="F163" s="149">
        <f>VLOOKUP($A163,'2024-25 Salary &amp; Benefits'!$A:$I,4,)</f>
        <v>1.1200000000000001</v>
      </c>
      <c r="G163" s="150">
        <f>VLOOKUP(A163,'CEDARS District FRPL'!$A:$C,3,)</f>
        <v>0.75139999999999996</v>
      </c>
      <c r="H163" s="151">
        <f t="shared" si="23"/>
        <v>540.80999999999995</v>
      </c>
      <c r="I163" s="152">
        <f t="shared" si="24"/>
        <v>406.36</v>
      </c>
      <c r="J163" s="143">
        <f t="shared" si="21"/>
        <v>2.5979999999999999</v>
      </c>
      <c r="K163" s="145">
        <f>'2024-25 Salary &amp; Benefits'!E$6</f>
        <v>72728</v>
      </c>
      <c r="L163" s="145">
        <f>'2024-25 Salary &amp; Benefits'!F$6</f>
        <v>78209</v>
      </c>
      <c r="M163" s="9">
        <f t="shared" si="25"/>
        <v>211621.03</v>
      </c>
      <c r="N163" s="9">
        <f t="shared" si="26"/>
        <v>15948.390000000014</v>
      </c>
      <c r="O163" s="9">
        <f>'2024-25 Salary &amp; Benefits'!G$6</f>
        <v>14418.72</v>
      </c>
      <c r="P163" s="146">
        <f>'2024-25 Salary &amp; Benefits'!H$6</f>
        <v>0.18149999999999999</v>
      </c>
      <c r="Q163" s="146">
        <f>'2024-25 Salary &amp; Benefits'!I$6</f>
        <v>0.17510000000000001</v>
      </c>
      <c r="R163" s="9">
        <f t="shared" si="27"/>
        <v>78661.61</v>
      </c>
      <c r="S163" s="9">
        <f t="shared" si="22"/>
        <v>3792.82</v>
      </c>
      <c r="T163" s="9">
        <f t="shared" si="28"/>
        <v>664.12</v>
      </c>
      <c r="U163" s="9">
        <f t="shared" si="29"/>
        <v>4456.9400000000005</v>
      </c>
      <c r="V163" s="9">
        <f t="shared" si="30"/>
        <v>310687.97000000003</v>
      </c>
    </row>
    <row r="164" spans="1:22">
      <c r="A164" s="107" t="s">
        <v>2441</v>
      </c>
      <c r="B164" s="2" t="s">
        <v>1607</v>
      </c>
      <c r="C164" s="73">
        <f>IF(A164=Summary!$B$9,Summary!$F$9,0)</f>
        <v>0</v>
      </c>
      <c r="D164" s="114">
        <f>VLOOKUP(A164,AAFTE!$A:$AE,3,0)</f>
        <v>15259.7</v>
      </c>
      <c r="E164" s="149">
        <f>VLOOKUP($A164,'2024-25 Salary &amp; Benefits'!$A:$I,3,)</f>
        <v>1.18</v>
      </c>
      <c r="F164" s="149">
        <f>VLOOKUP($A164,'2024-25 Salary &amp; Benefits'!$A:$I,4,)</f>
        <v>1.18</v>
      </c>
      <c r="G164" s="150">
        <f>VLOOKUP(A164,'CEDARS District FRPL'!$A:$C,3,)</f>
        <v>0.49730000000000002</v>
      </c>
      <c r="H164" s="151">
        <f t="shared" si="23"/>
        <v>15259.7</v>
      </c>
      <c r="I164" s="152">
        <f t="shared" si="24"/>
        <v>7588.65</v>
      </c>
      <c r="J164" s="143">
        <f t="shared" si="21"/>
        <v>48.517000000000003</v>
      </c>
      <c r="K164" s="145">
        <f>'2024-25 Salary &amp; Benefits'!E$6</f>
        <v>72728</v>
      </c>
      <c r="L164" s="145">
        <f>'2024-25 Salary &amp; Benefits'!F$6</f>
        <v>78209</v>
      </c>
      <c r="M164" s="9">
        <f t="shared" si="25"/>
        <v>4163682.36</v>
      </c>
      <c r="N164" s="9">
        <f t="shared" si="26"/>
        <v>313787.58000000054</v>
      </c>
      <c r="O164" s="9">
        <f>'2024-25 Salary &amp; Benefits'!G$6</f>
        <v>14418.72</v>
      </c>
      <c r="P164" s="146">
        <f>'2024-25 Salary &amp; Benefits'!H$6</f>
        <v>0.18149999999999999</v>
      </c>
      <c r="Q164" s="146">
        <f>'2024-25 Salary &amp; Benefits'!I$6</f>
        <v>0.17510000000000001</v>
      </c>
      <c r="R164" s="9">
        <f t="shared" si="27"/>
        <v>1510205.59</v>
      </c>
      <c r="S164" s="9">
        <f t="shared" si="22"/>
        <v>74624.5</v>
      </c>
      <c r="T164" s="9">
        <f t="shared" si="28"/>
        <v>13066.75</v>
      </c>
      <c r="U164" s="9">
        <f t="shared" si="29"/>
        <v>87691.25</v>
      </c>
      <c r="V164" s="9">
        <f t="shared" si="30"/>
        <v>6075366.7800000012</v>
      </c>
    </row>
    <row r="165" spans="1:22">
      <c r="A165" s="107" t="s">
        <v>2519</v>
      </c>
      <c r="B165" s="2" t="s">
        <v>2139</v>
      </c>
      <c r="C165" s="73">
        <f>IF(A165=Summary!$B$9,Summary!$F$9,0)</f>
        <v>0</v>
      </c>
      <c r="D165" s="114">
        <f>VLOOKUP(A165,AAFTE!$A:$AE,3,0)</f>
        <v>1292.6400000000001</v>
      </c>
      <c r="E165" s="149">
        <f>VLOOKUP($A165,'2024-25 Salary &amp; Benefits'!$A:$I,3,)</f>
        <v>1</v>
      </c>
      <c r="F165" s="149">
        <f>VLOOKUP($A165,'2024-25 Salary &amp; Benefits'!$A:$I,4,)</f>
        <v>1</v>
      </c>
      <c r="G165" s="150">
        <f>VLOOKUP(A165,'CEDARS District FRPL'!$A:$C,3,)</f>
        <v>0.53910000000000002</v>
      </c>
      <c r="H165" s="151">
        <f t="shared" si="23"/>
        <v>1292.6400000000001</v>
      </c>
      <c r="I165" s="152">
        <f t="shared" si="24"/>
        <v>696.86</v>
      </c>
      <c r="J165" s="143">
        <f t="shared" si="21"/>
        <v>4.4550000000000001</v>
      </c>
      <c r="K165" s="145">
        <f>'2024-25 Salary &amp; Benefits'!E$6</f>
        <v>72728</v>
      </c>
      <c r="L165" s="145">
        <f>'2024-25 Salary &amp; Benefits'!F$6</f>
        <v>78209</v>
      </c>
      <c r="M165" s="9">
        <f t="shared" si="25"/>
        <v>324003.24</v>
      </c>
      <c r="N165" s="9">
        <f t="shared" si="26"/>
        <v>24417.859999999986</v>
      </c>
      <c r="O165" s="9">
        <f>'2024-25 Salary &amp; Benefits'!G$6</f>
        <v>14418.72</v>
      </c>
      <c r="P165" s="146">
        <f>'2024-25 Salary &amp; Benefits'!H$6</f>
        <v>0.18149999999999999</v>
      </c>
      <c r="Q165" s="146">
        <f>'2024-25 Salary &amp; Benefits'!I$6</f>
        <v>0.17510000000000001</v>
      </c>
      <c r="R165" s="9">
        <f t="shared" si="27"/>
        <v>127317.55</v>
      </c>
      <c r="S165" s="9">
        <f t="shared" si="22"/>
        <v>5807.02</v>
      </c>
      <c r="T165" s="9">
        <f t="shared" si="28"/>
        <v>1016.81</v>
      </c>
      <c r="U165" s="9">
        <f t="shared" si="29"/>
        <v>6823.83</v>
      </c>
      <c r="V165" s="9">
        <f t="shared" si="30"/>
        <v>482562.48</v>
      </c>
    </row>
    <row r="166" spans="1:22">
      <c r="A166" s="107" t="s">
        <v>2363</v>
      </c>
      <c r="B166" s="2" t="s">
        <v>1120</v>
      </c>
      <c r="C166" s="73">
        <f>IF(A166=Summary!$B$9,Summary!$F$9,0)</f>
        <v>0</v>
      </c>
      <c r="D166" s="114">
        <f>VLOOKUP(A166,AAFTE!$A:$AE,3,0)</f>
        <v>806.18</v>
      </c>
      <c r="E166" s="149">
        <f>VLOOKUP($A166,'2024-25 Salary &amp; Benefits'!$A:$I,3,)</f>
        <v>1</v>
      </c>
      <c r="F166" s="149">
        <f>VLOOKUP($A166,'2024-25 Salary &amp; Benefits'!$A:$I,4,)</f>
        <v>1</v>
      </c>
      <c r="G166" s="150">
        <f>VLOOKUP(A166,'CEDARS District FRPL'!$A:$C,3,)</f>
        <v>0.46410000000000001</v>
      </c>
      <c r="H166" s="151">
        <f t="shared" si="23"/>
        <v>806.18</v>
      </c>
      <c r="I166" s="152">
        <f t="shared" si="24"/>
        <v>374.15</v>
      </c>
      <c r="J166" s="143">
        <f t="shared" si="21"/>
        <v>2.3919999999999999</v>
      </c>
      <c r="K166" s="145">
        <f>'2024-25 Salary &amp; Benefits'!E$6</f>
        <v>72728</v>
      </c>
      <c r="L166" s="145">
        <f>'2024-25 Salary &amp; Benefits'!F$6</f>
        <v>78209</v>
      </c>
      <c r="M166" s="9">
        <f t="shared" si="25"/>
        <v>173965.38</v>
      </c>
      <c r="N166" s="9">
        <f t="shared" si="26"/>
        <v>13110.549999999988</v>
      </c>
      <c r="O166" s="9">
        <f>'2024-25 Salary &amp; Benefits'!G$6</f>
        <v>14418.72</v>
      </c>
      <c r="P166" s="146">
        <f>'2024-25 Salary &amp; Benefits'!H$6</f>
        <v>0.18149999999999999</v>
      </c>
      <c r="Q166" s="146">
        <f>'2024-25 Salary &amp; Benefits'!I$6</f>
        <v>0.17510000000000001</v>
      </c>
      <c r="R166" s="9">
        <f t="shared" si="27"/>
        <v>68359.95</v>
      </c>
      <c r="S166" s="9">
        <f t="shared" si="22"/>
        <v>3117.93</v>
      </c>
      <c r="T166" s="9">
        <f t="shared" si="28"/>
        <v>545.95000000000005</v>
      </c>
      <c r="U166" s="9">
        <f t="shared" si="29"/>
        <v>3663.88</v>
      </c>
      <c r="V166" s="9">
        <f t="shared" si="30"/>
        <v>259099.76</v>
      </c>
    </row>
    <row r="167" spans="1:22">
      <c r="A167" s="107" t="s">
        <v>2402</v>
      </c>
      <c r="B167" s="2" t="s">
        <v>1257</v>
      </c>
      <c r="C167" s="73">
        <f>IF(A167=Summary!$B$9,Summary!$F$9,0)</f>
        <v>0</v>
      </c>
      <c r="D167" s="114">
        <f>VLOOKUP(A167,AAFTE!$A:$AE,3,0)</f>
        <v>311.63</v>
      </c>
      <c r="E167" s="149">
        <f>VLOOKUP($A167,'2024-25 Salary &amp; Benefits'!$A:$I,3,)</f>
        <v>1.01</v>
      </c>
      <c r="F167" s="149">
        <f>VLOOKUP($A167,'2024-25 Salary &amp; Benefits'!$A:$I,4,)</f>
        <v>1.01</v>
      </c>
      <c r="G167" s="150">
        <f>VLOOKUP(A167,'CEDARS District FRPL'!$A:$C,3,)</f>
        <v>0.53110000000000002</v>
      </c>
      <c r="H167" s="151">
        <f t="shared" si="23"/>
        <v>311.63</v>
      </c>
      <c r="I167" s="152">
        <f t="shared" si="24"/>
        <v>165.51</v>
      </c>
      <c r="J167" s="143">
        <f t="shared" si="21"/>
        <v>1.0580000000000001</v>
      </c>
      <c r="K167" s="145">
        <f>'2024-25 Salary &amp; Benefits'!E$6</f>
        <v>72728</v>
      </c>
      <c r="L167" s="145">
        <f>'2024-25 Salary &amp; Benefits'!F$6</f>
        <v>78209</v>
      </c>
      <c r="M167" s="9">
        <f t="shared" si="25"/>
        <v>77715.69</v>
      </c>
      <c r="N167" s="9">
        <f t="shared" si="26"/>
        <v>5856.8800000000047</v>
      </c>
      <c r="O167" s="9">
        <f>'2024-25 Salary &amp; Benefits'!G$6</f>
        <v>14418.72</v>
      </c>
      <c r="P167" s="146">
        <f>'2024-25 Salary &amp; Benefits'!H$6</f>
        <v>0.18149999999999999</v>
      </c>
      <c r="Q167" s="146">
        <f>'2024-25 Salary &amp; Benefits'!I$6</f>
        <v>0.17510000000000001</v>
      </c>
      <c r="R167" s="9">
        <f t="shared" si="27"/>
        <v>30385.94</v>
      </c>
      <c r="S167" s="9">
        <f t="shared" si="22"/>
        <v>1392.88</v>
      </c>
      <c r="T167" s="9">
        <f t="shared" si="28"/>
        <v>243.89</v>
      </c>
      <c r="U167" s="9">
        <f t="shared" si="29"/>
        <v>1636.77</v>
      </c>
      <c r="V167" s="9">
        <f t="shared" si="30"/>
        <v>115595.28000000001</v>
      </c>
    </row>
    <row r="168" spans="1:22">
      <c r="A168" s="107" t="s">
        <v>2391</v>
      </c>
      <c r="B168" t="s">
        <v>3237</v>
      </c>
      <c r="C168" s="73">
        <f>IF(A168=Summary!$B$9,Summary!$F$9,0)</f>
        <v>0</v>
      </c>
      <c r="D168" s="114">
        <f>VLOOKUP(A168,AAFTE!$A:$AE,3,0)</f>
        <v>125.01</v>
      </c>
      <c r="E168" s="149">
        <f>VLOOKUP($A168,'2024-25 Salary &amp; Benefits'!$A:$I,3,)</f>
        <v>1</v>
      </c>
      <c r="F168" s="149">
        <f>VLOOKUP($A168,'2024-25 Salary &amp; Benefits'!$A:$I,4,)</f>
        <v>1</v>
      </c>
      <c r="G168" s="150">
        <f>VLOOKUP(A168,'CEDARS District FRPL'!$A:$C,3,)</f>
        <v>1</v>
      </c>
      <c r="H168" s="151">
        <f t="shared" si="23"/>
        <v>125.01</v>
      </c>
      <c r="I168" s="152">
        <f t="shared" si="24"/>
        <v>125.01</v>
      </c>
      <c r="J168" s="143">
        <f t="shared" si="21"/>
        <v>0.79900000000000004</v>
      </c>
      <c r="K168" s="145">
        <f>'2024-25 Salary &amp; Benefits'!E$6</f>
        <v>72728</v>
      </c>
      <c r="L168" s="145">
        <f>'2024-25 Salary &amp; Benefits'!F$6</f>
        <v>78209</v>
      </c>
      <c r="M168" s="9">
        <f t="shared" si="25"/>
        <v>58109.67</v>
      </c>
      <c r="N168" s="9">
        <f t="shared" si="26"/>
        <v>4379.32</v>
      </c>
      <c r="O168" s="9">
        <f>'2024-25 Salary &amp; Benefits'!G$6</f>
        <v>14418.72</v>
      </c>
      <c r="P168" s="146">
        <f>'2024-25 Salary &amp; Benefits'!H$6</f>
        <v>0.18149999999999999</v>
      </c>
      <c r="Q168" s="146">
        <f>'2024-25 Salary &amp; Benefits'!I$6</f>
        <v>0.17510000000000001</v>
      </c>
      <c r="R168" s="9">
        <f t="shared" si="27"/>
        <v>22834.28</v>
      </c>
      <c r="S168" s="9">
        <f t="shared" si="22"/>
        <v>1041.48</v>
      </c>
      <c r="T168" s="9">
        <f t="shared" si="28"/>
        <v>182.36</v>
      </c>
      <c r="U168" s="9">
        <f t="shared" si="29"/>
        <v>1223.8400000000001</v>
      </c>
      <c r="V168" s="9">
        <f t="shared" si="30"/>
        <v>86547.109999999986</v>
      </c>
    </row>
    <row r="169" spans="1:22">
      <c r="A169" s="107" t="s">
        <v>2405</v>
      </c>
      <c r="B169" s="2" t="s">
        <v>1265</v>
      </c>
      <c r="C169" s="73">
        <f>IF(A169=Summary!$B$9,Summary!$F$9,0)</f>
        <v>0</v>
      </c>
      <c r="D169" s="114">
        <f>VLOOKUP(A169,AAFTE!$A:$AE,3,0)</f>
        <v>1144.03</v>
      </c>
      <c r="E169" s="149">
        <f>VLOOKUP($A169,'2024-25 Salary &amp; Benefits'!$A:$I,3,)</f>
        <v>1</v>
      </c>
      <c r="F169" s="149">
        <f>VLOOKUP($A169,'2024-25 Salary &amp; Benefits'!$A:$I,4,)</f>
        <v>1</v>
      </c>
      <c r="G169" s="150">
        <f>VLOOKUP(A169,'CEDARS District FRPL'!$A:$C,3,)</f>
        <v>0.62480000000000002</v>
      </c>
      <c r="H169" s="151">
        <f t="shared" si="23"/>
        <v>1144.03</v>
      </c>
      <c r="I169" s="152">
        <f t="shared" si="24"/>
        <v>714.79</v>
      </c>
      <c r="J169" s="143">
        <f t="shared" si="21"/>
        <v>4.57</v>
      </c>
      <c r="K169" s="145">
        <f>'2024-25 Salary &amp; Benefits'!E$6</f>
        <v>72728</v>
      </c>
      <c r="L169" s="145">
        <f>'2024-25 Salary &amp; Benefits'!F$6</f>
        <v>78209</v>
      </c>
      <c r="M169" s="9">
        <f t="shared" si="25"/>
        <v>332366.96000000002</v>
      </c>
      <c r="N169" s="9">
        <f t="shared" si="26"/>
        <v>25048.169999999984</v>
      </c>
      <c r="O169" s="9">
        <f>'2024-25 Salary &amp; Benefits'!G$6</f>
        <v>14418.72</v>
      </c>
      <c r="P169" s="146">
        <f>'2024-25 Salary &amp; Benefits'!H$6</f>
        <v>0.18149999999999999</v>
      </c>
      <c r="Q169" s="146">
        <f>'2024-25 Salary &amp; Benefits'!I$6</f>
        <v>0.17510000000000001</v>
      </c>
      <c r="R169" s="9">
        <f t="shared" si="27"/>
        <v>130604.09</v>
      </c>
      <c r="S169" s="9">
        <f t="shared" si="22"/>
        <v>5956.92</v>
      </c>
      <c r="T169" s="9">
        <f t="shared" si="28"/>
        <v>1043.06</v>
      </c>
      <c r="U169" s="9">
        <f t="shared" si="29"/>
        <v>6999.98</v>
      </c>
      <c r="V169" s="9">
        <f t="shared" si="30"/>
        <v>495019.2</v>
      </c>
    </row>
    <row r="170" spans="1:22">
      <c r="A170" s="107" t="s">
        <v>2456</v>
      </c>
      <c r="B170" s="2" t="s">
        <v>1801</v>
      </c>
      <c r="C170" s="73">
        <f>IF(A170=Summary!$B$9,Summary!$F$9,0)</f>
        <v>0</v>
      </c>
      <c r="D170" s="114">
        <f>VLOOKUP(A170,AAFTE!$A:$AE,3,0)</f>
        <v>1409.31</v>
      </c>
      <c r="E170" s="149">
        <f>VLOOKUP($A170,'2024-25 Salary &amp; Benefits'!$A:$I,3,)</f>
        <v>1</v>
      </c>
      <c r="F170" s="149">
        <f>VLOOKUP($A170,'2024-25 Salary &amp; Benefits'!$A:$I,4,)</f>
        <v>1.04</v>
      </c>
      <c r="G170" s="150">
        <f>VLOOKUP(A170,'CEDARS District FRPL'!$A:$C,3,)</f>
        <v>0.32819999999999999</v>
      </c>
      <c r="H170" s="151">
        <f t="shared" si="23"/>
        <v>1409.31</v>
      </c>
      <c r="I170" s="152">
        <f t="shared" si="24"/>
        <v>462.54</v>
      </c>
      <c r="J170" s="143">
        <f t="shared" si="21"/>
        <v>2.9569999999999999</v>
      </c>
      <c r="K170" s="145">
        <f>'2024-25 Salary &amp; Benefits'!E$6</f>
        <v>72728</v>
      </c>
      <c r="L170" s="145">
        <f>'2024-25 Salary &amp; Benefits'!F$6</f>
        <v>78209</v>
      </c>
      <c r="M170" s="9">
        <f t="shared" si="25"/>
        <v>215056.7</v>
      </c>
      <c r="N170" s="9">
        <f t="shared" si="26"/>
        <v>25457.869999999995</v>
      </c>
      <c r="O170" s="9">
        <f>'2024-25 Salary &amp; Benefits'!G$6</f>
        <v>14418.72</v>
      </c>
      <c r="P170" s="146">
        <f>'2024-25 Salary &amp; Benefits'!H$6</f>
        <v>0.18149999999999999</v>
      </c>
      <c r="Q170" s="146">
        <f>'2024-25 Salary &amp; Benefits'!I$6</f>
        <v>0.17510000000000001</v>
      </c>
      <c r="R170" s="9">
        <f t="shared" si="27"/>
        <v>86126.62</v>
      </c>
      <c r="S170" s="9">
        <f t="shared" si="22"/>
        <v>4008.58</v>
      </c>
      <c r="T170" s="9">
        <f t="shared" si="28"/>
        <v>701.9</v>
      </c>
      <c r="U170" s="9">
        <f t="shared" si="29"/>
        <v>4710.4799999999996</v>
      </c>
      <c r="V170" s="9">
        <f t="shared" si="30"/>
        <v>331351.67</v>
      </c>
    </row>
    <row r="171" spans="1:22">
      <c r="A171" s="107" t="s">
        <v>2502</v>
      </c>
      <c r="B171" s="2" t="s">
        <v>2088</v>
      </c>
      <c r="C171" s="73">
        <f>IF(A171=Summary!$B$9,Summary!$F$9,0)</f>
        <v>0</v>
      </c>
      <c r="D171" s="114">
        <f>VLOOKUP(A171,AAFTE!$A:$AE,3,0)</f>
        <v>1927.47</v>
      </c>
      <c r="E171" s="149">
        <f>VLOOKUP($A171,'2024-25 Salary &amp; Benefits'!$A:$I,3,)</f>
        <v>1.06</v>
      </c>
      <c r="F171" s="149">
        <f>VLOOKUP($A171,'2024-25 Salary &amp; Benefits'!$A:$I,4,)</f>
        <v>1.06</v>
      </c>
      <c r="G171" s="150">
        <f>VLOOKUP(A171,'CEDARS District FRPL'!$A:$C,3,)</f>
        <v>0.50629999999999997</v>
      </c>
      <c r="H171" s="151">
        <f t="shared" si="23"/>
        <v>1927.47</v>
      </c>
      <c r="I171" s="152">
        <f t="shared" si="24"/>
        <v>975.88</v>
      </c>
      <c r="J171" s="143">
        <f t="shared" si="21"/>
        <v>6.2389999999999999</v>
      </c>
      <c r="K171" s="145">
        <f>'2024-25 Salary &amp; Benefits'!E$6</f>
        <v>72728</v>
      </c>
      <c r="L171" s="145">
        <f>'2024-25 Salary &amp; Benefits'!F$6</f>
        <v>78209</v>
      </c>
      <c r="M171" s="9">
        <f t="shared" si="25"/>
        <v>480974.99</v>
      </c>
      <c r="N171" s="9">
        <f t="shared" si="26"/>
        <v>36247.72000000003</v>
      </c>
      <c r="O171" s="9">
        <f>'2024-25 Salary &amp; Benefits'!G$6</f>
        <v>14418.72</v>
      </c>
      <c r="P171" s="146">
        <f>'2024-25 Salary &amp; Benefits'!H$6</f>
        <v>0.18149999999999999</v>
      </c>
      <c r="Q171" s="146">
        <f>'2024-25 Salary &amp; Benefits'!I$6</f>
        <v>0.17510000000000001</v>
      </c>
      <c r="R171" s="9">
        <f t="shared" si="27"/>
        <v>183602.33</v>
      </c>
      <c r="S171" s="9">
        <f t="shared" si="22"/>
        <v>8620.3799999999992</v>
      </c>
      <c r="T171" s="9">
        <f t="shared" si="28"/>
        <v>1509.43</v>
      </c>
      <c r="U171" s="9">
        <f t="shared" si="29"/>
        <v>10129.81</v>
      </c>
      <c r="V171" s="9">
        <f t="shared" si="30"/>
        <v>710954.85000000009</v>
      </c>
    </row>
    <row r="172" spans="1:22">
      <c r="A172" s="107" t="s">
        <v>2300</v>
      </c>
      <c r="B172" s="2" t="s">
        <v>477</v>
      </c>
      <c r="C172" s="73">
        <f>IF(A172=Summary!$B$9,Summary!$F$9,0)</f>
        <v>0</v>
      </c>
      <c r="D172" s="114">
        <f>VLOOKUP(A172,AAFTE!$A:$AE,3,0)</f>
        <v>654.98</v>
      </c>
      <c r="E172" s="149">
        <f>VLOOKUP($A172,'2024-25 Salary &amp; Benefits'!$A:$I,3,)</f>
        <v>1</v>
      </c>
      <c r="F172" s="149">
        <f>VLOOKUP($A172,'2024-25 Salary &amp; Benefits'!$A:$I,4,)</f>
        <v>1</v>
      </c>
      <c r="G172" s="150">
        <f>VLOOKUP(A172,'CEDARS District FRPL'!$A:$C,3,)</f>
        <v>0.73109999999999997</v>
      </c>
      <c r="H172" s="151">
        <f t="shared" si="23"/>
        <v>654.98</v>
      </c>
      <c r="I172" s="152">
        <f t="shared" si="24"/>
        <v>478.86</v>
      </c>
      <c r="J172" s="143">
        <f t="shared" si="21"/>
        <v>3.0619999999999998</v>
      </c>
      <c r="K172" s="145">
        <f>'2024-25 Salary &amp; Benefits'!E$6</f>
        <v>72728</v>
      </c>
      <c r="L172" s="145">
        <f>'2024-25 Salary &amp; Benefits'!F$6</f>
        <v>78209</v>
      </c>
      <c r="M172" s="9">
        <f t="shared" si="25"/>
        <v>222693.14</v>
      </c>
      <c r="N172" s="9">
        <f t="shared" si="26"/>
        <v>16782.819999999978</v>
      </c>
      <c r="O172" s="9">
        <f>'2024-25 Salary &amp; Benefits'!G$6</f>
        <v>14418.72</v>
      </c>
      <c r="P172" s="146">
        <f>'2024-25 Salary &amp; Benefits'!H$6</f>
        <v>0.18149999999999999</v>
      </c>
      <c r="Q172" s="146">
        <f>'2024-25 Salary &amp; Benefits'!I$6</f>
        <v>0.17510000000000001</v>
      </c>
      <c r="R172" s="9">
        <f t="shared" si="27"/>
        <v>87507.6</v>
      </c>
      <c r="S172" s="9">
        <f t="shared" si="22"/>
        <v>3991.27</v>
      </c>
      <c r="T172" s="9">
        <f t="shared" si="28"/>
        <v>698.87</v>
      </c>
      <c r="U172" s="9">
        <f t="shared" si="29"/>
        <v>4690.1400000000003</v>
      </c>
      <c r="V172" s="9">
        <f t="shared" si="30"/>
        <v>331673.69999999995</v>
      </c>
    </row>
    <row r="173" spans="1:22">
      <c r="A173" s="107" t="s">
        <v>2284</v>
      </c>
      <c r="B173" s="2" t="s">
        <v>390</v>
      </c>
      <c r="C173" s="73">
        <f>IF(A173=Summary!$B$9,Summary!$F$9,0)</f>
        <v>0</v>
      </c>
      <c r="D173" s="114">
        <f>VLOOKUP(A173,AAFTE!$A:$AE,3,0)</f>
        <v>1997.3600000000001</v>
      </c>
      <c r="E173" s="149">
        <f>VLOOKUP($A173,'2024-25 Salary &amp; Benefits'!$A:$I,3,)</f>
        <v>1</v>
      </c>
      <c r="F173" s="149">
        <f>VLOOKUP($A173,'2024-25 Salary &amp; Benefits'!$A:$I,4,)</f>
        <v>1</v>
      </c>
      <c r="G173" s="150">
        <f>VLOOKUP(A173,'CEDARS District FRPL'!$A:$C,3,)</f>
        <v>0.75470000000000004</v>
      </c>
      <c r="H173" s="151">
        <f t="shared" si="23"/>
        <v>1997.3600000000001</v>
      </c>
      <c r="I173" s="152">
        <f t="shared" si="24"/>
        <v>1507.41</v>
      </c>
      <c r="J173" s="143">
        <f t="shared" si="21"/>
        <v>9.6370000000000005</v>
      </c>
      <c r="K173" s="145">
        <f>'2024-25 Salary &amp; Benefits'!E$6</f>
        <v>72728</v>
      </c>
      <c r="L173" s="145">
        <f>'2024-25 Salary &amp; Benefits'!F$6</f>
        <v>78209</v>
      </c>
      <c r="M173" s="9">
        <f t="shared" si="25"/>
        <v>700879.74</v>
      </c>
      <c r="N173" s="9">
        <f t="shared" si="26"/>
        <v>52820.390000000014</v>
      </c>
      <c r="O173" s="9">
        <f>'2024-25 Salary &amp; Benefits'!G$6</f>
        <v>14418.72</v>
      </c>
      <c r="P173" s="146">
        <f>'2024-25 Salary &amp; Benefits'!H$6</f>
        <v>0.18149999999999999</v>
      </c>
      <c r="Q173" s="146">
        <f>'2024-25 Salary &amp; Benefits'!I$6</f>
        <v>0.17510000000000001</v>
      </c>
      <c r="R173" s="9">
        <f t="shared" si="27"/>
        <v>275411.73</v>
      </c>
      <c r="S173" s="9">
        <f t="shared" si="22"/>
        <v>12561.67</v>
      </c>
      <c r="T173" s="9">
        <f t="shared" si="28"/>
        <v>2199.5500000000002</v>
      </c>
      <c r="U173" s="9">
        <f t="shared" si="29"/>
        <v>14761.220000000001</v>
      </c>
      <c r="V173" s="9">
        <f t="shared" si="30"/>
        <v>1043873.08</v>
      </c>
    </row>
    <row r="174" spans="1:22">
      <c r="A174" s="107" t="s">
        <v>2343</v>
      </c>
      <c r="B174" s="2" t="s">
        <v>1027</v>
      </c>
      <c r="C174" s="73">
        <f>IF(A174=Summary!$B$9,Summary!$F$9,0)</f>
        <v>0</v>
      </c>
      <c r="D174" s="114">
        <f>VLOOKUP(A174,AAFTE!$A:$AE,3,0)</f>
        <v>5297.54</v>
      </c>
      <c r="E174" s="149">
        <f>VLOOKUP($A174,'2024-25 Salary &amp; Benefits'!$A:$I,3,)</f>
        <v>1.18</v>
      </c>
      <c r="F174" s="149">
        <f>VLOOKUP($A174,'2024-25 Salary &amp; Benefits'!$A:$I,4,)</f>
        <v>1.22</v>
      </c>
      <c r="G174" s="150">
        <f>VLOOKUP(A174,'CEDARS District FRPL'!$A:$C,3,)</f>
        <v>0.3604</v>
      </c>
      <c r="H174" s="151">
        <f t="shared" si="23"/>
        <v>5297.54</v>
      </c>
      <c r="I174" s="152">
        <f t="shared" si="24"/>
        <v>1909.23</v>
      </c>
      <c r="J174" s="143">
        <f t="shared" si="21"/>
        <v>12.206</v>
      </c>
      <c r="K174" s="145">
        <f>'2024-25 Salary &amp; Benefits'!E$6</f>
        <v>72728</v>
      </c>
      <c r="L174" s="145">
        <f>'2024-25 Salary &amp; Benefits'!F$6</f>
        <v>78209</v>
      </c>
      <c r="M174" s="9">
        <f t="shared" si="25"/>
        <v>1047507.2</v>
      </c>
      <c r="N174" s="9">
        <f t="shared" si="26"/>
        <v>117128.05000000005</v>
      </c>
      <c r="O174" s="9">
        <f>'2024-25 Salary &amp; Benefits'!G$6</f>
        <v>14418.72</v>
      </c>
      <c r="P174" s="146">
        <f>'2024-25 Salary &amp; Benefits'!H$6</f>
        <v>0.18149999999999999</v>
      </c>
      <c r="Q174" s="146">
        <f>'2024-25 Salary &amp; Benefits'!I$6</f>
        <v>0.17510000000000001</v>
      </c>
      <c r="R174" s="9">
        <f t="shared" si="27"/>
        <v>386626.57</v>
      </c>
      <c r="S174" s="9">
        <f t="shared" si="22"/>
        <v>19410.59</v>
      </c>
      <c r="T174" s="9">
        <f t="shared" si="28"/>
        <v>3398.79</v>
      </c>
      <c r="U174" s="9">
        <f t="shared" si="29"/>
        <v>22809.38</v>
      </c>
      <c r="V174" s="9">
        <f t="shared" si="30"/>
        <v>1574071.2</v>
      </c>
    </row>
    <row r="175" spans="1:22">
      <c r="A175" s="107" t="s">
        <v>2389</v>
      </c>
      <c r="B175" s="2" t="s">
        <v>1203</v>
      </c>
      <c r="C175" s="73">
        <f>IF(A175=Summary!$B$9,Summary!$F$9,0)</f>
        <v>0</v>
      </c>
      <c r="D175" s="114">
        <f>VLOOKUP(A175,AAFTE!$A:$AE,3,0)</f>
        <v>2302.6600000000003</v>
      </c>
      <c r="E175" s="149">
        <f>VLOOKUP($A175,'2024-25 Salary &amp; Benefits'!$A:$I,3,)</f>
        <v>1.1200000000000001</v>
      </c>
      <c r="F175" s="149">
        <f>VLOOKUP($A175,'2024-25 Salary &amp; Benefits'!$A:$I,4,)</f>
        <v>1.1200000000000001</v>
      </c>
      <c r="G175" s="150">
        <f>VLOOKUP(A175,'CEDARS District FRPL'!$A:$C,3,)</f>
        <v>0.56899999999999995</v>
      </c>
      <c r="H175" s="151">
        <f t="shared" si="23"/>
        <v>2302.6600000000003</v>
      </c>
      <c r="I175" s="152">
        <f t="shared" si="24"/>
        <v>1310.21</v>
      </c>
      <c r="J175" s="143">
        <f t="shared" si="21"/>
        <v>8.3770000000000007</v>
      </c>
      <c r="K175" s="145">
        <f>'2024-25 Salary &amp; Benefits'!E$6</f>
        <v>72728</v>
      </c>
      <c r="L175" s="145">
        <f>'2024-25 Salary &amp; Benefits'!F$6</f>
        <v>78209</v>
      </c>
      <c r="M175" s="9">
        <f t="shared" si="25"/>
        <v>682351.55</v>
      </c>
      <c r="N175" s="9">
        <f t="shared" si="26"/>
        <v>51424.059999999939</v>
      </c>
      <c r="O175" s="9">
        <f>'2024-25 Salary &amp; Benefits'!G$6</f>
        <v>14418.72</v>
      </c>
      <c r="P175" s="146">
        <f>'2024-25 Salary &amp; Benefits'!H$6</f>
        <v>0.18149999999999999</v>
      </c>
      <c r="Q175" s="146">
        <f>'2024-25 Salary &amp; Benefits'!I$6</f>
        <v>0.17510000000000001</v>
      </c>
      <c r="R175" s="9">
        <f t="shared" si="27"/>
        <v>253636.78</v>
      </c>
      <c r="S175" s="9">
        <f t="shared" si="22"/>
        <v>12229.59</v>
      </c>
      <c r="T175" s="9">
        <f t="shared" si="28"/>
        <v>2141.4</v>
      </c>
      <c r="U175" s="9">
        <f t="shared" si="29"/>
        <v>14370.99</v>
      </c>
      <c r="V175" s="9">
        <f t="shared" si="30"/>
        <v>1001783.38</v>
      </c>
    </row>
    <row r="176" spans="1:22">
      <c r="A176" s="107" t="s">
        <v>2404</v>
      </c>
      <c r="B176" s="2" t="s">
        <v>1263</v>
      </c>
      <c r="C176" s="73">
        <f>IF(A176=Summary!$B$9,Summary!$F$9,0)</f>
        <v>0</v>
      </c>
      <c r="D176" s="114">
        <f>VLOOKUP(A176,AAFTE!$A:$AE,3,0)</f>
        <v>59.34</v>
      </c>
      <c r="E176" s="149">
        <f>VLOOKUP($A176,'2024-25 Salary &amp; Benefits'!$A:$I,3,)</f>
        <v>1</v>
      </c>
      <c r="F176" s="149">
        <f>VLOOKUP($A176,'2024-25 Salary &amp; Benefits'!$A:$I,4,)</f>
        <v>1</v>
      </c>
      <c r="G176" s="150">
        <f>VLOOKUP(A176,'CEDARS District FRPL'!$A:$C,3,)</f>
        <v>0.75409999999999999</v>
      </c>
      <c r="H176" s="151">
        <f t="shared" si="23"/>
        <v>59.34</v>
      </c>
      <c r="I176" s="152">
        <f t="shared" si="24"/>
        <v>44.75</v>
      </c>
      <c r="J176" s="143">
        <f t="shared" si="21"/>
        <v>0.28599999999999998</v>
      </c>
      <c r="K176" s="145">
        <f>'2024-25 Salary &amp; Benefits'!E$6</f>
        <v>72728</v>
      </c>
      <c r="L176" s="145">
        <f>'2024-25 Salary &amp; Benefits'!F$6</f>
        <v>78209</v>
      </c>
      <c r="M176" s="9">
        <f t="shared" si="25"/>
        <v>20800.21</v>
      </c>
      <c r="N176" s="9">
        <f t="shared" si="26"/>
        <v>1567.5600000000013</v>
      </c>
      <c r="O176" s="9">
        <f>'2024-25 Salary &amp; Benefits'!G$6</f>
        <v>14418.72</v>
      </c>
      <c r="P176" s="146">
        <f>'2024-25 Salary &amp; Benefits'!H$6</f>
        <v>0.18149999999999999</v>
      </c>
      <c r="Q176" s="146">
        <f>'2024-25 Salary &amp; Benefits'!I$6</f>
        <v>0.17510000000000001</v>
      </c>
      <c r="R176" s="9">
        <f t="shared" si="27"/>
        <v>8173.47</v>
      </c>
      <c r="S176" s="9">
        <f t="shared" si="22"/>
        <v>372.8</v>
      </c>
      <c r="T176" s="9">
        <f t="shared" si="28"/>
        <v>65.28</v>
      </c>
      <c r="U176" s="9">
        <f t="shared" si="29"/>
        <v>438.08000000000004</v>
      </c>
      <c r="V176" s="9">
        <f t="shared" si="30"/>
        <v>30979.320000000003</v>
      </c>
    </row>
    <row r="177" spans="1:22">
      <c r="A177" s="107" t="s">
        <v>2482</v>
      </c>
      <c r="B177" s="2" t="s">
        <v>1949</v>
      </c>
      <c r="C177" s="73">
        <f>IF(A177=Summary!$B$9,Summary!$F$9,0)</f>
        <v>0</v>
      </c>
      <c r="D177" s="114">
        <f>VLOOKUP(A177,AAFTE!$A:$AE,3,0)</f>
        <v>14797.51</v>
      </c>
      <c r="E177" s="149">
        <f>VLOOKUP($A177,'2024-25 Salary &amp; Benefits'!$A:$I,3,)</f>
        <v>1</v>
      </c>
      <c r="F177" s="149">
        <f>VLOOKUP($A177,'2024-25 Salary &amp; Benefits'!$A:$I,4,)</f>
        <v>1</v>
      </c>
      <c r="G177" s="150">
        <f>VLOOKUP(A177,'CEDARS District FRPL'!$A:$C,3,)</f>
        <v>0.4501</v>
      </c>
      <c r="H177" s="151">
        <f t="shared" si="23"/>
        <v>14797.51</v>
      </c>
      <c r="I177" s="152">
        <f t="shared" si="24"/>
        <v>6660.36</v>
      </c>
      <c r="J177" s="143">
        <f t="shared" si="21"/>
        <v>42.582000000000001</v>
      </c>
      <c r="K177" s="145">
        <f>'2024-25 Salary &amp; Benefits'!E$6</f>
        <v>72728</v>
      </c>
      <c r="L177" s="145">
        <f>'2024-25 Salary &amp; Benefits'!F$6</f>
        <v>78209</v>
      </c>
      <c r="M177" s="9">
        <f t="shared" si="25"/>
        <v>3096903.7</v>
      </c>
      <c r="N177" s="9">
        <f t="shared" si="26"/>
        <v>233391.93999999994</v>
      </c>
      <c r="O177" s="9">
        <f>'2024-25 Salary &amp; Benefits'!G$6</f>
        <v>14418.72</v>
      </c>
      <c r="P177" s="146">
        <f>'2024-25 Salary &amp; Benefits'!H$6</f>
        <v>0.18149999999999999</v>
      </c>
      <c r="Q177" s="146">
        <f>'2024-25 Salary &amp; Benefits'!I$6</f>
        <v>0.17510000000000001</v>
      </c>
      <c r="R177" s="9">
        <f t="shared" si="27"/>
        <v>1216932.8899999999</v>
      </c>
      <c r="S177" s="9">
        <f t="shared" si="22"/>
        <v>55504.93</v>
      </c>
      <c r="T177" s="9">
        <f t="shared" si="28"/>
        <v>9718.91</v>
      </c>
      <c r="U177" s="9">
        <f t="shared" si="29"/>
        <v>65223.839999999997</v>
      </c>
      <c r="V177" s="9">
        <f t="shared" si="30"/>
        <v>4612452.3699999992</v>
      </c>
    </row>
    <row r="178" spans="1:22">
      <c r="A178" s="107" t="s">
        <v>2479</v>
      </c>
      <c r="B178" s="2" t="s">
        <v>1929</v>
      </c>
      <c r="C178" s="73">
        <f>IF(A178=Summary!$B$9,Summary!$F$9,0)</f>
        <v>0</v>
      </c>
      <c r="D178" s="114">
        <f>VLOOKUP(A178,AAFTE!$A:$AE,3,0)</f>
        <v>261.70999999999998</v>
      </c>
      <c r="E178" s="149">
        <f>VLOOKUP($A178,'2024-25 Salary &amp; Benefits'!$A:$I,3,)</f>
        <v>1</v>
      </c>
      <c r="F178" s="149">
        <f>VLOOKUP($A178,'2024-25 Salary &amp; Benefits'!$A:$I,4,)</f>
        <v>1</v>
      </c>
      <c r="G178" s="150">
        <f>VLOOKUP(A178,'CEDARS District FRPL'!$A:$C,3,)</f>
        <v>0.6351</v>
      </c>
      <c r="H178" s="151">
        <f t="shared" si="23"/>
        <v>261.70999999999998</v>
      </c>
      <c r="I178" s="152">
        <f t="shared" si="24"/>
        <v>166.21</v>
      </c>
      <c r="J178" s="143">
        <f t="shared" si="21"/>
        <v>1.0629999999999999</v>
      </c>
      <c r="K178" s="145">
        <f>'2024-25 Salary &amp; Benefits'!E$6</f>
        <v>72728</v>
      </c>
      <c r="L178" s="145">
        <f>'2024-25 Salary &amp; Benefits'!F$6</f>
        <v>78209</v>
      </c>
      <c r="M178" s="9">
        <f t="shared" si="25"/>
        <v>77309.86</v>
      </c>
      <c r="N178" s="9">
        <f t="shared" si="26"/>
        <v>5826.3099999999977</v>
      </c>
      <c r="O178" s="9">
        <f>'2024-25 Salary &amp; Benefits'!G$6</f>
        <v>14418.72</v>
      </c>
      <c r="P178" s="146">
        <f>'2024-25 Salary &amp; Benefits'!H$6</f>
        <v>0.18149999999999999</v>
      </c>
      <c r="Q178" s="146">
        <f>'2024-25 Salary &amp; Benefits'!I$6</f>
        <v>0.17510000000000001</v>
      </c>
      <c r="R178" s="9">
        <f t="shared" si="27"/>
        <v>30379.03</v>
      </c>
      <c r="S178" s="9">
        <f t="shared" si="22"/>
        <v>1385.6</v>
      </c>
      <c r="T178" s="9">
        <f t="shared" si="28"/>
        <v>242.62</v>
      </c>
      <c r="U178" s="9">
        <f t="shared" si="29"/>
        <v>1628.2199999999998</v>
      </c>
      <c r="V178" s="9">
        <f t="shared" si="30"/>
        <v>115143.42</v>
      </c>
    </row>
    <row r="179" spans="1:22">
      <c r="A179" s="107" t="s">
        <v>2337</v>
      </c>
      <c r="B179" s="2" t="s">
        <v>970</v>
      </c>
      <c r="C179" s="73">
        <f>IF(A179=Summary!$B$9,Summary!$F$9,0)</f>
        <v>0</v>
      </c>
      <c r="D179" s="114">
        <f>VLOOKUP(A179,AAFTE!$A:$AE,3,0)</f>
        <v>22429.29</v>
      </c>
      <c r="E179" s="149">
        <f>VLOOKUP($A179,'2024-25 Salary &amp; Benefits'!$A:$I,3,)</f>
        <v>1.18</v>
      </c>
      <c r="F179" s="149">
        <f>VLOOKUP($A179,'2024-25 Salary &amp; Benefits'!$A:$I,4,)</f>
        <v>1.18</v>
      </c>
      <c r="G179" s="150">
        <f>VLOOKUP(A179,'CEDARS District FRPL'!$A:$C,3,)</f>
        <v>0.16739999999999999</v>
      </c>
      <c r="H179" s="151">
        <f t="shared" si="23"/>
        <v>22429.29</v>
      </c>
      <c r="I179" s="152">
        <f t="shared" si="24"/>
        <v>3754.66</v>
      </c>
      <c r="J179" s="143">
        <f t="shared" si="21"/>
        <v>24.004999999999999</v>
      </c>
      <c r="K179" s="145">
        <f>'2024-25 Salary &amp; Benefits'!E$6</f>
        <v>72728</v>
      </c>
      <c r="L179" s="145">
        <f>'2024-25 Salary &amp; Benefits'!F$6</f>
        <v>78209</v>
      </c>
      <c r="M179" s="9">
        <f t="shared" si="25"/>
        <v>2060086.06</v>
      </c>
      <c r="N179" s="9">
        <f t="shared" si="26"/>
        <v>155254.25</v>
      </c>
      <c r="O179" s="9">
        <f>'2024-25 Salary &amp; Benefits'!G$6</f>
        <v>14418.72</v>
      </c>
      <c r="P179" s="146">
        <f>'2024-25 Salary &amp; Benefits'!H$6</f>
        <v>0.18149999999999999</v>
      </c>
      <c r="Q179" s="146">
        <f>'2024-25 Salary &amp; Benefits'!I$6</f>
        <v>0.17510000000000001</v>
      </c>
      <c r="R179" s="9">
        <f t="shared" si="27"/>
        <v>747212.01</v>
      </c>
      <c r="S179" s="9">
        <f t="shared" si="22"/>
        <v>36922.339999999997</v>
      </c>
      <c r="T179" s="9">
        <f t="shared" si="28"/>
        <v>6465.1</v>
      </c>
      <c r="U179" s="9">
        <f t="shared" si="29"/>
        <v>43387.439999999995</v>
      </c>
      <c r="V179" s="9">
        <f t="shared" si="30"/>
        <v>3005939.7600000002</v>
      </c>
    </row>
    <row r="180" spans="1:22">
      <c r="A180" s="107" t="s">
        <v>2311</v>
      </c>
      <c r="B180" s="2" t="s">
        <v>510</v>
      </c>
      <c r="C180" s="73">
        <f>IF(A180=Summary!$B$9,Summary!$F$9,0)</f>
        <v>0</v>
      </c>
      <c r="D180" s="114">
        <f>VLOOKUP(A180,AAFTE!$A:$AE,3,0)</f>
        <v>5625.24</v>
      </c>
      <c r="E180" s="149">
        <f>VLOOKUP($A180,'2024-25 Salary &amp; Benefits'!$A:$I,3,)</f>
        <v>1.1200000000000001</v>
      </c>
      <c r="F180" s="149">
        <f>VLOOKUP($A180,'2024-25 Salary &amp; Benefits'!$A:$I,4,)</f>
        <v>1.1200000000000001</v>
      </c>
      <c r="G180" s="150">
        <f>VLOOKUP(A180,'CEDARS District FRPL'!$A:$C,3,)</f>
        <v>0.41520000000000001</v>
      </c>
      <c r="H180" s="151">
        <f t="shared" si="23"/>
        <v>5625.24</v>
      </c>
      <c r="I180" s="152">
        <f t="shared" si="24"/>
        <v>2335.6</v>
      </c>
      <c r="J180" s="143">
        <f t="shared" si="21"/>
        <v>14.932</v>
      </c>
      <c r="K180" s="145">
        <f>'2024-25 Salary &amp; Benefits'!E$6</f>
        <v>72728</v>
      </c>
      <c r="L180" s="145">
        <f>'2024-25 Salary &amp; Benefits'!F$6</f>
        <v>78209</v>
      </c>
      <c r="M180" s="9">
        <f t="shared" si="25"/>
        <v>1216291.44</v>
      </c>
      <c r="N180" s="9">
        <f t="shared" si="26"/>
        <v>91663.360000000102</v>
      </c>
      <c r="O180" s="9">
        <f>'2024-25 Salary &amp; Benefits'!G$6</f>
        <v>14418.72</v>
      </c>
      <c r="P180" s="146">
        <f>'2024-25 Salary &amp; Benefits'!H$6</f>
        <v>0.18149999999999999</v>
      </c>
      <c r="Q180" s="146">
        <f>'2024-25 Salary &amp; Benefits'!I$6</f>
        <v>0.17510000000000001</v>
      </c>
      <c r="R180" s="9">
        <f t="shared" si="27"/>
        <v>452107.48</v>
      </c>
      <c r="S180" s="9">
        <f t="shared" si="22"/>
        <v>21799.25</v>
      </c>
      <c r="T180" s="9">
        <f t="shared" si="28"/>
        <v>3817.05</v>
      </c>
      <c r="U180" s="9">
        <f t="shared" si="29"/>
        <v>25616.3</v>
      </c>
      <c r="V180" s="9">
        <f t="shared" si="30"/>
        <v>1785678.58</v>
      </c>
    </row>
    <row r="181" spans="1:22">
      <c r="A181" s="107" t="s">
        <v>2517</v>
      </c>
      <c r="B181" s="2" t="s">
        <v>2134</v>
      </c>
      <c r="C181" s="73">
        <f>IF(A181=Summary!$B$9,Summary!$F$9,0)</f>
        <v>0</v>
      </c>
      <c r="D181" s="114">
        <f>VLOOKUP(A181,AAFTE!$A:$AE,3,0)</f>
        <v>153.47999999999999</v>
      </c>
      <c r="E181" s="149">
        <f>VLOOKUP($A181,'2024-25 Salary &amp; Benefits'!$A:$I,3,)</f>
        <v>1.01</v>
      </c>
      <c r="F181" s="149">
        <f>VLOOKUP($A181,'2024-25 Salary &amp; Benefits'!$A:$I,4,)</f>
        <v>1.01</v>
      </c>
      <c r="G181" s="150">
        <f>VLOOKUP(A181,'CEDARS District FRPL'!$A:$C,3,)</f>
        <v>0.34420000000000001</v>
      </c>
      <c r="H181" s="151">
        <f t="shared" si="23"/>
        <v>153.47999999999999</v>
      </c>
      <c r="I181" s="152">
        <f t="shared" si="24"/>
        <v>52.83</v>
      </c>
      <c r="J181" s="143">
        <f t="shared" si="21"/>
        <v>0.33800000000000002</v>
      </c>
      <c r="K181" s="145">
        <f>'2024-25 Salary &amp; Benefits'!E$6</f>
        <v>72728</v>
      </c>
      <c r="L181" s="145">
        <f>'2024-25 Salary &amp; Benefits'!F$6</f>
        <v>78209</v>
      </c>
      <c r="M181" s="9">
        <f t="shared" si="25"/>
        <v>24827.88</v>
      </c>
      <c r="N181" s="9">
        <f t="shared" si="26"/>
        <v>1871.1100000000006</v>
      </c>
      <c r="O181" s="9">
        <f>'2024-25 Salary &amp; Benefits'!G$6</f>
        <v>14418.72</v>
      </c>
      <c r="P181" s="146">
        <f>'2024-25 Salary &amp; Benefits'!H$6</f>
        <v>0.18149999999999999</v>
      </c>
      <c r="Q181" s="146">
        <f>'2024-25 Salary &amp; Benefits'!I$6</f>
        <v>0.17510000000000001</v>
      </c>
      <c r="R181" s="9">
        <f t="shared" si="27"/>
        <v>9707.42</v>
      </c>
      <c r="S181" s="9">
        <f t="shared" si="22"/>
        <v>444.98</v>
      </c>
      <c r="T181" s="9">
        <f t="shared" si="28"/>
        <v>77.92</v>
      </c>
      <c r="U181" s="9">
        <f t="shared" si="29"/>
        <v>522.9</v>
      </c>
      <c r="V181" s="9">
        <f t="shared" si="30"/>
        <v>36929.310000000005</v>
      </c>
    </row>
    <row r="182" spans="1:22">
      <c r="A182" s="107" t="s">
        <v>2310</v>
      </c>
      <c r="B182" s="2" t="s">
        <v>507</v>
      </c>
      <c r="C182" s="73">
        <f>IF(A182=Summary!$B$9,Summary!$F$9,0)</f>
        <v>0</v>
      </c>
      <c r="D182" s="114">
        <f>VLOOKUP(A182,AAFTE!$A:$AE,3,0)</f>
        <v>322.25</v>
      </c>
      <c r="E182" s="149">
        <f>VLOOKUP($A182,'2024-25 Salary &amp; Benefits'!$A:$I,3,)</f>
        <v>1</v>
      </c>
      <c r="F182" s="149">
        <f>VLOOKUP($A182,'2024-25 Salary &amp; Benefits'!$A:$I,4,)</f>
        <v>1</v>
      </c>
      <c r="G182" s="150">
        <f>VLOOKUP(A182,'CEDARS District FRPL'!$A:$C,3,)</f>
        <v>0.749</v>
      </c>
      <c r="H182" s="151">
        <f t="shared" si="23"/>
        <v>322.25</v>
      </c>
      <c r="I182" s="152">
        <f t="shared" si="24"/>
        <v>241.37</v>
      </c>
      <c r="J182" s="143">
        <f t="shared" si="21"/>
        <v>1.5429999999999999</v>
      </c>
      <c r="K182" s="145">
        <f>'2024-25 Salary &amp; Benefits'!E$6</f>
        <v>72728</v>
      </c>
      <c r="L182" s="145">
        <f>'2024-25 Salary &amp; Benefits'!F$6</f>
        <v>78209</v>
      </c>
      <c r="M182" s="9">
        <f t="shared" si="25"/>
        <v>112219.3</v>
      </c>
      <c r="N182" s="9">
        <f t="shared" si="26"/>
        <v>8457.1900000000023</v>
      </c>
      <c r="O182" s="9">
        <f>'2024-25 Salary &amp; Benefits'!G$6</f>
        <v>14418.72</v>
      </c>
      <c r="P182" s="146">
        <f>'2024-25 Salary &amp; Benefits'!H$6</f>
        <v>0.18149999999999999</v>
      </c>
      <c r="Q182" s="146">
        <f>'2024-25 Salary &amp; Benefits'!I$6</f>
        <v>0.17510000000000001</v>
      </c>
      <c r="R182" s="9">
        <f t="shared" si="27"/>
        <v>44096.74</v>
      </c>
      <c r="S182" s="9">
        <f t="shared" si="22"/>
        <v>2011.27</v>
      </c>
      <c r="T182" s="9">
        <f t="shared" si="28"/>
        <v>352.17</v>
      </c>
      <c r="U182" s="9">
        <f t="shared" si="29"/>
        <v>2363.44</v>
      </c>
      <c r="V182" s="9">
        <f t="shared" si="30"/>
        <v>167136.67000000001</v>
      </c>
    </row>
    <row r="183" spans="1:22">
      <c r="A183" s="107" t="s">
        <v>2399</v>
      </c>
      <c r="B183" s="2" t="s">
        <v>1246</v>
      </c>
      <c r="C183" s="73">
        <f>IF(A183=Summary!$B$9,Summary!$F$9,0)</f>
        <v>0</v>
      </c>
      <c r="D183" s="114">
        <f>VLOOKUP(A183,AAFTE!$A:$AE,3,0)</f>
        <v>995.52</v>
      </c>
      <c r="E183" s="149">
        <f>VLOOKUP($A183,'2024-25 Salary &amp; Benefits'!$A:$I,3,)</f>
        <v>1</v>
      </c>
      <c r="F183" s="149">
        <f>VLOOKUP($A183,'2024-25 Salary &amp; Benefits'!$A:$I,4,)</f>
        <v>1</v>
      </c>
      <c r="G183" s="150">
        <f>VLOOKUP(A183,'CEDARS District FRPL'!$A:$C,3,)</f>
        <v>0.67200000000000004</v>
      </c>
      <c r="H183" s="151">
        <f t="shared" si="23"/>
        <v>995.52</v>
      </c>
      <c r="I183" s="152">
        <f t="shared" si="24"/>
        <v>668.99</v>
      </c>
      <c r="J183" s="143">
        <f t="shared" si="21"/>
        <v>4.2770000000000001</v>
      </c>
      <c r="K183" s="145">
        <f>'2024-25 Salary &amp; Benefits'!E$6</f>
        <v>72728</v>
      </c>
      <c r="L183" s="145">
        <f>'2024-25 Salary &amp; Benefits'!F$6</f>
        <v>78209</v>
      </c>
      <c r="M183" s="9">
        <f t="shared" si="25"/>
        <v>311057.65999999997</v>
      </c>
      <c r="N183" s="9">
        <f t="shared" si="26"/>
        <v>23442.23000000004</v>
      </c>
      <c r="O183" s="9">
        <f>'2024-25 Salary &amp; Benefits'!G$6</f>
        <v>14418.72</v>
      </c>
      <c r="P183" s="146">
        <f>'2024-25 Salary &amp; Benefits'!H$6</f>
        <v>0.18149999999999999</v>
      </c>
      <c r="Q183" s="146">
        <f>'2024-25 Salary &amp; Benefits'!I$6</f>
        <v>0.17510000000000001</v>
      </c>
      <c r="R183" s="9">
        <f t="shared" si="27"/>
        <v>122230.57</v>
      </c>
      <c r="S183" s="9">
        <f t="shared" si="22"/>
        <v>5575</v>
      </c>
      <c r="T183" s="9">
        <f t="shared" si="28"/>
        <v>976.18</v>
      </c>
      <c r="U183" s="9">
        <f t="shared" si="29"/>
        <v>6551.18</v>
      </c>
      <c r="V183" s="9">
        <f t="shared" si="30"/>
        <v>463281.64</v>
      </c>
    </row>
    <row r="184" spans="1:22">
      <c r="A184" s="107" t="s">
        <v>2309</v>
      </c>
      <c r="B184" s="2" t="s">
        <v>504</v>
      </c>
      <c r="C184" s="73">
        <f>IF(A184=Summary!$B$9,Summary!$F$9,0)</f>
        <v>0</v>
      </c>
      <c r="D184" s="114">
        <f>VLOOKUP(A184,AAFTE!$A:$AE,3,0)</f>
        <v>582.19000000000005</v>
      </c>
      <c r="E184" s="149">
        <f>VLOOKUP($A184,'2024-25 Salary &amp; Benefits'!$A:$I,3,)</f>
        <v>1</v>
      </c>
      <c r="F184" s="149">
        <f>VLOOKUP($A184,'2024-25 Salary &amp; Benefits'!$A:$I,4,)</f>
        <v>1</v>
      </c>
      <c r="G184" s="150">
        <f>VLOOKUP(A184,'CEDARS District FRPL'!$A:$C,3,)</f>
        <v>0.70720000000000005</v>
      </c>
      <c r="H184" s="151">
        <f t="shared" si="23"/>
        <v>582.19000000000005</v>
      </c>
      <c r="I184" s="152">
        <f t="shared" si="24"/>
        <v>411.72</v>
      </c>
      <c r="J184" s="143">
        <f t="shared" si="21"/>
        <v>2.6320000000000001</v>
      </c>
      <c r="K184" s="145">
        <f>'2024-25 Salary &amp; Benefits'!E$6</f>
        <v>72728</v>
      </c>
      <c r="L184" s="145">
        <f>'2024-25 Salary &amp; Benefits'!F$6</f>
        <v>78209</v>
      </c>
      <c r="M184" s="9">
        <f t="shared" si="25"/>
        <v>191420.1</v>
      </c>
      <c r="N184" s="9">
        <f t="shared" si="26"/>
        <v>14425.989999999991</v>
      </c>
      <c r="O184" s="9">
        <f>'2024-25 Salary &amp; Benefits'!G$6</f>
        <v>14418.72</v>
      </c>
      <c r="P184" s="146">
        <f>'2024-25 Salary &amp; Benefits'!H$6</f>
        <v>0.18149999999999999</v>
      </c>
      <c r="Q184" s="146">
        <f>'2024-25 Salary &amp; Benefits'!I$6</f>
        <v>0.17510000000000001</v>
      </c>
      <c r="R184" s="9">
        <f t="shared" si="27"/>
        <v>75218.81</v>
      </c>
      <c r="S184" s="9">
        <f t="shared" si="22"/>
        <v>3430.77</v>
      </c>
      <c r="T184" s="9">
        <f t="shared" si="28"/>
        <v>600.73</v>
      </c>
      <c r="U184" s="9">
        <f t="shared" si="29"/>
        <v>4031.5</v>
      </c>
      <c r="V184" s="9">
        <f t="shared" si="30"/>
        <v>285096.40000000002</v>
      </c>
    </row>
    <row r="185" spans="1:22">
      <c r="A185" s="107" t="s">
        <v>2380</v>
      </c>
      <c r="B185" s="2" t="s">
        <v>1178</v>
      </c>
      <c r="C185" s="73">
        <f>IF(A185=Summary!$B$9,Summary!$F$9,0)</f>
        <v>0</v>
      </c>
      <c r="D185" s="114">
        <f>VLOOKUP(A185,AAFTE!$A:$AE,3,0)</f>
        <v>211.72</v>
      </c>
      <c r="E185" s="149">
        <f>VLOOKUP($A185,'2024-25 Salary &amp; Benefits'!$A:$I,3,)</f>
        <v>1</v>
      </c>
      <c r="F185" s="149">
        <f>VLOOKUP($A185,'2024-25 Salary &amp; Benefits'!$A:$I,4,)</f>
        <v>1.04</v>
      </c>
      <c r="G185" s="150">
        <f>VLOOKUP(A185,'CEDARS District FRPL'!$A:$C,3,)</f>
        <v>0.54069999999999996</v>
      </c>
      <c r="H185" s="151">
        <f t="shared" si="23"/>
        <v>211.72</v>
      </c>
      <c r="I185" s="152">
        <f t="shared" si="24"/>
        <v>114.48</v>
      </c>
      <c r="J185" s="143">
        <f t="shared" si="21"/>
        <v>0.73199999999999998</v>
      </c>
      <c r="K185" s="145">
        <f>'2024-25 Salary &amp; Benefits'!E$6</f>
        <v>72728</v>
      </c>
      <c r="L185" s="145">
        <f>'2024-25 Salary &amp; Benefits'!F$6</f>
        <v>78209</v>
      </c>
      <c r="M185" s="9">
        <f t="shared" si="25"/>
        <v>53236.9</v>
      </c>
      <c r="N185" s="9">
        <f t="shared" si="26"/>
        <v>6302.0499999999956</v>
      </c>
      <c r="O185" s="9">
        <f>'2024-25 Salary &amp; Benefits'!G$6</f>
        <v>14418.72</v>
      </c>
      <c r="P185" s="146">
        <f>'2024-25 Salary &amp; Benefits'!H$6</f>
        <v>0.18149999999999999</v>
      </c>
      <c r="Q185" s="146">
        <f>'2024-25 Salary &amp; Benefits'!I$6</f>
        <v>0.17510000000000001</v>
      </c>
      <c r="R185" s="9">
        <f t="shared" si="27"/>
        <v>21320.49</v>
      </c>
      <c r="S185" s="9">
        <f t="shared" si="22"/>
        <v>992.32</v>
      </c>
      <c r="T185" s="9">
        <f t="shared" si="28"/>
        <v>173.76</v>
      </c>
      <c r="U185" s="9">
        <f t="shared" si="29"/>
        <v>1166.08</v>
      </c>
      <c r="V185" s="9">
        <f t="shared" si="30"/>
        <v>82025.52</v>
      </c>
    </row>
    <row r="186" spans="1:22">
      <c r="A186" s="107" t="s">
        <v>2393</v>
      </c>
      <c r="B186" s="2" t="s">
        <v>1221</v>
      </c>
      <c r="C186" s="73">
        <f>IF(A186=Summary!$B$9,Summary!$F$9,0)</f>
        <v>0</v>
      </c>
      <c r="D186" s="114">
        <f>VLOOKUP(A186,AAFTE!$A:$AE,3,0)</f>
        <v>1057.3699999999999</v>
      </c>
      <c r="E186" s="149">
        <f>VLOOKUP($A186,'2024-25 Salary &amp; Benefits'!$A:$I,3,)</f>
        <v>1.01</v>
      </c>
      <c r="F186" s="149">
        <f>VLOOKUP($A186,'2024-25 Salary &amp; Benefits'!$A:$I,4,)</f>
        <v>1.01</v>
      </c>
      <c r="G186" s="150">
        <f>VLOOKUP(A186,'CEDARS District FRPL'!$A:$C,3,)</f>
        <v>0.65849999999999997</v>
      </c>
      <c r="H186" s="151">
        <f t="shared" si="23"/>
        <v>1057.3699999999999</v>
      </c>
      <c r="I186" s="152">
        <f t="shared" si="24"/>
        <v>696.28</v>
      </c>
      <c r="J186" s="143">
        <f t="shared" si="21"/>
        <v>4.452</v>
      </c>
      <c r="K186" s="145">
        <f>'2024-25 Salary &amp; Benefits'!E$6</f>
        <v>72728</v>
      </c>
      <c r="L186" s="145">
        <f>'2024-25 Salary &amp; Benefits'!F$6</f>
        <v>78209</v>
      </c>
      <c r="M186" s="9">
        <f t="shared" si="25"/>
        <v>327022.90999999997</v>
      </c>
      <c r="N186" s="9">
        <f t="shared" si="26"/>
        <v>24645.420000000042</v>
      </c>
      <c r="O186" s="9">
        <f>'2024-25 Salary &amp; Benefits'!G$6</f>
        <v>14418.72</v>
      </c>
      <c r="P186" s="146">
        <f>'2024-25 Salary &amp; Benefits'!H$6</f>
        <v>0.18149999999999999</v>
      </c>
      <c r="Q186" s="146">
        <f>'2024-25 Salary &amp; Benefits'!I$6</f>
        <v>0.17510000000000001</v>
      </c>
      <c r="R186" s="9">
        <f t="shared" si="27"/>
        <v>127862.21</v>
      </c>
      <c r="S186" s="9">
        <f t="shared" si="22"/>
        <v>5861.14</v>
      </c>
      <c r="T186" s="9">
        <f t="shared" si="28"/>
        <v>1026.29</v>
      </c>
      <c r="U186" s="9">
        <f t="shared" si="29"/>
        <v>6887.43</v>
      </c>
      <c r="V186" s="9">
        <f t="shared" si="30"/>
        <v>486417.97000000003</v>
      </c>
    </row>
    <row r="187" spans="1:22">
      <c r="A187" s="107" t="s">
        <v>2484</v>
      </c>
      <c r="B187" s="2" t="s">
        <v>1981</v>
      </c>
      <c r="C187" s="73">
        <f>IF(A187=Summary!$B$9,Summary!$F$9,0)</f>
        <v>0</v>
      </c>
      <c r="D187" s="114">
        <f>VLOOKUP(A187,AAFTE!$A:$AE,3,0)</f>
        <v>9461.7899999999991</v>
      </c>
      <c r="E187" s="149">
        <f>VLOOKUP($A187,'2024-25 Salary &amp; Benefits'!$A:$I,3,)</f>
        <v>1</v>
      </c>
      <c r="F187" s="149">
        <f>VLOOKUP($A187,'2024-25 Salary &amp; Benefits'!$A:$I,4,)</f>
        <v>1.04</v>
      </c>
      <c r="G187" s="150">
        <f>VLOOKUP(A187,'CEDARS District FRPL'!$A:$C,3,)</f>
        <v>0.31069999999999998</v>
      </c>
      <c r="H187" s="151">
        <f t="shared" si="23"/>
        <v>9461.7899999999991</v>
      </c>
      <c r="I187" s="152">
        <f t="shared" si="24"/>
        <v>2939.78</v>
      </c>
      <c r="J187" s="143">
        <f t="shared" si="21"/>
        <v>18.795000000000002</v>
      </c>
      <c r="K187" s="145">
        <f>'2024-25 Salary &amp; Benefits'!E$6</f>
        <v>72728</v>
      </c>
      <c r="L187" s="145">
        <f>'2024-25 Salary &amp; Benefits'!F$6</f>
        <v>78209</v>
      </c>
      <c r="M187" s="9">
        <f t="shared" si="25"/>
        <v>1366922.76</v>
      </c>
      <c r="N187" s="9">
        <f t="shared" si="26"/>
        <v>161812.91999999993</v>
      </c>
      <c r="O187" s="9">
        <f>'2024-25 Salary &amp; Benefits'!G$6</f>
        <v>14418.72</v>
      </c>
      <c r="P187" s="146">
        <f>'2024-25 Salary &amp; Benefits'!H$6</f>
        <v>0.18149999999999999</v>
      </c>
      <c r="Q187" s="146">
        <f>'2024-25 Salary &amp; Benefits'!I$6</f>
        <v>0.17510000000000001</v>
      </c>
      <c r="R187" s="9">
        <f t="shared" si="27"/>
        <v>547429.77</v>
      </c>
      <c r="S187" s="9">
        <f t="shared" si="22"/>
        <v>25478.93</v>
      </c>
      <c r="T187" s="9">
        <f t="shared" si="28"/>
        <v>4461.3599999999997</v>
      </c>
      <c r="U187" s="9">
        <f t="shared" si="29"/>
        <v>29940.29</v>
      </c>
      <c r="V187" s="9">
        <f t="shared" si="30"/>
        <v>2106105.7399999998</v>
      </c>
    </row>
    <row r="188" spans="1:22">
      <c r="A188" s="107" t="s">
        <v>2392</v>
      </c>
      <c r="B188" s="2" t="s">
        <v>1213</v>
      </c>
      <c r="C188" s="73">
        <f>IF(A188=Summary!$B$9,Summary!$F$9,0)</f>
        <v>0</v>
      </c>
      <c r="D188" s="114">
        <f>VLOOKUP(A188,AAFTE!$A:$AE,3,0)</f>
        <v>5832.25</v>
      </c>
      <c r="E188" s="149">
        <f>VLOOKUP($A188,'2024-25 Salary &amp; Benefits'!$A:$I,3,)</f>
        <v>1</v>
      </c>
      <c r="F188" s="149">
        <f>VLOOKUP($A188,'2024-25 Salary &amp; Benefits'!$A:$I,4,)</f>
        <v>1</v>
      </c>
      <c r="G188" s="150">
        <f>VLOOKUP(A188,'CEDARS District FRPL'!$A:$C,3,)</f>
        <v>0.5786</v>
      </c>
      <c r="H188" s="151">
        <f t="shared" si="23"/>
        <v>5832.25</v>
      </c>
      <c r="I188" s="152">
        <f t="shared" si="24"/>
        <v>3374.54</v>
      </c>
      <c r="J188" s="143">
        <f t="shared" si="21"/>
        <v>21.574999999999999</v>
      </c>
      <c r="K188" s="145">
        <f>'2024-25 Salary &amp; Benefits'!E$6</f>
        <v>72728</v>
      </c>
      <c r="L188" s="145">
        <f>'2024-25 Salary &amp; Benefits'!F$6</f>
        <v>78209</v>
      </c>
      <c r="M188" s="9">
        <f t="shared" si="25"/>
        <v>1569106.6</v>
      </c>
      <c r="N188" s="9">
        <f t="shared" si="26"/>
        <v>118252.57999999984</v>
      </c>
      <c r="O188" s="9">
        <f>'2024-25 Salary &amp; Benefits'!G$6</f>
        <v>14418.72</v>
      </c>
      <c r="P188" s="146">
        <f>'2024-25 Salary &amp; Benefits'!H$6</f>
        <v>0.18149999999999999</v>
      </c>
      <c r="Q188" s="146">
        <f>'2024-25 Salary &amp; Benefits'!I$6</f>
        <v>0.17510000000000001</v>
      </c>
      <c r="R188" s="9">
        <f t="shared" si="27"/>
        <v>616582.76</v>
      </c>
      <c r="S188" s="9">
        <f t="shared" si="22"/>
        <v>28122.65</v>
      </c>
      <c r="T188" s="9">
        <f t="shared" si="28"/>
        <v>4924.28</v>
      </c>
      <c r="U188" s="9">
        <f t="shared" si="29"/>
        <v>33046.93</v>
      </c>
      <c r="V188" s="9">
        <f t="shared" si="30"/>
        <v>2336988.8700000006</v>
      </c>
    </row>
    <row r="189" spans="1:22">
      <c r="A189" s="107" t="s">
        <v>2371</v>
      </c>
      <c r="B189" s="2" t="s">
        <v>1146</v>
      </c>
      <c r="C189" s="73">
        <f>IF(A189=Summary!$B$9,Summary!$F$9,0)</f>
        <v>0</v>
      </c>
      <c r="D189" s="114">
        <f>VLOOKUP(A189,AAFTE!$A:$AE,3,0)</f>
        <v>845.47</v>
      </c>
      <c r="E189" s="149">
        <f>VLOOKUP($A189,'2024-25 Salary &amp; Benefits'!$A:$I,3,)</f>
        <v>1</v>
      </c>
      <c r="F189" s="149">
        <f>VLOOKUP($A189,'2024-25 Salary &amp; Benefits'!$A:$I,4,)</f>
        <v>1</v>
      </c>
      <c r="G189" s="150">
        <f>VLOOKUP(A189,'CEDARS District FRPL'!$A:$C,3,)</f>
        <v>0.56179999999999997</v>
      </c>
      <c r="H189" s="151">
        <f t="shared" si="23"/>
        <v>845.47</v>
      </c>
      <c r="I189" s="152">
        <f t="shared" si="24"/>
        <v>474.99</v>
      </c>
      <c r="J189" s="143">
        <f t="shared" si="21"/>
        <v>3.0369999999999999</v>
      </c>
      <c r="K189" s="145">
        <f>'2024-25 Salary &amp; Benefits'!E$6</f>
        <v>72728</v>
      </c>
      <c r="L189" s="145">
        <f>'2024-25 Salary &amp; Benefits'!F$6</f>
        <v>78209</v>
      </c>
      <c r="M189" s="9">
        <f t="shared" si="25"/>
        <v>220874.94</v>
      </c>
      <c r="N189" s="9">
        <f t="shared" si="26"/>
        <v>16645.790000000008</v>
      </c>
      <c r="O189" s="9">
        <f>'2024-25 Salary &amp; Benefits'!G$6</f>
        <v>14418.72</v>
      </c>
      <c r="P189" s="146">
        <f>'2024-25 Salary &amp; Benefits'!H$6</f>
        <v>0.18149999999999999</v>
      </c>
      <c r="Q189" s="146">
        <f>'2024-25 Salary &amp; Benefits'!I$6</f>
        <v>0.17510000000000001</v>
      </c>
      <c r="R189" s="9">
        <f t="shared" si="27"/>
        <v>86793.13</v>
      </c>
      <c r="S189" s="9">
        <f t="shared" si="22"/>
        <v>3958.68</v>
      </c>
      <c r="T189" s="9">
        <f t="shared" si="28"/>
        <v>693.16</v>
      </c>
      <c r="U189" s="9">
        <f t="shared" si="29"/>
        <v>4651.84</v>
      </c>
      <c r="V189" s="9">
        <f t="shared" si="30"/>
        <v>328965.7</v>
      </c>
    </row>
    <row r="190" spans="1:22">
      <c r="A190" s="107" t="s">
        <v>2469</v>
      </c>
      <c r="B190" s="2" t="s">
        <v>1897</v>
      </c>
      <c r="C190" s="73">
        <f>IF(A190=Summary!$B$9,Summary!$F$9,0)</f>
        <v>0</v>
      </c>
      <c r="D190" s="114">
        <f>VLOOKUP(A190,AAFTE!$A:$AE,3,0)</f>
        <v>39.71</v>
      </c>
      <c r="E190" s="149">
        <f>VLOOKUP($A190,'2024-25 Salary &amp; Benefits'!$A:$I,3,)</f>
        <v>1.01</v>
      </c>
      <c r="F190" s="149">
        <f>VLOOKUP($A190,'2024-25 Salary &amp; Benefits'!$A:$I,4,)</f>
        <v>1.01</v>
      </c>
      <c r="G190" s="150">
        <f>VLOOKUP(A190,'CEDARS District FRPL'!$A:$C,3,)</f>
        <v>0.74360000000000004</v>
      </c>
      <c r="H190" s="151">
        <f t="shared" si="23"/>
        <v>39.71</v>
      </c>
      <c r="I190" s="152">
        <f t="shared" si="24"/>
        <v>29.53</v>
      </c>
      <c r="J190" s="143">
        <f t="shared" si="21"/>
        <v>0.189</v>
      </c>
      <c r="K190" s="145">
        <f>'2024-25 Salary &amp; Benefits'!E$6</f>
        <v>72728</v>
      </c>
      <c r="L190" s="145">
        <f>'2024-25 Salary &amp; Benefits'!F$6</f>
        <v>78209</v>
      </c>
      <c r="M190" s="9">
        <f t="shared" si="25"/>
        <v>13883.05</v>
      </c>
      <c r="N190" s="9">
        <f t="shared" si="26"/>
        <v>1046.2700000000004</v>
      </c>
      <c r="O190" s="9">
        <f>'2024-25 Salary &amp; Benefits'!G$6</f>
        <v>14418.72</v>
      </c>
      <c r="P190" s="146">
        <f>'2024-25 Salary &amp; Benefits'!H$6</f>
        <v>0.18149999999999999</v>
      </c>
      <c r="Q190" s="146">
        <f>'2024-25 Salary &amp; Benefits'!I$6</f>
        <v>0.17510000000000001</v>
      </c>
      <c r="R190" s="9">
        <f t="shared" si="27"/>
        <v>5428.11</v>
      </c>
      <c r="S190" s="9">
        <f t="shared" si="22"/>
        <v>248.82</v>
      </c>
      <c r="T190" s="9">
        <f t="shared" si="28"/>
        <v>43.57</v>
      </c>
      <c r="U190" s="9">
        <f t="shared" si="29"/>
        <v>292.39</v>
      </c>
      <c r="V190" s="9">
        <f t="shared" si="30"/>
        <v>20649.82</v>
      </c>
    </row>
    <row r="191" spans="1:22">
      <c r="A191" s="107" t="s">
        <v>2425</v>
      </c>
      <c r="B191" s="2" t="s">
        <v>1509</v>
      </c>
      <c r="C191" s="73">
        <f>IF(A191=Summary!$B$9,Summary!$F$9,0)</f>
        <v>0</v>
      </c>
      <c r="D191" s="114">
        <f>VLOOKUP(A191,AAFTE!$A:$AE,3,0)</f>
        <v>757.83</v>
      </c>
      <c r="E191" s="149">
        <f>VLOOKUP($A191,'2024-25 Salary &amp; Benefits'!$A:$I,3,)</f>
        <v>1.1200000000000001</v>
      </c>
      <c r="F191" s="149">
        <f>VLOOKUP($A191,'2024-25 Salary &amp; Benefits'!$A:$I,4,)</f>
        <v>1.1200000000000001</v>
      </c>
      <c r="G191" s="150">
        <f>VLOOKUP(A191,'CEDARS District FRPL'!$A:$C,3,)</f>
        <v>0.26300000000000001</v>
      </c>
      <c r="H191" s="151">
        <f t="shared" si="23"/>
        <v>757.83</v>
      </c>
      <c r="I191" s="152">
        <f t="shared" si="24"/>
        <v>199.31</v>
      </c>
      <c r="J191" s="143">
        <f t="shared" si="21"/>
        <v>1.274</v>
      </c>
      <c r="K191" s="145">
        <f>'2024-25 Salary &amp; Benefits'!E$6</f>
        <v>72728</v>
      </c>
      <c r="L191" s="145">
        <f>'2024-25 Salary &amp; Benefits'!F$6</f>
        <v>78209</v>
      </c>
      <c r="M191" s="9">
        <f t="shared" si="25"/>
        <v>103774.13</v>
      </c>
      <c r="N191" s="9">
        <f t="shared" si="26"/>
        <v>7820.7299999999959</v>
      </c>
      <c r="O191" s="9">
        <f>'2024-25 Salary &amp; Benefits'!G$6</f>
        <v>14418.72</v>
      </c>
      <c r="P191" s="146">
        <f>'2024-25 Salary &amp; Benefits'!H$6</f>
        <v>0.18149999999999999</v>
      </c>
      <c r="Q191" s="146">
        <f>'2024-25 Salary &amp; Benefits'!I$6</f>
        <v>0.17510000000000001</v>
      </c>
      <c r="R191" s="9">
        <f t="shared" si="27"/>
        <v>38573.86</v>
      </c>
      <c r="S191" s="9">
        <f t="shared" si="22"/>
        <v>1859.91</v>
      </c>
      <c r="T191" s="9">
        <f t="shared" si="28"/>
        <v>325.67</v>
      </c>
      <c r="U191" s="9">
        <f t="shared" si="29"/>
        <v>2185.58</v>
      </c>
      <c r="V191" s="9">
        <f t="shared" si="30"/>
        <v>152354.29999999996</v>
      </c>
    </row>
    <row r="192" spans="1:22">
      <c r="A192" s="107" t="s">
        <v>2454</v>
      </c>
      <c r="B192" s="2" t="s">
        <v>1797</v>
      </c>
      <c r="C192" s="73">
        <f>IF(A192=Summary!$B$9,Summary!$F$9,0)</f>
        <v>0</v>
      </c>
      <c r="D192" s="114">
        <f>VLOOKUP(A192,AAFTE!$A:$AE,3,0)</f>
        <v>73.290000000000006</v>
      </c>
      <c r="E192" s="149">
        <f>VLOOKUP($A192,'2024-25 Salary &amp; Benefits'!$A:$I,3,)</f>
        <v>1</v>
      </c>
      <c r="F192" s="149">
        <f>VLOOKUP($A192,'2024-25 Salary &amp; Benefits'!$A:$I,4,)</f>
        <v>1</v>
      </c>
      <c r="G192" s="150">
        <f>VLOOKUP(A192,'CEDARS District FRPL'!$A:$C,3,)</f>
        <v>4.0500000000000001E-2</v>
      </c>
      <c r="H192" s="151">
        <f t="shared" si="23"/>
        <v>73.290000000000006</v>
      </c>
      <c r="I192" s="152">
        <f t="shared" si="24"/>
        <v>2.97</v>
      </c>
      <c r="J192" s="143">
        <f t="shared" si="21"/>
        <v>1.9E-2</v>
      </c>
      <c r="K192" s="145">
        <f>'2024-25 Salary &amp; Benefits'!E$6</f>
        <v>72728</v>
      </c>
      <c r="L192" s="145">
        <f>'2024-25 Salary &amp; Benefits'!F$6</f>
        <v>78209</v>
      </c>
      <c r="M192" s="9">
        <f t="shared" si="25"/>
        <v>1381.83</v>
      </c>
      <c r="N192" s="9">
        <f t="shared" si="26"/>
        <v>104.1400000000001</v>
      </c>
      <c r="O192" s="9">
        <f>'2024-25 Salary &amp; Benefits'!G$6</f>
        <v>14418.72</v>
      </c>
      <c r="P192" s="146">
        <f>'2024-25 Salary &amp; Benefits'!H$6</f>
        <v>0.18149999999999999</v>
      </c>
      <c r="Q192" s="146">
        <f>'2024-25 Salary &amp; Benefits'!I$6</f>
        <v>0.17510000000000001</v>
      </c>
      <c r="R192" s="9">
        <f t="shared" si="27"/>
        <v>542.99</v>
      </c>
      <c r="S192" s="9">
        <f t="shared" si="22"/>
        <v>24.77</v>
      </c>
      <c r="T192" s="9">
        <f t="shared" si="28"/>
        <v>4.34</v>
      </c>
      <c r="U192" s="9">
        <f t="shared" si="29"/>
        <v>29.11</v>
      </c>
      <c r="V192" s="9">
        <f t="shared" si="30"/>
        <v>2058.0700000000002</v>
      </c>
    </row>
    <row r="193" spans="1:22">
      <c r="A193" s="107" t="s">
        <v>2280</v>
      </c>
      <c r="B193" s="2" t="s">
        <v>359</v>
      </c>
      <c r="C193" s="73">
        <f>IF(A193=Summary!$B$9,Summary!$F$9,0)</f>
        <v>0</v>
      </c>
      <c r="D193" s="114">
        <f>VLOOKUP(A193,AAFTE!$A:$AE,3,0)</f>
        <v>33.42</v>
      </c>
      <c r="E193" s="149">
        <f>VLOOKUP($A193,'2024-25 Salary &amp; Benefits'!$A:$I,3,)</f>
        <v>1.01</v>
      </c>
      <c r="F193" s="149">
        <f>VLOOKUP($A193,'2024-25 Salary &amp; Benefits'!$A:$I,4,)</f>
        <v>1.01</v>
      </c>
      <c r="G193" s="150">
        <f>VLOOKUP(A193,'CEDARS District FRPL'!$A:$C,3,)</f>
        <v>0.71879999999999999</v>
      </c>
      <c r="H193" s="151">
        <f t="shared" si="23"/>
        <v>33.42</v>
      </c>
      <c r="I193" s="152">
        <f t="shared" si="24"/>
        <v>24.02</v>
      </c>
      <c r="J193" s="143">
        <f t="shared" si="21"/>
        <v>0.154</v>
      </c>
      <c r="K193" s="145">
        <f>'2024-25 Salary &amp; Benefits'!E$6</f>
        <v>72728</v>
      </c>
      <c r="L193" s="145">
        <f>'2024-25 Salary &amp; Benefits'!F$6</f>
        <v>78209</v>
      </c>
      <c r="M193" s="9">
        <f t="shared" si="25"/>
        <v>11312.11</v>
      </c>
      <c r="N193" s="9">
        <f t="shared" si="26"/>
        <v>852.51999999999862</v>
      </c>
      <c r="O193" s="9">
        <f>'2024-25 Salary &amp; Benefits'!G$6</f>
        <v>14418.72</v>
      </c>
      <c r="P193" s="146">
        <f>'2024-25 Salary &amp; Benefits'!H$6</f>
        <v>0.18149999999999999</v>
      </c>
      <c r="Q193" s="146">
        <f>'2024-25 Salary &amp; Benefits'!I$6</f>
        <v>0.17510000000000001</v>
      </c>
      <c r="R193" s="9">
        <f t="shared" si="27"/>
        <v>4422.91</v>
      </c>
      <c r="S193" s="9">
        <f t="shared" si="22"/>
        <v>202.74</v>
      </c>
      <c r="T193" s="9">
        <f t="shared" si="28"/>
        <v>35.5</v>
      </c>
      <c r="U193" s="9">
        <f t="shared" si="29"/>
        <v>238.24</v>
      </c>
      <c r="V193" s="9">
        <f t="shared" si="30"/>
        <v>16825.780000000002</v>
      </c>
    </row>
    <row r="194" spans="1:22">
      <c r="A194" s="107" t="s">
        <v>2272</v>
      </c>
      <c r="B194" s="2" t="s">
        <v>334</v>
      </c>
      <c r="C194" s="73">
        <f>IF(A194=Summary!$B$9,Summary!$F$9,0)</f>
        <v>0</v>
      </c>
      <c r="D194" s="114">
        <f>VLOOKUP(A194,AAFTE!$A:$AE,3,0)</f>
        <v>108.96</v>
      </c>
      <c r="E194" s="149">
        <f>VLOOKUP($A194,'2024-25 Salary &amp; Benefits'!$A:$I,3,)</f>
        <v>1</v>
      </c>
      <c r="F194" s="149">
        <f>VLOOKUP($A194,'2024-25 Salary &amp; Benefits'!$A:$I,4,)</f>
        <v>1</v>
      </c>
      <c r="G194" s="150">
        <f>VLOOKUP(A194,'CEDARS District FRPL'!$A:$C,3,)</f>
        <v>0.89300000000000002</v>
      </c>
      <c r="H194" s="151">
        <f t="shared" si="23"/>
        <v>108.96</v>
      </c>
      <c r="I194" s="152">
        <f t="shared" si="24"/>
        <v>97.3</v>
      </c>
      <c r="J194" s="143">
        <f t="shared" si="21"/>
        <v>0.622</v>
      </c>
      <c r="K194" s="145">
        <f>'2024-25 Salary &amp; Benefits'!E$6</f>
        <v>72728</v>
      </c>
      <c r="L194" s="145">
        <f>'2024-25 Salary &amp; Benefits'!F$6</f>
        <v>78209</v>
      </c>
      <c r="M194" s="9">
        <f t="shared" si="25"/>
        <v>45236.82</v>
      </c>
      <c r="N194" s="9">
        <f t="shared" si="26"/>
        <v>3409.1800000000003</v>
      </c>
      <c r="O194" s="9">
        <f>'2024-25 Salary &amp; Benefits'!G$6</f>
        <v>14418.72</v>
      </c>
      <c r="P194" s="146">
        <f>'2024-25 Salary &amp; Benefits'!H$6</f>
        <v>0.18149999999999999</v>
      </c>
      <c r="Q194" s="146">
        <f>'2024-25 Salary &amp; Benefits'!I$6</f>
        <v>0.17510000000000001</v>
      </c>
      <c r="R194" s="9">
        <f t="shared" si="27"/>
        <v>17775.87</v>
      </c>
      <c r="S194" s="9">
        <f t="shared" si="22"/>
        <v>810.77</v>
      </c>
      <c r="T194" s="9">
        <f t="shared" si="28"/>
        <v>141.97</v>
      </c>
      <c r="U194" s="9">
        <f t="shared" si="29"/>
        <v>952.74</v>
      </c>
      <c r="V194" s="9">
        <f t="shared" si="30"/>
        <v>67374.61</v>
      </c>
    </row>
    <row r="195" spans="1:22">
      <c r="A195" s="107" t="s">
        <v>2398</v>
      </c>
      <c r="B195" s="2" t="s">
        <v>1243</v>
      </c>
      <c r="C195" s="73">
        <f>IF(A195=Summary!$B$9,Summary!$F$9,0)</f>
        <v>0</v>
      </c>
      <c r="D195" s="114">
        <f>VLOOKUP(A195,AAFTE!$A:$AE,3,0)</f>
        <v>479.69</v>
      </c>
      <c r="E195" s="149">
        <f>VLOOKUP($A195,'2024-25 Salary &amp; Benefits'!$A:$I,3,)</f>
        <v>1</v>
      </c>
      <c r="F195" s="149">
        <f>VLOOKUP($A195,'2024-25 Salary &amp; Benefits'!$A:$I,4,)</f>
        <v>1</v>
      </c>
      <c r="G195" s="150">
        <f>VLOOKUP(A195,'CEDARS District FRPL'!$A:$C,3,)</f>
        <v>0.73089999999999999</v>
      </c>
      <c r="H195" s="151">
        <f t="shared" si="23"/>
        <v>479.69</v>
      </c>
      <c r="I195" s="152">
        <f t="shared" si="24"/>
        <v>350.61</v>
      </c>
      <c r="J195" s="143">
        <f t="shared" si="21"/>
        <v>2.242</v>
      </c>
      <c r="K195" s="145">
        <f>'2024-25 Salary &amp; Benefits'!E$6</f>
        <v>72728</v>
      </c>
      <c r="L195" s="145">
        <f>'2024-25 Salary &amp; Benefits'!F$6</f>
        <v>78209</v>
      </c>
      <c r="M195" s="9">
        <f t="shared" si="25"/>
        <v>163056.18</v>
      </c>
      <c r="N195" s="9">
        <f t="shared" si="26"/>
        <v>12288.399999999994</v>
      </c>
      <c r="O195" s="9">
        <f>'2024-25 Salary &amp; Benefits'!G$6</f>
        <v>14418.72</v>
      </c>
      <c r="P195" s="146">
        <f>'2024-25 Salary &amp; Benefits'!H$6</f>
        <v>0.18149999999999999</v>
      </c>
      <c r="Q195" s="146">
        <f>'2024-25 Salary &amp; Benefits'!I$6</f>
        <v>0.17510000000000001</v>
      </c>
      <c r="R195" s="9">
        <f t="shared" si="27"/>
        <v>64073.17</v>
      </c>
      <c r="S195" s="9">
        <f t="shared" si="22"/>
        <v>2922.41</v>
      </c>
      <c r="T195" s="9">
        <f t="shared" si="28"/>
        <v>511.71</v>
      </c>
      <c r="U195" s="9">
        <f t="shared" si="29"/>
        <v>3434.12</v>
      </c>
      <c r="V195" s="9">
        <f t="shared" si="30"/>
        <v>242851.86999999997</v>
      </c>
    </row>
    <row r="196" spans="1:22">
      <c r="A196" s="107" t="s">
        <v>2415</v>
      </c>
      <c r="B196" s="2" t="s">
        <v>1398</v>
      </c>
      <c r="C196" s="73">
        <f>IF(A196=Summary!$B$9,Summary!$F$9,0)</f>
        <v>0</v>
      </c>
      <c r="D196" s="114">
        <f>VLOOKUP(A196,AAFTE!$A:$AE,3,0)</f>
        <v>2771.04</v>
      </c>
      <c r="E196" s="149">
        <f>VLOOKUP($A196,'2024-25 Salary &amp; Benefits'!$A:$I,3,)</f>
        <v>1.06</v>
      </c>
      <c r="F196" s="149">
        <f>VLOOKUP($A196,'2024-25 Salary &amp; Benefits'!$A:$I,4,)</f>
        <v>1.06</v>
      </c>
      <c r="G196" s="150">
        <f>VLOOKUP(A196,'CEDARS District FRPL'!$A:$C,3,)</f>
        <v>0.31340000000000001</v>
      </c>
      <c r="H196" s="151">
        <f t="shared" si="23"/>
        <v>2771.04</v>
      </c>
      <c r="I196" s="152">
        <f t="shared" si="24"/>
        <v>868.44</v>
      </c>
      <c r="J196" s="143">
        <f t="shared" si="21"/>
        <v>5.5519999999999996</v>
      </c>
      <c r="K196" s="145">
        <f>'2024-25 Salary &amp; Benefits'!E$6</f>
        <v>72728</v>
      </c>
      <c r="L196" s="145">
        <f>'2024-25 Salary &amp; Benefits'!F$6</f>
        <v>78209</v>
      </c>
      <c r="M196" s="9">
        <f t="shared" si="25"/>
        <v>428013.01</v>
      </c>
      <c r="N196" s="9">
        <f t="shared" si="26"/>
        <v>32256.339999999967</v>
      </c>
      <c r="O196" s="9">
        <f>'2024-25 Salary &amp; Benefits'!G$6</f>
        <v>14418.72</v>
      </c>
      <c r="P196" s="146">
        <f>'2024-25 Salary &amp; Benefits'!H$6</f>
        <v>0.18149999999999999</v>
      </c>
      <c r="Q196" s="146">
        <f>'2024-25 Salary &amp; Benefits'!I$6</f>
        <v>0.17510000000000001</v>
      </c>
      <c r="R196" s="9">
        <f t="shared" si="27"/>
        <v>163385.18</v>
      </c>
      <c r="S196" s="9">
        <f t="shared" si="22"/>
        <v>7671.16</v>
      </c>
      <c r="T196" s="9">
        <f t="shared" si="28"/>
        <v>1343.22</v>
      </c>
      <c r="U196" s="9">
        <f t="shared" si="29"/>
        <v>9014.3799999999992</v>
      </c>
      <c r="V196" s="9">
        <f t="shared" si="30"/>
        <v>632668.90999999992</v>
      </c>
    </row>
    <row r="197" spans="1:22">
      <c r="A197" s="107" t="s">
        <v>2231</v>
      </c>
      <c r="B197" s="2" t="s">
        <v>4</v>
      </c>
      <c r="C197" s="73">
        <f>IF(A197=Summary!$B$9,Summary!$F$9,0)</f>
        <v>0</v>
      </c>
      <c r="D197" s="114">
        <f>VLOOKUP(A197,AAFTE!$A:$AE,3,0)</f>
        <v>4504.7700000000004</v>
      </c>
      <c r="E197" s="149">
        <f>VLOOKUP($A197,'2024-25 Salary &amp; Benefits'!$A:$I,3,)</f>
        <v>1</v>
      </c>
      <c r="F197" s="149">
        <f>VLOOKUP($A197,'2024-25 Salary &amp; Benefits'!$A:$I,4,)</f>
        <v>1</v>
      </c>
      <c r="G197" s="150">
        <f>VLOOKUP(A197,'CEDARS District FRPL'!$A:$C,3,)</f>
        <v>0.8014</v>
      </c>
      <c r="H197" s="151">
        <f t="shared" si="23"/>
        <v>4504.7700000000004</v>
      </c>
      <c r="I197" s="152">
        <f t="shared" si="24"/>
        <v>3610.12</v>
      </c>
      <c r="J197" s="143">
        <f t="shared" si="21"/>
        <v>23.081</v>
      </c>
      <c r="K197" s="145">
        <f>'2024-25 Salary &amp; Benefits'!E$6</f>
        <v>72728</v>
      </c>
      <c r="L197" s="145">
        <f>'2024-25 Salary &amp; Benefits'!F$6</f>
        <v>78209</v>
      </c>
      <c r="M197" s="9">
        <f t="shared" si="25"/>
        <v>1678634.97</v>
      </c>
      <c r="N197" s="9">
        <f t="shared" si="26"/>
        <v>126506.95999999996</v>
      </c>
      <c r="O197" s="9">
        <f>'2024-25 Salary &amp; Benefits'!G$6</f>
        <v>14418.72</v>
      </c>
      <c r="P197" s="146">
        <f>'2024-25 Salary &amp; Benefits'!H$6</f>
        <v>0.18149999999999999</v>
      </c>
      <c r="Q197" s="146">
        <f>'2024-25 Salary &amp; Benefits'!I$6</f>
        <v>0.17510000000000001</v>
      </c>
      <c r="R197" s="9">
        <f t="shared" si="27"/>
        <v>659622.09</v>
      </c>
      <c r="S197" s="9">
        <f t="shared" si="22"/>
        <v>30085.7</v>
      </c>
      <c r="T197" s="9">
        <f t="shared" si="28"/>
        <v>5268.01</v>
      </c>
      <c r="U197" s="9">
        <f t="shared" si="29"/>
        <v>35353.71</v>
      </c>
      <c r="V197" s="9">
        <f t="shared" si="30"/>
        <v>2500117.73</v>
      </c>
    </row>
    <row r="198" spans="1:22">
      <c r="A198" s="107" t="s">
        <v>2274</v>
      </c>
      <c r="B198" s="2" t="s">
        <v>341</v>
      </c>
      <c r="C198" s="73">
        <f>IF(A198=Summary!$B$9,Summary!$F$9,0)</f>
        <v>0</v>
      </c>
      <c r="D198" s="114">
        <f>VLOOKUP(A198,AAFTE!$A:$AE,3,0)</f>
        <v>25.71</v>
      </c>
      <c r="E198" s="149">
        <f>VLOOKUP($A198,'2024-25 Salary &amp; Benefits'!$A:$I,3,)</f>
        <v>1</v>
      </c>
      <c r="F198" s="149">
        <f>VLOOKUP($A198,'2024-25 Salary &amp; Benefits'!$A:$I,4,)</f>
        <v>1</v>
      </c>
      <c r="G198" s="150">
        <f>VLOOKUP(A198,'CEDARS District FRPL'!$A:$C,3,)</f>
        <v>0.91300000000000003</v>
      </c>
      <c r="H198" s="151">
        <f t="shared" si="23"/>
        <v>25.71</v>
      </c>
      <c r="I198" s="152">
        <f t="shared" si="24"/>
        <v>23.47</v>
      </c>
      <c r="J198" s="143">
        <f t="shared" ref="J198:J261" si="31">ROUND((($I198*2.3975*36)/15)/900,3)</f>
        <v>0.15</v>
      </c>
      <c r="K198" s="145">
        <f>'2024-25 Salary &amp; Benefits'!E$6</f>
        <v>72728</v>
      </c>
      <c r="L198" s="145">
        <f>'2024-25 Salary &amp; Benefits'!F$6</f>
        <v>78209</v>
      </c>
      <c r="M198" s="9">
        <f t="shared" si="25"/>
        <v>10909.2</v>
      </c>
      <c r="N198" s="9">
        <f t="shared" si="26"/>
        <v>822.14999999999964</v>
      </c>
      <c r="O198" s="9">
        <f>'2024-25 Salary &amp; Benefits'!G$6</f>
        <v>14418.72</v>
      </c>
      <c r="P198" s="146">
        <f>'2024-25 Salary &amp; Benefits'!H$6</f>
        <v>0.18149999999999999</v>
      </c>
      <c r="Q198" s="146">
        <f>'2024-25 Salary &amp; Benefits'!I$6</f>
        <v>0.17510000000000001</v>
      </c>
      <c r="R198" s="9">
        <f t="shared" si="27"/>
        <v>4286.79</v>
      </c>
      <c r="S198" s="9">
        <f t="shared" ref="S198:S261" si="32">ROUND(((($L198*$F198*$J198)/180)*3),2)</f>
        <v>195.52</v>
      </c>
      <c r="T198" s="9">
        <f t="shared" si="28"/>
        <v>34.24</v>
      </c>
      <c r="U198" s="9">
        <f t="shared" si="29"/>
        <v>229.76000000000002</v>
      </c>
      <c r="V198" s="9">
        <f t="shared" si="30"/>
        <v>16247.900000000001</v>
      </c>
    </row>
    <row r="199" spans="1:22">
      <c r="A199" s="107" t="s">
        <v>2510</v>
      </c>
      <c r="B199" s="2" t="s">
        <v>2116</v>
      </c>
      <c r="C199" s="73">
        <f>IF(A199=Summary!$B$9,Summary!$F$9,0)</f>
        <v>0</v>
      </c>
      <c r="D199" s="114">
        <f>VLOOKUP(A199,AAFTE!$A:$AE,3,0)</f>
        <v>169.91</v>
      </c>
      <c r="E199" s="149">
        <f>VLOOKUP($A199,'2024-25 Salary &amp; Benefits'!$A:$I,3,)</f>
        <v>1</v>
      </c>
      <c r="F199" s="149">
        <f>VLOOKUP($A199,'2024-25 Salary &amp; Benefits'!$A:$I,4,)</f>
        <v>1</v>
      </c>
      <c r="G199" s="150">
        <f>VLOOKUP(A199,'CEDARS District FRPL'!$A:$C,3,)</f>
        <v>0.39529999999999998</v>
      </c>
      <c r="H199" s="151">
        <f t="shared" ref="H199:H264" si="33">IF(C199&gt;0,C199,D199)</f>
        <v>169.91</v>
      </c>
      <c r="I199" s="152">
        <f t="shared" ref="I199:I264" si="34">ROUND(H199*G199,2)</f>
        <v>67.17</v>
      </c>
      <c r="J199" s="143">
        <f t="shared" si="31"/>
        <v>0.42899999999999999</v>
      </c>
      <c r="K199" s="145">
        <f>'2024-25 Salary &amp; Benefits'!E$6</f>
        <v>72728</v>
      </c>
      <c r="L199" s="145">
        <f>'2024-25 Salary &amp; Benefits'!F$6</f>
        <v>78209</v>
      </c>
      <c r="M199" s="9">
        <f t="shared" ref="M199:M264" si="35">ROUND($E199*$K199*$J199,2)</f>
        <v>31200.31</v>
      </c>
      <c r="N199" s="9">
        <f t="shared" ref="N199:N264" si="36">ROUND($L199*$F199*$J199,2)-$M199</f>
        <v>2351.3500000000022</v>
      </c>
      <c r="O199" s="9">
        <f>'2024-25 Salary &amp; Benefits'!G$6</f>
        <v>14418.72</v>
      </c>
      <c r="P199" s="146">
        <f>'2024-25 Salary &amp; Benefits'!H$6</f>
        <v>0.18149999999999999</v>
      </c>
      <c r="Q199" s="146">
        <f>'2024-25 Salary &amp; Benefits'!I$6</f>
        <v>0.17510000000000001</v>
      </c>
      <c r="R199" s="9">
        <f t="shared" ref="R199:R264" si="37">ROUND(M199*P199+N199*Q199+J199*O199,2)</f>
        <v>12260.21</v>
      </c>
      <c r="S199" s="9">
        <f t="shared" si="32"/>
        <v>559.19000000000005</v>
      </c>
      <c r="T199" s="9">
        <f t="shared" ref="T199:T264" si="38">ROUND(S199*Q199,2)</f>
        <v>97.91</v>
      </c>
      <c r="U199" s="9">
        <f t="shared" ref="U199:U264" si="39">SUM(S199:T199)</f>
        <v>657.1</v>
      </c>
      <c r="V199" s="9">
        <f t="shared" ref="V199:V264" si="40">SUM(R199,M199:N199,U199)</f>
        <v>46468.970000000008</v>
      </c>
    </row>
    <row r="200" spans="1:22">
      <c r="A200" s="68">
        <v>24915</v>
      </c>
      <c r="B200" t="s">
        <v>3234</v>
      </c>
      <c r="C200" s="73">
        <f>IF(A200=Summary!$B$9,Summary!$F$9,0)</f>
        <v>0</v>
      </c>
      <c r="D200" s="114" t="e">
        <f>VLOOKUP(A200,AAFTE!$A:$AE,3,0)</f>
        <v>#N/A</v>
      </c>
      <c r="E200" s="149" t="e">
        <f>VLOOKUP($A200,'2024-25 Salary &amp; Benefits'!$A:$I,3,)</f>
        <v>#N/A</v>
      </c>
      <c r="F200" s="149" t="e">
        <f>VLOOKUP($A200,'2024-25 Salary &amp; Benefits'!$A:$I,4,)</f>
        <v>#N/A</v>
      </c>
      <c r="G200" s="150" t="e">
        <f>VLOOKUP(A200,'CEDARS District FRPL'!$A:$C,3,)</f>
        <v>#N/A</v>
      </c>
      <c r="H200" s="151" t="e">
        <f>IF(C200&gt;0,C200,D200)</f>
        <v>#N/A</v>
      </c>
      <c r="I200" s="152" t="e">
        <f>ROUND(H200*G200,2)</f>
        <v>#N/A</v>
      </c>
      <c r="J200" s="143" t="e">
        <f t="shared" si="31"/>
        <v>#N/A</v>
      </c>
      <c r="K200" s="145">
        <f>'2024-25 Salary &amp; Benefits'!E$6</f>
        <v>72728</v>
      </c>
      <c r="L200" s="145">
        <f>'2024-25 Salary &amp; Benefits'!F$6</f>
        <v>78209</v>
      </c>
      <c r="M200" s="9" t="e">
        <f>ROUND($E200*$K200*$J200,2)</f>
        <v>#N/A</v>
      </c>
      <c r="N200" s="9" t="e">
        <f>ROUND($L200*$F200*$J200,2)-$M200</f>
        <v>#N/A</v>
      </c>
      <c r="O200" s="9">
        <f>'2024-25 Salary &amp; Benefits'!G$6</f>
        <v>14418.72</v>
      </c>
      <c r="P200" s="146">
        <f>'2024-25 Salary &amp; Benefits'!H$6</f>
        <v>0.18149999999999999</v>
      </c>
      <c r="Q200" s="146">
        <f>'2024-25 Salary &amp; Benefits'!I$6</f>
        <v>0.17510000000000001</v>
      </c>
      <c r="R200" s="9" t="e">
        <f>ROUND(M200*P200+N200*Q200+J200*O200,2)</f>
        <v>#N/A</v>
      </c>
      <c r="S200" s="9" t="e">
        <f t="shared" si="32"/>
        <v>#N/A</v>
      </c>
      <c r="T200" s="9" t="e">
        <f>ROUND(S200*Q200,2)</f>
        <v>#N/A</v>
      </c>
      <c r="U200" s="9" t="e">
        <f>SUM(S200:T200)</f>
        <v>#N/A</v>
      </c>
      <c r="V200" s="9" t="e">
        <f>SUM(R200,M200:N200,U200)</f>
        <v>#N/A</v>
      </c>
    </row>
    <row r="201" spans="1:22">
      <c r="A201" s="107" t="s">
        <v>2283</v>
      </c>
      <c r="B201" s="2" t="s">
        <v>369</v>
      </c>
      <c r="C201" s="73">
        <f>IF(A201=Summary!$B$9,Summary!$F$9,0)</f>
        <v>0</v>
      </c>
      <c r="D201" s="114">
        <f>VLOOKUP(A201,AAFTE!$A:$AE,3,0)</f>
        <v>18246.09</v>
      </c>
      <c r="E201" s="149">
        <f>VLOOKUP($A201,'2024-25 Salary &amp; Benefits'!$A:$I,3,)</f>
        <v>1</v>
      </c>
      <c r="F201" s="149">
        <f>VLOOKUP($A201,'2024-25 Salary &amp; Benefits'!$A:$I,4,)</f>
        <v>1</v>
      </c>
      <c r="G201" s="150">
        <f>VLOOKUP(A201,'CEDARS District FRPL'!$A:$C,3,)</f>
        <v>0.73719999999999997</v>
      </c>
      <c r="H201" s="151">
        <f t="shared" si="33"/>
        <v>18246.09</v>
      </c>
      <c r="I201" s="152">
        <f t="shared" si="34"/>
        <v>13451.02</v>
      </c>
      <c r="J201" s="143">
        <f t="shared" si="31"/>
        <v>85.997</v>
      </c>
      <c r="K201" s="145">
        <f>'2024-25 Salary &amp; Benefits'!E$6</f>
        <v>72728</v>
      </c>
      <c r="L201" s="145">
        <f>'2024-25 Salary &amp; Benefits'!F$6</f>
        <v>78209</v>
      </c>
      <c r="M201" s="9">
        <f t="shared" si="35"/>
        <v>6254389.8200000003</v>
      </c>
      <c r="N201" s="9">
        <f t="shared" si="36"/>
        <v>471349.54999999981</v>
      </c>
      <c r="O201" s="9">
        <f>'2024-25 Salary &amp; Benefits'!G$6</f>
        <v>14418.72</v>
      </c>
      <c r="P201" s="146">
        <f>'2024-25 Salary &amp; Benefits'!H$6</f>
        <v>0.18149999999999999</v>
      </c>
      <c r="Q201" s="146">
        <f>'2024-25 Salary &amp; Benefits'!I$6</f>
        <v>0.17510000000000001</v>
      </c>
      <c r="R201" s="9">
        <f t="shared" si="37"/>
        <v>2457671.7200000002</v>
      </c>
      <c r="S201" s="9">
        <f t="shared" si="32"/>
        <v>112095.66</v>
      </c>
      <c r="T201" s="9">
        <f t="shared" si="38"/>
        <v>19627.95</v>
      </c>
      <c r="U201" s="9">
        <f t="shared" si="39"/>
        <v>131723.61000000002</v>
      </c>
      <c r="V201" s="9">
        <f t="shared" si="40"/>
        <v>9315134.6999999993</v>
      </c>
    </row>
    <row r="202" spans="1:22">
      <c r="A202" s="107" t="s">
        <v>2395</v>
      </c>
      <c r="B202" s="2" t="s">
        <v>1232</v>
      </c>
      <c r="C202" s="73">
        <f>IF(A202=Summary!$B$9,Summary!$F$9,0)</f>
        <v>0</v>
      </c>
      <c r="D202" s="114">
        <f>VLOOKUP(A202,AAFTE!$A:$AE,3,0)</f>
        <v>235.54</v>
      </c>
      <c r="E202" s="149">
        <f>VLOOKUP($A202,'2024-25 Salary &amp; Benefits'!$A:$I,3,)</f>
        <v>1.01</v>
      </c>
      <c r="F202" s="149">
        <f>VLOOKUP($A202,'2024-25 Salary &amp; Benefits'!$A:$I,4,)</f>
        <v>1.01</v>
      </c>
      <c r="G202" s="150">
        <f>VLOOKUP(A202,'CEDARS District FRPL'!$A:$C,3,)</f>
        <v>0.72289999999999999</v>
      </c>
      <c r="H202" s="151">
        <f t="shared" si="33"/>
        <v>235.54</v>
      </c>
      <c r="I202" s="152">
        <f t="shared" si="34"/>
        <v>170.27</v>
      </c>
      <c r="J202" s="143">
        <f t="shared" si="31"/>
        <v>1.089</v>
      </c>
      <c r="K202" s="145">
        <f>'2024-25 Salary &amp; Benefits'!E$6</f>
        <v>72728</v>
      </c>
      <c r="L202" s="145">
        <f>'2024-25 Salary &amp; Benefits'!F$6</f>
        <v>78209</v>
      </c>
      <c r="M202" s="9">
        <f t="shared" si="35"/>
        <v>79992.800000000003</v>
      </c>
      <c r="N202" s="9">
        <f t="shared" si="36"/>
        <v>6028.5</v>
      </c>
      <c r="O202" s="9">
        <f>'2024-25 Salary &amp; Benefits'!G$6</f>
        <v>14418.72</v>
      </c>
      <c r="P202" s="146">
        <f>'2024-25 Salary &amp; Benefits'!H$6</f>
        <v>0.18149999999999999</v>
      </c>
      <c r="Q202" s="146">
        <f>'2024-25 Salary &amp; Benefits'!I$6</f>
        <v>0.17510000000000001</v>
      </c>
      <c r="R202" s="9">
        <f t="shared" si="37"/>
        <v>31276.27</v>
      </c>
      <c r="S202" s="9">
        <f t="shared" si="32"/>
        <v>1433.69</v>
      </c>
      <c r="T202" s="9">
        <f t="shared" si="38"/>
        <v>251.04</v>
      </c>
      <c r="U202" s="9">
        <f t="shared" si="39"/>
        <v>1684.73</v>
      </c>
      <c r="V202" s="9">
        <f t="shared" si="40"/>
        <v>118982.3</v>
      </c>
    </row>
    <row r="203" spans="1:22">
      <c r="A203" s="107" t="s">
        <v>2237</v>
      </c>
      <c r="B203" s="2" t="s">
        <v>60</v>
      </c>
      <c r="C203" s="73">
        <f>IF(A203=Summary!$B$9,Summary!$F$9,0)</f>
        <v>0</v>
      </c>
      <c r="D203" s="114">
        <f>VLOOKUP(A203,AAFTE!$A:$AE,3,0)</f>
        <v>140.28</v>
      </c>
      <c r="E203" s="149">
        <f>VLOOKUP($A203,'2024-25 Salary &amp; Benefits'!$A:$I,3,)</f>
        <v>1</v>
      </c>
      <c r="F203" s="149">
        <f>VLOOKUP($A203,'2024-25 Salary &amp; Benefits'!$A:$I,4,)</f>
        <v>1</v>
      </c>
      <c r="G203" s="150">
        <f>VLOOKUP(A203,'CEDARS District FRPL'!$A:$C,3,)</f>
        <v>1</v>
      </c>
      <c r="H203" s="151">
        <f t="shared" si="33"/>
        <v>140.28</v>
      </c>
      <c r="I203" s="152">
        <f t="shared" si="34"/>
        <v>140.28</v>
      </c>
      <c r="J203" s="143">
        <f t="shared" si="31"/>
        <v>0.89700000000000002</v>
      </c>
      <c r="K203" s="145">
        <f>'2024-25 Salary &amp; Benefits'!E$6</f>
        <v>72728</v>
      </c>
      <c r="L203" s="145">
        <f>'2024-25 Salary &amp; Benefits'!F$6</f>
        <v>78209</v>
      </c>
      <c r="M203" s="9">
        <f t="shared" si="35"/>
        <v>65237.02</v>
      </c>
      <c r="N203" s="9">
        <f t="shared" si="36"/>
        <v>4916.4500000000044</v>
      </c>
      <c r="O203" s="9">
        <f>'2024-25 Salary &amp; Benefits'!G$6</f>
        <v>14418.72</v>
      </c>
      <c r="P203" s="146">
        <f>'2024-25 Salary &amp; Benefits'!H$6</f>
        <v>0.18149999999999999</v>
      </c>
      <c r="Q203" s="146">
        <f>'2024-25 Salary &amp; Benefits'!I$6</f>
        <v>0.17510000000000001</v>
      </c>
      <c r="R203" s="9">
        <f t="shared" si="37"/>
        <v>25634.98</v>
      </c>
      <c r="S203" s="9">
        <f t="shared" si="32"/>
        <v>1169.22</v>
      </c>
      <c r="T203" s="9">
        <f t="shared" si="38"/>
        <v>204.73</v>
      </c>
      <c r="U203" s="9">
        <f t="shared" si="39"/>
        <v>1373.95</v>
      </c>
      <c r="V203" s="9">
        <f t="shared" si="40"/>
        <v>97162.400000000009</v>
      </c>
    </row>
    <row r="204" spans="1:22">
      <c r="A204" s="107" t="s">
        <v>2372</v>
      </c>
      <c r="B204" s="2" t="s">
        <v>1150</v>
      </c>
      <c r="C204" s="73">
        <f>IF(A204=Summary!$B$9,Summary!$F$9,0)</f>
        <v>0</v>
      </c>
      <c r="D204" s="114">
        <f>VLOOKUP(A204,AAFTE!$A:$AE,3,0)</f>
        <v>271.36</v>
      </c>
      <c r="E204" s="149">
        <f>VLOOKUP($A204,'2024-25 Salary &amp; Benefits'!$A:$I,3,)</f>
        <v>1</v>
      </c>
      <c r="F204" s="149">
        <f>VLOOKUP($A204,'2024-25 Salary &amp; Benefits'!$A:$I,4,)</f>
        <v>1.04</v>
      </c>
      <c r="G204" s="150">
        <f>VLOOKUP(A204,'CEDARS District FRPL'!$A:$C,3,)</f>
        <v>0.59130000000000005</v>
      </c>
      <c r="H204" s="151">
        <f t="shared" si="33"/>
        <v>271.36</v>
      </c>
      <c r="I204" s="152">
        <f t="shared" si="34"/>
        <v>160.46</v>
      </c>
      <c r="J204" s="143">
        <f t="shared" si="31"/>
        <v>1.026</v>
      </c>
      <c r="K204" s="145">
        <f>'2024-25 Salary &amp; Benefits'!E$6</f>
        <v>72728</v>
      </c>
      <c r="L204" s="145">
        <f>'2024-25 Salary &amp; Benefits'!F$6</f>
        <v>78209</v>
      </c>
      <c r="M204" s="9">
        <f t="shared" si="35"/>
        <v>74618.929999999993</v>
      </c>
      <c r="N204" s="9">
        <f t="shared" si="36"/>
        <v>8833.2000000000116</v>
      </c>
      <c r="O204" s="9">
        <f>'2024-25 Salary &amp; Benefits'!G$6</f>
        <v>14418.72</v>
      </c>
      <c r="P204" s="146">
        <f>'2024-25 Salary &amp; Benefits'!H$6</f>
        <v>0.18149999999999999</v>
      </c>
      <c r="Q204" s="146">
        <f>'2024-25 Salary &amp; Benefits'!I$6</f>
        <v>0.17510000000000001</v>
      </c>
      <c r="R204" s="9">
        <f t="shared" si="37"/>
        <v>29883.64</v>
      </c>
      <c r="S204" s="9">
        <f t="shared" si="32"/>
        <v>1390.87</v>
      </c>
      <c r="T204" s="9">
        <f t="shared" si="38"/>
        <v>243.54</v>
      </c>
      <c r="U204" s="9">
        <f t="shared" si="39"/>
        <v>1634.4099999999999</v>
      </c>
      <c r="V204" s="9">
        <f t="shared" si="40"/>
        <v>114970.18000000001</v>
      </c>
    </row>
    <row r="205" spans="1:22">
      <c r="A205" s="107" t="s">
        <v>2417</v>
      </c>
      <c r="B205" s="2" t="s">
        <v>1428</v>
      </c>
      <c r="C205" s="73">
        <f>IF(A205=Summary!$B$9,Summary!$F$9,0)</f>
        <v>0</v>
      </c>
      <c r="D205" s="114">
        <f>VLOOKUP(A205,AAFTE!$A:$AE,3,0)</f>
        <v>8852.1899999999987</v>
      </c>
      <c r="E205" s="149">
        <f>VLOOKUP($A205,'2024-25 Salary &amp; Benefits'!$A:$I,3,)</f>
        <v>1.1299999999999999</v>
      </c>
      <c r="F205" s="149">
        <f>VLOOKUP($A205,'2024-25 Salary &amp; Benefits'!$A:$I,4,)</f>
        <v>1.1299999999999999</v>
      </c>
      <c r="G205" s="150">
        <f>VLOOKUP(A205,'CEDARS District FRPL'!$A:$C,3,)</f>
        <v>0.222</v>
      </c>
      <c r="H205" s="151">
        <f t="shared" si="33"/>
        <v>8852.1899999999987</v>
      </c>
      <c r="I205" s="152">
        <f t="shared" si="34"/>
        <v>1965.19</v>
      </c>
      <c r="J205" s="143">
        <f t="shared" si="31"/>
        <v>12.564</v>
      </c>
      <c r="K205" s="145">
        <f>'2024-25 Salary &amp; Benefits'!E$6</f>
        <v>72728</v>
      </c>
      <c r="L205" s="145">
        <f>'2024-25 Salary &amp; Benefits'!F$6</f>
        <v>78209</v>
      </c>
      <c r="M205" s="9">
        <f t="shared" si="35"/>
        <v>1032542.69</v>
      </c>
      <c r="N205" s="9">
        <f t="shared" si="36"/>
        <v>77815.510000000009</v>
      </c>
      <c r="O205" s="9">
        <f>'2024-25 Salary &amp; Benefits'!G$6</f>
        <v>14418.72</v>
      </c>
      <c r="P205" s="146">
        <f>'2024-25 Salary &amp; Benefits'!H$6</f>
        <v>0.18149999999999999</v>
      </c>
      <c r="Q205" s="146">
        <f>'2024-25 Salary &amp; Benefits'!I$6</f>
        <v>0.17510000000000001</v>
      </c>
      <c r="R205" s="9">
        <f t="shared" si="37"/>
        <v>382188.79</v>
      </c>
      <c r="S205" s="9">
        <f t="shared" si="32"/>
        <v>18505.97</v>
      </c>
      <c r="T205" s="9">
        <f t="shared" si="38"/>
        <v>3240.4</v>
      </c>
      <c r="U205" s="9">
        <f t="shared" si="39"/>
        <v>21746.370000000003</v>
      </c>
      <c r="V205" s="9">
        <f t="shared" si="40"/>
        <v>1514293.36</v>
      </c>
    </row>
    <row r="206" spans="1:22">
      <c r="A206" s="107" t="s">
        <v>3117</v>
      </c>
      <c r="B206" s="2" t="s">
        <v>3118</v>
      </c>
      <c r="C206" s="73">
        <f>IF(A206=Summary!$B$9,Summary!$F$9,0)</f>
        <v>0</v>
      </c>
      <c r="D206" s="114">
        <f>VLOOKUP(A206,AAFTE!$A:$AE,3,0)</f>
        <v>219.51</v>
      </c>
      <c r="E206" s="149">
        <f>VLOOKUP($A206,'2024-25 Salary &amp; Benefits'!$A:$I,3,)</f>
        <v>1</v>
      </c>
      <c r="F206" s="149">
        <f>VLOOKUP($A206,'2024-25 Salary &amp; Benefits'!$A:$I,4,)</f>
        <v>1</v>
      </c>
      <c r="G206" s="150">
        <f>VLOOKUP(A206,'CEDARS District FRPL'!$A:$C,3,)</f>
        <v>0.54549999999999998</v>
      </c>
      <c r="H206" s="151">
        <f t="shared" si="33"/>
        <v>219.51</v>
      </c>
      <c r="I206" s="152">
        <f t="shared" si="34"/>
        <v>119.74</v>
      </c>
      <c r="J206" s="143">
        <f t="shared" si="31"/>
        <v>0.76600000000000001</v>
      </c>
      <c r="K206" s="145">
        <f>'2024-25 Salary &amp; Benefits'!E$6</f>
        <v>72728</v>
      </c>
      <c r="L206" s="145">
        <f>'2024-25 Salary &amp; Benefits'!F$6</f>
        <v>78209</v>
      </c>
      <c r="M206" s="9">
        <f t="shared" si="35"/>
        <v>55709.65</v>
      </c>
      <c r="N206" s="9">
        <f t="shared" si="36"/>
        <v>4198.4399999999951</v>
      </c>
      <c r="O206" s="9">
        <f>'2024-25 Salary &amp; Benefits'!G$6</f>
        <v>14418.72</v>
      </c>
      <c r="P206" s="146">
        <f>'2024-25 Salary &amp; Benefits'!H$6</f>
        <v>0.18149999999999999</v>
      </c>
      <c r="Q206" s="146">
        <f>'2024-25 Salary &amp; Benefits'!I$6</f>
        <v>0.17510000000000001</v>
      </c>
      <c r="R206" s="9">
        <f t="shared" si="37"/>
        <v>21891.19</v>
      </c>
      <c r="S206" s="9">
        <f t="shared" si="32"/>
        <v>998.47</v>
      </c>
      <c r="T206" s="9">
        <f t="shared" si="38"/>
        <v>174.83</v>
      </c>
      <c r="U206" s="9">
        <f t="shared" si="39"/>
        <v>1173.3</v>
      </c>
      <c r="V206" s="9">
        <f t="shared" si="40"/>
        <v>82972.58</v>
      </c>
    </row>
    <row r="207" spans="1:22">
      <c r="A207" s="107" t="s">
        <v>2388</v>
      </c>
      <c r="B207" s="2" t="s">
        <v>1202</v>
      </c>
      <c r="C207" s="73">
        <f>IF(A207=Summary!$B$9,Summary!$F$9,0)</f>
        <v>0</v>
      </c>
      <c r="D207" s="114">
        <f>VLOOKUP(A207,AAFTE!$A:$AE,3,0)</f>
        <v>738.07</v>
      </c>
      <c r="E207" s="149">
        <f>VLOOKUP($A207,'2024-25 Salary &amp; Benefits'!$A:$I,3,)</f>
        <v>1.06</v>
      </c>
      <c r="F207" s="149">
        <f>VLOOKUP($A207,'2024-25 Salary &amp; Benefits'!$A:$I,4,)</f>
        <v>1.06</v>
      </c>
      <c r="G207" s="150">
        <f>VLOOKUP(A207,'CEDARS District FRPL'!$A:$C,3,)</f>
        <v>0.57789999999999997</v>
      </c>
      <c r="H207" s="151">
        <f t="shared" si="33"/>
        <v>738.07</v>
      </c>
      <c r="I207" s="152">
        <f t="shared" si="34"/>
        <v>426.53</v>
      </c>
      <c r="J207" s="143">
        <f t="shared" si="31"/>
        <v>2.7269999999999999</v>
      </c>
      <c r="K207" s="145">
        <f>'2024-25 Salary &amp; Benefits'!E$6</f>
        <v>72728</v>
      </c>
      <c r="L207" s="145">
        <f>'2024-25 Salary &amp; Benefits'!F$6</f>
        <v>78209</v>
      </c>
      <c r="M207" s="9">
        <f t="shared" si="35"/>
        <v>210229.01</v>
      </c>
      <c r="N207" s="9">
        <f t="shared" si="36"/>
        <v>15843.489999999991</v>
      </c>
      <c r="O207" s="9">
        <f>'2024-25 Salary &amp; Benefits'!G$6</f>
        <v>14418.72</v>
      </c>
      <c r="P207" s="146">
        <f>'2024-25 Salary &amp; Benefits'!H$6</f>
        <v>0.18149999999999999</v>
      </c>
      <c r="Q207" s="146">
        <f>'2024-25 Salary &amp; Benefits'!I$6</f>
        <v>0.17510000000000001</v>
      </c>
      <c r="R207" s="9">
        <f t="shared" si="37"/>
        <v>80250.61</v>
      </c>
      <c r="S207" s="9">
        <f t="shared" si="32"/>
        <v>3767.87</v>
      </c>
      <c r="T207" s="9">
        <f t="shared" si="38"/>
        <v>659.75</v>
      </c>
      <c r="U207" s="9">
        <f t="shared" si="39"/>
        <v>4427.62</v>
      </c>
      <c r="V207" s="9">
        <f t="shared" si="40"/>
        <v>310750.73</v>
      </c>
    </row>
    <row r="208" spans="1:22">
      <c r="A208" s="107" t="s">
        <v>2287</v>
      </c>
      <c r="B208" s="2" t="s">
        <v>402</v>
      </c>
      <c r="C208" s="73">
        <f>IF(A208=Summary!$B$9,Summary!$F$9,0)</f>
        <v>0</v>
      </c>
      <c r="D208" s="114">
        <f>VLOOKUP(A208,AAFTE!$A:$AE,3,0)</f>
        <v>342.48</v>
      </c>
      <c r="E208" s="149">
        <f>VLOOKUP($A208,'2024-25 Salary &amp; Benefits'!$A:$I,3,)</f>
        <v>1.01</v>
      </c>
      <c r="F208" s="149">
        <f>VLOOKUP($A208,'2024-25 Salary &amp; Benefits'!$A:$I,4,)</f>
        <v>1.01</v>
      </c>
      <c r="G208" s="150">
        <f>VLOOKUP(A208,'CEDARS District FRPL'!$A:$C,3,)</f>
        <v>0.50829999999999997</v>
      </c>
      <c r="H208" s="151">
        <f t="shared" si="33"/>
        <v>342.48</v>
      </c>
      <c r="I208" s="152">
        <f t="shared" si="34"/>
        <v>174.08</v>
      </c>
      <c r="J208" s="143">
        <f t="shared" si="31"/>
        <v>1.113</v>
      </c>
      <c r="K208" s="145">
        <f>'2024-25 Salary &amp; Benefits'!E$6</f>
        <v>72728</v>
      </c>
      <c r="L208" s="145">
        <f>'2024-25 Salary &amp; Benefits'!F$6</f>
        <v>78209</v>
      </c>
      <c r="M208" s="9">
        <f t="shared" si="35"/>
        <v>81755.73</v>
      </c>
      <c r="N208" s="9">
        <f t="shared" si="36"/>
        <v>6161.3500000000058</v>
      </c>
      <c r="O208" s="9">
        <f>'2024-25 Salary &amp; Benefits'!G$6</f>
        <v>14418.72</v>
      </c>
      <c r="P208" s="146">
        <f>'2024-25 Salary &amp; Benefits'!H$6</f>
        <v>0.18149999999999999</v>
      </c>
      <c r="Q208" s="146">
        <f>'2024-25 Salary &amp; Benefits'!I$6</f>
        <v>0.17510000000000001</v>
      </c>
      <c r="R208" s="9">
        <f t="shared" si="37"/>
        <v>31965.55</v>
      </c>
      <c r="S208" s="9">
        <f t="shared" si="32"/>
        <v>1465.28</v>
      </c>
      <c r="T208" s="9">
        <f t="shared" si="38"/>
        <v>256.57</v>
      </c>
      <c r="U208" s="9">
        <f t="shared" si="39"/>
        <v>1721.85</v>
      </c>
      <c r="V208" s="9">
        <f t="shared" si="40"/>
        <v>121604.48000000001</v>
      </c>
    </row>
    <row r="209" spans="1:22">
      <c r="A209" s="107" t="s">
        <v>2249</v>
      </c>
      <c r="B209" s="2" t="s">
        <v>134</v>
      </c>
      <c r="C209" s="73">
        <f>IF(A209=Summary!$B$9,Summary!$F$9,0)</f>
        <v>0</v>
      </c>
      <c r="D209" s="114">
        <f>VLOOKUP(A209,AAFTE!$A:$AE,3,0)</f>
        <v>3458.37</v>
      </c>
      <c r="E209" s="149">
        <f>VLOOKUP($A209,'2024-25 Salary &amp; Benefits'!$A:$I,3,)</f>
        <v>1</v>
      </c>
      <c r="F209" s="149">
        <f>VLOOKUP($A209,'2024-25 Salary &amp; Benefits'!$A:$I,4,)</f>
        <v>1.04</v>
      </c>
      <c r="G209" s="150">
        <f>VLOOKUP(A209,'CEDARS District FRPL'!$A:$C,3,)</f>
        <v>0.5806</v>
      </c>
      <c r="H209" s="151">
        <f t="shared" si="33"/>
        <v>3458.37</v>
      </c>
      <c r="I209" s="152">
        <f t="shared" si="34"/>
        <v>2007.93</v>
      </c>
      <c r="J209" s="143">
        <f t="shared" si="31"/>
        <v>12.837</v>
      </c>
      <c r="K209" s="145">
        <f>'2024-25 Salary &amp; Benefits'!E$6</f>
        <v>72728</v>
      </c>
      <c r="L209" s="145">
        <f>'2024-25 Salary &amp; Benefits'!F$6</f>
        <v>78209</v>
      </c>
      <c r="M209" s="9">
        <f t="shared" si="35"/>
        <v>933609.34</v>
      </c>
      <c r="N209" s="9">
        <f t="shared" si="36"/>
        <v>110518.34999999998</v>
      </c>
      <c r="O209" s="9">
        <f>'2024-25 Salary &amp; Benefits'!G$6</f>
        <v>14418.72</v>
      </c>
      <c r="P209" s="146">
        <f>'2024-25 Salary &amp; Benefits'!H$6</f>
        <v>0.18149999999999999</v>
      </c>
      <c r="Q209" s="146">
        <f>'2024-25 Salary &amp; Benefits'!I$6</f>
        <v>0.17510000000000001</v>
      </c>
      <c r="R209" s="9">
        <f t="shared" si="37"/>
        <v>373894.97</v>
      </c>
      <c r="S209" s="9">
        <f t="shared" si="32"/>
        <v>17402.13</v>
      </c>
      <c r="T209" s="9">
        <f t="shared" si="38"/>
        <v>3047.11</v>
      </c>
      <c r="U209" s="9">
        <f t="shared" si="39"/>
        <v>20449.240000000002</v>
      </c>
      <c r="V209" s="9">
        <f t="shared" si="40"/>
        <v>1438471.9000000001</v>
      </c>
    </row>
    <row r="210" spans="1:22">
      <c r="A210" s="107" t="s">
        <v>2318</v>
      </c>
      <c r="B210" s="2" t="s">
        <v>540</v>
      </c>
      <c r="C210" s="73">
        <f>IF(A210=Summary!$B$9,Summary!$F$9,0)</f>
        <v>0</v>
      </c>
      <c r="D210" s="114">
        <f>VLOOKUP(A210,AAFTE!$A:$AE,3,0)</f>
        <v>1185.0500000000002</v>
      </c>
      <c r="E210" s="149">
        <f>VLOOKUP($A210,'2024-25 Salary &amp; Benefits'!$A:$I,3,)</f>
        <v>1.1200000000000001</v>
      </c>
      <c r="F210" s="149">
        <f>VLOOKUP($A210,'2024-25 Salary &amp; Benefits'!$A:$I,4,)</f>
        <v>1.1200000000000001</v>
      </c>
      <c r="G210" s="150">
        <f>VLOOKUP(A210,'CEDARS District FRPL'!$A:$C,3,)</f>
        <v>0.51739999999999997</v>
      </c>
      <c r="H210" s="151">
        <f t="shared" si="33"/>
        <v>1185.0500000000002</v>
      </c>
      <c r="I210" s="152">
        <f t="shared" si="34"/>
        <v>613.14</v>
      </c>
      <c r="J210" s="143">
        <f t="shared" si="31"/>
        <v>3.92</v>
      </c>
      <c r="K210" s="145">
        <f>'2024-25 Salary &amp; Benefits'!E$6</f>
        <v>72728</v>
      </c>
      <c r="L210" s="145">
        <f>'2024-25 Salary &amp; Benefits'!F$6</f>
        <v>78209</v>
      </c>
      <c r="M210" s="9">
        <f t="shared" si="35"/>
        <v>319305.01</v>
      </c>
      <c r="N210" s="9">
        <f t="shared" si="36"/>
        <v>24063.77999999997</v>
      </c>
      <c r="O210" s="9">
        <f>'2024-25 Salary &amp; Benefits'!G$6</f>
        <v>14418.72</v>
      </c>
      <c r="P210" s="146">
        <f>'2024-25 Salary &amp; Benefits'!H$6</f>
        <v>0.18149999999999999</v>
      </c>
      <c r="Q210" s="146">
        <f>'2024-25 Salary &amp; Benefits'!I$6</f>
        <v>0.17510000000000001</v>
      </c>
      <c r="R210" s="9">
        <f t="shared" si="37"/>
        <v>118688.81</v>
      </c>
      <c r="S210" s="9">
        <f t="shared" si="32"/>
        <v>5722.81</v>
      </c>
      <c r="T210" s="9">
        <f t="shared" si="38"/>
        <v>1002.06</v>
      </c>
      <c r="U210" s="9">
        <f t="shared" si="39"/>
        <v>6724.8700000000008</v>
      </c>
      <c r="V210" s="9">
        <f t="shared" si="40"/>
        <v>468782.47</v>
      </c>
    </row>
    <row r="211" spans="1:22">
      <c r="A211" s="107" t="s">
        <v>2496</v>
      </c>
      <c r="B211" s="2" t="s">
        <v>2034</v>
      </c>
      <c r="C211" s="73">
        <f>IF(A211=Summary!$B$9,Summary!$F$9,0)</f>
        <v>0</v>
      </c>
      <c r="D211" s="114">
        <f>VLOOKUP(A211,AAFTE!$A:$AE,3,0)</f>
        <v>258.77999999999997</v>
      </c>
      <c r="E211" s="149">
        <f>VLOOKUP($A211,'2024-25 Salary &amp; Benefits'!$A:$I,3,)</f>
        <v>1</v>
      </c>
      <c r="F211" s="149">
        <f>VLOOKUP($A211,'2024-25 Salary &amp; Benefits'!$A:$I,4,)</f>
        <v>1</v>
      </c>
      <c r="G211" s="150">
        <f>VLOOKUP(A211,'CEDARS District FRPL'!$A:$C,3,)</f>
        <v>0.83189999999999997</v>
      </c>
      <c r="H211" s="151">
        <f t="shared" si="33"/>
        <v>258.77999999999997</v>
      </c>
      <c r="I211" s="152">
        <f t="shared" si="34"/>
        <v>215.28</v>
      </c>
      <c r="J211" s="143">
        <f t="shared" si="31"/>
        <v>1.3759999999999999</v>
      </c>
      <c r="K211" s="145">
        <f>'2024-25 Salary &amp; Benefits'!E$6</f>
        <v>72728</v>
      </c>
      <c r="L211" s="145">
        <f>'2024-25 Salary &amp; Benefits'!F$6</f>
        <v>78209</v>
      </c>
      <c r="M211" s="9">
        <f t="shared" si="35"/>
        <v>100073.73</v>
      </c>
      <c r="N211" s="9">
        <f t="shared" si="36"/>
        <v>7541.8500000000058</v>
      </c>
      <c r="O211" s="9">
        <f>'2024-25 Salary &amp; Benefits'!G$6</f>
        <v>14418.72</v>
      </c>
      <c r="P211" s="146">
        <f>'2024-25 Salary &amp; Benefits'!H$6</f>
        <v>0.18149999999999999</v>
      </c>
      <c r="Q211" s="146">
        <f>'2024-25 Salary &amp; Benefits'!I$6</f>
        <v>0.17510000000000001</v>
      </c>
      <c r="R211" s="9">
        <f t="shared" si="37"/>
        <v>39324.120000000003</v>
      </c>
      <c r="S211" s="9">
        <f t="shared" si="32"/>
        <v>1793.59</v>
      </c>
      <c r="T211" s="9">
        <f t="shared" si="38"/>
        <v>314.06</v>
      </c>
      <c r="U211" s="9">
        <f t="shared" si="39"/>
        <v>2107.65</v>
      </c>
      <c r="V211" s="9">
        <f t="shared" si="40"/>
        <v>149047.35</v>
      </c>
    </row>
    <row r="212" spans="1:22">
      <c r="A212" s="107" t="s">
        <v>2468</v>
      </c>
      <c r="B212" s="2" t="s">
        <v>1896</v>
      </c>
      <c r="C212" s="73">
        <f>IF(A212=Summary!$B$9,Summary!$F$9,0)</f>
        <v>0</v>
      </c>
      <c r="D212" s="114">
        <f>VLOOKUP(A212,AAFTE!$A:$AE,3,0)</f>
        <v>435.68</v>
      </c>
      <c r="E212" s="149">
        <f>VLOOKUP($A212,'2024-25 Salary &amp; Benefits'!$A:$I,3,)</f>
        <v>1</v>
      </c>
      <c r="F212" s="149">
        <f>VLOOKUP($A212,'2024-25 Salary &amp; Benefits'!$A:$I,4,)</f>
        <v>1</v>
      </c>
      <c r="G212" s="150">
        <f>VLOOKUP(A212,'CEDARS District FRPL'!$A:$C,3,)</f>
        <v>0.55469999999999997</v>
      </c>
      <c r="H212" s="151">
        <f t="shared" si="33"/>
        <v>435.68</v>
      </c>
      <c r="I212" s="152">
        <f t="shared" si="34"/>
        <v>241.67</v>
      </c>
      <c r="J212" s="143">
        <f t="shared" si="31"/>
        <v>1.5449999999999999</v>
      </c>
      <c r="K212" s="145">
        <f>'2024-25 Salary &amp; Benefits'!E$6</f>
        <v>72728</v>
      </c>
      <c r="L212" s="145">
        <f>'2024-25 Salary &amp; Benefits'!F$6</f>
        <v>78209</v>
      </c>
      <c r="M212" s="9">
        <f t="shared" si="35"/>
        <v>112364.76</v>
      </c>
      <c r="N212" s="9">
        <f t="shared" si="36"/>
        <v>8468.1500000000087</v>
      </c>
      <c r="O212" s="9">
        <f>'2024-25 Salary &amp; Benefits'!G$6</f>
        <v>14418.72</v>
      </c>
      <c r="P212" s="146">
        <f>'2024-25 Salary &amp; Benefits'!H$6</f>
        <v>0.18149999999999999</v>
      </c>
      <c r="Q212" s="146">
        <f>'2024-25 Salary &amp; Benefits'!I$6</f>
        <v>0.17510000000000001</v>
      </c>
      <c r="R212" s="9">
        <f t="shared" si="37"/>
        <v>44153.9</v>
      </c>
      <c r="S212" s="9">
        <f t="shared" si="32"/>
        <v>2013.88</v>
      </c>
      <c r="T212" s="9">
        <f t="shared" si="38"/>
        <v>352.63</v>
      </c>
      <c r="U212" s="9">
        <f t="shared" si="39"/>
        <v>2366.5100000000002</v>
      </c>
      <c r="V212" s="9">
        <f t="shared" si="40"/>
        <v>167353.32</v>
      </c>
    </row>
    <row r="213" spans="1:22">
      <c r="A213" s="107" t="s">
        <v>2240</v>
      </c>
      <c r="B213" s="2" t="s">
        <v>69</v>
      </c>
      <c r="C213" s="73">
        <f>IF(A213=Summary!$B$9,Summary!$F$9,0)</f>
        <v>0</v>
      </c>
      <c r="D213" s="114">
        <f>VLOOKUP(A213,AAFTE!$A:$AE,3,0)</f>
        <v>2425.79</v>
      </c>
      <c r="E213" s="149">
        <f>VLOOKUP($A213,'2024-25 Salary &amp; Benefits'!$A:$I,3,)</f>
        <v>1</v>
      </c>
      <c r="F213" s="149">
        <f>VLOOKUP($A213,'2024-25 Salary &amp; Benefits'!$A:$I,4,)</f>
        <v>1</v>
      </c>
      <c r="G213" s="150">
        <f>VLOOKUP(A213,'CEDARS District FRPL'!$A:$C,3,)</f>
        <v>0.76580000000000004</v>
      </c>
      <c r="H213" s="151">
        <f t="shared" si="33"/>
        <v>2425.79</v>
      </c>
      <c r="I213" s="152">
        <f t="shared" si="34"/>
        <v>1857.67</v>
      </c>
      <c r="J213" s="143">
        <f t="shared" si="31"/>
        <v>11.877000000000001</v>
      </c>
      <c r="K213" s="145">
        <f>'2024-25 Salary &amp; Benefits'!E$6</f>
        <v>72728</v>
      </c>
      <c r="L213" s="145">
        <f>'2024-25 Salary &amp; Benefits'!F$6</f>
        <v>78209</v>
      </c>
      <c r="M213" s="9">
        <f t="shared" si="35"/>
        <v>863790.46</v>
      </c>
      <c r="N213" s="9">
        <f t="shared" si="36"/>
        <v>65097.830000000075</v>
      </c>
      <c r="O213" s="9">
        <f>'2024-25 Salary &amp; Benefits'!G$6</f>
        <v>14418.72</v>
      </c>
      <c r="P213" s="146">
        <f>'2024-25 Salary &amp; Benefits'!H$6</f>
        <v>0.18149999999999999</v>
      </c>
      <c r="Q213" s="146">
        <f>'2024-25 Salary &amp; Benefits'!I$6</f>
        <v>0.17510000000000001</v>
      </c>
      <c r="R213" s="9">
        <f t="shared" si="37"/>
        <v>339427.74</v>
      </c>
      <c r="S213" s="9">
        <f t="shared" si="32"/>
        <v>15481.47</v>
      </c>
      <c r="T213" s="9">
        <f t="shared" si="38"/>
        <v>2710.81</v>
      </c>
      <c r="U213" s="9">
        <f t="shared" si="39"/>
        <v>18192.28</v>
      </c>
      <c r="V213" s="9">
        <f t="shared" si="40"/>
        <v>1286508.31</v>
      </c>
    </row>
    <row r="214" spans="1:22">
      <c r="A214" s="107" t="s">
        <v>3114</v>
      </c>
      <c r="B214" s="2" t="s">
        <v>3115</v>
      </c>
      <c r="C214" s="73">
        <f>IF(A214=Summary!$B$9,Summary!$F$9,0)</f>
        <v>0</v>
      </c>
      <c r="D214" s="114">
        <f>VLOOKUP(A214,AAFTE!$A:$AE,3,0)</f>
        <v>110.58</v>
      </c>
      <c r="E214" s="149">
        <f>VLOOKUP($A214,'2024-25 Salary &amp; Benefits'!$A:$I,3,)</f>
        <v>1</v>
      </c>
      <c r="F214" s="149">
        <f>VLOOKUP($A214,'2024-25 Salary &amp; Benefits'!$A:$I,4,)</f>
        <v>1</v>
      </c>
      <c r="G214" s="150">
        <f>VLOOKUP(A214,'CEDARS District FRPL'!$A:$C,3,)</f>
        <v>0.39829999999999999</v>
      </c>
      <c r="H214" s="151">
        <f t="shared" si="33"/>
        <v>110.58</v>
      </c>
      <c r="I214" s="152">
        <f t="shared" si="34"/>
        <v>44.04</v>
      </c>
      <c r="J214" s="143">
        <f t="shared" si="31"/>
        <v>0.28199999999999997</v>
      </c>
      <c r="K214" s="145">
        <f>'2024-25 Salary &amp; Benefits'!E$6</f>
        <v>72728</v>
      </c>
      <c r="L214" s="145">
        <f>'2024-25 Salary &amp; Benefits'!F$6</f>
        <v>78209</v>
      </c>
      <c r="M214" s="9">
        <f t="shared" si="35"/>
        <v>20509.3</v>
      </c>
      <c r="N214" s="9">
        <f t="shared" si="36"/>
        <v>1545.6399999999994</v>
      </c>
      <c r="O214" s="9">
        <f>'2024-25 Salary &amp; Benefits'!G$6</f>
        <v>14418.72</v>
      </c>
      <c r="P214" s="146">
        <f>'2024-25 Salary &amp; Benefits'!H$6</f>
        <v>0.18149999999999999</v>
      </c>
      <c r="Q214" s="146">
        <f>'2024-25 Salary &amp; Benefits'!I$6</f>
        <v>0.17510000000000001</v>
      </c>
      <c r="R214" s="9">
        <f t="shared" si="37"/>
        <v>8059.16</v>
      </c>
      <c r="S214" s="9">
        <f t="shared" si="32"/>
        <v>367.58</v>
      </c>
      <c r="T214" s="9">
        <f t="shared" si="38"/>
        <v>64.36</v>
      </c>
      <c r="U214" s="9">
        <f t="shared" si="39"/>
        <v>431.94</v>
      </c>
      <c r="V214" s="9">
        <f t="shared" si="40"/>
        <v>30546.039999999997</v>
      </c>
    </row>
    <row r="215" spans="1:22">
      <c r="A215" s="107" t="s">
        <v>2508</v>
      </c>
      <c r="B215" s="2" t="s">
        <v>2111</v>
      </c>
      <c r="C215" s="73">
        <f>IF(A215=Summary!$B$9,Summary!$F$9,0)</f>
        <v>0</v>
      </c>
      <c r="D215" s="114">
        <f>VLOOKUP(A215,AAFTE!$A:$AE,3,0)</f>
        <v>2618.5</v>
      </c>
      <c r="E215" s="149">
        <f>VLOOKUP($A215,'2024-25 Salary &amp; Benefits'!$A:$I,3,)</f>
        <v>1</v>
      </c>
      <c r="F215" s="149">
        <f>VLOOKUP($A215,'2024-25 Salary &amp; Benefits'!$A:$I,4,)</f>
        <v>1</v>
      </c>
      <c r="G215" s="150">
        <f>VLOOKUP(A215,'CEDARS District FRPL'!$A:$C,3,)</f>
        <v>0.35930000000000001</v>
      </c>
      <c r="H215" s="151">
        <f t="shared" si="33"/>
        <v>2618.5</v>
      </c>
      <c r="I215" s="152">
        <f t="shared" si="34"/>
        <v>940.83</v>
      </c>
      <c r="J215" s="143">
        <f t="shared" si="31"/>
        <v>6.0149999999999997</v>
      </c>
      <c r="K215" s="145">
        <f>'2024-25 Salary &amp; Benefits'!E$6</f>
        <v>72728</v>
      </c>
      <c r="L215" s="145">
        <f>'2024-25 Salary &amp; Benefits'!F$6</f>
        <v>78209</v>
      </c>
      <c r="M215" s="9">
        <f t="shared" si="35"/>
        <v>437458.92</v>
      </c>
      <c r="N215" s="9">
        <f t="shared" si="36"/>
        <v>32968.22000000003</v>
      </c>
      <c r="O215" s="9">
        <f>'2024-25 Salary &amp; Benefits'!G$6</f>
        <v>14418.72</v>
      </c>
      <c r="P215" s="146">
        <f>'2024-25 Salary &amp; Benefits'!H$6</f>
        <v>0.18149999999999999</v>
      </c>
      <c r="Q215" s="146">
        <f>'2024-25 Salary &amp; Benefits'!I$6</f>
        <v>0.17510000000000001</v>
      </c>
      <c r="R215" s="9">
        <f t="shared" si="37"/>
        <v>171900.13</v>
      </c>
      <c r="S215" s="9">
        <f t="shared" si="32"/>
        <v>7840.45</v>
      </c>
      <c r="T215" s="9">
        <f t="shared" si="38"/>
        <v>1372.86</v>
      </c>
      <c r="U215" s="9">
        <f t="shared" si="39"/>
        <v>9213.31</v>
      </c>
      <c r="V215" s="9">
        <f t="shared" si="40"/>
        <v>651540.58000000007</v>
      </c>
    </row>
    <row r="216" spans="1:22">
      <c r="A216" s="107" t="s">
        <v>2409</v>
      </c>
      <c r="B216" s="2" t="s">
        <v>1284</v>
      </c>
      <c r="C216" s="73">
        <f>IF(A216=Summary!$B$9,Summary!$F$9,0)</f>
        <v>0</v>
      </c>
      <c r="D216" s="114">
        <f>VLOOKUP(A216,AAFTE!$A:$AE,3,0)</f>
        <v>22781.39</v>
      </c>
      <c r="E216" s="149">
        <f>VLOOKUP($A216,'2024-25 Salary &amp; Benefits'!$A:$I,3,)</f>
        <v>1.1200000000000001</v>
      </c>
      <c r="F216" s="149">
        <f>VLOOKUP($A216,'2024-25 Salary &amp; Benefits'!$A:$I,4,)</f>
        <v>1.1200000000000001</v>
      </c>
      <c r="G216" s="150">
        <f>VLOOKUP(A216,'CEDARS District FRPL'!$A:$C,3,)</f>
        <v>0.42420000000000002</v>
      </c>
      <c r="H216" s="151">
        <f t="shared" si="33"/>
        <v>22781.39</v>
      </c>
      <c r="I216" s="152">
        <f t="shared" si="34"/>
        <v>9663.8700000000008</v>
      </c>
      <c r="J216" s="143">
        <f t="shared" si="31"/>
        <v>61.783999999999999</v>
      </c>
      <c r="K216" s="145">
        <f>'2024-25 Salary &amp; Benefits'!E$6</f>
        <v>72728</v>
      </c>
      <c r="L216" s="145">
        <f>'2024-25 Salary &amp; Benefits'!F$6</f>
        <v>78209</v>
      </c>
      <c r="M216" s="9">
        <f t="shared" si="35"/>
        <v>5032637.96</v>
      </c>
      <c r="N216" s="9">
        <f t="shared" si="36"/>
        <v>379274.6799999997</v>
      </c>
      <c r="O216" s="9">
        <f>'2024-25 Salary &amp; Benefits'!G$6</f>
        <v>14418.72</v>
      </c>
      <c r="P216" s="146">
        <f>'2024-25 Salary &amp; Benefits'!H$6</f>
        <v>0.18149999999999999</v>
      </c>
      <c r="Q216" s="146">
        <f>'2024-25 Salary &amp; Benefits'!I$6</f>
        <v>0.17510000000000001</v>
      </c>
      <c r="R216" s="9">
        <f t="shared" si="37"/>
        <v>1870680.98</v>
      </c>
      <c r="S216" s="9">
        <f t="shared" si="32"/>
        <v>90198.54</v>
      </c>
      <c r="T216" s="9">
        <f t="shared" si="38"/>
        <v>15793.76</v>
      </c>
      <c r="U216" s="9">
        <f t="shared" si="39"/>
        <v>105992.29999999999</v>
      </c>
      <c r="V216" s="9">
        <f t="shared" si="40"/>
        <v>7388585.919999999</v>
      </c>
    </row>
    <row r="217" spans="1:22">
      <c r="A217" s="107" t="s">
        <v>2314</v>
      </c>
      <c r="B217" s="2" t="s">
        <v>529</v>
      </c>
      <c r="C217" s="73">
        <f>IF(A217=Summary!$B$9,Summary!$F$9,0)</f>
        <v>0</v>
      </c>
      <c r="D217" s="114">
        <f>VLOOKUP(A217,AAFTE!$A:$AE,3,0)</f>
        <v>42.42</v>
      </c>
      <c r="E217" s="149">
        <f>VLOOKUP($A217,'2024-25 Salary &amp; Benefits'!$A:$I,3,)</f>
        <v>1</v>
      </c>
      <c r="F217" s="149">
        <f>VLOOKUP($A217,'2024-25 Salary &amp; Benefits'!$A:$I,4,)</f>
        <v>1.04</v>
      </c>
      <c r="G217" s="150">
        <f>VLOOKUP(A217,'CEDARS District FRPL'!$A:$C,3,)</f>
        <v>0.69230000000000003</v>
      </c>
      <c r="H217" s="151">
        <f t="shared" si="33"/>
        <v>42.42</v>
      </c>
      <c r="I217" s="152">
        <f t="shared" si="34"/>
        <v>29.37</v>
      </c>
      <c r="J217" s="143">
        <f t="shared" si="31"/>
        <v>0.188</v>
      </c>
      <c r="K217" s="145">
        <f>'2024-25 Salary &amp; Benefits'!E$6</f>
        <v>72728</v>
      </c>
      <c r="L217" s="145">
        <f>'2024-25 Salary &amp; Benefits'!F$6</f>
        <v>78209</v>
      </c>
      <c r="M217" s="9">
        <f t="shared" si="35"/>
        <v>13672.86</v>
      </c>
      <c r="N217" s="9">
        <f t="shared" si="36"/>
        <v>1618.5599999999995</v>
      </c>
      <c r="O217" s="9">
        <f>'2024-25 Salary &amp; Benefits'!G$6</f>
        <v>14418.72</v>
      </c>
      <c r="P217" s="146">
        <f>'2024-25 Salary &amp; Benefits'!H$6</f>
        <v>0.18149999999999999</v>
      </c>
      <c r="Q217" s="146">
        <f>'2024-25 Salary &amp; Benefits'!I$6</f>
        <v>0.17510000000000001</v>
      </c>
      <c r="R217" s="9">
        <f t="shared" si="37"/>
        <v>5475.75</v>
      </c>
      <c r="S217" s="9">
        <f t="shared" si="32"/>
        <v>254.86</v>
      </c>
      <c r="T217" s="9">
        <f t="shared" si="38"/>
        <v>44.63</v>
      </c>
      <c r="U217" s="9">
        <f t="shared" si="39"/>
        <v>299.49</v>
      </c>
      <c r="V217" s="9">
        <f t="shared" si="40"/>
        <v>21066.66</v>
      </c>
    </row>
    <row r="218" spans="1:22">
      <c r="A218" s="107" t="s">
        <v>2316</v>
      </c>
      <c r="B218" s="2" t="s">
        <v>533</v>
      </c>
      <c r="C218" s="73">
        <f>IF(A218=Summary!$B$9,Summary!$F$9,0)</f>
        <v>0</v>
      </c>
      <c r="D218" s="114">
        <f>VLOOKUP(A218,AAFTE!$A:$AE,3,0)</f>
        <v>633.79999999999995</v>
      </c>
      <c r="E218" s="149">
        <f>VLOOKUP($A218,'2024-25 Salary &amp; Benefits'!$A:$I,3,)</f>
        <v>1.06</v>
      </c>
      <c r="F218" s="149">
        <f>VLOOKUP($A218,'2024-25 Salary &amp; Benefits'!$A:$I,4,)</f>
        <v>1.06</v>
      </c>
      <c r="G218" s="150">
        <f>VLOOKUP(A218,'CEDARS District FRPL'!$A:$C,3,)</f>
        <v>0.47370000000000001</v>
      </c>
      <c r="H218" s="151">
        <f t="shared" si="33"/>
        <v>633.79999999999995</v>
      </c>
      <c r="I218" s="152">
        <f t="shared" si="34"/>
        <v>300.23</v>
      </c>
      <c r="J218" s="143">
        <f t="shared" si="31"/>
        <v>1.919</v>
      </c>
      <c r="K218" s="145">
        <f>'2024-25 Salary &amp; Benefits'!E$6</f>
        <v>72728</v>
      </c>
      <c r="L218" s="145">
        <f>'2024-25 Salary &amp; Benefits'!F$6</f>
        <v>78209</v>
      </c>
      <c r="M218" s="9">
        <f t="shared" si="35"/>
        <v>147938.93</v>
      </c>
      <c r="N218" s="9">
        <f t="shared" si="36"/>
        <v>11149.130000000005</v>
      </c>
      <c r="O218" s="9">
        <f>'2024-25 Salary &amp; Benefits'!G$6</f>
        <v>14418.72</v>
      </c>
      <c r="P218" s="146">
        <f>'2024-25 Salary &amp; Benefits'!H$6</f>
        <v>0.18149999999999999</v>
      </c>
      <c r="Q218" s="146">
        <f>'2024-25 Salary &amp; Benefits'!I$6</f>
        <v>0.17510000000000001</v>
      </c>
      <c r="R218" s="9">
        <f t="shared" si="37"/>
        <v>56472.65</v>
      </c>
      <c r="S218" s="9">
        <f t="shared" si="32"/>
        <v>2651.47</v>
      </c>
      <c r="T218" s="9">
        <f t="shared" si="38"/>
        <v>464.27</v>
      </c>
      <c r="U218" s="9">
        <f t="shared" si="39"/>
        <v>3115.74</v>
      </c>
      <c r="V218" s="9">
        <f t="shared" si="40"/>
        <v>218676.44999999998</v>
      </c>
    </row>
    <row r="219" spans="1:22">
      <c r="A219" s="107" t="s">
        <v>2254</v>
      </c>
      <c r="B219" s="2" t="s">
        <v>160</v>
      </c>
      <c r="C219" s="73">
        <f>IF(A219=Summary!$B$9,Summary!$F$9,0)</f>
        <v>0</v>
      </c>
      <c r="D219" s="114">
        <f>VLOOKUP(A219,AAFTE!$A:$AE,3,0)</f>
        <v>125.41</v>
      </c>
      <c r="E219" s="149">
        <f>VLOOKUP($A219,'2024-25 Salary &amp; Benefits'!$A:$I,3,)</f>
        <v>1</v>
      </c>
      <c r="F219" s="149">
        <f>VLOOKUP($A219,'2024-25 Salary &amp; Benefits'!$A:$I,4,)</f>
        <v>1</v>
      </c>
      <c r="G219" s="150">
        <f>VLOOKUP(A219,'CEDARS District FRPL'!$A:$C,3,)</f>
        <v>0.93910000000000005</v>
      </c>
      <c r="H219" s="151">
        <f t="shared" si="33"/>
        <v>125.41</v>
      </c>
      <c r="I219" s="152">
        <f t="shared" si="34"/>
        <v>117.77</v>
      </c>
      <c r="J219" s="143">
        <f t="shared" si="31"/>
        <v>0.753</v>
      </c>
      <c r="K219" s="145">
        <f>'2024-25 Salary &amp; Benefits'!E$6</f>
        <v>72728</v>
      </c>
      <c r="L219" s="145">
        <f>'2024-25 Salary &amp; Benefits'!F$6</f>
        <v>78209</v>
      </c>
      <c r="M219" s="9">
        <f t="shared" si="35"/>
        <v>54764.18</v>
      </c>
      <c r="N219" s="9">
        <f t="shared" si="36"/>
        <v>4127.1999999999971</v>
      </c>
      <c r="O219" s="9">
        <f>'2024-25 Salary &amp; Benefits'!G$6</f>
        <v>14418.72</v>
      </c>
      <c r="P219" s="146">
        <f>'2024-25 Salary &amp; Benefits'!H$6</f>
        <v>0.18149999999999999</v>
      </c>
      <c r="Q219" s="146">
        <f>'2024-25 Salary &amp; Benefits'!I$6</f>
        <v>0.17510000000000001</v>
      </c>
      <c r="R219" s="9">
        <f t="shared" si="37"/>
        <v>21519.67</v>
      </c>
      <c r="S219" s="9">
        <f t="shared" si="32"/>
        <v>981.52</v>
      </c>
      <c r="T219" s="9">
        <f t="shared" si="38"/>
        <v>171.86</v>
      </c>
      <c r="U219" s="9">
        <f t="shared" si="39"/>
        <v>1153.3800000000001</v>
      </c>
      <c r="V219" s="9">
        <f t="shared" si="40"/>
        <v>81564.430000000008</v>
      </c>
    </row>
    <row r="220" spans="1:22">
      <c r="A220" s="107" t="s">
        <v>2253</v>
      </c>
      <c r="B220" s="2" t="s">
        <v>155</v>
      </c>
      <c r="C220" s="73">
        <f>IF(A220=Summary!$B$9,Summary!$F$9,0)</f>
        <v>0</v>
      </c>
      <c r="D220" s="114">
        <f>VLOOKUP(A220,AAFTE!$A:$AE,3,0)</f>
        <v>3468.22</v>
      </c>
      <c r="E220" s="149">
        <f>VLOOKUP($A220,'2024-25 Salary &amp; Benefits'!$A:$I,3,)</f>
        <v>1</v>
      </c>
      <c r="F220" s="149">
        <f>VLOOKUP($A220,'2024-25 Salary &amp; Benefits'!$A:$I,4,)</f>
        <v>1</v>
      </c>
      <c r="G220" s="150">
        <f>VLOOKUP(A220,'CEDARS District FRPL'!$A:$C,3,)</f>
        <v>0.58819999999999995</v>
      </c>
      <c r="H220" s="151">
        <f t="shared" si="33"/>
        <v>3468.22</v>
      </c>
      <c r="I220" s="152">
        <f t="shared" si="34"/>
        <v>2040.01</v>
      </c>
      <c r="J220" s="143">
        <f t="shared" si="31"/>
        <v>13.042</v>
      </c>
      <c r="K220" s="145">
        <f>'2024-25 Salary &amp; Benefits'!E$6</f>
        <v>72728</v>
      </c>
      <c r="L220" s="145">
        <f>'2024-25 Salary &amp; Benefits'!F$6</f>
        <v>78209</v>
      </c>
      <c r="M220" s="9">
        <f t="shared" si="35"/>
        <v>948518.58</v>
      </c>
      <c r="N220" s="9">
        <f t="shared" si="36"/>
        <v>71483.20000000007</v>
      </c>
      <c r="O220" s="9">
        <f>'2024-25 Salary &amp; Benefits'!G$6</f>
        <v>14418.72</v>
      </c>
      <c r="P220" s="146">
        <f>'2024-25 Salary &amp; Benefits'!H$6</f>
        <v>0.18149999999999999</v>
      </c>
      <c r="Q220" s="146">
        <f>'2024-25 Salary &amp; Benefits'!I$6</f>
        <v>0.17510000000000001</v>
      </c>
      <c r="R220" s="9">
        <f t="shared" si="37"/>
        <v>372721.78</v>
      </c>
      <c r="S220" s="9">
        <f t="shared" si="32"/>
        <v>17000.03</v>
      </c>
      <c r="T220" s="9">
        <f t="shared" si="38"/>
        <v>2976.71</v>
      </c>
      <c r="U220" s="9">
        <f t="shared" si="39"/>
        <v>19976.739999999998</v>
      </c>
      <c r="V220" s="9">
        <f t="shared" si="40"/>
        <v>1412700.3</v>
      </c>
    </row>
    <row r="221" spans="1:22">
      <c r="A221" s="107" t="s">
        <v>2289</v>
      </c>
      <c r="B221" s="2" t="s">
        <v>412</v>
      </c>
      <c r="C221" s="73">
        <f>IF(A221=Summary!$B$9,Summary!$F$9,0)</f>
        <v>0</v>
      </c>
      <c r="D221" s="114">
        <f>VLOOKUP(A221,AAFTE!$A:$AE,3,0)</f>
        <v>3201.08</v>
      </c>
      <c r="E221" s="149">
        <f>VLOOKUP($A221,'2024-25 Salary &amp; Benefits'!$A:$I,3,)</f>
        <v>1</v>
      </c>
      <c r="F221" s="149">
        <f>VLOOKUP($A221,'2024-25 Salary &amp; Benefits'!$A:$I,4,)</f>
        <v>1</v>
      </c>
      <c r="G221" s="150">
        <f>VLOOKUP(A221,'CEDARS District FRPL'!$A:$C,3,)</f>
        <v>0.80900000000000005</v>
      </c>
      <c r="H221" s="151">
        <f t="shared" si="33"/>
        <v>3201.08</v>
      </c>
      <c r="I221" s="152">
        <f t="shared" si="34"/>
        <v>2589.67</v>
      </c>
      <c r="J221" s="143">
        <f t="shared" si="31"/>
        <v>16.556999999999999</v>
      </c>
      <c r="K221" s="145">
        <f>'2024-25 Salary &amp; Benefits'!E$6</f>
        <v>72728</v>
      </c>
      <c r="L221" s="145">
        <f>'2024-25 Salary &amp; Benefits'!F$6</f>
        <v>78209</v>
      </c>
      <c r="M221" s="9">
        <f t="shared" si="35"/>
        <v>1204157.5</v>
      </c>
      <c r="N221" s="9">
        <f t="shared" si="36"/>
        <v>90748.909999999916</v>
      </c>
      <c r="O221" s="9">
        <f>'2024-25 Salary &amp; Benefits'!G$6</f>
        <v>14418.72</v>
      </c>
      <c r="P221" s="146">
        <f>'2024-25 Salary &amp; Benefits'!H$6</f>
        <v>0.18149999999999999</v>
      </c>
      <c r="Q221" s="146">
        <f>'2024-25 Salary &amp; Benefits'!I$6</f>
        <v>0.17510000000000001</v>
      </c>
      <c r="R221" s="9">
        <f t="shared" si="37"/>
        <v>473175.47</v>
      </c>
      <c r="S221" s="9">
        <f t="shared" si="32"/>
        <v>21581.77</v>
      </c>
      <c r="T221" s="9">
        <f t="shared" si="38"/>
        <v>3778.97</v>
      </c>
      <c r="U221" s="9">
        <f t="shared" si="39"/>
        <v>25360.74</v>
      </c>
      <c r="V221" s="9">
        <f t="shared" si="40"/>
        <v>1793442.6199999999</v>
      </c>
    </row>
    <row r="222" spans="1:22">
      <c r="A222" s="107" t="s">
        <v>2340</v>
      </c>
      <c r="B222" s="2" t="s">
        <v>1004</v>
      </c>
      <c r="C222" s="73">
        <f>IF(A222=Summary!$B$9,Summary!$F$9,0)</f>
        <v>0</v>
      </c>
      <c r="D222" s="114">
        <f>VLOOKUP(A222,AAFTE!$A:$AE,3,0)</f>
        <v>332.29</v>
      </c>
      <c r="E222" s="149">
        <f>VLOOKUP($A222,'2024-25 Salary &amp; Benefits'!$A:$I,3,)</f>
        <v>1.18</v>
      </c>
      <c r="F222" s="149">
        <f>VLOOKUP($A222,'2024-25 Salary &amp; Benefits'!$A:$I,4,)</f>
        <v>1.18</v>
      </c>
      <c r="G222" s="150">
        <f>VLOOKUP(A222,'CEDARS District FRPL'!$A:$C,3,)</f>
        <v>0.76190000000000002</v>
      </c>
      <c r="H222" s="151">
        <f t="shared" si="33"/>
        <v>332.29</v>
      </c>
      <c r="I222" s="152">
        <f t="shared" si="34"/>
        <v>253.17</v>
      </c>
      <c r="J222" s="143">
        <f t="shared" si="31"/>
        <v>1.619</v>
      </c>
      <c r="K222" s="145">
        <f>'2024-25 Salary &amp; Benefits'!E$6</f>
        <v>72728</v>
      </c>
      <c r="L222" s="145">
        <f>'2024-25 Salary &amp; Benefits'!F$6</f>
        <v>78209</v>
      </c>
      <c r="M222" s="9">
        <f t="shared" si="35"/>
        <v>138941.03</v>
      </c>
      <c r="N222" s="9">
        <f t="shared" si="36"/>
        <v>10471.010000000009</v>
      </c>
      <c r="O222" s="9">
        <f>'2024-25 Salary &amp; Benefits'!G$6</f>
        <v>14418.72</v>
      </c>
      <c r="P222" s="146">
        <f>'2024-25 Salary &amp; Benefits'!H$6</f>
        <v>0.18149999999999999</v>
      </c>
      <c r="Q222" s="146">
        <f>'2024-25 Salary &amp; Benefits'!I$6</f>
        <v>0.17510000000000001</v>
      </c>
      <c r="R222" s="9">
        <f t="shared" si="37"/>
        <v>50395.18</v>
      </c>
      <c r="S222" s="9">
        <f t="shared" si="32"/>
        <v>2490.1999999999998</v>
      </c>
      <c r="T222" s="9">
        <f t="shared" si="38"/>
        <v>436.03</v>
      </c>
      <c r="U222" s="9">
        <f t="shared" si="39"/>
        <v>2926.2299999999996</v>
      </c>
      <c r="V222" s="9">
        <f t="shared" si="40"/>
        <v>202733.45</v>
      </c>
    </row>
    <row r="223" spans="1:22">
      <c r="A223" s="107" t="s">
        <v>2485</v>
      </c>
      <c r="B223" s="2" t="s">
        <v>1995</v>
      </c>
      <c r="C223" s="73">
        <f>IF(A223=Summary!$B$9,Summary!$F$9,0)</f>
        <v>0</v>
      </c>
      <c r="D223" s="114">
        <f>VLOOKUP(A223,AAFTE!$A:$AE,3,0)</f>
        <v>926.87</v>
      </c>
      <c r="E223" s="149">
        <f>VLOOKUP($A223,'2024-25 Salary &amp; Benefits'!$A:$I,3,)</f>
        <v>1</v>
      </c>
      <c r="F223" s="149">
        <f>VLOOKUP($A223,'2024-25 Salary &amp; Benefits'!$A:$I,4,)</f>
        <v>1</v>
      </c>
      <c r="G223" s="150">
        <f>VLOOKUP(A223,'CEDARS District FRPL'!$A:$C,3,)</f>
        <v>0.4415</v>
      </c>
      <c r="H223" s="151">
        <f t="shared" si="33"/>
        <v>926.87</v>
      </c>
      <c r="I223" s="152">
        <f t="shared" si="34"/>
        <v>409.21</v>
      </c>
      <c r="J223" s="143">
        <f t="shared" si="31"/>
        <v>2.6160000000000001</v>
      </c>
      <c r="K223" s="145">
        <f>'2024-25 Salary &amp; Benefits'!E$6</f>
        <v>72728</v>
      </c>
      <c r="L223" s="145">
        <f>'2024-25 Salary &amp; Benefits'!F$6</f>
        <v>78209</v>
      </c>
      <c r="M223" s="9">
        <f t="shared" si="35"/>
        <v>190256.45</v>
      </c>
      <c r="N223" s="9">
        <f t="shared" si="36"/>
        <v>14338.289999999979</v>
      </c>
      <c r="O223" s="9">
        <f>'2024-25 Salary &amp; Benefits'!G$6</f>
        <v>14418.72</v>
      </c>
      <c r="P223" s="146">
        <f>'2024-25 Salary &amp; Benefits'!H$6</f>
        <v>0.18149999999999999</v>
      </c>
      <c r="Q223" s="146">
        <f>'2024-25 Salary &amp; Benefits'!I$6</f>
        <v>0.17510000000000001</v>
      </c>
      <c r="R223" s="9">
        <f t="shared" si="37"/>
        <v>74761.55</v>
      </c>
      <c r="S223" s="9">
        <f t="shared" si="32"/>
        <v>3409.91</v>
      </c>
      <c r="T223" s="9">
        <f t="shared" si="38"/>
        <v>597.08000000000004</v>
      </c>
      <c r="U223" s="9">
        <f t="shared" si="39"/>
        <v>4006.99</v>
      </c>
      <c r="V223" s="9">
        <f t="shared" si="40"/>
        <v>283363.27999999997</v>
      </c>
    </row>
    <row r="224" spans="1:22">
      <c r="A224" s="107" t="s">
        <v>2553</v>
      </c>
      <c r="B224" s="2" t="s">
        <v>3120</v>
      </c>
      <c r="C224" s="73">
        <f>IF(A224=Summary!$B$9,Summary!$F$9,0)</f>
        <v>0</v>
      </c>
      <c r="D224" s="114">
        <f>VLOOKUP(A224,AAFTE!$A:$AE,3,0)</f>
        <v>156.22999999999999</v>
      </c>
      <c r="E224" s="149">
        <f>VLOOKUP($A224,'2024-25 Salary &amp; Benefits'!$A:$I,3,)</f>
        <v>1.18</v>
      </c>
      <c r="F224" s="149">
        <f>VLOOKUP($A224,'2024-25 Salary &amp; Benefits'!$A:$I,4,)</f>
        <v>1.18</v>
      </c>
      <c r="G224" s="150">
        <f>VLOOKUP(A224,'CEDARS District FRPL'!$A:$C,3,)</f>
        <v>0.71030000000000004</v>
      </c>
      <c r="H224" s="151">
        <f t="shared" si="33"/>
        <v>156.22999999999999</v>
      </c>
      <c r="I224" s="152">
        <f t="shared" si="34"/>
        <v>110.97</v>
      </c>
      <c r="J224" s="143">
        <f t="shared" si="31"/>
        <v>0.70899999999999996</v>
      </c>
      <c r="K224" s="145">
        <f>'2024-25 Salary &amp; Benefits'!E$6</f>
        <v>72728</v>
      </c>
      <c r="L224" s="145">
        <f>'2024-25 Salary &amp; Benefits'!F$6</f>
        <v>78209</v>
      </c>
      <c r="M224" s="9">
        <f t="shared" si="35"/>
        <v>60845.7</v>
      </c>
      <c r="N224" s="9">
        <f t="shared" si="36"/>
        <v>4585.510000000002</v>
      </c>
      <c r="O224" s="9">
        <f>'2024-25 Salary &amp; Benefits'!G$6</f>
        <v>14418.72</v>
      </c>
      <c r="P224" s="146">
        <f>'2024-25 Salary &amp; Benefits'!H$6</f>
        <v>0.18149999999999999</v>
      </c>
      <c r="Q224" s="146">
        <f>'2024-25 Salary &amp; Benefits'!I$6</f>
        <v>0.17510000000000001</v>
      </c>
      <c r="R224" s="9">
        <f t="shared" si="37"/>
        <v>22069.29</v>
      </c>
      <c r="S224" s="9">
        <f t="shared" si="32"/>
        <v>1090.52</v>
      </c>
      <c r="T224" s="9">
        <f t="shared" si="38"/>
        <v>190.95</v>
      </c>
      <c r="U224" s="9">
        <f t="shared" si="39"/>
        <v>1281.47</v>
      </c>
      <c r="V224" s="9">
        <f t="shared" si="40"/>
        <v>88781.97</v>
      </c>
    </row>
    <row r="225" spans="1:22">
      <c r="A225" s="107" t="s">
        <v>2400</v>
      </c>
      <c r="B225" s="2" t="s">
        <v>1252</v>
      </c>
      <c r="C225" s="73">
        <f>IF(A225=Summary!$B$9,Summary!$F$9,0)</f>
        <v>0</v>
      </c>
      <c r="D225" s="114">
        <f>VLOOKUP(A225,AAFTE!$A:$AE,3,0)</f>
        <v>499.5</v>
      </c>
      <c r="E225" s="149">
        <f>VLOOKUP($A225,'2024-25 Salary &amp; Benefits'!$A:$I,3,)</f>
        <v>1</v>
      </c>
      <c r="F225" s="149">
        <f>VLOOKUP($A225,'2024-25 Salary &amp; Benefits'!$A:$I,4,)</f>
        <v>1</v>
      </c>
      <c r="G225" s="150">
        <f>VLOOKUP(A225,'CEDARS District FRPL'!$A:$C,3,)</f>
        <v>0.64490000000000003</v>
      </c>
      <c r="H225" s="151">
        <f t="shared" si="33"/>
        <v>499.5</v>
      </c>
      <c r="I225" s="152">
        <f t="shared" si="34"/>
        <v>322.13</v>
      </c>
      <c r="J225" s="143">
        <f t="shared" si="31"/>
        <v>2.0590000000000002</v>
      </c>
      <c r="K225" s="145">
        <f>'2024-25 Salary &amp; Benefits'!E$6</f>
        <v>72728</v>
      </c>
      <c r="L225" s="145">
        <f>'2024-25 Salary &amp; Benefits'!F$6</f>
        <v>78209</v>
      </c>
      <c r="M225" s="9">
        <f t="shared" si="35"/>
        <v>149746.95000000001</v>
      </c>
      <c r="N225" s="9">
        <f t="shared" si="36"/>
        <v>11285.379999999976</v>
      </c>
      <c r="O225" s="9">
        <f>'2024-25 Salary &amp; Benefits'!G$6</f>
        <v>14418.72</v>
      </c>
      <c r="P225" s="146">
        <f>'2024-25 Salary &amp; Benefits'!H$6</f>
        <v>0.18149999999999999</v>
      </c>
      <c r="Q225" s="146">
        <f>'2024-25 Salary &amp; Benefits'!I$6</f>
        <v>0.17510000000000001</v>
      </c>
      <c r="R225" s="9">
        <f t="shared" si="37"/>
        <v>58843.29</v>
      </c>
      <c r="S225" s="9">
        <f t="shared" si="32"/>
        <v>2683.87</v>
      </c>
      <c r="T225" s="9">
        <f t="shared" si="38"/>
        <v>469.95</v>
      </c>
      <c r="U225" s="9">
        <f t="shared" si="39"/>
        <v>3153.8199999999997</v>
      </c>
      <c r="V225" s="9">
        <f t="shared" si="40"/>
        <v>223029.44</v>
      </c>
    </row>
    <row r="226" spans="1:22">
      <c r="A226" s="107" t="s">
        <v>2377</v>
      </c>
      <c r="B226" s="2" t="s">
        <v>1170</v>
      </c>
      <c r="C226" s="73">
        <f>IF(A226=Summary!$B$9,Summary!$F$9,0)</f>
        <v>0</v>
      </c>
      <c r="D226" s="114">
        <f>VLOOKUP(A226,AAFTE!$A:$AE,3,0)</f>
        <v>727.49</v>
      </c>
      <c r="E226" s="149">
        <f>VLOOKUP($A226,'2024-25 Salary &amp; Benefits'!$A:$I,3,)</f>
        <v>1</v>
      </c>
      <c r="F226" s="149">
        <f>VLOOKUP($A226,'2024-25 Salary &amp; Benefits'!$A:$I,4,)</f>
        <v>1</v>
      </c>
      <c r="G226" s="150">
        <f>VLOOKUP(A226,'CEDARS District FRPL'!$A:$C,3,)</f>
        <v>0.46189999999999998</v>
      </c>
      <c r="H226" s="151">
        <f t="shared" si="33"/>
        <v>727.49</v>
      </c>
      <c r="I226" s="152">
        <f t="shared" si="34"/>
        <v>336.03</v>
      </c>
      <c r="J226" s="143">
        <f t="shared" si="31"/>
        <v>2.1480000000000001</v>
      </c>
      <c r="K226" s="145">
        <f>'2024-25 Salary &amp; Benefits'!E$6</f>
        <v>72728</v>
      </c>
      <c r="L226" s="145">
        <f>'2024-25 Salary &amp; Benefits'!F$6</f>
        <v>78209</v>
      </c>
      <c r="M226" s="9">
        <f t="shared" si="35"/>
        <v>156219.74</v>
      </c>
      <c r="N226" s="9">
        <f t="shared" si="36"/>
        <v>11773.190000000002</v>
      </c>
      <c r="O226" s="9">
        <f>'2024-25 Salary &amp; Benefits'!G$6</f>
        <v>14418.72</v>
      </c>
      <c r="P226" s="146">
        <f>'2024-25 Salary &amp; Benefits'!H$6</f>
        <v>0.18149999999999999</v>
      </c>
      <c r="Q226" s="146">
        <f>'2024-25 Salary &amp; Benefits'!I$6</f>
        <v>0.17510000000000001</v>
      </c>
      <c r="R226" s="9">
        <f t="shared" si="37"/>
        <v>61386.78</v>
      </c>
      <c r="S226" s="9">
        <f t="shared" si="32"/>
        <v>2799.88</v>
      </c>
      <c r="T226" s="9">
        <f t="shared" si="38"/>
        <v>490.26</v>
      </c>
      <c r="U226" s="9">
        <f t="shared" si="39"/>
        <v>3290.1400000000003</v>
      </c>
      <c r="V226" s="9">
        <f t="shared" si="40"/>
        <v>232669.85</v>
      </c>
    </row>
    <row r="227" spans="1:22">
      <c r="A227" s="107" t="s">
        <v>2325</v>
      </c>
      <c r="B227" s="2" t="s">
        <v>731</v>
      </c>
      <c r="C227" s="73">
        <f>IF(A227=Summary!$B$9,Summary!$F$9,0)</f>
        <v>0</v>
      </c>
      <c r="D227" s="114">
        <f>VLOOKUP(A227,AAFTE!$A:$AE,3,0)</f>
        <v>14370.66</v>
      </c>
      <c r="E227" s="149">
        <f>VLOOKUP($A227,'2024-25 Salary &amp; Benefits'!$A:$I,3,)</f>
        <v>1.18</v>
      </c>
      <c r="F227" s="149">
        <f>VLOOKUP($A227,'2024-25 Salary &amp; Benefits'!$A:$I,4,)</f>
        <v>1.18</v>
      </c>
      <c r="G227" s="150">
        <f>VLOOKUP(A227,'CEDARS District FRPL'!$A:$C,3,)</f>
        <v>0.53410000000000002</v>
      </c>
      <c r="H227" s="151">
        <f t="shared" si="33"/>
        <v>14370.66</v>
      </c>
      <c r="I227" s="152">
        <f t="shared" si="34"/>
        <v>7675.37</v>
      </c>
      <c r="J227" s="143">
        <f t="shared" si="31"/>
        <v>49.070999999999998</v>
      </c>
      <c r="K227" s="145">
        <f>'2024-25 Salary &amp; Benefits'!E$6</f>
        <v>72728</v>
      </c>
      <c r="L227" s="145">
        <f>'2024-25 Salary &amp; Benefits'!F$6</f>
        <v>78209</v>
      </c>
      <c r="M227" s="9">
        <f t="shared" si="35"/>
        <v>4211226.1100000003</v>
      </c>
      <c r="N227" s="9">
        <f t="shared" si="36"/>
        <v>317370.62000000011</v>
      </c>
      <c r="O227" s="9">
        <f>'2024-25 Salary &amp; Benefits'!G$6</f>
        <v>14418.72</v>
      </c>
      <c r="P227" s="146">
        <f>'2024-25 Salary &amp; Benefits'!H$6</f>
        <v>0.18149999999999999</v>
      </c>
      <c r="Q227" s="146">
        <f>'2024-25 Salary &amp; Benefits'!I$6</f>
        <v>0.17510000000000001</v>
      </c>
      <c r="R227" s="9">
        <f t="shared" si="37"/>
        <v>1527450.14</v>
      </c>
      <c r="S227" s="9">
        <f t="shared" si="32"/>
        <v>75476.61</v>
      </c>
      <c r="T227" s="9">
        <f t="shared" si="38"/>
        <v>13215.95</v>
      </c>
      <c r="U227" s="9">
        <f t="shared" si="39"/>
        <v>88692.56</v>
      </c>
      <c r="V227" s="9">
        <f t="shared" si="40"/>
        <v>6144739.4299999997</v>
      </c>
    </row>
    <row r="228" spans="1:22">
      <c r="A228" s="107" t="s">
        <v>2282</v>
      </c>
      <c r="B228" s="2" t="s">
        <v>364</v>
      </c>
      <c r="C228" s="73">
        <f>IF(A228=Summary!$B$9,Summary!$F$9,0)</f>
        <v>0</v>
      </c>
      <c r="D228" s="114">
        <f>VLOOKUP(A228,AAFTE!$A:$AE,3,0)</f>
        <v>424.39</v>
      </c>
      <c r="E228" s="149">
        <f>VLOOKUP($A228,'2024-25 Salary &amp; Benefits'!$A:$I,3,)</f>
        <v>1.01</v>
      </c>
      <c r="F228" s="149">
        <f>VLOOKUP($A228,'2024-25 Salary &amp; Benefits'!$A:$I,4,)</f>
        <v>1.01</v>
      </c>
      <c r="G228" s="150">
        <f>VLOOKUP(A228,'CEDARS District FRPL'!$A:$C,3,)</f>
        <v>0.56699999999999995</v>
      </c>
      <c r="H228" s="151">
        <f t="shared" si="33"/>
        <v>424.39</v>
      </c>
      <c r="I228" s="152">
        <f t="shared" si="34"/>
        <v>240.63</v>
      </c>
      <c r="J228" s="143">
        <f t="shared" si="31"/>
        <v>1.538</v>
      </c>
      <c r="K228" s="145">
        <f>'2024-25 Salary &amp; Benefits'!E$6</f>
        <v>72728</v>
      </c>
      <c r="L228" s="145">
        <f>'2024-25 Salary &amp; Benefits'!F$6</f>
        <v>78209</v>
      </c>
      <c r="M228" s="9">
        <f t="shared" si="35"/>
        <v>112974.22</v>
      </c>
      <c r="N228" s="9">
        <f t="shared" si="36"/>
        <v>8514.0800000000017</v>
      </c>
      <c r="O228" s="9">
        <f>'2024-25 Salary &amp; Benefits'!G$6</f>
        <v>14418.72</v>
      </c>
      <c r="P228" s="146">
        <f>'2024-25 Salary &amp; Benefits'!H$6</f>
        <v>0.18149999999999999</v>
      </c>
      <c r="Q228" s="146">
        <f>'2024-25 Salary &amp; Benefits'!I$6</f>
        <v>0.17510000000000001</v>
      </c>
      <c r="R228" s="9">
        <f t="shared" si="37"/>
        <v>44171.63</v>
      </c>
      <c r="S228" s="9">
        <f t="shared" si="32"/>
        <v>2024.8</v>
      </c>
      <c r="T228" s="9">
        <f t="shared" si="38"/>
        <v>354.54</v>
      </c>
      <c r="U228" s="9">
        <f t="shared" si="39"/>
        <v>2379.34</v>
      </c>
      <c r="V228" s="9">
        <f t="shared" si="40"/>
        <v>168039.27</v>
      </c>
    </row>
    <row r="229" spans="1:22">
      <c r="A229" s="107" t="s">
        <v>2241</v>
      </c>
      <c r="B229" s="2" t="s">
        <v>75</v>
      </c>
      <c r="C229" s="73">
        <f>IF(A229=Summary!$B$9,Summary!$F$9,0)</f>
        <v>0</v>
      </c>
      <c r="D229" s="114">
        <f>VLOOKUP(A229,AAFTE!$A:$AE,3,0)</f>
        <v>13775.77</v>
      </c>
      <c r="E229" s="149">
        <f>VLOOKUP($A229,'2024-25 Salary &amp; Benefits'!$A:$I,3,)</f>
        <v>1</v>
      </c>
      <c r="F229" s="149">
        <f>VLOOKUP($A229,'2024-25 Salary &amp; Benefits'!$A:$I,4,)</f>
        <v>1</v>
      </c>
      <c r="G229" s="150">
        <f>VLOOKUP(A229,'CEDARS District FRPL'!$A:$C,3,)</f>
        <v>0.3654</v>
      </c>
      <c r="H229" s="151">
        <f t="shared" si="33"/>
        <v>13775.77</v>
      </c>
      <c r="I229" s="152">
        <f t="shared" si="34"/>
        <v>5033.67</v>
      </c>
      <c r="J229" s="143">
        <f t="shared" si="31"/>
        <v>32.182000000000002</v>
      </c>
      <c r="K229" s="145">
        <f>'2024-25 Salary &amp; Benefits'!E$6</f>
        <v>72728</v>
      </c>
      <c r="L229" s="145">
        <f>'2024-25 Salary &amp; Benefits'!F$6</f>
        <v>78209</v>
      </c>
      <c r="M229" s="9">
        <f t="shared" si="35"/>
        <v>2340532.5</v>
      </c>
      <c r="N229" s="9">
        <f t="shared" si="36"/>
        <v>176389.54000000004</v>
      </c>
      <c r="O229" s="9">
        <f>'2024-25 Salary &amp; Benefits'!G$6</f>
        <v>14418.72</v>
      </c>
      <c r="P229" s="146">
        <f>'2024-25 Salary &amp; Benefits'!H$6</f>
        <v>0.18149999999999999</v>
      </c>
      <c r="Q229" s="146">
        <f>'2024-25 Salary &amp; Benefits'!I$6</f>
        <v>0.17510000000000001</v>
      </c>
      <c r="R229" s="9">
        <f t="shared" si="37"/>
        <v>919715.7</v>
      </c>
      <c r="S229" s="9">
        <f t="shared" si="32"/>
        <v>41948.7</v>
      </c>
      <c r="T229" s="9">
        <f t="shared" si="38"/>
        <v>7345.22</v>
      </c>
      <c r="U229" s="9">
        <f t="shared" si="39"/>
        <v>49293.919999999998</v>
      </c>
      <c r="V229" s="9">
        <f t="shared" si="40"/>
        <v>3485931.66</v>
      </c>
    </row>
    <row r="230" spans="1:22">
      <c r="A230" s="107" t="s">
        <v>2263</v>
      </c>
      <c r="B230" s="2" t="s">
        <v>282</v>
      </c>
      <c r="C230" s="73">
        <f>IF(A230=Summary!$B$9,Summary!$F$9,0)</f>
        <v>0</v>
      </c>
      <c r="D230" s="114">
        <f>VLOOKUP(A230,AAFTE!$A:$AE,3,0)</f>
        <v>4034.82</v>
      </c>
      <c r="E230" s="149">
        <f>VLOOKUP($A230,'2024-25 Salary &amp; Benefits'!$A:$I,3,)</f>
        <v>1.06</v>
      </c>
      <c r="F230" s="149">
        <f>VLOOKUP($A230,'2024-25 Salary &amp; Benefits'!$A:$I,4,)</f>
        <v>1.06</v>
      </c>
      <c r="G230" s="150">
        <f>VLOOKUP(A230,'CEDARS District FRPL'!$A:$C,3,)</f>
        <v>0.25359999999999999</v>
      </c>
      <c r="H230" s="151">
        <f t="shared" si="33"/>
        <v>4034.82</v>
      </c>
      <c r="I230" s="152">
        <f t="shared" si="34"/>
        <v>1023.23</v>
      </c>
      <c r="J230" s="143">
        <f t="shared" si="31"/>
        <v>6.5419999999999998</v>
      </c>
      <c r="K230" s="145">
        <f>'2024-25 Salary &amp; Benefits'!E$6</f>
        <v>72728</v>
      </c>
      <c r="L230" s="145">
        <f>'2024-25 Salary &amp; Benefits'!F$6</f>
        <v>78209</v>
      </c>
      <c r="M230" s="9">
        <f t="shared" si="35"/>
        <v>504333.77</v>
      </c>
      <c r="N230" s="9">
        <f t="shared" si="36"/>
        <v>38008.099999999977</v>
      </c>
      <c r="O230" s="9">
        <f>'2024-25 Salary &amp; Benefits'!G$6</f>
        <v>14418.72</v>
      </c>
      <c r="P230" s="146">
        <f>'2024-25 Salary &amp; Benefits'!H$6</f>
        <v>0.18149999999999999</v>
      </c>
      <c r="Q230" s="146">
        <f>'2024-25 Salary &amp; Benefits'!I$6</f>
        <v>0.17510000000000001</v>
      </c>
      <c r="R230" s="9">
        <f t="shared" si="37"/>
        <v>192519.06</v>
      </c>
      <c r="S230" s="9">
        <f t="shared" si="32"/>
        <v>9039.0300000000007</v>
      </c>
      <c r="T230" s="9">
        <f t="shared" si="38"/>
        <v>1582.73</v>
      </c>
      <c r="U230" s="9">
        <f t="shared" si="39"/>
        <v>10621.76</v>
      </c>
      <c r="V230" s="9">
        <f t="shared" si="40"/>
        <v>745482.69000000006</v>
      </c>
    </row>
    <row r="231" spans="1:22">
      <c r="A231" s="107" t="s">
        <v>2233</v>
      </c>
      <c r="B231" s="2" t="s">
        <v>16</v>
      </c>
      <c r="C231" s="73">
        <f>IF(A231=Summary!$B$9,Summary!$F$9,0)</f>
        <v>0</v>
      </c>
      <c r="D231" s="114">
        <f>VLOOKUP(A231,AAFTE!$A:$AE,3,0)</f>
        <v>397.61</v>
      </c>
      <c r="E231" s="149">
        <f>VLOOKUP($A231,'2024-25 Salary &amp; Benefits'!$A:$I,3,)</f>
        <v>1</v>
      </c>
      <c r="F231" s="149">
        <f>VLOOKUP($A231,'2024-25 Salary &amp; Benefits'!$A:$I,4,)</f>
        <v>1.04</v>
      </c>
      <c r="G231" s="150">
        <f>VLOOKUP(A231,'CEDARS District FRPL'!$A:$C,3,)</f>
        <v>0.48770000000000002</v>
      </c>
      <c r="H231" s="151">
        <f t="shared" si="33"/>
        <v>397.61</v>
      </c>
      <c r="I231" s="152">
        <f t="shared" si="34"/>
        <v>193.91</v>
      </c>
      <c r="J231" s="143">
        <f t="shared" si="31"/>
        <v>1.24</v>
      </c>
      <c r="K231" s="145">
        <f>'2024-25 Salary &amp; Benefits'!E$6</f>
        <v>72728</v>
      </c>
      <c r="L231" s="145">
        <f>'2024-25 Salary &amp; Benefits'!F$6</f>
        <v>78209</v>
      </c>
      <c r="M231" s="9">
        <f t="shared" si="35"/>
        <v>90182.720000000001</v>
      </c>
      <c r="N231" s="9">
        <f t="shared" si="36"/>
        <v>10675.61</v>
      </c>
      <c r="O231" s="9">
        <f>'2024-25 Salary &amp; Benefits'!G$6</f>
        <v>14418.72</v>
      </c>
      <c r="P231" s="146">
        <f>'2024-25 Salary &amp; Benefits'!H$6</f>
        <v>0.18149999999999999</v>
      </c>
      <c r="Q231" s="146">
        <f>'2024-25 Salary &amp; Benefits'!I$6</f>
        <v>0.17510000000000001</v>
      </c>
      <c r="R231" s="9">
        <f t="shared" si="37"/>
        <v>36116.68</v>
      </c>
      <c r="S231" s="9">
        <f t="shared" si="32"/>
        <v>1680.97</v>
      </c>
      <c r="T231" s="9">
        <f t="shared" si="38"/>
        <v>294.33999999999997</v>
      </c>
      <c r="U231" s="9">
        <f t="shared" si="39"/>
        <v>1975.31</v>
      </c>
      <c r="V231" s="9">
        <f t="shared" si="40"/>
        <v>138950.32</v>
      </c>
    </row>
    <row r="232" spans="1:22">
      <c r="A232" s="107" t="s">
        <v>2466</v>
      </c>
      <c r="B232" s="2" t="s">
        <v>1889</v>
      </c>
      <c r="C232" s="73">
        <f>IF(A232=Summary!$B$9,Summary!$F$9,0)</f>
        <v>0</v>
      </c>
      <c r="D232" s="114">
        <f>VLOOKUP(A232,AAFTE!$A:$AE,3,0)</f>
        <v>1509.9</v>
      </c>
      <c r="E232" s="149">
        <f>VLOOKUP($A232,'2024-25 Salary &amp; Benefits'!$A:$I,3,)</f>
        <v>1</v>
      </c>
      <c r="F232" s="149">
        <f>VLOOKUP($A232,'2024-25 Salary &amp; Benefits'!$A:$I,4,)</f>
        <v>1</v>
      </c>
      <c r="G232" s="150">
        <f>VLOOKUP(A232,'CEDARS District FRPL'!$A:$C,3,)</f>
        <v>0.51890000000000003</v>
      </c>
      <c r="H232" s="151">
        <f t="shared" si="33"/>
        <v>1509.9</v>
      </c>
      <c r="I232" s="152">
        <f t="shared" si="34"/>
        <v>783.49</v>
      </c>
      <c r="J232" s="143">
        <f t="shared" si="31"/>
        <v>5.0090000000000003</v>
      </c>
      <c r="K232" s="145">
        <f>'2024-25 Salary &amp; Benefits'!E$6</f>
        <v>72728</v>
      </c>
      <c r="L232" s="145">
        <f>'2024-25 Salary &amp; Benefits'!F$6</f>
        <v>78209</v>
      </c>
      <c r="M232" s="9">
        <f t="shared" si="35"/>
        <v>364294.55</v>
      </c>
      <c r="N232" s="9">
        <f t="shared" si="36"/>
        <v>27454.330000000016</v>
      </c>
      <c r="O232" s="9">
        <f>'2024-25 Salary &amp; Benefits'!G$6</f>
        <v>14418.72</v>
      </c>
      <c r="P232" s="146">
        <f>'2024-25 Salary &amp; Benefits'!H$6</f>
        <v>0.18149999999999999</v>
      </c>
      <c r="Q232" s="146">
        <f>'2024-25 Salary &amp; Benefits'!I$6</f>
        <v>0.17510000000000001</v>
      </c>
      <c r="R232" s="9">
        <f t="shared" si="37"/>
        <v>143150.07999999999</v>
      </c>
      <c r="S232" s="9">
        <f t="shared" si="32"/>
        <v>6529.15</v>
      </c>
      <c r="T232" s="9">
        <f t="shared" si="38"/>
        <v>1143.25</v>
      </c>
      <c r="U232" s="9">
        <f t="shared" si="39"/>
        <v>7672.4</v>
      </c>
      <c r="V232" s="9">
        <f t="shared" si="40"/>
        <v>542571.36</v>
      </c>
    </row>
    <row r="233" spans="1:22">
      <c r="A233" s="107" t="s">
        <v>2329</v>
      </c>
      <c r="B233" s="2" t="s">
        <v>793</v>
      </c>
      <c r="C233" s="73">
        <f>IF(A233=Summary!$B$9,Summary!$F$9,0)</f>
        <v>0</v>
      </c>
      <c r="D233" s="114">
        <f>VLOOKUP(A233,AAFTE!$A:$AE,3,0)</f>
        <v>3040.09</v>
      </c>
      <c r="E233" s="149">
        <f>VLOOKUP($A233,'2024-25 Salary &amp; Benefits'!$A:$I,3,)</f>
        <v>1.18</v>
      </c>
      <c r="F233" s="149">
        <f>VLOOKUP($A233,'2024-25 Salary &amp; Benefits'!$A:$I,4,)</f>
        <v>1.18</v>
      </c>
      <c r="G233" s="150">
        <f>VLOOKUP(A233,'CEDARS District FRPL'!$A:$C,3,)</f>
        <v>0.17369999999999999</v>
      </c>
      <c r="H233" s="151">
        <f t="shared" si="33"/>
        <v>3040.09</v>
      </c>
      <c r="I233" s="152">
        <f t="shared" si="34"/>
        <v>528.05999999999995</v>
      </c>
      <c r="J233" s="143">
        <f t="shared" si="31"/>
        <v>3.3759999999999999</v>
      </c>
      <c r="K233" s="145">
        <f>'2024-25 Salary &amp; Benefits'!E$6</f>
        <v>72728</v>
      </c>
      <c r="L233" s="145">
        <f>'2024-25 Salary &amp; Benefits'!F$6</f>
        <v>78209</v>
      </c>
      <c r="M233" s="9">
        <f t="shared" si="35"/>
        <v>289725.08</v>
      </c>
      <c r="N233" s="9">
        <f t="shared" si="36"/>
        <v>21834.549999999988</v>
      </c>
      <c r="O233" s="9">
        <f>'2024-25 Salary &amp; Benefits'!G$6</f>
        <v>14418.72</v>
      </c>
      <c r="P233" s="146">
        <f>'2024-25 Salary &amp; Benefits'!H$6</f>
        <v>0.18149999999999999</v>
      </c>
      <c r="Q233" s="146">
        <f>'2024-25 Salary &amp; Benefits'!I$6</f>
        <v>0.17510000000000001</v>
      </c>
      <c r="R233" s="9">
        <f t="shared" si="37"/>
        <v>105085.93</v>
      </c>
      <c r="S233" s="9">
        <f t="shared" si="32"/>
        <v>5192.66</v>
      </c>
      <c r="T233" s="9">
        <f t="shared" si="38"/>
        <v>909.23</v>
      </c>
      <c r="U233" s="9">
        <f t="shared" si="39"/>
        <v>6101.8899999999994</v>
      </c>
      <c r="V233" s="9">
        <f t="shared" si="40"/>
        <v>422747.45</v>
      </c>
    </row>
    <row r="234" spans="1:22">
      <c r="A234" s="107" t="s">
        <v>2487</v>
      </c>
      <c r="B234" s="2" t="s">
        <v>1999</v>
      </c>
      <c r="C234" s="73">
        <f>IF(A234=Summary!$B$9,Summary!$F$9,0)</f>
        <v>0</v>
      </c>
      <c r="D234" s="114">
        <f>VLOOKUP(A234,AAFTE!$A:$AE,3,0)</f>
        <v>2116.25</v>
      </c>
      <c r="E234" s="149">
        <f>VLOOKUP($A234,'2024-25 Salary &amp; Benefits'!$A:$I,3,)</f>
        <v>1</v>
      </c>
      <c r="F234" s="149">
        <f>VLOOKUP($A234,'2024-25 Salary &amp; Benefits'!$A:$I,4,)</f>
        <v>1</v>
      </c>
      <c r="G234" s="150">
        <f>VLOOKUP(A234,'CEDARS District FRPL'!$A:$C,3,)</f>
        <v>0.64400000000000002</v>
      </c>
      <c r="H234" s="151">
        <f t="shared" si="33"/>
        <v>2116.25</v>
      </c>
      <c r="I234" s="152">
        <f t="shared" si="34"/>
        <v>1362.87</v>
      </c>
      <c r="J234" s="143">
        <f t="shared" si="31"/>
        <v>8.7129999999999992</v>
      </c>
      <c r="K234" s="145">
        <f>'2024-25 Salary &amp; Benefits'!E$6</f>
        <v>72728</v>
      </c>
      <c r="L234" s="145">
        <f>'2024-25 Salary &amp; Benefits'!F$6</f>
        <v>78209</v>
      </c>
      <c r="M234" s="9">
        <f t="shared" si="35"/>
        <v>633679.06000000006</v>
      </c>
      <c r="N234" s="9">
        <f t="shared" si="36"/>
        <v>47755.959999999963</v>
      </c>
      <c r="O234" s="9">
        <f>'2024-25 Salary &amp; Benefits'!G$6</f>
        <v>14418.72</v>
      </c>
      <c r="P234" s="146">
        <f>'2024-25 Salary &amp; Benefits'!H$6</f>
        <v>0.18149999999999999</v>
      </c>
      <c r="Q234" s="146">
        <f>'2024-25 Salary &amp; Benefits'!I$6</f>
        <v>0.17510000000000001</v>
      </c>
      <c r="R234" s="9">
        <f t="shared" si="37"/>
        <v>249005.13</v>
      </c>
      <c r="S234" s="9">
        <f t="shared" si="32"/>
        <v>11357.25</v>
      </c>
      <c r="T234" s="9">
        <f t="shared" si="38"/>
        <v>1988.65</v>
      </c>
      <c r="U234" s="9">
        <f t="shared" si="39"/>
        <v>13345.9</v>
      </c>
      <c r="V234" s="9">
        <f t="shared" si="40"/>
        <v>943786.05</v>
      </c>
    </row>
    <row r="235" spans="1:22">
      <c r="A235" s="107" t="s">
        <v>2359</v>
      </c>
      <c r="B235" s="2" t="s">
        <v>1105</v>
      </c>
      <c r="C235" s="73">
        <f>IF(A235=Summary!$B$9,Summary!$F$9,0)</f>
        <v>0</v>
      </c>
      <c r="D235" s="114">
        <f>VLOOKUP(A235,AAFTE!$A:$AE,3,0)</f>
        <v>27</v>
      </c>
      <c r="E235" s="149">
        <f>VLOOKUP($A235,'2024-25 Salary &amp; Benefits'!$A:$I,3,)</f>
        <v>1</v>
      </c>
      <c r="F235" s="149">
        <f>VLOOKUP($A235,'2024-25 Salary &amp; Benefits'!$A:$I,4,)</f>
        <v>1</v>
      </c>
      <c r="G235" s="150">
        <f>VLOOKUP(A235,'CEDARS District FRPL'!$A:$C,3,)</f>
        <v>0.57689999999999997</v>
      </c>
      <c r="H235" s="151">
        <f t="shared" si="33"/>
        <v>27</v>
      </c>
      <c r="I235" s="152">
        <f t="shared" si="34"/>
        <v>15.58</v>
      </c>
      <c r="J235" s="143">
        <f t="shared" si="31"/>
        <v>0.1</v>
      </c>
      <c r="K235" s="145">
        <f>'2024-25 Salary &amp; Benefits'!E$6</f>
        <v>72728</v>
      </c>
      <c r="L235" s="145">
        <f>'2024-25 Salary &amp; Benefits'!F$6</f>
        <v>78209</v>
      </c>
      <c r="M235" s="9">
        <f t="shared" si="35"/>
        <v>7272.8</v>
      </c>
      <c r="N235" s="9">
        <f t="shared" si="36"/>
        <v>548.09999999999945</v>
      </c>
      <c r="O235" s="9">
        <f>'2024-25 Salary &amp; Benefits'!G$6</f>
        <v>14418.72</v>
      </c>
      <c r="P235" s="146">
        <f>'2024-25 Salary &amp; Benefits'!H$6</f>
        <v>0.18149999999999999</v>
      </c>
      <c r="Q235" s="146">
        <f>'2024-25 Salary &amp; Benefits'!I$6</f>
        <v>0.17510000000000001</v>
      </c>
      <c r="R235" s="9">
        <f t="shared" si="37"/>
        <v>2857.86</v>
      </c>
      <c r="S235" s="9">
        <f t="shared" si="32"/>
        <v>130.35</v>
      </c>
      <c r="T235" s="9">
        <f t="shared" si="38"/>
        <v>22.82</v>
      </c>
      <c r="U235" s="9">
        <f t="shared" si="39"/>
        <v>153.16999999999999</v>
      </c>
      <c r="V235" s="9">
        <f t="shared" si="40"/>
        <v>10831.929999999998</v>
      </c>
    </row>
    <row r="236" spans="1:22">
      <c r="A236" t="s">
        <v>3232</v>
      </c>
      <c r="B236" t="s">
        <v>3233</v>
      </c>
      <c r="C236" s="73">
        <f>IF(A236=Summary!$B$9,Summary!$F$9,0)</f>
        <v>0</v>
      </c>
      <c r="D236" s="114">
        <f>VLOOKUP(A236,AAFTE!$A:$AE,3,0)</f>
        <v>25</v>
      </c>
      <c r="E236" s="149">
        <f>VLOOKUP($A236,'2024-25 Salary &amp; Benefits'!$A:$I,3,)</f>
        <v>1.06</v>
      </c>
      <c r="F236" s="149">
        <f>VLOOKUP($A236,'2024-25 Salary &amp; Benefits'!$A:$I,4,)</f>
        <v>1.06</v>
      </c>
      <c r="G236" s="150">
        <f>VLOOKUP(A236,'CEDARS District FRPL'!$A:$C,3,)</f>
        <v>0.5</v>
      </c>
      <c r="H236" s="151">
        <f>IF(C236&gt;0,C236,D236)</f>
        <v>25</v>
      </c>
      <c r="I236" s="152">
        <f>ROUND(H236*G236,2)</f>
        <v>12.5</v>
      </c>
      <c r="J236" s="143">
        <f t="shared" si="31"/>
        <v>0.08</v>
      </c>
      <c r="K236" s="145">
        <f>'2024-25 Salary &amp; Benefits'!E$6</f>
        <v>72728</v>
      </c>
      <c r="L236" s="145">
        <f>'2024-25 Salary &amp; Benefits'!F$6</f>
        <v>78209</v>
      </c>
      <c r="M236" s="9">
        <f>ROUND($E236*$K236*$J236,2)</f>
        <v>6167.33</v>
      </c>
      <c r="N236" s="9">
        <f>ROUND($L236*$F236*$J236,2)-$M236</f>
        <v>464.78999999999996</v>
      </c>
      <c r="O236" s="9">
        <f>'2024-25 Salary &amp; Benefits'!G$6</f>
        <v>14418.72</v>
      </c>
      <c r="P236" s="146">
        <f>'2024-25 Salary &amp; Benefits'!H$6</f>
        <v>0.18149999999999999</v>
      </c>
      <c r="Q236" s="146">
        <f>'2024-25 Salary &amp; Benefits'!I$6</f>
        <v>0.17510000000000001</v>
      </c>
      <c r="R236" s="9">
        <f>ROUND(M236*P236+N236*Q236+J236*O236,2)</f>
        <v>2354.25</v>
      </c>
      <c r="S236" s="9">
        <f t="shared" si="32"/>
        <v>110.54</v>
      </c>
      <c r="T236" s="9">
        <f>ROUND(S236*Q236,2)</f>
        <v>19.36</v>
      </c>
      <c r="U236" s="9">
        <f>SUM(S236:T236)</f>
        <v>129.9</v>
      </c>
      <c r="V236" s="9">
        <f>SUM(R236,M236:N236,U236)</f>
        <v>9116.2699999999986</v>
      </c>
    </row>
    <row r="237" spans="1:22">
      <c r="A237" s="107" t="s">
        <v>2515</v>
      </c>
      <c r="B237" s="2" t="s">
        <v>2129</v>
      </c>
      <c r="C237" s="73">
        <f>IF(A237=Summary!$B$9,Summary!$F$9,0)</f>
        <v>0</v>
      </c>
      <c r="D237" s="114">
        <f>VLOOKUP(A237,AAFTE!$A:$AE,3,0)</f>
        <v>149.19999999999999</v>
      </c>
      <c r="E237" s="149">
        <f>VLOOKUP($A237,'2024-25 Salary &amp; Benefits'!$A:$I,3,)</f>
        <v>1</v>
      </c>
      <c r="F237" s="149">
        <f>VLOOKUP($A237,'2024-25 Salary &amp; Benefits'!$A:$I,4,)</f>
        <v>1.04</v>
      </c>
      <c r="G237" s="150">
        <f>VLOOKUP(A237,'CEDARS District FRPL'!$A:$C,3,)</f>
        <v>0.63690000000000002</v>
      </c>
      <c r="H237" s="151">
        <f t="shared" si="33"/>
        <v>149.19999999999999</v>
      </c>
      <c r="I237" s="152">
        <f t="shared" si="34"/>
        <v>95.03</v>
      </c>
      <c r="J237" s="143">
        <f t="shared" si="31"/>
        <v>0.60799999999999998</v>
      </c>
      <c r="K237" s="145">
        <f>'2024-25 Salary &amp; Benefits'!E$6</f>
        <v>72728</v>
      </c>
      <c r="L237" s="145">
        <f>'2024-25 Salary &amp; Benefits'!F$6</f>
        <v>78209</v>
      </c>
      <c r="M237" s="9">
        <f t="shared" si="35"/>
        <v>44218.62</v>
      </c>
      <c r="N237" s="9">
        <f t="shared" si="36"/>
        <v>5234.489999999998</v>
      </c>
      <c r="O237" s="9">
        <f>'2024-25 Salary &amp; Benefits'!G$6</f>
        <v>14418.72</v>
      </c>
      <c r="P237" s="146">
        <f>'2024-25 Salary &amp; Benefits'!H$6</f>
        <v>0.18149999999999999</v>
      </c>
      <c r="Q237" s="146">
        <f>'2024-25 Salary &amp; Benefits'!I$6</f>
        <v>0.17510000000000001</v>
      </c>
      <c r="R237" s="9">
        <f t="shared" si="37"/>
        <v>17708.82</v>
      </c>
      <c r="S237" s="9">
        <f t="shared" si="32"/>
        <v>824.22</v>
      </c>
      <c r="T237" s="9">
        <f t="shared" si="38"/>
        <v>144.32</v>
      </c>
      <c r="U237" s="9">
        <f t="shared" si="39"/>
        <v>968.54</v>
      </c>
      <c r="V237" s="9">
        <f t="shared" si="40"/>
        <v>68130.469999999987</v>
      </c>
    </row>
    <row r="238" spans="1:22">
      <c r="A238" s="107" t="s">
        <v>2293</v>
      </c>
      <c r="B238" s="2" t="s">
        <v>428</v>
      </c>
      <c r="C238" s="73">
        <f>IF(A238=Summary!$B$9,Summary!$F$9,0)</f>
        <v>0</v>
      </c>
      <c r="D238" s="114">
        <f>VLOOKUP(A238,AAFTE!$A:$AE,3,0)</f>
        <v>1715</v>
      </c>
      <c r="E238" s="149">
        <f>VLOOKUP($A238,'2024-25 Salary &amp; Benefits'!$A:$I,3,)</f>
        <v>1</v>
      </c>
      <c r="F238" s="149">
        <f>VLOOKUP($A238,'2024-25 Salary &amp; Benefits'!$A:$I,4,)</f>
        <v>1</v>
      </c>
      <c r="G238" s="150">
        <f>VLOOKUP(A238,'CEDARS District FRPL'!$A:$C,3,)</f>
        <v>0.76370000000000005</v>
      </c>
      <c r="H238" s="151">
        <f t="shared" si="33"/>
        <v>1715</v>
      </c>
      <c r="I238" s="152">
        <f t="shared" si="34"/>
        <v>1309.75</v>
      </c>
      <c r="J238" s="143">
        <f t="shared" si="31"/>
        <v>8.3740000000000006</v>
      </c>
      <c r="K238" s="145">
        <f>'2024-25 Salary &amp; Benefits'!E$6</f>
        <v>72728</v>
      </c>
      <c r="L238" s="145">
        <f>'2024-25 Salary &amp; Benefits'!F$6</f>
        <v>78209</v>
      </c>
      <c r="M238" s="9">
        <f t="shared" si="35"/>
        <v>609024.27</v>
      </c>
      <c r="N238" s="9">
        <f t="shared" si="36"/>
        <v>45897.900000000023</v>
      </c>
      <c r="O238" s="9">
        <f>'2024-25 Salary &amp; Benefits'!G$6</f>
        <v>14418.72</v>
      </c>
      <c r="P238" s="146">
        <f>'2024-25 Salary &amp; Benefits'!H$6</f>
        <v>0.18149999999999999</v>
      </c>
      <c r="Q238" s="146">
        <f>'2024-25 Salary &amp; Benefits'!I$6</f>
        <v>0.17510000000000001</v>
      </c>
      <c r="R238" s="9">
        <f t="shared" si="37"/>
        <v>239316.99</v>
      </c>
      <c r="S238" s="9">
        <f t="shared" si="32"/>
        <v>10915.37</v>
      </c>
      <c r="T238" s="9">
        <f t="shared" si="38"/>
        <v>1911.28</v>
      </c>
      <c r="U238" s="9">
        <f t="shared" si="39"/>
        <v>12826.650000000001</v>
      </c>
      <c r="V238" s="9">
        <f t="shared" si="40"/>
        <v>907065.81</v>
      </c>
    </row>
    <row r="239" spans="1:22">
      <c r="A239" s="107" t="s">
        <v>2427</v>
      </c>
      <c r="B239" s="2" t="s">
        <v>1519</v>
      </c>
      <c r="C239" s="73">
        <f>IF(A239=Summary!$B$9,Summary!$F$9,0)</f>
        <v>0</v>
      </c>
      <c r="D239" s="114">
        <f>VLOOKUP(A239,AAFTE!$A:$AE,3,0)</f>
        <v>782.52</v>
      </c>
      <c r="E239" s="149">
        <f>VLOOKUP($A239,'2024-25 Salary &amp; Benefits'!$A:$I,3,)</f>
        <v>1.1200000000000001</v>
      </c>
      <c r="F239" s="149">
        <f>VLOOKUP($A239,'2024-25 Salary &amp; Benefits'!$A:$I,4,)</f>
        <v>1.1200000000000001</v>
      </c>
      <c r="G239" s="150">
        <f>VLOOKUP(A239,'CEDARS District FRPL'!$A:$C,3,)</f>
        <v>0.3967</v>
      </c>
      <c r="H239" s="151">
        <f t="shared" si="33"/>
        <v>782.52</v>
      </c>
      <c r="I239" s="152">
        <f t="shared" si="34"/>
        <v>310.43</v>
      </c>
      <c r="J239" s="143">
        <f t="shared" si="31"/>
        <v>1.9850000000000001</v>
      </c>
      <c r="K239" s="145">
        <f>'2024-25 Salary &amp; Benefits'!E$6</f>
        <v>72728</v>
      </c>
      <c r="L239" s="145">
        <f>'2024-25 Salary &amp; Benefits'!F$6</f>
        <v>78209</v>
      </c>
      <c r="M239" s="9">
        <f t="shared" si="35"/>
        <v>161688.89000000001</v>
      </c>
      <c r="N239" s="9">
        <f t="shared" si="36"/>
        <v>12185.359999999986</v>
      </c>
      <c r="O239" s="9">
        <f>'2024-25 Salary &amp; Benefits'!G$6</f>
        <v>14418.72</v>
      </c>
      <c r="P239" s="146">
        <f>'2024-25 Salary &amp; Benefits'!H$6</f>
        <v>0.18149999999999999</v>
      </c>
      <c r="Q239" s="146">
        <f>'2024-25 Salary &amp; Benefits'!I$6</f>
        <v>0.17510000000000001</v>
      </c>
      <c r="R239" s="9">
        <f t="shared" si="37"/>
        <v>60101.35</v>
      </c>
      <c r="S239" s="9">
        <f t="shared" si="32"/>
        <v>2897.9</v>
      </c>
      <c r="T239" s="9">
        <f t="shared" si="38"/>
        <v>507.42</v>
      </c>
      <c r="U239" s="9">
        <f t="shared" si="39"/>
        <v>3405.32</v>
      </c>
      <c r="V239" s="9">
        <f t="shared" si="40"/>
        <v>237380.92</v>
      </c>
    </row>
    <row r="240" spans="1:22">
      <c r="A240" s="107" t="s">
        <v>2307</v>
      </c>
      <c r="B240" s="2" t="s">
        <v>500</v>
      </c>
      <c r="C240" s="73">
        <f>IF(A240=Summary!$B$9,Summary!$F$9,0)</f>
        <v>0</v>
      </c>
      <c r="D240" s="114">
        <f>VLOOKUP(A240,AAFTE!$A:$AE,3,0)</f>
        <v>58.14</v>
      </c>
      <c r="E240" s="149">
        <f>VLOOKUP($A240,'2024-25 Salary &amp; Benefits'!$A:$I,3,)</f>
        <v>1</v>
      </c>
      <c r="F240" s="149">
        <f>VLOOKUP($A240,'2024-25 Salary &amp; Benefits'!$A:$I,4,)</f>
        <v>1</v>
      </c>
      <c r="G240" s="150">
        <f>VLOOKUP(A240,'CEDARS District FRPL'!$A:$C,3,)</f>
        <v>0.62960000000000005</v>
      </c>
      <c r="H240" s="151">
        <f t="shared" si="33"/>
        <v>58.14</v>
      </c>
      <c r="I240" s="152">
        <f t="shared" si="34"/>
        <v>36.6</v>
      </c>
      <c r="J240" s="143">
        <f t="shared" si="31"/>
        <v>0.23400000000000001</v>
      </c>
      <c r="K240" s="145">
        <f>'2024-25 Salary &amp; Benefits'!E$6</f>
        <v>72728</v>
      </c>
      <c r="L240" s="145">
        <f>'2024-25 Salary &amp; Benefits'!F$6</f>
        <v>78209</v>
      </c>
      <c r="M240" s="9">
        <f t="shared" si="35"/>
        <v>17018.349999999999</v>
      </c>
      <c r="N240" s="9">
        <f t="shared" si="36"/>
        <v>1282.5600000000013</v>
      </c>
      <c r="O240" s="9">
        <f>'2024-25 Salary &amp; Benefits'!G$6</f>
        <v>14418.72</v>
      </c>
      <c r="P240" s="146">
        <f>'2024-25 Salary &amp; Benefits'!H$6</f>
        <v>0.18149999999999999</v>
      </c>
      <c r="Q240" s="146">
        <f>'2024-25 Salary &amp; Benefits'!I$6</f>
        <v>0.17510000000000001</v>
      </c>
      <c r="R240" s="9">
        <f t="shared" si="37"/>
        <v>6687.39</v>
      </c>
      <c r="S240" s="9">
        <f t="shared" si="32"/>
        <v>305.02</v>
      </c>
      <c r="T240" s="9">
        <f t="shared" si="38"/>
        <v>53.41</v>
      </c>
      <c r="U240" s="9">
        <f t="shared" si="39"/>
        <v>358.42999999999995</v>
      </c>
      <c r="V240" s="9">
        <f t="shared" si="40"/>
        <v>25346.73</v>
      </c>
    </row>
    <row r="241" spans="1:22">
      <c r="A241" s="107" t="s">
        <v>2319</v>
      </c>
      <c r="B241" s="2" t="s">
        <v>544</v>
      </c>
      <c r="C241" s="73">
        <f>IF(A241=Summary!$B$9,Summary!$F$9,0)</f>
        <v>0</v>
      </c>
      <c r="D241" s="114">
        <f>VLOOKUP(A241,AAFTE!$A:$AE,3,0)</f>
        <v>49682.15</v>
      </c>
      <c r="E241" s="149">
        <f>VLOOKUP($A241,'2024-25 Salary &amp; Benefits'!$A:$I,3,)</f>
        <v>1.18</v>
      </c>
      <c r="F241" s="149">
        <f>VLOOKUP($A241,'2024-25 Salary &amp; Benefits'!$A:$I,4,)</f>
        <v>1.18</v>
      </c>
      <c r="G241" s="150">
        <f>VLOOKUP(A241,'CEDARS District FRPL'!$A:$C,3,)</f>
        <v>0.40450000000000003</v>
      </c>
      <c r="H241" s="151">
        <f t="shared" si="33"/>
        <v>49682.15</v>
      </c>
      <c r="I241" s="152">
        <f t="shared" si="34"/>
        <v>20096.43</v>
      </c>
      <c r="J241" s="143">
        <f t="shared" si="31"/>
        <v>128.483</v>
      </c>
      <c r="K241" s="145">
        <f>'2024-25 Salary &amp; Benefits'!E$6</f>
        <v>72728</v>
      </c>
      <c r="L241" s="145">
        <f>'2024-25 Salary &amp; Benefits'!F$6</f>
        <v>78209</v>
      </c>
      <c r="M241" s="9">
        <f t="shared" si="35"/>
        <v>11026287.720000001</v>
      </c>
      <c r="N241" s="9">
        <f t="shared" si="36"/>
        <v>830974.08000000007</v>
      </c>
      <c r="O241" s="9">
        <f>'2024-25 Salary &amp; Benefits'!G$6</f>
        <v>14418.72</v>
      </c>
      <c r="P241" s="146">
        <f>'2024-25 Salary &amp; Benefits'!H$6</f>
        <v>0.18149999999999999</v>
      </c>
      <c r="Q241" s="146">
        <f>'2024-25 Salary &amp; Benefits'!I$6</f>
        <v>0.17510000000000001</v>
      </c>
      <c r="R241" s="9">
        <f t="shared" si="37"/>
        <v>3999335.18</v>
      </c>
      <c r="S241" s="9">
        <f t="shared" si="32"/>
        <v>197621.03</v>
      </c>
      <c r="T241" s="9">
        <f t="shared" si="38"/>
        <v>34603.440000000002</v>
      </c>
      <c r="U241" s="9">
        <f t="shared" si="39"/>
        <v>232224.47</v>
      </c>
      <c r="V241" s="9">
        <f t="shared" si="40"/>
        <v>16088821.450000001</v>
      </c>
    </row>
    <row r="242" spans="1:22">
      <c r="A242" s="107" t="s">
        <v>2430</v>
      </c>
      <c r="B242" s="2" t="s">
        <v>1535</v>
      </c>
      <c r="C242" s="73">
        <f>IF(A242=Summary!$B$9,Summary!$F$9,0)</f>
        <v>0</v>
      </c>
      <c r="D242" s="114">
        <f>VLOOKUP(A242,AAFTE!$A:$AE,3,0)</f>
        <v>4311.33</v>
      </c>
      <c r="E242" s="149">
        <f>VLOOKUP($A242,'2024-25 Salary &amp; Benefits'!$A:$I,3,)</f>
        <v>1.1200000000000001</v>
      </c>
      <c r="F242" s="149">
        <f>VLOOKUP($A242,'2024-25 Salary &amp; Benefits'!$A:$I,4,)</f>
        <v>1.1200000000000001</v>
      </c>
      <c r="G242" s="150">
        <f>VLOOKUP(A242,'CEDARS District FRPL'!$A:$C,3,)</f>
        <v>0.50880000000000003</v>
      </c>
      <c r="H242" s="151">
        <f t="shared" si="33"/>
        <v>4311.33</v>
      </c>
      <c r="I242" s="152">
        <f t="shared" si="34"/>
        <v>2193.6</v>
      </c>
      <c r="J242" s="143">
        <f t="shared" si="31"/>
        <v>14.023999999999999</v>
      </c>
      <c r="K242" s="145">
        <f>'2024-25 Salary &amp; Benefits'!E$6</f>
        <v>72728</v>
      </c>
      <c r="L242" s="145">
        <f>'2024-25 Salary &amp; Benefits'!F$6</f>
        <v>78209</v>
      </c>
      <c r="M242" s="9">
        <f t="shared" si="35"/>
        <v>1142329.97</v>
      </c>
      <c r="N242" s="9">
        <f t="shared" si="36"/>
        <v>86089.409999999916</v>
      </c>
      <c r="O242" s="9">
        <f>'2024-25 Salary &amp; Benefits'!G$6</f>
        <v>14418.72</v>
      </c>
      <c r="P242" s="146">
        <f>'2024-25 Salary &amp; Benefits'!H$6</f>
        <v>0.18149999999999999</v>
      </c>
      <c r="Q242" s="146">
        <f>'2024-25 Salary &amp; Benefits'!I$6</f>
        <v>0.17510000000000001</v>
      </c>
      <c r="R242" s="9">
        <f t="shared" si="37"/>
        <v>424615.27</v>
      </c>
      <c r="S242" s="9">
        <f t="shared" si="32"/>
        <v>20473.66</v>
      </c>
      <c r="T242" s="9">
        <f t="shared" si="38"/>
        <v>3584.94</v>
      </c>
      <c r="U242" s="9">
        <f t="shared" si="39"/>
        <v>24058.6</v>
      </c>
      <c r="V242" s="9">
        <f t="shared" si="40"/>
        <v>1677093.25</v>
      </c>
    </row>
    <row r="243" spans="1:22">
      <c r="A243" s="107" t="s">
        <v>2522</v>
      </c>
      <c r="B243" s="2" t="s">
        <v>2167</v>
      </c>
      <c r="C243" s="73">
        <f>IF(A243=Summary!$B$9,Summary!$F$9,0)</f>
        <v>0</v>
      </c>
      <c r="D243" s="114">
        <f>VLOOKUP(A243,AAFTE!$A:$AE,3,0)</f>
        <v>3703.55</v>
      </c>
      <c r="E243" s="149">
        <f>VLOOKUP($A243,'2024-25 Salary &amp; Benefits'!$A:$I,3,)</f>
        <v>1</v>
      </c>
      <c r="F243" s="149">
        <f>VLOOKUP($A243,'2024-25 Salary &amp; Benefits'!$A:$I,4,)</f>
        <v>1</v>
      </c>
      <c r="G243" s="150">
        <f>VLOOKUP(A243,'CEDARS District FRPL'!$A:$C,3,)</f>
        <v>0.61619999999999997</v>
      </c>
      <c r="H243" s="151">
        <f t="shared" si="33"/>
        <v>3703.55</v>
      </c>
      <c r="I243" s="152">
        <f t="shared" si="34"/>
        <v>2282.13</v>
      </c>
      <c r="J243" s="143">
        <f t="shared" si="31"/>
        <v>14.59</v>
      </c>
      <c r="K243" s="145">
        <f>'2024-25 Salary &amp; Benefits'!E$6</f>
        <v>72728</v>
      </c>
      <c r="L243" s="145">
        <f>'2024-25 Salary &amp; Benefits'!F$6</f>
        <v>78209</v>
      </c>
      <c r="M243" s="9">
        <f t="shared" si="35"/>
        <v>1061101.52</v>
      </c>
      <c r="N243" s="9">
        <f t="shared" si="36"/>
        <v>79967.790000000037</v>
      </c>
      <c r="O243" s="9">
        <f>'2024-25 Salary &amp; Benefits'!G$6</f>
        <v>14418.72</v>
      </c>
      <c r="P243" s="146">
        <f>'2024-25 Salary &amp; Benefits'!H$6</f>
        <v>0.18149999999999999</v>
      </c>
      <c r="Q243" s="146">
        <f>'2024-25 Salary &amp; Benefits'!I$6</f>
        <v>0.17510000000000001</v>
      </c>
      <c r="R243" s="9">
        <f t="shared" si="37"/>
        <v>416961.41</v>
      </c>
      <c r="S243" s="9">
        <f t="shared" si="32"/>
        <v>19017.82</v>
      </c>
      <c r="T243" s="9">
        <f t="shared" si="38"/>
        <v>3330.02</v>
      </c>
      <c r="U243" s="9">
        <f t="shared" si="39"/>
        <v>22347.84</v>
      </c>
      <c r="V243" s="9">
        <f t="shared" si="40"/>
        <v>1580378.56</v>
      </c>
    </row>
    <row r="244" spans="1:22">
      <c r="A244" s="107" t="s">
        <v>2407</v>
      </c>
      <c r="B244" s="2" t="s">
        <v>1273</v>
      </c>
      <c r="C244" s="73">
        <f>IF(A244=Summary!$B$9,Summary!$F$9,0)</f>
        <v>0</v>
      </c>
      <c r="D244" s="114">
        <f>VLOOKUP(A244,AAFTE!$A:$AE,3,0)</f>
        <v>257.45999999999998</v>
      </c>
      <c r="E244" s="149">
        <f>VLOOKUP($A244,'2024-25 Salary &amp; Benefits'!$A:$I,3,)</f>
        <v>1</v>
      </c>
      <c r="F244" s="149">
        <f>VLOOKUP($A244,'2024-25 Salary &amp; Benefits'!$A:$I,4,)</f>
        <v>1</v>
      </c>
      <c r="G244" s="150">
        <f>VLOOKUP(A244,'CEDARS District FRPL'!$A:$C,3,)</f>
        <v>0.65369999999999995</v>
      </c>
      <c r="H244" s="151">
        <f t="shared" si="33"/>
        <v>257.45999999999998</v>
      </c>
      <c r="I244" s="152">
        <f t="shared" si="34"/>
        <v>168.3</v>
      </c>
      <c r="J244" s="143">
        <f t="shared" si="31"/>
        <v>1.0760000000000001</v>
      </c>
      <c r="K244" s="145">
        <f>'2024-25 Salary &amp; Benefits'!E$6</f>
        <v>72728</v>
      </c>
      <c r="L244" s="145">
        <f>'2024-25 Salary &amp; Benefits'!F$6</f>
        <v>78209</v>
      </c>
      <c r="M244" s="9">
        <f t="shared" si="35"/>
        <v>78255.33</v>
      </c>
      <c r="N244" s="9">
        <f t="shared" si="36"/>
        <v>5897.5500000000029</v>
      </c>
      <c r="O244" s="9">
        <f>'2024-25 Salary &amp; Benefits'!G$6</f>
        <v>14418.72</v>
      </c>
      <c r="P244" s="146">
        <f>'2024-25 Salary &amp; Benefits'!H$6</f>
        <v>0.18149999999999999</v>
      </c>
      <c r="Q244" s="146">
        <f>'2024-25 Salary &amp; Benefits'!I$6</f>
        <v>0.17510000000000001</v>
      </c>
      <c r="R244" s="9">
        <f t="shared" si="37"/>
        <v>30750.55</v>
      </c>
      <c r="S244" s="9">
        <f t="shared" si="32"/>
        <v>1402.55</v>
      </c>
      <c r="T244" s="9">
        <f t="shared" si="38"/>
        <v>245.59</v>
      </c>
      <c r="U244" s="9">
        <f t="shared" si="39"/>
        <v>1648.1399999999999</v>
      </c>
      <c r="V244" s="9">
        <f t="shared" si="40"/>
        <v>116551.57</v>
      </c>
    </row>
    <row r="245" spans="1:22">
      <c r="A245" s="107" t="s">
        <v>2251</v>
      </c>
      <c r="B245" s="2" t="s">
        <v>146</v>
      </c>
      <c r="C245" s="73">
        <f>IF(A245=Summary!$B$9,Summary!$F$9,0)</f>
        <v>0</v>
      </c>
      <c r="D245" s="114">
        <f>VLOOKUP(A245,AAFTE!$A:$AE,3,0)</f>
        <v>2579.0500000000002</v>
      </c>
      <c r="E245" s="149">
        <f>VLOOKUP($A245,'2024-25 Salary &amp; Benefits'!$A:$I,3,)</f>
        <v>1.06</v>
      </c>
      <c r="F245" s="149">
        <f>VLOOKUP($A245,'2024-25 Salary &amp; Benefits'!$A:$I,4,)</f>
        <v>1.06</v>
      </c>
      <c r="G245" s="150">
        <f>VLOOKUP(A245,'CEDARS District FRPL'!$A:$C,3,)</f>
        <v>0.50190000000000001</v>
      </c>
      <c r="H245" s="151">
        <f t="shared" si="33"/>
        <v>2579.0500000000002</v>
      </c>
      <c r="I245" s="152">
        <f t="shared" si="34"/>
        <v>1294.43</v>
      </c>
      <c r="J245" s="143">
        <f t="shared" si="31"/>
        <v>8.2759999999999998</v>
      </c>
      <c r="K245" s="145">
        <f>'2024-25 Salary &amp; Benefits'!E$6</f>
        <v>72728</v>
      </c>
      <c r="L245" s="145">
        <f>'2024-25 Salary &amp; Benefits'!F$6</f>
        <v>78209</v>
      </c>
      <c r="M245" s="9">
        <f t="shared" si="35"/>
        <v>638010.74</v>
      </c>
      <c r="N245" s="9">
        <f t="shared" si="36"/>
        <v>48082.410000000033</v>
      </c>
      <c r="O245" s="9">
        <f>'2024-25 Salary &amp; Benefits'!G$6</f>
        <v>14418.72</v>
      </c>
      <c r="P245" s="146">
        <f>'2024-25 Salary &amp; Benefits'!H$6</f>
        <v>0.18149999999999999</v>
      </c>
      <c r="Q245" s="146">
        <f>'2024-25 Salary &amp; Benefits'!I$6</f>
        <v>0.17510000000000001</v>
      </c>
      <c r="R245" s="9">
        <f t="shared" si="37"/>
        <v>243547.51</v>
      </c>
      <c r="S245" s="9">
        <f t="shared" si="32"/>
        <v>11434.89</v>
      </c>
      <c r="T245" s="9">
        <f t="shared" si="38"/>
        <v>2002.25</v>
      </c>
      <c r="U245" s="9">
        <f t="shared" si="39"/>
        <v>13437.14</v>
      </c>
      <c r="V245" s="9">
        <f t="shared" si="40"/>
        <v>943077.8</v>
      </c>
    </row>
    <row r="246" spans="1:22">
      <c r="A246" s="107" t="s">
        <v>2424</v>
      </c>
      <c r="B246" s="2" t="s">
        <v>1507</v>
      </c>
      <c r="C246" s="73">
        <f>IF(A246=Summary!$B$9,Summary!$F$9,0)</f>
        <v>0</v>
      </c>
      <c r="D246" s="114">
        <f>VLOOKUP(A246,AAFTE!$A:$AE,3,0)</f>
        <v>9.9600000000000009</v>
      </c>
      <c r="E246" s="149">
        <f>VLOOKUP($A246,'2024-25 Salary &amp; Benefits'!$A:$I,3,)</f>
        <v>1.18</v>
      </c>
      <c r="F246" s="149">
        <f>VLOOKUP($A246,'2024-25 Salary &amp; Benefits'!$A:$I,4,)</f>
        <v>1.18</v>
      </c>
      <c r="G246" s="150">
        <f>VLOOKUP(A246,'CEDARS District FRPL'!$A:$C,3,)</f>
        <v>0</v>
      </c>
      <c r="H246" s="151">
        <f t="shared" si="33"/>
        <v>9.9600000000000009</v>
      </c>
      <c r="I246" s="152">
        <f t="shared" si="34"/>
        <v>0</v>
      </c>
      <c r="J246" s="143">
        <f t="shared" si="31"/>
        <v>0</v>
      </c>
      <c r="K246" s="145">
        <f>'2024-25 Salary &amp; Benefits'!E$6</f>
        <v>72728</v>
      </c>
      <c r="L246" s="145">
        <f>'2024-25 Salary &amp; Benefits'!F$6</f>
        <v>78209</v>
      </c>
      <c r="M246" s="9">
        <f t="shared" si="35"/>
        <v>0</v>
      </c>
      <c r="N246" s="9">
        <f t="shared" si="36"/>
        <v>0</v>
      </c>
      <c r="O246" s="9">
        <f>'2024-25 Salary &amp; Benefits'!G$6</f>
        <v>14418.72</v>
      </c>
      <c r="P246" s="146">
        <f>'2024-25 Salary &amp; Benefits'!H$6</f>
        <v>0.18149999999999999</v>
      </c>
      <c r="Q246" s="146">
        <f>'2024-25 Salary &amp; Benefits'!I$6</f>
        <v>0.17510000000000001</v>
      </c>
      <c r="R246" s="9">
        <f t="shared" si="37"/>
        <v>0</v>
      </c>
      <c r="S246" s="9">
        <f t="shared" si="32"/>
        <v>0</v>
      </c>
      <c r="T246" s="9">
        <f t="shared" si="38"/>
        <v>0</v>
      </c>
      <c r="U246" s="9">
        <f t="shared" si="39"/>
        <v>0</v>
      </c>
      <c r="V246" s="9">
        <f t="shared" si="40"/>
        <v>0</v>
      </c>
    </row>
    <row r="247" spans="1:22">
      <c r="A247" s="107" t="s">
        <v>2386</v>
      </c>
      <c r="B247" s="2" t="s">
        <v>1194</v>
      </c>
      <c r="C247" s="73">
        <f>IF(A247=Summary!$B$9,Summary!$F$9,0)</f>
        <v>0</v>
      </c>
      <c r="D247" s="114">
        <f>VLOOKUP(A247,AAFTE!$A:$AE,3,0)</f>
        <v>4412.68</v>
      </c>
      <c r="E247" s="149">
        <f>VLOOKUP($A247,'2024-25 Salary &amp; Benefits'!$A:$I,3,)</f>
        <v>1</v>
      </c>
      <c r="F247" s="149">
        <f>VLOOKUP($A247,'2024-25 Salary &amp; Benefits'!$A:$I,4,)</f>
        <v>1</v>
      </c>
      <c r="G247" s="150">
        <f>VLOOKUP(A247,'CEDARS District FRPL'!$A:$C,3,)</f>
        <v>0.66949999999999998</v>
      </c>
      <c r="H247" s="151">
        <f t="shared" si="33"/>
        <v>4412.68</v>
      </c>
      <c r="I247" s="152">
        <f t="shared" si="34"/>
        <v>2954.29</v>
      </c>
      <c r="J247" s="143">
        <f t="shared" si="31"/>
        <v>18.888000000000002</v>
      </c>
      <c r="K247" s="145">
        <f>'2024-25 Salary &amp; Benefits'!E$6</f>
        <v>72728</v>
      </c>
      <c r="L247" s="145">
        <f>'2024-25 Salary &amp; Benefits'!F$6</f>
        <v>78209</v>
      </c>
      <c r="M247" s="9">
        <f t="shared" si="35"/>
        <v>1373686.46</v>
      </c>
      <c r="N247" s="9">
        <f t="shared" si="36"/>
        <v>103525.13000000012</v>
      </c>
      <c r="O247" s="9">
        <f>'2024-25 Salary &amp; Benefits'!G$6</f>
        <v>14418.72</v>
      </c>
      <c r="P247" s="146">
        <f>'2024-25 Salary &amp; Benefits'!H$6</f>
        <v>0.18149999999999999</v>
      </c>
      <c r="Q247" s="146">
        <f>'2024-25 Salary &amp; Benefits'!I$6</f>
        <v>0.17510000000000001</v>
      </c>
      <c r="R247" s="9">
        <f t="shared" si="37"/>
        <v>539792.13</v>
      </c>
      <c r="S247" s="9">
        <f t="shared" si="32"/>
        <v>24620.19</v>
      </c>
      <c r="T247" s="9">
        <f t="shared" si="38"/>
        <v>4311</v>
      </c>
      <c r="U247" s="9">
        <f t="shared" si="39"/>
        <v>28931.19</v>
      </c>
      <c r="V247" s="9">
        <f t="shared" si="40"/>
        <v>2045934.91</v>
      </c>
    </row>
    <row r="248" spans="1:22">
      <c r="A248" s="107" t="s">
        <v>2334</v>
      </c>
      <c r="B248" s="2" t="s">
        <v>863</v>
      </c>
      <c r="C248" s="73">
        <f>IF(A248=Summary!$B$9,Summary!$F$9,0)</f>
        <v>0</v>
      </c>
      <c r="D248" s="114">
        <f>VLOOKUP(A248,AAFTE!$A:$AE,3,0)</f>
        <v>9158.83</v>
      </c>
      <c r="E248" s="149">
        <f>VLOOKUP($A248,'2024-25 Salary &amp; Benefits'!$A:$I,3,)</f>
        <v>1.18</v>
      </c>
      <c r="F248" s="149">
        <f>VLOOKUP($A248,'2024-25 Salary &amp; Benefits'!$A:$I,4,)</f>
        <v>1.18</v>
      </c>
      <c r="G248" s="150">
        <f>VLOOKUP(A248,'CEDARS District FRPL'!$A:$C,3,)</f>
        <v>0.29459999999999997</v>
      </c>
      <c r="H248" s="151">
        <f t="shared" si="33"/>
        <v>9158.83</v>
      </c>
      <c r="I248" s="152">
        <f t="shared" si="34"/>
        <v>2698.19</v>
      </c>
      <c r="J248" s="143">
        <f t="shared" si="31"/>
        <v>17.25</v>
      </c>
      <c r="K248" s="145">
        <f>'2024-25 Salary &amp; Benefits'!E$6</f>
        <v>72728</v>
      </c>
      <c r="L248" s="145">
        <f>'2024-25 Salary &amp; Benefits'!F$6</f>
        <v>78209</v>
      </c>
      <c r="M248" s="9">
        <f t="shared" si="35"/>
        <v>1480378.44</v>
      </c>
      <c r="N248" s="9">
        <f t="shared" si="36"/>
        <v>111565.76000000001</v>
      </c>
      <c r="O248" s="9">
        <f>'2024-25 Salary &amp; Benefits'!G$6</f>
        <v>14418.72</v>
      </c>
      <c r="P248" s="146">
        <f>'2024-25 Salary &amp; Benefits'!H$6</f>
        <v>0.18149999999999999</v>
      </c>
      <c r="Q248" s="146">
        <f>'2024-25 Salary &amp; Benefits'!I$6</f>
        <v>0.17510000000000001</v>
      </c>
      <c r="R248" s="9">
        <f t="shared" si="37"/>
        <v>536946.77</v>
      </c>
      <c r="S248" s="9">
        <f t="shared" si="32"/>
        <v>26532.400000000001</v>
      </c>
      <c r="T248" s="9">
        <f t="shared" si="38"/>
        <v>4645.82</v>
      </c>
      <c r="U248" s="9">
        <f t="shared" si="39"/>
        <v>31178.22</v>
      </c>
      <c r="V248" s="9">
        <f t="shared" si="40"/>
        <v>2160069.19</v>
      </c>
    </row>
    <row r="249" spans="1:22">
      <c r="A249" s="107" t="s">
        <v>2435</v>
      </c>
      <c r="B249" s="2" t="s">
        <v>1565</v>
      </c>
      <c r="C249" s="73">
        <f>IF(A249=Summary!$B$9,Summary!$F$9,0)</f>
        <v>0</v>
      </c>
      <c r="D249" s="114">
        <f>VLOOKUP(A249,AAFTE!$A:$AE,3,0)</f>
        <v>80.92</v>
      </c>
      <c r="E249" s="149">
        <f>VLOOKUP($A249,'2024-25 Salary &amp; Benefits'!$A:$I,3,)</f>
        <v>1.06</v>
      </c>
      <c r="F249" s="149">
        <f>VLOOKUP($A249,'2024-25 Salary &amp; Benefits'!$A:$I,4,)</f>
        <v>1.06</v>
      </c>
      <c r="G249" s="150">
        <f>VLOOKUP(A249,'CEDARS District FRPL'!$A:$C,3,)</f>
        <v>0.66269999999999996</v>
      </c>
      <c r="H249" s="151">
        <f t="shared" si="33"/>
        <v>80.92</v>
      </c>
      <c r="I249" s="152">
        <f t="shared" si="34"/>
        <v>53.63</v>
      </c>
      <c r="J249" s="143">
        <f t="shared" si="31"/>
        <v>0.34300000000000003</v>
      </c>
      <c r="K249" s="145">
        <f>'2024-25 Salary &amp; Benefits'!E$6</f>
        <v>72728</v>
      </c>
      <c r="L249" s="145">
        <f>'2024-25 Salary &amp; Benefits'!F$6</f>
        <v>78209</v>
      </c>
      <c r="M249" s="9">
        <f t="shared" si="35"/>
        <v>26442.45</v>
      </c>
      <c r="N249" s="9">
        <f t="shared" si="36"/>
        <v>1992.7799999999988</v>
      </c>
      <c r="O249" s="9">
        <f>'2024-25 Salary &amp; Benefits'!G$6</f>
        <v>14418.72</v>
      </c>
      <c r="P249" s="146">
        <f>'2024-25 Salary &amp; Benefits'!H$6</f>
        <v>0.18149999999999999</v>
      </c>
      <c r="Q249" s="146">
        <f>'2024-25 Salary &amp; Benefits'!I$6</f>
        <v>0.17510000000000001</v>
      </c>
      <c r="R249" s="9">
        <f t="shared" si="37"/>
        <v>10093.86</v>
      </c>
      <c r="S249" s="9">
        <f t="shared" si="32"/>
        <v>473.92</v>
      </c>
      <c r="T249" s="9">
        <f t="shared" si="38"/>
        <v>82.98</v>
      </c>
      <c r="U249" s="9">
        <f t="shared" si="39"/>
        <v>556.9</v>
      </c>
      <c r="V249" s="9">
        <f t="shared" si="40"/>
        <v>39085.99</v>
      </c>
    </row>
    <row r="250" spans="1:22">
      <c r="A250" s="107" t="s">
        <v>2326</v>
      </c>
      <c r="B250" s="2" t="s">
        <v>755</v>
      </c>
      <c r="C250" s="73">
        <f>IF(A250=Summary!$B$9,Summary!$F$9,0)</f>
        <v>0</v>
      </c>
      <c r="D250" s="114">
        <f>VLOOKUP(A250,AAFTE!$A:$AE,3,0)</f>
        <v>43.19</v>
      </c>
      <c r="E250" s="149">
        <f>VLOOKUP($A250,'2024-25 Salary &amp; Benefits'!$A:$I,3,)</f>
        <v>1.18</v>
      </c>
      <c r="F250" s="149">
        <f>VLOOKUP($A250,'2024-25 Salary &amp; Benefits'!$A:$I,4,)</f>
        <v>1.18</v>
      </c>
      <c r="G250" s="150">
        <f>VLOOKUP(A250,'CEDARS District FRPL'!$A:$C,3,)</f>
        <v>0.78569999999999995</v>
      </c>
      <c r="H250" s="151">
        <f t="shared" si="33"/>
        <v>43.19</v>
      </c>
      <c r="I250" s="152">
        <f t="shared" si="34"/>
        <v>33.93</v>
      </c>
      <c r="J250" s="143">
        <f t="shared" si="31"/>
        <v>0.217</v>
      </c>
      <c r="K250" s="145">
        <f>'2024-25 Salary &amp; Benefits'!E$6</f>
        <v>72728</v>
      </c>
      <c r="L250" s="145">
        <f>'2024-25 Salary &amp; Benefits'!F$6</f>
        <v>78209</v>
      </c>
      <c r="M250" s="9">
        <f t="shared" si="35"/>
        <v>18622.73</v>
      </c>
      <c r="N250" s="9">
        <f t="shared" si="36"/>
        <v>1403.4700000000012</v>
      </c>
      <c r="O250" s="9">
        <f>'2024-25 Salary &amp; Benefits'!G$6</f>
        <v>14418.72</v>
      </c>
      <c r="P250" s="146">
        <f>'2024-25 Salary &amp; Benefits'!H$6</f>
        <v>0.18149999999999999</v>
      </c>
      <c r="Q250" s="146">
        <f>'2024-25 Salary &amp; Benefits'!I$6</f>
        <v>0.17510000000000001</v>
      </c>
      <c r="R250" s="9">
        <f t="shared" si="37"/>
        <v>6754.64</v>
      </c>
      <c r="S250" s="9">
        <f t="shared" si="32"/>
        <v>333.77</v>
      </c>
      <c r="T250" s="9">
        <f t="shared" si="38"/>
        <v>58.44</v>
      </c>
      <c r="U250" s="9">
        <f t="shared" si="39"/>
        <v>392.21</v>
      </c>
      <c r="V250" s="9">
        <f t="shared" si="40"/>
        <v>27173.05</v>
      </c>
    </row>
    <row r="251" spans="1:22">
      <c r="A251" s="107" t="s">
        <v>2447</v>
      </c>
      <c r="B251" s="2" t="s">
        <v>1701</v>
      </c>
      <c r="C251" s="73">
        <f>IF(A251=Summary!$B$9,Summary!$F$9,0)</f>
        <v>0</v>
      </c>
      <c r="D251" s="114">
        <f>VLOOKUP(A251,AAFTE!$A:$AE,3,0)</f>
        <v>9420.369999999999</v>
      </c>
      <c r="E251" s="149">
        <f>VLOOKUP($A251,'2024-25 Salary &amp; Benefits'!$A:$I,3,)</f>
        <v>1.18</v>
      </c>
      <c r="F251" s="149">
        <f>VLOOKUP($A251,'2024-25 Salary &amp; Benefits'!$A:$I,4,)</f>
        <v>1.22</v>
      </c>
      <c r="G251" s="150">
        <f>VLOOKUP(A251,'CEDARS District FRPL'!$A:$C,3,)</f>
        <v>0.21590000000000001</v>
      </c>
      <c r="H251" s="151">
        <f t="shared" si="33"/>
        <v>9420.369999999999</v>
      </c>
      <c r="I251" s="152">
        <f t="shared" si="34"/>
        <v>2033.86</v>
      </c>
      <c r="J251" s="143">
        <f t="shared" si="31"/>
        <v>13.003</v>
      </c>
      <c r="K251" s="145">
        <f>'2024-25 Salary &amp; Benefits'!E$6</f>
        <v>72728</v>
      </c>
      <c r="L251" s="145">
        <f>'2024-25 Salary &amp; Benefits'!F$6</f>
        <v>78209</v>
      </c>
      <c r="M251" s="9">
        <f t="shared" si="35"/>
        <v>1115904.98</v>
      </c>
      <c r="N251" s="9">
        <f t="shared" si="36"/>
        <v>124776</v>
      </c>
      <c r="O251" s="9">
        <f>'2024-25 Salary &amp; Benefits'!G$6</f>
        <v>14418.72</v>
      </c>
      <c r="P251" s="146">
        <f>'2024-25 Salary &amp; Benefits'!H$6</f>
        <v>0.18149999999999999</v>
      </c>
      <c r="Q251" s="146">
        <f>'2024-25 Salary &amp; Benefits'!I$6</f>
        <v>0.17510000000000001</v>
      </c>
      <c r="R251" s="9">
        <f t="shared" si="37"/>
        <v>411871.65</v>
      </c>
      <c r="S251" s="9">
        <f t="shared" si="32"/>
        <v>20678.02</v>
      </c>
      <c r="T251" s="9">
        <f t="shared" si="38"/>
        <v>3620.72</v>
      </c>
      <c r="U251" s="9">
        <f t="shared" si="39"/>
        <v>24298.74</v>
      </c>
      <c r="V251" s="9">
        <f t="shared" si="40"/>
        <v>1676851.3699999999</v>
      </c>
    </row>
    <row r="252" spans="1:22">
      <c r="A252" s="107" t="s">
        <v>2332</v>
      </c>
      <c r="B252" s="2" t="s">
        <v>825</v>
      </c>
      <c r="C252" s="73">
        <f>IF(A252=Summary!$B$9,Summary!$F$9,0)</f>
        <v>0</v>
      </c>
      <c r="D252" s="114">
        <f>VLOOKUP(A252,AAFTE!$A:$AE,3,0)</f>
        <v>7072.57</v>
      </c>
      <c r="E252" s="149">
        <f>VLOOKUP($A252,'2024-25 Salary &amp; Benefits'!$A:$I,3,)</f>
        <v>1.18</v>
      </c>
      <c r="F252" s="149">
        <f>VLOOKUP($A252,'2024-25 Salary &amp; Benefits'!$A:$I,4,)</f>
        <v>1.18</v>
      </c>
      <c r="G252" s="150">
        <f>VLOOKUP(A252,'CEDARS District FRPL'!$A:$C,3,)</f>
        <v>0.1212</v>
      </c>
      <c r="H252" s="151">
        <f t="shared" si="33"/>
        <v>7072.57</v>
      </c>
      <c r="I252" s="152">
        <f t="shared" si="34"/>
        <v>857.2</v>
      </c>
      <c r="J252" s="143">
        <f t="shared" si="31"/>
        <v>5.48</v>
      </c>
      <c r="K252" s="145">
        <f>'2024-25 Salary &amp; Benefits'!E$6</f>
        <v>72728</v>
      </c>
      <c r="L252" s="145">
        <f>'2024-25 Salary &amp; Benefits'!F$6</f>
        <v>78209</v>
      </c>
      <c r="M252" s="9">
        <f t="shared" si="35"/>
        <v>470288.34</v>
      </c>
      <c r="N252" s="9">
        <f t="shared" si="36"/>
        <v>35442.339999999967</v>
      </c>
      <c r="O252" s="9">
        <f>'2024-25 Salary &amp; Benefits'!G$6</f>
        <v>14418.72</v>
      </c>
      <c r="P252" s="146">
        <f>'2024-25 Salary &amp; Benefits'!H$6</f>
        <v>0.18149999999999999</v>
      </c>
      <c r="Q252" s="146">
        <f>'2024-25 Salary &amp; Benefits'!I$6</f>
        <v>0.17510000000000001</v>
      </c>
      <c r="R252" s="9">
        <f t="shared" si="37"/>
        <v>170577.87</v>
      </c>
      <c r="S252" s="9">
        <f t="shared" si="32"/>
        <v>8428.84</v>
      </c>
      <c r="T252" s="9">
        <f t="shared" si="38"/>
        <v>1475.89</v>
      </c>
      <c r="U252" s="9">
        <f t="shared" si="39"/>
        <v>9904.73</v>
      </c>
      <c r="V252" s="9">
        <f t="shared" si="40"/>
        <v>686213.27999999991</v>
      </c>
    </row>
    <row r="253" spans="1:22">
      <c r="A253" s="107" t="s">
        <v>2292</v>
      </c>
      <c r="B253" s="2" t="s">
        <v>425</v>
      </c>
      <c r="C253" s="73">
        <f>IF(A253=Summary!$B$9,Summary!$F$9,0)</f>
        <v>0</v>
      </c>
      <c r="D253" s="114">
        <f>VLOOKUP(A253,AAFTE!$A:$AE,3,0)</f>
        <v>534.06999999999994</v>
      </c>
      <c r="E253" s="149">
        <f>VLOOKUP($A253,'2024-25 Salary &amp; Benefits'!$A:$I,3,)</f>
        <v>1</v>
      </c>
      <c r="F253" s="149">
        <f>VLOOKUP($A253,'2024-25 Salary &amp; Benefits'!$A:$I,4,)</f>
        <v>1</v>
      </c>
      <c r="G253" s="150">
        <f>VLOOKUP(A253,'CEDARS District FRPL'!$A:$C,3,)</f>
        <v>0.75280000000000002</v>
      </c>
      <c r="H253" s="151">
        <f t="shared" si="33"/>
        <v>534.06999999999994</v>
      </c>
      <c r="I253" s="152">
        <f t="shared" si="34"/>
        <v>402.05</v>
      </c>
      <c r="J253" s="143">
        <f t="shared" si="31"/>
        <v>2.57</v>
      </c>
      <c r="K253" s="145">
        <f>'2024-25 Salary &amp; Benefits'!E$6</f>
        <v>72728</v>
      </c>
      <c r="L253" s="145">
        <f>'2024-25 Salary &amp; Benefits'!F$6</f>
        <v>78209</v>
      </c>
      <c r="M253" s="9">
        <f t="shared" si="35"/>
        <v>186910.96</v>
      </c>
      <c r="N253" s="9">
        <f t="shared" si="36"/>
        <v>14086.170000000013</v>
      </c>
      <c r="O253" s="9">
        <f>'2024-25 Salary &amp; Benefits'!G$6</f>
        <v>14418.72</v>
      </c>
      <c r="P253" s="146">
        <f>'2024-25 Salary &amp; Benefits'!H$6</f>
        <v>0.18149999999999999</v>
      </c>
      <c r="Q253" s="146">
        <f>'2024-25 Salary &amp; Benefits'!I$6</f>
        <v>0.17510000000000001</v>
      </c>
      <c r="R253" s="9">
        <f t="shared" si="37"/>
        <v>73446.94</v>
      </c>
      <c r="S253" s="9">
        <f t="shared" si="32"/>
        <v>3349.95</v>
      </c>
      <c r="T253" s="9">
        <f t="shared" si="38"/>
        <v>586.58000000000004</v>
      </c>
      <c r="U253" s="9">
        <f t="shared" si="39"/>
        <v>3936.5299999999997</v>
      </c>
      <c r="V253" s="9">
        <f t="shared" si="40"/>
        <v>278380.60000000003</v>
      </c>
    </row>
    <row r="254" spans="1:22">
      <c r="A254" s="107" t="s">
        <v>2401</v>
      </c>
      <c r="B254" s="2" t="s">
        <v>1255</v>
      </c>
      <c r="C254" s="73">
        <f>IF(A254=Summary!$B$9,Summary!$F$9,0)</f>
        <v>0</v>
      </c>
      <c r="D254" s="114">
        <f>VLOOKUP(A254,AAFTE!$A:$AE,3,0)</f>
        <v>537.39</v>
      </c>
      <c r="E254" s="149">
        <f>VLOOKUP($A254,'2024-25 Salary &amp; Benefits'!$A:$I,3,)</f>
        <v>1</v>
      </c>
      <c r="F254" s="149">
        <f>VLOOKUP($A254,'2024-25 Salary &amp; Benefits'!$A:$I,4,)</f>
        <v>1</v>
      </c>
      <c r="G254" s="150">
        <f>VLOOKUP(A254,'CEDARS District FRPL'!$A:$C,3,)</f>
        <v>0.70109999999999995</v>
      </c>
      <c r="H254" s="151">
        <f t="shared" si="33"/>
        <v>537.39</v>
      </c>
      <c r="I254" s="152">
        <f t="shared" si="34"/>
        <v>376.76</v>
      </c>
      <c r="J254" s="143">
        <f t="shared" si="31"/>
        <v>2.4089999999999998</v>
      </c>
      <c r="K254" s="145">
        <f>'2024-25 Salary &amp; Benefits'!E$6</f>
        <v>72728</v>
      </c>
      <c r="L254" s="145">
        <f>'2024-25 Salary &amp; Benefits'!F$6</f>
        <v>78209</v>
      </c>
      <c r="M254" s="9">
        <f t="shared" si="35"/>
        <v>175201.75</v>
      </c>
      <c r="N254" s="9">
        <f t="shared" si="36"/>
        <v>13203.73000000001</v>
      </c>
      <c r="O254" s="9">
        <f>'2024-25 Salary &amp; Benefits'!G$6</f>
        <v>14418.72</v>
      </c>
      <c r="P254" s="146">
        <f>'2024-25 Salary &amp; Benefits'!H$6</f>
        <v>0.18149999999999999</v>
      </c>
      <c r="Q254" s="146">
        <f>'2024-25 Salary &amp; Benefits'!I$6</f>
        <v>0.17510000000000001</v>
      </c>
      <c r="R254" s="9">
        <f t="shared" si="37"/>
        <v>68845.789999999994</v>
      </c>
      <c r="S254" s="9">
        <f t="shared" si="32"/>
        <v>3140.09</v>
      </c>
      <c r="T254" s="9">
        <f t="shared" si="38"/>
        <v>549.83000000000004</v>
      </c>
      <c r="U254" s="9">
        <f t="shared" si="39"/>
        <v>3689.92</v>
      </c>
      <c r="V254" s="9">
        <f t="shared" si="40"/>
        <v>260941.19</v>
      </c>
    </row>
    <row r="255" spans="1:22">
      <c r="A255" s="107" t="s">
        <v>2345</v>
      </c>
      <c r="B255" s="2" t="s">
        <v>1056</v>
      </c>
      <c r="C255" s="73">
        <f>IF(A255=Summary!$B$9,Summary!$F$9,0)</f>
        <v>0</v>
      </c>
      <c r="D255" s="114">
        <f>VLOOKUP(A255,AAFTE!$A:$AE,3,0)</f>
        <v>9176.43</v>
      </c>
      <c r="E255" s="149">
        <f>VLOOKUP($A255,'2024-25 Salary &amp; Benefits'!$A:$I,3,)</f>
        <v>1.18</v>
      </c>
      <c r="F255" s="149">
        <f>VLOOKUP($A255,'2024-25 Salary &amp; Benefits'!$A:$I,4,)</f>
        <v>1.18</v>
      </c>
      <c r="G255" s="150">
        <f>VLOOKUP(A255,'CEDARS District FRPL'!$A:$C,3,)</f>
        <v>0.44040000000000001</v>
      </c>
      <c r="H255" s="151">
        <f t="shared" si="33"/>
        <v>9176.43</v>
      </c>
      <c r="I255" s="152">
        <f t="shared" si="34"/>
        <v>4041.3</v>
      </c>
      <c r="J255" s="143">
        <f t="shared" si="31"/>
        <v>25.837</v>
      </c>
      <c r="K255" s="145">
        <f>'2024-25 Salary &amp; Benefits'!E$6</f>
        <v>72728</v>
      </c>
      <c r="L255" s="145">
        <f>'2024-25 Salary &amp; Benefits'!F$6</f>
        <v>78209</v>
      </c>
      <c r="M255" s="9">
        <f t="shared" si="35"/>
        <v>2217306.54</v>
      </c>
      <c r="N255" s="9">
        <f t="shared" si="36"/>
        <v>167102.85999999987</v>
      </c>
      <c r="O255" s="9">
        <f>'2024-25 Salary &amp; Benefits'!G$6</f>
        <v>14418.72</v>
      </c>
      <c r="P255" s="146">
        <f>'2024-25 Salary &amp; Benefits'!H$6</f>
        <v>0.18149999999999999</v>
      </c>
      <c r="Q255" s="146">
        <f>'2024-25 Salary &amp; Benefits'!I$6</f>
        <v>0.17510000000000001</v>
      </c>
      <c r="R255" s="9">
        <f t="shared" si="37"/>
        <v>804237.32</v>
      </c>
      <c r="S255" s="9">
        <f t="shared" si="32"/>
        <v>39740.160000000003</v>
      </c>
      <c r="T255" s="9">
        <f t="shared" si="38"/>
        <v>6958.5</v>
      </c>
      <c r="U255" s="9">
        <f t="shared" si="39"/>
        <v>46698.66</v>
      </c>
      <c r="V255" s="9">
        <f t="shared" si="40"/>
        <v>3235345.38</v>
      </c>
    </row>
    <row r="256" spans="1:22">
      <c r="A256" s="107" t="s">
        <v>2313</v>
      </c>
      <c r="B256" s="2" t="s">
        <v>524</v>
      </c>
      <c r="C256" s="73">
        <f>IF(A256=Summary!$B$9,Summary!$F$9,0)</f>
        <v>0</v>
      </c>
      <c r="D256" s="114">
        <f>VLOOKUP(A256,AAFTE!$A:$AE,3,0)</f>
        <v>1155.9100000000001</v>
      </c>
      <c r="E256" s="149">
        <f>VLOOKUP($A256,'2024-25 Salary &amp; Benefits'!$A:$I,3,)</f>
        <v>1.19</v>
      </c>
      <c r="F256" s="149">
        <f>VLOOKUP($A256,'2024-25 Salary &amp; Benefits'!$A:$I,4,)</f>
        <v>1.19</v>
      </c>
      <c r="G256" s="150">
        <f>VLOOKUP(A256,'CEDARS District FRPL'!$A:$C,3,)</f>
        <v>0.3115</v>
      </c>
      <c r="H256" s="151">
        <f t="shared" si="33"/>
        <v>1155.9100000000001</v>
      </c>
      <c r="I256" s="152">
        <f t="shared" si="34"/>
        <v>360.07</v>
      </c>
      <c r="J256" s="143">
        <f t="shared" si="31"/>
        <v>2.302</v>
      </c>
      <c r="K256" s="145">
        <f>'2024-25 Salary &amp; Benefits'!E$6</f>
        <v>72728</v>
      </c>
      <c r="L256" s="145">
        <f>'2024-25 Salary &amp; Benefits'!F$6</f>
        <v>78209</v>
      </c>
      <c r="M256" s="9">
        <f t="shared" si="35"/>
        <v>199229.63</v>
      </c>
      <c r="N256" s="9">
        <f t="shared" si="36"/>
        <v>15014.540000000008</v>
      </c>
      <c r="O256" s="9">
        <f>'2024-25 Salary &amp; Benefits'!G$6</f>
        <v>14418.72</v>
      </c>
      <c r="P256" s="146">
        <f>'2024-25 Salary &amp; Benefits'!H$6</f>
        <v>0.18149999999999999</v>
      </c>
      <c r="Q256" s="146">
        <f>'2024-25 Salary &amp; Benefits'!I$6</f>
        <v>0.17510000000000001</v>
      </c>
      <c r="R256" s="9">
        <f t="shared" si="37"/>
        <v>71981.119999999995</v>
      </c>
      <c r="S256" s="9">
        <f t="shared" si="32"/>
        <v>3570.74</v>
      </c>
      <c r="T256" s="9">
        <f t="shared" si="38"/>
        <v>625.24</v>
      </c>
      <c r="U256" s="9">
        <f t="shared" si="39"/>
        <v>4195.9799999999996</v>
      </c>
      <c r="V256" s="9">
        <f t="shared" si="40"/>
        <v>290421.27</v>
      </c>
    </row>
    <row r="257" spans="1:22">
      <c r="A257" s="107" t="s">
        <v>2384</v>
      </c>
      <c r="B257" s="2" t="s">
        <v>1190</v>
      </c>
      <c r="C257" s="73">
        <f>IF(A257=Summary!$B$9,Summary!$F$9,0)</f>
        <v>0</v>
      </c>
      <c r="D257" s="114">
        <f>VLOOKUP(A257,AAFTE!$A:$AE,3,0)</f>
        <v>212.87</v>
      </c>
      <c r="E257" s="149">
        <f>VLOOKUP($A257,'2024-25 Salary &amp; Benefits'!$A:$I,3,)</f>
        <v>1</v>
      </c>
      <c r="F257" s="149">
        <f>VLOOKUP($A257,'2024-25 Salary &amp; Benefits'!$A:$I,4,)</f>
        <v>1</v>
      </c>
      <c r="G257" s="150">
        <f>VLOOKUP(A257,'CEDARS District FRPL'!$A:$C,3,)</f>
        <v>0.49230000000000002</v>
      </c>
      <c r="H257" s="151">
        <f t="shared" si="33"/>
        <v>212.87</v>
      </c>
      <c r="I257" s="152">
        <f t="shared" si="34"/>
        <v>104.8</v>
      </c>
      <c r="J257" s="143">
        <f t="shared" si="31"/>
        <v>0.67</v>
      </c>
      <c r="K257" s="145">
        <f>'2024-25 Salary &amp; Benefits'!E$6</f>
        <v>72728</v>
      </c>
      <c r="L257" s="145">
        <f>'2024-25 Salary &amp; Benefits'!F$6</f>
        <v>78209</v>
      </c>
      <c r="M257" s="9">
        <f t="shared" si="35"/>
        <v>48727.76</v>
      </c>
      <c r="N257" s="9">
        <f t="shared" si="36"/>
        <v>3672.2699999999968</v>
      </c>
      <c r="O257" s="9">
        <f>'2024-25 Salary &amp; Benefits'!G$6</f>
        <v>14418.72</v>
      </c>
      <c r="P257" s="146">
        <f>'2024-25 Salary &amp; Benefits'!H$6</f>
        <v>0.18149999999999999</v>
      </c>
      <c r="Q257" s="146">
        <f>'2024-25 Salary &amp; Benefits'!I$6</f>
        <v>0.17510000000000001</v>
      </c>
      <c r="R257" s="9">
        <f t="shared" si="37"/>
        <v>19147.650000000001</v>
      </c>
      <c r="S257" s="9">
        <f t="shared" si="32"/>
        <v>873.33</v>
      </c>
      <c r="T257" s="9">
        <f t="shared" si="38"/>
        <v>152.91999999999999</v>
      </c>
      <c r="U257" s="9">
        <f t="shared" si="39"/>
        <v>1026.25</v>
      </c>
      <c r="V257" s="9">
        <f t="shared" si="40"/>
        <v>72573.929999999993</v>
      </c>
    </row>
    <row r="258" spans="1:22">
      <c r="A258" s="107" t="s">
        <v>2467</v>
      </c>
      <c r="B258" s="2" t="s">
        <v>1895</v>
      </c>
      <c r="C258" s="73">
        <f>IF(A258=Summary!$B$9,Summary!$F$9,0)</f>
        <v>0</v>
      </c>
      <c r="D258" s="114">
        <f>VLOOKUP(A258,AAFTE!$A:$AE,3,0)</f>
        <v>761.17</v>
      </c>
      <c r="E258" s="149">
        <f>VLOOKUP($A258,'2024-25 Salary &amp; Benefits'!$A:$I,3,)</f>
        <v>1</v>
      </c>
      <c r="F258" s="149">
        <f>VLOOKUP($A258,'2024-25 Salary &amp; Benefits'!$A:$I,4,)</f>
        <v>1</v>
      </c>
      <c r="G258" s="150">
        <f>VLOOKUP(A258,'CEDARS District FRPL'!$A:$C,3,)</f>
        <v>0.50660000000000005</v>
      </c>
      <c r="H258" s="151">
        <f t="shared" si="33"/>
        <v>761.17</v>
      </c>
      <c r="I258" s="152">
        <f t="shared" si="34"/>
        <v>385.61</v>
      </c>
      <c r="J258" s="143">
        <f t="shared" si="31"/>
        <v>2.4649999999999999</v>
      </c>
      <c r="K258" s="145">
        <f>'2024-25 Salary &amp; Benefits'!E$6</f>
        <v>72728</v>
      </c>
      <c r="L258" s="145">
        <f>'2024-25 Salary &amp; Benefits'!F$6</f>
        <v>78209</v>
      </c>
      <c r="M258" s="9">
        <f t="shared" si="35"/>
        <v>179274.52</v>
      </c>
      <c r="N258" s="9">
        <f t="shared" si="36"/>
        <v>13510.670000000013</v>
      </c>
      <c r="O258" s="9">
        <f>'2024-25 Salary &amp; Benefits'!G$6</f>
        <v>14418.72</v>
      </c>
      <c r="P258" s="146">
        <f>'2024-25 Salary &amp; Benefits'!H$6</f>
        <v>0.18149999999999999</v>
      </c>
      <c r="Q258" s="146">
        <f>'2024-25 Salary &amp; Benefits'!I$6</f>
        <v>0.17510000000000001</v>
      </c>
      <c r="R258" s="9">
        <f t="shared" si="37"/>
        <v>70446.19</v>
      </c>
      <c r="S258" s="9">
        <f t="shared" si="32"/>
        <v>3213.09</v>
      </c>
      <c r="T258" s="9">
        <f t="shared" si="38"/>
        <v>562.61</v>
      </c>
      <c r="U258" s="9">
        <f t="shared" si="39"/>
        <v>3775.7000000000003</v>
      </c>
      <c r="V258" s="9">
        <f t="shared" si="40"/>
        <v>267007.08</v>
      </c>
    </row>
    <row r="259" spans="1:22">
      <c r="A259" s="107" t="s">
        <v>2453</v>
      </c>
      <c r="B259" s="2" t="s">
        <v>1750</v>
      </c>
      <c r="C259" s="73">
        <f>IF(A259=Summary!$B$9,Summary!$F$9,0)</f>
        <v>0</v>
      </c>
      <c r="D259" s="114">
        <f>VLOOKUP(A259,AAFTE!$A:$AE,3,0)</f>
        <v>28617.34</v>
      </c>
      <c r="E259" s="149">
        <f>VLOOKUP($A259,'2024-25 Salary &amp; Benefits'!$A:$I,3,)</f>
        <v>1</v>
      </c>
      <c r="F259" s="149">
        <f>VLOOKUP($A259,'2024-25 Salary &amp; Benefits'!$A:$I,4,)</f>
        <v>1</v>
      </c>
      <c r="G259" s="150">
        <f>VLOOKUP(A259,'CEDARS District FRPL'!$A:$C,3,)</f>
        <v>0.59889999999999999</v>
      </c>
      <c r="H259" s="151">
        <f t="shared" si="33"/>
        <v>28617.34</v>
      </c>
      <c r="I259" s="152">
        <f t="shared" si="34"/>
        <v>17138.919999999998</v>
      </c>
      <c r="J259" s="143">
        <f t="shared" si="31"/>
        <v>109.575</v>
      </c>
      <c r="K259" s="145">
        <f>'2024-25 Salary &amp; Benefits'!E$6</f>
        <v>72728</v>
      </c>
      <c r="L259" s="145">
        <f>'2024-25 Salary &amp; Benefits'!F$6</f>
        <v>78209</v>
      </c>
      <c r="M259" s="9">
        <f t="shared" si="35"/>
        <v>7969170.5999999996</v>
      </c>
      <c r="N259" s="9">
        <f t="shared" si="36"/>
        <v>600580.58000000007</v>
      </c>
      <c r="O259" s="9">
        <f>'2024-25 Salary &amp; Benefits'!G$6</f>
        <v>14418.72</v>
      </c>
      <c r="P259" s="146">
        <f>'2024-25 Salary &amp; Benefits'!H$6</f>
        <v>0.18149999999999999</v>
      </c>
      <c r="Q259" s="146">
        <f>'2024-25 Salary &amp; Benefits'!I$6</f>
        <v>0.17510000000000001</v>
      </c>
      <c r="R259" s="9">
        <f t="shared" si="37"/>
        <v>3131497.37</v>
      </c>
      <c r="S259" s="9">
        <f t="shared" si="32"/>
        <v>142829.19</v>
      </c>
      <c r="T259" s="9">
        <f t="shared" si="38"/>
        <v>25009.39</v>
      </c>
      <c r="U259" s="9">
        <f t="shared" si="39"/>
        <v>167838.58000000002</v>
      </c>
      <c r="V259" s="9">
        <f t="shared" si="40"/>
        <v>11869087.129999999</v>
      </c>
    </row>
    <row r="260" spans="1:22">
      <c r="A260" s="107" t="s">
        <v>2376</v>
      </c>
      <c r="B260" s="2" t="s">
        <v>1167</v>
      </c>
      <c r="C260" s="73">
        <f>IF(A260=Summary!$B$9,Summary!$F$9,0)</f>
        <v>0</v>
      </c>
      <c r="D260" s="114">
        <f>VLOOKUP(A260,AAFTE!$A:$AE,3,0)</f>
        <v>62.3</v>
      </c>
      <c r="E260" s="149">
        <f>VLOOKUP($A260,'2024-25 Salary &amp; Benefits'!$A:$I,3,)</f>
        <v>1</v>
      </c>
      <c r="F260" s="149">
        <f>VLOOKUP($A260,'2024-25 Salary &amp; Benefits'!$A:$I,4,)</f>
        <v>1</v>
      </c>
      <c r="G260" s="150">
        <f>VLOOKUP(A260,'CEDARS District FRPL'!$A:$C,3,)</f>
        <v>0.67190000000000005</v>
      </c>
      <c r="H260" s="151">
        <f t="shared" si="33"/>
        <v>62.3</v>
      </c>
      <c r="I260" s="152">
        <f t="shared" si="34"/>
        <v>41.86</v>
      </c>
      <c r="J260" s="143">
        <f t="shared" si="31"/>
        <v>0.26800000000000002</v>
      </c>
      <c r="K260" s="145">
        <f>'2024-25 Salary &amp; Benefits'!E$6</f>
        <v>72728</v>
      </c>
      <c r="L260" s="145">
        <f>'2024-25 Salary &amp; Benefits'!F$6</f>
        <v>78209</v>
      </c>
      <c r="M260" s="9">
        <f t="shared" si="35"/>
        <v>19491.099999999999</v>
      </c>
      <c r="N260" s="9">
        <f t="shared" si="36"/>
        <v>1468.9099999999999</v>
      </c>
      <c r="O260" s="9">
        <f>'2024-25 Salary &amp; Benefits'!G$6</f>
        <v>14418.72</v>
      </c>
      <c r="P260" s="146">
        <f>'2024-25 Salary &amp; Benefits'!H$6</f>
        <v>0.18149999999999999</v>
      </c>
      <c r="Q260" s="146">
        <f>'2024-25 Salary &amp; Benefits'!I$6</f>
        <v>0.17510000000000001</v>
      </c>
      <c r="R260" s="9">
        <f t="shared" si="37"/>
        <v>7659.06</v>
      </c>
      <c r="S260" s="9">
        <f t="shared" si="32"/>
        <v>349.33</v>
      </c>
      <c r="T260" s="9">
        <f t="shared" si="38"/>
        <v>61.17</v>
      </c>
      <c r="U260" s="9">
        <f t="shared" si="39"/>
        <v>410.5</v>
      </c>
      <c r="V260" s="9">
        <f t="shared" si="40"/>
        <v>29029.57</v>
      </c>
    </row>
    <row r="261" spans="1:22">
      <c r="A261" s="107" t="s">
        <v>2516</v>
      </c>
      <c r="B261" s="2" t="s">
        <v>2131</v>
      </c>
      <c r="C261" s="73">
        <f>IF(A261=Summary!$B$9,Summary!$F$9,0)</f>
        <v>0</v>
      </c>
      <c r="D261" s="114">
        <f>VLOOKUP(A261,AAFTE!$A:$AE,3,0)</f>
        <v>131.80000000000001</v>
      </c>
      <c r="E261" s="149">
        <f>VLOOKUP($A261,'2024-25 Salary &amp; Benefits'!$A:$I,3,)</f>
        <v>1</v>
      </c>
      <c r="F261" s="149">
        <f>VLOOKUP($A261,'2024-25 Salary &amp; Benefits'!$A:$I,4,)</f>
        <v>1</v>
      </c>
      <c r="G261" s="150">
        <f>VLOOKUP(A261,'CEDARS District FRPL'!$A:$C,3,)</f>
        <v>0.4919</v>
      </c>
      <c r="H261" s="151">
        <f t="shared" si="33"/>
        <v>131.80000000000001</v>
      </c>
      <c r="I261" s="152">
        <f t="shared" si="34"/>
        <v>64.83</v>
      </c>
      <c r="J261" s="143">
        <f t="shared" si="31"/>
        <v>0.41399999999999998</v>
      </c>
      <c r="K261" s="145">
        <f>'2024-25 Salary &amp; Benefits'!E$6</f>
        <v>72728</v>
      </c>
      <c r="L261" s="145">
        <f>'2024-25 Salary &amp; Benefits'!F$6</f>
        <v>78209</v>
      </c>
      <c r="M261" s="9">
        <f t="shared" si="35"/>
        <v>30109.39</v>
      </c>
      <c r="N261" s="9">
        <f t="shared" si="36"/>
        <v>2269.1399999999994</v>
      </c>
      <c r="O261" s="9">
        <f>'2024-25 Salary &amp; Benefits'!G$6</f>
        <v>14418.72</v>
      </c>
      <c r="P261" s="146">
        <f>'2024-25 Salary &amp; Benefits'!H$6</f>
        <v>0.18149999999999999</v>
      </c>
      <c r="Q261" s="146">
        <f>'2024-25 Salary &amp; Benefits'!I$6</f>
        <v>0.17510000000000001</v>
      </c>
      <c r="R261" s="9">
        <f t="shared" si="37"/>
        <v>11831.53</v>
      </c>
      <c r="S261" s="9">
        <f t="shared" si="32"/>
        <v>539.64</v>
      </c>
      <c r="T261" s="9">
        <f t="shared" si="38"/>
        <v>94.49</v>
      </c>
      <c r="U261" s="9">
        <f t="shared" si="39"/>
        <v>634.13</v>
      </c>
      <c r="V261" s="9">
        <f t="shared" si="40"/>
        <v>44844.189999999995</v>
      </c>
    </row>
    <row r="262" spans="1:22">
      <c r="A262" s="107" t="s">
        <v>2452</v>
      </c>
      <c r="B262" s="2" t="s">
        <v>1738</v>
      </c>
      <c r="C262" s="73">
        <f>IF(A262=Summary!$B$9,Summary!$F$9,0)</f>
        <v>0</v>
      </c>
      <c r="D262" s="114">
        <f>VLOOKUP(A262,AAFTE!$A:$AE,3,0)</f>
        <v>4748.17</v>
      </c>
      <c r="E262" s="149">
        <f>VLOOKUP($A262,'2024-25 Salary &amp; Benefits'!$A:$I,3,)</f>
        <v>1.1200000000000001</v>
      </c>
      <c r="F262" s="149">
        <f>VLOOKUP($A262,'2024-25 Salary &amp; Benefits'!$A:$I,4,)</f>
        <v>1.1600000000000001</v>
      </c>
      <c r="G262" s="150">
        <f>VLOOKUP(A262,'CEDARS District FRPL'!$A:$C,3,)</f>
        <v>0.31269999999999998</v>
      </c>
      <c r="H262" s="151">
        <f t="shared" si="33"/>
        <v>4748.17</v>
      </c>
      <c r="I262" s="152">
        <f t="shared" si="34"/>
        <v>1484.75</v>
      </c>
      <c r="J262" s="143">
        <f t="shared" ref="J262:J325" si="41">ROUND((($I262*2.3975*36)/15)/900,3)</f>
        <v>9.4930000000000003</v>
      </c>
      <c r="K262" s="145">
        <f>'2024-25 Salary &amp; Benefits'!E$6</f>
        <v>72728</v>
      </c>
      <c r="L262" s="145">
        <f>'2024-25 Salary &amp; Benefits'!F$6</f>
        <v>78209</v>
      </c>
      <c r="M262" s="9">
        <f t="shared" si="35"/>
        <v>773255.73</v>
      </c>
      <c r="N262" s="9">
        <f t="shared" si="36"/>
        <v>87972.390000000014</v>
      </c>
      <c r="O262" s="9">
        <f>'2024-25 Salary &amp; Benefits'!G$6</f>
        <v>14418.72</v>
      </c>
      <c r="P262" s="146">
        <f>'2024-25 Salary &amp; Benefits'!H$6</f>
        <v>0.18149999999999999</v>
      </c>
      <c r="Q262" s="146">
        <f>'2024-25 Salary &amp; Benefits'!I$6</f>
        <v>0.17510000000000001</v>
      </c>
      <c r="R262" s="9">
        <f t="shared" si="37"/>
        <v>292626.78999999998</v>
      </c>
      <c r="S262" s="9">
        <f t="shared" ref="S262:S325" si="42">ROUND(((($L262*$F262*$J262)/180)*3),2)</f>
        <v>14353.8</v>
      </c>
      <c r="T262" s="9">
        <f t="shared" si="38"/>
        <v>2513.35</v>
      </c>
      <c r="U262" s="9">
        <f t="shared" si="39"/>
        <v>16867.149999999998</v>
      </c>
      <c r="V262" s="9">
        <f t="shared" si="40"/>
        <v>1170722.06</v>
      </c>
    </row>
    <row r="263" spans="1:22">
      <c r="A263" s="107" t="s">
        <v>2285</v>
      </c>
      <c r="B263" s="2" t="s">
        <v>398</v>
      </c>
      <c r="C263" s="73">
        <f>IF(A263=Summary!$B$9,Summary!$F$9,0)</f>
        <v>0</v>
      </c>
      <c r="D263" s="114">
        <f>VLOOKUP(A263,AAFTE!$A:$AE,3,0)</f>
        <v>10.14</v>
      </c>
      <c r="E263" s="149">
        <f>VLOOKUP($A263,'2024-25 Salary &amp; Benefits'!$A:$I,3,)</f>
        <v>1</v>
      </c>
      <c r="F263" s="149">
        <f>VLOOKUP($A263,'2024-25 Salary &amp; Benefits'!$A:$I,4,)</f>
        <v>1</v>
      </c>
      <c r="G263" s="150">
        <f>VLOOKUP(A263,'CEDARS District FRPL'!$A:$C,3,)</f>
        <v>0</v>
      </c>
      <c r="H263" s="151">
        <f t="shared" si="33"/>
        <v>10.14</v>
      </c>
      <c r="I263" s="152">
        <f t="shared" si="34"/>
        <v>0</v>
      </c>
      <c r="J263" s="143">
        <f t="shared" si="41"/>
        <v>0</v>
      </c>
      <c r="K263" s="145">
        <f>'2024-25 Salary &amp; Benefits'!E$6</f>
        <v>72728</v>
      </c>
      <c r="L263" s="145">
        <f>'2024-25 Salary &amp; Benefits'!F$6</f>
        <v>78209</v>
      </c>
      <c r="M263" s="9">
        <f t="shared" si="35"/>
        <v>0</v>
      </c>
      <c r="N263" s="9">
        <f t="shared" si="36"/>
        <v>0</v>
      </c>
      <c r="O263" s="9">
        <f>'2024-25 Salary &amp; Benefits'!G$6</f>
        <v>14418.72</v>
      </c>
      <c r="P263" s="146">
        <f>'2024-25 Salary &amp; Benefits'!H$6</f>
        <v>0.18149999999999999</v>
      </c>
      <c r="Q263" s="146">
        <f>'2024-25 Salary &amp; Benefits'!I$6</f>
        <v>0.17510000000000001</v>
      </c>
      <c r="R263" s="9">
        <f t="shared" si="37"/>
        <v>0</v>
      </c>
      <c r="S263" s="9">
        <f t="shared" si="42"/>
        <v>0</v>
      </c>
      <c r="T263" s="9">
        <f t="shared" si="38"/>
        <v>0</v>
      </c>
      <c r="U263" s="9">
        <f t="shared" si="39"/>
        <v>0</v>
      </c>
      <c r="V263" s="9">
        <f t="shared" si="40"/>
        <v>0</v>
      </c>
    </row>
    <row r="264" spans="1:22">
      <c r="A264" s="107" t="s">
        <v>2265</v>
      </c>
      <c r="B264" s="2" t="s">
        <v>291</v>
      </c>
      <c r="C264" s="73">
        <f>IF(A264=Summary!$B$9,Summary!$F$9,0)</f>
        <v>0</v>
      </c>
      <c r="D264" s="114">
        <f>VLOOKUP(A264,AAFTE!$A:$AE,3,0)</f>
        <v>725.62</v>
      </c>
      <c r="E264" s="149">
        <f>VLOOKUP($A264,'2024-25 Salary &amp; Benefits'!$A:$I,3,)</f>
        <v>1</v>
      </c>
      <c r="F264" s="149">
        <f>VLOOKUP($A264,'2024-25 Salary &amp; Benefits'!$A:$I,4,)</f>
        <v>1</v>
      </c>
      <c r="G264" s="150">
        <f>VLOOKUP(A264,'CEDARS District FRPL'!$A:$C,3,)</f>
        <v>0.79169999999999996</v>
      </c>
      <c r="H264" s="151">
        <f t="shared" si="33"/>
        <v>725.62</v>
      </c>
      <c r="I264" s="152">
        <f t="shared" si="34"/>
        <v>574.47</v>
      </c>
      <c r="J264" s="143">
        <f t="shared" si="41"/>
        <v>3.673</v>
      </c>
      <c r="K264" s="145">
        <f>'2024-25 Salary &amp; Benefits'!E$6</f>
        <v>72728</v>
      </c>
      <c r="L264" s="145">
        <f>'2024-25 Salary &amp; Benefits'!F$6</f>
        <v>78209</v>
      </c>
      <c r="M264" s="9">
        <f t="shared" si="35"/>
        <v>267129.94</v>
      </c>
      <c r="N264" s="9">
        <f t="shared" si="36"/>
        <v>20131.719999999972</v>
      </c>
      <c r="O264" s="9">
        <f>'2024-25 Salary &amp; Benefits'!G$6</f>
        <v>14418.72</v>
      </c>
      <c r="P264" s="146">
        <f>'2024-25 Salary &amp; Benefits'!H$6</f>
        <v>0.18149999999999999</v>
      </c>
      <c r="Q264" s="146">
        <f>'2024-25 Salary &amp; Benefits'!I$6</f>
        <v>0.17510000000000001</v>
      </c>
      <c r="R264" s="9">
        <f t="shared" si="37"/>
        <v>104969.11</v>
      </c>
      <c r="S264" s="9">
        <f t="shared" si="42"/>
        <v>4787.6899999999996</v>
      </c>
      <c r="T264" s="9">
        <f t="shared" si="38"/>
        <v>838.32</v>
      </c>
      <c r="U264" s="9">
        <f t="shared" si="39"/>
        <v>5626.0099999999993</v>
      </c>
      <c r="V264" s="9">
        <f t="shared" si="40"/>
        <v>397856.77999999997</v>
      </c>
    </row>
    <row r="265" spans="1:22">
      <c r="A265" s="107" t="s">
        <v>2243</v>
      </c>
      <c r="B265" s="2" t="s">
        <v>98</v>
      </c>
      <c r="C265" s="73">
        <f>IF(A265=Summary!$B$9,Summary!$F$9,0)</f>
        <v>0</v>
      </c>
      <c r="D265" s="114">
        <f>VLOOKUP(A265,AAFTE!$A:$AE,3,0)</f>
        <v>10.36</v>
      </c>
      <c r="E265" s="149">
        <f>VLOOKUP($A265,'2024-25 Salary &amp; Benefits'!$A:$I,3,)</f>
        <v>1</v>
      </c>
      <c r="F265" s="149">
        <f>VLOOKUP($A265,'2024-25 Salary &amp; Benefits'!$A:$I,4,)</f>
        <v>1</v>
      </c>
      <c r="G265" s="150">
        <f>VLOOKUP(A265,'CEDARS District FRPL'!$A:$C,3,)</f>
        <v>0</v>
      </c>
      <c r="H265" s="151">
        <f t="shared" ref="H265:H325" si="43">IF(C265&gt;0,C265,D265)</f>
        <v>10.36</v>
      </c>
      <c r="I265" s="152">
        <f t="shared" ref="I265:I325" si="44">ROUND(H265*G265,2)</f>
        <v>0</v>
      </c>
      <c r="J265" s="143">
        <f t="shared" si="41"/>
        <v>0</v>
      </c>
      <c r="K265" s="145">
        <f>'2024-25 Salary &amp; Benefits'!E$6</f>
        <v>72728</v>
      </c>
      <c r="L265" s="145">
        <f>'2024-25 Salary &amp; Benefits'!F$6</f>
        <v>78209</v>
      </c>
      <c r="M265" s="9">
        <f t="shared" ref="M265:M325" si="45">ROUND($E265*$K265*$J265,2)</f>
        <v>0</v>
      </c>
      <c r="N265" s="9">
        <f t="shared" ref="N265:N325" si="46">ROUND($L265*$F265*$J265,2)-$M265</f>
        <v>0</v>
      </c>
      <c r="O265" s="9">
        <f>'2024-25 Salary &amp; Benefits'!G$6</f>
        <v>14418.72</v>
      </c>
      <c r="P265" s="146">
        <f>'2024-25 Salary &amp; Benefits'!H$6</f>
        <v>0.18149999999999999</v>
      </c>
      <c r="Q265" s="146">
        <f>'2024-25 Salary &amp; Benefits'!I$6</f>
        <v>0.17510000000000001</v>
      </c>
      <c r="R265" s="9">
        <f t="shared" ref="R265:R325" si="47">ROUND(M265*P265+N265*Q265+J265*O265,2)</f>
        <v>0</v>
      </c>
      <c r="S265" s="9">
        <f t="shared" si="42"/>
        <v>0</v>
      </c>
      <c r="T265" s="9">
        <f t="shared" ref="T265:T325" si="48">ROUND(S265*Q265,2)</f>
        <v>0</v>
      </c>
      <c r="U265" s="9">
        <f t="shared" ref="U265:U325" si="49">SUM(S265:T265)</f>
        <v>0</v>
      </c>
      <c r="V265" s="9">
        <f t="shared" ref="V265:V325" si="50">SUM(R265,M265:N265,U265)</f>
        <v>0</v>
      </c>
    </row>
    <row r="266" spans="1:22">
      <c r="A266" s="107" t="s">
        <v>2408</v>
      </c>
      <c r="B266" s="2" t="s">
        <v>1277</v>
      </c>
      <c r="C266" s="73">
        <f>IF(A266=Summary!$B$9,Summary!$F$9,0)</f>
        <v>0</v>
      </c>
      <c r="D266" s="114">
        <f>VLOOKUP(A266,AAFTE!$A:$AE,3,0)</f>
        <v>3013.71</v>
      </c>
      <c r="E266" s="149">
        <f>VLOOKUP($A266,'2024-25 Salary &amp; Benefits'!$A:$I,3,)</f>
        <v>1.06</v>
      </c>
      <c r="F266" s="149">
        <f>VLOOKUP($A266,'2024-25 Salary &amp; Benefits'!$A:$I,4,)</f>
        <v>1.06</v>
      </c>
      <c r="G266" s="150">
        <f>VLOOKUP(A266,'CEDARS District FRPL'!$A:$C,3,)</f>
        <v>0.28189999999999998</v>
      </c>
      <c r="H266" s="151">
        <f t="shared" si="43"/>
        <v>3013.71</v>
      </c>
      <c r="I266" s="152">
        <f t="shared" si="44"/>
        <v>849.56</v>
      </c>
      <c r="J266" s="143">
        <f t="shared" si="41"/>
        <v>5.4320000000000004</v>
      </c>
      <c r="K266" s="145">
        <f>'2024-25 Salary &amp; Benefits'!E$6</f>
        <v>72728</v>
      </c>
      <c r="L266" s="145">
        <f>'2024-25 Salary &amp; Benefits'!F$6</f>
        <v>78209</v>
      </c>
      <c r="M266" s="9">
        <f t="shared" si="45"/>
        <v>418762.01</v>
      </c>
      <c r="N266" s="9">
        <f t="shared" si="46"/>
        <v>31559.159999999974</v>
      </c>
      <c r="O266" s="9">
        <f>'2024-25 Salary &amp; Benefits'!G$6</f>
        <v>14418.72</v>
      </c>
      <c r="P266" s="146">
        <f>'2024-25 Salary &amp; Benefits'!H$6</f>
        <v>0.18149999999999999</v>
      </c>
      <c r="Q266" s="146">
        <f>'2024-25 Salary &amp; Benefits'!I$6</f>
        <v>0.17510000000000001</v>
      </c>
      <c r="R266" s="9">
        <f t="shared" si="47"/>
        <v>159853.79999999999</v>
      </c>
      <c r="S266" s="9">
        <f t="shared" si="42"/>
        <v>7505.35</v>
      </c>
      <c r="T266" s="9">
        <f t="shared" si="48"/>
        <v>1314.19</v>
      </c>
      <c r="U266" s="9">
        <f t="shared" si="49"/>
        <v>8819.5400000000009</v>
      </c>
      <c r="V266" s="9">
        <f t="shared" si="50"/>
        <v>618994.51</v>
      </c>
    </row>
    <row r="267" spans="1:22">
      <c r="A267" s="107" t="s">
        <v>2512</v>
      </c>
      <c r="B267" s="2" t="s">
        <v>2123</v>
      </c>
      <c r="C267" s="73">
        <f>IF(A267=Summary!$B$9,Summary!$F$9,0)</f>
        <v>0</v>
      </c>
      <c r="D267" s="114">
        <f>VLOOKUP(A267,AAFTE!$A:$AE,3,0)</f>
        <v>30.57</v>
      </c>
      <c r="E267" s="149">
        <f>VLOOKUP($A267,'2024-25 Salary &amp; Benefits'!$A:$I,3,)</f>
        <v>1</v>
      </c>
      <c r="F267" s="149">
        <f>VLOOKUP($A267,'2024-25 Salary &amp; Benefits'!$A:$I,4,)</f>
        <v>1.04</v>
      </c>
      <c r="G267" s="150">
        <f>VLOOKUP(A267,'CEDARS District FRPL'!$A:$C,3,)</f>
        <v>0</v>
      </c>
      <c r="H267" s="151">
        <f t="shared" si="43"/>
        <v>30.57</v>
      </c>
      <c r="I267" s="152">
        <f t="shared" si="44"/>
        <v>0</v>
      </c>
      <c r="J267" s="143">
        <f t="shared" si="41"/>
        <v>0</v>
      </c>
      <c r="K267" s="145">
        <f>'2024-25 Salary &amp; Benefits'!E$6</f>
        <v>72728</v>
      </c>
      <c r="L267" s="145">
        <f>'2024-25 Salary &amp; Benefits'!F$6</f>
        <v>78209</v>
      </c>
      <c r="M267" s="9">
        <f t="shared" si="45"/>
        <v>0</v>
      </c>
      <c r="N267" s="9">
        <f t="shared" si="46"/>
        <v>0</v>
      </c>
      <c r="O267" s="9">
        <f>'2024-25 Salary &amp; Benefits'!G$6</f>
        <v>14418.72</v>
      </c>
      <c r="P267" s="146">
        <f>'2024-25 Salary &amp; Benefits'!H$6</f>
        <v>0.18149999999999999</v>
      </c>
      <c r="Q267" s="146">
        <f>'2024-25 Salary &amp; Benefits'!I$6</f>
        <v>0.17510000000000001</v>
      </c>
      <c r="R267" s="9">
        <f t="shared" si="47"/>
        <v>0</v>
      </c>
      <c r="S267" s="9">
        <f t="shared" si="42"/>
        <v>0</v>
      </c>
      <c r="T267" s="9">
        <f t="shared" si="48"/>
        <v>0</v>
      </c>
      <c r="U267" s="9">
        <f t="shared" si="49"/>
        <v>0</v>
      </c>
      <c r="V267" s="9">
        <f t="shared" si="50"/>
        <v>0</v>
      </c>
    </row>
    <row r="268" spans="1:22">
      <c r="A268" s="107" t="s">
        <v>2438</v>
      </c>
      <c r="B268" s="2" t="s">
        <v>1571</v>
      </c>
      <c r="C268" s="73">
        <f>IF(A268=Summary!$B$9,Summary!$F$9,0)</f>
        <v>0</v>
      </c>
      <c r="D268" s="114">
        <f>VLOOKUP(A268,AAFTE!$A:$AE,3,0)</f>
        <v>797.53000000000009</v>
      </c>
      <c r="E268" s="149">
        <f>VLOOKUP($A268,'2024-25 Salary &amp; Benefits'!$A:$I,3,)</f>
        <v>1</v>
      </c>
      <c r="F268" s="149">
        <f>VLOOKUP($A268,'2024-25 Salary &amp; Benefits'!$A:$I,4,)</f>
        <v>1</v>
      </c>
      <c r="G268" s="150">
        <f>VLOOKUP(A268,'CEDARS District FRPL'!$A:$C,3,)</f>
        <v>0.52869999999999995</v>
      </c>
      <c r="H268" s="151">
        <f t="shared" si="43"/>
        <v>797.53000000000009</v>
      </c>
      <c r="I268" s="152">
        <f t="shared" si="44"/>
        <v>421.65</v>
      </c>
      <c r="J268" s="143">
        <f t="shared" si="41"/>
        <v>2.6960000000000002</v>
      </c>
      <c r="K268" s="145">
        <f>'2024-25 Salary &amp; Benefits'!E$6</f>
        <v>72728</v>
      </c>
      <c r="L268" s="145">
        <f>'2024-25 Salary &amp; Benefits'!F$6</f>
        <v>78209</v>
      </c>
      <c r="M268" s="9">
        <f t="shared" si="45"/>
        <v>196074.69</v>
      </c>
      <c r="N268" s="9">
        <f t="shared" si="46"/>
        <v>14776.76999999999</v>
      </c>
      <c r="O268" s="9">
        <f>'2024-25 Salary &amp; Benefits'!G$6</f>
        <v>14418.72</v>
      </c>
      <c r="P268" s="146">
        <f>'2024-25 Salary &amp; Benefits'!H$6</f>
        <v>0.18149999999999999</v>
      </c>
      <c r="Q268" s="146">
        <f>'2024-25 Salary &amp; Benefits'!I$6</f>
        <v>0.17510000000000001</v>
      </c>
      <c r="R268" s="9">
        <f t="shared" si="47"/>
        <v>77047.839999999997</v>
      </c>
      <c r="S268" s="9">
        <f t="shared" si="42"/>
        <v>3514.19</v>
      </c>
      <c r="T268" s="9">
        <f t="shared" si="48"/>
        <v>615.33000000000004</v>
      </c>
      <c r="U268" s="9">
        <f t="shared" si="49"/>
        <v>4129.5200000000004</v>
      </c>
      <c r="V268" s="9">
        <f t="shared" si="50"/>
        <v>292028.82000000007</v>
      </c>
    </row>
    <row r="269" spans="1:22">
      <c r="A269" s="108" t="s">
        <v>2449</v>
      </c>
      <c r="B269" s="2" t="s">
        <v>1723</v>
      </c>
      <c r="C269" s="73">
        <f>IF(A269=Summary!$B$9,Summary!$F$9,0)</f>
        <v>0</v>
      </c>
      <c r="D269" s="114">
        <f>VLOOKUP(A269,AAFTE!$A:$AE,3,0)</f>
        <v>2038.61</v>
      </c>
      <c r="E269" s="149">
        <f>VLOOKUP($A269,'2024-25 Salary &amp; Benefits'!$A:$I,3,)</f>
        <v>1.18</v>
      </c>
      <c r="F269" s="149">
        <f>VLOOKUP($A269,'2024-25 Salary &amp; Benefits'!$A:$I,4,)</f>
        <v>1.18</v>
      </c>
      <c r="G269" s="150">
        <f>VLOOKUP(A269,'CEDARS District FRPL'!$A:$C,3,)</f>
        <v>0.55859999999999999</v>
      </c>
      <c r="H269" s="151">
        <f t="shared" si="43"/>
        <v>2038.61</v>
      </c>
      <c r="I269" s="152">
        <f t="shared" si="44"/>
        <v>1138.77</v>
      </c>
      <c r="J269" s="143">
        <f t="shared" si="41"/>
        <v>7.2809999999999997</v>
      </c>
      <c r="K269" s="145">
        <f>'2024-25 Salary &amp; Benefits'!E$6</f>
        <v>72728</v>
      </c>
      <c r="L269" s="145">
        <f>'2024-25 Salary &amp; Benefits'!F$6</f>
        <v>78209</v>
      </c>
      <c r="M269" s="9">
        <f t="shared" si="45"/>
        <v>624848.43000000005</v>
      </c>
      <c r="N269" s="9">
        <f t="shared" si="46"/>
        <v>47090.449999999953</v>
      </c>
      <c r="O269" s="9">
        <f>'2024-25 Salary &amp; Benefits'!G$6</f>
        <v>14418.72</v>
      </c>
      <c r="P269" s="146">
        <f>'2024-25 Salary &amp; Benefits'!H$6</f>
        <v>0.18149999999999999</v>
      </c>
      <c r="Q269" s="146">
        <f>'2024-25 Salary &amp; Benefits'!I$6</f>
        <v>0.17510000000000001</v>
      </c>
      <c r="R269" s="9">
        <f t="shared" si="47"/>
        <v>226638.23</v>
      </c>
      <c r="S269" s="9">
        <f t="shared" si="42"/>
        <v>11198.98</v>
      </c>
      <c r="T269" s="9">
        <f t="shared" si="48"/>
        <v>1960.94</v>
      </c>
      <c r="U269" s="9">
        <f t="shared" si="49"/>
        <v>13159.92</v>
      </c>
      <c r="V269" s="9">
        <f t="shared" si="50"/>
        <v>911737.03</v>
      </c>
    </row>
    <row r="270" spans="1:22">
      <c r="A270" s="107" t="s">
        <v>2551</v>
      </c>
      <c r="B270" s="2" t="s">
        <v>2582</v>
      </c>
      <c r="C270" s="73">
        <f>IF(A270=Summary!$B$9,Summary!$F$9,0)</f>
        <v>0</v>
      </c>
      <c r="D270" s="114">
        <f>VLOOKUP(A270,AAFTE!$A:$AE,3,0)</f>
        <v>541.92999999999995</v>
      </c>
      <c r="E270" s="149">
        <f>VLOOKUP($A270,'2024-25 Salary &amp; Benefits'!$A:$I,3,)</f>
        <v>1.18</v>
      </c>
      <c r="F270" s="149">
        <f>VLOOKUP($A270,'2024-25 Salary &amp; Benefits'!$A:$I,4,)</f>
        <v>1.18</v>
      </c>
      <c r="G270" s="150">
        <f>VLOOKUP(A270,'CEDARS District FRPL'!$A:$C,3,)</f>
        <v>0.40260000000000001</v>
      </c>
      <c r="H270" s="151">
        <f t="shared" si="43"/>
        <v>541.92999999999995</v>
      </c>
      <c r="I270" s="152">
        <f t="shared" si="44"/>
        <v>218.18</v>
      </c>
      <c r="J270" s="143">
        <f t="shared" si="41"/>
        <v>1.395</v>
      </c>
      <c r="K270" s="145">
        <f>'2024-25 Salary &amp; Benefits'!E$6</f>
        <v>72728</v>
      </c>
      <c r="L270" s="145">
        <f>'2024-25 Salary &amp; Benefits'!F$6</f>
        <v>78209</v>
      </c>
      <c r="M270" s="9">
        <f t="shared" si="45"/>
        <v>119717.56</v>
      </c>
      <c r="N270" s="9">
        <f t="shared" si="46"/>
        <v>9022.2700000000041</v>
      </c>
      <c r="O270" s="9">
        <f>'2024-25 Salary &amp; Benefits'!G$6</f>
        <v>14418.72</v>
      </c>
      <c r="P270" s="146">
        <f>'2024-25 Salary &amp; Benefits'!H$6</f>
        <v>0.18149999999999999</v>
      </c>
      <c r="Q270" s="146">
        <f>'2024-25 Salary &amp; Benefits'!I$6</f>
        <v>0.17510000000000001</v>
      </c>
      <c r="R270" s="9">
        <f t="shared" si="47"/>
        <v>43422.65</v>
      </c>
      <c r="S270" s="9">
        <f t="shared" si="42"/>
        <v>2145.66</v>
      </c>
      <c r="T270" s="9">
        <f t="shared" si="48"/>
        <v>375.71</v>
      </c>
      <c r="U270" s="9">
        <f t="shared" si="49"/>
        <v>2521.37</v>
      </c>
      <c r="V270" s="9">
        <f t="shared" si="50"/>
        <v>174683.84999999998</v>
      </c>
    </row>
    <row r="271" spans="1:22">
      <c r="A271" s="107" t="s">
        <v>2475</v>
      </c>
      <c r="B271" s="2" t="s">
        <v>1919</v>
      </c>
      <c r="C271" s="73">
        <f>IF(A271=Summary!$B$9,Summary!$F$9,0)</f>
        <v>0</v>
      </c>
      <c r="D271" s="114">
        <f>VLOOKUP(A271,AAFTE!$A:$AE,3,0)</f>
        <v>81.290000000000006</v>
      </c>
      <c r="E271" s="149">
        <f>VLOOKUP($A271,'2024-25 Salary &amp; Benefits'!$A:$I,3,)</f>
        <v>1</v>
      </c>
      <c r="F271" s="149">
        <f>VLOOKUP($A271,'2024-25 Salary &amp; Benefits'!$A:$I,4,)</f>
        <v>1</v>
      </c>
      <c r="G271" s="150">
        <f>VLOOKUP(A271,'CEDARS District FRPL'!$A:$C,3,)</f>
        <v>0.87339999999999995</v>
      </c>
      <c r="H271" s="151">
        <f t="shared" si="43"/>
        <v>81.290000000000006</v>
      </c>
      <c r="I271" s="152">
        <f t="shared" si="44"/>
        <v>71</v>
      </c>
      <c r="J271" s="143">
        <f t="shared" si="41"/>
        <v>0.45400000000000001</v>
      </c>
      <c r="K271" s="145">
        <f>'2024-25 Salary &amp; Benefits'!E$6</f>
        <v>72728</v>
      </c>
      <c r="L271" s="145">
        <f>'2024-25 Salary &amp; Benefits'!F$6</f>
        <v>78209</v>
      </c>
      <c r="M271" s="9">
        <f t="shared" si="45"/>
        <v>33018.51</v>
      </c>
      <c r="N271" s="9">
        <f t="shared" si="46"/>
        <v>2488.3799999999974</v>
      </c>
      <c r="O271" s="9">
        <f>'2024-25 Salary &amp; Benefits'!G$6</f>
        <v>14418.72</v>
      </c>
      <c r="P271" s="146">
        <f>'2024-25 Salary &amp; Benefits'!H$6</f>
        <v>0.18149999999999999</v>
      </c>
      <c r="Q271" s="146">
        <f>'2024-25 Salary &amp; Benefits'!I$6</f>
        <v>0.17510000000000001</v>
      </c>
      <c r="R271" s="9">
        <f t="shared" si="47"/>
        <v>12974.67</v>
      </c>
      <c r="S271" s="9">
        <f t="shared" si="42"/>
        <v>591.78</v>
      </c>
      <c r="T271" s="9">
        <f t="shared" si="48"/>
        <v>103.62</v>
      </c>
      <c r="U271" s="9">
        <f t="shared" si="49"/>
        <v>695.4</v>
      </c>
      <c r="V271" s="9">
        <f t="shared" si="50"/>
        <v>49176.959999999999</v>
      </c>
    </row>
    <row r="272" spans="1:22">
      <c r="A272" s="107" t="s">
        <v>2423</v>
      </c>
      <c r="B272" s="2" t="s">
        <v>1506</v>
      </c>
      <c r="C272" s="73">
        <f>IF(A272=Summary!$B$9,Summary!$F$9,0)</f>
        <v>0</v>
      </c>
      <c r="D272" s="114">
        <f>VLOOKUP(A272,AAFTE!$A:$AE,3,0)</f>
        <v>153</v>
      </c>
      <c r="E272" s="149">
        <f>VLOOKUP($A272,'2024-25 Salary &amp; Benefits'!$A:$I,3,)</f>
        <v>1.1200000000000001</v>
      </c>
      <c r="F272" s="149">
        <f>VLOOKUP($A272,'2024-25 Salary &amp; Benefits'!$A:$I,4,)</f>
        <v>1.1200000000000001</v>
      </c>
      <c r="G272" s="150">
        <f>VLOOKUP(A272,'CEDARS District FRPL'!$A:$C,3,)</f>
        <v>0.59119999999999995</v>
      </c>
      <c r="H272" s="151">
        <f t="shared" si="43"/>
        <v>153</v>
      </c>
      <c r="I272" s="152">
        <f t="shared" si="44"/>
        <v>90.45</v>
      </c>
      <c r="J272" s="143">
        <f t="shared" si="41"/>
        <v>0.57799999999999996</v>
      </c>
      <c r="K272" s="145">
        <f>'2024-25 Salary &amp; Benefits'!E$6</f>
        <v>72728</v>
      </c>
      <c r="L272" s="145">
        <f>'2024-25 Salary &amp; Benefits'!F$6</f>
        <v>78209</v>
      </c>
      <c r="M272" s="9">
        <f t="shared" si="45"/>
        <v>47081.2</v>
      </c>
      <c r="N272" s="9">
        <f t="shared" si="46"/>
        <v>3548.1800000000003</v>
      </c>
      <c r="O272" s="9">
        <f>'2024-25 Salary &amp; Benefits'!G$6</f>
        <v>14418.72</v>
      </c>
      <c r="P272" s="146">
        <f>'2024-25 Salary &amp; Benefits'!H$6</f>
        <v>0.18149999999999999</v>
      </c>
      <c r="Q272" s="146">
        <f>'2024-25 Salary &amp; Benefits'!I$6</f>
        <v>0.17510000000000001</v>
      </c>
      <c r="R272" s="9">
        <f t="shared" si="47"/>
        <v>17500.54</v>
      </c>
      <c r="S272" s="9">
        <f t="shared" si="42"/>
        <v>843.82</v>
      </c>
      <c r="T272" s="9">
        <f t="shared" si="48"/>
        <v>147.75</v>
      </c>
      <c r="U272" s="9">
        <f t="shared" si="49"/>
        <v>991.57</v>
      </c>
      <c r="V272" s="9">
        <f t="shared" si="50"/>
        <v>69121.490000000005</v>
      </c>
    </row>
    <row r="273" spans="1:22">
      <c r="A273" s="107" t="s">
        <v>2338</v>
      </c>
      <c r="B273" s="2" t="s">
        <v>1001</v>
      </c>
      <c r="C273" s="73">
        <f>IF(A273=Summary!$B$9,Summary!$F$9,0)</f>
        <v>0</v>
      </c>
      <c r="D273" s="114">
        <f>VLOOKUP(A273,AAFTE!$A:$AE,3,0)</f>
        <v>222.26</v>
      </c>
      <c r="E273" s="149">
        <f>VLOOKUP($A273,'2024-25 Salary &amp; Benefits'!$A:$I,3,)</f>
        <v>1.18</v>
      </c>
      <c r="F273" s="149">
        <f>VLOOKUP($A273,'2024-25 Salary &amp; Benefits'!$A:$I,4,)</f>
        <v>1.18</v>
      </c>
      <c r="G273" s="150">
        <f>VLOOKUP(A273,'CEDARS District FRPL'!$A:$C,3,)</f>
        <v>0.38290000000000002</v>
      </c>
      <c r="H273" s="151">
        <f t="shared" si="43"/>
        <v>222.26</v>
      </c>
      <c r="I273" s="152">
        <f t="shared" si="44"/>
        <v>85.1</v>
      </c>
      <c r="J273" s="143">
        <f t="shared" si="41"/>
        <v>0.54400000000000004</v>
      </c>
      <c r="K273" s="145">
        <f>'2024-25 Salary &amp; Benefits'!E$6</f>
        <v>72728</v>
      </c>
      <c r="L273" s="145">
        <f>'2024-25 Salary &amp; Benefits'!F$6</f>
        <v>78209</v>
      </c>
      <c r="M273" s="9">
        <f t="shared" si="45"/>
        <v>46685.56</v>
      </c>
      <c r="N273" s="9">
        <f t="shared" si="46"/>
        <v>3518.3600000000006</v>
      </c>
      <c r="O273" s="9">
        <f>'2024-25 Salary &amp; Benefits'!G$6</f>
        <v>14418.72</v>
      </c>
      <c r="P273" s="146">
        <f>'2024-25 Salary &amp; Benefits'!H$6</f>
        <v>0.18149999999999999</v>
      </c>
      <c r="Q273" s="146">
        <f>'2024-25 Salary &amp; Benefits'!I$6</f>
        <v>0.17510000000000001</v>
      </c>
      <c r="R273" s="9">
        <f t="shared" si="47"/>
        <v>16933.28</v>
      </c>
      <c r="S273" s="9">
        <f t="shared" si="42"/>
        <v>836.73</v>
      </c>
      <c r="T273" s="9">
        <f t="shared" si="48"/>
        <v>146.51</v>
      </c>
      <c r="U273" s="9">
        <f t="shared" si="49"/>
        <v>983.24</v>
      </c>
      <c r="V273" s="9">
        <f t="shared" si="50"/>
        <v>68120.44</v>
      </c>
    </row>
    <row r="274" spans="1:22">
      <c r="A274" s="107" t="s">
        <v>2413</v>
      </c>
      <c r="B274" s="2" t="s">
        <v>1381</v>
      </c>
      <c r="C274" s="73">
        <f>IF(A274=Summary!$B$9,Summary!$F$9,0)</f>
        <v>0</v>
      </c>
      <c r="D274" s="114">
        <f>VLOOKUP(A274,AAFTE!$A:$AE,3,0)</f>
        <v>10313.93</v>
      </c>
      <c r="E274" s="149">
        <f>VLOOKUP($A274,'2024-25 Salary &amp; Benefits'!$A:$I,3,)</f>
        <v>1.1200000000000001</v>
      </c>
      <c r="F274" s="149">
        <f>VLOOKUP($A274,'2024-25 Salary &amp; Benefits'!$A:$I,4,)</f>
        <v>1.1200000000000001</v>
      </c>
      <c r="G274" s="150">
        <f>VLOOKUP(A274,'CEDARS District FRPL'!$A:$C,3,)</f>
        <v>0.31950000000000001</v>
      </c>
      <c r="H274" s="151">
        <f t="shared" si="43"/>
        <v>10313.93</v>
      </c>
      <c r="I274" s="152">
        <f t="shared" si="44"/>
        <v>3295.3</v>
      </c>
      <c r="J274" s="143">
        <f t="shared" si="41"/>
        <v>21.068000000000001</v>
      </c>
      <c r="K274" s="145">
        <f>'2024-25 Salary &amp; Benefits'!E$6</f>
        <v>72728</v>
      </c>
      <c r="L274" s="145">
        <f>'2024-25 Salary &amp; Benefits'!F$6</f>
        <v>78209</v>
      </c>
      <c r="M274" s="9">
        <f t="shared" si="45"/>
        <v>1716101.52</v>
      </c>
      <c r="N274" s="9">
        <f t="shared" si="46"/>
        <v>129330.56000000006</v>
      </c>
      <c r="O274" s="9">
        <f>'2024-25 Salary &amp; Benefits'!G$6</f>
        <v>14418.72</v>
      </c>
      <c r="P274" s="146">
        <f>'2024-25 Salary &amp; Benefits'!H$6</f>
        <v>0.18149999999999999</v>
      </c>
      <c r="Q274" s="146">
        <f>'2024-25 Salary &amp; Benefits'!I$6</f>
        <v>0.17510000000000001</v>
      </c>
      <c r="R274" s="9">
        <f t="shared" si="47"/>
        <v>637891.80000000005</v>
      </c>
      <c r="S274" s="9">
        <f t="shared" si="42"/>
        <v>30757.200000000001</v>
      </c>
      <c r="T274" s="9">
        <f t="shared" si="48"/>
        <v>5385.59</v>
      </c>
      <c r="U274" s="9">
        <f t="shared" si="49"/>
        <v>36142.79</v>
      </c>
      <c r="V274" s="9">
        <f t="shared" si="50"/>
        <v>2519466.6700000004</v>
      </c>
    </row>
    <row r="275" spans="1:22">
      <c r="A275" s="107" t="s">
        <v>2525</v>
      </c>
      <c r="B275" s="2" t="s">
        <v>2184</v>
      </c>
      <c r="C275" s="73">
        <f>IF(A275=Summary!$B$9,Summary!$F$9,0)</f>
        <v>0</v>
      </c>
      <c r="D275" s="114">
        <f>VLOOKUP(A275,AAFTE!$A:$AE,3,0)</f>
        <v>6128.84</v>
      </c>
      <c r="E275" s="149">
        <f>VLOOKUP($A275,'2024-25 Salary &amp; Benefits'!$A:$I,3,)</f>
        <v>1</v>
      </c>
      <c r="F275" s="149">
        <f>VLOOKUP($A275,'2024-25 Salary &amp; Benefits'!$A:$I,4,)</f>
        <v>1</v>
      </c>
      <c r="G275" s="150">
        <f>VLOOKUP(A275,'CEDARS District FRPL'!$A:$C,3,)</f>
        <v>0.93879999999999997</v>
      </c>
      <c r="H275" s="151">
        <f t="shared" si="43"/>
        <v>6128.84</v>
      </c>
      <c r="I275" s="152">
        <f t="shared" si="44"/>
        <v>5753.75</v>
      </c>
      <c r="J275" s="143">
        <f t="shared" si="41"/>
        <v>36.786000000000001</v>
      </c>
      <c r="K275" s="145">
        <f>'2024-25 Salary &amp; Benefits'!E$6</f>
        <v>72728</v>
      </c>
      <c r="L275" s="145">
        <f>'2024-25 Salary &amp; Benefits'!F$6</f>
        <v>78209</v>
      </c>
      <c r="M275" s="9">
        <f t="shared" si="45"/>
        <v>2675372.21</v>
      </c>
      <c r="N275" s="9">
        <f t="shared" si="46"/>
        <v>201624.06000000006</v>
      </c>
      <c r="O275" s="9">
        <f>'2024-25 Salary &amp; Benefits'!G$6</f>
        <v>14418.72</v>
      </c>
      <c r="P275" s="146">
        <f>'2024-25 Salary &amp; Benefits'!H$6</f>
        <v>0.18149999999999999</v>
      </c>
      <c r="Q275" s="146">
        <f>'2024-25 Salary &amp; Benefits'!I$6</f>
        <v>0.17510000000000001</v>
      </c>
      <c r="R275" s="9">
        <f t="shared" si="47"/>
        <v>1051291.46</v>
      </c>
      <c r="S275" s="9">
        <f t="shared" si="42"/>
        <v>47949.94</v>
      </c>
      <c r="T275" s="9">
        <f t="shared" si="48"/>
        <v>8396.0300000000007</v>
      </c>
      <c r="U275" s="9">
        <f t="shared" si="49"/>
        <v>56345.97</v>
      </c>
      <c r="V275" s="9">
        <f t="shared" si="50"/>
        <v>3984633.7</v>
      </c>
    </row>
    <row r="276" spans="1:22">
      <c r="A276" s="107" t="s">
        <v>2346</v>
      </c>
      <c r="B276" s="2" t="s">
        <v>1069</v>
      </c>
      <c r="C276" s="73">
        <f>IF(A276=Summary!$B$9,Summary!$F$9,0)</f>
        <v>0</v>
      </c>
      <c r="D276" s="114">
        <f>VLOOKUP(A276,AAFTE!$A:$AE,3,0)</f>
        <v>76.64</v>
      </c>
      <c r="E276" s="149">
        <f>VLOOKUP($A276,'2024-25 Salary &amp; Benefits'!$A:$I,3,)</f>
        <v>1.18</v>
      </c>
      <c r="F276" s="149">
        <f>VLOOKUP($A276,'2024-25 Salary &amp; Benefits'!$A:$I,4,)</f>
        <v>1.18</v>
      </c>
      <c r="G276" s="150">
        <f>VLOOKUP(A276,'CEDARS District FRPL'!$A:$C,3,)</f>
        <v>0.61040000000000005</v>
      </c>
      <c r="H276" s="151">
        <f t="shared" si="43"/>
        <v>76.64</v>
      </c>
      <c r="I276" s="152">
        <f t="shared" si="44"/>
        <v>46.78</v>
      </c>
      <c r="J276" s="143">
        <f t="shared" si="41"/>
        <v>0.29899999999999999</v>
      </c>
      <c r="K276" s="145">
        <f>'2024-25 Salary &amp; Benefits'!E$6</f>
        <v>72728</v>
      </c>
      <c r="L276" s="145">
        <f>'2024-25 Salary &amp; Benefits'!F$6</f>
        <v>78209</v>
      </c>
      <c r="M276" s="9">
        <f t="shared" si="45"/>
        <v>25659.89</v>
      </c>
      <c r="N276" s="9">
        <f t="shared" si="46"/>
        <v>1933.8100000000013</v>
      </c>
      <c r="O276" s="9">
        <f>'2024-25 Salary &amp; Benefits'!G$6</f>
        <v>14418.72</v>
      </c>
      <c r="P276" s="146">
        <f>'2024-25 Salary &amp; Benefits'!H$6</f>
        <v>0.18149999999999999</v>
      </c>
      <c r="Q276" s="146">
        <f>'2024-25 Salary &amp; Benefits'!I$6</f>
        <v>0.17510000000000001</v>
      </c>
      <c r="R276" s="9">
        <f t="shared" si="47"/>
        <v>9307.08</v>
      </c>
      <c r="S276" s="9">
        <f t="shared" si="42"/>
        <v>459.89</v>
      </c>
      <c r="T276" s="9">
        <f t="shared" si="48"/>
        <v>80.53</v>
      </c>
      <c r="U276" s="9">
        <f t="shared" si="49"/>
        <v>540.41999999999996</v>
      </c>
      <c r="V276" s="9">
        <f t="shared" si="50"/>
        <v>37441.199999999997</v>
      </c>
    </row>
    <row r="277" spans="1:22">
      <c r="A277" s="107" t="s">
        <v>2410</v>
      </c>
      <c r="B277" s="2" t="s">
        <v>1315</v>
      </c>
      <c r="C277" s="73">
        <f>IF(A277=Summary!$B$9,Summary!$F$9,0)</f>
        <v>0</v>
      </c>
      <c r="D277" s="114">
        <f>VLOOKUP(A277,AAFTE!$A:$AE,3,0)</f>
        <v>26744.61</v>
      </c>
      <c r="E277" s="149">
        <f>VLOOKUP($A277,'2024-25 Salary &amp; Benefits'!$A:$I,3,)</f>
        <v>1.1200000000000001</v>
      </c>
      <c r="F277" s="149">
        <f>VLOOKUP($A277,'2024-25 Salary &amp; Benefits'!$A:$I,4,)</f>
        <v>1.1200000000000001</v>
      </c>
      <c r="G277" s="150">
        <f>VLOOKUP(A277,'CEDARS District FRPL'!$A:$C,3,)</f>
        <v>0.57509999999999994</v>
      </c>
      <c r="H277" s="151">
        <f t="shared" si="43"/>
        <v>26744.61</v>
      </c>
      <c r="I277" s="152">
        <f t="shared" si="44"/>
        <v>15380.83</v>
      </c>
      <c r="J277" s="143">
        <f t="shared" si="41"/>
        <v>98.334999999999994</v>
      </c>
      <c r="K277" s="145">
        <f>'2024-25 Salary &amp; Benefits'!E$6</f>
        <v>72728</v>
      </c>
      <c r="L277" s="145">
        <f>'2024-25 Salary &amp; Benefits'!F$6</f>
        <v>78209</v>
      </c>
      <c r="M277" s="9">
        <f t="shared" si="45"/>
        <v>8009912.8300000001</v>
      </c>
      <c r="N277" s="9">
        <f t="shared" si="46"/>
        <v>603651.02999999933</v>
      </c>
      <c r="O277" s="9">
        <f>'2024-25 Salary &amp; Benefits'!G$6</f>
        <v>14418.72</v>
      </c>
      <c r="P277" s="146">
        <f>'2024-25 Salary &amp; Benefits'!H$6</f>
        <v>0.18149999999999999</v>
      </c>
      <c r="Q277" s="146">
        <f>'2024-25 Salary &amp; Benefits'!I$6</f>
        <v>0.17510000000000001</v>
      </c>
      <c r="R277" s="9">
        <f t="shared" si="47"/>
        <v>2977363.31</v>
      </c>
      <c r="S277" s="9">
        <f t="shared" si="42"/>
        <v>143559.4</v>
      </c>
      <c r="T277" s="9">
        <f t="shared" si="48"/>
        <v>25137.25</v>
      </c>
      <c r="U277" s="9">
        <f t="shared" si="49"/>
        <v>168696.65</v>
      </c>
      <c r="V277" s="9">
        <f t="shared" si="50"/>
        <v>11759623.82</v>
      </c>
    </row>
    <row r="278" spans="1:22">
      <c r="A278" s="107" t="s">
        <v>2304</v>
      </c>
      <c r="B278" s="2" t="s">
        <v>494</v>
      </c>
      <c r="C278" s="73">
        <f>IF(A278=Summary!$B$9,Summary!$F$9,0)</f>
        <v>0</v>
      </c>
      <c r="D278" s="114">
        <f>VLOOKUP(A278,AAFTE!$A:$AE,3,0)</f>
        <v>184.74</v>
      </c>
      <c r="E278" s="149">
        <f>VLOOKUP($A278,'2024-25 Salary &amp; Benefits'!$A:$I,3,)</f>
        <v>1</v>
      </c>
      <c r="F278" s="149">
        <f>VLOOKUP($A278,'2024-25 Salary &amp; Benefits'!$A:$I,4,)</f>
        <v>1</v>
      </c>
      <c r="G278" s="150">
        <f>VLOOKUP(A278,'CEDARS District FRPL'!$A:$C,3,)</f>
        <v>0.77329999999999999</v>
      </c>
      <c r="H278" s="151">
        <f t="shared" si="43"/>
        <v>184.74</v>
      </c>
      <c r="I278" s="152">
        <f t="shared" si="44"/>
        <v>142.86000000000001</v>
      </c>
      <c r="J278" s="143">
        <f t="shared" si="41"/>
        <v>0.91300000000000003</v>
      </c>
      <c r="K278" s="145">
        <f>'2024-25 Salary &amp; Benefits'!E$6</f>
        <v>72728</v>
      </c>
      <c r="L278" s="145">
        <f>'2024-25 Salary &amp; Benefits'!F$6</f>
        <v>78209</v>
      </c>
      <c r="M278" s="9">
        <f t="shared" si="45"/>
        <v>66400.66</v>
      </c>
      <c r="N278" s="9">
        <f t="shared" si="46"/>
        <v>5004.1600000000035</v>
      </c>
      <c r="O278" s="9">
        <f>'2024-25 Salary &amp; Benefits'!G$6</f>
        <v>14418.72</v>
      </c>
      <c r="P278" s="146">
        <f>'2024-25 Salary &amp; Benefits'!H$6</f>
        <v>0.18149999999999999</v>
      </c>
      <c r="Q278" s="146">
        <f>'2024-25 Salary &amp; Benefits'!I$6</f>
        <v>0.17510000000000001</v>
      </c>
      <c r="R278" s="9">
        <f t="shared" si="47"/>
        <v>26092.240000000002</v>
      </c>
      <c r="S278" s="9">
        <f t="shared" si="42"/>
        <v>1190.08</v>
      </c>
      <c r="T278" s="9">
        <f t="shared" si="48"/>
        <v>208.38</v>
      </c>
      <c r="U278" s="9">
        <f t="shared" si="49"/>
        <v>1398.46</v>
      </c>
      <c r="V278" s="9">
        <f t="shared" si="50"/>
        <v>98895.520000000019</v>
      </c>
    </row>
    <row r="279" spans="1:22">
      <c r="A279" s="107" t="s">
        <v>2331</v>
      </c>
      <c r="B279" s="2" t="s">
        <v>819</v>
      </c>
      <c r="C279" s="73">
        <f>IF(A279=Summary!$B$9,Summary!$F$9,0)</f>
        <v>0</v>
      </c>
      <c r="D279" s="114">
        <f>VLOOKUP(A279,AAFTE!$A:$AE,3,0)</f>
        <v>8992.43</v>
      </c>
      <c r="E279" s="149">
        <f>VLOOKUP($A279,'2024-25 Salary &amp; Benefits'!$A:$I,3,)</f>
        <v>1.18</v>
      </c>
      <c r="F279" s="149">
        <f>VLOOKUP($A279,'2024-25 Salary &amp; Benefits'!$A:$I,4,)</f>
        <v>1.22</v>
      </c>
      <c r="G279" s="150">
        <f>VLOOKUP(A279,'CEDARS District FRPL'!$A:$C,3,)</f>
        <v>0.17549999999999999</v>
      </c>
      <c r="H279" s="151">
        <f t="shared" si="43"/>
        <v>8992.43</v>
      </c>
      <c r="I279" s="152">
        <f t="shared" si="44"/>
        <v>1578.17</v>
      </c>
      <c r="J279" s="143">
        <f t="shared" si="41"/>
        <v>10.09</v>
      </c>
      <c r="K279" s="145">
        <f>'2024-25 Salary &amp; Benefits'!E$6</f>
        <v>72728</v>
      </c>
      <c r="L279" s="145">
        <f>'2024-25 Salary &amp; Benefits'!F$6</f>
        <v>78209</v>
      </c>
      <c r="M279" s="9">
        <f t="shared" si="45"/>
        <v>865914.11</v>
      </c>
      <c r="N279" s="9">
        <f t="shared" si="46"/>
        <v>96823.040000000037</v>
      </c>
      <c r="O279" s="9">
        <f>'2024-25 Salary &amp; Benefits'!G$6</f>
        <v>14418.72</v>
      </c>
      <c r="P279" s="146">
        <f>'2024-25 Salary &amp; Benefits'!H$6</f>
        <v>0.18149999999999999</v>
      </c>
      <c r="Q279" s="146">
        <f>'2024-25 Salary &amp; Benefits'!I$6</f>
        <v>0.17510000000000001</v>
      </c>
      <c r="R279" s="9">
        <f t="shared" si="47"/>
        <v>319602.01</v>
      </c>
      <c r="S279" s="9">
        <f t="shared" si="42"/>
        <v>16045.62</v>
      </c>
      <c r="T279" s="9">
        <f t="shared" si="48"/>
        <v>2809.59</v>
      </c>
      <c r="U279" s="9">
        <f t="shared" si="49"/>
        <v>18855.21</v>
      </c>
      <c r="V279" s="9">
        <f t="shared" si="50"/>
        <v>1301194.3700000001</v>
      </c>
    </row>
    <row r="280" spans="1:22">
      <c r="A280" s="107" t="s">
        <v>2507</v>
      </c>
      <c r="B280" s="2" t="s">
        <v>2108</v>
      </c>
      <c r="C280" s="73">
        <f>IF(A280=Summary!$B$9,Summary!$F$9,0)</f>
        <v>0</v>
      </c>
      <c r="D280" s="114">
        <f>VLOOKUP(A280,AAFTE!$A:$AE,3,0)</f>
        <v>195.95999999999998</v>
      </c>
      <c r="E280" s="149">
        <f>VLOOKUP($A280,'2024-25 Salary &amp; Benefits'!$A:$I,3,)</f>
        <v>1.01</v>
      </c>
      <c r="F280" s="149">
        <f>VLOOKUP($A280,'2024-25 Salary &amp; Benefits'!$A:$I,4,)</f>
        <v>1.01</v>
      </c>
      <c r="G280" s="150">
        <f>VLOOKUP(A280,'CEDARS District FRPL'!$A:$C,3,)</f>
        <v>0.65629999999999999</v>
      </c>
      <c r="H280" s="151">
        <f t="shared" si="43"/>
        <v>195.95999999999998</v>
      </c>
      <c r="I280" s="152">
        <f t="shared" si="44"/>
        <v>128.61000000000001</v>
      </c>
      <c r="J280" s="143">
        <f t="shared" si="41"/>
        <v>0.82199999999999995</v>
      </c>
      <c r="K280" s="145">
        <f>'2024-25 Salary &amp; Benefits'!E$6</f>
        <v>72728</v>
      </c>
      <c r="L280" s="145">
        <f>'2024-25 Salary &amp; Benefits'!F$6</f>
        <v>78209</v>
      </c>
      <c r="M280" s="9">
        <f t="shared" si="45"/>
        <v>60380.24</v>
      </c>
      <c r="N280" s="9">
        <f t="shared" si="46"/>
        <v>4550.4400000000023</v>
      </c>
      <c r="O280" s="9">
        <f>'2024-25 Salary &amp; Benefits'!G$6</f>
        <v>14418.72</v>
      </c>
      <c r="P280" s="146">
        <f>'2024-25 Salary &amp; Benefits'!H$6</f>
        <v>0.18149999999999999</v>
      </c>
      <c r="Q280" s="146">
        <f>'2024-25 Salary &amp; Benefits'!I$6</f>
        <v>0.17510000000000001</v>
      </c>
      <c r="R280" s="9">
        <f t="shared" si="47"/>
        <v>23607.98</v>
      </c>
      <c r="S280" s="9">
        <f t="shared" si="42"/>
        <v>1082.18</v>
      </c>
      <c r="T280" s="9">
        <f t="shared" si="48"/>
        <v>189.49</v>
      </c>
      <c r="U280" s="9">
        <f t="shared" si="49"/>
        <v>1271.67</v>
      </c>
      <c r="V280" s="9">
        <f t="shared" si="50"/>
        <v>89810.33</v>
      </c>
    </row>
    <row r="281" spans="1:22">
      <c r="A281" s="107" t="s">
        <v>2488</v>
      </c>
      <c r="B281" s="2" t="s">
        <v>2005</v>
      </c>
      <c r="C281" s="73">
        <f>IF(A281=Summary!$B$9,Summary!$F$9,0)</f>
        <v>0</v>
      </c>
      <c r="D281" s="114">
        <f>VLOOKUP(A281,AAFTE!$A:$AE,3,0)</f>
        <v>1253.0899999999999</v>
      </c>
      <c r="E281" s="149">
        <f>VLOOKUP($A281,'2024-25 Salary &amp; Benefits'!$A:$I,3,)</f>
        <v>1</v>
      </c>
      <c r="F281" s="149">
        <f>VLOOKUP($A281,'2024-25 Salary &amp; Benefits'!$A:$I,4,)</f>
        <v>1</v>
      </c>
      <c r="G281" s="150">
        <f>VLOOKUP(A281,'CEDARS District FRPL'!$A:$C,3,)</f>
        <v>0.498</v>
      </c>
      <c r="H281" s="151">
        <f t="shared" si="43"/>
        <v>1253.0899999999999</v>
      </c>
      <c r="I281" s="152">
        <f t="shared" si="44"/>
        <v>624.04</v>
      </c>
      <c r="J281" s="143">
        <f t="shared" si="41"/>
        <v>3.99</v>
      </c>
      <c r="K281" s="145">
        <f>'2024-25 Salary &amp; Benefits'!E$6</f>
        <v>72728</v>
      </c>
      <c r="L281" s="145">
        <f>'2024-25 Salary &amp; Benefits'!F$6</f>
        <v>78209</v>
      </c>
      <c r="M281" s="9">
        <f t="shared" si="45"/>
        <v>290184.71999999997</v>
      </c>
      <c r="N281" s="9">
        <f t="shared" si="46"/>
        <v>21869.190000000002</v>
      </c>
      <c r="O281" s="9">
        <f>'2024-25 Salary &amp; Benefits'!G$6</f>
        <v>14418.72</v>
      </c>
      <c r="P281" s="146">
        <f>'2024-25 Salary &amp; Benefits'!H$6</f>
        <v>0.18149999999999999</v>
      </c>
      <c r="Q281" s="146">
        <f>'2024-25 Salary &amp; Benefits'!I$6</f>
        <v>0.17510000000000001</v>
      </c>
      <c r="R281" s="9">
        <f t="shared" si="47"/>
        <v>114028.51</v>
      </c>
      <c r="S281" s="9">
        <f t="shared" si="42"/>
        <v>5200.8999999999996</v>
      </c>
      <c r="T281" s="9">
        <f t="shared" si="48"/>
        <v>910.68</v>
      </c>
      <c r="U281" s="9">
        <f t="shared" si="49"/>
        <v>6111.58</v>
      </c>
      <c r="V281" s="9">
        <f t="shared" si="50"/>
        <v>432194</v>
      </c>
    </row>
    <row r="282" spans="1:22">
      <c r="A282" s="107" t="s">
        <v>2349</v>
      </c>
      <c r="B282" s="2" t="s">
        <v>1075</v>
      </c>
      <c r="C282" s="73">
        <f>IF(A282=Summary!$B$9,Summary!$F$9,0)</f>
        <v>0</v>
      </c>
      <c r="D282" s="114">
        <f>VLOOKUP(A282,AAFTE!$A:$AE,3,0)</f>
        <v>258.16999999999996</v>
      </c>
      <c r="E282" s="149">
        <f>VLOOKUP($A282,'2024-25 Salary &amp; Benefits'!$A:$I,3,)</f>
        <v>1.06</v>
      </c>
      <c r="F282" s="149">
        <f>VLOOKUP($A282,'2024-25 Salary &amp; Benefits'!$A:$I,4,)</f>
        <v>1.06</v>
      </c>
      <c r="G282" s="150">
        <f>VLOOKUP(A282,'CEDARS District FRPL'!$A:$C,3,)</f>
        <v>0.48</v>
      </c>
      <c r="H282" s="151">
        <f t="shared" si="43"/>
        <v>258.16999999999996</v>
      </c>
      <c r="I282" s="152">
        <f t="shared" si="44"/>
        <v>123.92</v>
      </c>
      <c r="J282" s="143">
        <f t="shared" si="41"/>
        <v>0.79200000000000004</v>
      </c>
      <c r="K282" s="145">
        <f>'2024-25 Salary &amp; Benefits'!E$6</f>
        <v>72728</v>
      </c>
      <c r="L282" s="145">
        <f>'2024-25 Salary &amp; Benefits'!F$6</f>
        <v>78209</v>
      </c>
      <c r="M282" s="9">
        <f t="shared" si="45"/>
        <v>61056.61</v>
      </c>
      <c r="N282" s="9">
        <f t="shared" si="46"/>
        <v>4601.4100000000035</v>
      </c>
      <c r="O282" s="9">
        <f>'2024-25 Salary &amp; Benefits'!G$6</f>
        <v>14418.72</v>
      </c>
      <c r="P282" s="146">
        <f>'2024-25 Salary &amp; Benefits'!H$6</f>
        <v>0.18149999999999999</v>
      </c>
      <c r="Q282" s="146">
        <f>'2024-25 Salary &amp; Benefits'!I$6</f>
        <v>0.17510000000000001</v>
      </c>
      <c r="R282" s="9">
        <f t="shared" si="47"/>
        <v>23307.11</v>
      </c>
      <c r="S282" s="9">
        <f t="shared" si="42"/>
        <v>1094.3</v>
      </c>
      <c r="T282" s="9">
        <f t="shared" si="48"/>
        <v>191.61</v>
      </c>
      <c r="U282" s="9">
        <f t="shared" si="49"/>
        <v>1285.9099999999999</v>
      </c>
      <c r="V282" s="9">
        <f t="shared" si="50"/>
        <v>90251.040000000008</v>
      </c>
    </row>
    <row r="283" spans="1:22">
      <c r="A283" s="107" t="s">
        <v>2370</v>
      </c>
      <c r="B283" s="2" t="s">
        <v>1141</v>
      </c>
      <c r="C283" s="73">
        <f>IF(A283=Summary!$B$9,Summary!$F$9,0)</f>
        <v>0</v>
      </c>
      <c r="D283" s="114">
        <f>VLOOKUP(A283,AAFTE!$A:$AE,3,0)</f>
        <v>848.49</v>
      </c>
      <c r="E283" s="149">
        <f>VLOOKUP($A283,'2024-25 Salary &amp; Benefits'!$A:$I,3,)</f>
        <v>1.01</v>
      </c>
      <c r="F283" s="149">
        <f>VLOOKUP($A283,'2024-25 Salary &amp; Benefits'!$A:$I,4,)</f>
        <v>1.01</v>
      </c>
      <c r="G283" s="150">
        <f>VLOOKUP(A283,'CEDARS District FRPL'!$A:$C,3,)</f>
        <v>0.52639999999999998</v>
      </c>
      <c r="H283" s="151">
        <f t="shared" si="43"/>
        <v>848.49</v>
      </c>
      <c r="I283" s="152">
        <f t="shared" si="44"/>
        <v>446.65</v>
      </c>
      <c r="J283" s="143">
        <f t="shared" si="41"/>
        <v>2.8559999999999999</v>
      </c>
      <c r="K283" s="145">
        <f>'2024-25 Salary &amp; Benefits'!E$6</f>
        <v>72728</v>
      </c>
      <c r="L283" s="145">
        <f>'2024-25 Salary &amp; Benefits'!F$6</f>
        <v>78209</v>
      </c>
      <c r="M283" s="9">
        <f t="shared" si="45"/>
        <v>209788.28</v>
      </c>
      <c r="N283" s="9">
        <f t="shared" si="46"/>
        <v>15810.26999999999</v>
      </c>
      <c r="O283" s="9">
        <f>'2024-25 Salary &amp; Benefits'!G$6</f>
        <v>14418.72</v>
      </c>
      <c r="P283" s="146">
        <f>'2024-25 Salary &amp; Benefits'!H$6</f>
        <v>0.18149999999999999</v>
      </c>
      <c r="Q283" s="146">
        <f>'2024-25 Salary &amp; Benefits'!I$6</f>
        <v>0.17510000000000001</v>
      </c>
      <c r="R283" s="9">
        <f t="shared" si="47"/>
        <v>82024.820000000007</v>
      </c>
      <c r="S283" s="9">
        <f t="shared" si="42"/>
        <v>3759.98</v>
      </c>
      <c r="T283" s="9">
        <f t="shared" si="48"/>
        <v>658.37</v>
      </c>
      <c r="U283" s="9">
        <f t="shared" si="49"/>
        <v>4418.3500000000004</v>
      </c>
      <c r="V283" s="9">
        <f t="shared" si="50"/>
        <v>312041.71999999997</v>
      </c>
    </row>
    <row r="284" spans="1:22">
      <c r="A284" s="107" t="s">
        <v>2397</v>
      </c>
      <c r="B284" s="2" t="s">
        <v>1239</v>
      </c>
      <c r="C284" s="73">
        <f>IF(A284=Summary!$B$9,Summary!$F$9,0)</f>
        <v>0</v>
      </c>
      <c r="D284" s="114">
        <f>VLOOKUP(A284,AAFTE!$A:$AE,3,0)</f>
        <v>1103.3900000000001</v>
      </c>
      <c r="E284" s="149">
        <f>VLOOKUP($A284,'2024-25 Salary &amp; Benefits'!$A:$I,3,)</f>
        <v>1</v>
      </c>
      <c r="F284" s="149">
        <f>VLOOKUP($A284,'2024-25 Salary &amp; Benefits'!$A:$I,4,)</f>
        <v>1</v>
      </c>
      <c r="G284" s="150">
        <f>VLOOKUP(A284,'CEDARS District FRPL'!$A:$C,3,)</f>
        <v>0.72519999999999996</v>
      </c>
      <c r="H284" s="151">
        <f t="shared" si="43"/>
        <v>1103.3900000000001</v>
      </c>
      <c r="I284" s="152">
        <f t="shared" si="44"/>
        <v>800.18</v>
      </c>
      <c r="J284" s="143">
        <f t="shared" si="41"/>
        <v>5.1159999999999997</v>
      </c>
      <c r="K284" s="145">
        <f>'2024-25 Salary &amp; Benefits'!E$6</f>
        <v>72728</v>
      </c>
      <c r="L284" s="145">
        <f>'2024-25 Salary &amp; Benefits'!F$6</f>
        <v>78209</v>
      </c>
      <c r="M284" s="9">
        <f t="shared" si="45"/>
        <v>372076.45</v>
      </c>
      <c r="N284" s="9">
        <f t="shared" si="46"/>
        <v>28040.789999999979</v>
      </c>
      <c r="O284" s="9">
        <f>'2024-25 Salary &amp; Benefits'!G$6</f>
        <v>14418.72</v>
      </c>
      <c r="P284" s="146">
        <f>'2024-25 Salary &amp; Benefits'!H$6</f>
        <v>0.18149999999999999</v>
      </c>
      <c r="Q284" s="146">
        <f>'2024-25 Salary &amp; Benefits'!I$6</f>
        <v>0.17510000000000001</v>
      </c>
      <c r="R284" s="9">
        <f t="shared" si="47"/>
        <v>146207.99</v>
      </c>
      <c r="S284" s="9">
        <f t="shared" si="42"/>
        <v>6668.62</v>
      </c>
      <c r="T284" s="9">
        <f t="shared" si="48"/>
        <v>1167.68</v>
      </c>
      <c r="U284" s="9">
        <f t="shared" si="49"/>
        <v>7836.3</v>
      </c>
      <c r="V284" s="9">
        <f t="shared" si="50"/>
        <v>554161.53</v>
      </c>
    </row>
    <row r="285" spans="1:22">
      <c r="A285" s="107" t="s">
        <v>2526</v>
      </c>
      <c r="B285" s="2" t="s">
        <v>2192</v>
      </c>
      <c r="C285" s="73">
        <f>IF(A285=Summary!$B$9,Summary!$F$9,0)</f>
        <v>0</v>
      </c>
      <c r="D285" s="114">
        <f>VLOOKUP(A285,AAFTE!$A:$AE,3,0)</f>
        <v>3934.93</v>
      </c>
      <c r="E285" s="149">
        <f>VLOOKUP($A285,'2024-25 Salary &amp; Benefits'!$A:$I,3,)</f>
        <v>1</v>
      </c>
      <c r="F285" s="149">
        <f>VLOOKUP($A285,'2024-25 Salary &amp; Benefits'!$A:$I,4,)</f>
        <v>1</v>
      </c>
      <c r="G285" s="150">
        <f>VLOOKUP(A285,'CEDARS District FRPL'!$A:$C,3,)</f>
        <v>0.93710000000000004</v>
      </c>
      <c r="H285" s="151">
        <f t="shared" si="43"/>
        <v>3934.93</v>
      </c>
      <c r="I285" s="152">
        <f t="shared" si="44"/>
        <v>3687.42</v>
      </c>
      <c r="J285" s="143">
        <f t="shared" si="41"/>
        <v>23.574999999999999</v>
      </c>
      <c r="K285" s="145">
        <f>'2024-25 Salary &amp; Benefits'!E$6</f>
        <v>72728</v>
      </c>
      <c r="L285" s="145">
        <f>'2024-25 Salary &amp; Benefits'!F$6</f>
        <v>78209</v>
      </c>
      <c r="M285" s="9">
        <f t="shared" si="45"/>
        <v>1714562.6</v>
      </c>
      <c r="N285" s="9">
        <f t="shared" si="46"/>
        <v>129214.57999999984</v>
      </c>
      <c r="O285" s="9">
        <f>'2024-25 Salary &amp; Benefits'!G$6</f>
        <v>14418.72</v>
      </c>
      <c r="P285" s="146">
        <f>'2024-25 Salary &amp; Benefits'!H$6</f>
        <v>0.18149999999999999</v>
      </c>
      <c r="Q285" s="146">
        <f>'2024-25 Salary &amp; Benefits'!I$6</f>
        <v>0.17510000000000001</v>
      </c>
      <c r="R285" s="9">
        <f t="shared" si="47"/>
        <v>673739.91</v>
      </c>
      <c r="S285" s="9">
        <f t="shared" si="42"/>
        <v>30729.62</v>
      </c>
      <c r="T285" s="9">
        <f t="shared" si="48"/>
        <v>5380.76</v>
      </c>
      <c r="U285" s="9">
        <f t="shared" si="49"/>
        <v>36110.379999999997</v>
      </c>
      <c r="V285" s="9">
        <f t="shared" si="50"/>
        <v>2553627.4699999997</v>
      </c>
    </row>
    <row r="286" spans="1:22">
      <c r="A286" s="107" t="s">
        <v>2493</v>
      </c>
      <c r="B286" s="2" t="s">
        <v>2026</v>
      </c>
      <c r="C286" s="73">
        <f>IF(A286=Summary!$B$9,Summary!$F$9,0)</f>
        <v>0</v>
      </c>
      <c r="D286" s="114">
        <f>VLOOKUP(A286,AAFTE!$A:$AE,3,0)</f>
        <v>234.12</v>
      </c>
      <c r="E286" s="149">
        <f>VLOOKUP($A286,'2024-25 Salary &amp; Benefits'!$A:$I,3,)</f>
        <v>1</v>
      </c>
      <c r="F286" s="149">
        <f>VLOOKUP($A286,'2024-25 Salary &amp; Benefits'!$A:$I,4,)</f>
        <v>1</v>
      </c>
      <c r="G286" s="150">
        <f>VLOOKUP(A286,'CEDARS District FRPL'!$A:$C,3,)</f>
        <v>0.55400000000000005</v>
      </c>
      <c r="H286" s="151">
        <f t="shared" si="43"/>
        <v>234.12</v>
      </c>
      <c r="I286" s="152">
        <f t="shared" si="44"/>
        <v>129.69999999999999</v>
      </c>
      <c r="J286" s="143">
        <f t="shared" si="41"/>
        <v>0.82899999999999996</v>
      </c>
      <c r="K286" s="145">
        <f>'2024-25 Salary &amp; Benefits'!E$6</f>
        <v>72728</v>
      </c>
      <c r="L286" s="145">
        <f>'2024-25 Salary &amp; Benefits'!F$6</f>
        <v>78209</v>
      </c>
      <c r="M286" s="9">
        <f t="shared" si="45"/>
        <v>60291.51</v>
      </c>
      <c r="N286" s="9">
        <f t="shared" si="46"/>
        <v>4543.75</v>
      </c>
      <c r="O286" s="9">
        <f>'2024-25 Salary &amp; Benefits'!G$6</f>
        <v>14418.72</v>
      </c>
      <c r="P286" s="146">
        <f>'2024-25 Salary &amp; Benefits'!H$6</f>
        <v>0.18149999999999999</v>
      </c>
      <c r="Q286" s="146">
        <f>'2024-25 Salary &amp; Benefits'!I$6</f>
        <v>0.17510000000000001</v>
      </c>
      <c r="R286" s="9">
        <f t="shared" si="47"/>
        <v>23691.64</v>
      </c>
      <c r="S286" s="9">
        <f t="shared" si="42"/>
        <v>1080.5899999999999</v>
      </c>
      <c r="T286" s="9">
        <f t="shared" si="48"/>
        <v>189.21</v>
      </c>
      <c r="U286" s="9">
        <f t="shared" si="49"/>
        <v>1269.8</v>
      </c>
      <c r="V286" s="9">
        <f t="shared" si="50"/>
        <v>89796.7</v>
      </c>
    </row>
    <row r="287" spans="1:22">
      <c r="A287" s="107" t="s">
        <v>2267</v>
      </c>
      <c r="B287" s="2" t="s">
        <v>308</v>
      </c>
      <c r="C287" s="73">
        <f>IF(A287=Summary!$B$9,Summary!$F$9,0)</f>
        <v>0</v>
      </c>
      <c r="D287" s="114">
        <f>VLOOKUP(A287,AAFTE!$A:$AE,3,0)</f>
        <v>675.3</v>
      </c>
      <c r="E287" s="149">
        <f>VLOOKUP($A287,'2024-25 Salary &amp; Benefits'!$A:$I,3,)</f>
        <v>1.01</v>
      </c>
      <c r="F287" s="149">
        <f>VLOOKUP($A287,'2024-25 Salary &amp; Benefits'!$A:$I,4,)</f>
        <v>1.01</v>
      </c>
      <c r="G287" s="150">
        <f>VLOOKUP(A287,'CEDARS District FRPL'!$A:$C,3,)</f>
        <v>0.44779999999999998</v>
      </c>
      <c r="H287" s="151">
        <f t="shared" si="43"/>
        <v>675.3</v>
      </c>
      <c r="I287" s="152">
        <f t="shared" si="44"/>
        <v>302.39999999999998</v>
      </c>
      <c r="J287" s="143">
        <f t="shared" si="41"/>
        <v>1.9330000000000001</v>
      </c>
      <c r="K287" s="145">
        <f>'2024-25 Salary &amp; Benefits'!E$6</f>
        <v>72728</v>
      </c>
      <c r="L287" s="145">
        <f>'2024-25 Salary &amp; Benefits'!F$6</f>
        <v>78209</v>
      </c>
      <c r="M287" s="9">
        <f t="shared" si="45"/>
        <v>141989.06</v>
      </c>
      <c r="N287" s="9">
        <f t="shared" si="46"/>
        <v>10700.720000000001</v>
      </c>
      <c r="O287" s="9">
        <f>'2024-25 Salary &amp; Benefits'!G$6</f>
        <v>14418.72</v>
      </c>
      <c r="P287" s="146">
        <f>'2024-25 Salary &amp; Benefits'!H$6</f>
        <v>0.18149999999999999</v>
      </c>
      <c r="Q287" s="146">
        <f>'2024-25 Salary &amp; Benefits'!I$6</f>
        <v>0.17510000000000001</v>
      </c>
      <c r="R287" s="9">
        <f t="shared" si="47"/>
        <v>55516.1</v>
      </c>
      <c r="S287" s="9">
        <f t="shared" si="42"/>
        <v>2544.83</v>
      </c>
      <c r="T287" s="9">
        <f t="shared" si="48"/>
        <v>445.6</v>
      </c>
      <c r="U287" s="9">
        <f t="shared" si="49"/>
        <v>2990.43</v>
      </c>
      <c r="V287" s="9">
        <f t="shared" si="50"/>
        <v>211196.31</v>
      </c>
    </row>
    <row r="288" spans="1:22">
      <c r="A288" s="107" t="s">
        <v>2356</v>
      </c>
      <c r="B288" s="2" t="s">
        <v>1097</v>
      </c>
      <c r="C288" s="73">
        <f>IF(A288=Summary!$B$9,Summary!$F$9,0)</f>
        <v>0</v>
      </c>
      <c r="D288" s="114">
        <f>VLOOKUP(A288,AAFTE!$A:$AE,3,0)</f>
        <v>205.5</v>
      </c>
      <c r="E288" s="149">
        <f>VLOOKUP($A288,'2024-25 Salary &amp; Benefits'!$A:$I,3,)</f>
        <v>1</v>
      </c>
      <c r="F288" s="149">
        <f>VLOOKUP($A288,'2024-25 Salary &amp; Benefits'!$A:$I,4,)</f>
        <v>1</v>
      </c>
      <c r="G288" s="150">
        <f>VLOOKUP(A288,'CEDARS District FRPL'!$A:$C,3,)</f>
        <v>0.2767</v>
      </c>
      <c r="H288" s="151">
        <f t="shared" si="43"/>
        <v>205.5</v>
      </c>
      <c r="I288" s="152">
        <f t="shared" si="44"/>
        <v>56.86</v>
      </c>
      <c r="J288" s="143">
        <f t="shared" si="41"/>
        <v>0.36399999999999999</v>
      </c>
      <c r="K288" s="145">
        <f>'2024-25 Salary &amp; Benefits'!E$6</f>
        <v>72728</v>
      </c>
      <c r="L288" s="145">
        <f>'2024-25 Salary &amp; Benefits'!F$6</f>
        <v>78209</v>
      </c>
      <c r="M288" s="9">
        <f t="shared" si="45"/>
        <v>26472.99</v>
      </c>
      <c r="N288" s="9">
        <f t="shared" si="46"/>
        <v>1995.0900000000001</v>
      </c>
      <c r="O288" s="9">
        <f>'2024-25 Salary &amp; Benefits'!G$6</f>
        <v>14418.72</v>
      </c>
      <c r="P288" s="146">
        <f>'2024-25 Salary &amp; Benefits'!H$6</f>
        <v>0.18149999999999999</v>
      </c>
      <c r="Q288" s="146">
        <f>'2024-25 Salary &amp; Benefits'!I$6</f>
        <v>0.17510000000000001</v>
      </c>
      <c r="R288" s="9">
        <f t="shared" si="47"/>
        <v>10402.6</v>
      </c>
      <c r="S288" s="9">
        <f t="shared" si="42"/>
        <v>474.47</v>
      </c>
      <c r="T288" s="9">
        <f t="shared" si="48"/>
        <v>83.08</v>
      </c>
      <c r="U288" s="9">
        <f t="shared" si="49"/>
        <v>557.55000000000007</v>
      </c>
      <c r="V288" s="9">
        <f t="shared" si="50"/>
        <v>39428.23000000001</v>
      </c>
    </row>
    <row r="289" spans="1:22">
      <c r="A289" s="107" t="s">
        <v>2328</v>
      </c>
      <c r="B289" s="2" t="s">
        <v>787</v>
      </c>
      <c r="C289" s="73">
        <f>IF(A289=Summary!$B$9,Summary!$F$9,0)</f>
        <v>0</v>
      </c>
      <c r="D289" s="114">
        <f>VLOOKUP(A289,AAFTE!$A:$AE,3,0)</f>
        <v>2705.22</v>
      </c>
      <c r="E289" s="149">
        <f>VLOOKUP($A289,'2024-25 Salary &amp; Benefits'!$A:$I,3,)</f>
        <v>1.18</v>
      </c>
      <c r="F289" s="149">
        <f>VLOOKUP($A289,'2024-25 Salary &amp; Benefits'!$A:$I,4,)</f>
        <v>1.18</v>
      </c>
      <c r="G289" s="150">
        <f>VLOOKUP(A289,'CEDARS District FRPL'!$A:$C,3,)</f>
        <v>0.749</v>
      </c>
      <c r="H289" s="151">
        <f t="shared" si="43"/>
        <v>2705.22</v>
      </c>
      <c r="I289" s="152">
        <f t="shared" si="44"/>
        <v>2026.21</v>
      </c>
      <c r="J289" s="143">
        <f t="shared" si="41"/>
        <v>12.954000000000001</v>
      </c>
      <c r="K289" s="145">
        <f>'2024-25 Salary &amp; Benefits'!E$6</f>
        <v>72728</v>
      </c>
      <c r="L289" s="145">
        <f>'2024-25 Salary &amp; Benefits'!F$6</f>
        <v>78209</v>
      </c>
      <c r="M289" s="9">
        <f t="shared" si="45"/>
        <v>1111699.8400000001</v>
      </c>
      <c r="N289" s="9">
        <f t="shared" si="46"/>
        <v>83781.039999999804</v>
      </c>
      <c r="O289" s="9">
        <f>'2024-25 Salary &amp; Benefits'!G$6</f>
        <v>14418.72</v>
      </c>
      <c r="P289" s="146">
        <f>'2024-25 Salary &amp; Benefits'!H$6</f>
        <v>0.18149999999999999</v>
      </c>
      <c r="Q289" s="146">
        <f>'2024-25 Salary &amp; Benefits'!I$6</f>
        <v>0.17510000000000001</v>
      </c>
      <c r="R289" s="9">
        <f t="shared" si="47"/>
        <v>403223.68</v>
      </c>
      <c r="S289" s="9">
        <f t="shared" si="42"/>
        <v>19924.68</v>
      </c>
      <c r="T289" s="9">
        <f t="shared" si="48"/>
        <v>3488.81</v>
      </c>
      <c r="U289" s="9">
        <f t="shared" si="49"/>
        <v>23413.49</v>
      </c>
      <c r="V289" s="9">
        <f t="shared" si="50"/>
        <v>1622118.0499999998</v>
      </c>
    </row>
    <row r="290" spans="1:22">
      <c r="A290" s="107" t="s">
        <v>2483</v>
      </c>
      <c r="B290" s="2" t="s">
        <v>1969</v>
      </c>
      <c r="C290" s="73">
        <f>IF(A290=Summary!$B$9,Summary!$F$9,0)</f>
        <v>0</v>
      </c>
      <c r="D290" s="114">
        <f>VLOOKUP(A290,AAFTE!$A:$AE,3,0)</f>
        <v>6544.52</v>
      </c>
      <c r="E290" s="149">
        <f>VLOOKUP($A290,'2024-25 Salary &amp; Benefits'!$A:$I,3,)</f>
        <v>1</v>
      </c>
      <c r="F290" s="149">
        <f>VLOOKUP($A290,'2024-25 Salary &amp; Benefits'!$A:$I,4,)</f>
        <v>1</v>
      </c>
      <c r="G290" s="150">
        <f>VLOOKUP(A290,'CEDARS District FRPL'!$A:$C,3,)</f>
        <v>0.3211</v>
      </c>
      <c r="H290" s="151">
        <f t="shared" si="43"/>
        <v>6544.52</v>
      </c>
      <c r="I290" s="152">
        <f t="shared" si="44"/>
        <v>2101.4499999999998</v>
      </c>
      <c r="J290" s="143">
        <f t="shared" si="41"/>
        <v>13.435</v>
      </c>
      <c r="K290" s="145">
        <f>'2024-25 Salary &amp; Benefits'!E$6</f>
        <v>72728</v>
      </c>
      <c r="L290" s="145">
        <f>'2024-25 Salary &amp; Benefits'!F$6</f>
        <v>78209</v>
      </c>
      <c r="M290" s="9">
        <f t="shared" si="45"/>
        <v>977100.68</v>
      </c>
      <c r="N290" s="9">
        <f t="shared" si="46"/>
        <v>73637.239999999874</v>
      </c>
      <c r="O290" s="9">
        <f>'2024-25 Salary &amp; Benefits'!G$6</f>
        <v>14418.72</v>
      </c>
      <c r="P290" s="146">
        <f>'2024-25 Salary &amp; Benefits'!H$6</f>
        <v>0.18149999999999999</v>
      </c>
      <c r="Q290" s="146">
        <f>'2024-25 Salary &amp; Benefits'!I$6</f>
        <v>0.17510000000000001</v>
      </c>
      <c r="R290" s="9">
        <f t="shared" si="47"/>
        <v>383953.16</v>
      </c>
      <c r="S290" s="9">
        <f t="shared" si="42"/>
        <v>17512.3</v>
      </c>
      <c r="T290" s="9">
        <f t="shared" si="48"/>
        <v>3066.4</v>
      </c>
      <c r="U290" s="9">
        <f t="shared" si="49"/>
        <v>20578.7</v>
      </c>
      <c r="V290" s="9">
        <f t="shared" si="50"/>
        <v>1455269.78</v>
      </c>
    </row>
    <row r="291" spans="1:22">
      <c r="A291" s="107" t="s">
        <v>2518</v>
      </c>
      <c r="B291" s="2" t="s">
        <v>2137</v>
      </c>
      <c r="C291" s="73">
        <f>IF(A291=Summary!$B$9,Summary!$F$9,0)</f>
        <v>0</v>
      </c>
      <c r="D291" s="114">
        <f>VLOOKUP(A291,AAFTE!$A:$AE,3,0)</f>
        <v>555.71</v>
      </c>
      <c r="E291" s="149">
        <f>VLOOKUP($A291,'2024-25 Salary &amp; Benefits'!$A:$I,3,)</f>
        <v>1</v>
      </c>
      <c r="F291" s="149">
        <f>VLOOKUP($A291,'2024-25 Salary &amp; Benefits'!$A:$I,4,)</f>
        <v>1</v>
      </c>
      <c r="G291" s="150">
        <f>VLOOKUP(A291,'CEDARS District FRPL'!$A:$C,3,)</f>
        <v>0.88290000000000002</v>
      </c>
      <c r="H291" s="151">
        <f t="shared" si="43"/>
        <v>555.71</v>
      </c>
      <c r="I291" s="152">
        <f t="shared" si="44"/>
        <v>490.64</v>
      </c>
      <c r="J291" s="143">
        <f t="shared" si="41"/>
        <v>3.137</v>
      </c>
      <c r="K291" s="145">
        <f>'2024-25 Salary &amp; Benefits'!E$6</f>
        <v>72728</v>
      </c>
      <c r="L291" s="145">
        <f>'2024-25 Salary &amp; Benefits'!F$6</f>
        <v>78209</v>
      </c>
      <c r="M291" s="9">
        <f t="shared" si="45"/>
        <v>228147.74</v>
      </c>
      <c r="N291" s="9">
        <f t="shared" si="46"/>
        <v>17193.890000000014</v>
      </c>
      <c r="O291" s="9">
        <f>'2024-25 Salary &amp; Benefits'!G$6</f>
        <v>14418.72</v>
      </c>
      <c r="P291" s="146">
        <f>'2024-25 Salary &amp; Benefits'!H$6</f>
        <v>0.18149999999999999</v>
      </c>
      <c r="Q291" s="146">
        <f>'2024-25 Salary &amp; Benefits'!I$6</f>
        <v>0.17510000000000001</v>
      </c>
      <c r="R291" s="9">
        <f t="shared" si="47"/>
        <v>89650.99</v>
      </c>
      <c r="S291" s="9">
        <f t="shared" si="42"/>
        <v>4089.03</v>
      </c>
      <c r="T291" s="9">
        <f t="shared" si="48"/>
        <v>715.99</v>
      </c>
      <c r="U291" s="9">
        <f t="shared" si="49"/>
        <v>4805.0200000000004</v>
      </c>
      <c r="V291" s="9">
        <f t="shared" si="50"/>
        <v>339797.64</v>
      </c>
    </row>
    <row r="292" spans="1:22">
      <c r="A292" s="107" t="s">
        <v>2412</v>
      </c>
      <c r="B292" s="2" t="s">
        <v>1372</v>
      </c>
      <c r="C292" s="73">
        <f>IF(A292=Summary!$B$9,Summary!$F$9,0)</f>
        <v>0</v>
      </c>
      <c r="D292" s="114">
        <f>VLOOKUP(A292,AAFTE!$A:$AE,3,0)</f>
        <v>5511.11</v>
      </c>
      <c r="E292" s="149">
        <f>VLOOKUP($A292,'2024-25 Salary &amp; Benefits'!$A:$I,3,)</f>
        <v>1.06</v>
      </c>
      <c r="F292" s="149">
        <f>VLOOKUP($A292,'2024-25 Salary &amp; Benefits'!$A:$I,4,)</f>
        <v>1.1000000000000001</v>
      </c>
      <c r="G292" s="150">
        <f>VLOOKUP(A292,'CEDARS District FRPL'!$A:$C,3,)</f>
        <v>0.38169999999999998</v>
      </c>
      <c r="H292" s="151">
        <f t="shared" si="43"/>
        <v>5511.11</v>
      </c>
      <c r="I292" s="152">
        <f t="shared" si="44"/>
        <v>2103.59</v>
      </c>
      <c r="J292" s="143">
        <f t="shared" si="41"/>
        <v>13.449</v>
      </c>
      <c r="K292" s="145">
        <f>'2024-25 Salary &amp; Benefits'!E$6</f>
        <v>72728</v>
      </c>
      <c r="L292" s="145">
        <f>'2024-25 Salary &amp; Benefits'!F$6</f>
        <v>78209</v>
      </c>
      <c r="M292" s="9">
        <f t="shared" si="45"/>
        <v>1036806</v>
      </c>
      <c r="N292" s="9">
        <f t="shared" si="46"/>
        <v>120210.12999999989</v>
      </c>
      <c r="O292" s="9">
        <f>'2024-25 Salary &amp; Benefits'!G$6</f>
        <v>14418.72</v>
      </c>
      <c r="P292" s="146">
        <f>'2024-25 Salary &amp; Benefits'!H$6</f>
        <v>0.18149999999999999</v>
      </c>
      <c r="Q292" s="146">
        <f>'2024-25 Salary &amp; Benefits'!I$6</f>
        <v>0.17510000000000001</v>
      </c>
      <c r="R292" s="9">
        <f t="shared" si="47"/>
        <v>403146.45</v>
      </c>
      <c r="S292" s="9">
        <f t="shared" si="42"/>
        <v>19283.599999999999</v>
      </c>
      <c r="T292" s="9">
        <f t="shared" si="48"/>
        <v>3376.56</v>
      </c>
      <c r="U292" s="9">
        <f t="shared" si="49"/>
        <v>22660.16</v>
      </c>
      <c r="V292" s="9">
        <f t="shared" si="50"/>
        <v>1582822.7399999998</v>
      </c>
    </row>
    <row r="293" spans="1:22">
      <c r="A293" s="107" t="s">
        <v>2472</v>
      </c>
      <c r="B293" s="2" t="s">
        <v>1906</v>
      </c>
      <c r="C293" s="73">
        <f>IF(A293=Summary!$B$9,Summary!$F$9,0)</f>
        <v>0</v>
      </c>
      <c r="D293" s="114">
        <f>VLOOKUP(A293,AAFTE!$A:$AE,3,0)</f>
        <v>1011.45</v>
      </c>
      <c r="E293" s="149">
        <f>VLOOKUP($A293,'2024-25 Salary &amp; Benefits'!$A:$I,3,)</f>
        <v>1</v>
      </c>
      <c r="F293" s="149">
        <f>VLOOKUP($A293,'2024-25 Salary &amp; Benefits'!$A:$I,4,)</f>
        <v>1</v>
      </c>
      <c r="G293" s="150">
        <f>VLOOKUP(A293,'CEDARS District FRPL'!$A:$C,3,)</f>
        <v>0.28170000000000001</v>
      </c>
      <c r="H293" s="151">
        <f t="shared" si="43"/>
        <v>1011.45</v>
      </c>
      <c r="I293" s="152">
        <f t="shared" si="44"/>
        <v>284.93</v>
      </c>
      <c r="J293" s="143">
        <f t="shared" si="41"/>
        <v>1.8220000000000001</v>
      </c>
      <c r="K293" s="145">
        <f>'2024-25 Salary &amp; Benefits'!E$6</f>
        <v>72728</v>
      </c>
      <c r="L293" s="145">
        <f>'2024-25 Salary &amp; Benefits'!F$6</f>
        <v>78209</v>
      </c>
      <c r="M293" s="9">
        <f t="shared" si="45"/>
        <v>132510.42000000001</v>
      </c>
      <c r="N293" s="9">
        <f t="shared" si="46"/>
        <v>9986.3799999999756</v>
      </c>
      <c r="O293" s="9">
        <f>'2024-25 Salary &amp; Benefits'!G$6</f>
        <v>14418.72</v>
      </c>
      <c r="P293" s="146">
        <f>'2024-25 Salary &amp; Benefits'!H$6</f>
        <v>0.18149999999999999</v>
      </c>
      <c r="Q293" s="146">
        <f>'2024-25 Salary &amp; Benefits'!I$6</f>
        <v>0.17510000000000001</v>
      </c>
      <c r="R293" s="9">
        <f t="shared" si="47"/>
        <v>52070.16</v>
      </c>
      <c r="S293" s="9">
        <f t="shared" si="42"/>
        <v>2374.9499999999998</v>
      </c>
      <c r="T293" s="9">
        <f t="shared" si="48"/>
        <v>415.85</v>
      </c>
      <c r="U293" s="9">
        <f t="shared" si="49"/>
        <v>2790.7999999999997</v>
      </c>
      <c r="V293" s="9">
        <f t="shared" si="50"/>
        <v>197357.75999999998</v>
      </c>
    </row>
    <row r="294" spans="1:22">
      <c r="A294" s="107" t="s">
        <v>2255</v>
      </c>
      <c r="B294" s="2" t="s">
        <v>162</v>
      </c>
      <c r="C294" s="73">
        <f>IF(A294=Summary!$B$9,Summary!$F$9,0)</f>
        <v>0</v>
      </c>
      <c r="D294" s="114">
        <f>VLOOKUP(A294,AAFTE!$A:$AE,3,0)</f>
        <v>21479.29</v>
      </c>
      <c r="E294" s="149">
        <f>VLOOKUP($A294,'2024-25 Salary &amp; Benefits'!$A:$I,3,)</f>
        <v>1.06</v>
      </c>
      <c r="F294" s="149">
        <f>VLOOKUP($A294,'2024-25 Salary &amp; Benefits'!$A:$I,4,)</f>
        <v>1.06</v>
      </c>
      <c r="G294" s="150">
        <f>VLOOKUP(A294,'CEDARS District FRPL'!$A:$C,3,)</f>
        <v>0.48480000000000001</v>
      </c>
      <c r="H294" s="151">
        <f t="shared" si="43"/>
        <v>21479.29</v>
      </c>
      <c r="I294" s="152">
        <f t="shared" si="44"/>
        <v>10413.16</v>
      </c>
      <c r="J294" s="143">
        <f t="shared" si="41"/>
        <v>66.575000000000003</v>
      </c>
      <c r="K294" s="145">
        <f>'2024-25 Salary &amp; Benefits'!E$6</f>
        <v>72728</v>
      </c>
      <c r="L294" s="145">
        <f>'2024-25 Salary &amp; Benefits'!F$6</f>
        <v>78209</v>
      </c>
      <c r="M294" s="9">
        <f t="shared" si="45"/>
        <v>5132378.5999999996</v>
      </c>
      <c r="N294" s="9">
        <f t="shared" si="46"/>
        <v>386791.43000000063</v>
      </c>
      <c r="O294" s="9">
        <f>'2024-25 Salary &amp; Benefits'!G$6</f>
        <v>14418.72</v>
      </c>
      <c r="P294" s="146">
        <f>'2024-25 Salary &amp; Benefits'!H$6</f>
        <v>0.18149999999999999</v>
      </c>
      <c r="Q294" s="146">
        <f>'2024-25 Salary &amp; Benefits'!I$6</f>
        <v>0.17510000000000001</v>
      </c>
      <c r="R294" s="9">
        <f t="shared" si="47"/>
        <v>1959180.18</v>
      </c>
      <c r="S294" s="9">
        <f t="shared" si="42"/>
        <v>91986.17</v>
      </c>
      <c r="T294" s="9">
        <f t="shared" si="48"/>
        <v>16106.78</v>
      </c>
      <c r="U294" s="9">
        <f t="shared" si="49"/>
        <v>108092.95</v>
      </c>
      <c r="V294" s="9">
        <f t="shared" si="50"/>
        <v>7586443.1600000001</v>
      </c>
    </row>
    <row r="295" spans="1:22">
      <c r="A295" s="107" t="s">
        <v>2324</v>
      </c>
      <c r="B295" s="2" t="s">
        <v>725</v>
      </c>
      <c r="C295" s="73">
        <f>IF(A295=Summary!$B$9,Summary!$F$9,0)</f>
        <v>0</v>
      </c>
      <c r="D295" s="114">
        <f>VLOOKUP(A295,AAFTE!$A:$AE,3,0)</f>
        <v>1430.71</v>
      </c>
      <c r="E295" s="149">
        <f>VLOOKUP($A295,'2024-25 Salary &amp; Benefits'!$A:$I,3,)</f>
        <v>1.1200000000000001</v>
      </c>
      <c r="F295" s="149">
        <f>VLOOKUP($A295,'2024-25 Salary &amp; Benefits'!$A:$I,4,)</f>
        <v>1.1600000000000001</v>
      </c>
      <c r="G295" s="150">
        <f>VLOOKUP(A295,'CEDARS District FRPL'!$A:$C,3,)</f>
        <v>0.27260000000000001</v>
      </c>
      <c r="H295" s="151">
        <f t="shared" si="43"/>
        <v>1430.71</v>
      </c>
      <c r="I295" s="152">
        <f t="shared" si="44"/>
        <v>390.01</v>
      </c>
      <c r="J295" s="143">
        <f t="shared" si="41"/>
        <v>2.4929999999999999</v>
      </c>
      <c r="K295" s="145">
        <f>'2024-25 Salary &amp; Benefits'!E$6</f>
        <v>72728</v>
      </c>
      <c r="L295" s="145">
        <f>'2024-25 Salary &amp; Benefits'!F$6</f>
        <v>78209</v>
      </c>
      <c r="M295" s="9">
        <f t="shared" si="45"/>
        <v>203068.21</v>
      </c>
      <c r="N295" s="9">
        <f t="shared" si="46"/>
        <v>23102.830000000016</v>
      </c>
      <c r="O295" s="9">
        <f>'2024-25 Salary &amp; Benefits'!G$6</f>
        <v>14418.72</v>
      </c>
      <c r="P295" s="146">
        <f>'2024-25 Salary &amp; Benefits'!H$6</f>
        <v>0.18149999999999999</v>
      </c>
      <c r="Q295" s="146">
        <f>'2024-25 Salary &amp; Benefits'!I$6</f>
        <v>0.17510000000000001</v>
      </c>
      <c r="R295" s="9">
        <f t="shared" si="47"/>
        <v>76848.05</v>
      </c>
      <c r="S295" s="9">
        <f t="shared" si="42"/>
        <v>3769.52</v>
      </c>
      <c r="T295" s="9">
        <f t="shared" si="48"/>
        <v>660.04</v>
      </c>
      <c r="U295" s="9">
        <f t="shared" si="49"/>
        <v>4429.5599999999995</v>
      </c>
      <c r="V295" s="9">
        <f t="shared" si="50"/>
        <v>307448.65000000002</v>
      </c>
    </row>
    <row r="296" spans="1:22">
      <c r="A296" s="107" t="s">
        <v>2583</v>
      </c>
      <c r="B296" s="2" t="s">
        <v>2992</v>
      </c>
      <c r="C296" s="73">
        <f>IF(A296=Summary!$B$9,Summary!$F$9,0)</f>
        <v>0</v>
      </c>
      <c r="D296" s="114">
        <f>VLOOKUP(A296,AAFTE!$A:$AE,3,0)</f>
        <v>131.69999999999999</v>
      </c>
      <c r="E296" s="149">
        <f>VLOOKUP($A296,'2024-25 Salary &amp; Benefits'!$A:$I,3,)</f>
        <v>1</v>
      </c>
      <c r="F296" s="149">
        <f>VLOOKUP($A296,'2024-25 Salary &amp; Benefits'!$A:$I,4,)</f>
        <v>1</v>
      </c>
      <c r="G296" s="150">
        <f>VLOOKUP(A296,'CEDARS District FRPL'!$A:$C,3,)</f>
        <v>0.9919</v>
      </c>
      <c r="H296" s="151">
        <f t="shared" si="43"/>
        <v>131.69999999999999</v>
      </c>
      <c r="I296" s="152">
        <f t="shared" si="44"/>
        <v>130.63</v>
      </c>
      <c r="J296" s="143">
        <f t="shared" si="41"/>
        <v>0.83499999999999996</v>
      </c>
      <c r="K296" s="145">
        <f>'2024-25 Salary &amp; Benefits'!E$6</f>
        <v>72728</v>
      </c>
      <c r="L296" s="145">
        <f>'2024-25 Salary &amp; Benefits'!F$6</f>
        <v>78209</v>
      </c>
      <c r="M296" s="9">
        <f t="shared" si="45"/>
        <v>60727.88</v>
      </c>
      <c r="N296" s="9">
        <f t="shared" si="46"/>
        <v>4576.6399999999994</v>
      </c>
      <c r="O296" s="9">
        <f>'2024-25 Salary &amp; Benefits'!G$6</f>
        <v>14418.72</v>
      </c>
      <c r="P296" s="146">
        <f>'2024-25 Salary &amp; Benefits'!H$6</f>
        <v>0.18149999999999999</v>
      </c>
      <c r="Q296" s="146">
        <f>'2024-25 Salary &amp; Benefits'!I$6</f>
        <v>0.17510000000000001</v>
      </c>
      <c r="R296" s="9">
        <f t="shared" si="47"/>
        <v>23863.11</v>
      </c>
      <c r="S296" s="9">
        <f t="shared" si="42"/>
        <v>1088.4100000000001</v>
      </c>
      <c r="T296" s="9">
        <f t="shared" si="48"/>
        <v>190.58</v>
      </c>
      <c r="U296" s="9">
        <f t="shared" si="49"/>
        <v>1278.99</v>
      </c>
      <c r="V296" s="9">
        <f t="shared" si="50"/>
        <v>90446.62</v>
      </c>
    </row>
    <row r="297" spans="1:22">
      <c r="A297" s="107" t="s">
        <v>2489</v>
      </c>
      <c r="B297" s="2" t="s">
        <v>2009</v>
      </c>
      <c r="C297" s="73">
        <f>IF(A297=Summary!$B$9,Summary!$F$9,0)</f>
        <v>0</v>
      </c>
      <c r="D297" s="114">
        <f>VLOOKUP(A297,AAFTE!$A:$AE,3,0)</f>
        <v>408.57</v>
      </c>
      <c r="E297" s="149">
        <f>VLOOKUP($A297,'2024-25 Salary &amp; Benefits'!$A:$I,3,)</f>
        <v>1</v>
      </c>
      <c r="F297" s="149">
        <f>VLOOKUP($A297,'2024-25 Salary &amp; Benefits'!$A:$I,4,)</f>
        <v>1.04</v>
      </c>
      <c r="G297" s="150">
        <f>VLOOKUP(A297,'CEDARS District FRPL'!$A:$C,3,)</f>
        <v>0.57789999999999997</v>
      </c>
      <c r="H297" s="151">
        <f t="shared" si="43"/>
        <v>408.57</v>
      </c>
      <c r="I297" s="152">
        <f t="shared" si="44"/>
        <v>236.11</v>
      </c>
      <c r="J297" s="143">
        <f t="shared" si="41"/>
        <v>1.51</v>
      </c>
      <c r="K297" s="145">
        <f>'2024-25 Salary &amp; Benefits'!E$6</f>
        <v>72728</v>
      </c>
      <c r="L297" s="145">
        <f>'2024-25 Salary &amp; Benefits'!F$6</f>
        <v>78209</v>
      </c>
      <c r="M297" s="9">
        <f t="shared" si="45"/>
        <v>109819.28</v>
      </c>
      <c r="N297" s="9">
        <f t="shared" si="46"/>
        <v>13000.130000000005</v>
      </c>
      <c r="O297" s="9">
        <f>'2024-25 Salary &amp; Benefits'!G$6</f>
        <v>14418.72</v>
      </c>
      <c r="P297" s="146">
        <f>'2024-25 Salary &amp; Benefits'!H$6</f>
        <v>0.18149999999999999</v>
      </c>
      <c r="Q297" s="146">
        <f>'2024-25 Salary &amp; Benefits'!I$6</f>
        <v>0.17510000000000001</v>
      </c>
      <c r="R297" s="9">
        <f t="shared" si="47"/>
        <v>43980.79</v>
      </c>
      <c r="S297" s="9">
        <f t="shared" si="42"/>
        <v>2046.99</v>
      </c>
      <c r="T297" s="9">
        <f t="shared" si="48"/>
        <v>358.43</v>
      </c>
      <c r="U297" s="9">
        <f t="shared" si="49"/>
        <v>2405.42</v>
      </c>
      <c r="V297" s="9">
        <f t="shared" si="50"/>
        <v>169205.62000000002</v>
      </c>
    </row>
    <row r="298" spans="1:22">
      <c r="A298" s="107" t="s">
        <v>2288</v>
      </c>
      <c r="B298" s="2" t="s">
        <v>405</v>
      </c>
      <c r="C298" s="73">
        <f>IF(A298=Summary!$B$9,Summary!$F$9,0)</f>
        <v>0</v>
      </c>
      <c r="D298" s="114">
        <f>VLOOKUP(A298,AAFTE!$A:$AE,3,0)</f>
        <v>2340.16</v>
      </c>
      <c r="E298" s="149">
        <f>VLOOKUP($A298,'2024-25 Salary &amp; Benefits'!$A:$I,3,)</f>
        <v>1</v>
      </c>
      <c r="F298" s="149">
        <f>VLOOKUP($A298,'2024-25 Salary &amp; Benefits'!$A:$I,4,)</f>
        <v>1</v>
      </c>
      <c r="G298" s="150">
        <f>VLOOKUP(A298,'CEDARS District FRPL'!$A:$C,3,)</f>
        <v>0.93889999999999996</v>
      </c>
      <c r="H298" s="151">
        <f t="shared" si="43"/>
        <v>2340.16</v>
      </c>
      <c r="I298" s="152">
        <f t="shared" si="44"/>
        <v>2197.1799999999998</v>
      </c>
      <c r="J298" s="143">
        <f t="shared" si="41"/>
        <v>14.047000000000001</v>
      </c>
      <c r="K298" s="145">
        <f>'2024-25 Salary &amp; Benefits'!E$6</f>
        <v>72728</v>
      </c>
      <c r="L298" s="145">
        <f>'2024-25 Salary &amp; Benefits'!F$6</f>
        <v>78209</v>
      </c>
      <c r="M298" s="9">
        <f t="shared" si="45"/>
        <v>1021610.22</v>
      </c>
      <c r="N298" s="9">
        <f t="shared" si="46"/>
        <v>76991.600000000093</v>
      </c>
      <c r="O298" s="9">
        <f>'2024-25 Salary &amp; Benefits'!G$6</f>
        <v>14418.72</v>
      </c>
      <c r="P298" s="146">
        <f>'2024-25 Salary &amp; Benefits'!H$6</f>
        <v>0.18149999999999999</v>
      </c>
      <c r="Q298" s="146">
        <f>'2024-25 Salary &amp; Benefits'!I$6</f>
        <v>0.17510000000000001</v>
      </c>
      <c r="R298" s="9">
        <f t="shared" si="47"/>
        <v>401443.24</v>
      </c>
      <c r="S298" s="9">
        <f t="shared" si="42"/>
        <v>18310.03</v>
      </c>
      <c r="T298" s="9">
        <f t="shared" si="48"/>
        <v>3206.09</v>
      </c>
      <c r="U298" s="9">
        <f t="shared" si="49"/>
        <v>21516.12</v>
      </c>
      <c r="V298" s="9">
        <f t="shared" si="50"/>
        <v>1521561.1800000002</v>
      </c>
    </row>
    <row r="299" spans="1:22">
      <c r="A299" s="107" t="s">
        <v>2495</v>
      </c>
      <c r="B299" s="2" t="s">
        <v>2030</v>
      </c>
      <c r="C299" s="73">
        <f>IF(A299=Summary!$B$9,Summary!$F$9,0)</f>
        <v>0</v>
      </c>
      <c r="D299" s="114">
        <f>VLOOKUP(A299,AAFTE!$A:$AE,3,0)</f>
        <v>284.38</v>
      </c>
      <c r="E299" s="149">
        <f>VLOOKUP($A299,'2024-25 Salary &amp; Benefits'!$A:$I,3,)</f>
        <v>1</v>
      </c>
      <c r="F299" s="149">
        <f>VLOOKUP($A299,'2024-25 Salary &amp; Benefits'!$A:$I,4,)</f>
        <v>1</v>
      </c>
      <c r="G299" s="150">
        <f>VLOOKUP(A299,'CEDARS District FRPL'!$A:$C,3,)</f>
        <v>0.56779999999999997</v>
      </c>
      <c r="H299" s="151">
        <f t="shared" si="43"/>
        <v>284.38</v>
      </c>
      <c r="I299" s="152">
        <f t="shared" si="44"/>
        <v>161.47</v>
      </c>
      <c r="J299" s="143">
        <f t="shared" si="41"/>
        <v>1.032</v>
      </c>
      <c r="K299" s="145">
        <f>'2024-25 Salary &amp; Benefits'!E$6</f>
        <v>72728</v>
      </c>
      <c r="L299" s="145">
        <f>'2024-25 Salary &amp; Benefits'!F$6</f>
        <v>78209</v>
      </c>
      <c r="M299" s="9">
        <f t="shared" si="45"/>
        <v>75055.3</v>
      </c>
      <c r="N299" s="9">
        <f t="shared" si="46"/>
        <v>5656.3899999999994</v>
      </c>
      <c r="O299" s="9">
        <f>'2024-25 Salary &amp; Benefits'!G$6</f>
        <v>14418.72</v>
      </c>
      <c r="P299" s="146">
        <f>'2024-25 Salary &amp; Benefits'!H$6</f>
        <v>0.18149999999999999</v>
      </c>
      <c r="Q299" s="146">
        <f>'2024-25 Salary &amp; Benefits'!I$6</f>
        <v>0.17510000000000001</v>
      </c>
      <c r="R299" s="9">
        <f t="shared" si="47"/>
        <v>29493.09</v>
      </c>
      <c r="S299" s="9">
        <f t="shared" si="42"/>
        <v>1345.19</v>
      </c>
      <c r="T299" s="9">
        <f t="shared" si="48"/>
        <v>235.54</v>
      </c>
      <c r="U299" s="9">
        <f t="shared" si="49"/>
        <v>1580.73</v>
      </c>
      <c r="V299" s="9">
        <f t="shared" si="50"/>
        <v>111785.51</v>
      </c>
    </row>
    <row r="300" spans="1:22">
      <c r="A300" s="107" t="s">
        <v>2491</v>
      </c>
      <c r="B300" s="2" t="s">
        <v>2014</v>
      </c>
      <c r="C300" s="73">
        <f>IF(A300=Summary!$B$9,Summary!$F$9,0)</f>
        <v>0</v>
      </c>
      <c r="D300" s="114">
        <f>VLOOKUP(A300,AAFTE!$A:$AE,3,0)</f>
        <v>5383.52</v>
      </c>
      <c r="E300" s="149">
        <f>VLOOKUP($A300,'2024-25 Salary &amp; Benefits'!$A:$I,3,)</f>
        <v>1.01</v>
      </c>
      <c r="F300" s="149">
        <f>VLOOKUP($A300,'2024-25 Salary &amp; Benefits'!$A:$I,4,)</f>
        <v>1.01</v>
      </c>
      <c r="G300" s="150">
        <f>VLOOKUP(A300,'CEDARS District FRPL'!$A:$C,3,)</f>
        <v>0.68810000000000004</v>
      </c>
      <c r="H300" s="151">
        <f t="shared" si="43"/>
        <v>5383.52</v>
      </c>
      <c r="I300" s="152">
        <f t="shared" si="44"/>
        <v>3704.4</v>
      </c>
      <c r="J300" s="143">
        <f t="shared" si="41"/>
        <v>23.683</v>
      </c>
      <c r="K300" s="145">
        <f>'2024-25 Salary &amp; Benefits'!E$6</f>
        <v>72728</v>
      </c>
      <c r="L300" s="145">
        <f>'2024-25 Salary &amp; Benefits'!F$6</f>
        <v>78209</v>
      </c>
      <c r="M300" s="9">
        <f t="shared" si="45"/>
        <v>1739641.4</v>
      </c>
      <c r="N300" s="9">
        <f t="shared" si="46"/>
        <v>131104.58000000007</v>
      </c>
      <c r="O300" s="9">
        <f>'2024-25 Salary &amp; Benefits'!G$6</f>
        <v>14418.72</v>
      </c>
      <c r="P300" s="146">
        <f>'2024-25 Salary &amp; Benefits'!H$6</f>
        <v>0.18149999999999999</v>
      </c>
      <c r="Q300" s="146">
        <f>'2024-25 Salary &amp; Benefits'!I$6</f>
        <v>0.17510000000000001</v>
      </c>
      <c r="R300" s="9">
        <f t="shared" si="47"/>
        <v>680179.87</v>
      </c>
      <c r="S300" s="9">
        <f t="shared" si="42"/>
        <v>31179.1</v>
      </c>
      <c r="T300" s="9">
        <f t="shared" si="48"/>
        <v>5459.46</v>
      </c>
      <c r="U300" s="9">
        <f t="shared" si="49"/>
        <v>36638.559999999998</v>
      </c>
      <c r="V300" s="9">
        <f t="shared" si="50"/>
        <v>2587564.41</v>
      </c>
    </row>
    <row r="301" spans="1:22">
      <c r="A301" s="107" t="s">
        <v>2530</v>
      </c>
      <c r="B301" s="2" t="s">
        <v>2212</v>
      </c>
      <c r="C301" s="73">
        <f>IF(A301=Summary!$B$9,Summary!$F$9,0)</f>
        <v>0</v>
      </c>
      <c r="D301" s="114">
        <f>VLOOKUP(A301,AAFTE!$A:$AE,3,0)</f>
        <v>3136.13</v>
      </c>
      <c r="E301" s="149">
        <f>VLOOKUP($A301,'2024-25 Salary &amp; Benefits'!$A:$I,3,)</f>
        <v>1</v>
      </c>
      <c r="F301" s="149">
        <f>VLOOKUP($A301,'2024-25 Salary &amp; Benefits'!$A:$I,4,)</f>
        <v>1</v>
      </c>
      <c r="G301" s="150">
        <f>VLOOKUP(A301,'CEDARS District FRPL'!$A:$C,3,)</f>
        <v>0.85980000000000001</v>
      </c>
      <c r="H301" s="151">
        <f t="shared" si="43"/>
        <v>3136.13</v>
      </c>
      <c r="I301" s="152">
        <f t="shared" si="44"/>
        <v>2696.44</v>
      </c>
      <c r="J301" s="143">
        <f t="shared" si="41"/>
        <v>17.239000000000001</v>
      </c>
      <c r="K301" s="145">
        <f>'2024-25 Salary &amp; Benefits'!E$6</f>
        <v>72728</v>
      </c>
      <c r="L301" s="145">
        <f>'2024-25 Salary &amp; Benefits'!F$6</f>
        <v>78209</v>
      </c>
      <c r="M301" s="9">
        <f t="shared" si="45"/>
        <v>1253757.99</v>
      </c>
      <c r="N301" s="9">
        <f t="shared" si="46"/>
        <v>94486.959999999963</v>
      </c>
      <c r="O301" s="9">
        <f>'2024-25 Salary &amp; Benefits'!G$6</f>
        <v>14418.72</v>
      </c>
      <c r="P301" s="146">
        <f>'2024-25 Salary &amp; Benefits'!H$6</f>
        <v>0.18149999999999999</v>
      </c>
      <c r="Q301" s="146">
        <f>'2024-25 Salary &amp; Benefits'!I$6</f>
        <v>0.17510000000000001</v>
      </c>
      <c r="R301" s="9">
        <f t="shared" si="47"/>
        <v>492666.06</v>
      </c>
      <c r="S301" s="9">
        <f t="shared" si="42"/>
        <v>22470.75</v>
      </c>
      <c r="T301" s="9">
        <f t="shared" si="48"/>
        <v>3934.63</v>
      </c>
      <c r="U301" s="9">
        <f t="shared" si="49"/>
        <v>26405.38</v>
      </c>
      <c r="V301" s="9">
        <f t="shared" si="50"/>
        <v>1867316.39</v>
      </c>
    </row>
    <row r="302" spans="1:22">
      <c r="A302" s="107" t="s">
        <v>2290</v>
      </c>
      <c r="B302" s="2" t="s">
        <v>418</v>
      </c>
      <c r="C302" s="73">
        <f>IF(A302=Summary!$B$9,Summary!$F$9,0)</f>
        <v>0</v>
      </c>
      <c r="D302" s="114">
        <f>VLOOKUP(A302,AAFTE!$A:$AE,3,0)</f>
        <v>905.57</v>
      </c>
      <c r="E302" s="149">
        <f>VLOOKUP($A302,'2024-25 Salary &amp; Benefits'!$A:$I,3,)</f>
        <v>1</v>
      </c>
      <c r="F302" s="149">
        <f>VLOOKUP($A302,'2024-25 Salary &amp; Benefits'!$A:$I,4,)</f>
        <v>1</v>
      </c>
      <c r="G302" s="150">
        <f>VLOOKUP(A302,'CEDARS District FRPL'!$A:$C,3,)</f>
        <v>0.82379999999999998</v>
      </c>
      <c r="H302" s="151">
        <f t="shared" si="43"/>
        <v>905.57</v>
      </c>
      <c r="I302" s="152">
        <f t="shared" si="44"/>
        <v>746.01</v>
      </c>
      <c r="J302" s="143">
        <f t="shared" si="41"/>
        <v>4.7690000000000001</v>
      </c>
      <c r="K302" s="145">
        <f>'2024-25 Salary &amp; Benefits'!E$6</f>
        <v>72728</v>
      </c>
      <c r="L302" s="145">
        <f>'2024-25 Salary &amp; Benefits'!F$6</f>
        <v>78209</v>
      </c>
      <c r="M302" s="9">
        <f t="shared" si="45"/>
        <v>346839.83</v>
      </c>
      <c r="N302" s="9">
        <f t="shared" si="46"/>
        <v>26138.889999999956</v>
      </c>
      <c r="O302" s="9">
        <f>'2024-25 Salary &amp; Benefits'!G$6</f>
        <v>14418.72</v>
      </c>
      <c r="P302" s="146">
        <f>'2024-25 Salary &amp; Benefits'!H$6</f>
        <v>0.18149999999999999</v>
      </c>
      <c r="Q302" s="146">
        <f>'2024-25 Salary &amp; Benefits'!I$6</f>
        <v>0.17510000000000001</v>
      </c>
      <c r="R302" s="9">
        <f t="shared" si="47"/>
        <v>136291.22</v>
      </c>
      <c r="S302" s="9">
        <f t="shared" si="42"/>
        <v>6216.31</v>
      </c>
      <c r="T302" s="9">
        <f t="shared" si="48"/>
        <v>1088.48</v>
      </c>
      <c r="U302" s="9">
        <f t="shared" si="49"/>
        <v>7304.7900000000009</v>
      </c>
      <c r="V302" s="9">
        <f t="shared" si="50"/>
        <v>516574.73</v>
      </c>
    </row>
    <row r="303" spans="1:22">
      <c r="A303" s="107" t="s">
        <v>2259</v>
      </c>
      <c r="B303" s="2" t="s">
        <v>211</v>
      </c>
      <c r="C303" s="73">
        <f>IF(A303=Summary!$B$9,Summary!$F$9,0)</f>
        <v>0</v>
      </c>
      <c r="D303" s="114">
        <f>VLOOKUP(A303,AAFTE!$A:$AE,3,0)</f>
        <v>2755.76</v>
      </c>
      <c r="E303" s="149">
        <f>VLOOKUP($A303,'2024-25 Salary &amp; Benefits'!$A:$I,3,)</f>
        <v>1.06</v>
      </c>
      <c r="F303" s="149">
        <f>VLOOKUP($A303,'2024-25 Salary &amp; Benefits'!$A:$I,4,)</f>
        <v>1.06</v>
      </c>
      <c r="G303" s="150">
        <f>VLOOKUP(A303,'CEDARS District FRPL'!$A:$C,3,)</f>
        <v>0.37509999999999999</v>
      </c>
      <c r="H303" s="151">
        <f t="shared" si="43"/>
        <v>2755.76</v>
      </c>
      <c r="I303" s="152">
        <f t="shared" si="44"/>
        <v>1033.69</v>
      </c>
      <c r="J303" s="143">
        <f t="shared" si="41"/>
        <v>6.609</v>
      </c>
      <c r="K303" s="145">
        <f>'2024-25 Salary &amp; Benefits'!E$6</f>
        <v>72728</v>
      </c>
      <c r="L303" s="145">
        <f>'2024-25 Salary &amp; Benefits'!F$6</f>
        <v>78209</v>
      </c>
      <c r="M303" s="9">
        <f t="shared" si="45"/>
        <v>509498.91</v>
      </c>
      <c r="N303" s="9">
        <f t="shared" si="46"/>
        <v>38397.370000000054</v>
      </c>
      <c r="O303" s="9">
        <f>'2024-25 Salary &amp; Benefits'!G$6</f>
        <v>14418.72</v>
      </c>
      <c r="P303" s="146">
        <f>'2024-25 Salary &amp; Benefits'!H$6</f>
        <v>0.18149999999999999</v>
      </c>
      <c r="Q303" s="146">
        <f>'2024-25 Salary &amp; Benefits'!I$6</f>
        <v>0.17510000000000001</v>
      </c>
      <c r="R303" s="9">
        <f t="shared" si="47"/>
        <v>194490.75</v>
      </c>
      <c r="S303" s="9">
        <f t="shared" si="42"/>
        <v>9131.6</v>
      </c>
      <c r="T303" s="9">
        <f t="shared" si="48"/>
        <v>1598.94</v>
      </c>
      <c r="U303" s="9">
        <f t="shared" si="49"/>
        <v>10730.54</v>
      </c>
      <c r="V303" s="9">
        <f t="shared" si="50"/>
        <v>753117.57000000007</v>
      </c>
    </row>
    <row r="304" spans="1:22">
      <c r="A304" s="107" t="s">
        <v>2229</v>
      </c>
      <c r="B304" s="2" t="s">
        <v>0</v>
      </c>
      <c r="C304" s="73">
        <f>IF(A304=Summary!$B$9,Summary!$F$9,0)</f>
        <v>0</v>
      </c>
      <c r="D304" s="114">
        <f>VLOOKUP(A304,AAFTE!$A:$AE,3,0)</f>
        <v>66.760000000000005</v>
      </c>
      <c r="E304" s="149">
        <f>VLOOKUP($A304,'2024-25 Salary &amp; Benefits'!$A:$I,3,)</f>
        <v>1</v>
      </c>
      <c r="F304" s="149">
        <f>VLOOKUP($A304,'2024-25 Salary &amp; Benefits'!$A:$I,4,)</f>
        <v>1</v>
      </c>
      <c r="G304" s="150">
        <f>VLOOKUP(A304,'CEDARS District FRPL'!$A:$C,3,)</f>
        <v>0.74390000000000001</v>
      </c>
      <c r="H304" s="151">
        <f t="shared" si="43"/>
        <v>66.760000000000005</v>
      </c>
      <c r="I304" s="152">
        <f t="shared" si="44"/>
        <v>49.66</v>
      </c>
      <c r="J304" s="143">
        <f t="shared" si="41"/>
        <v>0.317</v>
      </c>
      <c r="K304" s="145">
        <f>'2024-25 Salary &amp; Benefits'!E$6</f>
        <v>72728</v>
      </c>
      <c r="L304" s="145">
        <f>'2024-25 Salary &amp; Benefits'!F$6</f>
        <v>78209</v>
      </c>
      <c r="M304" s="9">
        <f t="shared" si="45"/>
        <v>23054.78</v>
      </c>
      <c r="N304" s="9">
        <f t="shared" si="46"/>
        <v>1737.4700000000012</v>
      </c>
      <c r="O304" s="9">
        <f>'2024-25 Salary &amp; Benefits'!G$6</f>
        <v>14418.72</v>
      </c>
      <c r="P304" s="146">
        <f>'2024-25 Salary &amp; Benefits'!H$6</f>
        <v>0.18149999999999999</v>
      </c>
      <c r="Q304" s="146">
        <f>'2024-25 Salary &amp; Benefits'!I$6</f>
        <v>0.17510000000000001</v>
      </c>
      <c r="R304" s="9">
        <f t="shared" si="47"/>
        <v>9059.41</v>
      </c>
      <c r="S304" s="9">
        <f t="shared" si="42"/>
        <v>413.2</v>
      </c>
      <c r="T304" s="9">
        <f t="shared" si="48"/>
        <v>72.349999999999994</v>
      </c>
      <c r="U304" s="9">
        <f t="shared" si="49"/>
        <v>485.54999999999995</v>
      </c>
      <c r="V304" s="9">
        <f t="shared" si="50"/>
        <v>34337.210000000006</v>
      </c>
    </row>
    <row r="305" spans="1:22">
      <c r="A305" s="107" t="s">
        <v>2277</v>
      </c>
      <c r="B305" s="2" t="s">
        <v>352</v>
      </c>
      <c r="C305" s="73">
        <f>IF(A305=Summary!$B$9,Summary!$F$9,0)</f>
        <v>0</v>
      </c>
      <c r="D305" s="114">
        <f>VLOOKUP(A305,AAFTE!$A:$AE,3,0)</f>
        <v>256.27</v>
      </c>
      <c r="E305" s="149">
        <f>VLOOKUP($A305,'2024-25 Salary &amp; Benefits'!$A:$I,3,)</f>
        <v>1</v>
      </c>
      <c r="F305" s="149">
        <f>VLOOKUP($A305,'2024-25 Salary &amp; Benefits'!$A:$I,4,)</f>
        <v>1</v>
      </c>
      <c r="G305" s="150">
        <f>VLOOKUP(A305,'CEDARS District FRPL'!$A:$C,3,)</f>
        <v>0.55989999999999995</v>
      </c>
      <c r="H305" s="151">
        <f t="shared" si="43"/>
        <v>256.27</v>
      </c>
      <c r="I305" s="152">
        <f t="shared" si="44"/>
        <v>143.49</v>
      </c>
      <c r="J305" s="143">
        <f t="shared" si="41"/>
        <v>0.91700000000000004</v>
      </c>
      <c r="K305" s="145">
        <f>'2024-25 Salary &amp; Benefits'!E$6</f>
        <v>72728</v>
      </c>
      <c r="L305" s="145">
        <f>'2024-25 Salary &amp; Benefits'!F$6</f>
        <v>78209</v>
      </c>
      <c r="M305" s="9">
        <f t="shared" si="45"/>
        <v>66691.58</v>
      </c>
      <c r="N305" s="9">
        <f t="shared" si="46"/>
        <v>5026.0699999999924</v>
      </c>
      <c r="O305" s="9">
        <f>'2024-25 Salary &amp; Benefits'!G$6</f>
        <v>14418.72</v>
      </c>
      <c r="P305" s="146">
        <f>'2024-25 Salary &amp; Benefits'!H$6</f>
        <v>0.18149999999999999</v>
      </c>
      <c r="Q305" s="146">
        <f>'2024-25 Salary &amp; Benefits'!I$6</f>
        <v>0.17510000000000001</v>
      </c>
      <c r="R305" s="9">
        <f t="shared" si="47"/>
        <v>26206.55</v>
      </c>
      <c r="S305" s="9">
        <f t="shared" si="42"/>
        <v>1195.29</v>
      </c>
      <c r="T305" s="9">
        <f t="shared" si="48"/>
        <v>209.3</v>
      </c>
      <c r="U305" s="9">
        <f t="shared" si="49"/>
        <v>1404.59</v>
      </c>
      <c r="V305" s="9">
        <f t="shared" si="50"/>
        <v>99328.79</v>
      </c>
    </row>
    <row r="306" spans="1:22">
      <c r="A306" s="107" t="s">
        <v>2471</v>
      </c>
      <c r="B306" s="2" t="s">
        <v>1902</v>
      </c>
      <c r="C306" s="73">
        <f>IF(A306=Summary!$B$9,Summary!$F$9,0)</f>
        <v>0</v>
      </c>
      <c r="D306" s="114">
        <f>VLOOKUP(A306,AAFTE!$A:$AE,3,0)</f>
        <v>412.97</v>
      </c>
      <c r="E306" s="149">
        <f>VLOOKUP($A306,'2024-25 Salary &amp; Benefits'!$A:$I,3,)</f>
        <v>1</v>
      </c>
      <c r="F306" s="149">
        <f>VLOOKUP($A306,'2024-25 Salary &amp; Benefits'!$A:$I,4,)</f>
        <v>1</v>
      </c>
      <c r="G306" s="150">
        <f>VLOOKUP(A306,'CEDARS District FRPL'!$A:$C,3,)</f>
        <v>0.78410000000000002</v>
      </c>
      <c r="H306" s="151">
        <f t="shared" si="43"/>
        <v>412.97</v>
      </c>
      <c r="I306" s="152">
        <f t="shared" si="44"/>
        <v>323.81</v>
      </c>
      <c r="J306" s="143">
        <f t="shared" si="41"/>
        <v>2.0699999999999998</v>
      </c>
      <c r="K306" s="145">
        <f>'2024-25 Salary &amp; Benefits'!E$6</f>
        <v>72728</v>
      </c>
      <c r="L306" s="145">
        <f>'2024-25 Salary &amp; Benefits'!F$6</f>
        <v>78209</v>
      </c>
      <c r="M306" s="9">
        <f t="shared" si="45"/>
        <v>150546.96</v>
      </c>
      <c r="N306" s="9">
        <f t="shared" si="46"/>
        <v>11345.670000000013</v>
      </c>
      <c r="O306" s="9">
        <f>'2024-25 Salary &amp; Benefits'!G$6</f>
        <v>14418.72</v>
      </c>
      <c r="P306" s="146">
        <f>'2024-25 Salary &amp; Benefits'!H$6</f>
        <v>0.18149999999999999</v>
      </c>
      <c r="Q306" s="146">
        <f>'2024-25 Salary &amp; Benefits'!I$6</f>
        <v>0.17510000000000001</v>
      </c>
      <c r="R306" s="9">
        <f t="shared" si="47"/>
        <v>59157.65</v>
      </c>
      <c r="S306" s="9">
        <f t="shared" si="42"/>
        <v>2698.21</v>
      </c>
      <c r="T306" s="9">
        <f t="shared" si="48"/>
        <v>472.46</v>
      </c>
      <c r="U306" s="9">
        <f t="shared" si="49"/>
        <v>3170.67</v>
      </c>
      <c r="V306" s="9">
        <f t="shared" si="50"/>
        <v>224220.95</v>
      </c>
    </row>
    <row r="307" spans="1:22">
      <c r="A307" t="s">
        <v>2248</v>
      </c>
      <c r="B307" t="s">
        <v>119</v>
      </c>
      <c r="C307" s="73">
        <f>IF(A307=Summary!$B$9,Summary!$F$9,0)</f>
        <v>0</v>
      </c>
      <c r="D307" s="114">
        <f>VLOOKUP(A307,AAFTE!$A:$AE,3,0)</f>
        <v>7073.7699999999995</v>
      </c>
      <c r="E307" s="149">
        <f>VLOOKUP($A307,'2024-25 Salary &amp; Benefits'!$A:$I,3,)</f>
        <v>1</v>
      </c>
      <c r="F307" s="149">
        <f>VLOOKUP($A307,'2024-25 Salary &amp; Benefits'!$A:$I,4,)</f>
        <v>1</v>
      </c>
      <c r="G307" s="150">
        <f>VLOOKUP(A307,'CEDARS District FRPL'!$A:$C,3,)</f>
        <v>0.59550000000000003</v>
      </c>
      <c r="H307" s="151">
        <f t="shared" si="43"/>
        <v>7073.7699999999995</v>
      </c>
      <c r="I307" s="152">
        <f t="shared" si="44"/>
        <v>4212.43</v>
      </c>
      <c r="J307" s="143">
        <f t="shared" si="41"/>
        <v>26.931000000000001</v>
      </c>
      <c r="K307" s="145">
        <f>'2024-25 Salary &amp; Benefits'!E$6</f>
        <v>72728</v>
      </c>
      <c r="L307" s="145">
        <f>'2024-25 Salary &amp; Benefits'!F$6</f>
        <v>78209</v>
      </c>
      <c r="M307" s="9">
        <f t="shared" si="45"/>
        <v>1958637.77</v>
      </c>
      <c r="N307" s="9">
        <f t="shared" si="46"/>
        <v>147608.81000000006</v>
      </c>
      <c r="O307" s="9">
        <f>'2024-25 Salary &amp; Benefits'!G$6</f>
        <v>14418.72</v>
      </c>
      <c r="P307" s="146">
        <f>'2024-25 Salary &amp; Benefits'!H$6</f>
        <v>0.18149999999999999</v>
      </c>
      <c r="Q307" s="146">
        <f>'2024-25 Salary &amp; Benefits'!I$6</f>
        <v>0.17510000000000001</v>
      </c>
      <c r="R307" s="9">
        <f t="shared" si="47"/>
        <v>769649.61</v>
      </c>
      <c r="S307" s="9">
        <f t="shared" si="42"/>
        <v>35104.11</v>
      </c>
      <c r="T307" s="9">
        <f t="shared" si="48"/>
        <v>6146.73</v>
      </c>
      <c r="U307" s="9">
        <f t="shared" si="49"/>
        <v>41250.839999999997</v>
      </c>
      <c r="V307" s="9">
        <f t="shared" si="50"/>
        <v>2917147.03</v>
      </c>
    </row>
    <row r="308" spans="1:22">
      <c r="A308" s="107" t="s">
        <v>2464</v>
      </c>
      <c r="B308" s="2" t="s">
        <v>1873</v>
      </c>
      <c r="C308" s="73">
        <f>IF(A308=Summary!$B$9,Summary!$F$9,0)</f>
        <v>0</v>
      </c>
      <c r="D308" s="114">
        <f>VLOOKUP(A308,AAFTE!$A:$AE,3,0)</f>
        <v>3366.63</v>
      </c>
      <c r="E308" s="149">
        <f>VLOOKUP($A308,'2024-25 Salary &amp; Benefits'!$A:$I,3,)</f>
        <v>1</v>
      </c>
      <c r="F308" s="149">
        <f>VLOOKUP($A308,'2024-25 Salary &amp; Benefits'!$A:$I,4,)</f>
        <v>1</v>
      </c>
      <c r="G308" s="150">
        <f>VLOOKUP(A308,'CEDARS District FRPL'!$A:$C,3,)</f>
        <v>0.52390000000000003</v>
      </c>
      <c r="H308" s="151">
        <f t="shared" si="43"/>
        <v>3366.63</v>
      </c>
      <c r="I308" s="152">
        <f t="shared" si="44"/>
        <v>1763.78</v>
      </c>
      <c r="J308" s="143">
        <f t="shared" si="41"/>
        <v>11.276</v>
      </c>
      <c r="K308" s="145">
        <f>'2024-25 Salary &amp; Benefits'!E$6</f>
        <v>72728</v>
      </c>
      <c r="L308" s="145">
        <f>'2024-25 Salary &amp; Benefits'!F$6</f>
        <v>78209</v>
      </c>
      <c r="M308" s="9">
        <f t="shared" si="45"/>
        <v>820080.93</v>
      </c>
      <c r="N308" s="9">
        <f t="shared" si="46"/>
        <v>61803.75</v>
      </c>
      <c r="O308" s="9">
        <f>'2024-25 Salary &amp; Benefits'!G$6</f>
        <v>14418.72</v>
      </c>
      <c r="P308" s="146">
        <f>'2024-25 Salary &amp; Benefits'!H$6</f>
        <v>0.18149999999999999</v>
      </c>
      <c r="Q308" s="146">
        <f>'2024-25 Salary &amp; Benefits'!I$6</f>
        <v>0.17510000000000001</v>
      </c>
      <c r="R308" s="9">
        <f t="shared" si="47"/>
        <v>322252.01</v>
      </c>
      <c r="S308" s="9">
        <f t="shared" si="42"/>
        <v>14698.08</v>
      </c>
      <c r="T308" s="9">
        <f t="shared" si="48"/>
        <v>2573.63</v>
      </c>
      <c r="U308" s="9">
        <f t="shared" si="49"/>
        <v>17271.71</v>
      </c>
      <c r="V308" s="9">
        <f t="shared" si="50"/>
        <v>1221408.3999999999</v>
      </c>
    </row>
    <row r="309" spans="1:22">
      <c r="A309" s="107" t="s">
        <v>2531</v>
      </c>
      <c r="B309" s="2" t="s">
        <v>2218</v>
      </c>
      <c r="C309" s="73">
        <f>IF(A309=Summary!$B$9,Summary!$F$9,0)</f>
        <v>0</v>
      </c>
      <c r="D309" s="114">
        <f>VLOOKUP(A309,AAFTE!$A:$AE,3,0)</f>
        <v>5420.41</v>
      </c>
      <c r="E309" s="149">
        <f>VLOOKUP($A309,'2024-25 Salary &amp; Benefits'!$A:$I,3,)</f>
        <v>1</v>
      </c>
      <c r="F309" s="149">
        <f>VLOOKUP($A309,'2024-25 Salary &amp; Benefits'!$A:$I,4,)</f>
        <v>1</v>
      </c>
      <c r="G309" s="150">
        <f>VLOOKUP(A309,'CEDARS District FRPL'!$A:$C,3,)</f>
        <v>0.49919999999999998</v>
      </c>
      <c r="H309" s="151">
        <f t="shared" si="43"/>
        <v>5420.41</v>
      </c>
      <c r="I309" s="152">
        <f t="shared" si="44"/>
        <v>2705.87</v>
      </c>
      <c r="J309" s="143">
        <f t="shared" si="41"/>
        <v>17.3</v>
      </c>
      <c r="K309" s="145">
        <f>'2024-25 Salary &amp; Benefits'!E$6</f>
        <v>72728</v>
      </c>
      <c r="L309" s="145">
        <f>'2024-25 Salary &amp; Benefits'!F$6</f>
        <v>78209</v>
      </c>
      <c r="M309" s="9">
        <f t="shared" si="45"/>
        <v>1258194.3999999999</v>
      </c>
      <c r="N309" s="9">
        <f t="shared" si="46"/>
        <v>94821.300000000047</v>
      </c>
      <c r="O309" s="9">
        <f>'2024-25 Salary &amp; Benefits'!G$6</f>
        <v>14418.72</v>
      </c>
      <c r="P309" s="146">
        <f>'2024-25 Salary &amp; Benefits'!H$6</f>
        <v>0.18149999999999999</v>
      </c>
      <c r="Q309" s="146">
        <f>'2024-25 Salary &amp; Benefits'!I$6</f>
        <v>0.17510000000000001</v>
      </c>
      <c r="R309" s="9">
        <f t="shared" si="47"/>
        <v>494409.35</v>
      </c>
      <c r="S309" s="9">
        <f t="shared" si="42"/>
        <v>22550.26</v>
      </c>
      <c r="T309" s="9">
        <f t="shared" si="48"/>
        <v>3948.55</v>
      </c>
      <c r="U309" s="9">
        <f t="shared" si="49"/>
        <v>26498.809999999998</v>
      </c>
      <c r="V309" s="9">
        <f t="shared" si="50"/>
        <v>1873923.86</v>
      </c>
    </row>
    <row r="310" spans="1:22">
      <c r="A310" s="107" t="s">
        <v>3026</v>
      </c>
      <c r="B310" s="2" t="s">
        <v>3027</v>
      </c>
      <c r="C310" s="73">
        <f>IF(A310=Summary!$B$9,Summary!$F$9,0)</f>
        <v>0</v>
      </c>
      <c r="D310" s="114">
        <f>VLOOKUP(A310,AAFTE!$A:$AE,3,0)</f>
        <v>73.73</v>
      </c>
      <c r="E310" s="149">
        <f>VLOOKUP($A310,'2024-25 Salary &amp; Benefits'!$A:$I,3,)</f>
        <v>1.06</v>
      </c>
      <c r="F310" s="149">
        <f>VLOOKUP($A310,'2024-25 Salary &amp; Benefits'!$A:$I,4,)</f>
        <v>1.06</v>
      </c>
      <c r="G310" s="150">
        <f>VLOOKUP(A310,'CEDARS District FRPL'!$A:$C,3,)</f>
        <v>0.37680000000000002</v>
      </c>
      <c r="H310" s="151">
        <f t="shared" si="43"/>
        <v>73.73</v>
      </c>
      <c r="I310" s="152">
        <f t="shared" si="44"/>
        <v>27.78</v>
      </c>
      <c r="J310" s="143">
        <f t="shared" si="41"/>
        <v>0.17799999999999999</v>
      </c>
      <c r="K310" s="145">
        <f>'2024-25 Salary &amp; Benefits'!E$6</f>
        <v>72728</v>
      </c>
      <c r="L310" s="145">
        <f>'2024-25 Salary &amp; Benefits'!F$6</f>
        <v>78209</v>
      </c>
      <c r="M310" s="9">
        <f t="shared" si="45"/>
        <v>13722.32</v>
      </c>
      <c r="N310" s="9">
        <f t="shared" si="46"/>
        <v>1034.1499999999996</v>
      </c>
      <c r="O310" s="9">
        <f>'2024-25 Salary &amp; Benefits'!G$6</f>
        <v>14418.72</v>
      </c>
      <c r="P310" s="146">
        <f>'2024-25 Salary &amp; Benefits'!H$6</f>
        <v>0.18149999999999999</v>
      </c>
      <c r="Q310" s="146">
        <f>'2024-25 Salary &amp; Benefits'!I$6</f>
        <v>0.17510000000000001</v>
      </c>
      <c r="R310" s="9">
        <f t="shared" si="47"/>
        <v>5238.21</v>
      </c>
      <c r="S310" s="9">
        <f t="shared" si="42"/>
        <v>245.94</v>
      </c>
      <c r="T310" s="9">
        <f t="shared" si="48"/>
        <v>43.06</v>
      </c>
      <c r="U310" s="9">
        <f t="shared" si="49"/>
        <v>289</v>
      </c>
      <c r="V310" s="9">
        <f t="shared" si="50"/>
        <v>20283.68</v>
      </c>
    </row>
    <row r="311" spans="1:22">
      <c r="A311" s="107" t="s">
        <v>2374</v>
      </c>
      <c r="B311" s="2" t="s">
        <v>1156</v>
      </c>
      <c r="C311" s="73">
        <f>IF(A311=Summary!$B$9,Summary!$F$9,0)</f>
        <v>0</v>
      </c>
      <c r="D311" s="114">
        <f>VLOOKUP(A311,AAFTE!$A:$AE,3,0)</f>
        <v>337.44</v>
      </c>
      <c r="E311" s="149">
        <f>VLOOKUP($A311,'2024-25 Salary &amp; Benefits'!$A:$I,3,)</f>
        <v>1</v>
      </c>
      <c r="F311" s="149">
        <f>VLOOKUP($A311,'2024-25 Salary &amp; Benefits'!$A:$I,4,)</f>
        <v>1</v>
      </c>
      <c r="G311" s="150">
        <f>VLOOKUP(A311,'CEDARS District FRPL'!$A:$C,3,)</f>
        <v>0.69669999999999999</v>
      </c>
      <c r="H311" s="151">
        <f t="shared" si="43"/>
        <v>337.44</v>
      </c>
      <c r="I311" s="152">
        <f t="shared" si="44"/>
        <v>235.09</v>
      </c>
      <c r="J311" s="143">
        <f t="shared" si="41"/>
        <v>1.5029999999999999</v>
      </c>
      <c r="K311" s="145">
        <f>'2024-25 Salary &amp; Benefits'!E$6</f>
        <v>72728</v>
      </c>
      <c r="L311" s="145">
        <f>'2024-25 Salary &amp; Benefits'!F$6</f>
        <v>78209</v>
      </c>
      <c r="M311" s="9">
        <f t="shared" si="45"/>
        <v>109310.18</v>
      </c>
      <c r="N311" s="9">
        <f t="shared" si="46"/>
        <v>8237.9500000000116</v>
      </c>
      <c r="O311" s="9">
        <f>'2024-25 Salary &amp; Benefits'!G$6</f>
        <v>14418.72</v>
      </c>
      <c r="P311" s="146">
        <f>'2024-25 Salary &amp; Benefits'!H$6</f>
        <v>0.18149999999999999</v>
      </c>
      <c r="Q311" s="146">
        <f>'2024-25 Salary &amp; Benefits'!I$6</f>
        <v>0.17510000000000001</v>
      </c>
      <c r="R311" s="9">
        <f t="shared" si="47"/>
        <v>42953.599999999999</v>
      </c>
      <c r="S311" s="9">
        <f t="shared" si="42"/>
        <v>1959.14</v>
      </c>
      <c r="T311" s="9">
        <f t="shared" si="48"/>
        <v>343.05</v>
      </c>
      <c r="U311" s="9">
        <f t="shared" si="49"/>
        <v>2302.19</v>
      </c>
      <c r="V311" s="9">
        <f t="shared" si="50"/>
        <v>162803.92000000001</v>
      </c>
    </row>
    <row r="312" spans="1:22">
      <c r="A312" s="107" t="s">
        <v>2421</v>
      </c>
      <c r="B312" s="2" t="s">
        <v>1492</v>
      </c>
      <c r="C312" s="73">
        <f>IF(A312=Summary!$B$9,Summary!$F$9,0)</f>
        <v>0</v>
      </c>
      <c r="D312" s="114">
        <f>VLOOKUP(A312,AAFTE!$A:$AE,3,0)</f>
        <v>4306.78</v>
      </c>
      <c r="E312" s="149">
        <f>VLOOKUP($A312,'2024-25 Salary &amp; Benefits'!$A:$I,3,)</f>
        <v>1.06</v>
      </c>
      <c r="F312" s="149">
        <f>VLOOKUP($A312,'2024-25 Salary &amp; Benefits'!$A:$I,4,)</f>
        <v>1.06</v>
      </c>
      <c r="G312" s="150">
        <f>VLOOKUP(A312,'CEDARS District FRPL'!$A:$C,3,)</f>
        <v>0.31630000000000003</v>
      </c>
      <c r="H312" s="151">
        <f t="shared" si="43"/>
        <v>4306.78</v>
      </c>
      <c r="I312" s="152">
        <f t="shared" si="44"/>
        <v>1362.23</v>
      </c>
      <c r="J312" s="143">
        <f t="shared" si="41"/>
        <v>8.7089999999999996</v>
      </c>
      <c r="K312" s="145">
        <f>'2024-25 Salary &amp; Benefits'!E$6</f>
        <v>72728</v>
      </c>
      <c r="L312" s="145">
        <f>'2024-25 Salary &amp; Benefits'!F$6</f>
        <v>78209</v>
      </c>
      <c r="M312" s="9">
        <f t="shared" si="45"/>
        <v>671391.44</v>
      </c>
      <c r="N312" s="9">
        <f t="shared" si="46"/>
        <v>50598.070000000065</v>
      </c>
      <c r="O312" s="9">
        <f>'2024-25 Salary &amp; Benefits'!G$6</f>
        <v>14418.72</v>
      </c>
      <c r="P312" s="146">
        <f>'2024-25 Salary &amp; Benefits'!H$6</f>
        <v>0.18149999999999999</v>
      </c>
      <c r="Q312" s="146">
        <f>'2024-25 Salary &amp; Benefits'!I$6</f>
        <v>0.17510000000000001</v>
      </c>
      <c r="R312" s="9">
        <f t="shared" si="47"/>
        <v>256289.9</v>
      </c>
      <c r="S312" s="9">
        <f t="shared" si="42"/>
        <v>12033.16</v>
      </c>
      <c r="T312" s="9">
        <f t="shared" si="48"/>
        <v>2107.0100000000002</v>
      </c>
      <c r="U312" s="9">
        <f t="shared" si="49"/>
        <v>14140.17</v>
      </c>
      <c r="V312" s="9">
        <f t="shared" si="50"/>
        <v>992419.58000000007</v>
      </c>
    </row>
    <row r="313" spans="1:22">
      <c r="A313" s="108" t="s">
        <v>2361</v>
      </c>
      <c r="B313" s="2" t="s">
        <v>1110</v>
      </c>
      <c r="C313" s="73">
        <f>IF(A313=Summary!$B$9,Summary!$F$9,0)</f>
        <v>0</v>
      </c>
      <c r="D313" s="114">
        <f>VLOOKUP(A313,AAFTE!$A:$AE,3,0)</f>
        <v>1087.08</v>
      </c>
      <c r="E313" s="149">
        <f>VLOOKUP($A313,'2024-25 Salary &amp; Benefits'!$A:$I,3,)</f>
        <v>1</v>
      </c>
      <c r="F313" s="149">
        <f>VLOOKUP($A313,'2024-25 Salary &amp; Benefits'!$A:$I,4,)</f>
        <v>1.04</v>
      </c>
      <c r="G313" s="150">
        <f>VLOOKUP(A313,'CEDARS District FRPL'!$A:$C,3,)</f>
        <v>0.46229999999999999</v>
      </c>
      <c r="H313" s="151">
        <f t="shared" si="43"/>
        <v>1087.08</v>
      </c>
      <c r="I313" s="152">
        <f t="shared" si="44"/>
        <v>502.56</v>
      </c>
      <c r="J313" s="143">
        <f t="shared" si="41"/>
        <v>3.2130000000000001</v>
      </c>
      <c r="K313" s="145">
        <f>'2024-25 Salary &amp; Benefits'!E$6</f>
        <v>72728</v>
      </c>
      <c r="L313" s="145">
        <f>'2024-25 Salary &amp; Benefits'!F$6</f>
        <v>78209</v>
      </c>
      <c r="M313" s="9">
        <f t="shared" si="45"/>
        <v>233675.06</v>
      </c>
      <c r="N313" s="9">
        <f t="shared" si="46"/>
        <v>27661.880000000005</v>
      </c>
      <c r="O313" s="9">
        <f>'2024-25 Salary &amp; Benefits'!G$6</f>
        <v>14418.72</v>
      </c>
      <c r="P313" s="146">
        <f>'2024-25 Salary &amp; Benefits'!H$6</f>
        <v>0.18149999999999999</v>
      </c>
      <c r="Q313" s="146">
        <f>'2024-25 Salary &amp; Benefits'!I$6</f>
        <v>0.17510000000000001</v>
      </c>
      <c r="R313" s="9">
        <f t="shared" si="47"/>
        <v>93582.97</v>
      </c>
      <c r="S313" s="9">
        <f t="shared" si="42"/>
        <v>4355.62</v>
      </c>
      <c r="T313" s="9">
        <f t="shared" si="48"/>
        <v>762.67</v>
      </c>
      <c r="U313" s="9">
        <f t="shared" si="49"/>
        <v>5118.29</v>
      </c>
      <c r="V313" s="9">
        <f t="shared" si="50"/>
        <v>360038.2</v>
      </c>
    </row>
    <row r="314" spans="1:22">
      <c r="A314" s="107" t="s">
        <v>3023</v>
      </c>
      <c r="B314" s="2" t="s">
        <v>3113</v>
      </c>
      <c r="C314" s="73">
        <f>IF(A314=Summary!$B$9,Summary!$F$9,0)</f>
        <v>0</v>
      </c>
      <c r="D314" s="114">
        <f>VLOOKUP(A314,AAFTE!$A:$AE,3,0)</f>
        <v>158.79</v>
      </c>
      <c r="E314" s="149">
        <f>VLOOKUP($A314,'2024-25 Salary &amp; Benefits'!$A:$I,3,)</f>
        <v>1.18</v>
      </c>
      <c r="F314" s="149">
        <f>VLOOKUP($A314,'2024-25 Salary &amp; Benefits'!$A:$I,4,)</f>
        <v>1.18</v>
      </c>
      <c r="G314" s="150">
        <f>VLOOKUP(A314,'CEDARS District FRPL'!$A:$C,3,)</f>
        <v>0.68630000000000002</v>
      </c>
      <c r="H314" s="151">
        <f t="shared" si="43"/>
        <v>158.79</v>
      </c>
      <c r="I314" s="152">
        <f t="shared" si="44"/>
        <v>108.98</v>
      </c>
      <c r="J314" s="143">
        <f t="shared" si="41"/>
        <v>0.69699999999999995</v>
      </c>
      <c r="K314" s="145">
        <f>'2024-25 Salary &amp; Benefits'!E$6</f>
        <v>72728</v>
      </c>
      <c r="L314" s="145">
        <f>'2024-25 Salary &amp; Benefits'!F$6</f>
        <v>78209</v>
      </c>
      <c r="M314" s="9">
        <f t="shared" si="45"/>
        <v>59815.87</v>
      </c>
      <c r="N314" s="9">
        <f t="shared" si="46"/>
        <v>4507.8999999999942</v>
      </c>
      <c r="O314" s="9">
        <f>'2024-25 Salary &amp; Benefits'!G$6</f>
        <v>14418.72</v>
      </c>
      <c r="P314" s="146">
        <f>'2024-25 Salary &amp; Benefits'!H$6</f>
        <v>0.18149999999999999</v>
      </c>
      <c r="Q314" s="146">
        <f>'2024-25 Salary &amp; Benefits'!I$6</f>
        <v>0.17510000000000001</v>
      </c>
      <c r="R314" s="9">
        <f t="shared" si="47"/>
        <v>21695.759999999998</v>
      </c>
      <c r="S314" s="9">
        <f t="shared" si="42"/>
        <v>1072.06</v>
      </c>
      <c r="T314" s="9">
        <f t="shared" si="48"/>
        <v>187.72</v>
      </c>
      <c r="U314" s="9">
        <f t="shared" si="49"/>
        <v>1259.78</v>
      </c>
      <c r="V314" s="9">
        <f t="shared" si="50"/>
        <v>87279.31</v>
      </c>
    </row>
    <row r="315" spans="1:22">
      <c r="A315" s="107" t="s">
        <v>2381</v>
      </c>
      <c r="B315" s="2" t="s">
        <v>1181</v>
      </c>
      <c r="C315" s="73">
        <f>IF(A315=Summary!$B$9,Summary!$F$9,0)</f>
        <v>0</v>
      </c>
      <c r="D315" s="114">
        <f>VLOOKUP(A315,AAFTE!$A:$AE,3,0)</f>
        <v>227.1</v>
      </c>
      <c r="E315" s="149">
        <f>VLOOKUP($A315,'2024-25 Salary &amp; Benefits'!$A:$I,3,)</f>
        <v>1</v>
      </c>
      <c r="F315" s="149">
        <f>VLOOKUP($A315,'2024-25 Salary &amp; Benefits'!$A:$I,4,)</f>
        <v>1</v>
      </c>
      <c r="G315" s="150">
        <f>VLOOKUP(A315,'CEDARS District FRPL'!$A:$C,3,)</f>
        <v>0.5</v>
      </c>
      <c r="H315" s="151">
        <f t="shared" si="43"/>
        <v>227.1</v>
      </c>
      <c r="I315" s="152">
        <f t="shared" si="44"/>
        <v>113.55</v>
      </c>
      <c r="J315" s="143">
        <f t="shared" si="41"/>
        <v>0.72599999999999998</v>
      </c>
      <c r="K315" s="145">
        <f>'2024-25 Salary &amp; Benefits'!E$6</f>
        <v>72728</v>
      </c>
      <c r="L315" s="145">
        <f>'2024-25 Salary &amp; Benefits'!F$6</f>
        <v>78209</v>
      </c>
      <c r="M315" s="9">
        <f t="shared" si="45"/>
        <v>52800.53</v>
      </c>
      <c r="N315" s="9">
        <f t="shared" si="46"/>
        <v>3979.2000000000044</v>
      </c>
      <c r="O315" s="9">
        <f>'2024-25 Salary &amp; Benefits'!G$6</f>
        <v>14418.72</v>
      </c>
      <c r="P315" s="146">
        <f>'2024-25 Salary &amp; Benefits'!H$6</f>
        <v>0.18149999999999999</v>
      </c>
      <c r="Q315" s="146">
        <f>'2024-25 Salary &amp; Benefits'!I$6</f>
        <v>0.17510000000000001</v>
      </c>
      <c r="R315" s="9">
        <f t="shared" si="47"/>
        <v>20748.04</v>
      </c>
      <c r="S315" s="9">
        <f t="shared" si="42"/>
        <v>946.33</v>
      </c>
      <c r="T315" s="9">
        <f t="shared" si="48"/>
        <v>165.7</v>
      </c>
      <c r="U315" s="9">
        <f t="shared" si="49"/>
        <v>1112.03</v>
      </c>
      <c r="V315" s="9">
        <f t="shared" si="50"/>
        <v>78639.800000000017</v>
      </c>
    </row>
    <row r="316" spans="1:22">
      <c r="A316" s="107" t="s">
        <v>2403</v>
      </c>
      <c r="B316" s="2" t="s">
        <v>1260</v>
      </c>
      <c r="C316" s="73">
        <f>IF(A316=Summary!$B$9,Summary!$F$9,0)</f>
        <v>0</v>
      </c>
      <c r="D316" s="114">
        <f>VLOOKUP(A316,AAFTE!$A:$AE,3,0)</f>
        <v>337.6</v>
      </c>
      <c r="E316" s="149">
        <f>VLOOKUP($A316,'2024-25 Salary &amp; Benefits'!$A:$I,3,)</f>
        <v>1</v>
      </c>
      <c r="F316" s="149">
        <f>VLOOKUP($A316,'2024-25 Salary &amp; Benefits'!$A:$I,4,)</f>
        <v>1</v>
      </c>
      <c r="G316" s="150">
        <f>VLOOKUP(A316,'CEDARS District FRPL'!$A:$C,3,)</f>
        <v>0.41570000000000001</v>
      </c>
      <c r="H316" s="151">
        <f t="shared" si="43"/>
        <v>337.6</v>
      </c>
      <c r="I316" s="152">
        <f t="shared" si="44"/>
        <v>140.34</v>
      </c>
      <c r="J316" s="143">
        <f t="shared" si="41"/>
        <v>0.89700000000000002</v>
      </c>
      <c r="K316" s="145">
        <f>'2024-25 Salary &amp; Benefits'!E$6</f>
        <v>72728</v>
      </c>
      <c r="L316" s="145">
        <f>'2024-25 Salary &amp; Benefits'!F$6</f>
        <v>78209</v>
      </c>
      <c r="M316" s="9">
        <f t="shared" si="45"/>
        <v>65237.02</v>
      </c>
      <c r="N316" s="9">
        <f t="shared" si="46"/>
        <v>4916.4500000000044</v>
      </c>
      <c r="O316" s="9">
        <f>'2024-25 Salary &amp; Benefits'!G$6</f>
        <v>14418.72</v>
      </c>
      <c r="P316" s="146">
        <f>'2024-25 Salary &amp; Benefits'!H$6</f>
        <v>0.18149999999999999</v>
      </c>
      <c r="Q316" s="146">
        <f>'2024-25 Salary &amp; Benefits'!I$6</f>
        <v>0.17510000000000001</v>
      </c>
      <c r="R316" s="9">
        <f t="shared" si="47"/>
        <v>25634.98</v>
      </c>
      <c r="S316" s="9">
        <f t="shared" si="42"/>
        <v>1169.22</v>
      </c>
      <c r="T316" s="9">
        <f t="shared" si="48"/>
        <v>204.73</v>
      </c>
      <c r="U316" s="9">
        <f t="shared" si="49"/>
        <v>1373.95</v>
      </c>
      <c r="V316" s="9">
        <f t="shared" si="50"/>
        <v>97162.400000000009</v>
      </c>
    </row>
    <row r="317" spans="1:22">
      <c r="A317" s="107" t="s">
        <v>2296</v>
      </c>
      <c r="B317" s="2" t="s">
        <v>456</v>
      </c>
      <c r="C317" s="73">
        <f>IF(A317=Summary!$B$9,Summary!$F$9,0)</f>
        <v>0</v>
      </c>
      <c r="D317" s="114">
        <f>VLOOKUP(A317,AAFTE!$A:$AE,3,0)</f>
        <v>115.44</v>
      </c>
      <c r="E317" s="149">
        <f>VLOOKUP($A317,'2024-25 Salary &amp; Benefits'!$A:$I,3,)</f>
        <v>1.01</v>
      </c>
      <c r="F317" s="149">
        <f>VLOOKUP($A317,'2024-25 Salary &amp; Benefits'!$A:$I,4,)</f>
        <v>1.01</v>
      </c>
      <c r="G317" s="150">
        <f>VLOOKUP(A317,'CEDARS District FRPL'!$A:$C,3,)</f>
        <v>0.66959999999999997</v>
      </c>
      <c r="H317" s="151">
        <f t="shared" si="43"/>
        <v>115.44</v>
      </c>
      <c r="I317" s="152">
        <f t="shared" si="44"/>
        <v>77.3</v>
      </c>
      <c r="J317" s="143">
        <f t="shared" si="41"/>
        <v>0.49399999999999999</v>
      </c>
      <c r="K317" s="145">
        <f>'2024-25 Salary &amp; Benefits'!E$6</f>
        <v>72728</v>
      </c>
      <c r="L317" s="145">
        <f>'2024-25 Salary &amp; Benefits'!F$6</f>
        <v>78209</v>
      </c>
      <c r="M317" s="9">
        <f t="shared" si="45"/>
        <v>36286.910000000003</v>
      </c>
      <c r="N317" s="9">
        <f t="shared" si="46"/>
        <v>2734.6899999999951</v>
      </c>
      <c r="O317" s="9">
        <f>'2024-25 Salary &amp; Benefits'!G$6</f>
        <v>14418.72</v>
      </c>
      <c r="P317" s="146">
        <f>'2024-25 Salary &amp; Benefits'!H$6</f>
        <v>0.18149999999999999</v>
      </c>
      <c r="Q317" s="146">
        <f>'2024-25 Salary &amp; Benefits'!I$6</f>
        <v>0.17510000000000001</v>
      </c>
      <c r="R317" s="9">
        <f t="shared" si="47"/>
        <v>14187.77</v>
      </c>
      <c r="S317" s="9">
        <f t="shared" si="42"/>
        <v>650.36</v>
      </c>
      <c r="T317" s="9">
        <f t="shared" si="48"/>
        <v>113.88</v>
      </c>
      <c r="U317" s="9">
        <f t="shared" si="49"/>
        <v>764.24</v>
      </c>
      <c r="V317" s="9">
        <f t="shared" si="50"/>
        <v>53973.61</v>
      </c>
    </row>
    <row r="318" spans="1:22">
      <c r="A318" s="107" t="s">
        <v>2368</v>
      </c>
      <c r="B318" s="2" t="s">
        <v>1135</v>
      </c>
      <c r="C318" s="73">
        <f>IF(A318=Summary!$B$9,Summary!$F$9,0)</f>
        <v>0</v>
      </c>
      <c r="D318" s="114">
        <f>VLOOKUP(A318,AAFTE!$A:$AE,3,0)</f>
        <v>808.66</v>
      </c>
      <c r="E318" s="149">
        <f>VLOOKUP($A318,'2024-25 Salary &amp; Benefits'!$A:$I,3,)</f>
        <v>1.01</v>
      </c>
      <c r="F318" s="149">
        <f>VLOOKUP($A318,'2024-25 Salary &amp; Benefits'!$A:$I,4,)</f>
        <v>1.01</v>
      </c>
      <c r="G318" s="150">
        <f>VLOOKUP(A318,'CEDARS District FRPL'!$A:$C,3,)</f>
        <v>0.74260000000000004</v>
      </c>
      <c r="H318" s="151">
        <f t="shared" si="43"/>
        <v>808.66</v>
      </c>
      <c r="I318" s="152">
        <f t="shared" si="44"/>
        <v>600.51</v>
      </c>
      <c r="J318" s="143">
        <f t="shared" si="41"/>
        <v>3.839</v>
      </c>
      <c r="K318" s="145">
        <f>'2024-25 Salary &amp; Benefits'!E$6</f>
        <v>72728</v>
      </c>
      <c r="L318" s="145">
        <f>'2024-25 Salary &amp; Benefits'!F$6</f>
        <v>78209</v>
      </c>
      <c r="M318" s="9">
        <f t="shared" si="45"/>
        <v>281994.82</v>
      </c>
      <c r="N318" s="9">
        <f t="shared" si="46"/>
        <v>21251.969999999972</v>
      </c>
      <c r="O318" s="9">
        <f>'2024-25 Salary &amp; Benefits'!G$6</f>
        <v>14418.72</v>
      </c>
      <c r="P318" s="146">
        <f>'2024-25 Salary &amp; Benefits'!H$6</f>
        <v>0.18149999999999999</v>
      </c>
      <c r="Q318" s="146">
        <f>'2024-25 Salary &amp; Benefits'!I$6</f>
        <v>0.17510000000000001</v>
      </c>
      <c r="R318" s="9">
        <f t="shared" si="47"/>
        <v>110256.75</v>
      </c>
      <c r="S318" s="9">
        <f t="shared" si="42"/>
        <v>5054.1099999999997</v>
      </c>
      <c r="T318" s="9">
        <f t="shared" si="48"/>
        <v>884.97</v>
      </c>
      <c r="U318" s="9">
        <f t="shared" si="49"/>
        <v>5939.08</v>
      </c>
      <c r="V318" s="9">
        <f t="shared" si="50"/>
        <v>419442.62</v>
      </c>
    </row>
    <row r="319" spans="1:22">
      <c r="A319" s="107" t="s">
        <v>2308</v>
      </c>
      <c r="B319" s="2" t="s">
        <v>502</v>
      </c>
      <c r="C319" s="73">
        <f>IF(A319=Summary!$B$9,Summary!$F$9,0)</f>
        <v>0</v>
      </c>
      <c r="D319" s="114">
        <f>VLOOKUP(A319,AAFTE!$A:$AE,3,0)</f>
        <v>178.51000000000002</v>
      </c>
      <c r="E319" s="149">
        <f>VLOOKUP($A319,'2024-25 Salary &amp; Benefits'!$A:$I,3,)</f>
        <v>1</v>
      </c>
      <c r="F319" s="149">
        <f>VLOOKUP($A319,'2024-25 Salary &amp; Benefits'!$A:$I,4,)</f>
        <v>1</v>
      </c>
      <c r="G319" s="150">
        <f>VLOOKUP(A319,'CEDARS District FRPL'!$A:$C,3,)</f>
        <v>0.65190000000000003</v>
      </c>
      <c r="H319" s="151">
        <f t="shared" si="43"/>
        <v>178.51000000000002</v>
      </c>
      <c r="I319" s="152">
        <f t="shared" si="44"/>
        <v>116.37</v>
      </c>
      <c r="J319" s="143">
        <f t="shared" si="41"/>
        <v>0.74399999999999999</v>
      </c>
      <c r="K319" s="145">
        <f>'2024-25 Salary &amp; Benefits'!E$6</f>
        <v>72728</v>
      </c>
      <c r="L319" s="145">
        <f>'2024-25 Salary &amp; Benefits'!F$6</f>
        <v>78209</v>
      </c>
      <c r="M319" s="9">
        <f t="shared" si="45"/>
        <v>54109.63</v>
      </c>
      <c r="N319" s="9">
        <f t="shared" si="46"/>
        <v>4077.8700000000026</v>
      </c>
      <c r="O319" s="9">
        <f>'2024-25 Salary &amp; Benefits'!G$6</f>
        <v>14418.72</v>
      </c>
      <c r="P319" s="146">
        <f>'2024-25 Salary &amp; Benefits'!H$6</f>
        <v>0.18149999999999999</v>
      </c>
      <c r="Q319" s="146">
        <f>'2024-25 Salary &amp; Benefits'!I$6</f>
        <v>0.17510000000000001</v>
      </c>
      <c r="R319" s="9">
        <f t="shared" si="47"/>
        <v>21262.46</v>
      </c>
      <c r="S319" s="9">
        <f t="shared" si="42"/>
        <v>969.79</v>
      </c>
      <c r="T319" s="9">
        <f t="shared" si="48"/>
        <v>169.81</v>
      </c>
      <c r="U319" s="9">
        <f t="shared" si="49"/>
        <v>1139.5999999999999</v>
      </c>
      <c r="V319" s="9">
        <f t="shared" si="50"/>
        <v>80589.56</v>
      </c>
    </row>
    <row r="320" spans="1:22">
      <c r="A320" s="107" t="s">
        <v>2353</v>
      </c>
      <c r="B320" s="2" t="s">
        <v>1091</v>
      </c>
      <c r="C320" s="73">
        <f>IF(A320=Summary!$B$9,Summary!$F$9,0)</f>
        <v>0</v>
      </c>
      <c r="D320" s="114">
        <f>VLOOKUP(A320,AAFTE!$A:$AE,3,0)</f>
        <v>102.17</v>
      </c>
      <c r="E320" s="149">
        <f>VLOOKUP($A320,'2024-25 Salary &amp; Benefits'!$A:$I,3,)</f>
        <v>1</v>
      </c>
      <c r="F320" s="149">
        <f>VLOOKUP($A320,'2024-25 Salary &amp; Benefits'!$A:$I,4,)</f>
        <v>1</v>
      </c>
      <c r="G320" s="150">
        <f>VLOOKUP(A320,'CEDARS District FRPL'!$A:$C,3,)</f>
        <v>0.83530000000000004</v>
      </c>
      <c r="H320" s="151">
        <f t="shared" si="43"/>
        <v>102.17</v>
      </c>
      <c r="I320" s="152">
        <f t="shared" si="44"/>
        <v>85.34</v>
      </c>
      <c r="J320" s="143">
        <f t="shared" si="41"/>
        <v>0.54600000000000004</v>
      </c>
      <c r="K320" s="145">
        <f>'2024-25 Salary &amp; Benefits'!E$6</f>
        <v>72728</v>
      </c>
      <c r="L320" s="145">
        <f>'2024-25 Salary &amp; Benefits'!F$6</f>
        <v>78209</v>
      </c>
      <c r="M320" s="9">
        <f t="shared" si="45"/>
        <v>39709.49</v>
      </c>
      <c r="N320" s="9">
        <f t="shared" si="46"/>
        <v>2992.6200000000026</v>
      </c>
      <c r="O320" s="9">
        <f>'2024-25 Salary &amp; Benefits'!G$6</f>
        <v>14418.72</v>
      </c>
      <c r="P320" s="146">
        <f>'2024-25 Salary &amp; Benefits'!H$6</f>
        <v>0.18149999999999999</v>
      </c>
      <c r="Q320" s="146">
        <f>'2024-25 Salary &amp; Benefits'!I$6</f>
        <v>0.17510000000000001</v>
      </c>
      <c r="R320" s="9">
        <f t="shared" si="47"/>
        <v>15603.9</v>
      </c>
      <c r="S320" s="9">
        <f t="shared" si="42"/>
        <v>711.7</v>
      </c>
      <c r="T320" s="9">
        <f t="shared" si="48"/>
        <v>124.62</v>
      </c>
      <c r="U320" s="9">
        <f t="shared" si="49"/>
        <v>836.32</v>
      </c>
      <c r="V320" s="9">
        <f t="shared" si="50"/>
        <v>59142.33</v>
      </c>
    </row>
    <row r="321" spans="1:22">
      <c r="A321" s="107" t="s">
        <v>2270</v>
      </c>
      <c r="B321" s="2" t="s">
        <v>317</v>
      </c>
      <c r="C321" s="73">
        <f>IF(A321=Summary!$B$9,Summary!$F$9,0)</f>
        <v>0</v>
      </c>
      <c r="D321" s="114">
        <f>VLOOKUP(A321,AAFTE!$A:$AE,3,0)</f>
        <v>2353.65</v>
      </c>
      <c r="E321" s="149">
        <f>VLOOKUP($A321,'2024-25 Salary &amp; Benefits'!$A:$I,3,)</f>
        <v>1</v>
      </c>
      <c r="F321" s="149">
        <f>VLOOKUP($A321,'2024-25 Salary &amp; Benefits'!$A:$I,4,)</f>
        <v>1</v>
      </c>
      <c r="G321" s="150">
        <f>VLOOKUP(A321,'CEDARS District FRPL'!$A:$C,3,)</f>
        <v>0.47249999999999998</v>
      </c>
      <c r="H321" s="151">
        <f t="shared" si="43"/>
        <v>2353.65</v>
      </c>
      <c r="I321" s="152">
        <f t="shared" si="44"/>
        <v>1112.0999999999999</v>
      </c>
      <c r="J321" s="143">
        <f t="shared" si="41"/>
        <v>7.11</v>
      </c>
      <c r="K321" s="145">
        <f>'2024-25 Salary &amp; Benefits'!E$6</f>
        <v>72728</v>
      </c>
      <c r="L321" s="145">
        <f>'2024-25 Salary &amp; Benefits'!F$6</f>
        <v>78209</v>
      </c>
      <c r="M321" s="9">
        <f t="shared" si="45"/>
        <v>517096.08</v>
      </c>
      <c r="N321" s="9">
        <f t="shared" si="46"/>
        <v>38969.909999999974</v>
      </c>
      <c r="O321" s="9">
        <f>'2024-25 Salary &amp; Benefits'!G$6</f>
        <v>14418.72</v>
      </c>
      <c r="P321" s="146">
        <f>'2024-25 Salary &amp; Benefits'!H$6</f>
        <v>0.18149999999999999</v>
      </c>
      <c r="Q321" s="146">
        <f>'2024-25 Salary &amp; Benefits'!I$6</f>
        <v>0.17510000000000001</v>
      </c>
      <c r="R321" s="9">
        <f t="shared" si="47"/>
        <v>203193.67</v>
      </c>
      <c r="S321" s="9">
        <f t="shared" si="42"/>
        <v>9267.77</v>
      </c>
      <c r="T321" s="9">
        <f t="shared" si="48"/>
        <v>1622.79</v>
      </c>
      <c r="U321" s="9">
        <f t="shared" si="49"/>
        <v>10890.560000000001</v>
      </c>
      <c r="V321" s="9">
        <f t="shared" si="50"/>
        <v>770150.22</v>
      </c>
    </row>
    <row r="322" spans="1:22">
      <c r="A322" s="107" t="s">
        <v>2635</v>
      </c>
      <c r="B322" s="2" t="s">
        <v>2638</v>
      </c>
      <c r="C322" s="73">
        <f>IF(A322=Summary!$B$9,Summary!$F$9,0)</f>
        <v>0</v>
      </c>
      <c r="D322" s="114">
        <f>VLOOKUP(A322,AAFTE!$A:$AE,3,0)</f>
        <v>140</v>
      </c>
      <c r="E322" s="149">
        <f>VLOOKUP($A322,'2024-25 Salary &amp; Benefits'!$A:$I,3,)</f>
        <v>1</v>
      </c>
      <c r="F322" s="149">
        <f>VLOOKUP($A322,'2024-25 Salary &amp; Benefits'!$A:$I,4,)</f>
        <v>1</v>
      </c>
      <c r="G322" s="150">
        <f>VLOOKUP(A322,'CEDARS District FRPL'!$A:$C,3,)</f>
        <v>0</v>
      </c>
      <c r="H322" s="151">
        <f t="shared" si="43"/>
        <v>140</v>
      </c>
      <c r="I322" s="152">
        <f t="shared" si="44"/>
        <v>0</v>
      </c>
      <c r="J322" s="143">
        <f t="shared" si="41"/>
        <v>0</v>
      </c>
      <c r="K322" s="145">
        <f>'2024-25 Salary &amp; Benefits'!E$6</f>
        <v>72728</v>
      </c>
      <c r="L322" s="145">
        <f>'2024-25 Salary &amp; Benefits'!F$6</f>
        <v>78209</v>
      </c>
      <c r="M322" s="9">
        <f t="shared" si="45"/>
        <v>0</v>
      </c>
      <c r="N322" s="9">
        <f t="shared" si="46"/>
        <v>0</v>
      </c>
      <c r="O322" s="9">
        <f>'2024-25 Salary &amp; Benefits'!G$6</f>
        <v>14418.72</v>
      </c>
      <c r="P322" s="146">
        <f>'2024-25 Salary &amp; Benefits'!H$6</f>
        <v>0.18149999999999999</v>
      </c>
      <c r="Q322" s="146">
        <f>'2024-25 Salary &amp; Benefits'!I$6</f>
        <v>0.17510000000000001</v>
      </c>
      <c r="R322" s="9">
        <f t="shared" si="47"/>
        <v>0</v>
      </c>
      <c r="S322" s="9">
        <f t="shared" si="42"/>
        <v>0</v>
      </c>
      <c r="T322" s="9">
        <f t="shared" si="48"/>
        <v>0</v>
      </c>
      <c r="U322" s="9">
        <f t="shared" si="49"/>
        <v>0</v>
      </c>
      <c r="V322" s="9">
        <f t="shared" si="50"/>
        <v>0</v>
      </c>
    </row>
    <row r="323" spans="1:22">
      <c r="A323" t="s">
        <v>2520</v>
      </c>
      <c r="B323" t="s">
        <v>2143</v>
      </c>
      <c r="C323" s="73">
        <f>IF(A323=Summary!$B$9,Summary!$F$9,0)</f>
        <v>0</v>
      </c>
      <c r="D323" s="114">
        <f>VLOOKUP(A323,AAFTE!$A:$AE,3,0)</f>
        <v>15339.01</v>
      </c>
      <c r="E323" s="149">
        <f>VLOOKUP($A323,'2024-25 Salary &amp; Benefits'!$A:$I,3,)</f>
        <v>1</v>
      </c>
      <c r="F323" s="149">
        <f>VLOOKUP($A323,'2024-25 Salary &amp; Benefits'!$A:$I,4,)</f>
        <v>1</v>
      </c>
      <c r="G323" s="150">
        <f>VLOOKUP(A323,'CEDARS District FRPL'!$A:$C,3,)</f>
        <v>0.8538</v>
      </c>
      <c r="H323" s="151">
        <f t="shared" si="43"/>
        <v>15339.01</v>
      </c>
      <c r="I323" s="152">
        <f t="shared" si="44"/>
        <v>13096.45</v>
      </c>
      <c r="J323" s="143">
        <f t="shared" si="41"/>
        <v>83.73</v>
      </c>
      <c r="K323" s="145">
        <f>'2024-25 Salary &amp; Benefits'!E$6</f>
        <v>72728</v>
      </c>
      <c r="L323" s="145">
        <f>'2024-25 Salary &amp; Benefits'!F$6</f>
        <v>78209</v>
      </c>
      <c r="M323" s="9">
        <f t="shared" si="45"/>
        <v>6089515.4400000004</v>
      </c>
      <c r="N323" s="9">
        <f t="shared" si="46"/>
        <v>458924.12999999989</v>
      </c>
      <c r="O323" s="9">
        <f>'2024-25 Salary &amp; Benefits'!G$6</f>
        <v>14418.72</v>
      </c>
      <c r="P323" s="146">
        <f>'2024-25 Salary &amp; Benefits'!H$6</f>
        <v>0.18149999999999999</v>
      </c>
      <c r="Q323" s="146">
        <f>'2024-25 Salary &amp; Benefits'!I$6</f>
        <v>0.17510000000000001</v>
      </c>
      <c r="R323" s="9">
        <f t="shared" si="47"/>
        <v>2392884.09</v>
      </c>
      <c r="S323" s="9">
        <f t="shared" si="42"/>
        <v>109140.66</v>
      </c>
      <c r="T323" s="9">
        <f t="shared" si="48"/>
        <v>19110.53</v>
      </c>
      <c r="U323" s="9">
        <f t="shared" si="49"/>
        <v>128251.19</v>
      </c>
      <c r="V323" s="9">
        <f t="shared" si="50"/>
        <v>9069574.8499999996</v>
      </c>
    </row>
    <row r="324" spans="1:22">
      <c r="A324" t="s">
        <v>2481</v>
      </c>
      <c r="B324" t="s">
        <v>1938</v>
      </c>
      <c r="C324" s="73">
        <f>IF(A324=Summary!$B$9,Summary!$F$9,0)</f>
        <v>0</v>
      </c>
      <c r="D324" s="114">
        <f>VLOOKUP(A324,AAFTE!$A:$AE,3,0)</f>
        <v>5701.76</v>
      </c>
      <c r="E324" s="149">
        <f>VLOOKUP($A324,'2024-25 Salary &amp; Benefits'!$A:$I,3,)</f>
        <v>1.06</v>
      </c>
      <c r="F324" s="149">
        <f>VLOOKUP($A324,'2024-25 Salary &amp; Benefits'!$A:$I,4,)</f>
        <v>1.06</v>
      </c>
      <c r="G324" s="150">
        <f>VLOOKUP(A324,'CEDARS District FRPL'!$A:$C,3,)</f>
        <v>0.46560000000000001</v>
      </c>
      <c r="H324" s="151">
        <f t="shared" si="43"/>
        <v>5701.76</v>
      </c>
      <c r="I324" s="152">
        <f t="shared" si="44"/>
        <v>2654.74</v>
      </c>
      <c r="J324" s="143">
        <f t="shared" si="41"/>
        <v>16.972999999999999</v>
      </c>
      <c r="K324" s="145">
        <f>'2024-25 Salary &amp; Benefits'!E$6</f>
        <v>72728</v>
      </c>
      <c r="L324" s="145">
        <f>'2024-25 Salary &amp; Benefits'!F$6</f>
        <v>78209</v>
      </c>
      <c r="M324" s="9">
        <f t="shared" si="45"/>
        <v>1308477.08</v>
      </c>
      <c r="N324" s="9">
        <f t="shared" si="46"/>
        <v>98610.760000000009</v>
      </c>
      <c r="O324" s="9">
        <f>'2024-25 Salary &amp; Benefits'!G$6</f>
        <v>14418.72</v>
      </c>
      <c r="P324" s="146">
        <f>'2024-25 Salary &amp; Benefits'!H$6</f>
        <v>0.18149999999999999</v>
      </c>
      <c r="Q324" s="146">
        <f>'2024-25 Salary &amp; Benefits'!I$6</f>
        <v>0.17510000000000001</v>
      </c>
      <c r="R324" s="9">
        <f t="shared" si="47"/>
        <v>499484.27</v>
      </c>
      <c r="S324" s="9">
        <f t="shared" si="42"/>
        <v>23451.46</v>
      </c>
      <c r="T324" s="9">
        <f t="shared" si="48"/>
        <v>4106.3500000000004</v>
      </c>
      <c r="U324" s="9">
        <f t="shared" si="49"/>
        <v>27557.809999999998</v>
      </c>
      <c r="V324" s="9">
        <f t="shared" si="50"/>
        <v>1934129.9200000002</v>
      </c>
    </row>
    <row r="325" spans="1:22">
      <c r="A325" t="s">
        <v>2529</v>
      </c>
      <c r="B325" t="s">
        <v>2207</v>
      </c>
      <c r="C325" s="73">
        <f>IF(A325=Summary!$B$9,Summary!$F$9,0)</f>
        <v>0</v>
      </c>
      <c r="D325" s="114">
        <f>VLOOKUP(A325,AAFTE!$A:$AE,3,0)</f>
        <v>1335.96</v>
      </c>
      <c r="E325" s="149">
        <f>VLOOKUP($A325,'2024-25 Salary &amp; Benefits'!$A:$I,3,)</f>
        <v>1</v>
      </c>
      <c r="F325" s="149">
        <f>VLOOKUP($A325,'2024-25 Salary &amp; Benefits'!$A:$I,4,)</f>
        <v>1</v>
      </c>
      <c r="G325" s="150">
        <f>VLOOKUP(A325,'CEDARS District FRPL'!$A:$C,3,)</f>
        <v>0.69310000000000005</v>
      </c>
      <c r="H325" s="151">
        <f t="shared" si="43"/>
        <v>1335.96</v>
      </c>
      <c r="I325" s="152">
        <f t="shared" si="44"/>
        <v>925.95</v>
      </c>
      <c r="J325" s="143">
        <f t="shared" si="41"/>
        <v>5.92</v>
      </c>
      <c r="K325" s="145">
        <f>'2024-25 Salary &amp; Benefits'!E$6</f>
        <v>72728</v>
      </c>
      <c r="L325" s="145">
        <f>'2024-25 Salary &amp; Benefits'!F$6</f>
        <v>78209</v>
      </c>
      <c r="M325" s="9">
        <f t="shared" si="45"/>
        <v>430549.76000000001</v>
      </c>
      <c r="N325" s="9">
        <f t="shared" si="46"/>
        <v>32447.520000000019</v>
      </c>
      <c r="O325" s="9">
        <f>'2024-25 Salary &amp; Benefits'!G$6</f>
        <v>14418.72</v>
      </c>
      <c r="P325" s="146">
        <f>'2024-25 Salary &amp; Benefits'!H$6</f>
        <v>0.18149999999999999</v>
      </c>
      <c r="Q325" s="146">
        <f>'2024-25 Salary &amp; Benefits'!I$6</f>
        <v>0.17510000000000001</v>
      </c>
      <c r="R325" s="9">
        <f t="shared" si="47"/>
        <v>169185.16</v>
      </c>
      <c r="S325" s="9">
        <f t="shared" si="42"/>
        <v>7716.62</v>
      </c>
      <c r="T325" s="9">
        <f t="shared" si="48"/>
        <v>1351.18</v>
      </c>
      <c r="U325" s="9">
        <f t="shared" si="49"/>
        <v>9067.7999999999993</v>
      </c>
      <c r="V325" s="9">
        <f t="shared" si="50"/>
        <v>641250.24000000011</v>
      </c>
    </row>
    <row r="327" spans="1:22">
      <c r="R327" s="119"/>
    </row>
    <row r="328" spans="1:22">
      <c r="R328" s="119"/>
    </row>
    <row r="329" spans="1:22">
      <c r="R329" s="119"/>
    </row>
    <row r="330" spans="1:22">
      <c r="R330" s="119"/>
    </row>
  </sheetData>
  <autoFilter ref="A4:V325" xr:uid="{00000000-0009-0000-0000-000004000000}"/>
  <sortState xmlns:xlrd2="http://schemas.microsoft.com/office/spreadsheetml/2017/richdata2" ref="A4:S317">
    <sortCondition ref="B4:B317"/>
  </sortState>
  <conditionalFormatting sqref="A1:V1">
    <cfRule type="duplicateValues" dxfId="9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881F8-00F0-4C79-A171-1B63F8401E4B}">
  <sheetPr>
    <tabColor theme="0" tint="-0.249977111117893"/>
  </sheetPr>
  <dimension ref="A1:O4524"/>
  <sheetViews>
    <sheetView workbookViewId="0">
      <pane ySplit="3" topLeftCell="A4" activePane="bottomLeft" state="frozen"/>
      <selection activeCell="A4" sqref="A4"/>
      <selection pane="bottomLeft" activeCell="A4" sqref="A4"/>
    </sheetView>
  </sheetViews>
  <sheetFormatPr defaultColWidth="9.140625" defaultRowHeight="15"/>
  <cols>
    <col min="1" max="1" width="9.140625" style="81" bestFit="1" customWidth="1"/>
    <col min="2" max="2" width="32.42578125" style="81" customWidth="1"/>
    <col min="3" max="3" width="10.5703125" style="91" customWidth="1"/>
    <col min="4" max="4" width="53" style="81" customWidth="1"/>
    <col min="5" max="5" width="13.28515625" style="141" bestFit="1" customWidth="1"/>
    <col min="6" max="6" width="13.28515625" style="141" customWidth="1"/>
    <col min="7" max="7" width="13.28515625" style="81" bestFit="1" customWidth="1"/>
    <col min="8" max="8" width="11.28515625" style="81" bestFit="1" customWidth="1"/>
    <col min="9" max="9" width="12.85546875" style="81" bestFit="1" customWidth="1"/>
    <col min="10" max="10" width="14" style="81" bestFit="1" customWidth="1"/>
    <col min="11" max="11" width="9.42578125" style="91" bestFit="1" customWidth="1"/>
    <col min="12" max="13" width="9.140625" style="81"/>
    <col min="14" max="14" width="8.28515625" style="132" bestFit="1" customWidth="1"/>
    <col min="15" max="15" width="3.5703125" style="132" bestFit="1" customWidth="1"/>
    <col min="16" max="16384" width="9.140625" style="81"/>
  </cols>
  <sheetData>
    <row r="1" spans="1:15">
      <c r="A1" s="1" t="s">
        <v>3253</v>
      </c>
      <c r="C1" s="121">
        <v>1</v>
      </c>
      <c r="D1" s="131">
        <f t="shared" ref="D1:L1" si="0">C1+1</f>
        <v>2</v>
      </c>
      <c r="E1" s="131">
        <f t="shared" si="0"/>
        <v>3</v>
      </c>
      <c r="F1" s="131">
        <f t="shared" si="0"/>
        <v>4</v>
      </c>
      <c r="G1" s="131">
        <f t="shared" si="0"/>
        <v>5</v>
      </c>
      <c r="H1" s="131">
        <f t="shared" si="0"/>
        <v>6</v>
      </c>
      <c r="I1" s="131">
        <f t="shared" si="0"/>
        <v>7</v>
      </c>
      <c r="J1" s="131">
        <f t="shared" si="0"/>
        <v>8</v>
      </c>
      <c r="K1" s="131">
        <f t="shared" si="0"/>
        <v>9</v>
      </c>
      <c r="L1" s="131">
        <f t="shared" si="0"/>
        <v>10</v>
      </c>
    </row>
    <row r="2" spans="1:15">
      <c r="A2" s="105"/>
      <c r="C2" s="81"/>
      <c r="D2" s="169">
        <f>COUNTA(D4:D2328)</f>
        <v>2325</v>
      </c>
      <c r="E2" s="133">
        <f>SUM(E4:E2933)</f>
        <v>1033382.5799999995</v>
      </c>
      <c r="F2" s="133">
        <f t="shared" ref="F2:H2" si="1">SUM(F4:F2933)</f>
        <v>4974.9600000000009</v>
      </c>
      <c r="G2" s="133">
        <f t="shared" si="1"/>
        <v>25596.80000000001</v>
      </c>
      <c r="H2" s="133">
        <f t="shared" si="1"/>
        <v>5592.75</v>
      </c>
      <c r="I2" s="133">
        <f>SUM(I4:I2933)</f>
        <v>0</v>
      </c>
      <c r="J2" s="133">
        <f>SUM(J4:J2933)</f>
        <v>1069547.0899999978</v>
      </c>
      <c r="K2" s="81"/>
    </row>
    <row r="3" spans="1:15">
      <c r="A3" s="134" t="s">
        <v>2580</v>
      </c>
      <c r="B3" s="134" t="s">
        <v>2537</v>
      </c>
      <c r="C3" s="135" t="s">
        <v>2639</v>
      </c>
      <c r="D3" s="134" t="s">
        <v>2558</v>
      </c>
      <c r="E3" s="93" t="s">
        <v>2640</v>
      </c>
      <c r="F3" s="93" t="s">
        <v>3289</v>
      </c>
      <c r="G3" s="135" t="s">
        <v>2641</v>
      </c>
      <c r="H3" s="135" t="s">
        <v>2642</v>
      </c>
      <c r="I3" s="135" t="s">
        <v>2643</v>
      </c>
      <c r="J3" s="135" t="s">
        <v>2644</v>
      </c>
      <c r="K3" s="136" t="s">
        <v>2645</v>
      </c>
      <c r="L3" s="137" t="s">
        <v>2646</v>
      </c>
    </row>
    <row r="4" spans="1:15">
      <c r="A4" s="78" t="s">
        <v>2298</v>
      </c>
      <c r="B4" s="78" t="s">
        <v>2647</v>
      </c>
      <c r="C4" s="3">
        <v>2834</v>
      </c>
      <c r="D4" s="75" t="s">
        <v>465</v>
      </c>
      <c r="E4" s="103">
        <v>303.5</v>
      </c>
      <c r="F4" s="103">
        <v>0</v>
      </c>
      <c r="G4" s="103">
        <v>0</v>
      </c>
      <c r="H4" s="103">
        <v>0</v>
      </c>
      <c r="I4" s="103">
        <v>0</v>
      </c>
      <c r="J4" s="133">
        <f t="shared" ref="J4:J67" si="2">SUM(E4:I4)</f>
        <v>303.5</v>
      </c>
      <c r="K4" s="138" t="str">
        <f>IFERROR(VLOOKUP(C4,'CEDARS School FRPL'!$C$4:$H$2392, 6, FALSE), "No")</f>
        <v>Yes</v>
      </c>
      <c r="L4" s="97">
        <f>VLOOKUP($C4,'CEDARS School FRPL'!$C$4:$G$2348,3,FALSE)</f>
        <v>0.80800000000000005</v>
      </c>
      <c r="N4" s="170"/>
      <c r="O4" s="139"/>
    </row>
    <row r="5" spans="1:15">
      <c r="A5" s="78" t="s">
        <v>2298</v>
      </c>
      <c r="B5" s="78" t="s">
        <v>2647</v>
      </c>
      <c r="C5" s="3">
        <v>3216</v>
      </c>
      <c r="D5" s="75" t="s">
        <v>467</v>
      </c>
      <c r="E5" s="103">
        <v>119.57</v>
      </c>
      <c r="F5" s="103">
        <v>0</v>
      </c>
      <c r="G5" s="103">
        <v>0</v>
      </c>
      <c r="H5" s="103">
        <v>0</v>
      </c>
      <c r="I5" s="103">
        <v>0</v>
      </c>
      <c r="J5" s="133">
        <f t="shared" si="2"/>
        <v>119.57</v>
      </c>
      <c r="K5" s="138" t="str">
        <f>IFERROR(VLOOKUP(C5,'CEDARS School FRPL'!$C$4:$H$2392, 6, FALSE), "No")</f>
        <v>Yes</v>
      </c>
      <c r="L5" s="97">
        <f>VLOOKUP($C5,'CEDARS School FRPL'!$C$4:$G$2348,3,FALSE)</f>
        <v>0.53849999999999998</v>
      </c>
      <c r="N5" s="170"/>
      <c r="O5" s="139"/>
    </row>
    <row r="6" spans="1:15">
      <c r="A6" s="78" t="s">
        <v>2298</v>
      </c>
      <c r="B6" s="78" t="s">
        <v>2647</v>
      </c>
      <c r="C6" s="3">
        <v>5514</v>
      </c>
      <c r="D6" s="75" t="s">
        <v>2970</v>
      </c>
      <c r="E6" s="103">
        <v>69.28</v>
      </c>
      <c r="F6" s="103">
        <v>0</v>
      </c>
      <c r="G6" s="103">
        <v>0</v>
      </c>
      <c r="H6" s="103">
        <v>0</v>
      </c>
      <c r="I6" s="103">
        <v>0</v>
      </c>
      <c r="J6" s="133">
        <f t="shared" si="2"/>
        <v>69.28</v>
      </c>
      <c r="K6" s="138" t="str">
        <f>IFERROR(VLOOKUP(C6,'CEDARS School FRPL'!$C$4:$H$2392, 6, FALSE), "No")</f>
        <v>Yes</v>
      </c>
      <c r="L6" s="97">
        <f>VLOOKUP($C6,'CEDARS School FRPL'!$C$4:$G$2348,3,FALSE)</f>
        <v>0.66769999999999996</v>
      </c>
      <c r="N6" s="170"/>
      <c r="O6" s="139"/>
    </row>
    <row r="7" spans="1:15">
      <c r="A7" s="78" t="s">
        <v>2298</v>
      </c>
      <c r="B7" s="78" t="s">
        <v>2647</v>
      </c>
      <c r="C7" s="3">
        <v>3857</v>
      </c>
      <c r="D7" s="75" t="s">
        <v>469</v>
      </c>
      <c r="E7" s="103">
        <v>113.85</v>
      </c>
      <c r="F7" s="103">
        <v>0</v>
      </c>
      <c r="G7" s="103">
        <v>2.7300000000000004</v>
      </c>
      <c r="H7" s="103">
        <v>0</v>
      </c>
      <c r="I7" s="103">
        <v>0</v>
      </c>
      <c r="J7" s="133">
        <f t="shared" si="2"/>
        <v>116.58</v>
      </c>
      <c r="K7" s="138" t="str">
        <f>IFERROR(VLOOKUP(C7,'CEDARS School FRPL'!$C$4:$H$2392, 6, FALSE), "No")</f>
        <v>Yes</v>
      </c>
      <c r="L7" s="97">
        <f>VLOOKUP($C7,'CEDARS School FRPL'!$C$4:$G$2348,3,FALSE)</f>
        <v>0.78420000000000001</v>
      </c>
      <c r="N7" s="170"/>
      <c r="O7" s="139"/>
    </row>
    <row r="8" spans="1:15">
      <c r="A8" t="s">
        <v>2298</v>
      </c>
      <c r="B8" s="78" t="s">
        <v>2647</v>
      </c>
      <c r="C8" s="3">
        <v>5663</v>
      </c>
      <c r="D8" s="75" t="s">
        <v>3148</v>
      </c>
      <c r="E8" s="103">
        <v>0</v>
      </c>
      <c r="F8" s="103">
        <v>0</v>
      </c>
      <c r="G8" s="103">
        <v>0</v>
      </c>
      <c r="H8" s="103">
        <v>45.38</v>
      </c>
      <c r="I8" s="103">
        <v>0</v>
      </c>
      <c r="J8" s="133">
        <f t="shared" si="2"/>
        <v>45.38</v>
      </c>
      <c r="K8" s="138" t="str">
        <f>IFERROR(VLOOKUP(C8,'CEDARS School FRPL'!$C$4:$H$2392, 6, FALSE), "No")</f>
        <v>Yes</v>
      </c>
      <c r="L8" s="97">
        <f>VLOOKUP($C8,'CEDARS School FRPL'!$C$4:$G$2348,3,FALSE)</f>
        <v>0.75770000000000004</v>
      </c>
      <c r="N8" s="170"/>
      <c r="O8" s="139"/>
    </row>
    <row r="9" spans="1:15">
      <c r="A9" s="78" t="s">
        <v>2298</v>
      </c>
      <c r="B9" s="78" t="s">
        <v>2647</v>
      </c>
      <c r="C9" s="3">
        <v>3476</v>
      </c>
      <c r="D9" s="75" t="s">
        <v>468</v>
      </c>
      <c r="E9" s="103">
        <v>817.12</v>
      </c>
      <c r="F9" s="103">
        <v>0</v>
      </c>
      <c r="G9" s="103">
        <v>103.47</v>
      </c>
      <c r="H9" s="103">
        <v>0</v>
      </c>
      <c r="I9" s="103">
        <v>0</v>
      </c>
      <c r="J9" s="133">
        <f t="shared" si="2"/>
        <v>920.59</v>
      </c>
      <c r="K9" s="138" t="str">
        <f>IFERROR(VLOOKUP(C9,'CEDARS School FRPL'!$C$4:$H$2392, 6, FALSE), "No")</f>
        <v>Yes</v>
      </c>
      <c r="L9" s="97">
        <f>VLOOKUP($C9,'CEDARS School FRPL'!$C$4:$G$2348,3,FALSE)</f>
        <v>0.61450000000000005</v>
      </c>
      <c r="N9" s="170"/>
      <c r="O9" s="139"/>
    </row>
    <row r="10" spans="1:15">
      <c r="A10" s="78" t="s">
        <v>2298</v>
      </c>
      <c r="B10" s="78" t="s">
        <v>2647</v>
      </c>
      <c r="C10" s="3">
        <v>2449</v>
      </c>
      <c r="D10" s="75" t="s">
        <v>464</v>
      </c>
      <c r="E10" s="103">
        <v>298.83</v>
      </c>
      <c r="F10" s="103">
        <v>0</v>
      </c>
      <c r="G10" s="103">
        <v>0</v>
      </c>
      <c r="H10" s="103">
        <v>0</v>
      </c>
      <c r="I10" s="103">
        <v>0</v>
      </c>
      <c r="J10" s="133">
        <f t="shared" si="2"/>
        <v>298.83</v>
      </c>
      <c r="K10" s="138" t="str">
        <f>IFERROR(VLOOKUP(C10,'CEDARS School FRPL'!$C$4:$H$2392, 6, FALSE), "No")</f>
        <v>Yes</v>
      </c>
      <c r="L10" s="97">
        <f>VLOOKUP($C10,'CEDARS School FRPL'!$C$4:$G$2348,3,FALSE)</f>
        <v>0.64249999999999996</v>
      </c>
      <c r="N10" s="170"/>
      <c r="O10" s="139"/>
    </row>
    <row r="11" spans="1:15">
      <c r="A11" s="78" t="s">
        <v>2298</v>
      </c>
      <c r="B11" s="78" t="s">
        <v>2647</v>
      </c>
      <c r="C11" s="3">
        <v>2305</v>
      </c>
      <c r="D11" s="75" t="s">
        <v>463</v>
      </c>
      <c r="E11" s="103">
        <v>671.28</v>
      </c>
      <c r="F11" s="103">
        <v>0</v>
      </c>
      <c r="G11" s="103">
        <v>0</v>
      </c>
      <c r="H11" s="103">
        <v>0</v>
      </c>
      <c r="I11" s="103">
        <v>0</v>
      </c>
      <c r="J11" s="133">
        <f t="shared" si="2"/>
        <v>671.28</v>
      </c>
      <c r="K11" s="138" t="str">
        <f>IFERROR(VLOOKUP(C11,'CEDARS School FRPL'!$C$4:$H$2392, 6, FALSE), "No")</f>
        <v>Yes</v>
      </c>
      <c r="L11" s="97">
        <f>VLOOKUP($C11,'CEDARS School FRPL'!$C$4:$G$2348,3,FALSE)</f>
        <v>0.67769999999999997</v>
      </c>
      <c r="N11" s="170"/>
      <c r="O11" s="139"/>
    </row>
    <row r="12" spans="1:15">
      <c r="A12" s="78" t="s">
        <v>2298</v>
      </c>
      <c r="B12" s="78" t="s">
        <v>2647</v>
      </c>
      <c r="C12" s="3">
        <v>2763</v>
      </c>
      <c r="D12" s="75" t="s">
        <v>301</v>
      </c>
      <c r="E12" s="103">
        <v>255.13</v>
      </c>
      <c r="F12" s="103">
        <v>0</v>
      </c>
      <c r="G12" s="103">
        <v>0</v>
      </c>
      <c r="H12" s="103">
        <v>0</v>
      </c>
      <c r="I12" s="103">
        <v>0</v>
      </c>
      <c r="J12" s="133">
        <f t="shared" si="2"/>
        <v>255.13</v>
      </c>
      <c r="K12" s="138" t="str">
        <f>IFERROR(VLOOKUP(C12,'CEDARS School FRPL'!$C$4:$H$2392, 6, FALSE), "No")</f>
        <v>Yes</v>
      </c>
      <c r="L12" s="97">
        <f>VLOOKUP($C12,'CEDARS School FRPL'!$C$4:$G$2348,3,FALSE)</f>
        <v>0.80279999999999996</v>
      </c>
      <c r="N12" s="170"/>
      <c r="O12" s="139"/>
    </row>
    <row r="13" spans="1:15">
      <c r="A13" s="78" t="s">
        <v>2298</v>
      </c>
      <c r="B13" s="78" t="s">
        <v>2647</v>
      </c>
      <c r="C13" s="3">
        <v>2971</v>
      </c>
      <c r="D13" s="75" t="s">
        <v>466</v>
      </c>
      <c r="E13" s="103">
        <v>294.01</v>
      </c>
      <c r="F13" s="103">
        <v>0</v>
      </c>
      <c r="G13" s="103">
        <v>0</v>
      </c>
      <c r="H13" s="103">
        <v>0</v>
      </c>
      <c r="I13" s="103">
        <v>0</v>
      </c>
      <c r="J13" s="133">
        <f t="shared" si="2"/>
        <v>294.01</v>
      </c>
      <c r="K13" s="138" t="str">
        <f>IFERROR(VLOOKUP(C13,'CEDARS School FRPL'!$C$4:$H$2392, 6, FALSE), "No")</f>
        <v>Yes</v>
      </c>
      <c r="L13" s="97">
        <f>VLOOKUP($C13,'CEDARS School FRPL'!$C$4:$G$2348,3,FALSE)</f>
        <v>0.83279999999999998</v>
      </c>
      <c r="N13" s="170"/>
      <c r="O13" s="139"/>
    </row>
    <row r="14" spans="1:15">
      <c r="A14" s="78" t="s">
        <v>2298</v>
      </c>
      <c r="B14" s="78" t="s">
        <v>2647</v>
      </c>
      <c r="C14" s="3">
        <v>5208</v>
      </c>
      <c r="D14" s="75" t="s">
        <v>470</v>
      </c>
      <c r="E14" s="103">
        <v>42.01</v>
      </c>
      <c r="F14" s="103">
        <v>0</v>
      </c>
      <c r="G14" s="103">
        <v>0</v>
      </c>
      <c r="H14" s="103">
        <v>0</v>
      </c>
      <c r="I14" s="103">
        <v>0</v>
      </c>
      <c r="J14" s="133">
        <f t="shared" si="2"/>
        <v>42.01</v>
      </c>
      <c r="K14" s="138" t="str">
        <f>IFERROR(VLOOKUP(C14,'CEDARS School FRPL'!$C$4:$H$2392, 6, FALSE), "No")</f>
        <v>No</v>
      </c>
      <c r="L14" s="97">
        <f>VLOOKUP($C14,'CEDARS School FRPL'!$C$4:$G$2348,3,FALSE)</f>
        <v>1.5900000000000001E-2</v>
      </c>
      <c r="N14" s="170"/>
      <c r="O14" s="139"/>
    </row>
    <row r="15" spans="1:15">
      <c r="A15" s="78" t="s">
        <v>2367</v>
      </c>
      <c r="B15" s="78" t="s">
        <v>2648</v>
      </c>
      <c r="C15" s="3">
        <v>2227</v>
      </c>
      <c r="D15" s="75" t="s">
        <v>1133</v>
      </c>
      <c r="E15" s="103">
        <v>249.66</v>
      </c>
      <c r="F15" s="103">
        <v>0</v>
      </c>
      <c r="G15" s="103">
        <v>0</v>
      </c>
      <c r="H15" s="103">
        <v>0</v>
      </c>
      <c r="I15" s="103">
        <v>0</v>
      </c>
      <c r="J15" s="133">
        <f t="shared" si="2"/>
        <v>249.66</v>
      </c>
      <c r="K15" s="138" t="str">
        <f>IFERROR(VLOOKUP(C15,'CEDARS School FRPL'!$C$4:$H$2392, 6, FALSE), "No")</f>
        <v>No</v>
      </c>
      <c r="L15" s="97">
        <f>VLOOKUP($C15,'CEDARS School FRPL'!$C$4:$G$2348,3,FALSE)</f>
        <v>0.24299999999999999</v>
      </c>
      <c r="N15" s="170"/>
      <c r="O15" s="139"/>
    </row>
    <row r="16" spans="1:15">
      <c r="A16" s="78" t="s">
        <v>2367</v>
      </c>
      <c r="B16" s="78" t="s">
        <v>2648</v>
      </c>
      <c r="C16" s="3">
        <v>2441</v>
      </c>
      <c r="D16" s="75" t="s">
        <v>1134</v>
      </c>
      <c r="E16" s="103">
        <v>350.56</v>
      </c>
      <c r="F16" s="103">
        <v>0</v>
      </c>
      <c r="G16" s="103">
        <v>25.08</v>
      </c>
      <c r="H16" s="103">
        <v>1.71</v>
      </c>
      <c r="I16" s="103">
        <v>0</v>
      </c>
      <c r="J16" s="133">
        <f t="shared" si="2"/>
        <v>377.34999999999997</v>
      </c>
      <c r="K16" s="138" t="str">
        <f>IFERROR(VLOOKUP(C16,'CEDARS School FRPL'!$C$4:$H$2392, 6, FALSE), "No")</f>
        <v>No</v>
      </c>
      <c r="L16" s="97">
        <f>VLOOKUP($C16,'CEDARS School FRPL'!$C$4:$G$2348,3,FALSE)</f>
        <v>0.25590000000000002</v>
      </c>
      <c r="N16" s="170"/>
      <c r="O16" s="139"/>
    </row>
    <row r="17" spans="1:15">
      <c r="A17" s="78" t="s">
        <v>2378</v>
      </c>
      <c r="B17" s="78" t="s">
        <v>2649</v>
      </c>
      <c r="C17" s="3">
        <v>2860</v>
      </c>
      <c r="D17" s="75" t="s">
        <v>1174</v>
      </c>
      <c r="E17" s="103">
        <v>101.71</v>
      </c>
      <c r="F17" s="103">
        <v>0</v>
      </c>
      <c r="G17" s="103">
        <v>0</v>
      </c>
      <c r="H17" s="103">
        <v>0</v>
      </c>
      <c r="I17" s="103">
        <v>0</v>
      </c>
      <c r="J17" s="133">
        <f t="shared" si="2"/>
        <v>101.71</v>
      </c>
      <c r="K17" s="138" t="str">
        <f>IFERROR(VLOOKUP(C17,'CEDARS School FRPL'!$C$4:$H$2392, 6, FALSE), "No")</f>
        <v>No</v>
      </c>
      <c r="L17" s="97">
        <f>VLOOKUP($C17,'CEDARS School FRPL'!$C$4:$G$2348,3,FALSE)</f>
        <v>0.37780000000000002</v>
      </c>
      <c r="N17" s="170"/>
      <c r="O17" s="139"/>
    </row>
    <row r="18" spans="1:15">
      <c r="A18" s="78" t="s">
        <v>2431</v>
      </c>
      <c r="B18" s="78" t="s">
        <v>2650</v>
      </c>
      <c r="C18" s="3">
        <v>2467</v>
      </c>
      <c r="D18" s="75" t="s">
        <v>1544</v>
      </c>
      <c r="E18" s="103">
        <v>683.15</v>
      </c>
      <c r="F18" s="103">
        <v>0</v>
      </c>
      <c r="G18" s="103">
        <v>46.42</v>
      </c>
      <c r="H18" s="103">
        <v>0</v>
      </c>
      <c r="I18" s="103">
        <v>0</v>
      </c>
      <c r="J18" s="133">
        <f t="shared" si="2"/>
        <v>729.56999999999994</v>
      </c>
      <c r="K18" s="138" t="str">
        <f>IFERROR(VLOOKUP(C18,'CEDARS School FRPL'!$C$4:$H$2392, 6, FALSE), "No")</f>
        <v>No</v>
      </c>
      <c r="L18" s="97">
        <f>VLOOKUP($C18,'CEDARS School FRPL'!$C$4:$G$2348,3,FALSE)</f>
        <v>0.25080000000000002</v>
      </c>
      <c r="N18" s="170"/>
      <c r="O18" s="139"/>
    </row>
    <row r="19" spans="1:15">
      <c r="A19" s="78" t="s">
        <v>2431</v>
      </c>
      <c r="B19" s="78" t="s">
        <v>2650</v>
      </c>
      <c r="C19" s="3">
        <v>2707</v>
      </c>
      <c r="D19" s="75" t="s">
        <v>1545</v>
      </c>
      <c r="E19" s="103">
        <v>591.47</v>
      </c>
      <c r="F19" s="103">
        <v>0</v>
      </c>
      <c r="G19" s="103">
        <v>0</v>
      </c>
      <c r="H19" s="103">
        <v>0</v>
      </c>
      <c r="I19" s="103">
        <v>0</v>
      </c>
      <c r="J19" s="133">
        <f t="shared" si="2"/>
        <v>591.47</v>
      </c>
      <c r="K19" s="138" t="str">
        <f>IFERROR(VLOOKUP(C19,'CEDARS School FRPL'!$C$4:$H$2392, 6, FALSE), "No")</f>
        <v>No</v>
      </c>
      <c r="L19" s="97">
        <f>VLOOKUP($C19,'CEDARS School FRPL'!$C$4:$G$2348,3,FALSE)</f>
        <v>0.3211</v>
      </c>
      <c r="N19" s="170"/>
      <c r="O19" s="139"/>
    </row>
    <row r="20" spans="1:15">
      <c r="A20" s="78" t="s">
        <v>2431</v>
      </c>
      <c r="B20" s="78" t="s">
        <v>2650</v>
      </c>
      <c r="C20" s="3">
        <v>5176</v>
      </c>
      <c r="D20" s="75" t="s">
        <v>1549</v>
      </c>
      <c r="E20" s="103">
        <v>53.28</v>
      </c>
      <c r="F20" s="103">
        <v>0</v>
      </c>
      <c r="G20" s="103">
        <v>0.87</v>
      </c>
      <c r="H20" s="103">
        <v>0</v>
      </c>
      <c r="I20" s="103">
        <v>0</v>
      </c>
      <c r="J20" s="133">
        <f t="shared" si="2"/>
        <v>54.15</v>
      </c>
      <c r="K20" s="138" t="str">
        <f>IFERROR(VLOOKUP(C20,'CEDARS School FRPL'!$C$4:$H$2392, 6, FALSE), "No")</f>
        <v>Yes</v>
      </c>
      <c r="L20" s="97">
        <f>VLOOKUP($C20,'CEDARS School FRPL'!$C$4:$G$2348,3,FALSE)</f>
        <v>0.57040000000000002</v>
      </c>
      <c r="N20" s="170"/>
      <c r="O20" s="139"/>
    </row>
    <row r="21" spans="1:15">
      <c r="A21" s="78" t="s">
        <v>2431</v>
      </c>
      <c r="B21" s="78" t="s">
        <v>2650</v>
      </c>
      <c r="C21" s="3">
        <v>3182</v>
      </c>
      <c r="D21" s="75" t="s">
        <v>1547</v>
      </c>
      <c r="E21" s="103">
        <v>358.39</v>
      </c>
      <c r="F21" s="103">
        <v>0</v>
      </c>
      <c r="G21" s="103">
        <v>0</v>
      </c>
      <c r="H21" s="103">
        <v>0</v>
      </c>
      <c r="I21" s="103">
        <v>0</v>
      </c>
      <c r="J21" s="133">
        <f t="shared" si="2"/>
        <v>358.39</v>
      </c>
      <c r="K21" s="138" t="str">
        <f>IFERROR(VLOOKUP(C21,'CEDARS School FRPL'!$C$4:$H$2392, 6, FALSE), "No")</f>
        <v>No</v>
      </c>
      <c r="L21" s="97">
        <f>VLOOKUP($C21,'CEDARS School FRPL'!$C$4:$G$2348,3,FALSE)</f>
        <v>0.32290000000000002</v>
      </c>
      <c r="N21" s="170"/>
      <c r="O21" s="139"/>
    </row>
    <row r="22" spans="1:15">
      <c r="A22" s="78" t="s">
        <v>2431</v>
      </c>
      <c r="B22" s="78" t="s">
        <v>2650</v>
      </c>
      <c r="C22" s="3">
        <v>3252</v>
      </c>
      <c r="D22" s="75" t="s">
        <v>1548</v>
      </c>
      <c r="E22" s="103">
        <v>460.65</v>
      </c>
      <c r="F22" s="103">
        <v>0</v>
      </c>
      <c r="G22" s="103">
        <v>0</v>
      </c>
      <c r="H22" s="103">
        <v>0</v>
      </c>
      <c r="I22" s="103">
        <v>0</v>
      </c>
      <c r="J22" s="133">
        <f t="shared" si="2"/>
        <v>460.65</v>
      </c>
      <c r="K22" s="138" t="str">
        <f>IFERROR(VLOOKUP(C22,'CEDARS School FRPL'!$C$4:$H$2392, 6, FALSE), "No")</f>
        <v>No</v>
      </c>
      <c r="L22" s="97">
        <f>VLOOKUP($C22,'CEDARS School FRPL'!$C$4:$G$2348,3,FALSE)</f>
        <v>0.27779999999999999</v>
      </c>
      <c r="N22" s="170"/>
      <c r="O22" s="139"/>
    </row>
    <row r="23" spans="1:15">
      <c r="A23" s="78" t="s">
        <v>2431</v>
      </c>
      <c r="B23" s="78" t="s">
        <v>2650</v>
      </c>
      <c r="C23" s="3">
        <v>3057</v>
      </c>
      <c r="D23" s="75" t="s">
        <v>1546</v>
      </c>
      <c r="E23" s="103">
        <v>351</v>
      </c>
      <c r="F23" s="103">
        <v>0</v>
      </c>
      <c r="G23" s="103">
        <v>0</v>
      </c>
      <c r="H23" s="103">
        <v>0</v>
      </c>
      <c r="I23" s="103">
        <v>0</v>
      </c>
      <c r="J23" s="133">
        <f t="shared" si="2"/>
        <v>351</v>
      </c>
      <c r="K23" s="138" t="str">
        <f>IFERROR(VLOOKUP(C23,'CEDARS School FRPL'!$C$4:$H$2392, 6, FALSE), "No")</f>
        <v>No</v>
      </c>
      <c r="L23" s="97">
        <f>VLOOKUP($C23,'CEDARS School FRPL'!$C$4:$G$2348,3,FALSE)</f>
        <v>0.3604</v>
      </c>
      <c r="N23" s="170"/>
      <c r="O23" s="139"/>
    </row>
    <row r="24" spans="1:15">
      <c r="A24" t="s">
        <v>2431</v>
      </c>
      <c r="B24" s="78" t="s">
        <v>2650</v>
      </c>
      <c r="C24" s="3">
        <v>5588</v>
      </c>
      <c r="D24" s="75" t="s">
        <v>2990</v>
      </c>
      <c r="E24" s="103">
        <v>0</v>
      </c>
      <c r="F24" s="103">
        <v>0</v>
      </c>
      <c r="G24" s="103">
        <v>0</v>
      </c>
      <c r="H24" s="103">
        <v>2</v>
      </c>
      <c r="I24" s="103">
        <v>0</v>
      </c>
      <c r="J24" s="133">
        <f t="shared" si="2"/>
        <v>2</v>
      </c>
      <c r="K24" s="138" t="str">
        <f>IFERROR(VLOOKUP(C24,'CEDARS School FRPL'!$C$4:$H$2392, 6, FALSE), "No")</f>
        <v>No</v>
      </c>
      <c r="L24" s="97">
        <f>VLOOKUP($C24,'CEDARS School FRPL'!$C$4:$G$2348,3,FALSE)</f>
        <v>0.45829999999999999</v>
      </c>
      <c r="N24" s="170"/>
      <c r="O24" s="139"/>
    </row>
    <row r="25" spans="1:15">
      <c r="A25" t="s">
        <v>2431</v>
      </c>
      <c r="B25" s="78" t="s">
        <v>2650</v>
      </c>
      <c r="C25" s="3">
        <v>3404</v>
      </c>
      <c r="D25" s="75" t="s">
        <v>3028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33">
        <f t="shared" si="2"/>
        <v>0</v>
      </c>
      <c r="K25" s="138" t="str">
        <f>IFERROR(VLOOKUP(C25,'CEDARS School FRPL'!$C$4:$H$2392, 6, FALSE), "No")</f>
        <v>No</v>
      </c>
      <c r="L25" s="97">
        <f>VLOOKUP($C25,'CEDARS School FRPL'!$C$4:$G$2348,3,FALSE)</f>
        <v>7.8399999999999997E-2</v>
      </c>
      <c r="N25" s="170"/>
      <c r="O25" s="139"/>
    </row>
    <row r="26" spans="1:15">
      <c r="A26" s="78" t="s">
        <v>2443</v>
      </c>
      <c r="B26" s="78" t="s">
        <v>1346</v>
      </c>
      <c r="C26" s="3">
        <v>2523</v>
      </c>
      <c r="D26" s="75" t="s">
        <v>1661</v>
      </c>
      <c r="E26" s="103">
        <v>1523.46</v>
      </c>
      <c r="F26" s="103">
        <v>0</v>
      </c>
      <c r="G26" s="103">
        <v>46.43</v>
      </c>
      <c r="H26" s="103">
        <v>0</v>
      </c>
      <c r="I26" s="103">
        <v>0</v>
      </c>
      <c r="J26" s="133">
        <f t="shared" si="2"/>
        <v>1569.89</v>
      </c>
      <c r="K26" s="138" t="str">
        <f>IFERROR(VLOOKUP(C26,'CEDARS School FRPL'!$C$4:$H$2392, 6, FALSE), "No")</f>
        <v>No</v>
      </c>
      <c r="L26" s="97">
        <f>VLOOKUP($C26,'CEDARS School FRPL'!$C$4:$G$2348,3,FALSE)</f>
        <v>0.3306</v>
      </c>
      <c r="N26" s="170"/>
      <c r="O26" s="139"/>
    </row>
    <row r="27" spans="1:15">
      <c r="A27" t="s">
        <v>2443</v>
      </c>
      <c r="B27" s="78" t="s">
        <v>1346</v>
      </c>
      <c r="C27" s="3">
        <v>5495</v>
      </c>
      <c r="D27" s="75" t="s">
        <v>2585</v>
      </c>
      <c r="E27" s="103">
        <v>0</v>
      </c>
      <c r="F27" s="103">
        <v>0</v>
      </c>
      <c r="G27" s="103">
        <v>0</v>
      </c>
      <c r="H27" s="103">
        <v>61</v>
      </c>
      <c r="I27" s="103">
        <v>0</v>
      </c>
      <c r="J27" s="133">
        <f t="shared" si="2"/>
        <v>61</v>
      </c>
      <c r="K27" s="138" t="str">
        <f>IFERROR(VLOOKUP(C27,'CEDARS School FRPL'!$C$4:$H$2392, 6, FALSE), "No")</f>
        <v>Yes</v>
      </c>
      <c r="L27" s="97">
        <f>VLOOKUP($C27,'CEDARS School FRPL'!$C$4:$G$2348,3,FALSE)</f>
        <v>0.5665</v>
      </c>
      <c r="N27" s="170"/>
      <c r="O27" s="139"/>
    </row>
    <row r="28" spans="1:15">
      <c r="A28" s="78" t="s">
        <v>2443</v>
      </c>
      <c r="B28" s="78" t="s">
        <v>1346</v>
      </c>
      <c r="C28" s="3">
        <v>4327</v>
      </c>
      <c r="D28" s="75" t="s">
        <v>1665</v>
      </c>
      <c r="E28" s="103">
        <v>673.39</v>
      </c>
      <c r="F28" s="103">
        <v>0</v>
      </c>
      <c r="G28" s="103">
        <v>0</v>
      </c>
      <c r="H28" s="103">
        <v>0</v>
      </c>
      <c r="I28" s="103">
        <v>0</v>
      </c>
      <c r="J28" s="133">
        <f t="shared" si="2"/>
        <v>673.39</v>
      </c>
      <c r="K28" s="138" t="str">
        <f>IFERROR(VLOOKUP(C28,'CEDARS School FRPL'!$C$4:$H$2392, 6, FALSE), "No")</f>
        <v>No</v>
      </c>
      <c r="L28" s="97">
        <f>VLOOKUP($C28,'CEDARS School FRPL'!$C$4:$G$2348,3,FALSE)</f>
        <v>0.39029999999999998</v>
      </c>
      <c r="N28" s="170"/>
      <c r="O28" s="139"/>
    </row>
    <row r="29" spans="1:15">
      <c r="A29" s="78" t="s">
        <v>2443</v>
      </c>
      <c r="B29" s="78" t="s">
        <v>1346</v>
      </c>
      <c r="C29" s="3">
        <v>5010</v>
      </c>
      <c r="D29" s="75" t="s">
        <v>1667</v>
      </c>
      <c r="E29" s="103">
        <v>575.08000000000004</v>
      </c>
      <c r="F29" s="103">
        <v>0</v>
      </c>
      <c r="G29" s="103">
        <v>0</v>
      </c>
      <c r="H29" s="103">
        <v>0</v>
      </c>
      <c r="I29" s="103">
        <v>0</v>
      </c>
      <c r="J29" s="133">
        <f t="shared" si="2"/>
        <v>575.08000000000004</v>
      </c>
      <c r="K29" s="138" t="str">
        <f>IFERROR(VLOOKUP(C29,'CEDARS School FRPL'!$C$4:$H$2392, 6, FALSE), "No")</f>
        <v>No</v>
      </c>
      <c r="L29" s="97">
        <f>VLOOKUP($C29,'CEDARS School FRPL'!$C$4:$G$2348,3,FALSE)</f>
        <v>0.35199999999999998</v>
      </c>
      <c r="N29" s="170"/>
      <c r="O29" s="139"/>
    </row>
    <row r="30" spans="1:15">
      <c r="A30" s="78" t="s">
        <v>2443</v>
      </c>
      <c r="B30" s="78" t="s">
        <v>1346</v>
      </c>
      <c r="C30" s="3">
        <v>4436</v>
      </c>
      <c r="D30" s="75" t="s">
        <v>1666</v>
      </c>
      <c r="E30" s="103">
        <v>605.72</v>
      </c>
      <c r="F30" s="103">
        <v>0</v>
      </c>
      <c r="G30" s="103">
        <v>0</v>
      </c>
      <c r="H30" s="103">
        <v>0</v>
      </c>
      <c r="I30" s="103">
        <v>0</v>
      </c>
      <c r="J30" s="133">
        <f t="shared" si="2"/>
        <v>605.72</v>
      </c>
      <c r="K30" s="138" t="str">
        <f>IFERROR(VLOOKUP(C30,'CEDARS School FRPL'!$C$4:$H$2392, 6, FALSE), "No")</f>
        <v>No</v>
      </c>
      <c r="L30" s="97">
        <f>VLOOKUP($C30,'CEDARS School FRPL'!$C$4:$G$2348,3,FALSE)</f>
        <v>0.40229999999999999</v>
      </c>
      <c r="N30" s="170"/>
      <c r="O30" s="139"/>
    </row>
    <row r="31" spans="1:15">
      <c r="A31" s="78" t="s">
        <v>2443</v>
      </c>
      <c r="B31" s="78" t="s">
        <v>1346</v>
      </c>
      <c r="C31" s="3">
        <v>4573</v>
      </c>
      <c r="D31" s="75" t="s">
        <v>413</v>
      </c>
      <c r="E31" s="103">
        <v>503.57</v>
      </c>
      <c r="F31" s="103">
        <v>0</v>
      </c>
      <c r="G31" s="103">
        <v>0</v>
      </c>
      <c r="H31" s="103">
        <v>0</v>
      </c>
      <c r="I31" s="103">
        <v>0</v>
      </c>
      <c r="J31" s="133">
        <f t="shared" si="2"/>
        <v>503.57</v>
      </c>
      <c r="K31" s="138" t="str">
        <f>IFERROR(VLOOKUP(C31,'CEDARS School FRPL'!$C$4:$H$2392, 6, FALSE), "No")</f>
        <v>No</v>
      </c>
      <c r="L31" s="97">
        <f>VLOOKUP($C31,'CEDARS School FRPL'!$C$4:$G$2348,3,FALSE)</f>
        <v>0.31319999999999998</v>
      </c>
      <c r="N31" s="170"/>
      <c r="O31" s="139"/>
    </row>
    <row r="32" spans="1:15">
      <c r="A32" s="78" t="s">
        <v>2443</v>
      </c>
      <c r="B32" s="78" t="s">
        <v>1346</v>
      </c>
      <c r="C32" s="3">
        <v>3124</v>
      </c>
      <c r="D32" s="75" t="s">
        <v>1662</v>
      </c>
      <c r="E32" s="103">
        <v>626.1</v>
      </c>
      <c r="F32" s="103">
        <v>0</v>
      </c>
      <c r="G32" s="103">
        <v>0</v>
      </c>
      <c r="H32" s="103">
        <v>0</v>
      </c>
      <c r="I32" s="103">
        <v>0</v>
      </c>
      <c r="J32" s="133">
        <f t="shared" si="2"/>
        <v>626.1</v>
      </c>
      <c r="K32" s="138" t="str">
        <f>IFERROR(VLOOKUP(C32,'CEDARS School FRPL'!$C$4:$H$2392, 6, FALSE), "No")</f>
        <v>No</v>
      </c>
      <c r="L32" s="97">
        <f>VLOOKUP($C32,'CEDARS School FRPL'!$C$4:$G$2348,3,FALSE)</f>
        <v>0.4158</v>
      </c>
      <c r="N32" s="170"/>
      <c r="O32" s="139"/>
    </row>
    <row r="33" spans="1:15">
      <c r="A33" s="78" t="s">
        <v>2443</v>
      </c>
      <c r="B33" s="78" t="s">
        <v>1346</v>
      </c>
      <c r="C33" s="3">
        <v>4154</v>
      </c>
      <c r="D33" s="75" t="s">
        <v>1663</v>
      </c>
      <c r="E33" s="103">
        <v>533.76</v>
      </c>
      <c r="F33" s="103">
        <v>0</v>
      </c>
      <c r="G33" s="103">
        <v>0</v>
      </c>
      <c r="H33" s="103">
        <v>0</v>
      </c>
      <c r="I33" s="103">
        <v>0</v>
      </c>
      <c r="J33" s="133">
        <f t="shared" si="2"/>
        <v>533.76</v>
      </c>
      <c r="K33" s="138" t="str">
        <f>IFERROR(VLOOKUP(C33,'CEDARS School FRPL'!$C$4:$H$2392, 6, FALSE), "No")</f>
        <v>No</v>
      </c>
      <c r="L33" s="97">
        <f>VLOOKUP($C33,'CEDARS School FRPL'!$C$4:$G$2348,3,FALSE)</f>
        <v>0.36649999999999999</v>
      </c>
      <c r="N33" s="170"/>
      <c r="O33" s="139"/>
    </row>
    <row r="34" spans="1:15">
      <c r="A34" s="78" t="s">
        <v>2443</v>
      </c>
      <c r="B34" s="78" t="s">
        <v>1346</v>
      </c>
      <c r="C34" s="3">
        <v>1714</v>
      </c>
      <c r="D34" s="75" t="s">
        <v>3029</v>
      </c>
      <c r="E34" s="103">
        <v>221.58</v>
      </c>
      <c r="F34" s="103">
        <v>0</v>
      </c>
      <c r="G34" s="103">
        <v>0</v>
      </c>
      <c r="H34" s="103">
        <v>0</v>
      </c>
      <c r="I34" s="103">
        <v>0</v>
      </c>
      <c r="J34" s="133">
        <f t="shared" si="2"/>
        <v>221.58</v>
      </c>
      <c r="K34" s="138" t="str">
        <f>IFERROR(VLOOKUP(C34,'CEDARS School FRPL'!$C$4:$H$2392, 6, FALSE), "No")</f>
        <v>No</v>
      </c>
      <c r="L34" s="97">
        <f>VLOOKUP($C34,'CEDARS School FRPL'!$C$4:$G$2348,3,FALSE)</f>
        <v>0.30969999999999998</v>
      </c>
      <c r="N34" s="170"/>
      <c r="O34" s="139"/>
    </row>
    <row r="35" spans="1:15">
      <c r="A35" s="78" t="s">
        <v>2443</v>
      </c>
      <c r="B35" s="78" t="s">
        <v>1346</v>
      </c>
      <c r="C35" s="3">
        <v>4287</v>
      </c>
      <c r="D35" s="75" t="s">
        <v>1664</v>
      </c>
      <c r="E35" s="103">
        <v>107.86</v>
      </c>
      <c r="F35" s="103">
        <v>0</v>
      </c>
      <c r="G35" s="103">
        <v>0</v>
      </c>
      <c r="H35" s="103">
        <v>0</v>
      </c>
      <c r="I35" s="103">
        <v>0</v>
      </c>
      <c r="J35" s="133">
        <f t="shared" si="2"/>
        <v>107.86</v>
      </c>
      <c r="K35" s="138" t="str">
        <f>IFERROR(VLOOKUP(C35,'CEDARS School FRPL'!$C$4:$H$2392, 6, FALSE), "No")</f>
        <v>No</v>
      </c>
      <c r="L35" s="97">
        <f>VLOOKUP($C35,'CEDARS School FRPL'!$C$4:$G$2348,3,FALSE)</f>
        <v>0.49220000000000003</v>
      </c>
      <c r="N35" s="170"/>
      <c r="O35" s="139"/>
    </row>
    <row r="36" spans="1:15">
      <c r="A36" s="78" t="s">
        <v>2235</v>
      </c>
      <c r="B36" s="78" t="s">
        <v>2651</v>
      </c>
      <c r="C36" s="3">
        <v>2507</v>
      </c>
      <c r="D36" s="75" t="s">
        <v>32</v>
      </c>
      <c r="E36" s="103">
        <v>288.58</v>
      </c>
      <c r="F36" s="103">
        <v>30.31</v>
      </c>
      <c r="G36" s="103">
        <v>0</v>
      </c>
      <c r="H36" s="103">
        <v>0</v>
      </c>
      <c r="I36" s="103">
        <v>0</v>
      </c>
      <c r="J36" s="133">
        <f t="shared" si="2"/>
        <v>318.89</v>
      </c>
      <c r="K36" s="138" t="str">
        <f>IFERROR(VLOOKUP(C36,'CEDARS School FRPL'!$C$4:$H$2392, 6, FALSE), "No")</f>
        <v>No</v>
      </c>
      <c r="L36" s="97">
        <f>VLOOKUP($C36,'CEDARS School FRPL'!$C$4:$G$2348,3,FALSE)</f>
        <v>0.3372</v>
      </c>
      <c r="N36" s="170"/>
      <c r="O36" s="139"/>
    </row>
    <row r="37" spans="1:15">
      <c r="A37" s="78" t="s">
        <v>2235</v>
      </c>
      <c r="B37" s="78" t="s">
        <v>2651</v>
      </c>
      <c r="C37" s="3">
        <v>2434</v>
      </c>
      <c r="D37" s="75" t="s">
        <v>31</v>
      </c>
      <c r="E37" s="103">
        <v>292.5</v>
      </c>
      <c r="F37" s="103">
        <v>0</v>
      </c>
      <c r="G37" s="103">
        <v>8.4699999999999989</v>
      </c>
      <c r="H37" s="103">
        <v>0</v>
      </c>
      <c r="I37" s="103">
        <v>0</v>
      </c>
      <c r="J37" s="133">
        <f t="shared" si="2"/>
        <v>300.97000000000003</v>
      </c>
      <c r="K37" s="138" t="str">
        <f>IFERROR(VLOOKUP(C37,'CEDARS School FRPL'!$C$4:$H$2392, 6, FALSE), "No")</f>
        <v>No</v>
      </c>
      <c r="L37" s="97">
        <f>VLOOKUP($C37,'CEDARS School FRPL'!$C$4:$G$2348,3,FALSE)</f>
        <v>0.30690000000000001</v>
      </c>
      <c r="N37" s="170"/>
      <c r="O37" s="139"/>
    </row>
    <row r="38" spans="1:15">
      <c r="A38" s="78" t="s">
        <v>2330</v>
      </c>
      <c r="B38" s="78" t="s">
        <v>2652</v>
      </c>
      <c r="C38" s="3">
        <v>3825</v>
      </c>
      <c r="D38" s="75" t="s">
        <v>810</v>
      </c>
      <c r="E38" s="103">
        <v>557.42999999999995</v>
      </c>
      <c r="F38" s="103">
        <v>0</v>
      </c>
      <c r="G38" s="103">
        <v>0</v>
      </c>
      <c r="H38" s="103">
        <v>0</v>
      </c>
      <c r="I38" s="103">
        <v>0</v>
      </c>
      <c r="J38" s="133">
        <f t="shared" si="2"/>
        <v>557.42999999999995</v>
      </c>
      <c r="K38" s="138" t="str">
        <f>IFERROR(VLOOKUP(C38,'CEDARS School FRPL'!$C$4:$H$2392, 6, FALSE), "No")</f>
        <v>Yes</v>
      </c>
      <c r="L38" s="97">
        <f>VLOOKUP($C38,'CEDARS School FRPL'!$C$4:$G$2348,3,FALSE)</f>
        <v>0.5645</v>
      </c>
      <c r="N38" s="170"/>
      <c r="O38" s="139"/>
    </row>
    <row r="39" spans="1:15">
      <c r="A39" s="78" t="s">
        <v>2330</v>
      </c>
      <c r="B39" s="78" t="s">
        <v>2652</v>
      </c>
      <c r="C39" s="3">
        <v>5082</v>
      </c>
      <c r="D39" s="75" t="s">
        <v>818</v>
      </c>
      <c r="E39" s="103">
        <v>334</v>
      </c>
      <c r="F39" s="103">
        <v>0</v>
      </c>
      <c r="G39" s="103">
        <v>0</v>
      </c>
      <c r="H39" s="103">
        <v>0</v>
      </c>
      <c r="I39" s="103">
        <v>0</v>
      </c>
      <c r="J39" s="133">
        <f t="shared" si="2"/>
        <v>334</v>
      </c>
      <c r="K39" s="138" t="str">
        <f>IFERROR(VLOOKUP(C39,'CEDARS School FRPL'!$C$4:$H$2392, 6, FALSE), "No")</f>
        <v>Yes</v>
      </c>
      <c r="L39" s="97">
        <f>VLOOKUP($C39,'CEDARS School FRPL'!$C$4:$G$2348,3,FALSE)</f>
        <v>0.50419999999999998</v>
      </c>
      <c r="N39" s="170"/>
      <c r="O39" s="139"/>
    </row>
    <row r="40" spans="1:15">
      <c r="A40" s="78" t="s">
        <v>2330</v>
      </c>
      <c r="B40" s="78" t="s">
        <v>2652</v>
      </c>
      <c r="C40" s="3">
        <v>5037</v>
      </c>
      <c r="D40" s="75" t="s">
        <v>816</v>
      </c>
      <c r="E40" s="103">
        <v>1420.43</v>
      </c>
      <c r="F40" s="103">
        <v>0</v>
      </c>
      <c r="G40" s="103">
        <v>189.82000000000002</v>
      </c>
      <c r="H40" s="103">
        <v>0</v>
      </c>
      <c r="I40" s="103">
        <v>0</v>
      </c>
      <c r="J40" s="133">
        <f t="shared" si="2"/>
        <v>1610.25</v>
      </c>
      <c r="K40" s="138" t="str">
        <f>IFERROR(VLOOKUP(C40,'CEDARS School FRPL'!$C$4:$H$2392, 6, FALSE), "No")</f>
        <v>Yes</v>
      </c>
      <c r="L40" s="97">
        <f>VLOOKUP($C40,'CEDARS School FRPL'!$C$4:$G$2348,3,FALSE)</f>
        <v>0.55059999999999998</v>
      </c>
      <c r="N40" s="170"/>
      <c r="O40" s="139"/>
    </row>
    <row r="41" spans="1:15">
      <c r="A41" t="s">
        <v>2330</v>
      </c>
      <c r="B41" s="78" t="s">
        <v>2652</v>
      </c>
      <c r="C41" s="3">
        <v>5522</v>
      </c>
      <c r="D41" s="75" t="s">
        <v>3016</v>
      </c>
      <c r="E41" s="103">
        <v>0</v>
      </c>
      <c r="F41" s="103">
        <v>0</v>
      </c>
      <c r="G41" s="103">
        <v>0</v>
      </c>
      <c r="H41" s="103">
        <v>82.289999999999992</v>
      </c>
      <c r="I41" s="103">
        <v>0</v>
      </c>
      <c r="J41" s="133">
        <f t="shared" si="2"/>
        <v>82.289999999999992</v>
      </c>
      <c r="K41" s="138" t="str">
        <f>IFERROR(VLOOKUP(C41,'CEDARS School FRPL'!$C$4:$H$2392, 6, FALSE), "No")</f>
        <v>Yes</v>
      </c>
      <c r="L41" s="97">
        <f>VLOOKUP($C41,'CEDARS School FRPL'!$C$4:$G$2348,3,FALSE)</f>
        <v>0.55489999999999995</v>
      </c>
      <c r="N41" s="170"/>
      <c r="O41" s="139"/>
    </row>
    <row r="42" spans="1:15">
      <c r="A42" s="78" t="s">
        <v>2330</v>
      </c>
      <c r="B42" s="78" t="s">
        <v>2652</v>
      </c>
      <c r="C42" s="3">
        <v>4474</v>
      </c>
      <c r="D42" s="75" t="s">
        <v>815</v>
      </c>
      <c r="E42" s="103">
        <v>1662.82</v>
      </c>
      <c r="F42" s="103">
        <v>0</v>
      </c>
      <c r="G42" s="103">
        <v>199.75</v>
      </c>
      <c r="H42" s="103">
        <v>0</v>
      </c>
      <c r="I42" s="103">
        <v>0</v>
      </c>
      <c r="J42" s="133">
        <f t="shared" si="2"/>
        <v>1862.57</v>
      </c>
      <c r="K42" s="138" t="str">
        <f>IFERROR(VLOOKUP(C42,'CEDARS School FRPL'!$C$4:$H$2392, 6, FALSE), "No")</f>
        <v>No</v>
      </c>
      <c r="L42" s="97">
        <f>VLOOKUP($C42,'CEDARS School FRPL'!$C$4:$G$2348,3,FALSE)</f>
        <v>0.44180000000000003</v>
      </c>
      <c r="N42" s="170"/>
      <c r="O42" s="139"/>
    </row>
    <row r="43" spans="1:15">
      <c r="A43" s="78" t="s">
        <v>2330</v>
      </c>
      <c r="B43" s="78" t="s">
        <v>2652</v>
      </c>
      <c r="C43" s="3">
        <v>2795</v>
      </c>
      <c r="D43" s="75" t="s">
        <v>804</v>
      </c>
      <c r="E43" s="103">
        <v>1772.31</v>
      </c>
      <c r="F43" s="103">
        <v>0</v>
      </c>
      <c r="G43" s="103">
        <v>140.72</v>
      </c>
      <c r="H43" s="103">
        <v>0</v>
      </c>
      <c r="I43" s="103">
        <v>0</v>
      </c>
      <c r="J43" s="133">
        <f t="shared" si="2"/>
        <v>1913.03</v>
      </c>
      <c r="K43" s="138" t="str">
        <f>IFERROR(VLOOKUP(C43,'CEDARS School FRPL'!$C$4:$H$2392, 6, FALSE), "No")</f>
        <v>Yes</v>
      </c>
      <c r="L43" s="97">
        <f>VLOOKUP($C43,'CEDARS School FRPL'!$C$4:$G$2348,3,FALSE)</f>
        <v>0.60309999999999997</v>
      </c>
      <c r="N43" s="170"/>
      <c r="O43" s="139"/>
    </row>
    <row r="44" spans="1:15">
      <c r="A44" s="78" t="s">
        <v>2330</v>
      </c>
      <c r="B44" s="78" t="s">
        <v>2652</v>
      </c>
      <c r="C44" s="3">
        <v>5610</v>
      </c>
      <c r="D44" s="75" t="s">
        <v>3030</v>
      </c>
      <c r="E44" s="103">
        <v>412.43</v>
      </c>
      <c r="F44" s="103">
        <v>0</v>
      </c>
      <c r="G44" s="103">
        <v>0</v>
      </c>
      <c r="H44" s="103">
        <v>0</v>
      </c>
      <c r="I44" s="103">
        <v>0</v>
      </c>
      <c r="J44" s="133">
        <f t="shared" si="2"/>
        <v>412.43</v>
      </c>
      <c r="K44" s="138" t="str">
        <f>IFERROR(VLOOKUP(C44,'CEDARS School FRPL'!$C$4:$H$2392, 6, FALSE), "No")</f>
        <v>No</v>
      </c>
      <c r="L44" s="97">
        <f>VLOOKUP($C44,'CEDARS School FRPL'!$C$4:$G$2348,3,FALSE)</f>
        <v>0.31459999999999999</v>
      </c>
      <c r="N44" s="170"/>
      <c r="O44" s="139"/>
    </row>
    <row r="45" spans="1:15">
      <c r="A45" s="78" t="s">
        <v>2330</v>
      </c>
      <c r="B45" s="78" t="s">
        <v>2652</v>
      </c>
      <c r="C45" s="3">
        <v>2394</v>
      </c>
      <c r="D45" s="75" t="s">
        <v>229</v>
      </c>
      <c r="E45" s="103">
        <v>867.92</v>
      </c>
      <c r="F45" s="103">
        <v>0</v>
      </c>
      <c r="G45" s="103">
        <v>0</v>
      </c>
      <c r="H45" s="103">
        <v>0</v>
      </c>
      <c r="I45" s="103">
        <v>0</v>
      </c>
      <c r="J45" s="133">
        <f t="shared" si="2"/>
        <v>867.92</v>
      </c>
      <c r="K45" s="138" t="str">
        <f>IFERROR(VLOOKUP(C45,'CEDARS School FRPL'!$C$4:$H$2392, 6, FALSE), "No")</f>
        <v>Yes</v>
      </c>
      <c r="L45" s="97">
        <f>VLOOKUP($C45,'CEDARS School FRPL'!$C$4:$G$2348,3,FALSE)</f>
        <v>0.62690000000000001</v>
      </c>
      <c r="N45" s="170"/>
      <c r="O45" s="139"/>
    </row>
    <row r="46" spans="1:15">
      <c r="A46" s="78" t="s">
        <v>2330</v>
      </c>
      <c r="B46" s="78" t="s">
        <v>2652</v>
      </c>
      <c r="C46" s="3">
        <v>3439</v>
      </c>
      <c r="D46" s="75" t="s">
        <v>192</v>
      </c>
      <c r="E46" s="103">
        <v>569.42999999999995</v>
      </c>
      <c r="F46" s="103">
        <v>18.18</v>
      </c>
      <c r="G46" s="103">
        <v>0</v>
      </c>
      <c r="H46" s="103">
        <v>0</v>
      </c>
      <c r="I46" s="103">
        <v>0</v>
      </c>
      <c r="J46" s="133">
        <f t="shared" si="2"/>
        <v>587.6099999999999</v>
      </c>
      <c r="K46" s="138" t="str">
        <f>IFERROR(VLOOKUP(C46,'CEDARS School FRPL'!$C$4:$H$2392, 6, FALSE), "No")</f>
        <v>Yes</v>
      </c>
      <c r="L46" s="97">
        <f>VLOOKUP($C46,'CEDARS School FRPL'!$C$4:$G$2348,3,FALSE)</f>
        <v>0.59760000000000002</v>
      </c>
      <c r="N46" s="170"/>
      <c r="O46" s="139"/>
    </row>
    <row r="47" spans="1:15">
      <c r="A47" s="78" t="s">
        <v>2330</v>
      </c>
      <c r="B47" s="78" t="s">
        <v>2652</v>
      </c>
      <c r="C47" s="3">
        <v>2932</v>
      </c>
      <c r="D47" s="75" t="s">
        <v>805</v>
      </c>
      <c r="E47" s="103">
        <v>576.35</v>
      </c>
      <c r="F47" s="103">
        <v>19.71</v>
      </c>
      <c r="G47" s="103">
        <v>0</v>
      </c>
      <c r="H47" s="103">
        <v>0</v>
      </c>
      <c r="I47" s="103">
        <v>0</v>
      </c>
      <c r="J47" s="133">
        <f t="shared" si="2"/>
        <v>596.06000000000006</v>
      </c>
      <c r="K47" s="138" t="str">
        <f>IFERROR(VLOOKUP(C47,'CEDARS School FRPL'!$C$4:$H$2392, 6, FALSE), "No")</f>
        <v>Yes</v>
      </c>
      <c r="L47" s="97">
        <f>VLOOKUP($C47,'CEDARS School FRPL'!$C$4:$G$2348,3,FALSE)</f>
        <v>0.71930000000000005</v>
      </c>
      <c r="N47" s="170"/>
      <c r="O47" s="139"/>
    </row>
    <row r="48" spans="1:15">
      <c r="A48" s="78" t="s">
        <v>2330</v>
      </c>
      <c r="B48" s="78" t="s">
        <v>2652</v>
      </c>
      <c r="C48" s="3">
        <v>3745</v>
      </c>
      <c r="D48" s="75" t="s">
        <v>809</v>
      </c>
      <c r="E48" s="103">
        <v>424</v>
      </c>
      <c r="F48" s="103">
        <v>0</v>
      </c>
      <c r="G48" s="103">
        <v>0</v>
      </c>
      <c r="H48" s="103">
        <v>0</v>
      </c>
      <c r="I48" s="103">
        <v>0</v>
      </c>
      <c r="J48" s="133">
        <f t="shared" si="2"/>
        <v>424</v>
      </c>
      <c r="K48" s="138" t="str">
        <f>IFERROR(VLOOKUP(C48,'CEDARS School FRPL'!$C$4:$H$2392, 6, FALSE), "No")</f>
        <v>No</v>
      </c>
      <c r="L48" s="97">
        <f>VLOOKUP($C48,'CEDARS School FRPL'!$C$4:$G$2348,3,FALSE)</f>
        <v>0.44290000000000002</v>
      </c>
      <c r="N48" s="170"/>
      <c r="O48" s="139"/>
    </row>
    <row r="49" spans="1:15">
      <c r="A49" s="78" t="s">
        <v>2330</v>
      </c>
      <c r="B49" s="78" t="s">
        <v>2652</v>
      </c>
      <c r="C49" s="3">
        <v>3669</v>
      </c>
      <c r="D49" s="75" t="s">
        <v>808</v>
      </c>
      <c r="E49" s="103">
        <v>364.43</v>
      </c>
      <c r="F49" s="103">
        <v>19.43</v>
      </c>
      <c r="G49" s="103">
        <v>0</v>
      </c>
      <c r="H49" s="103">
        <v>0</v>
      </c>
      <c r="I49" s="103">
        <v>0</v>
      </c>
      <c r="J49" s="133">
        <f t="shared" si="2"/>
        <v>383.86</v>
      </c>
      <c r="K49" s="138" t="str">
        <f>IFERROR(VLOOKUP(C49,'CEDARS School FRPL'!$C$4:$H$2392, 6, FALSE), "No")</f>
        <v>Yes</v>
      </c>
      <c r="L49" s="97">
        <f>VLOOKUP($C49,'CEDARS School FRPL'!$C$4:$G$2348,3,FALSE)</f>
        <v>0.67510000000000003</v>
      </c>
      <c r="N49" s="170"/>
      <c r="O49" s="139"/>
    </row>
    <row r="50" spans="1:15">
      <c r="A50" s="78" t="s">
        <v>2330</v>
      </c>
      <c r="B50" s="78" t="s">
        <v>2652</v>
      </c>
      <c r="C50" s="3">
        <v>4347</v>
      </c>
      <c r="D50" s="75" t="s">
        <v>742</v>
      </c>
      <c r="E50" s="103">
        <v>507.54</v>
      </c>
      <c r="F50" s="103">
        <v>0</v>
      </c>
      <c r="G50" s="103">
        <v>0</v>
      </c>
      <c r="H50" s="103">
        <v>0</v>
      </c>
      <c r="I50" s="103">
        <v>0</v>
      </c>
      <c r="J50" s="133">
        <f t="shared" si="2"/>
        <v>507.54</v>
      </c>
      <c r="K50" s="138" t="str">
        <f>IFERROR(VLOOKUP(C50,'CEDARS School FRPL'!$C$4:$H$2392, 6, FALSE), "No")</f>
        <v>No</v>
      </c>
      <c r="L50" s="97">
        <f>VLOOKUP($C50,'CEDARS School FRPL'!$C$4:$G$2348,3,FALSE)</f>
        <v>0.4375</v>
      </c>
      <c r="N50" s="170"/>
      <c r="O50" s="139"/>
    </row>
    <row r="51" spans="1:15">
      <c r="A51" s="78" t="s">
        <v>2330</v>
      </c>
      <c r="B51" s="78" t="s">
        <v>2652</v>
      </c>
      <c r="C51" s="3">
        <v>4417</v>
      </c>
      <c r="D51" s="75" t="s">
        <v>813</v>
      </c>
      <c r="E51" s="103">
        <v>446.43</v>
      </c>
      <c r="F51" s="103">
        <v>0</v>
      </c>
      <c r="G51" s="103">
        <v>0</v>
      </c>
      <c r="H51" s="103">
        <v>0</v>
      </c>
      <c r="I51" s="103">
        <v>0</v>
      </c>
      <c r="J51" s="133">
        <f t="shared" si="2"/>
        <v>446.43</v>
      </c>
      <c r="K51" s="138" t="str">
        <f>IFERROR(VLOOKUP(C51,'CEDARS School FRPL'!$C$4:$H$2392, 6, FALSE), "No")</f>
        <v>Yes</v>
      </c>
      <c r="L51" s="97">
        <f>VLOOKUP($C51,'CEDARS School FRPL'!$C$4:$G$2348,3,FALSE)</f>
        <v>0.5454</v>
      </c>
      <c r="N51" s="170"/>
      <c r="O51" s="139"/>
    </row>
    <row r="52" spans="1:15">
      <c r="A52" s="78" t="s">
        <v>2330</v>
      </c>
      <c r="B52" s="78" t="s">
        <v>2652</v>
      </c>
      <c r="C52" s="3">
        <v>4120</v>
      </c>
      <c r="D52" s="75" t="s">
        <v>811</v>
      </c>
      <c r="E52" s="103">
        <v>415.14</v>
      </c>
      <c r="F52" s="103">
        <v>0</v>
      </c>
      <c r="G52" s="103">
        <v>0</v>
      </c>
      <c r="H52" s="103">
        <v>0</v>
      </c>
      <c r="I52" s="103">
        <v>0</v>
      </c>
      <c r="J52" s="133">
        <f t="shared" si="2"/>
        <v>415.14</v>
      </c>
      <c r="K52" s="138" t="str">
        <f>IFERROR(VLOOKUP(C52,'CEDARS School FRPL'!$C$4:$H$2392, 6, FALSE), "No")</f>
        <v>No</v>
      </c>
      <c r="L52" s="97">
        <f>VLOOKUP($C52,'CEDARS School FRPL'!$C$4:$G$2348,3,FALSE)</f>
        <v>0.3972</v>
      </c>
      <c r="N52" s="170"/>
      <c r="O52" s="139"/>
    </row>
    <row r="53" spans="1:15">
      <c r="A53" s="78" t="s">
        <v>2330</v>
      </c>
      <c r="B53" s="78" t="s">
        <v>2652</v>
      </c>
      <c r="C53" s="3">
        <v>5051</v>
      </c>
      <c r="D53" s="75" t="s">
        <v>817</v>
      </c>
      <c r="E53" s="103">
        <v>521</v>
      </c>
      <c r="F53" s="103">
        <v>0</v>
      </c>
      <c r="G53" s="103">
        <v>0</v>
      </c>
      <c r="H53" s="103">
        <v>0</v>
      </c>
      <c r="I53" s="103">
        <v>0</v>
      </c>
      <c r="J53" s="133">
        <f t="shared" si="2"/>
        <v>521</v>
      </c>
      <c r="K53" s="138" t="str">
        <f>IFERROR(VLOOKUP(C53,'CEDARS School FRPL'!$C$4:$H$2392, 6, FALSE), "No")</f>
        <v>No</v>
      </c>
      <c r="L53" s="97">
        <f>VLOOKUP($C53,'CEDARS School FRPL'!$C$4:$G$2348,3,FALSE)</f>
        <v>0.30449999999999999</v>
      </c>
      <c r="N53" s="170"/>
      <c r="O53" s="139"/>
    </row>
    <row r="54" spans="1:15">
      <c r="A54" s="78" t="s">
        <v>2330</v>
      </c>
      <c r="B54" s="78" t="s">
        <v>2652</v>
      </c>
      <c r="C54" s="3">
        <v>3525</v>
      </c>
      <c r="D54" s="75" t="s">
        <v>807</v>
      </c>
      <c r="E54" s="103">
        <v>532.71</v>
      </c>
      <c r="F54" s="103">
        <v>19.57</v>
      </c>
      <c r="G54" s="103">
        <v>0</v>
      </c>
      <c r="H54" s="103">
        <v>0</v>
      </c>
      <c r="I54" s="103">
        <v>0</v>
      </c>
      <c r="J54" s="133">
        <f t="shared" si="2"/>
        <v>552.28000000000009</v>
      </c>
      <c r="K54" s="138" t="str">
        <f>IFERROR(VLOOKUP(C54,'CEDARS School FRPL'!$C$4:$H$2392, 6, FALSE), "No")</f>
        <v>Yes</v>
      </c>
      <c r="L54" s="97">
        <f>VLOOKUP($C54,'CEDARS School FRPL'!$C$4:$G$2348,3,FALSE)</f>
        <v>0.61119999999999997</v>
      </c>
      <c r="N54" s="170"/>
      <c r="O54" s="139"/>
    </row>
    <row r="55" spans="1:15">
      <c r="A55" s="78" t="s">
        <v>2330</v>
      </c>
      <c r="B55" s="78" t="s">
        <v>2652</v>
      </c>
      <c r="C55" s="3">
        <v>4462</v>
      </c>
      <c r="D55" s="75" t="s">
        <v>814</v>
      </c>
      <c r="E55" s="103">
        <v>920.7</v>
      </c>
      <c r="F55" s="103">
        <v>0</v>
      </c>
      <c r="G55" s="103">
        <v>0</v>
      </c>
      <c r="H55" s="103">
        <v>0</v>
      </c>
      <c r="I55" s="103">
        <v>0</v>
      </c>
      <c r="J55" s="133">
        <f t="shared" si="2"/>
        <v>920.7</v>
      </c>
      <c r="K55" s="138" t="str">
        <f>IFERROR(VLOOKUP(C55,'CEDARS School FRPL'!$C$4:$H$2392, 6, FALSE), "No")</f>
        <v>Yes</v>
      </c>
      <c r="L55" s="97">
        <f>VLOOKUP($C55,'CEDARS School FRPL'!$C$4:$G$2348,3,FALSE)</f>
        <v>0.52659999999999996</v>
      </c>
      <c r="N55" s="170"/>
      <c r="O55" s="139"/>
    </row>
    <row r="56" spans="1:15">
      <c r="A56" s="78" t="s">
        <v>2330</v>
      </c>
      <c r="B56" s="78" t="s">
        <v>2652</v>
      </c>
      <c r="C56" s="3">
        <v>3169</v>
      </c>
      <c r="D56" s="75" t="s">
        <v>806</v>
      </c>
      <c r="E56" s="103">
        <v>952.99</v>
      </c>
      <c r="F56" s="103">
        <v>0</v>
      </c>
      <c r="G56" s="103">
        <v>0</v>
      </c>
      <c r="H56" s="103">
        <v>0</v>
      </c>
      <c r="I56" s="103">
        <v>0</v>
      </c>
      <c r="J56" s="133">
        <f t="shared" si="2"/>
        <v>952.99</v>
      </c>
      <c r="K56" s="138" t="str">
        <f>IFERROR(VLOOKUP(C56,'CEDARS School FRPL'!$C$4:$H$2392, 6, FALSE), "No")</f>
        <v>Yes</v>
      </c>
      <c r="L56" s="97">
        <f>VLOOKUP($C56,'CEDARS School FRPL'!$C$4:$G$2348,3,FALSE)</f>
        <v>0.68979999999999997</v>
      </c>
      <c r="N56" s="170"/>
      <c r="O56" s="139"/>
    </row>
    <row r="57" spans="1:15">
      <c r="A57" s="78" t="s">
        <v>2330</v>
      </c>
      <c r="B57" s="78" t="s">
        <v>2652</v>
      </c>
      <c r="C57" s="3">
        <v>3227</v>
      </c>
      <c r="D57" s="75" t="s">
        <v>242</v>
      </c>
      <c r="E57" s="103">
        <v>576.70000000000005</v>
      </c>
      <c r="F57" s="103">
        <v>19.57</v>
      </c>
      <c r="G57" s="103">
        <v>0</v>
      </c>
      <c r="H57" s="103">
        <v>0</v>
      </c>
      <c r="I57" s="103">
        <v>0</v>
      </c>
      <c r="J57" s="133">
        <f t="shared" si="2"/>
        <v>596.2700000000001</v>
      </c>
      <c r="K57" s="138" t="str">
        <f>IFERROR(VLOOKUP(C57,'CEDARS School FRPL'!$C$4:$H$2392, 6, FALSE), "No")</f>
        <v>Yes</v>
      </c>
      <c r="L57" s="97">
        <f>VLOOKUP($C57,'CEDARS School FRPL'!$C$4:$G$2348,3,FALSE)</f>
        <v>0.65769999999999995</v>
      </c>
      <c r="N57" s="170"/>
      <c r="O57" s="139"/>
    </row>
    <row r="58" spans="1:15">
      <c r="A58" s="78" t="s">
        <v>2330</v>
      </c>
      <c r="B58" s="78" t="s">
        <v>2652</v>
      </c>
      <c r="C58" s="3">
        <v>4385</v>
      </c>
      <c r="D58" s="75" t="s">
        <v>812</v>
      </c>
      <c r="E58" s="103">
        <v>931.15</v>
      </c>
      <c r="F58" s="103">
        <v>0</v>
      </c>
      <c r="G58" s="103">
        <v>0</v>
      </c>
      <c r="H58" s="103">
        <v>0</v>
      </c>
      <c r="I58" s="103">
        <v>0</v>
      </c>
      <c r="J58" s="133">
        <f t="shared" si="2"/>
        <v>931.15</v>
      </c>
      <c r="K58" s="138" t="str">
        <f>IFERROR(VLOOKUP(C58,'CEDARS School FRPL'!$C$4:$H$2392, 6, FALSE), "No")</f>
        <v>Yes</v>
      </c>
      <c r="L58" s="97">
        <f>VLOOKUP($C58,'CEDARS School FRPL'!$C$4:$G$2348,3,FALSE)</f>
        <v>0.57899999999999996</v>
      </c>
      <c r="N58" s="170"/>
      <c r="O58" s="139"/>
    </row>
    <row r="59" spans="1:15">
      <c r="A59" t="s">
        <v>2330</v>
      </c>
      <c r="B59" s="78" t="s">
        <v>2652</v>
      </c>
      <c r="C59" s="3">
        <v>1915</v>
      </c>
      <c r="D59" s="75" t="s">
        <v>683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J59" s="133">
        <f t="shared" si="2"/>
        <v>0</v>
      </c>
      <c r="K59" s="138" t="str">
        <f>IFERROR(VLOOKUP(C59,'CEDARS School FRPL'!$C$4:$H$2392, 6, FALSE), "No")</f>
        <v>No</v>
      </c>
      <c r="L59" s="97">
        <f>VLOOKUP($C59,'CEDARS School FRPL'!$C$4:$G$2348,3,FALSE)</f>
        <v>0.30609999999999998</v>
      </c>
      <c r="N59" s="170"/>
      <c r="O59" s="139"/>
    </row>
    <row r="60" spans="1:15">
      <c r="A60" s="78" t="s">
        <v>2330</v>
      </c>
      <c r="B60" s="78" t="s">
        <v>2652</v>
      </c>
      <c r="C60" s="3">
        <v>2659</v>
      </c>
      <c r="D60" s="75" t="s">
        <v>802</v>
      </c>
      <c r="E60" s="103">
        <v>482.72</v>
      </c>
      <c r="F60" s="103">
        <v>18.14</v>
      </c>
      <c r="G60" s="103">
        <v>0</v>
      </c>
      <c r="H60" s="103">
        <v>0</v>
      </c>
      <c r="I60" s="103">
        <v>0</v>
      </c>
      <c r="J60" s="133">
        <f t="shared" si="2"/>
        <v>500.86</v>
      </c>
      <c r="K60" s="138" t="str">
        <f>IFERROR(VLOOKUP(C60,'CEDARS School FRPL'!$C$4:$H$2392, 6, FALSE), "No")</f>
        <v>Yes</v>
      </c>
      <c r="L60" s="97">
        <f>VLOOKUP($C60,'CEDARS School FRPL'!$C$4:$G$2348,3,FALSE)</f>
        <v>0.60340000000000005</v>
      </c>
      <c r="N60" s="170"/>
      <c r="O60" s="139"/>
    </row>
    <row r="61" spans="1:15">
      <c r="A61" s="78" t="s">
        <v>2330</v>
      </c>
      <c r="B61" s="78" t="s">
        <v>2652</v>
      </c>
      <c r="C61" s="3">
        <v>2326</v>
      </c>
      <c r="D61" s="75" t="s">
        <v>40</v>
      </c>
      <c r="E61" s="103">
        <v>456.86</v>
      </c>
      <c r="F61" s="103">
        <v>18.57</v>
      </c>
      <c r="G61" s="103">
        <v>0</v>
      </c>
      <c r="H61" s="103">
        <v>0</v>
      </c>
      <c r="I61" s="103">
        <v>0</v>
      </c>
      <c r="J61" s="133">
        <f t="shared" si="2"/>
        <v>475.43</v>
      </c>
      <c r="K61" s="138" t="str">
        <f>IFERROR(VLOOKUP(C61,'CEDARS School FRPL'!$C$4:$H$2392, 6, FALSE), "No")</f>
        <v>Yes</v>
      </c>
      <c r="L61" s="97">
        <f>VLOOKUP($C61,'CEDARS School FRPL'!$C$4:$G$2348,3,FALSE)</f>
        <v>0.63890000000000002</v>
      </c>
      <c r="N61" s="170"/>
      <c r="O61" s="139"/>
    </row>
    <row r="62" spans="1:15">
      <c r="A62" s="78" t="s">
        <v>2330</v>
      </c>
      <c r="B62" s="78" t="s">
        <v>2652</v>
      </c>
      <c r="C62" s="3">
        <v>5733</v>
      </c>
      <c r="D62" s="75" t="s">
        <v>803</v>
      </c>
      <c r="E62" s="103">
        <v>423.7</v>
      </c>
      <c r="F62" s="103">
        <v>0</v>
      </c>
      <c r="G62" s="103">
        <v>0.73000000000000009</v>
      </c>
      <c r="H62" s="103">
        <v>0</v>
      </c>
      <c r="I62" s="103">
        <v>0</v>
      </c>
      <c r="J62" s="133">
        <f t="shared" si="2"/>
        <v>424.43</v>
      </c>
      <c r="K62" s="138" t="str">
        <f>IFERROR(VLOOKUP(C62,'CEDARS School FRPL'!$C$4:$H$2392, 6, FALSE), "No")</f>
        <v>Yes</v>
      </c>
      <c r="L62" s="97">
        <f>VLOOKUP($C62,'CEDARS School FRPL'!$C$4:$G$2348,3,FALSE)</f>
        <v>0.69089999999999996</v>
      </c>
      <c r="N62" s="170"/>
      <c r="O62" s="139"/>
    </row>
    <row r="63" spans="1:15">
      <c r="A63" s="78" t="s">
        <v>2330</v>
      </c>
      <c r="B63" s="78" t="s">
        <v>2652</v>
      </c>
      <c r="C63" s="3">
        <v>5717</v>
      </c>
      <c r="D63" s="75" t="s">
        <v>3149</v>
      </c>
      <c r="E63" s="103">
        <v>565.04999999999995</v>
      </c>
      <c r="F63" s="103">
        <v>0</v>
      </c>
      <c r="G63" s="103">
        <v>0</v>
      </c>
      <c r="H63" s="103">
        <v>0</v>
      </c>
      <c r="I63" s="103">
        <v>0</v>
      </c>
      <c r="J63" s="133">
        <f t="shared" si="2"/>
        <v>565.04999999999995</v>
      </c>
      <c r="K63" s="138" t="str">
        <f>IFERROR(VLOOKUP(C63,'CEDARS School FRPL'!$C$4:$H$2392, 6, FALSE), "No")</f>
        <v>No</v>
      </c>
      <c r="L63" s="97">
        <f>VLOOKUP($C63,'CEDARS School FRPL'!$C$4:$G$2348,3,FALSE)</f>
        <v>0.4667</v>
      </c>
      <c r="N63" s="170"/>
      <c r="O63" s="139"/>
    </row>
    <row r="64" spans="1:15">
      <c r="A64" s="78" t="s">
        <v>2342</v>
      </c>
      <c r="B64" s="78" t="s">
        <v>2653</v>
      </c>
      <c r="C64" s="3">
        <v>2395</v>
      </c>
      <c r="D64" s="75" t="s">
        <v>1021</v>
      </c>
      <c r="E64" s="103">
        <v>1111.4100000000001</v>
      </c>
      <c r="F64" s="103">
        <v>0</v>
      </c>
      <c r="G64" s="103">
        <v>51.980000000000004</v>
      </c>
      <c r="H64" s="103">
        <v>0</v>
      </c>
      <c r="I64" s="103">
        <v>0</v>
      </c>
      <c r="J64" s="133">
        <f t="shared" si="2"/>
        <v>1163.3900000000001</v>
      </c>
      <c r="K64" s="138" t="str">
        <f>IFERROR(VLOOKUP(C64,'CEDARS School FRPL'!$C$4:$H$2392, 6, FALSE), "No")</f>
        <v>No</v>
      </c>
      <c r="L64" s="97">
        <f>VLOOKUP($C64,'CEDARS School FRPL'!$C$4:$G$2348,3,FALSE)</f>
        <v>8.72E-2</v>
      </c>
      <c r="N64" s="170"/>
      <c r="O64" s="139"/>
    </row>
    <row r="65" spans="1:15">
      <c r="A65" s="78" t="s">
        <v>2342</v>
      </c>
      <c r="B65" s="78" t="s">
        <v>2653</v>
      </c>
      <c r="C65" s="3">
        <v>1939</v>
      </c>
      <c r="D65" s="75" t="s">
        <v>1020</v>
      </c>
      <c r="E65" s="103">
        <v>7.35</v>
      </c>
      <c r="F65" s="103">
        <v>0</v>
      </c>
      <c r="G65" s="103">
        <v>0</v>
      </c>
      <c r="H65" s="103">
        <v>0</v>
      </c>
      <c r="I65" s="103">
        <v>0</v>
      </c>
      <c r="J65" s="133">
        <f t="shared" si="2"/>
        <v>7.35</v>
      </c>
      <c r="K65" s="138" t="str">
        <f>IFERROR(VLOOKUP(C65,'CEDARS School FRPL'!$C$4:$H$2392, 6, FALSE), "No")</f>
        <v>No</v>
      </c>
      <c r="L65" s="97">
        <f>VLOOKUP($C65,'CEDARS School FRPL'!$C$4:$G$2348,3,FALSE)</f>
        <v>0.10290000000000001</v>
      </c>
      <c r="N65" s="170"/>
      <c r="O65" s="139"/>
    </row>
    <row r="66" spans="1:15">
      <c r="A66" s="78" t="s">
        <v>2342</v>
      </c>
      <c r="B66" s="78" t="s">
        <v>2653</v>
      </c>
      <c r="C66" s="3">
        <v>3552</v>
      </c>
      <c r="D66" s="75" t="s">
        <v>1023</v>
      </c>
      <c r="E66" s="103">
        <v>350.79</v>
      </c>
      <c r="F66" s="103">
        <v>0</v>
      </c>
      <c r="G66" s="103">
        <v>0</v>
      </c>
      <c r="H66" s="103">
        <v>0</v>
      </c>
      <c r="I66" s="103">
        <v>0</v>
      </c>
      <c r="J66" s="133">
        <f t="shared" si="2"/>
        <v>350.79</v>
      </c>
      <c r="K66" s="138" t="str">
        <f>IFERROR(VLOOKUP(C66,'CEDARS School FRPL'!$C$4:$H$2392, 6, FALSE), "No")</f>
        <v>No</v>
      </c>
      <c r="L66" s="97">
        <f>VLOOKUP($C66,'CEDARS School FRPL'!$C$4:$G$2348,3,FALSE)</f>
        <v>4.65E-2</v>
      </c>
      <c r="N66" s="170"/>
      <c r="O66" s="139"/>
    </row>
    <row r="67" spans="1:15">
      <c r="A67" s="78" t="s">
        <v>2342</v>
      </c>
      <c r="B67" s="78" t="s">
        <v>2653</v>
      </c>
      <c r="C67" s="3">
        <v>3043</v>
      </c>
      <c r="D67" s="75" t="s">
        <v>1022</v>
      </c>
      <c r="E67" s="103">
        <v>321.29000000000002</v>
      </c>
      <c r="F67" s="103">
        <v>0</v>
      </c>
      <c r="G67" s="103">
        <v>0</v>
      </c>
      <c r="H67" s="103">
        <v>0</v>
      </c>
      <c r="I67" s="103">
        <v>0</v>
      </c>
      <c r="J67" s="133">
        <f t="shared" si="2"/>
        <v>321.29000000000002</v>
      </c>
      <c r="K67" s="138" t="str">
        <f>IFERROR(VLOOKUP(C67,'CEDARS School FRPL'!$C$4:$H$2392, 6, FALSE), "No")</f>
        <v>No</v>
      </c>
      <c r="L67" s="97">
        <f>VLOOKUP($C67,'CEDARS School FRPL'!$C$4:$G$2348,3,FALSE)</f>
        <v>5.7700000000000001E-2</v>
      </c>
      <c r="N67" s="170"/>
      <c r="O67" s="139"/>
    </row>
    <row r="68" spans="1:15">
      <c r="A68" s="78" t="s">
        <v>2342</v>
      </c>
      <c r="B68" s="78" t="s">
        <v>2653</v>
      </c>
      <c r="C68" s="3">
        <v>1935</v>
      </c>
      <c r="D68" s="75" t="s">
        <v>1019</v>
      </c>
      <c r="E68" s="103">
        <v>65.58</v>
      </c>
      <c r="F68" s="103">
        <v>0</v>
      </c>
      <c r="G68" s="103">
        <v>6.46</v>
      </c>
      <c r="H68" s="103">
        <v>0</v>
      </c>
      <c r="I68" s="103">
        <v>0</v>
      </c>
      <c r="J68" s="133">
        <f t="shared" ref="J68:J131" si="3">SUM(E68:I68)</f>
        <v>72.039999999999992</v>
      </c>
      <c r="K68" s="138" t="str">
        <f>IFERROR(VLOOKUP(C68,'CEDARS School FRPL'!$C$4:$H$2392, 6, FALSE), "No")</f>
        <v>No</v>
      </c>
      <c r="L68" s="97">
        <f>VLOOKUP($C68,'CEDARS School FRPL'!$C$4:$G$2348,3,FALSE)</f>
        <v>0.2228</v>
      </c>
      <c r="N68" s="170"/>
      <c r="O68" s="139"/>
    </row>
    <row r="69" spans="1:15">
      <c r="A69" s="78" t="s">
        <v>2342</v>
      </c>
      <c r="B69" s="78" t="s">
        <v>2653</v>
      </c>
      <c r="C69" s="3">
        <v>1841</v>
      </c>
      <c r="D69" s="75" t="s">
        <v>1018</v>
      </c>
      <c r="E69" s="103">
        <v>48.17</v>
      </c>
      <c r="F69" s="103">
        <v>0</v>
      </c>
      <c r="G69" s="103">
        <v>0</v>
      </c>
      <c r="H69" s="103">
        <v>0</v>
      </c>
      <c r="I69" s="103">
        <v>0</v>
      </c>
      <c r="J69" s="133">
        <f t="shared" si="3"/>
        <v>48.17</v>
      </c>
      <c r="K69" s="138" t="str">
        <f>IFERROR(VLOOKUP(C69,'CEDARS School FRPL'!$C$4:$H$2392, 6, FALSE), "No")</f>
        <v>No</v>
      </c>
      <c r="L69" s="97">
        <f>VLOOKUP($C69,'CEDARS School FRPL'!$C$4:$G$2348,3,FALSE)</f>
        <v>5.1799999999999999E-2</v>
      </c>
      <c r="N69" s="170"/>
      <c r="O69" s="139"/>
    </row>
    <row r="70" spans="1:15">
      <c r="A70" s="78" t="s">
        <v>2342</v>
      </c>
      <c r="B70" s="78" t="s">
        <v>2653</v>
      </c>
      <c r="C70" s="3">
        <v>1699</v>
      </c>
      <c r="D70" s="75" t="s">
        <v>1017</v>
      </c>
      <c r="E70" s="103">
        <v>198.43</v>
      </c>
      <c r="F70" s="103">
        <v>0</v>
      </c>
      <c r="G70" s="103">
        <v>0</v>
      </c>
      <c r="H70" s="103">
        <v>0</v>
      </c>
      <c r="I70" s="103">
        <v>0</v>
      </c>
      <c r="J70" s="133">
        <f t="shared" si="3"/>
        <v>198.43</v>
      </c>
      <c r="K70" s="138" t="str">
        <f>IFERROR(VLOOKUP(C70,'CEDARS School FRPL'!$C$4:$H$2392, 6, FALSE), "No")</f>
        <v>No</v>
      </c>
      <c r="L70" s="97">
        <f>VLOOKUP($C70,'CEDARS School FRPL'!$C$4:$G$2348,3,FALSE)</f>
        <v>7.7799999999999994E-2</v>
      </c>
      <c r="N70" s="170"/>
      <c r="O70" s="139"/>
    </row>
    <row r="71" spans="1:15">
      <c r="A71" s="78" t="s">
        <v>2342</v>
      </c>
      <c r="B71" s="78" t="s">
        <v>2653</v>
      </c>
      <c r="C71" s="3">
        <v>4062</v>
      </c>
      <c r="D71" s="75" t="s">
        <v>1024</v>
      </c>
      <c r="E71" s="103">
        <v>348.14</v>
      </c>
      <c r="F71" s="103">
        <v>0</v>
      </c>
      <c r="G71" s="103">
        <v>0</v>
      </c>
      <c r="H71" s="103">
        <v>0</v>
      </c>
      <c r="I71" s="103">
        <v>0</v>
      </c>
      <c r="J71" s="133">
        <f t="shared" si="3"/>
        <v>348.14</v>
      </c>
      <c r="K71" s="138" t="str">
        <f>IFERROR(VLOOKUP(C71,'CEDARS School FRPL'!$C$4:$H$2392, 6, FALSE), "No")</f>
        <v>No</v>
      </c>
      <c r="L71" s="97">
        <f>VLOOKUP($C71,'CEDARS School FRPL'!$C$4:$G$2348,3,FALSE)</f>
        <v>0.1135</v>
      </c>
      <c r="N71" s="170"/>
      <c r="O71" s="139"/>
    </row>
    <row r="72" spans="1:15">
      <c r="A72" s="78" t="s">
        <v>2342</v>
      </c>
      <c r="B72" s="78" t="s">
        <v>2653</v>
      </c>
      <c r="C72" s="3">
        <v>4542</v>
      </c>
      <c r="D72" s="75" t="s">
        <v>1026</v>
      </c>
      <c r="E72" s="103">
        <v>460.88</v>
      </c>
      <c r="F72" s="103">
        <v>0</v>
      </c>
      <c r="G72" s="103">
        <v>0</v>
      </c>
      <c r="H72" s="103">
        <v>0</v>
      </c>
      <c r="I72" s="103">
        <v>0</v>
      </c>
      <c r="J72" s="133">
        <f t="shared" si="3"/>
        <v>460.88</v>
      </c>
      <c r="K72" s="138" t="str">
        <f>IFERROR(VLOOKUP(C72,'CEDARS School FRPL'!$C$4:$H$2392, 6, FALSE), "No")</f>
        <v>No</v>
      </c>
      <c r="L72" s="97">
        <f>VLOOKUP($C72,'CEDARS School FRPL'!$C$4:$G$2348,3,FALSE)</f>
        <v>7.1800000000000003E-2</v>
      </c>
      <c r="N72" s="170"/>
      <c r="O72" s="139"/>
    </row>
    <row r="73" spans="1:15">
      <c r="A73" s="78" t="s">
        <v>2342</v>
      </c>
      <c r="B73" s="78" t="s">
        <v>2653</v>
      </c>
      <c r="C73" s="3">
        <v>4505</v>
      </c>
      <c r="D73" s="75" t="s">
        <v>1025</v>
      </c>
      <c r="E73" s="103">
        <v>502.12</v>
      </c>
      <c r="F73" s="103">
        <v>0</v>
      </c>
      <c r="G73" s="103">
        <v>0</v>
      </c>
      <c r="H73" s="103">
        <v>0</v>
      </c>
      <c r="I73" s="103">
        <v>0</v>
      </c>
      <c r="J73" s="133">
        <f t="shared" si="3"/>
        <v>502.12</v>
      </c>
      <c r="K73" s="138" t="str">
        <f>IFERROR(VLOOKUP(C73,'CEDARS School FRPL'!$C$4:$H$2392, 6, FALSE), "No")</f>
        <v>No</v>
      </c>
      <c r="L73" s="97">
        <f>VLOOKUP($C73,'CEDARS School FRPL'!$C$4:$G$2348,3,FALSE)</f>
        <v>8.4500000000000006E-2</v>
      </c>
      <c r="N73" s="170"/>
      <c r="O73" s="139"/>
    </row>
    <row r="74" spans="1:15">
      <c r="A74" s="78" t="s">
        <v>2262</v>
      </c>
      <c r="B74" s="78" t="s">
        <v>2654</v>
      </c>
      <c r="C74" s="3">
        <v>2671</v>
      </c>
      <c r="D74" s="75" t="s">
        <v>267</v>
      </c>
      <c r="E74" s="103">
        <v>512.88</v>
      </c>
      <c r="F74" s="103">
        <v>0</v>
      </c>
      <c r="G74" s="103">
        <v>0</v>
      </c>
      <c r="H74" s="103">
        <v>0</v>
      </c>
      <c r="I74" s="103">
        <v>0</v>
      </c>
      <c r="J74" s="133">
        <f t="shared" si="3"/>
        <v>512.88</v>
      </c>
      <c r="K74" s="138" t="str">
        <f>IFERROR(VLOOKUP(C74,'CEDARS School FRPL'!$C$4:$H$2392, 6, FALSE), "No")</f>
        <v>No</v>
      </c>
      <c r="L74" s="97">
        <f>VLOOKUP($C74,'CEDARS School FRPL'!$C$4:$G$2348,3,FALSE)</f>
        <v>0.3891</v>
      </c>
      <c r="N74" s="170"/>
      <c r="O74" s="139"/>
    </row>
    <row r="75" spans="1:15">
      <c r="A75" s="78" t="s">
        <v>2262</v>
      </c>
      <c r="B75" s="78" t="s">
        <v>2654</v>
      </c>
      <c r="C75" s="3">
        <v>2415</v>
      </c>
      <c r="D75" s="75" t="s">
        <v>266</v>
      </c>
      <c r="E75" s="103">
        <v>1634.59</v>
      </c>
      <c r="F75" s="103">
        <v>0</v>
      </c>
      <c r="G75" s="103">
        <v>85.4</v>
      </c>
      <c r="H75" s="103">
        <v>0</v>
      </c>
      <c r="I75" s="103">
        <v>0</v>
      </c>
      <c r="J75" s="133">
        <f t="shared" si="3"/>
        <v>1719.99</v>
      </c>
      <c r="K75" s="138" t="str">
        <f>IFERROR(VLOOKUP(C75,'CEDARS School FRPL'!$C$4:$H$2392, 6, FALSE), "No")</f>
        <v>No</v>
      </c>
      <c r="L75" s="97">
        <f>VLOOKUP($C75,'CEDARS School FRPL'!$C$4:$G$2348,3,FALSE)</f>
        <v>0.32440000000000002</v>
      </c>
      <c r="N75" s="170"/>
      <c r="O75" s="139"/>
    </row>
    <row r="76" spans="1:15">
      <c r="A76" s="78" t="s">
        <v>2262</v>
      </c>
      <c r="B76" s="78" t="s">
        <v>2654</v>
      </c>
      <c r="C76" s="3">
        <v>5749</v>
      </c>
      <c r="D76" s="75" t="s">
        <v>3254</v>
      </c>
      <c r="E76" s="103">
        <v>304.47000000000003</v>
      </c>
      <c r="F76" s="103">
        <v>0</v>
      </c>
      <c r="G76" s="103">
        <v>0</v>
      </c>
      <c r="H76" s="103">
        <v>0</v>
      </c>
      <c r="I76" s="103">
        <v>0</v>
      </c>
      <c r="J76" s="133">
        <f t="shared" si="3"/>
        <v>304.47000000000003</v>
      </c>
      <c r="K76" s="138" t="str">
        <f>IFERROR(VLOOKUP(C76,'CEDARS School FRPL'!$C$4:$H$2392, 6, FALSE), "No")</f>
        <v>No</v>
      </c>
      <c r="L76" s="97">
        <f>VLOOKUP($C76,'CEDARS School FRPL'!$C$4:$G$2348,3,FALSE)</f>
        <v>0.41549999999999998</v>
      </c>
      <c r="N76" s="170"/>
      <c r="O76" s="139"/>
    </row>
    <row r="77" spans="1:15">
      <c r="A77" s="78" t="s">
        <v>2262</v>
      </c>
      <c r="B77" s="78" t="s">
        <v>2654</v>
      </c>
      <c r="C77" s="3">
        <v>1836</v>
      </c>
      <c r="D77" s="75" t="s">
        <v>264</v>
      </c>
      <c r="E77" s="103">
        <v>458.29</v>
      </c>
      <c r="F77" s="103">
        <v>0</v>
      </c>
      <c r="G77" s="103">
        <v>50.769999999999996</v>
      </c>
      <c r="H77" s="103">
        <v>0</v>
      </c>
      <c r="I77" s="103">
        <v>0</v>
      </c>
      <c r="J77" s="133">
        <f t="shared" si="3"/>
        <v>509.06</v>
      </c>
      <c r="K77" s="138" t="str">
        <f>IFERROR(VLOOKUP(C77,'CEDARS School FRPL'!$C$4:$H$2392, 6, FALSE), "No")</f>
        <v>No</v>
      </c>
      <c r="L77" s="97">
        <f>VLOOKUP($C77,'CEDARS School FRPL'!$C$4:$G$2348,3,FALSE)</f>
        <v>0.28249999999999997</v>
      </c>
      <c r="N77" s="170"/>
      <c r="O77" s="139"/>
    </row>
    <row r="78" spans="1:15">
      <c r="A78" s="78" t="s">
        <v>2262</v>
      </c>
      <c r="B78" s="78" t="s">
        <v>2654</v>
      </c>
      <c r="C78" s="3">
        <v>4352</v>
      </c>
      <c r="D78" s="75" t="s">
        <v>274</v>
      </c>
      <c r="E78" s="103">
        <v>577.39</v>
      </c>
      <c r="F78" s="103">
        <v>16.71</v>
      </c>
      <c r="G78" s="103">
        <v>0</v>
      </c>
      <c r="H78" s="103">
        <v>0</v>
      </c>
      <c r="I78" s="103">
        <v>0</v>
      </c>
      <c r="J78" s="133">
        <f t="shared" si="3"/>
        <v>594.1</v>
      </c>
      <c r="K78" s="138" t="str">
        <f>IFERROR(VLOOKUP(C78,'CEDARS School FRPL'!$C$4:$H$2392, 6, FALSE), "No")</f>
        <v>No</v>
      </c>
      <c r="L78" s="97">
        <f>VLOOKUP($C78,'CEDARS School FRPL'!$C$4:$G$2348,3,FALSE)</f>
        <v>0.3609</v>
      </c>
      <c r="N78" s="170"/>
      <c r="O78" s="139"/>
    </row>
    <row r="79" spans="1:15">
      <c r="A79" s="78" t="s">
        <v>2262</v>
      </c>
      <c r="B79" s="78" t="s">
        <v>2654</v>
      </c>
      <c r="C79" s="3">
        <v>5133</v>
      </c>
      <c r="D79" s="75" t="s">
        <v>280</v>
      </c>
      <c r="E79" s="103">
        <v>556.29999999999995</v>
      </c>
      <c r="F79" s="103">
        <v>0</v>
      </c>
      <c r="G79" s="103">
        <v>0</v>
      </c>
      <c r="H79" s="103">
        <v>0</v>
      </c>
      <c r="I79" s="103">
        <v>0</v>
      </c>
      <c r="J79" s="133">
        <f t="shared" si="3"/>
        <v>556.29999999999995</v>
      </c>
      <c r="K79" s="138" t="str">
        <f>IFERROR(VLOOKUP(C79,'CEDARS School FRPL'!$C$4:$H$2392, 6, FALSE), "No")</f>
        <v>No</v>
      </c>
      <c r="L79" s="97">
        <f>VLOOKUP($C79,'CEDARS School FRPL'!$C$4:$G$2348,3,FALSE)</f>
        <v>0.32029999999999997</v>
      </c>
      <c r="N79" s="170"/>
      <c r="O79" s="139"/>
    </row>
    <row r="80" spans="1:15">
      <c r="A80" s="78" t="s">
        <v>2262</v>
      </c>
      <c r="B80" s="78" t="s">
        <v>2654</v>
      </c>
      <c r="C80" s="3">
        <v>5089</v>
      </c>
      <c r="D80" s="75" t="s">
        <v>276</v>
      </c>
      <c r="E80" s="103">
        <v>485.98</v>
      </c>
      <c r="F80" s="103">
        <v>0</v>
      </c>
      <c r="G80" s="103">
        <v>0</v>
      </c>
      <c r="H80" s="103">
        <v>0</v>
      </c>
      <c r="I80" s="103">
        <v>0</v>
      </c>
      <c r="J80" s="133">
        <f t="shared" si="3"/>
        <v>485.98</v>
      </c>
      <c r="K80" s="138" t="str">
        <f>IFERROR(VLOOKUP(C80,'CEDARS School FRPL'!$C$4:$H$2392, 6, FALSE), "No")</f>
        <v>No</v>
      </c>
      <c r="L80" s="97">
        <f>VLOOKUP($C80,'CEDARS School FRPL'!$C$4:$G$2348,3,FALSE)</f>
        <v>0.43840000000000001</v>
      </c>
      <c r="N80" s="170"/>
      <c r="O80" s="139"/>
    </row>
    <row r="81" spans="1:15">
      <c r="A81" s="78" t="s">
        <v>2262</v>
      </c>
      <c r="B81" s="78" t="s">
        <v>2654</v>
      </c>
      <c r="C81" s="3">
        <v>5090</v>
      </c>
      <c r="D81" s="75" t="s">
        <v>277</v>
      </c>
      <c r="E81" s="103">
        <v>496.99</v>
      </c>
      <c r="F81" s="103">
        <v>15.85</v>
      </c>
      <c r="G81" s="103">
        <v>0</v>
      </c>
      <c r="H81" s="103">
        <v>0</v>
      </c>
      <c r="I81" s="103">
        <v>0</v>
      </c>
      <c r="J81" s="133">
        <f t="shared" si="3"/>
        <v>512.84</v>
      </c>
      <c r="K81" s="138" t="str">
        <f>IFERROR(VLOOKUP(C81,'CEDARS School FRPL'!$C$4:$H$2392, 6, FALSE), "No")</f>
        <v>Yes</v>
      </c>
      <c r="L81" s="97">
        <f>VLOOKUP($C81,'CEDARS School FRPL'!$C$4:$G$2348,3,FALSE)</f>
        <v>0.39660000000000001</v>
      </c>
      <c r="N81" s="170"/>
      <c r="O81" s="139"/>
    </row>
    <row r="82" spans="1:15">
      <c r="A82" s="78" t="s">
        <v>2262</v>
      </c>
      <c r="B82" s="78" t="s">
        <v>2654</v>
      </c>
      <c r="C82" s="3">
        <v>3018</v>
      </c>
      <c r="D82" s="75" t="s">
        <v>269</v>
      </c>
      <c r="E82" s="103">
        <v>568.80999999999995</v>
      </c>
      <c r="F82" s="103">
        <v>17.38</v>
      </c>
      <c r="G82" s="103">
        <v>0</v>
      </c>
      <c r="H82" s="103">
        <v>0</v>
      </c>
      <c r="I82" s="103">
        <v>0</v>
      </c>
      <c r="J82" s="133">
        <f t="shared" si="3"/>
        <v>586.18999999999994</v>
      </c>
      <c r="K82" s="138" t="str">
        <f>IFERROR(VLOOKUP(C82,'CEDARS School FRPL'!$C$4:$H$2392, 6, FALSE), "No")</f>
        <v>No</v>
      </c>
      <c r="L82" s="97">
        <f>VLOOKUP($C82,'CEDARS School FRPL'!$C$4:$G$2348,3,FALSE)</f>
        <v>0.47149999999999997</v>
      </c>
      <c r="N82" s="170"/>
      <c r="O82" s="139"/>
    </row>
    <row r="83" spans="1:15">
      <c r="A83" s="78" t="s">
        <v>2262</v>
      </c>
      <c r="B83" s="78" t="s">
        <v>2654</v>
      </c>
      <c r="C83" s="3">
        <v>1875</v>
      </c>
      <c r="D83" s="75" t="s">
        <v>265</v>
      </c>
      <c r="E83" s="103">
        <v>852</v>
      </c>
      <c r="F83" s="103">
        <v>0</v>
      </c>
      <c r="G83" s="103">
        <v>42.82</v>
      </c>
      <c r="H83" s="103">
        <v>0</v>
      </c>
      <c r="I83" s="103">
        <v>0</v>
      </c>
      <c r="J83" s="133">
        <f t="shared" si="3"/>
        <v>894.82</v>
      </c>
      <c r="K83" s="138" t="str">
        <f>IFERROR(VLOOKUP(C83,'CEDARS School FRPL'!$C$4:$H$2392, 6, FALSE), "No")</f>
        <v>No</v>
      </c>
      <c r="L83" s="97">
        <f>VLOOKUP($C83,'CEDARS School FRPL'!$C$4:$G$2348,3,FALSE)</f>
        <v>0.29680000000000001</v>
      </c>
      <c r="N83" s="170"/>
      <c r="O83" s="139"/>
    </row>
    <row r="84" spans="1:15">
      <c r="A84" s="78" t="s">
        <v>2262</v>
      </c>
      <c r="B84" s="78" t="s">
        <v>2654</v>
      </c>
      <c r="C84" s="3">
        <v>3545</v>
      </c>
      <c r="D84" s="75" t="s">
        <v>270</v>
      </c>
      <c r="E84" s="103">
        <v>741.22</v>
      </c>
      <c r="F84" s="103">
        <v>0</v>
      </c>
      <c r="G84" s="103">
        <v>0</v>
      </c>
      <c r="H84" s="103">
        <v>0</v>
      </c>
      <c r="I84" s="103">
        <v>0</v>
      </c>
      <c r="J84" s="133">
        <f t="shared" si="3"/>
        <v>741.22</v>
      </c>
      <c r="K84" s="138" t="str">
        <f>IFERROR(VLOOKUP(C84,'CEDARS School FRPL'!$C$4:$H$2392, 6, FALSE), "No")</f>
        <v>No</v>
      </c>
      <c r="L84" s="97">
        <f>VLOOKUP($C84,'CEDARS School FRPL'!$C$4:$G$2348,3,FALSE)</f>
        <v>0.47039999999999998</v>
      </c>
      <c r="N84" s="170"/>
      <c r="O84" s="139"/>
    </row>
    <row r="85" spans="1:15">
      <c r="A85" s="78" t="s">
        <v>2262</v>
      </c>
      <c r="B85" s="78" t="s">
        <v>2654</v>
      </c>
      <c r="C85" s="3">
        <v>4144</v>
      </c>
      <c r="D85" s="75" t="s">
        <v>2994</v>
      </c>
      <c r="E85" s="103">
        <v>523.87</v>
      </c>
      <c r="F85" s="103">
        <v>0</v>
      </c>
      <c r="G85" s="103">
        <v>0</v>
      </c>
      <c r="H85" s="103">
        <v>0</v>
      </c>
      <c r="I85" s="103">
        <v>0</v>
      </c>
      <c r="J85" s="133">
        <f t="shared" si="3"/>
        <v>523.87</v>
      </c>
      <c r="K85" s="138" t="str">
        <f>IFERROR(VLOOKUP(C85,'CEDARS School FRPL'!$C$4:$H$2392, 6, FALSE), "No")</f>
        <v>Yes</v>
      </c>
      <c r="L85" s="97">
        <f>VLOOKUP($C85,'CEDARS School FRPL'!$C$4:$G$2348,3,FALSE)</f>
        <v>0.43070000000000003</v>
      </c>
      <c r="N85" s="170"/>
      <c r="O85" s="139"/>
    </row>
    <row r="86" spans="1:15">
      <c r="A86" t="s">
        <v>2262</v>
      </c>
      <c r="B86" s="78" t="s">
        <v>2654</v>
      </c>
      <c r="C86" s="3">
        <v>5360</v>
      </c>
      <c r="D86" s="75" t="s">
        <v>281</v>
      </c>
      <c r="E86" s="103">
        <v>0</v>
      </c>
      <c r="F86" s="103">
        <v>0</v>
      </c>
      <c r="G86" s="103">
        <v>0</v>
      </c>
      <c r="H86" s="103">
        <v>31.43</v>
      </c>
      <c r="I86" s="103">
        <v>0</v>
      </c>
      <c r="J86" s="133">
        <f t="shared" si="3"/>
        <v>31.43</v>
      </c>
      <c r="K86" s="138" t="str">
        <f>IFERROR(VLOOKUP(C86,'CEDARS School FRPL'!$C$4:$H$2392, 6, FALSE), "No")</f>
        <v>No</v>
      </c>
      <c r="L86" s="97">
        <f>VLOOKUP($C86,'CEDARS School FRPL'!$C$4:$G$2348,3,FALSE)</f>
        <v>0.39960000000000001</v>
      </c>
      <c r="N86" s="170"/>
      <c r="O86" s="139"/>
    </row>
    <row r="87" spans="1:15">
      <c r="A87" s="78" t="s">
        <v>2262</v>
      </c>
      <c r="B87" s="78" t="s">
        <v>2654</v>
      </c>
      <c r="C87" s="3">
        <v>3997</v>
      </c>
      <c r="D87" s="75" t="s">
        <v>272</v>
      </c>
      <c r="E87" s="103">
        <v>405.45</v>
      </c>
      <c r="F87" s="103">
        <v>0</v>
      </c>
      <c r="G87" s="103">
        <v>0</v>
      </c>
      <c r="H87" s="103">
        <v>0</v>
      </c>
      <c r="I87" s="103">
        <v>0</v>
      </c>
      <c r="J87" s="133">
        <f t="shared" si="3"/>
        <v>405.45</v>
      </c>
      <c r="K87" s="138" t="str">
        <f>IFERROR(VLOOKUP(C87,'CEDARS School FRPL'!$C$4:$H$2392, 6, FALSE), "No")</f>
        <v>No</v>
      </c>
      <c r="L87" s="97">
        <f>VLOOKUP($C87,'CEDARS School FRPL'!$C$4:$G$2348,3,FALSE)</f>
        <v>0.42320000000000002</v>
      </c>
      <c r="N87" s="170"/>
      <c r="O87" s="139"/>
    </row>
    <row r="88" spans="1:15">
      <c r="A88" s="78" t="s">
        <v>2262</v>
      </c>
      <c r="B88" s="78" t="s">
        <v>2654</v>
      </c>
      <c r="C88" s="3">
        <v>3996</v>
      </c>
      <c r="D88" s="75" t="s">
        <v>271</v>
      </c>
      <c r="E88" s="103">
        <v>540.85</v>
      </c>
      <c r="F88" s="103">
        <v>0</v>
      </c>
      <c r="G88" s="103">
        <v>0</v>
      </c>
      <c r="H88" s="103">
        <v>0</v>
      </c>
      <c r="I88" s="103">
        <v>0</v>
      </c>
      <c r="J88" s="133">
        <f t="shared" si="3"/>
        <v>540.85</v>
      </c>
      <c r="K88" s="138" t="str">
        <f>IFERROR(VLOOKUP(C88,'CEDARS School FRPL'!$C$4:$H$2392, 6, FALSE), "No")</f>
        <v>No</v>
      </c>
      <c r="L88" s="97">
        <f>VLOOKUP($C88,'CEDARS School FRPL'!$C$4:$G$2348,3,FALSE)</f>
        <v>0.36969999999999997</v>
      </c>
      <c r="N88" s="170"/>
      <c r="O88" s="139"/>
    </row>
    <row r="89" spans="1:15">
      <c r="A89" s="78" t="s">
        <v>2262</v>
      </c>
      <c r="B89" s="78" t="s">
        <v>2654</v>
      </c>
      <c r="C89" s="3">
        <v>4104</v>
      </c>
      <c r="D89" s="75" t="s">
        <v>273</v>
      </c>
      <c r="E89" s="103">
        <v>1420.13</v>
      </c>
      <c r="F89" s="103">
        <v>0</v>
      </c>
      <c r="G89" s="103">
        <v>97.29</v>
      </c>
      <c r="H89" s="103">
        <v>0</v>
      </c>
      <c r="I89" s="103">
        <v>0</v>
      </c>
      <c r="J89" s="133">
        <f t="shared" si="3"/>
        <v>1517.42</v>
      </c>
      <c r="K89" s="138" t="str">
        <f>IFERROR(VLOOKUP(C89,'CEDARS School FRPL'!$C$4:$H$2392, 6, FALSE), "No")</f>
        <v>No</v>
      </c>
      <c r="L89" s="97">
        <f>VLOOKUP($C89,'CEDARS School FRPL'!$C$4:$G$2348,3,FALSE)</f>
        <v>0.36509999999999998</v>
      </c>
      <c r="N89" s="170"/>
      <c r="O89" s="139"/>
    </row>
    <row r="90" spans="1:15">
      <c r="A90" s="78" t="s">
        <v>2262</v>
      </c>
      <c r="B90" s="78" t="s">
        <v>2654</v>
      </c>
      <c r="C90" s="3">
        <v>4450</v>
      </c>
      <c r="D90" s="75" t="s">
        <v>275</v>
      </c>
      <c r="E90" s="103">
        <v>250.8</v>
      </c>
      <c r="F90" s="103">
        <v>0</v>
      </c>
      <c r="G90" s="103">
        <v>8.01</v>
      </c>
      <c r="H90" s="103">
        <v>0</v>
      </c>
      <c r="I90" s="103">
        <v>0</v>
      </c>
      <c r="J90" s="133">
        <f t="shared" si="3"/>
        <v>258.81</v>
      </c>
      <c r="K90" s="138" t="str">
        <f>IFERROR(VLOOKUP(C90,'CEDARS School FRPL'!$C$4:$H$2392, 6, FALSE), "No")</f>
        <v>No</v>
      </c>
      <c r="L90" s="97">
        <f>VLOOKUP($C90,'CEDARS School FRPL'!$C$4:$G$2348,3,FALSE)</f>
        <v>0.4163</v>
      </c>
      <c r="N90" s="170"/>
      <c r="O90" s="139"/>
    </row>
    <row r="91" spans="1:15">
      <c r="A91" s="78" t="s">
        <v>2262</v>
      </c>
      <c r="B91" s="78" t="s">
        <v>2654</v>
      </c>
      <c r="C91" s="3">
        <v>5131</v>
      </c>
      <c r="D91" s="75" t="s">
        <v>278</v>
      </c>
      <c r="E91" s="103">
        <v>461.26</v>
      </c>
      <c r="F91" s="103">
        <v>0</v>
      </c>
      <c r="G91" s="103">
        <v>0</v>
      </c>
      <c r="H91" s="103">
        <v>0</v>
      </c>
      <c r="I91" s="103">
        <v>0</v>
      </c>
      <c r="J91" s="133">
        <f t="shared" si="3"/>
        <v>461.26</v>
      </c>
      <c r="K91" s="138" t="str">
        <f>IFERROR(VLOOKUP(C91,'CEDARS School FRPL'!$C$4:$H$2392, 6, FALSE), "No")</f>
        <v>No</v>
      </c>
      <c r="L91" s="97">
        <f>VLOOKUP($C91,'CEDARS School FRPL'!$C$4:$G$2348,3,FALSE)</f>
        <v>0.35299999999999998</v>
      </c>
      <c r="N91" s="170"/>
      <c r="O91" s="139"/>
    </row>
    <row r="92" spans="1:15">
      <c r="A92" s="78" t="s">
        <v>2262</v>
      </c>
      <c r="B92" s="78" t="s">
        <v>2654</v>
      </c>
      <c r="C92" s="3">
        <v>5132</v>
      </c>
      <c r="D92" s="75" t="s">
        <v>279</v>
      </c>
      <c r="E92" s="103">
        <v>510.78</v>
      </c>
      <c r="F92" s="103">
        <v>17.809999999999999</v>
      </c>
      <c r="G92" s="103">
        <v>0</v>
      </c>
      <c r="H92" s="103">
        <v>0</v>
      </c>
      <c r="I92" s="103">
        <v>0</v>
      </c>
      <c r="J92" s="133">
        <f t="shared" si="3"/>
        <v>528.58999999999992</v>
      </c>
      <c r="K92" s="138" t="str">
        <f>IFERROR(VLOOKUP(C92,'CEDARS School FRPL'!$C$4:$H$2392, 6, FALSE), "No")</f>
        <v>No</v>
      </c>
      <c r="L92" s="97">
        <f>VLOOKUP($C92,'CEDARS School FRPL'!$C$4:$G$2348,3,FALSE)</f>
        <v>0.3261</v>
      </c>
      <c r="N92" s="170"/>
      <c r="O92" s="139"/>
    </row>
    <row r="93" spans="1:15">
      <c r="A93" s="78" t="s">
        <v>2262</v>
      </c>
      <c r="B93" s="78" t="s">
        <v>2654</v>
      </c>
      <c r="C93" s="3">
        <v>2910</v>
      </c>
      <c r="D93" s="75" t="s">
        <v>268</v>
      </c>
      <c r="E93" s="103">
        <v>684.77</v>
      </c>
      <c r="F93" s="103">
        <v>16.87</v>
      </c>
      <c r="G93" s="103">
        <v>0</v>
      </c>
      <c r="H93" s="103">
        <v>0</v>
      </c>
      <c r="I93" s="103">
        <v>0</v>
      </c>
      <c r="J93" s="133">
        <f t="shared" si="3"/>
        <v>701.64</v>
      </c>
      <c r="K93" s="138" t="str">
        <f>IFERROR(VLOOKUP(C93,'CEDARS School FRPL'!$C$4:$H$2392, 6, FALSE), "No")</f>
        <v>No</v>
      </c>
      <c r="L93" s="97">
        <f>VLOOKUP($C93,'CEDARS School FRPL'!$C$4:$G$2348,3,FALSE)</f>
        <v>0.3483</v>
      </c>
      <c r="N93" s="170"/>
      <c r="O93" s="139"/>
    </row>
    <row r="94" spans="1:15">
      <c r="A94" s="78" t="s">
        <v>2327</v>
      </c>
      <c r="B94" s="78" t="s">
        <v>2655</v>
      </c>
      <c r="C94" s="3">
        <v>3633</v>
      </c>
      <c r="D94" s="75" t="s">
        <v>778</v>
      </c>
      <c r="E94" s="103">
        <v>296.57</v>
      </c>
      <c r="F94" s="103">
        <v>0</v>
      </c>
      <c r="G94" s="103">
        <v>0</v>
      </c>
      <c r="H94" s="103">
        <v>0</v>
      </c>
      <c r="I94" s="103">
        <v>0</v>
      </c>
      <c r="J94" s="133">
        <f t="shared" si="3"/>
        <v>296.57</v>
      </c>
      <c r="K94" s="138" t="str">
        <f>IFERROR(VLOOKUP(C94,'CEDARS School FRPL'!$C$4:$H$2392, 6, FALSE), "No")</f>
        <v>No</v>
      </c>
      <c r="L94" s="97">
        <f>VLOOKUP($C94,'CEDARS School FRPL'!$C$4:$G$2348,3,FALSE)</f>
        <v>0.41370000000000001</v>
      </c>
      <c r="N94" s="170"/>
      <c r="O94" s="139"/>
    </row>
    <row r="95" spans="1:15">
      <c r="A95" s="78" t="s">
        <v>2327</v>
      </c>
      <c r="B95" s="78" t="s">
        <v>2655</v>
      </c>
      <c r="C95" s="3">
        <v>5240</v>
      </c>
      <c r="D95" s="75" t="s">
        <v>783</v>
      </c>
      <c r="E95" s="103">
        <v>362.09</v>
      </c>
      <c r="F95" s="103">
        <v>0</v>
      </c>
      <c r="G95" s="103">
        <v>24.38</v>
      </c>
      <c r="H95" s="103">
        <v>0</v>
      </c>
      <c r="I95" s="103">
        <v>0</v>
      </c>
      <c r="J95" s="133">
        <f t="shared" si="3"/>
        <v>386.46999999999997</v>
      </c>
      <c r="K95" s="138" t="str">
        <f>IFERROR(VLOOKUP(C95,'CEDARS School FRPL'!$C$4:$H$2392, 6, FALSE), "No")</f>
        <v>No</v>
      </c>
      <c r="L95" s="97">
        <f>VLOOKUP($C95,'CEDARS School FRPL'!$C$4:$G$2348,3,FALSE)</f>
        <v>0.17100000000000001</v>
      </c>
      <c r="N95" s="170"/>
      <c r="O95" s="139"/>
    </row>
    <row r="96" spans="1:15">
      <c r="A96" s="78" t="s">
        <v>2327</v>
      </c>
      <c r="B96" s="78" t="s">
        <v>2655</v>
      </c>
      <c r="C96" s="3">
        <v>5714</v>
      </c>
      <c r="D96" s="75" t="s">
        <v>3150</v>
      </c>
      <c r="E96" s="103">
        <v>202.23</v>
      </c>
      <c r="F96" s="103">
        <v>0</v>
      </c>
      <c r="G96" s="103">
        <v>3.18</v>
      </c>
      <c r="H96" s="103">
        <v>0</v>
      </c>
      <c r="I96" s="103">
        <v>0</v>
      </c>
      <c r="J96" s="133">
        <f t="shared" si="3"/>
        <v>205.41</v>
      </c>
      <c r="K96" s="138" t="str">
        <f>IFERROR(VLOOKUP(C96,'CEDARS School FRPL'!$C$4:$H$2392, 6, FALSE), "No")</f>
        <v>No</v>
      </c>
      <c r="L96" s="97">
        <f>VLOOKUP($C96,'CEDARS School FRPL'!$C$4:$G$2348,3,FALSE)</f>
        <v>7.9000000000000008E-3</v>
      </c>
      <c r="N96" s="170"/>
      <c r="O96" s="139"/>
    </row>
    <row r="97" spans="1:15">
      <c r="A97" s="78" t="s">
        <v>2327</v>
      </c>
      <c r="B97" s="78" t="s">
        <v>2655</v>
      </c>
      <c r="C97" s="3">
        <v>2701</v>
      </c>
      <c r="D97" s="75" t="s">
        <v>759</v>
      </c>
      <c r="E97" s="103">
        <v>1519.27</v>
      </c>
      <c r="F97" s="103">
        <v>0</v>
      </c>
      <c r="G97" s="103">
        <v>121.63</v>
      </c>
      <c r="H97" s="103">
        <v>0</v>
      </c>
      <c r="I97" s="103">
        <v>0</v>
      </c>
      <c r="J97" s="133">
        <f t="shared" si="3"/>
        <v>1640.9</v>
      </c>
      <c r="K97" s="138" t="str">
        <f>IFERROR(VLOOKUP(C97,'CEDARS School FRPL'!$C$4:$H$2392, 6, FALSE), "No")</f>
        <v>No</v>
      </c>
      <c r="L97" s="97">
        <f>VLOOKUP($C97,'CEDARS School FRPL'!$C$4:$G$2348,3,FALSE)</f>
        <v>0.1197</v>
      </c>
      <c r="N97" s="170"/>
      <c r="O97" s="139"/>
    </row>
    <row r="98" spans="1:15">
      <c r="A98" s="78" t="s">
        <v>2327</v>
      </c>
      <c r="B98" s="78" t="s">
        <v>2655</v>
      </c>
      <c r="C98" s="3">
        <v>3705</v>
      </c>
      <c r="D98" s="75" t="s">
        <v>780</v>
      </c>
      <c r="E98" s="103">
        <v>479.06</v>
      </c>
      <c r="F98" s="103">
        <v>0</v>
      </c>
      <c r="G98" s="103">
        <v>0</v>
      </c>
      <c r="H98" s="103">
        <v>0</v>
      </c>
      <c r="I98" s="103">
        <v>0</v>
      </c>
      <c r="J98" s="133">
        <f t="shared" si="3"/>
        <v>479.06</v>
      </c>
      <c r="K98" s="138" t="str">
        <f>IFERROR(VLOOKUP(C98,'CEDARS School FRPL'!$C$4:$H$2392, 6, FALSE), "No")</f>
        <v>No</v>
      </c>
      <c r="L98" s="97">
        <f>VLOOKUP($C98,'CEDARS School FRPL'!$C$4:$G$2348,3,FALSE)</f>
        <v>7.22E-2</v>
      </c>
      <c r="N98" s="170"/>
      <c r="O98" s="139"/>
    </row>
    <row r="99" spans="1:15">
      <c r="A99" t="s">
        <v>2327</v>
      </c>
      <c r="B99" s="78" t="s">
        <v>2655</v>
      </c>
      <c r="C99" s="3">
        <v>5281</v>
      </c>
      <c r="D99" s="75" t="s">
        <v>784</v>
      </c>
      <c r="E99" s="103">
        <v>0</v>
      </c>
      <c r="F99" s="103">
        <v>0</v>
      </c>
      <c r="G99" s="103">
        <v>0</v>
      </c>
      <c r="H99" s="103">
        <v>0</v>
      </c>
      <c r="I99" s="103">
        <v>0</v>
      </c>
      <c r="J99" s="133">
        <f t="shared" si="3"/>
        <v>0</v>
      </c>
      <c r="K99" s="138" t="str">
        <f>IFERROR(VLOOKUP(C99,'CEDARS School FRPL'!$C$4:$H$2392, 6, FALSE), "No")</f>
        <v>No</v>
      </c>
      <c r="L99" s="97">
        <f>VLOOKUP($C99,'CEDARS School FRPL'!$C$4:$G$2348,3,FALSE)</f>
        <v>0.34649999999999997</v>
      </c>
      <c r="N99" s="170"/>
      <c r="O99" s="139"/>
    </row>
    <row r="100" spans="1:15">
      <c r="A100" s="78" t="s">
        <v>2327</v>
      </c>
      <c r="B100" s="78" t="s">
        <v>2655</v>
      </c>
      <c r="C100" s="3">
        <v>3742</v>
      </c>
      <c r="D100" s="75" t="s">
        <v>781</v>
      </c>
      <c r="E100" s="103">
        <v>554.35</v>
      </c>
      <c r="F100" s="103">
        <v>0</v>
      </c>
      <c r="G100" s="103">
        <v>0</v>
      </c>
      <c r="H100" s="103">
        <v>0</v>
      </c>
      <c r="I100" s="103">
        <v>0</v>
      </c>
      <c r="J100" s="133">
        <f t="shared" si="3"/>
        <v>554.35</v>
      </c>
      <c r="K100" s="138" t="str">
        <f>IFERROR(VLOOKUP(C100,'CEDARS School FRPL'!$C$4:$H$2392, 6, FALSE), "No")</f>
        <v>No</v>
      </c>
      <c r="L100" s="97">
        <f>VLOOKUP($C100,'CEDARS School FRPL'!$C$4:$G$2348,3,FALSE)</f>
        <v>3.6900000000000002E-2</v>
      </c>
      <c r="N100" s="170"/>
      <c r="O100" s="139"/>
    </row>
    <row r="101" spans="1:15">
      <c r="A101" s="78" t="s">
        <v>2327</v>
      </c>
      <c r="B101" s="78" t="s">
        <v>2655</v>
      </c>
      <c r="C101" s="3">
        <v>3338</v>
      </c>
      <c r="D101" s="75" t="s">
        <v>59</v>
      </c>
      <c r="E101" s="103">
        <v>739.65</v>
      </c>
      <c r="F101" s="103">
        <v>0</v>
      </c>
      <c r="G101" s="103">
        <v>0</v>
      </c>
      <c r="H101" s="103">
        <v>0</v>
      </c>
      <c r="I101" s="103">
        <v>0</v>
      </c>
      <c r="J101" s="133">
        <f t="shared" si="3"/>
        <v>739.65</v>
      </c>
      <c r="K101" s="138" t="str">
        <f>IFERROR(VLOOKUP(C101,'CEDARS School FRPL'!$C$4:$H$2392, 6, FALSE), "No")</f>
        <v>No</v>
      </c>
      <c r="L101" s="97">
        <f>VLOOKUP($C101,'CEDARS School FRPL'!$C$4:$G$2348,3,FALSE)</f>
        <v>0.1794</v>
      </c>
      <c r="N101" s="170"/>
      <c r="O101" s="139"/>
    </row>
    <row r="102" spans="1:15">
      <c r="A102" s="78" t="s">
        <v>2327</v>
      </c>
      <c r="B102" s="78" t="s">
        <v>2655</v>
      </c>
      <c r="C102" s="3">
        <v>2847</v>
      </c>
      <c r="D102" s="75" t="s">
        <v>761</v>
      </c>
      <c r="E102" s="103">
        <v>567</v>
      </c>
      <c r="F102" s="103">
        <v>0</v>
      </c>
      <c r="G102" s="103">
        <v>0</v>
      </c>
      <c r="H102" s="103">
        <v>0</v>
      </c>
      <c r="I102" s="103">
        <v>0</v>
      </c>
      <c r="J102" s="133">
        <f t="shared" si="3"/>
        <v>567</v>
      </c>
      <c r="K102" s="138" t="str">
        <f>IFERROR(VLOOKUP(C102,'CEDARS School FRPL'!$C$4:$H$2392, 6, FALSE), "No")</f>
        <v>No</v>
      </c>
      <c r="L102" s="97">
        <f>VLOOKUP($C102,'CEDARS School FRPL'!$C$4:$G$2348,3,FALSE)</f>
        <v>0.1318</v>
      </c>
      <c r="N102" s="170"/>
      <c r="O102" s="139"/>
    </row>
    <row r="103" spans="1:15">
      <c r="A103" s="78" t="s">
        <v>2327</v>
      </c>
      <c r="B103" s="78" t="s">
        <v>2655</v>
      </c>
      <c r="C103" s="3">
        <v>2846</v>
      </c>
      <c r="D103" s="75" t="s">
        <v>760</v>
      </c>
      <c r="E103" s="103">
        <v>465</v>
      </c>
      <c r="F103" s="103">
        <v>0</v>
      </c>
      <c r="G103" s="103">
        <v>0</v>
      </c>
      <c r="H103" s="103">
        <v>0</v>
      </c>
      <c r="I103" s="103">
        <v>0</v>
      </c>
      <c r="J103" s="133">
        <f t="shared" si="3"/>
        <v>465</v>
      </c>
      <c r="K103" s="138" t="str">
        <f>IFERROR(VLOOKUP(C103,'CEDARS School FRPL'!$C$4:$H$2392, 6, FALSE), "No")</f>
        <v>No</v>
      </c>
      <c r="L103" s="97">
        <f>VLOOKUP($C103,'CEDARS School FRPL'!$C$4:$G$2348,3,FALSE)</f>
        <v>0.15720000000000001</v>
      </c>
      <c r="N103" s="170"/>
      <c r="O103" s="139"/>
    </row>
    <row r="104" spans="1:15">
      <c r="A104" t="s">
        <v>2327</v>
      </c>
      <c r="B104" s="78" t="s">
        <v>2655</v>
      </c>
      <c r="C104" s="3">
        <v>5325</v>
      </c>
      <c r="D104" s="75" t="s">
        <v>786</v>
      </c>
      <c r="E104" s="103">
        <v>0</v>
      </c>
      <c r="F104" s="103">
        <v>0</v>
      </c>
      <c r="G104" s="103">
        <v>0</v>
      </c>
      <c r="H104" s="103">
        <v>24.71</v>
      </c>
      <c r="I104" s="103">
        <v>0</v>
      </c>
      <c r="J104" s="133">
        <f t="shared" si="3"/>
        <v>24.71</v>
      </c>
      <c r="K104" s="138" t="str">
        <f>IFERROR(VLOOKUP(C104,'CEDARS School FRPL'!$C$4:$H$2392, 6, FALSE), "No")</f>
        <v>No</v>
      </c>
      <c r="L104" s="97">
        <f>VLOOKUP($C104,'CEDARS School FRPL'!$C$4:$G$2348,3,FALSE)</f>
        <v>2.2200000000000001E-2</v>
      </c>
      <c r="N104" s="170"/>
      <c r="O104" s="139"/>
    </row>
    <row r="105" spans="1:15">
      <c r="A105" s="78" t="s">
        <v>2327</v>
      </c>
      <c r="B105" s="78" t="s">
        <v>2655</v>
      </c>
      <c r="C105" s="3">
        <v>3166</v>
      </c>
      <c r="D105" s="75" t="s">
        <v>763</v>
      </c>
      <c r="E105" s="103">
        <v>591.53</v>
      </c>
      <c r="F105" s="103">
        <v>0</v>
      </c>
      <c r="G105" s="103">
        <v>0</v>
      </c>
      <c r="H105" s="103">
        <v>0</v>
      </c>
      <c r="I105" s="103">
        <v>0</v>
      </c>
      <c r="J105" s="133">
        <f t="shared" si="3"/>
        <v>591.53</v>
      </c>
      <c r="K105" s="138" t="str">
        <f>IFERROR(VLOOKUP(C105,'CEDARS School FRPL'!$C$4:$H$2392, 6, FALSE), "No")</f>
        <v>Yes</v>
      </c>
      <c r="L105" s="97">
        <f>VLOOKUP($C105,'CEDARS School FRPL'!$C$4:$G$2348,3,FALSE)</f>
        <v>0.55359999999999998</v>
      </c>
      <c r="N105" s="170"/>
      <c r="O105" s="139"/>
    </row>
    <row r="106" spans="1:15">
      <c r="A106" s="78" t="s">
        <v>2327</v>
      </c>
      <c r="B106" s="78" t="s">
        <v>2655</v>
      </c>
      <c r="C106" s="3">
        <v>3588</v>
      </c>
      <c r="D106" s="75" t="s">
        <v>776</v>
      </c>
      <c r="E106" s="103">
        <v>1475.93</v>
      </c>
      <c r="F106" s="103">
        <v>0</v>
      </c>
      <c r="G106" s="103">
        <v>114.06</v>
      </c>
      <c r="H106" s="103">
        <v>0</v>
      </c>
      <c r="I106" s="103">
        <v>0</v>
      </c>
      <c r="J106" s="133">
        <f t="shared" si="3"/>
        <v>1589.99</v>
      </c>
      <c r="K106" s="138" t="str">
        <f>IFERROR(VLOOKUP(C106,'CEDARS School FRPL'!$C$4:$H$2392, 6, FALSE), "No")</f>
        <v>No</v>
      </c>
      <c r="L106" s="97">
        <f>VLOOKUP($C106,'CEDARS School FRPL'!$C$4:$G$2348,3,FALSE)</f>
        <v>0.2331</v>
      </c>
      <c r="N106" s="170"/>
      <c r="O106" s="139"/>
    </row>
    <row r="107" spans="1:15">
      <c r="A107" s="78" t="s">
        <v>2327</v>
      </c>
      <c r="B107" s="78" t="s">
        <v>2655</v>
      </c>
      <c r="C107" s="3">
        <v>3522</v>
      </c>
      <c r="D107" s="75" t="s">
        <v>775</v>
      </c>
      <c r="E107" s="103">
        <v>594.19000000000005</v>
      </c>
      <c r="F107" s="103">
        <v>0</v>
      </c>
      <c r="G107" s="103">
        <v>0</v>
      </c>
      <c r="H107" s="103">
        <v>0</v>
      </c>
      <c r="I107" s="103">
        <v>0</v>
      </c>
      <c r="J107" s="133">
        <f t="shared" si="3"/>
        <v>594.19000000000005</v>
      </c>
      <c r="K107" s="138" t="str">
        <f>IFERROR(VLOOKUP(C107,'CEDARS School FRPL'!$C$4:$H$2392, 6, FALSE), "No")</f>
        <v>No</v>
      </c>
      <c r="L107" s="97">
        <f>VLOOKUP($C107,'CEDARS School FRPL'!$C$4:$G$2348,3,FALSE)</f>
        <v>7.5800000000000006E-2</v>
      </c>
      <c r="N107" s="170"/>
      <c r="O107" s="139"/>
    </row>
    <row r="108" spans="1:15">
      <c r="A108" s="78" t="s">
        <v>2327</v>
      </c>
      <c r="B108" s="78" t="s">
        <v>2655</v>
      </c>
      <c r="C108" s="3">
        <v>5308</v>
      </c>
      <c r="D108" s="75" t="s">
        <v>785</v>
      </c>
      <c r="E108" s="103">
        <v>471.28</v>
      </c>
      <c r="F108" s="103">
        <v>0</v>
      </c>
      <c r="G108" s="103">
        <v>0</v>
      </c>
      <c r="H108" s="103">
        <v>0</v>
      </c>
      <c r="I108" s="103">
        <v>0</v>
      </c>
      <c r="J108" s="133">
        <f t="shared" si="3"/>
        <v>471.28</v>
      </c>
      <c r="K108" s="138" t="str">
        <f>IFERROR(VLOOKUP(C108,'CEDARS School FRPL'!$C$4:$H$2392, 6, FALSE), "No")</f>
        <v>No</v>
      </c>
      <c r="L108" s="97">
        <f>VLOOKUP($C108,'CEDARS School FRPL'!$C$4:$G$2348,3,FALSE)</f>
        <v>6.9800000000000001E-2</v>
      </c>
      <c r="N108" s="170"/>
      <c r="O108" s="139"/>
    </row>
    <row r="109" spans="1:15">
      <c r="A109" s="78" t="s">
        <v>2327</v>
      </c>
      <c r="B109" s="78" t="s">
        <v>2655</v>
      </c>
      <c r="C109" s="3">
        <v>3225</v>
      </c>
      <c r="D109" s="75" t="s">
        <v>767</v>
      </c>
      <c r="E109" s="103">
        <v>398.29</v>
      </c>
      <c r="F109" s="103">
        <v>0</v>
      </c>
      <c r="G109" s="103">
        <v>0</v>
      </c>
      <c r="H109" s="103">
        <v>0</v>
      </c>
      <c r="I109" s="103">
        <v>0</v>
      </c>
      <c r="J109" s="133">
        <f t="shared" si="3"/>
        <v>398.29</v>
      </c>
      <c r="K109" s="138" t="str">
        <f>IFERROR(VLOOKUP(C109,'CEDARS School FRPL'!$C$4:$H$2392, 6, FALSE), "No")</f>
        <v>Yes</v>
      </c>
      <c r="L109" s="97">
        <f>VLOOKUP($C109,'CEDARS School FRPL'!$C$4:$G$2348,3,FALSE)</f>
        <v>0.57130000000000003</v>
      </c>
      <c r="N109" s="170"/>
      <c r="O109" s="139"/>
    </row>
    <row r="110" spans="1:15">
      <c r="A110" s="78" t="s">
        <v>2327</v>
      </c>
      <c r="B110" s="78" t="s">
        <v>2655</v>
      </c>
      <c r="C110" s="3">
        <v>3436</v>
      </c>
      <c r="D110" s="75" t="s">
        <v>772</v>
      </c>
      <c r="E110" s="103">
        <v>520</v>
      </c>
      <c r="F110" s="103">
        <v>0</v>
      </c>
      <c r="G110" s="103">
        <v>0</v>
      </c>
      <c r="H110" s="103">
        <v>0</v>
      </c>
      <c r="I110" s="103">
        <v>0</v>
      </c>
      <c r="J110" s="133">
        <f t="shared" si="3"/>
        <v>520</v>
      </c>
      <c r="K110" s="138" t="str">
        <f>IFERROR(VLOOKUP(C110,'CEDARS School FRPL'!$C$4:$H$2392, 6, FALSE), "No")</f>
        <v>No</v>
      </c>
      <c r="L110" s="97">
        <f>VLOOKUP($C110,'CEDARS School FRPL'!$C$4:$G$2348,3,FALSE)</f>
        <v>2.6800000000000001E-2</v>
      </c>
      <c r="N110" s="170"/>
      <c r="O110" s="139"/>
    </row>
    <row r="111" spans="1:15">
      <c r="A111" s="78" t="s">
        <v>2327</v>
      </c>
      <c r="B111" s="78" t="s">
        <v>2655</v>
      </c>
      <c r="C111" s="3">
        <v>3437</v>
      </c>
      <c r="D111" s="75" t="s">
        <v>773</v>
      </c>
      <c r="E111" s="103">
        <v>402.02</v>
      </c>
      <c r="F111" s="103">
        <v>0</v>
      </c>
      <c r="G111" s="103">
        <v>0</v>
      </c>
      <c r="H111" s="103">
        <v>0</v>
      </c>
      <c r="I111" s="103">
        <v>0</v>
      </c>
      <c r="J111" s="133">
        <f t="shared" si="3"/>
        <v>402.02</v>
      </c>
      <c r="K111" s="138" t="str">
        <f>IFERROR(VLOOKUP(C111,'CEDARS School FRPL'!$C$4:$H$2392, 6, FALSE), "No")</f>
        <v>No</v>
      </c>
      <c r="L111" s="97">
        <f>VLOOKUP($C111,'CEDARS School FRPL'!$C$4:$G$2348,3,FALSE)</f>
        <v>0.2097</v>
      </c>
      <c r="N111" s="170"/>
      <c r="O111" s="139"/>
    </row>
    <row r="112" spans="1:15">
      <c r="A112" s="78" t="s">
        <v>2327</v>
      </c>
      <c r="B112" s="78" t="s">
        <v>2655</v>
      </c>
      <c r="C112" s="3">
        <v>3486</v>
      </c>
      <c r="D112" s="75" t="s">
        <v>774</v>
      </c>
      <c r="E112" s="103">
        <v>1686.01</v>
      </c>
      <c r="F112" s="103">
        <v>0</v>
      </c>
      <c r="G112" s="103">
        <v>164.24</v>
      </c>
      <c r="H112" s="103">
        <v>0</v>
      </c>
      <c r="I112" s="103">
        <v>0</v>
      </c>
      <c r="J112" s="133">
        <f t="shared" si="3"/>
        <v>1850.25</v>
      </c>
      <c r="K112" s="138" t="str">
        <f>IFERROR(VLOOKUP(C112,'CEDARS School FRPL'!$C$4:$H$2392, 6, FALSE), "No")</f>
        <v>No</v>
      </c>
      <c r="L112" s="97">
        <f>VLOOKUP($C112,'CEDARS School FRPL'!$C$4:$G$2348,3,FALSE)</f>
        <v>0.1162</v>
      </c>
      <c r="N112" s="170"/>
      <c r="O112" s="139"/>
    </row>
    <row r="113" spans="1:15">
      <c r="A113" s="78" t="s">
        <v>2327</v>
      </c>
      <c r="B113" s="78" t="s">
        <v>2655</v>
      </c>
      <c r="C113" s="3">
        <v>3631</v>
      </c>
      <c r="D113" s="75" t="s">
        <v>777</v>
      </c>
      <c r="E113" s="103">
        <v>917.71</v>
      </c>
      <c r="F113" s="103">
        <v>0</v>
      </c>
      <c r="G113" s="103">
        <v>0</v>
      </c>
      <c r="H113" s="103">
        <v>0</v>
      </c>
      <c r="I113" s="103">
        <v>0</v>
      </c>
      <c r="J113" s="133">
        <f t="shared" si="3"/>
        <v>917.71</v>
      </c>
      <c r="K113" s="138" t="str">
        <f>IFERROR(VLOOKUP(C113,'CEDARS School FRPL'!$C$4:$H$2392, 6, FALSE), "No")</f>
        <v>No</v>
      </c>
      <c r="L113" s="97">
        <f>VLOOKUP($C113,'CEDARS School FRPL'!$C$4:$G$2348,3,FALSE)</f>
        <v>0.1744</v>
      </c>
      <c r="N113" s="170"/>
      <c r="O113" s="139"/>
    </row>
    <row r="114" spans="1:15">
      <c r="A114" s="78" t="s">
        <v>2327</v>
      </c>
      <c r="B114" s="78" t="s">
        <v>2655</v>
      </c>
      <c r="C114" s="3">
        <v>3168</v>
      </c>
      <c r="D114" s="75" t="s">
        <v>765</v>
      </c>
      <c r="E114" s="103">
        <v>344.86</v>
      </c>
      <c r="F114" s="103">
        <v>0</v>
      </c>
      <c r="G114" s="103">
        <v>0</v>
      </c>
      <c r="H114" s="103">
        <v>0</v>
      </c>
      <c r="I114" s="103">
        <v>0</v>
      </c>
      <c r="J114" s="133">
        <f t="shared" si="3"/>
        <v>344.86</v>
      </c>
      <c r="K114" s="138" t="str">
        <f>IFERROR(VLOOKUP(C114,'CEDARS School FRPL'!$C$4:$H$2392, 6, FALSE), "No")</f>
        <v>No</v>
      </c>
      <c r="L114" s="97">
        <f>VLOOKUP($C114,'CEDARS School FRPL'!$C$4:$G$2348,3,FALSE)</f>
        <v>0.25430000000000003</v>
      </c>
      <c r="N114" s="170"/>
      <c r="O114" s="139"/>
    </row>
    <row r="115" spans="1:15">
      <c r="A115" t="s">
        <v>2327</v>
      </c>
      <c r="B115" s="78" t="s">
        <v>2655</v>
      </c>
      <c r="C115" s="3">
        <v>3224</v>
      </c>
      <c r="D115" s="75" t="s">
        <v>766</v>
      </c>
      <c r="E115" s="103">
        <v>449</v>
      </c>
      <c r="F115" s="103">
        <v>0</v>
      </c>
      <c r="G115" s="103">
        <v>0</v>
      </c>
      <c r="H115" s="103">
        <v>0</v>
      </c>
      <c r="I115" s="103">
        <v>0</v>
      </c>
      <c r="J115" s="133">
        <f t="shared" si="3"/>
        <v>449</v>
      </c>
      <c r="K115" s="138" t="str">
        <f>IFERROR(VLOOKUP(C115,'CEDARS School FRPL'!$C$4:$H$2392, 6, FALSE), "No")</f>
        <v>No</v>
      </c>
      <c r="L115" s="97">
        <f>VLOOKUP($C115,'CEDARS School FRPL'!$C$4:$G$2348,3,FALSE)</f>
        <v>0.1396</v>
      </c>
      <c r="N115" s="170"/>
      <c r="O115" s="139"/>
    </row>
    <row r="116" spans="1:15">
      <c r="A116" s="78" t="s">
        <v>2327</v>
      </c>
      <c r="B116" s="78" t="s">
        <v>2655</v>
      </c>
      <c r="C116" s="3">
        <v>3282</v>
      </c>
      <c r="D116" s="75" t="s">
        <v>768</v>
      </c>
      <c r="E116" s="103">
        <v>1200.71</v>
      </c>
      <c r="F116" s="103">
        <v>0</v>
      </c>
      <c r="G116" s="103">
        <v>117.5</v>
      </c>
      <c r="H116" s="103">
        <v>0</v>
      </c>
      <c r="I116" s="103">
        <v>0</v>
      </c>
      <c r="J116" s="133">
        <f t="shared" si="3"/>
        <v>1318.21</v>
      </c>
      <c r="K116" s="138" t="str">
        <f>IFERROR(VLOOKUP(C116,'CEDARS School FRPL'!$C$4:$H$2392, 6, FALSE), "No")</f>
        <v>No</v>
      </c>
      <c r="L116" s="97">
        <f>VLOOKUP($C116,'CEDARS School FRPL'!$C$4:$G$2348,3,FALSE)</f>
        <v>0.3518</v>
      </c>
      <c r="N116" s="170"/>
      <c r="O116" s="139"/>
    </row>
    <row r="117" spans="1:15">
      <c r="A117" s="78" t="s">
        <v>2327</v>
      </c>
      <c r="B117" s="78" t="s">
        <v>2655</v>
      </c>
      <c r="C117" s="3">
        <v>3339</v>
      </c>
      <c r="D117" s="75" t="s">
        <v>770</v>
      </c>
      <c r="E117" s="103">
        <v>357.14</v>
      </c>
      <c r="F117" s="103">
        <v>0</v>
      </c>
      <c r="G117" s="103">
        <v>0</v>
      </c>
      <c r="H117" s="103">
        <v>0</v>
      </c>
      <c r="I117" s="103">
        <v>0</v>
      </c>
      <c r="J117" s="133">
        <f t="shared" si="3"/>
        <v>357.14</v>
      </c>
      <c r="K117" s="138" t="str">
        <f>IFERROR(VLOOKUP(C117,'CEDARS School FRPL'!$C$4:$H$2392, 6, FALSE), "No")</f>
        <v>Yes</v>
      </c>
      <c r="L117" s="97">
        <f>VLOOKUP($C117,'CEDARS School FRPL'!$C$4:$G$2348,3,FALSE)</f>
        <v>0.50339999999999996</v>
      </c>
      <c r="N117" s="170"/>
      <c r="O117" s="139"/>
    </row>
    <row r="118" spans="1:15">
      <c r="A118" s="78" t="s">
        <v>2327</v>
      </c>
      <c r="B118" s="78" t="s">
        <v>2655</v>
      </c>
      <c r="C118" s="3">
        <v>3789</v>
      </c>
      <c r="D118" s="75" t="s">
        <v>782</v>
      </c>
      <c r="E118" s="103">
        <v>723.71</v>
      </c>
      <c r="F118" s="103">
        <v>0</v>
      </c>
      <c r="G118" s="103">
        <v>0</v>
      </c>
      <c r="H118" s="103">
        <v>0</v>
      </c>
      <c r="I118" s="103">
        <v>0</v>
      </c>
      <c r="J118" s="133">
        <f t="shared" si="3"/>
        <v>723.71</v>
      </c>
      <c r="K118" s="138" t="str">
        <f>IFERROR(VLOOKUP(C118,'CEDARS School FRPL'!$C$4:$H$2392, 6, FALSE), "No")</f>
        <v>No</v>
      </c>
      <c r="L118" s="97">
        <f>VLOOKUP($C118,'CEDARS School FRPL'!$C$4:$G$2348,3,FALSE)</f>
        <v>5.4800000000000001E-2</v>
      </c>
      <c r="N118" s="170"/>
      <c r="O118" s="139"/>
    </row>
    <row r="119" spans="1:15">
      <c r="A119" s="78" t="s">
        <v>2327</v>
      </c>
      <c r="B119" s="78" t="s">
        <v>2655</v>
      </c>
      <c r="C119" s="3">
        <v>3634</v>
      </c>
      <c r="D119" s="75" t="s">
        <v>779</v>
      </c>
      <c r="E119" s="103">
        <v>566.99</v>
      </c>
      <c r="F119" s="103">
        <v>0</v>
      </c>
      <c r="G119" s="103">
        <v>0</v>
      </c>
      <c r="H119" s="103">
        <v>0</v>
      </c>
      <c r="I119" s="103">
        <v>0</v>
      </c>
      <c r="J119" s="133">
        <f t="shared" si="3"/>
        <v>566.99</v>
      </c>
      <c r="K119" s="138" t="str">
        <f>IFERROR(VLOOKUP(C119,'CEDARS School FRPL'!$C$4:$H$2392, 6, FALSE), "No")</f>
        <v>No</v>
      </c>
      <c r="L119" s="97">
        <f>VLOOKUP($C119,'CEDARS School FRPL'!$C$4:$G$2348,3,FALSE)</f>
        <v>0.1321</v>
      </c>
      <c r="N119" s="170"/>
      <c r="O119" s="139"/>
    </row>
    <row r="120" spans="1:15">
      <c r="A120" s="78" t="s">
        <v>2327</v>
      </c>
      <c r="B120" s="78" t="s">
        <v>2655</v>
      </c>
      <c r="C120" s="3">
        <v>3100</v>
      </c>
      <c r="D120" s="75" t="s">
        <v>762</v>
      </c>
      <c r="E120" s="103">
        <v>494.44</v>
      </c>
      <c r="F120" s="103">
        <v>0</v>
      </c>
      <c r="G120" s="103">
        <v>0</v>
      </c>
      <c r="H120" s="103">
        <v>0</v>
      </c>
      <c r="I120" s="103">
        <v>0</v>
      </c>
      <c r="J120" s="133">
        <f t="shared" si="3"/>
        <v>494.44</v>
      </c>
      <c r="K120" s="138" t="str">
        <f>IFERROR(VLOOKUP(C120,'CEDARS School FRPL'!$C$4:$H$2392, 6, FALSE), "No")</f>
        <v>No</v>
      </c>
      <c r="L120" s="97">
        <f>VLOOKUP($C120,'CEDARS School FRPL'!$C$4:$G$2348,3,FALSE)</f>
        <v>0.4859</v>
      </c>
      <c r="N120" s="170"/>
      <c r="O120" s="139"/>
    </row>
    <row r="121" spans="1:15">
      <c r="A121" s="78" t="s">
        <v>2327</v>
      </c>
      <c r="B121" s="78" t="s">
        <v>2655</v>
      </c>
      <c r="C121" s="3">
        <v>3435</v>
      </c>
      <c r="D121" s="75" t="s">
        <v>771</v>
      </c>
      <c r="E121" s="103">
        <v>698.97</v>
      </c>
      <c r="F121" s="103">
        <v>0</v>
      </c>
      <c r="G121" s="103">
        <v>0</v>
      </c>
      <c r="H121" s="103">
        <v>0</v>
      </c>
      <c r="I121" s="103">
        <v>0</v>
      </c>
      <c r="J121" s="133">
        <f t="shared" si="3"/>
        <v>698.97</v>
      </c>
      <c r="K121" s="138" t="str">
        <f>IFERROR(VLOOKUP(C121,'CEDARS School FRPL'!$C$4:$H$2392, 6, FALSE), "No")</f>
        <v>No</v>
      </c>
      <c r="L121" s="97">
        <f>VLOOKUP($C121,'CEDARS School FRPL'!$C$4:$G$2348,3,FALSE)</f>
        <v>0.15970000000000001</v>
      </c>
      <c r="N121" s="170"/>
      <c r="O121" s="139"/>
    </row>
    <row r="122" spans="1:15">
      <c r="A122" s="78" t="s">
        <v>2327</v>
      </c>
      <c r="B122" s="78" t="s">
        <v>2655</v>
      </c>
      <c r="C122" s="3">
        <v>3283</v>
      </c>
      <c r="D122" s="75" t="s">
        <v>769</v>
      </c>
      <c r="E122" s="103">
        <v>915.67</v>
      </c>
      <c r="F122" s="103">
        <v>0</v>
      </c>
      <c r="G122" s="103">
        <v>0</v>
      </c>
      <c r="H122" s="103">
        <v>0</v>
      </c>
      <c r="I122" s="103">
        <v>0</v>
      </c>
      <c r="J122" s="133">
        <f t="shared" si="3"/>
        <v>915.67</v>
      </c>
      <c r="K122" s="138" t="str">
        <f>IFERROR(VLOOKUP(C122,'CEDARS School FRPL'!$C$4:$H$2392, 6, FALSE), "No")</f>
        <v>No</v>
      </c>
      <c r="L122" s="97">
        <f>VLOOKUP($C122,'CEDARS School FRPL'!$C$4:$G$2348,3,FALSE)</f>
        <v>0.14369999999999999</v>
      </c>
      <c r="N122" s="170"/>
      <c r="O122" s="139"/>
    </row>
    <row r="123" spans="1:15">
      <c r="A123" s="78" t="s">
        <v>2327</v>
      </c>
      <c r="B123" s="78" t="s">
        <v>2655</v>
      </c>
      <c r="C123" s="3">
        <v>3167</v>
      </c>
      <c r="D123" s="75" t="s">
        <v>764</v>
      </c>
      <c r="E123" s="103">
        <v>524.21</v>
      </c>
      <c r="F123" s="103">
        <v>0</v>
      </c>
      <c r="G123" s="103">
        <v>0</v>
      </c>
      <c r="H123" s="103">
        <v>0</v>
      </c>
      <c r="I123" s="103">
        <v>0</v>
      </c>
      <c r="J123" s="133">
        <f t="shared" si="3"/>
        <v>524.21</v>
      </c>
      <c r="K123" s="138" t="str">
        <f>IFERROR(VLOOKUP(C123,'CEDARS School FRPL'!$C$4:$H$2392, 6, FALSE), "No")</f>
        <v>No</v>
      </c>
      <c r="L123" s="97">
        <f>VLOOKUP($C123,'CEDARS School FRPL'!$C$4:$G$2348,3,FALSE)</f>
        <v>0.16109999999999999</v>
      </c>
      <c r="N123" s="170"/>
      <c r="O123" s="139"/>
    </row>
    <row r="124" spans="1:15">
      <c r="A124" s="78" t="s">
        <v>2497</v>
      </c>
      <c r="B124" s="78" t="s">
        <v>2656</v>
      </c>
      <c r="C124" s="3">
        <v>3200</v>
      </c>
      <c r="D124" s="75" t="s">
        <v>2050</v>
      </c>
      <c r="E124" s="103">
        <v>249.37</v>
      </c>
      <c r="F124" s="103">
        <v>26.43</v>
      </c>
      <c r="G124" s="103">
        <v>0</v>
      </c>
      <c r="H124" s="103">
        <v>0</v>
      </c>
      <c r="I124" s="103">
        <v>0</v>
      </c>
      <c r="J124" s="133">
        <f t="shared" si="3"/>
        <v>275.8</v>
      </c>
      <c r="K124" s="138" t="str">
        <f>IFERROR(VLOOKUP(C124,'CEDARS School FRPL'!$C$4:$H$2392, 6, FALSE), "No")</f>
        <v>Yes</v>
      </c>
      <c r="L124" s="97">
        <f>VLOOKUP($C124,'CEDARS School FRPL'!$C$4:$G$2348,3,FALSE)</f>
        <v>0.5968</v>
      </c>
      <c r="N124" s="170"/>
      <c r="O124" s="139"/>
    </row>
    <row r="125" spans="1:15">
      <c r="A125" s="78" t="s">
        <v>2497</v>
      </c>
      <c r="B125" s="78" t="s">
        <v>2656</v>
      </c>
      <c r="C125" s="3">
        <v>5366</v>
      </c>
      <c r="D125" s="75" t="s">
        <v>2060</v>
      </c>
      <c r="E125" s="103">
        <v>268.83999999999997</v>
      </c>
      <c r="F125" s="103">
        <v>0</v>
      </c>
      <c r="G125" s="103">
        <v>0</v>
      </c>
      <c r="H125" s="103">
        <v>0</v>
      </c>
      <c r="I125" s="103">
        <v>0</v>
      </c>
      <c r="J125" s="133">
        <f t="shared" si="3"/>
        <v>268.83999999999997</v>
      </c>
      <c r="K125" s="138" t="str">
        <f>IFERROR(VLOOKUP(C125,'CEDARS School FRPL'!$C$4:$H$2392, 6, FALSE), "No")</f>
        <v>No</v>
      </c>
      <c r="L125" s="97">
        <f>VLOOKUP($C125,'CEDARS School FRPL'!$C$4:$G$2348,3,FALSE)</f>
        <v>0.22359999999999999</v>
      </c>
      <c r="N125" s="170"/>
      <c r="O125" s="139"/>
    </row>
    <row r="126" spans="1:15">
      <c r="A126" s="78" t="s">
        <v>2497</v>
      </c>
      <c r="B126" s="78" t="s">
        <v>2656</v>
      </c>
      <c r="C126" s="3">
        <v>2553</v>
      </c>
      <c r="D126" s="75" t="s">
        <v>2047</v>
      </c>
      <c r="E126" s="103">
        <v>999.74</v>
      </c>
      <c r="F126" s="103">
        <v>0</v>
      </c>
      <c r="G126" s="103">
        <v>109.03999999999999</v>
      </c>
      <c r="H126" s="103">
        <v>0</v>
      </c>
      <c r="I126" s="103">
        <v>0</v>
      </c>
      <c r="J126" s="133">
        <f t="shared" si="3"/>
        <v>1108.78</v>
      </c>
      <c r="K126" s="138" t="str">
        <f>IFERROR(VLOOKUP(C126,'CEDARS School FRPL'!$C$4:$H$2392, 6, FALSE), "No")</f>
        <v>No</v>
      </c>
      <c r="L126" s="97">
        <f>VLOOKUP($C126,'CEDARS School FRPL'!$C$4:$G$2348,3,FALSE)</f>
        <v>0.308</v>
      </c>
      <c r="N126" s="170"/>
      <c r="O126" s="139"/>
    </row>
    <row r="127" spans="1:15">
      <c r="A127" t="s">
        <v>2497</v>
      </c>
      <c r="B127" s="78" t="s">
        <v>2656</v>
      </c>
      <c r="C127" s="3">
        <v>5340</v>
      </c>
      <c r="D127" s="75" t="s">
        <v>2059</v>
      </c>
      <c r="E127" s="103">
        <v>0</v>
      </c>
      <c r="F127" s="103">
        <v>0</v>
      </c>
      <c r="G127" s="103">
        <v>0</v>
      </c>
      <c r="H127" s="103">
        <v>102.77</v>
      </c>
      <c r="I127" s="103">
        <v>0</v>
      </c>
      <c r="J127" s="133">
        <f t="shared" si="3"/>
        <v>102.77</v>
      </c>
      <c r="K127" s="138" t="str">
        <f>IFERROR(VLOOKUP(C127,'CEDARS School FRPL'!$C$4:$H$2392, 6, FALSE), "No")</f>
        <v>Yes</v>
      </c>
      <c r="L127" s="97">
        <f>VLOOKUP($C127,'CEDARS School FRPL'!$C$4:$G$2348,3,FALSE)</f>
        <v>0.53800000000000003</v>
      </c>
      <c r="N127" s="170"/>
      <c r="O127" s="139"/>
    </row>
    <row r="128" spans="1:15">
      <c r="A128" s="78" t="s">
        <v>2497</v>
      </c>
      <c r="B128" s="78" t="s">
        <v>2656</v>
      </c>
      <c r="C128" s="3">
        <v>2431</v>
      </c>
      <c r="D128" s="75" t="s">
        <v>2046</v>
      </c>
      <c r="E128" s="103">
        <v>340.45</v>
      </c>
      <c r="F128" s="103">
        <v>18.71</v>
      </c>
      <c r="G128" s="103">
        <v>0</v>
      </c>
      <c r="H128" s="103">
        <v>0</v>
      </c>
      <c r="I128" s="103">
        <v>0</v>
      </c>
      <c r="J128" s="133">
        <f t="shared" si="3"/>
        <v>359.15999999999997</v>
      </c>
      <c r="K128" s="138" t="str">
        <f>IFERROR(VLOOKUP(C128,'CEDARS School FRPL'!$C$4:$H$2392, 6, FALSE), "No")</f>
        <v>Yes</v>
      </c>
      <c r="L128" s="97">
        <f>VLOOKUP($C128,'CEDARS School FRPL'!$C$4:$G$2348,3,FALSE)</f>
        <v>0.49790000000000001</v>
      </c>
      <c r="N128" s="170"/>
      <c r="O128" s="139"/>
    </row>
    <row r="129" spans="1:15">
      <c r="A129" s="78" t="s">
        <v>2497</v>
      </c>
      <c r="B129" s="78" t="s">
        <v>2656</v>
      </c>
      <c r="C129" s="3">
        <v>2817</v>
      </c>
      <c r="D129" s="75" t="s">
        <v>2048</v>
      </c>
      <c r="E129" s="103">
        <v>327.83</v>
      </c>
      <c r="F129" s="103">
        <v>15.14</v>
      </c>
      <c r="G129" s="103">
        <v>0</v>
      </c>
      <c r="H129" s="103">
        <v>0</v>
      </c>
      <c r="I129" s="103">
        <v>0</v>
      </c>
      <c r="J129" s="133">
        <f t="shared" si="3"/>
        <v>342.96999999999997</v>
      </c>
      <c r="K129" s="138" t="str">
        <f>IFERROR(VLOOKUP(C129,'CEDARS School FRPL'!$C$4:$H$2392, 6, FALSE), "No")</f>
        <v>No</v>
      </c>
      <c r="L129" s="97">
        <f>VLOOKUP($C129,'CEDARS School FRPL'!$C$4:$G$2348,3,FALSE)</f>
        <v>0.38900000000000001</v>
      </c>
      <c r="N129" s="170"/>
      <c r="O129" s="139"/>
    </row>
    <row r="130" spans="1:15">
      <c r="A130" s="75" t="s">
        <v>2497</v>
      </c>
      <c r="B130" s="78" t="s">
        <v>2656</v>
      </c>
      <c r="C130" s="3">
        <v>2365</v>
      </c>
      <c r="D130" s="75" t="s">
        <v>124</v>
      </c>
      <c r="E130" s="103">
        <v>213.04</v>
      </c>
      <c r="F130" s="103">
        <v>0</v>
      </c>
      <c r="G130" s="103">
        <v>0</v>
      </c>
      <c r="H130" s="103">
        <v>0</v>
      </c>
      <c r="I130" s="103">
        <v>0</v>
      </c>
      <c r="J130" s="133">
        <f t="shared" si="3"/>
        <v>213.04</v>
      </c>
      <c r="K130" s="138" t="str">
        <f>IFERROR(VLOOKUP(C130,'CEDARS School FRPL'!$C$4:$H$2392, 6, FALSE), "No")</f>
        <v>No</v>
      </c>
      <c r="L130" s="97">
        <f>VLOOKUP($C130,'CEDARS School FRPL'!$C$4:$G$2348,3,FALSE)</f>
        <v>0.20369999999999999</v>
      </c>
      <c r="N130" s="170"/>
      <c r="O130" s="139"/>
    </row>
    <row r="131" spans="1:15">
      <c r="A131" s="78" t="s">
        <v>2497</v>
      </c>
      <c r="B131" s="78" t="s">
        <v>2656</v>
      </c>
      <c r="C131" s="3">
        <v>5239</v>
      </c>
      <c r="D131" s="75" t="s">
        <v>2058</v>
      </c>
      <c r="E131" s="103">
        <v>307.11</v>
      </c>
      <c r="F131" s="103">
        <v>25.86</v>
      </c>
      <c r="G131" s="103">
        <v>0</v>
      </c>
      <c r="H131" s="103">
        <v>0</v>
      </c>
      <c r="I131" s="103">
        <v>0</v>
      </c>
      <c r="J131" s="133">
        <f t="shared" si="3"/>
        <v>332.97</v>
      </c>
      <c r="K131" s="138" t="str">
        <f>IFERROR(VLOOKUP(C131,'CEDARS School FRPL'!$C$4:$H$2392, 6, FALSE), "No")</f>
        <v>Yes</v>
      </c>
      <c r="L131" s="97">
        <f>VLOOKUP($C131,'CEDARS School FRPL'!$C$4:$G$2348,3,FALSE)</f>
        <v>0.61929999999999996</v>
      </c>
      <c r="N131" s="170"/>
      <c r="O131" s="139"/>
    </row>
    <row r="132" spans="1:15">
      <c r="A132" s="78" t="s">
        <v>2497</v>
      </c>
      <c r="B132" s="78" t="s">
        <v>2656</v>
      </c>
      <c r="C132" s="3">
        <v>2066</v>
      </c>
      <c r="D132" s="75" t="s">
        <v>2040</v>
      </c>
      <c r="E132" s="103">
        <v>576.28</v>
      </c>
      <c r="F132" s="103">
        <v>0</v>
      </c>
      <c r="G132" s="103">
        <v>0</v>
      </c>
      <c r="H132" s="103">
        <v>0</v>
      </c>
      <c r="I132" s="103">
        <v>0</v>
      </c>
      <c r="J132" s="133">
        <f t="shared" ref="J132:J195" si="4">SUM(E132:I132)</f>
        <v>576.28</v>
      </c>
      <c r="K132" s="138" t="str">
        <f>IFERROR(VLOOKUP(C132,'CEDARS School FRPL'!$C$4:$H$2392, 6, FALSE), "No")</f>
        <v>No</v>
      </c>
      <c r="L132" s="97">
        <f>VLOOKUP($C132,'CEDARS School FRPL'!$C$4:$G$2348,3,FALSE)</f>
        <v>0.31290000000000001</v>
      </c>
      <c r="N132" s="170"/>
      <c r="O132" s="139"/>
    </row>
    <row r="133" spans="1:15">
      <c r="A133" s="78" t="s">
        <v>2497</v>
      </c>
      <c r="B133" s="78" t="s">
        <v>2656</v>
      </c>
      <c r="C133" s="3">
        <v>2262</v>
      </c>
      <c r="D133" s="75" t="s">
        <v>2044</v>
      </c>
      <c r="E133" s="103">
        <v>394.89</v>
      </c>
      <c r="F133" s="103">
        <v>28</v>
      </c>
      <c r="G133" s="103">
        <v>0</v>
      </c>
      <c r="H133" s="103">
        <v>0</v>
      </c>
      <c r="I133" s="103">
        <v>0</v>
      </c>
      <c r="J133" s="133">
        <f t="shared" si="4"/>
        <v>422.89</v>
      </c>
      <c r="K133" s="138" t="str">
        <f>IFERROR(VLOOKUP(C133,'CEDARS School FRPL'!$C$4:$H$2392, 6, FALSE), "No")</f>
        <v>No</v>
      </c>
      <c r="L133" s="97">
        <f>VLOOKUP($C133,'CEDARS School FRPL'!$C$4:$G$2348,3,FALSE)</f>
        <v>0.23669999999999999</v>
      </c>
      <c r="N133" s="170"/>
      <c r="O133" s="139"/>
    </row>
    <row r="134" spans="1:15">
      <c r="A134" s="78" t="s">
        <v>2497</v>
      </c>
      <c r="B134" s="78" t="s">
        <v>2656</v>
      </c>
      <c r="C134" s="3">
        <v>3134</v>
      </c>
      <c r="D134" s="75" t="s">
        <v>2049</v>
      </c>
      <c r="E134" s="103">
        <v>420.87</v>
      </c>
      <c r="F134" s="103">
        <v>28.79</v>
      </c>
      <c r="G134" s="103">
        <v>0</v>
      </c>
      <c r="H134" s="103">
        <v>0</v>
      </c>
      <c r="I134" s="103">
        <v>0</v>
      </c>
      <c r="J134" s="133">
        <f t="shared" si="4"/>
        <v>449.66</v>
      </c>
      <c r="K134" s="138" t="str">
        <f>IFERROR(VLOOKUP(C134,'CEDARS School FRPL'!$C$4:$H$2392, 6, FALSE), "No")</f>
        <v>No</v>
      </c>
      <c r="L134" s="97">
        <f>VLOOKUP($C134,'CEDARS School FRPL'!$C$4:$G$2348,3,FALSE)</f>
        <v>0.29310000000000003</v>
      </c>
      <c r="N134" s="170"/>
      <c r="O134" s="139"/>
    </row>
    <row r="135" spans="1:15">
      <c r="A135" s="78" t="s">
        <v>2497</v>
      </c>
      <c r="B135" s="78" t="s">
        <v>2656</v>
      </c>
      <c r="C135" s="3">
        <v>4442</v>
      </c>
      <c r="D135" s="75" t="s">
        <v>2054</v>
      </c>
      <c r="E135" s="103">
        <v>593.27</v>
      </c>
      <c r="F135" s="103">
        <v>0</v>
      </c>
      <c r="G135" s="103">
        <v>0</v>
      </c>
      <c r="H135" s="103">
        <v>0</v>
      </c>
      <c r="I135" s="103">
        <v>0</v>
      </c>
      <c r="J135" s="133">
        <f t="shared" si="4"/>
        <v>593.27</v>
      </c>
      <c r="K135" s="138" t="str">
        <f>IFERROR(VLOOKUP(C135,'CEDARS School FRPL'!$C$4:$H$2392, 6, FALSE), "No")</f>
        <v>No</v>
      </c>
      <c r="L135" s="97">
        <f>VLOOKUP($C135,'CEDARS School FRPL'!$C$4:$G$2348,3,FALSE)</f>
        <v>0.28510000000000002</v>
      </c>
      <c r="N135" s="170"/>
      <c r="O135" s="139"/>
    </row>
    <row r="136" spans="1:15">
      <c r="A136" s="78" t="s">
        <v>2497</v>
      </c>
      <c r="B136" s="78" t="s">
        <v>2656</v>
      </c>
      <c r="C136" s="3">
        <v>2225</v>
      </c>
      <c r="D136" s="75" t="s">
        <v>2043</v>
      </c>
      <c r="E136" s="103">
        <v>296.12</v>
      </c>
      <c r="F136" s="103">
        <v>12.57</v>
      </c>
      <c r="G136" s="103">
        <v>0</v>
      </c>
      <c r="H136" s="103">
        <v>0</v>
      </c>
      <c r="I136" s="103">
        <v>0</v>
      </c>
      <c r="J136" s="133">
        <f t="shared" si="4"/>
        <v>308.69</v>
      </c>
      <c r="K136" s="138" t="str">
        <f>IFERROR(VLOOKUP(C136,'CEDARS School FRPL'!$C$4:$H$2392, 6, FALSE), "No")</f>
        <v>No</v>
      </c>
      <c r="L136" s="97">
        <f>VLOOKUP($C136,'CEDARS School FRPL'!$C$4:$G$2348,3,FALSE)</f>
        <v>0.29770000000000002</v>
      </c>
      <c r="N136" s="170"/>
      <c r="O136" s="139"/>
    </row>
    <row r="137" spans="1:15">
      <c r="A137" s="78" t="s">
        <v>2497</v>
      </c>
      <c r="B137" s="78" t="s">
        <v>2656</v>
      </c>
      <c r="C137" s="3">
        <v>4571</v>
      </c>
      <c r="D137" s="75" t="s">
        <v>2056</v>
      </c>
      <c r="E137" s="103">
        <v>396.07</v>
      </c>
      <c r="F137" s="103">
        <v>24.97</v>
      </c>
      <c r="G137" s="103">
        <v>0</v>
      </c>
      <c r="H137" s="103">
        <v>0</v>
      </c>
      <c r="I137" s="103">
        <v>0</v>
      </c>
      <c r="J137" s="133">
        <f t="shared" si="4"/>
        <v>421.03999999999996</v>
      </c>
      <c r="K137" s="138" t="str">
        <f>IFERROR(VLOOKUP(C137,'CEDARS School FRPL'!$C$4:$H$2392, 6, FALSE), "No")</f>
        <v>No</v>
      </c>
      <c r="L137" s="97">
        <f>VLOOKUP($C137,'CEDARS School FRPL'!$C$4:$G$2348,3,FALSE)</f>
        <v>0.2661</v>
      </c>
      <c r="N137" s="170"/>
      <c r="O137" s="139"/>
    </row>
    <row r="138" spans="1:15">
      <c r="A138" s="78" t="s">
        <v>2497</v>
      </c>
      <c r="B138" s="78" t="s">
        <v>2656</v>
      </c>
      <c r="C138" s="3">
        <v>1647</v>
      </c>
      <c r="D138" s="75" t="s">
        <v>2038</v>
      </c>
      <c r="E138" s="103">
        <v>200.9</v>
      </c>
      <c r="F138" s="103">
        <v>0</v>
      </c>
      <c r="G138" s="103">
        <v>7.26</v>
      </c>
      <c r="H138" s="103">
        <v>0</v>
      </c>
      <c r="I138" s="103">
        <v>0</v>
      </c>
      <c r="J138" s="133">
        <f t="shared" si="4"/>
        <v>208.16</v>
      </c>
      <c r="K138" s="138" t="str">
        <f>IFERROR(VLOOKUP(C138,'CEDARS School FRPL'!$C$4:$H$2392, 6, FALSE), "No")</f>
        <v>Yes</v>
      </c>
      <c r="L138" s="97">
        <f>VLOOKUP($C138,'CEDARS School FRPL'!$C$4:$G$2348,3,FALSE)</f>
        <v>0.53249999999999997</v>
      </c>
      <c r="N138" s="170"/>
      <c r="O138" s="139"/>
    </row>
    <row r="139" spans="1:15">
      <c r="A139" s="78" t="s">
        <v>2497</v>
      </c>
      <c r="B139" s="78" t="s">
        <v>2656</v>
      </c>
      <c r="C139" s="3">
        <v>3202</v>
      </c>
      <c r="D139" s="75" t="s">
        <v>2052</v>
      </c>
      <c r="E139" s="103">
        <v>358.31</v>
      </c>
      <c r="F139" s="103">
        <v>19.86</v>
      </c>
      <c r="G139" s="103">
        <v>0</v>
      </c>
      <c r="H139" s="103">
        <v>0</v>
      </c>
      <c r="I139" s="103">
        <v>0</v>
      </c>
      <c r="J139" s="133">
        <f t="shared" si="4"/>
        <v>378.17</v>
      </c>
      <c r="K139" s="138" t="str">
        <f>IFERROR(VLOOKUP(C139,'CEDARS School FRPL'!$C$4:$H$2392, 6, FALSE), "No")</f>
        <v>No</v>
      </c>
      <c r="L139" s="97">
        <f>VLOOKUP($C139,'CEDARS School FRPL'!$C$4:$G$2348,3,FALSE)</f>
        <v>0.29160000000000003</v>
      </c>
      <c r="N139" s="170"/>
      <c r="O139" s="139"/>
    </row>
    <row r="140" spans="1:15">
      <c r="A140" s="78" t="s">
        <v>2497</v>
      </c>
      <c r="B140" s="78" t="s">
        <v>2656</v>
      </c>
      <c r="C140" s="3">
        <v>2067</v>
      </c>
      <c r="D140" s="75" t="s">
        <v>142</v>
      </c>
      <c r="E140" s="103">
        <v>347</v>
      </c>
      <c r="F140" s="103">
        <v>17.43</v>
      </c>
      <c r="G140" s="103">
        <v>0</v>
      </c>
      <c r="H140" s="103">
        <v>0</v>
      </c>
      <c r="I140" s="103">
        <v>0</v>
      </c>
      <c r="J140" s="133">
        <f t="shared" si="4"/>
        <v>364.43</v>
      </c>
      <c r="K140" s="138" t="str">
        <f>IFERROR(VLOOKUP(C140,'CEDARS School FRPL'!$C$4:$H$2392, 6, FALSE), "No")</f>
        <v>No</v>
      </c>
      <c r="L140" s="97">
        <f>VLOOKUP($C140,'CEDARS School FRPL'!$C$4:$G$2348,3,FALSE)</f>
        <v>0.45100000000000001</v>
      </c>
      <c r="N140" s="170"/>
      <c r="O140" s="139"/>
    </row>
    <row r="141" spans="1:15">
      <c r="A141" s="78" t="s">
        <v>2497</v>
      </c>
      <c r="B141" s="78" t="s">
        <v>2656</v>
      </c>
      <c r="C141" s="3">
        <v>3576</v>
      </c>
      <c r="D141" s="75" t="s">
        <v>2053</v>
      </c>
      <c r="E141" s="103">
        <v>1012.78</v>
      </c>
      <c r="F141" s="103">
        <v>0</v>
      </c>
      <c r="G141" s="103">
        <v>102.82000000000001</v>
      </c>
      <c r="H141" s="103">
        <v>0</v>
      </c>
      <c r="I141" s="103">
        <v>0</v>
      </c>
      <c r="J141" s="133">
        <f t="shared" si="4"/>
        <v>1115.5999999999999</v>
      </c>
      <c r="K141" s="138" t="str">
        <f>IFERROR(VLOOKUP(C141,'CEDARS School FRPL'!$C$4:$H$2392, 6, FALSE), "No")</f>
        <v>No</v>
      </c>
      <c r="L141" s="97">
        <f>VLOOKUP($C141,'CEDARS School FRPL'!$C$4:$G$2348,3,FALSE)</f>
        <v>0.23230000000000001</v>
      </c>
      <c r="N141" s="170"/>
      <c r="O141" s="139"/>
    </row>
    <row r="142" spans="1:15">
      <c r="A142" s="78" t="s">
        <v>2497</v>
      </c>
      <c r="B142" s="78" t="s">
        <v>2656</v>
      </c>
      <c r="C142" s="3">
        <v>3201</v>
      </c>
      <c r="D142" s="75" t="s">
        <v>2051</v>
      </c>
      <c r="E142" s="103">
        <v>574.34</v>
      </c>
      <c r="F142" s="103">
        <v>0</v>
      </c>
      <c r="G142" s="103">
        <v>0</v>
      </c>
      <c r="H142" s="103">
        <v>0</v>
      </c>
      <c r="I142" s="103">
        <v>0</v>
      </c>
      <c r="J142" s="133">
        <f t="shared" si="4"/>
        <v>574.34</v>
      </c>
      <c r="K142" s="138" t="str">
        <f>IFERROR(VLOOKUP(C142,'CEDARS School FRPL'!$C$4:$H$2392, 6, FALSE), "No")</f>
        <v>Yes</v>
      </c>
      <c r="L142" s="97">
        <f>VLOOKUP($C142,'CEDARS School FRPL'!$C$4:$G$2348,3,FALSE)</f>
        <v>0.50109999999999999</v>
      </c>
      <c r="N142" s="170"/>
      <c r="O142" s="139"/>
    </row>
    <row r="143" spans="1:15">
      <c r="A143" s="78" t="s">
        <v>2497</v>
      </c>
      <c r="B143" s="78" t="s">
        <v>2656</v>
      </c>
      <c r="C143" s="3">
        <v>2175</v>
      </c>
      <c r="D143" s="75" t="s">
        <v>2042</v>
      </c>
      <c r="E143" s="103">
        <v>301.70999999999998</v>
      </c>
      <c r="F143" s="103">
        <v>11.23</v>
      </c>
      <c r="G143" s="103">
        <v>0</v>
      </c>
      <c r="H143" s="103">
        <v>0</v>
      </c>
      <c r="I143" s="103">
        <v>0</v>
      </c>
      <c r="J143" s="133">
        <f t="shared" si="4"/>
        <v>312.94</v>
      </c>
      <c r="K143" s="138" t="str">
        <f>IFERROR(VLOOKUP(C143,'CEDARS School FRPL'!$C$4:$H$2392, 6, FALSE), "No")</f>
        <v>No</v>
      </c>
      <c r="L143" s="97">
        <f>VLOOKUP($C143,'CEDARS School FRPL'!$C$4:$G$2348,3,FALSE)</f>
        <v>0.14349999999999999</v>
      </c>
      <c r="N143" s="170"/>
      <c r="O143" s="139"/>
    </row>
    <row r="144" spans="1:15">
      <c r="A144" s="78" t="s">
        <v>2497</v>
      </c>
      <c r="B144" s="78" t="s">
        <v>2656</v>
      </c>
      <c r="C144" s="3">
        <v>4515</v>
      </c>
      <c r="D144" s="75" t="s">
        <v>2055</v>
      </c>
      <c r="E144" s="103">
        <v>1055.8699999999999</v>
      </c>
      <c r="F144" s="103">
        <v>0</v>
      </c>
      <c r="G144" s="103">
        <v>129.51</v>
      </c>
      <c r="H144" s="103">
        <v>0</v>
      </c>
      <c r="I144" s="103">
        <v>0</v>
      </c>
      <c r="J144" s="133">
        <f t="shared" si="4"/>
        <v>1185.3799999999999</v>
      </c>
      <c r="K144" s="138" t="str">
        <f>IFERROR(VLOOKUP(C144,'CEDARS School FRPL'!$C$4:$H$2392, 6, FALSE), "No")</f>
        <v>No</v>
      </c>
      <c r="L144" s="97">
        <f>VLOOKUP($C144,'CEDARS School FRPL'!$C$4:$G$2348,3,FALSE)</f>
        <v>0.38979999999999998</v>
      </c>
      <c r="N144" s="170"/>
      <c r="O144" s="139"/>
    </row>
    <row r="145" spans="1:15">
      <c r="A145" s="78" t="s">
        <v>2497</v>
      </c>
      <c r="B145" s="78" t="s">
        <v>2656</v>
      </c>
      <c r="C145" s="3">
        <v>2387</v>
      </c>
      <c r="D145" s="75" t="s">
        <v>2045</v>
      </c>
      <c r="E145" s="103">
        <v>289.25</v>
      </c>
      <c r="F145" s="103">
        <v>18</v>
      </c>
      <c r="G145" s="103">
        <v>0</v>
      </c>
      <c r="H145" s="103">
        <v>0</v>
      </c>
      <c r="I145" s="103">
        <v>0</v>
      </c>
      <c r="J145" s="133">
        <f t="shared" si="4"/>
        <v>307.25</v>
      </c>
      <c r="K145" s="138" t="str">
        <f>IFERROR(VLOOKUP(C145,'CEDARS School FRPL'!$C$4:$H$2392, 6, FALSE), "No")</f>
        <v>No</v>
      </c>
      <c r="L145" s="97">
        <f>VLOOKUP($C145,'CEDARS School FRPL'!$C$4:$G$2348,3,FALSE)</f>
        <v>0.36109999999999998</v>
      </c>
      <c r="N145" s="170"/>
      <c r="O145" s="139"/>
    </row>
    <row r="146" spans="1:15">
      <c r="A146" s="78" t="s">
        <v>2497</v>
      </c>
      <c r="B146" s="78" t="s">
        <v>2656</v>
      </c>
      <c r="C146" s="3">
        <v>1799</v>
      </c>
      <c r="D146" s="75" t="s">
        <v>2039</v>
      </c>
      <c r="E146" s="103">
        <v>4.83</v>
      </c>
      <c r="F146" s="103">
        <v>0</v>
      </c>
      <c r="G146" s="103">
        <v>0</v>
      </c>
      <c r="H146" s="103">
        <v>0</v>
      </c>
      <c r="I146" s="103">
        <v>0</v>
      </c>
      <c r="J146" s="133">
        <f t="shared" si="4"/>
        <v>4.83</v>
      </c>
      <c r="K146" s="138" t="str">
        <f>IFERROR(VLOOKUP(C146,'CEDARS School FRPL'!$C$4:$H$2392, 6, FALSE), "No")</f>
        <v>No</v>
      </c>
      <c r="L146" s="97">
        <f>VLOOKUP($C146,'CEDARS School FRPL'!$C$4:$G$2348,3,FALSE)</f>
        <v>0.37180000000000002</v>
      </c>
      <c r="N146" s="170"/>
      <c r="O146" s="139"/>
    </row>
    <row r="147" spans="1:15">
      <c r="A147" s="78" t="s">
        <v>2497</v>
      </c>
      <c r="B147" s="78" t="s">
        <v>2656</v>
      </c>
      <c r="C147" s="3">
        <v>5125</v>
      </c>
      <c r="D147" s="75" t="s">
        <v>2057</v>
      </c>
      <c r="E147" s="103">
        <v>302.07</v>
      </c>
      <c r="F147" s="103">
        <v>10.29</v>
      </c>
      <c r="G147" s="103">
        <v>0</v>
      </c>
      <c r="H147" s="103">
        <v>0</v>
      </c>
      <c r="I147" s="103">
        <v>0</v>
      </c>
      <c r="J147" s="133">
        <f t="shared" si="4"/>
        <v>312.36</v>
      </c>
      <c r="K147" s="138" t="str">
        <f>IFERROR(VLOOKUP(C147,'CEDARS School FRPL'!$C$4:$H$2392, 6, FALSE), "No")</f>
        <v>No</v>
      </c>
      <c r="L147" s="97">
        <f>VLOOKUP($C147,'CEDARS School FRPL'!$C$4:$G$2348,3,FALSE)</f>
        <v>0.1966</v>
      </c>
      <c r="N147" s="170"/>
      <c r="O147" s="139"/>
    </row>
    <row r="148" spans="1:15">
      <c r="A148" s="78" t="s">
        <v>2497</v>
      </c>
      <c r="B148" s="78" t="s">
        <v>2656</v>
      </c>
      <c r="C148" s="3">
        <v>2075</v>
      </c>
      <c r="D148" s="75" t="s">
        <v>2041</v>
      </c>
      <c r="E148" s="103">
        <v>629.78</v>
      </c>
      <c r="F148" s="103">
        <v>0</v>
      </c>
      <c r="G148" s="103">
        <v>0</v>
      </c>
      <c r="H148" s="103">
        <v>0</v>
      </c>
      <c r="I148" s="103">
        <v>0</v>
      </c>
      <c r="J148" s="133">
        <f t="shared" si="4"/>
        <v>629.78</v>
      </c>
      <c r="K148" s="138" t="str">
        <f>IFERROR(VLOOKUP(C148,'CEDARS School FRPL'!$C$4:$H$2392, 6, FALSE), "No")</f>
        <v>No</v>
      </c>
      <c r="L148" s="97">
        <f>VLOOKUP($C148,'CEDARS School FRPL'!$C$4:$G$2348,3,FALSE)</f>
        <v>0.36259999999999998</v>
      </c>
      <c r="N148" s="170"/>
      <c r="O148" s="139"/>
    </row>
    <row r="149" spans="1:15">
      <c r="A149" s="78" t="s">
        <v>2230</v>
      </c>
      <c r="B149" s="78" t="s">
        <v>2657</v>
      </c>
      <c r="C149" s="3">
        <v>3142</v>
      </c>
      <c r="D149" s="75" t="s">
        <v>3</v>
      </c>
      <c r="E149" s="103">
        <v>11</v>
      </c>
      <c r="F149" s="103">
        <v>0</v>
      </c>
      <c r="G149" s="103">
        <v>0</v>
      </c>
      <c r="H149" s="103">
        <v>0</v>
      </c>
      <c r="I149" s="103">
        <v>0</v>
      </c>
      <c r="J149" s="133">
        <f t="shared" si="4"/>
        <v>11</v>
      </c>
      <c r="K149" s="138" t="str">
        <f>IFERROR(VLOOKUP(C149,'CEDARS School FRPL'!$C$4:$H$2392, 6, FALSE), "No")</f>
        <v>No</v>
      </c>
      <c r="L149" s="97" t="e">
        <f>VLOOKUP($C149,'CEDARS School FRPL'!$C$4:$G$2348,3,FALSE)</f>
        <v>#N/A</v>
      </c>
      <c r="N149" s="170"/>
      <c r="O149" s="139"/>
    </row>
    <row r="150" spans="1:15">
      <c r="A150" t="s">
        <v>2419</v>
      </c>
      <c r="B150" s="78" t="s">
        <v>2658</v>
      </c>
      <c r="C150" s="3">
        <v>5372</v>
      </c>
      <c r="D150" s="75" t="s">
        <v>1483</v>
      </c>
      <c r="E150" s="103">
        <v>0</v>
      </c>
      <c r="F150" s="103">
        <v>0</v>
      </c>
      <c r="G150" s="103">
        <v>0</v>
      </c>
      <c r="H150" s="103">
        <v>377</v>
      </c>
      <c r="I150" s="103">
        <v>0</v>
      </c>
      <c r="J150" s="133">
        <f t="shared" si="4"/>
        <v>377</v>
      </c>
      <c r="K150" s="138" t="str">
        <f>IFERROR(VLOOKUP(C150,'CEDARS School FRPL'!$C$4:$H$2392, 6, FALSE), "No")</f>
        <v>Yes</v>
      </c>
      <c r="L150" s="97">
        <f>VLOOKUP($C150,'CEDARS School FRPL'!$C$4:$G$2348,3,FALSE)</f>
        <v>0.50649999999999995</v>
      </c>
      <c r="N150" s="170"/>
      <c r="O150" s="139"/>
    </row>
    <row r="151" spans="1:15">
      <c r="A151" s="78" t="s">
        <v>2419</v>
      </c>
      <c r="B151" s="78" t="s">
        <v>2658</v>
      </c>
      <c r="C151" s="3">
        <v>5471</v>
      </c>
      <c r="D151" s="75" t="s">
        <v>2586</v>
      </c>
      <c r="E151" s="103">
        <v>16.54</v>
      </c>
      <c r="F151" s="103">
        <v>0</v>
      </c>
      <c r="G151" s="103">
        <v>0</v>
      </c>
      <c r="H151" s="103">
        <v>0</v>
      </c>
      <c r="I151" s="103">
        <v>0</v>
      </c>
      <c r="J151" s="133">
        <f t="shared" si="4"/>
        <v>16.54</v>
      </c>
      <c r="K151" s="138" t="str">
        <f>IFERROR(VLOOKUP(C151,'CEDARS School FRPL'!$C$4:$H$2392, 6, FALSE), "No")</f>
        <v>No</v>
      </c>
      <c r="L151" s="97">
        <f>VLOOKUP($C151,'CEDARS School FRPL'!$C$4:$G$2348,3,FALSE)</f>
        <v>0.2203</v>
      </c>
      <c r="N151" s="170"/>
      <c r="O151" s="139"/>
    </row>
    <row r="152" spans="1:15">
      <c r="A152" s="78" t="s">
        <v>2419</v>
      </c>
      <c r="B152" s="78" t="s">
        <v>2658</v>
      </c>
      <c r="C152" s="3">
        <v>2807</v>
      </c>
      <c r="D152" s="75" t="s">
        <v>1464</v>
      </c>
      <c r="E152" s="103">
        <v>1480.21</v>
      </c>
      <c r="F152" s="103">
        <v>0</v>
      </c>
      <c r="G152" s="103">
        <v>111.75999999999999</v>
      </c>
      <c r="H152" s="103">
        <v>0</v>
      </c>
      <c r="I152" s="103">
        <v>0</v>
      </c>
      <c r="J152" s="133">
        <f t="shared" si="4"/>
        <v>1591.97</v>
      </c>
      <c r="K152" s="138" t="str">
        <f>IFERROR(VLOOKUP(C152,'CEDARS School FRPL'!$C$4:$H$2392, 6, FALSE), "No")</f>
        <v>No</v>
      </c>
      <c r="L152" s="97">
        <f>VLOOKUP($C152,'CEDARS School FRPL'!$C$4:$G$2348,3,FALSE)</f>
        <v>0.47699999999999998</v>
      </c>
      <c r="N152" s="170"/>
      <c r="O152" s="139"/>
    </row>
    <row r="153" spans="1:15">
      <c r="A153" s="78" t="s">
        <v>2419</v>
      </c>
      <c r="B153" s="78" t="s">
        <v>2658</v>
      </c>
      <c r="C153" s="3">
        <v>3250</v>
      </c>
      <c r="D153" s="75" t="s">
        <v>1466</v>
      </c>
      <c r="E153" s="103">
        <v>659.86</v>
      </c>
      <c r="F153" s="103">
        <v>0</v>
      </c>
      <c r="G153" s="103">
        <v>0</v>
      </c>
      <c r="H153" s="103">
        <v>0</v>
      </c>
      <c r="I153" s="103">
        <v>0</v>
      </c>
      <c r="J153" s="133">
        <f t="shared" si="4"/>
        <v>659.86</v>
      </c>
      <c r="K153" s="138" t="str">
        <f>IFERROR(VLOOKUP(C153,'CEDARS School FRPL'!$C$4:$H$2392, 6, FALSE), "No")</f>
        <v>Yes</v>
      </c>
      <c r="L153" s="97">
        <f>VLOOKUP($C153,'CEDARS School FRPL'!$C$4:$G$2348,3,FALSE)</f>
        <v>0.61019999999999996</v>
      </c>
      <c r="N153" s="170"/>
      <c r="O153" s="139"/>
    </row>
    <row r="154" spans="1:15">
      <c r="A154" s="78" t="s">
        <v>2419</v>
      </c>
      <c r="B154" s="78" t="s">
        <v>2658</v>
      </c>
      <c r="C154" s="3">
        <v>5633</v>
      </c>
      <c r="D154" s="75" t="s">
        <v>3031</v>
      </c>
      <c r="E154" s="103">
        <v>497.1</v>
      </c>
      <c r="F154" s="103">
        <v>0</v>
      </c>
      <c r="G154" s="103">
        <v>11.38</v>
      </c>
      <c r="H154" s="103">
        <v>0</v>
      </c>
      <c r="I154" s="103">
        <v>0</v>
      </c>
      <c r="J154" s="133">
        <f t="shared" si="4"/>
        <v>508.48</v>
      </c>
      <c r="K154" s="138" t="str">
        <f>IFERROR(VLOOKUP(C154,'CEDARS School FRPL'!$C$4:$H$2392, 6, FALSE), "No")</f>
        <v>Yes</v>
      </c>
      <c r="L154" s="97">
        <f>VLOOKUP($C154,'CEDARS School FRPL'!$C$4:$G$2348,3,FALSE)</f>
        <v>0.55559999999999998</v>
      </c>
      <c r="N154" s="170"/>
      <c r="O154" s="139"/>
    </row>
    <row r="155" spans="1:15">
      <c r="A155" s="78" t="s">
        <v>2419</v>
      </c>
      <c r="B155" s="78" t="s">
        <v>2658</v>
      </c>
      <c r="C155" s="3">
        <v>4296</v>
      </c>
      <c r="D155" s="75" t="s">
        <v>1474</v>
      </c>
      <c r="E155" s="103">
        <v>510.43</v>
      </c>
      <c r="F155" s="103">
        <v>0</v>
      </c>
      <c r="G155" s="103">
        <v>0</v>
      </c>
      <c r="H155" s="103">
        <v>0</v>
      </c>
      <c r="I155" s="103">
        <v>0</v>
      </c>
      <c r="J155" s="133">
        <f t="shared" si="4"/>
        <v>510.43</v>
      </c>
      <c r="K155" s="138" t="str">
        <f>IFERROR(VLOOKUP(C155,'CEDARS School FRPL'!$C$4:$H$2392, 6, FALSE), "No")</f>
        <v>Yes</v>
      </c>
      <c r="L155" s="97">
        <f>VLOOKUP($C155,'CEDARS School FRPL'!$C$4:$G$2348,3,FALSE)</f>
        <v>0.56540000000000001</v>
      </c>
      <c r="N155" s="170"/>
      <c r="O155" s="139"/>
    </row>
    <row r="156" spans="1:15">
      <c r="A156" s="78" t="s">
        <v>2419</v>
      </c>
      <c r="B156" s="78" t="s">
        <v>2658</v>
      </c>
      <c r="C156" s="3">
        <v>4186</v>
      </c>
      <c r="D156" s="75" t="s">
        <v>1472</v>
      </c>
      <c r="E156" s="103">
        <v>695.28</v>
      </c>
      <c r="F156" s="103">
        <v>0</v>
      </c>
      <c r="G156" s="103">
        <v>0</v>
      </c>
      <c r="H156" s="103">
        <v>0</v>
      </c>
      <c r="I156" s="103">
        <v>0</v>
      </c>
      <c r="J156" s="133">
        <f t="shared" si="4"/>
        <v>695.28</v>
      </c>
      <c r="K156" s="138" t="str">
        <f>IFERROR(VLOOKUP(C156,'CEDARS School FRPL'!$C$4:$H$2392, 6, FALSE), "No")</f>
        <v>Yes</v>
      </c>
      <c r="L156" s="97">
        <f>VLOOKUP($C156,'CEDARS School FRPL'!$C$4:$G$2348,3,FALSE)</f>
        <v>0.55059999999999998</v>
      </c>
      <c r="N156" s="170"/>
      <c r="O156" s="139"/>
    </row>
    <row r="157" spans="1:15">
      <c r="A157" s="78" t="s">
        <v>2419</v>
      </c>
      <c r="B157" s="78" t="s">
        <v>2658</v>
      </c>
      <c r="C157" s="3">
        <v>4331</v>
      </c>
      <c r="D157" s="75" t="s">
        <v>1476</v>
      </c>
      <c r="E157" s="103">
        <v>563.42999999999995</v>
      </c>
      <c r="F157" s="103">
        <v>0</v>
      </c>
      <c r="G157" s="103">
        <v>0</v>
      </c>
      <c r="H157" s="103">
        <v>0</v>
      </c>
      <c r="I157" s="103">
        <v>0</v>
      </c>
      <c r="J157" s="133">
        <f t="shared" si="4"/>
        <v>563.42999999999995</v>
      </c>
      <c r="K157" s="138" t="str">
        <f>IFERROR(VLOOKUP(C157,'CEDARS School FRPL'!$C$4:$H$2392, 6, FALSE), "No")</f>
        <v>Yes</v>
      </c>
      <c r="L157" s="97">
        <f>VLOOKUP($C157,'CEDARS School FRPL'!$C$4:$G$2348,3,FALSE)</f>
        <v>0.53610000000000002</v>
      </c>
      <c r="N157" s="170"/>
      <c r="O157" s="139"/>
    </row>
    <row r="158" spans="1:15">
      <c r="A158" s="78" t="s">
        <v>2419</v>
      </c>
      <c r="B158" s="78" t="s">
        <v>2658</v>
      </c>
      <c r="C158" s="3">
        <v>1510</v>
      </c>
      <c r="D158" s="75" t="s">
        <v>1459</v>
      </c>
      <c r="E158" s="103">
        <v>342.76</v>
      </c>
      <c r="F158" s="103">
        <v>0</v>
      </c>
      <c r="G158" s="103">
        <v>6.92</v>
      </c>
      <c r="H158" s="103">
        <v>0</v>
      </c>
      <c r="I158" s="103">
        <v>0</v>
      </c>
      <c r="J158" s="133">
        <f t="shared" si="4"/>
        <v>349.68</v>
      </c>
      <c r="K158" s="138" t="str">
        <f>IFERROR(VLOOKUP(C158,'CEDARS School FRPL'!$C$4:$H$2392, 6, FALSE), "No")</f>
        <v>Yes</v>
      </c>
      <c r="L158" s="97">
        <f>VLOOKUP($C158,'CEDARS School FRPL'!$C$4:$G$2348,3,FALSE)</f>
        <v>0.59340000000000004</v>
      </c>
      <c r="N158" s="170"/>
      <c r="O158" s="139"/>
    </row>
    <row r="159" spans="1:15">
      <c r="A159" s="78" t="s">
        <v>2419</v>
      </c>
      <c r="B159" s="78" t="s">
        <v>2658</v>
      </c>
      <c r="C159" s="3">
        <v>3649</v>
      </c>
      <c r="D159" s="75" t="s">
        <v>1467</v>
      </c>
      <c r="E159" s="103">
        <v>653.86</v>
      </c>
      <c r="F159" s="103">
        <v>0</v>
      </c>
      <c r="G159" s="103">
        <v>0</v>
      </c>
      <c r="H159" s="103">
        <v>0</v>
      </c>
      <c r="I159" s="103">
        <v>0</v>
      </c>
      <c r="J159" s="133">
        <f t="shared" si="4"/>
        <v>653.86</v>
      </c>
      <c r="K159" s="138" t="str">
        <f>IFERROR(VLOOKUP(C159,'CEDARS School FRPL'!$C$4:$H$2392, 6, FALSE), "No")</f>
        <v>Yes</v>
      </c>
      <c r="L159" s="97">
        <f>VLOOKUP($C159,'CEDARS School FRPL'!$C$4:$G$2348,3,FALSE)</f>
        <v>0.61480000000000001</v>
      </c>
      <c r="N159" s="170"/>
      <c r="O159" s="139"/>
    </row>
    <row r="160" spans="1:15">
      <c r="A160" s="78" t="s">
        <v>2419</v>
      </c>
      <c r="B160" s="78" t="s">
        <v>2658</v>
      </c>
      <c r="C160" s="3">
        <v>2576</v>
      </c>
      <c r="D160" s="75" t="s">
        <v>1462</v>
      </c>
      <c r="E160" s="103">
        <v>636.30999999999995</v>
      </c>
      <c r="F160" s="103">
        <v>0</v>
      </c>
      <c r="G160" s="103">
        <v>0</v>
      </c>
      <c r="H160" s="103">
        <v>0</v>
      </c>
      <c r="I160" s="103">
        <v>0</v>
      </c>
      <c r="J160" s="133">
        <f t="shared" si="4"/>
        <v>636.30999999999995</v>
      </c>
      <c r="K160" s="138" t="str">
        <f>IFERROR(VLOOKUP(C160,'CEDARS School FRPL'!$C$4:$H$2392, 6, FALSE), "No")</f>
        <v>No</v>
      </c>
      <c r="L160" s="97">
        <f>VLOOKUP($C160,'CEDARS School FRPL'!$C$4:$G$2348,3,FALSE)</f>
        <v>0.43240000000000001</v>
      </c>
      <c r="N160" s="170"/>
      <c r="O160" s="139"/>
    </row>
    <row r="161" spans="1:15">
      <c r="A161" s="78" t="s">
        <v>2419</v>
      </c>
      <c r="B161" s="78" t="s">
        <v>2658</v>
      </c>
      <c r="C161" s="3">
        <v>4578</v>
      </c>
      <c r="D161" s="75" t="s">
        <v>1479</v>
      </c>
      <c r="E161" s="103">
        <v>600.39</v>
      </c>
      <c r="F161" s="103">
        <v>0</v>
      </c>
      <c r="G161" s="103">
        <v>0</v>
      </c>
      <c r="H161" s="103">
        <v>0</v>
      </c>
      <c r="I161" s="103">
        <v>0</v>
      </c>
      <c r="J161" s="133">
        <f t="shared" si="4"/>
        <v>600.39</v>
      </c>
      <c r="K161" s="138" t="str">
        <f>IFERROR(VLOOKUP(C161,'CEDARS School FRPL'!$C$4:$H$2392, 6, FALSE), "No")</f>
        <v>No</v>
      </c>
      <c r="L161" s="97">
        <f>VLOOKUP($C161,'CEDARS School FRPL'!$C$4:$G$2348,3,FALSE)</f>
        <v>0.4788</v>
      </c>
      <c r="N161" s="170"/>
      <c r="O161" s="139"/>
    </row>
    <row r="162" spans="1:15">
      <c r="A162" s="78" t="s">
        <v>2419</v>
      </c>
      <c r="B162" s="78" t="s">
        <v>2658</v>
      </c>
      <c r="C162" s="3">
        <v>2877</v>
      </c>
      <c r="D162" s="75" t="s">
        <v>1465</v>
      </c>
      <c r="E162" s="103">
        <v>569.71</v>
      </c>
      <c r="F162" s="103">
        <v>0</v>
      </c>
      <c r="G162" s="103">
        <v>0</v>
      </c>
      <c r="H162" s="103">
        <v>0</v>
      </c>
      <c r="I162" s="103">
        <v>0</v>
      </c>
      <c r="J162" s="133">
        <f t="shared" si="4"/>
        <v>569.71</v>
      </c>
      <c r="K162" s="138" t="str">
        <f>IFERROR(VLOOKUP(C162,'CEDARS School FRPL'!$C$4:$H$2392, 6, FALSE), "No")</f>
        <v>No</v>
      </c>
      <c r="L162" s="97">
        <f>VLOOKUP($C162,'CEDARS School FRPL'!$C$4:$G$2348,3,FALSE)</f>
        <v>0.33660000000000001</v>
      </c>
      <c r="N162" s="170"/>
      <c r="O162" s="139"/>
    </row>
    <row r="163" spans="1:15">
      <c r="A163" s="78" t="s">
        <v>2419</v>
      </c>
      <c r="B163" s="78" t="s">
        <v>2658</v>
      </c>
      <c r="C163" s="3">
        <v>4099</v>
      </c>
      <c r="D163" s="75" t="s">
        <v>1433</v>
      </c>
      <c r="E163" s="103">
        <v>540.64</v>
      </c>
      <c r="F163" s="103">
        <v>0</v>
      </c>
      <c r="G163" s="103">
        <v>0</v>
      </c>
      <c r="H163" s="103">
        <v>0</v>
      </c>
      <c r="I163" s="103">
        <v>0</v>
      </c>
      <c r="J163" s="133">
        <f t="shared" si="4"/>
        <v>540.64</v>
      </c>
      <c r="K163" s="138" t="str">
        <f>IFERROR(VLOOKUP(C163,'CEDARS School FRPL'!$C$4:$H$2392, 6, FALSE), "No")</f>
        <v>Yes</v>
      </c>
      <c r="L163" s="97">
        <f>VLOOKUP($C163,'CEDARS School FRPL'!$C$4:$G$2348,3,FALSE)</f>
        <v>0.5645</v>
      </c>
      <c r="N163" s="170"/>
      <c r="O163" s="139"/>
    </row>
    <row r="164" spans="1:15">
      <c r="A164" s="78" t="s">
        <v>2419</v>
      </c>
      <c r="B164" s="78" t="s">
        <v>2658</v>
      </c>
      <c r="C164" s="3">
        <v>5159</v>
      </c>
      <c r="D164" s="75" t="s">
        <v>1481</v>
      </c>
      <c r="E164" s="103">
        <v>546.42999999999995</v>
      </c>
      <c r="F164" s="103">
        <v>0</v>
      </c>
      <c r="G164" s="103">
        <v>0</v>
      </c>
      <c r="H164" s="103">
        <v>0</v>
      </c>
      <c r="I164" s="103">
        <v>0</v>
      </c>
      <c r="J164" s="133">
        <f t="shared" si="4"/>
        <v>546.42999999999995</v>
      </c>
      <c r="K164" s="138" t="str">
        <f>IFERROR(VLOOKUP(C164,'CEDARS School FRPL'!$C$4:$H$2392, 6, FALSE), "No")</f>
        <v>No</v>
      </c>
      <c r="L164" s="97">
        <f>VLOOKUP($C164,'CEDARS School FRPL'!$C$4:$G$2348,3,FALSE)</f>
        <v>0.47260000000000002</v>
      </c>
      <c r="N164" s="170"/>
      <c r="O164" s="139"/>
    </row>
    <row r="165" spans="1:15">
      <c r="A165" s="78" t="s">
        <v>2419</v>
      </c>
      <c r="B165" s="78" t="s">
        <v>2658</v>
      </c>
      <c r="C165" s="3">
        <v>4407</v>
      </c>
      <c r="D165" s="75" t="s">
        <v>243</v>
      </c>
      <c r="E165" s="103">
        <v>615.08000000000004</v>
      </c>
      <c r="F165" s="103">
        <v>0</v>
      </c>
      <c r="G165" s="103">
        <v>0</v>
      </c>
      <c r="H165" s="103">
        <v>0</v>
      </c>
      <c r="I165" s="103">
        <v>0</v>
      </c>
      <c r="J165" s="133">
        <f t="shared" si="4"/>
        <v>615.08000000000004</v>
      </c>
      <c r="K165" s="138" t="str">
        <f>IFERROR(VLOOKUP(C165,'CEDARS School FRPL'!$C$4:$H$2392, 6, FALSE), "No")</f>
        <v>No</v>
      </c>
      <c r="L165" s="97">
        <f>VLOOKUP($C165,'CEDARS School FRPL'!$C$4:$G$2348,3,FALSE)</f>
        <v>0.40400000000000003</v>
      </c>
      <c r="N165" s="170"/>
      <c r="O165" s="139"/>
    </row>
    <row r="166" spans="1:15">
      <c r="A166" s="78" t="s">
        <v>2419</v>
      </c>
      <c r="B166" s="78" t="s">
        <v>2658</v>
      </c>
      <c r="C166" s="3">
        <v>4297</v>
      </c>
      <c r="D166" s="75" t="s">
        <v>1475</v>
      </c>
      <c r="E166" s="103">
        <v>601.92999999999995</v>
      </c>
      <c r="F166" s="103">
        <v>0</v>
      </c>
      <c r="G166" s="103">
        <v>0</v>
      </c>
      <c r="H166" s="103">
        <v>0</v>
      </c>
      <c r="I166" s="103">
        <v>0</v>
      </c>
      <c r="J166" s="133">
        <f t="shared" si="4"/>
        <v>601.92999999999995</v>
      </c>
      <c r="K166" s="138" t="str">
        <f>IFERROR(VLOOKUP(C166,'CEDARS School FRPL'!$C$4:$H$2392, 6, FALSE), "No")</f>
        <v>No</v>
      </c>
      <c r="L166" s="97">
        <f>VLOOKUP($C166,'CEDARS School FRPL'!$C$4:$G$2348,3,FALSE)</f>
        <v>0.39300000000000002</v>
      </c>
      <c r="N166" s="170"/>
      <c r="O166" s="139"/>
    </row>
    <row r="167" spans="1:15">
      <c r="A167" s="78" t="s">
        <v>2419</v>
      </c>
      <c r="B167" s="78" t="s">
        <v>2658</v>
      </c>
      <c r="C167" s="3">
        <v>5033</v>
      </c>
      <c r="D167" s="75" t="s">
        <v>1480</v>
      </c>
      <c r="E167" s="103">
        <v>1818.31</v>
      </c>
      <c r="F167" s="103">
        <v>0</v>
      </c>
      <c r="G167" s="103">
        <v>213.88000000000002</v>
      </c>
      <c r="H167" s="103">
        <v>0</v>
      </c>
      <c r="I167" s="103">
        <v>0</v>
      </c>
      <c r="J167" s="133">
        <f t="shared" si="4"/>
        <v>2032.19</v>
      </c>
      <c r="K167" s="138" t="str">
        <f>IFERROR(VLOOKUP(C167,'CEDARS School FRPL'!$C$4:$H$2392, 6, FALSE), "No")</f>
        <v>No</v>
      </c>
      <c r="L167" s="97">
        <f>VLOOKUP($C167,'CEDARS School FRPL'!$C$4:$G$2348,3,FALSE)</f>
        <v>0.42549999999999999</v>
      </c>
      <c r="N167" s="170"/>
      <c r="O167" s="139"/>
    </row>
    <row r="168" spans="1:15">
      <c r="A168" s="78" t="s">
        <v>2419</v>
      </c>
      <c r="B168" s="78" t="s">
        <v>2658</v>
      </c>
      <c r="C168" s="3">
        <v>2748</v>
      </c>
      <c r="D168" s="75" t="s">
        <v>1463</v>
      </c>
      <c r="E168" s="103">
        <v>354.86</v>
      </c>
      <c r="F168" s="103">
        <v>0</v>
      </c>
      <c r="G168" s="103">
        <v>0</v>
      </c>
      <c r="H168" s="103">
        <v>0</v>
      </c>
      <c r="I168" s="103">
        <v>0</v>
      </c>
      <c r="J168" s="133">
        <f t="shared" si="4"/>
        <v>354.86</v>
      </c>
      <c r="K168" s="138" t="str">
        <f>IFERROR(VLOOKUP(C168,'CEDARS School FRPL'!$C$4:$H$2392, 6, FALSE), "No")</f>
        <v>No</v>
      </c>
      <c r="L168" s="97">
        <f>VLOOKUP($C168,'CEDARS School FRPL'!$C$4:$G$2348,3,FALSE)</f>
        <v>0.38109999999999999</v>
      </c>
      <c r="N168" s="170"/>
      <c r="O168" s="139"/>
    </row>
    <row r="169" spans="1:15">
      <c r="A169" s="78" t="s">
        <v>2419</v>
      </c>
      <c r="B169" s="78" t="s">
        <v>2658</v>
      </c>
      <c r="C169" s="3">
        <v>5635</v>
      </c>
      <c r="D169" s="75" t="s">
        <v>3151</v>
      </c>
      <c r="E169" s="103">
        <v>589.67999999999995</v>
      </c>
      <c r="F169" s="103">
        <v>0</v>
      </c>
      <c r="G169" s="103">
        <v>0</v>
      </c>
      <c r="H169" s="103">
        <v>0</v>
      </c>
      <c r="I169" s="103">
        <v>0</v>
      </c>
      <c r="J169" s="133">
        <f t="shared" si="4"/>
        <v>589.67999999999995</v>
      </c>
      <c r="K169" s="138" t="str">
        <f>IFERROR(VLOOKUP(C169,'CEDARS School FRPL'!$C$4:$H$2392, 6, FALSE), "No")</f>
        <v>No</v>
      </c>
      <c r="L169" s="97">
        <f>VLOOKUP($C169,'CEDARS School FRPL'!$C$4:$G$2348,3,FALSE)</f>
        <v>0.28820000000000001</v>
      </c>
      <c r="N169" s="170"/>
      <c r="O169" s="139"/>
    </row>
    <row r="170" spans="1:15">
      <c r="A170" s="78" t="s">
        <v>2419</v>
      </c>
      <c r="B170" s="78" t="s">
        <v>2658</v>
      </c>
      <c r="C170" s="3">
        <v>5206</v>
      </c>
      <c r="D170" s="75" t="s">
        <v>259</v>
      </c>
      <c r="E170" s="103">
        <v>892.63</v>
      </c>
      <c r="F170" s="103">
        <v>0</v>
      </c>
      <c r="G170" s="103">
        <v>0</v>
      </c>
      <c r="H170" s="103">
        <v>0</v>
      </c>
      <c r="I170" s="103">
        <v>0</v>
      </c>
      <c r="J170" s="133">
        <f t="shared" si="4"/>
        <v>892.63</v>
      </c>
      <c r="K170" s="138" t="str">
        <f>IFERROR(VLOOKUP(C170,'CEDARS School FRPL'!$C$4:$H$2392, 6, FALSE), "No")</f>
        <v>Yes</v>
      </c>
      <c r="L170" s="97">
        <f>VLOOKUP($C170,'CEDARS School FRPL'!$C$4:$G$2348,3,FALSE)</f>
        <v>0.50609999999999999</v>
      </c>
      <c r="N170" s="170"/>
      <c r="O170" s="139"/>
    </row>
    <row r="171" spans="1:15">
      <c r="A171" s="78" t="s">
        <v>2419</v>
      </c>
      <c r="B171" s="78" t="s">
        <v>2658</v>
      </c>
      <c r="C171" s="3">
        <v>4102</v>
      </c>
      <c r="D171" s="75" t="s">
        <v>1469</v>
      </c>
      <c r="E171" s="103">
        <v>449</v>
      </c>
      <c r="F171" s="103">
        <v>0</v>
      </c>
      <c r="G171" s="103">
        <v>0</v>
      </c>
      <c r="H171" s="103">
        <v>0</v>
      </c>
      <c r="I171" s="103">
        <v>0</v>
      </c>
      <c r="J171" s="133">
        <f t="shared" si="4"/>
        <v>449</v>
      </c>
      <c r="K171" s="138" t="str">
        <f>IFERROR(VLOOKUP(C171,'CEDARS School FRPL'!$C$4:$H$2392, 6, FALSE), "No")</f>
        <v>Yes</v>
      </c>
      <c r="L171" s="97">
        <f>VLOOKUP($C171,'CEDARS School FRPL'!$C$4:$G$2348,3,FALSE)</f>
        <v>0.50290000000000001</v>
      </c>
      <c r="N171" s="170"/>
      <c r="O171" s="139"/>
    </row>
    <row r="172" spans="1:15">
      <c r="A172" s="78" t="s">
        <v>2419</v>
      </c>
      <c r="B172" s="78" t="s">
        <v>2658</v>
      </c>
      <c r="C172" s="3">
        <v>5160</v>
      </c>
      <c r="D172" s="75" t="s">
        <v>1482</v>
      </c>
      <c r="E172" s="103">
        <v>735.83</v>
      </c>
      <c r="F172" s="103">
        <v>0</v>
      </c>
      <c r="G172" s="103">
        <v>0</v>
      </c>
      <c r="H172" s="103">
        <v>0</v>
      </c>
      <c r="I172" s="103">
        <v>0</v>
      </c>
      <c r="J172" s="133">
        <f t="shared" si="4"/>
        <v>735.83</v>
      </c>
      <c r="K172" s="138" t="str">
        <f>IFERROR(VLOOKUP(C172,'CEDARS School FRPL'!$C$4:$H$2392, 6, FALSE), "No")</f>
        <v>No</v>
      </c>
      <c r="L172" s="97">
        <f>VLOOKUP($C172,'CEDARS School FRPL'!$C$4:$G$2348,3,FALSE)</f>
        <v>0.37869999999999998</v>
      </c>
      <c r="N172" s="170"/>
      <c r="O172" s="139"/>
    </row>
    <row r="173" spans="1:15">
      <c r="A173" s="78" t="s">
        <v>2419</v>
      </c>
      <c r="B173" s="78" t="s">
        <v>2658</v>
      </c>
      <c r="C173" s="3">
        <v>4538</v>
      </c>
      <c r="D173" s="75" t="s">
        <v>1478</v>
      </c>
      <c r="E173" s="103">
        <v>465.66</v>
      </c>
      <c r="F173" s="103">
        <v>0</v>
      </c>
      <c r="G173" s="103">
        <v>0</v>
      </c>
      <c r="H173" s="103">
        <v>0</v>
      </c>
      <c r="I173" s="103">
        <v>0</v>
      </c>
      <c r="J173" s="133">
        <f t="shared" si="4"/>
        <v>465.66</v>
      </c>
      <c r="K173" s="138" t="str">
        <f>IFERROR(VLOOKUP(C173,'CEDARS School FRPL'!$C$4:$H$2392, 6, FALSE), "No")</f>
        <v>No</v>
      </c>
      <c r="L173" s="97">
        <f>VLOOKUP($C173,'CEDARS School FRPL'!$C$4:$G$2348,3,FALSE)</f>
        <v>0.42459999999999998</v>
      </c>
      <c r="N173" s="170"/>
      <c r="O173" s="139"/>
    </row>
    <row r="174" spans="1:15">
      <c r="A174" s="78" t="s">
        <v>2419</v>
      </c>
      <c r="B174" s="78" t="s">
        <v>2658</v>
      </c>
      <c r="C174" s="3">
        <v>5961</v>
      </c>
      <c r="D174" s="75" t="s">
        <v>1484</v>
      </c>
      <c r="E174" s="103">
        <v>336.88</v>
      </c>
      <c r="F174" s="103">
        <v>0</v>
      </c>
      <c r="G174" s="103">
        <v>0</v>
      </c>
      <c r="H174" s="103">
        <v>0</v>
      </c>
      <c r="I174" s="103">
        <v>0</v>
      </c>
      <c r="J174" s="133">
        <f t="shared" si="4"/>
        <v>336.88</v>
      </c>
      <c r="K174" s="138" t="str">
        <f>IFERROR(VLOOKUP(C174,'CEDARS School FRPL'!$C$4:$H$2392, 6, FALSE), "No")</f>
        <v>No</v>
      </c>
      <c r="L174" s="97">
        <f>VLOOKUP($C174,'CEDARS School FRPL'!$C$4:$G$2348,3,FALSE)</f>
        <v>8.7400000000000005E-2</v>
      </c>
      <c r="N174" s="170"/>
      <c r="O174" s="139"/>
    </row>
    <row r="175" spans="1:15">
      <c r="A175" s="78" t="s">
        <v>2419</v>
      </c>
      <c r="B175" s="78" t="s">
        <v>2658</v>
      </c>
      <c r="C175" s="3">
        <v>4381</v>
      </c>
      <c r="D175" s="75" t="s">
        <v>1477</v>
      </c>
      <c r="E175" s="103">
        <v>528.30999999999995</v>
      </c>
      <c r="F175" s="103">
        <v>0</v>
      </c>
      <c r="G175" s="103">
        <v>0</v>
      </c>
      <c r="H175" s="103">
        <v>0</v>
      </c>
      <c r="I175" s="103">
        <v>0</v>
      </c>
      <c r="J175" s="133">
        <f t="shared" si="4"/>
        <v>528.30999999999995</v>
      </c>
      <c r="K175" s="138" t="str">
        <f>IFERROR(VLOOKUP(C175,'CEDARS School FRPL'!$C$4:$H$2392, 6, FALSE), "No")</f>
        <v>No</v>
      </c>
      <c r="L175" s="97">
        <f>VLOOKUP($C175,'CEDARS School FRPL'!$C$4:$G$2348,3,FALSE)</f>
        <v>0.46939999999999998</v>
      </c>
      <c r="N175" s="170"/>
      <c r="O175" s="139"/>
    </row>
    <row r="176" spans="1:15">
      <c r="A176" t="s">
        <v>2419</v>
      </c>
      <c r="B176" s="78" t="s">
        <v>2658</v>
      </c>
      <c r="C176" s="3">
        <v>5665</v>
      </c>
      <c r="D176" s="75" t="s">
        <v>3152</v>
      </c>
      <c r="E176" s="103">
        <v>0</v>
      </c>
      <c r="F176" s="103">
        <v>55.71</v>
      </c>
      <c r="G176" s="103">
        <v>0</v>
      </c>
      <c r="H176" s="103">
        <v>0</v>
      </c>
      <c r="I176" s="103">
        <v>0</v>
      </c>
      <c r="J176" s="133">
        <f t="shared" si="4"/>
        <v>55.71</v>
      </c>
      <c r="K176" s="138" t="str">
        <f>IFERROR(VLOOKUP(C176,'CEDARS School FRPL'!$C$4:$H$2392, 6, FALSE), "No")</f>
        <v>No</v>
      </c>
      <c r="L176" s="97">
        <f>VLOOKUP($C176,'CEDARS School FRPL'!$C$4:$G$2348,3,FALSE)</f>
        <v>0.1409</v>
      </c>
      <c r="N176" s="170"/>
      <c r="O176" s="139"/>
    </row>
    <row r="177" spans="1:15">
      <c r="A177" s="78" t="s">
        <v>2419</v>
      </c>
      <c r="B177" s="78" t="s">
        <v>2658</v>
      </c>
      <c r="C177" s="3">
        <v>4227</v>
      </c>
      <c r="D177" s="75" t="s">
        <v>1473</v>
      </c>
      <c r="E177" s="103">
        <v>434.57</v>
      </c>
      <c r="F177" s="103">
        <v>0</v>
      </c>
      <c r="G177" s="103">
        <v>0</v>
      </c>
      <c r="H177" s="103">
        <v>0</v>
      </c>
      <c r="I177" s="103">
        <v>0</v>
      </c>
      <c r="J177" s="133">
        <f t="shared" si="4"/>
        <v>434.57</v>
      </c>
      <c r="K177" s="138" t="str">
        <f>IFERROR(VLOOKUP(C177,'CEDARS School FRPL'!$C$4:$H$2392, 6, FALSE), "No")</f>
        <v>No</v>
      </c>
      <c r="L177" s="97">
        <f>VLOOKUP($C177,'CEDARS School FRPL'!$C$4:$G$2348,3,FALSE)</f>
        <v>0.4829</v>
      </c>
      <c r="N177" s="170"/>
      <c r="O177" s="139"/>
    </row>
    <row r="178" spans="1:15">
      <c r="A178" s="78" t="s">
        <v>2419</v>
      </c>
      <c r="B178" s="78" t="s">
        <v>2658</v>
      </c>
      <c r="C178" s="3">
        <v>2543</v>
      </c>
      <c r="D178" s="75" t="s">
        <v>1461</v>
      </c>
      <c r="E178" s="103">
        <v>267.43</v>
      </c>
      <c r="F178" s="103">
        <v>0</v>
      </c>
      <c r="G178" s="103">
        <v>0</v>
      </c>
      <c r="H178" s="103">
        <v>0</v>
      </c>
      <c r="I178" s="103">
        <v>0</v>
      </c>
      <c r="J178" s="133">
        <f t="shared" si="4"/>
        <v>267.43</v>
      </c>
      <c r="K178" s="138" t="str">
        <f>IFERROR(VLOOKUP(C178,'CEDARS School FRPL'!$C$4:$H$2392, 6, FALSE), "No")</f>
        <v>Yes</v>
      </c>
      <c r="L178" s="97">
        <f>VLOOKUP($C178,'CEDARS School FRPL'!$C$4:$G$2348,3,FALSE)</f>
        <v>0.4632</v>
      </c>
      <c r="N178" s="170"/>
      <c r="O178" s="139"/>
    </row>
    <row r="179" spans="1:15">
      <c r="A179" t="s">
        <v>2419</v>
      </c>
      <c r="B179" s="78" t="s">
        <v>2658</v>
      </c>
      <c r="C179" s="3">
        <v>4103</v>
      </c>
      <c r="D179" s="75" t="s">
        <v>1470</v>
      </c>
      <c r="E179" s="103">
        <v>618</v>
      </c>
      <c r="F179" s="103">
        <v>0</v>
      </c>
      <c r="G179" s="103">
        <v>0</v>
      </c>
      <c r="H179" s="103">
        <v>0</v>
      </c>
      <c r="I179" s="103">
        <v>0</v>
      </c>
      <c r="J179" s="133">
        <f t="shared" si="4"/>
        <v>618</v>
      </c>
      <c r="K179" s="138" t="str">
        <f>IFERROR(VLOOKUP(C179,'CEDARS School FRPL'!$C$4:$H$2392, 6, FALSE), "No")</f>
        <v>Yes</v>
      </c>
      <c r="L179" s="97">
        <f>VLOOKUP($C179,'CEDARS School FRPL'!$C$4:$G$2348,3,FALSE)</f>
        <v>0.5171</v>
      </c>
      <c r="N179" s="170"/>
      <c r="O179" s="139"/>
    </row>
    <row r="180" spans="1:15">
      <c r="A180" s="78" t="s">
        <v>2419</v>
      </c>
      <c r="B180" s="78" t="s">
        <v>2658</v>
      </c>
      <c r="C180" s="3">
        <v>2399</v>
      </c>
      <c r="D180" s="75" t="s">
        <v>1460</v>
      </c>
      <c r="E180" s="103">
        <v>350</v>
      </c>
      <c r="F180" s="103">
        <v>0</v>
      </c>
      <c r="G180" s="103">
        <v>0</v>
      </c>
      <c r="H180" s="103">
        <v>0</v>
      </c>
      <c r="I180" s="103">
        <v>0</v>
      </c>
      <c r="J180" s="133">
        <f t="shared" si="4"/>
        <v>350</v>
      </c>
      <c r="K180" s="138" t="str">
        <f>IFERROR(VLOOKUP(C180,'CEDARS School FRPL'!$C$4:$H$2392, 6, FALSE), "No")</f>
        <v>Yes</v>
      </c>
      <c r="L180" s="97">
        <f>VLOOKUP($C180,'CEDARS School FRPL'!$C$4:$G$2348,3,FALSE)</f>
        <v>0.5978</v>
      </c>
      <c r="N180" s="170"/>
      <c r="O180" s="139"/>
    </row>
    <row r="181" spans="1:15">
      <c r="A181" s="78" t="s">
        <v>2419</v>
      </c>
      <c r="B181" s="78" t="s">
        <v>2658</v>
      </c>
      <c r="C181" s="3">
        <v>4158</v>
      </c>
      <c r="D181" s="75" t="s">
        <v>1471</v>
      </c>
      <c r="E181" s="103">
        <v>1597.71</v>
      </c>
      <c r="F181" s="103">
        <v>0</v>
      </c>
      <c r="G181" s="103">
        <v>130.18</v>
      </c>
      <c r="H181" s="103">
        <v>0</v>
      </c>
      <c r="I181" s="103">
        <v>0</v>
      </c>
      <c r="J181" s="133">
        <f t="shared" si="4"/>
        <v>1727.89</v>
      </c>
      <c r="K181" s="138" t="str">
        <f>IFERROR(VLOOKUP(C181,'CEDARS School FRPL'!$C$4:$H$2392, 6, FALSE), "No")</f>
        <v>Yes</v>
      </c>
      <c r="L181" s="97">
        <f>VLOOKUP($C181,'CEDARS School FRPL'!$C$4:$G$2348,3,FALSE)</f>
        <v>0.5696</v>
      </c>
      <c r="N181" s="170"/>
      <c r="O181" s="139"/>
    </row>
    <row r="182" spans="1:15">
      <c r="A182" s="78" t="s">
        <v>2419</v>
      </c>
      <c r="B182" s="78" t="s">
        <v>2658</v>
      </c>
      <c r="C182" s="3">
        <v>3751</v>
      </c>
      <c r="D182" s="75" t="s">
        <v>1468</v>
      </c>
      <c r="E182" s="103">
        <v>741.27</v>
      </c>
      <c r="F182" s="103">
        <v>0</v>
      </c>
      <c r="G182" s="103">
        <v>0</v>
      </c>
      <c r="H182" s="103">
        <v>0</v>
      </c>
      <c r="I182" s="103">
        <v>0</v>
      </c>
      <c r="J182" s="133">
        <f t="shared" si="4"/>
        <v>741.27</v>
      </c>
      <c r="K182" s="138" t="str">
        <f>IFERROR(VLOOKUP(C182,'CEDARS School FRPL'!$C$4:$H$2392, 6, FALSE), "No")</f>
        <v>Yes</v>
      </c>
      <c r="L182" s="97">
        <f>VLOOKUP($C182,'CEDARS School FRPL'!$C$4:$G$2348,3,FALSE)</f>
        <v>0.63949999999999996</v>
      </c>
      <c r="N182" s="170"/>
      <c r="O182" s="139"/>
    </row>
    <row r="183" spans="1:15">
      <c r="A183" t="s">
        <v>2419</v>
      </c>
      <c r="B183" s="78" t="s">
        <v>2658</v>
      </c>
      <c r="C183" s="3">
        <v>1560</v>
      </c>
      <c r="D183" s="75" t="s">
        <v>3153</v>
      </c>
      <c r="E183" s="103">
        <v>0</v>
      </c>
      <c r="F183" s="103">
        <v>39.57</v>
      </c>
      <c r="G183" s="103">
        <v>0</v>
      </c>
      <c r="H183" s="103">
        <v>0</v>
      </c>
      <c r="I183" s="103">
        <v>0</v>
      </c>
      <c r="J183" s="133">
        <f t="shared" si="4"/>
        <v>39.57</v>
      </c>
      <c r="K183" s="138" t="str">
        <f>IFERROR(VLOOKUP(C183,'CEDARS School FRPL'!$C$4:$H$2392, 6, FALSE), "No")</f>
        <v>No</v>
      </c>
      <c r="L183" s="97">
        <f>VLOOKUP($C183,'CEDARS School FRPL'!$C$4:$G$2348,3,FALSE)</f>
        <v>0.3856</v>
      </c>
      <c r="N183" s="170"/>
      <c r="O183" s="139"/>
    </row>
    <row r="184" spans="1:15">
      <c r="A184" s="78" t="s">
        <v>2419</v>
      </c>
      <c r="B184" s="78" t="s">
        <v>2658</v>
      </c>
      <c r="C184" s="3">
        <v>5754</v>
      </c>
      <c r="D184" s="75" t="s">
        <v>3255</v>
      </c>
      <c r="E184" s="103">
        <v>49.24</v>
      </c>
      <c r="F184" s="103">
        <v>0</v>
      </c>
      <c r="G184" s="103">
        <v>0</v>
      </c>
      <c r="H184" s="103">
        <v>0</v>
      </c>
      <c r="I184" s="103">
        <v>0</v>
      </c>
      <c r="J184" s="133">
        <f t="shared" si="4"/>
        <v>49.24</v>
      </c>
      <c r="K184" s="138" t="str">
        <f>IFERROR(VLOOKUP(C184,'CEDARS School FRPL'!$C$4:$H$2392, 6, FALSE), "No")</f>
        <v>Yes</v>
      </c>
      <c r="L184" s="97">
        <f>VLOOKUP($C184,'CEDARS School FRPL'!$C$4:$G$2348,3,FALSE)</f>
        <v>0.54900000000000004</v>
      </c>
      <c r="N184" s="170"/>
      <c r="O184" s="139"/>
    </row>
    <row r="185" spans="1:15">
      <c r="A185" s="78" t="s">
        <v>2354</v>
      </c>
      <c r="B185" s="78" t="s">
        <v>2659</v>
      </c>
      <c r="C185" s="3">
        <v>3392</v>
      </c>
      <c r="D185" s="75" t="s">
        <v>1094</v>
      </c>
      <c r="E185" s="103">
        <v>100.57</v>
      </c>
      <c r="F185" s="103">
        <v>0</v>
      </c>
      <c r="G185" s="103">
        <v>0</v>
      </c>
      <c r="H185" s="103">
        <v>0</v>
      </c>
      <c r="I185" s="103">
        <v>0</v>
      </c>
      <c r="J185" s="133">
        <f t="shared" si="4"/>
        <v>100.57</v>
      </c>
      <c r="K185" s="138" t="str">
        <f>IFERROR(VLOOKUP(C185,'CEDARS School FRPL'!$C$4:$H$2392, 6, FALSE), "No")</f>
        <v>No</v>
      </c>
      <c r="L185" s="97">
        <f>VLOOKUP($C185,'CEDARS School FRPL'!$C$4:$G$2348,3,FALSE)</f>
        <v>0.26050000000000001</v>
      </c>
      <c r="N185" s="170"/>
      <c r="O185" s="139"/>
    </row>
    <row r="186" spans="1:15">
      <c r="A186" s="78" t="s">
        <v>2499</v>
      </c>
      <c r="B186" s="78" t="s">
        <v>2660</v>
      </c>
      <c r="C186" s="3">
        <v>2713</v>
      </c>
      <c r="D186" s="75" t="s">
        <v>2070</v>
      </c>
      <c r="E186" s="103">
        <v>474.11</v>
      </c>
      <c r="F186" s="103">
        <v>0</v>
      </c>
      <c r="G186" s="103">
        <v>0</v>
      </c>
      <c r="H186" s="103">
        <v>0</v>
      </c>
      <c r="I186" s="103">
        <v>0</v>
      </c>
      <c r="J186" s="133">
        <f t="shared" si="4"/>
        <v>474.11</v>
      </c>
      <c r="K186" s="138" t="str">
        <f>IFERROR(VLOOKUP(C186,'CEDARS School FRPL'!$C$4:$H$2392, 6, FALSE), "No")</f>
        <v>Yes</v>
      </c>
      <c r="L186" s="97">
        <f>VLOOKUP($C186,'CEDARS School FRPL'!$C$4:$G$2348,3,FALSE)</f>
        <v>0.49159999999999998</v>
      </c>
      <c r="N186" s="170"/>
      <c r="O186" s="139"/>
    </row>
    <row r="187" spans="1:15">
      <c r="A187" s="78" t="s">
        <v>2499</v>
      </c>
      <c r="B187" s="78" t="s">
        <v>2660</v>
      </c>
      <c r="C187" s="3">
        <v>3136</v>
      </c>
      <c r="D187" s="75" t="s">
        <v>2071</v>
      </c>
      <c r="E187" s="103">
        <v>532.13</v>
      </c>
      <c r="F187" s="103">
        <v>0</v>
      </c>
      <c r="G187" s="103">
        <v>59.64</v>
      </c>
      <c r="H187" s="103">
        <v>0</v>
      </c>
      <c r="I187" s="103">
        <v>0</v>
      </c>
      <c r="J187" s="133">
        <f t="shared" si="4"/>
        <v>591.77</v>
      </c>
      <c r="K187" s="138" t="str">
        <f>IFERROR(VLOOKUP(C187,'CEDARS School FRPL'!$C$4:$H$2392, 6, FALSE), "No")</f>
        <v>No</v>
      </c>
      <c r="L187" s="97">
        <f>VLOOKUP($C187,'CEDARS School FRPL'!$C$4:$G$2348,3,FALSE)</f>
        <v>0.41799999999999998</v>
      </c>
      <c r="N187" s="170"/>
      <c r="O187" s="139"/>
    </row>
    <row r="188" spans="1:15">
      <c r="A188" s="78" t="s">
        <v>2499</v>
      </c>
      <c r="B188" s="78" t="s">
        <v>2660</v>
      </c>
      <c r="C188" s="3">
        <v>5021</v>
      </c>
      <c r="D188" s="75" t="s">
        <v>2075</v>
      </c>
      <c r="E188" s="103">
        <v>49.91</v>
      </c>
      <c r="F188" s="103">
        <v>0</v>
      </c>
      <c r="G188" s="103">
        <v>0</v>
      </c>
      <c r="H188" s="103">
        <v>0</v>
      </c>
      <c r="I188" s="103">
        <v>0</v>
      </c>
      <c r="J188" s="133">
        <f t="shared" si="4"/>
        <v>49.91</v>
      </c>
      <c r="K188" s="138" t="str">
        <f>IFERROR(VLOOKUP(C188,'CEDARS School FRPL'!$C$4:$H$2392, 6, FALSE), "No")</f>
        <v>No</v>
      </c>
      <c r="L188" s="97">
        <f>VLOOKUP($C188,'CEDARS School FRPL'!$C$4:$G$2348,3,FALSE)</f>
        <v>0.36520000000000002</v>
      </c>
      <c r="N188" s="170"/>
      <c r="O188" s="139"/>
    </row>
    <row r="189" spans="1:15">
      <c r="A189" s="78" t="s">
        <v>2499</v>
      </c>
      <c r="B189" s="78" t="s">
        <v>2660</v>
      </c>
      <c r="C189" s="3">
        <v>3796</v>
      </c>
      <c r="D189" s="75" t="s">
        <v>2072</v>
      </c>
      <c r="E189" s="103">
        <v>448.43</v>
      </c>
      <c r="F189" s="103">
        <v>0</v>
      </c>
      <c r="G189" s="103">
        <v>0</v>
      </c>
      <c r="H189" s="103">
        <v>0</v>
      </c>
      <c r="I189" s="103">
        <v>0</v>
      </c>
      <c r="J189" s="133">
        <f t="shared" si="4"/>
        <v>448.43</v>
      </c>
      <c r="K189" s="138" t="str">
        <f>IFERROR(VLOOKUP(C189,'CEDARS School FRPL'!$C$4:$H$2392, 6, FALSE), "No")</f>
        <v>No</v>
      </c>
      <c r="L189" s="97">
        <f>VLOOKUP($C189,'CEDARS School FRPL'!$C$4:$G$2348,3,FALSE)</f>
        <v>0.48820000000000002</v>
      </c>
      <c r="N189" s="170"/>
      <c r="O189" s="139"/>
    </row>
    <row r="190" spans="1:15">
      <c r="A190" s="78" t="s">
        <v>2499</v>
      </c>
      <c r="B190" s="78" t="s">
        <v>2660</v>
      </c>
      <c r="C190" s="3">
        <v>4476</v>
      </c>
      <c r="D190" s="75" t="s">
        <v>2074</v>
      </c>
      <c r="E190" s="103">
        <v>390.87</v>
      </c>
      <c r="F190" s="103">
        <v>48</v>
      </c>
      <c r="G190" s="103">
        <v>0</v>
      </c>
      <c r="H190" s="103">
        <v>0</v>
      </c>
      <c r="I190" s="103">
        <v>0</v>
      </c>
      <c r="J190" s="133">
        <f t="shared" si="4"/>
        <v>438.87</v>
      </c>
      <c r="K190" s="138" t="str">
        <f>IFERROR(VLOOKUP(C190,'CEDARS School FRPL'!$C$4:$H$2392, 6, FALSE), "No")</f>
        <v>Yes</v>
      </c>
      <c r="L190" s="97">
        <f>VLOOKUP($C190,'CEDARS School FRPL'!$C$4:$G$2348,3,FALSE)</f>
        <v>0.47060000000000002</v>
      </c>
      <c r="N190" s="170"/>
      <c r="O190" s="139"/>
    </row>
    <row r="191" spans="1:15">
      <c r="A191" t="s">
        <v>2499</v>
      </c>
      <c r="B191" s="78" t="s">
        <v>2660</v>
      </c>
      <c r="C191" s="3">
        <v>5465</v>
      </c>
      <c r="D191" s="75" t="s">
        <v>2587</v>
      </c>
      <c r="E191" s="103">
        <v>0</v>
      </c>
      <c r="F191" s="103">
        <v>0</v>
      </c>
      <c r="G191" s="103">
        <v>0</v>
      </c>
      <c r="H191" s="103">
        <v>15.14</v>
      </c>
      <c r="I191" s="103">
        <v>0</v>
      </c>
      <c r="J191" s="133">
        <f t="shared" si="4"/>
        <v>15.14</v>
      </c>
      <c r="K191" s="138" t="str">
        <f>IFERROR(VLOOKUP(C191,'CEDARS School FRPL'!$C$4:$H$2392, 6, FALSE), "No")</f>
        <v>Yes</v>
      </c>
      <c r="L191" s="97">
        <f>VLOOKUP($C191,'CEDARS School FRPL'!$C$4:$G$2348,3,FALSE)</f>
        <v>0.70509999999999995</v>
      </c>
      <c r="N191" s="170"/>
      <c r="O191" s="139"/>
    </row>
    <row r="192" spans="1:15">
      <c r="A192" s="78" t="s">
        <v>2499</v>
      </c>
      <c r="B192" s="78" t="s">
        <v>2660</v>
      </c>
      <c r="C192" s="3">
        <v>4459</v>
      </c>
      <c r="D192" s="75" t="s">
        <v>2073</v>
      </c>
      <c r="E192" s="103">
        <v>6.68</v>
      </c>
      <c r="F192" s="103">
        <v>0</v>
      </c>
      <c r="G192" s="103">
        <v>0</v>
      </c>
      <c r="H192" s="103">
        <v>0</v>
      </c>
      <c r="I192" s="103">
        <v>0</v>
      </c>
      <c r="J192" s="133">
        <f t="shared" si="4"/>
        <v>6.68</v>
      </c>
      <c r="K192" s="138" t="str">
        <f>IFERROR(VLOOKUP(C192,'CEDARS School FRPL'!$C$4:$H$2392, 6, FALSE), "No")</f>
        <v>No</v>
      </c>
      <c r="L192" s="97">
        <f>VLOOKUP($C192,'CEDARS School FRPL'!$C$4:$G$2348,3,FALSE)</f>
        <v>0.18149999999999999</v>
      </c>
      <c r="N192" s="170"/>
      <c r="O192" s="139"/>
    </row>
    <row r="193" spans="1:15">
      <c r="A193" s="78" t="s">
        <v>2369</v>
      </c>
      <c r="B193" s="78" t="s">
        <v>2661</v>
      </c>
      <c r="C193" s="3">
        <v>2516</v>
      </c>
      <c r="D193" s="75" t="s">
        <v>1140</v>
      </c>
      <c r="E193" s="103">
        <v>78.37</v>
      </c>
      <c r="F193" s="103">
        <v>6</v>
      </c>
      <c r="G193" s="103">
        <v>0</v>
      </c>
      <c r="H193" s="103">
        <v>0</v>
      </c>
      <c r="I193" s="103">
        <v>0</v>
      </c>
      <c r="J193" s="133">
        <f t="shared" si="4"/>
        <v>84.37</v>
      </c>
      <c r="K193" s="138" t="str">
        <f>IFERROR(VLOOKUP(C193,'CEDARS School FRPL'!$C$4:$H$2392, 6, FALSE), "No")</f>
        <v>Yes</v>
      </c>
      <c r="L193" s="97">
        <f>VLOOKUP($C193,'CEDARS School FRPL'!$C$4:$G$2348,3,FALSE)</f>
        <v>0.41930000000000001</v>
      </c>
      <c r="N193" s="170"/>
      <c r="O193" s="139"/>
    </row>
    <row r="194" spans="1:15">
      <c r="A194" s="78" t="s">
        <v>2369</v>
      </c>
      <c r="B194" s="78" t="s">
        <v>2661</v>
      </c>
      <c r="C194" s="3">
        <v>5748</v>
      </c>
      <c r="D194" s="75" t="s">
        <v>3256</v>
      </c>
      <c r="E194" s="103">
        <v>229.91</v>
      </c>
      <c r="F194" s="103">
        <v>0</v>
      </c>
      <c r="G194" s="103">
        <v>8.61</v>
      </c>
      <c r="H194" s="103">
        <v>0</v>
      </c>
      <c r="I194" s="103">
        <v>0</v>
      </c>
      <c r="J194" s="133">
        <f t="shared" si="4"/>
        <v>238.51999999999998</v>
      </c>
      <c r="K194" s="138" t="str">
        <f>IFERROR(VLOOKUP(C194,'CEDARS School FRPL'!$C$4:$H$2392, 6, FALSE), "No")</f>
        <v>No</v>
      </c>
      <c r="L194" s="97">
        <f>VLOOKUP($C194,'CEDARS School FRPL'!$C$4:$G$2348,3,FALSE)</f>
        <v>8.3000000000000001E-3</v>
      </c>
      <c r="N194" s="170"/>
      <c r="O194" s="139"/>
    </row>
    <row r="195" spans="1:15">
      <c r="A195" s="78" t="s">
        <v>2341</v>
      </c>
      <c r="B195" s="78" t="s">
        <v>2662</v>
      </c>
      <c r="C195" s="3">
        <v>3641</v>
      </c>
      <c r="D195" s="75" t="s">
        <v>1013</v>
      </c>
      <c r="E195" s="103">
        <v>474.14</v>
      </c>
      <c r="F195" s="103">
        <v>0</v>
      </c>
      <c r="G195" s="103">
        <v>0</v>
      </c>
      <c r="H195" s="103">
        <v>0</v>
      </c>
      <c r="I195" s="103">
        <v>0</v>
      </c>
      <c r="J195" s="133">
        <f t="shared" si="4"/>
        <v>474.14</v>
      </c>
      <c r="K195" s="138" t="str">
        <f>IFERROR(VLOOKUP(C195,'CEDARS School FRPL'!$C$4:$H$2392, 6, FALSE), "No")</f>
        <v>Yes</v>
      </c>
      <c r="L195" s="97">
        <f>VLOOKUP($C195,'CEDARS School FRPL'!$C$4:$G$2348,3,FALSE)</f>
        <v>0.69630000000000003</v>
      </c>
      <c r="N195" s="170"/>
      <c r="O195" s="139"/>
    </row>
    <row r="196" spans="1:15">
      <c r="A196" s="78" t="s">
        <v>2341</v>
      </c>
      <c r="B196" s="78" t="s">
        <v>2662</v>
      </c>
      <c r="C196" s="3">
        <v>3109</v>
      </c>
      <c r="D196" s="75" t="s">
        <v>1011</v>
      </c>
      <c r="E196" s="103">
        <v>1146.56</v>
      </c>
      <c r="F196" s="103">
        <v>0</v>
      </c>
      <c r="G196" s="103">
        <v>65.789999999999992</v>
      </c>
      <c r="H196" s="103">
        <v>0</v>
      </c>
      <c r="I196" s="103">
        <v>0</v>
      </c>
      <c r="J196" s="133">
        <f t="shared" ref="J196:J259" si="5">SUM(E196:I196)</f>
        <v>1212.3499999999999</v>
      </c>
      <c r="K196" s="138" t="str">
        <f>IFERROR(VLOOKUP(C196,'CEDARS School FRPL'!$C$4:$H$2392, 6, FALSE), "No")</f>
        <v>Yes</v>
      </c>
      <c r="L196" s="97">
        <f>VLOOKUP($C196,'CEDARS School FRPL'!$C$4:$G$2348,3,FALSE)</f>
        <v>0.60340000000000005</v>
      </c>
      <c r="N196" s="170"/>
      <c r="O196" s="139"/>
    </row>
    <row r="197" spans="1:15">
      <c r="A197" s="78" t="s">
        <v>2341</v>
      </c>
      <c r="B197" s="78" t="s">
        <v>2662</v>
      </c>
      <c r="C197" s="3">
        <v>1749</v>
      </c>
      <c r="D197" s="75" t="s">
        <v>1008</v>
      </c>
      <c r="E197" s="103">
        <v>58.98</v>
      </c>
      <c r="F197" s="103">
        <v>0</v>
      </c>
      <c r="G197" s="103">
        <v>0</v>
      </c>
      <c r="H197" s="103">
        <v>0</v>
      </c>
      <c r="I197" s="103">
        <v>0</v>
      </c>
      <c r="J197" s="133">
        <f t="shared" si="5"/>
        <v>58.98</v>
      </c>
      <c r="K197" s="138" t="str">
        <f>IFERROR(VLOOKUP(C197,'CEDARS School FRPL'!$C$4:$H$2392, 6, FALSE), "No")</f>
        <v>No</v>
      </c>
      <c r="L197" s="97">
        <f>VLOOKUP($C197,'CEDARS School FRPL'!$C$4:$G$2348,3,FALSE)</f>
        <v>0.32500000000000001</v>
      </c>
      <c r="N197" s="170"/>
      <c r="O197" s="139"/>
    </row>
    <row r="198" spans="1:15">
      <c r="A198" s="78" t="s">
        <v>2341</v>
      </c>
      <c r="B198" s="78" t="s">
        <v>2662</v>
      </c>
      <c r="C198" s="3">
        <v>3108</v>
      </c>
      <c r="D198" s="75" t="s">
        <v>1010</v>
      </c>
      <c r="E198" s="103">
        <v>307</v>
      </c>
      <c r="F198" s="103">
        <v>0</v>
      </c>
      <c r="G198" s="103">
        <v>0</v>
      </c>
      <c r="H198" s="103">
        <v>0</v>
      </c>
      <c r="I198" s="103">
        <v>0</v>
      </c>
      <c r="J198" s="133">
        <f t="shared" si="5"/>
        <v>307</v>
      </c>
      <c r="K198" s="138" t="str">
        <f>IFERROR(VLOOKUP(C198,'CEDARS School FRPL'!$C$4:$H$2392, 6, FALSE), "No")</f>
        <v>Yes</v>
      </c>
      <c r="L198" s="97">
        <f>VLOOKUP($C198,'CEDARS School FRPL'!$C$4:$G$2348,3,FALSE)</f>
        <v>0.54039999999999999</v>
      </c>
      <c r="N198" s="170"/>
      <c r="O198" s="139"/>
    </row>
    <row r="199" spans="1:15">
      <c r="A199" s="78" t="s">
        <v>2341</v>
      </c>
      <c r="B199" s="78" t="s">
        <v>2662</v>
      </c>
      <c r="C199" s="3">
        <v>4421</v>
      </c>
      <c r="D199" s="75" t="s">
        <v>1014</v>
      </c>
      <c r="E199" s="103">
        <v>316.86</v>
      </c>
      <c r="F199" s="103">
        <v>0</v>
      </c>
      <c r="G199" s="103">
        <v>0</v>
      </c>
      <c r="H199" s="103">
        <v>0</v>
      </c>
      <c r="I199" s="103">
        <v>0</v>
      </c>
      <c r="J199" s="133">
        <f t="shared" si="5"/>
        <v>316.86</v>
      </c>
      <c r="K199" s="138" t="str">
        <f>IFERROR(VLOOKUP(C199,'CEDARS School FRPL'!$C$4:$H$2392, 6, FALSE), "No")</f>
        <v>No</v>
      </c>
      <c r="L199" s="97">
        <f>VLOOKUP($C199,'CEDARS School FRPL'!$C$4:$G$2348,3,FALSE)</f>
        <v>0.435</v>
      </c>
      <c r="N199" s="170"/>
      <c r="O199" s="139"/>
    </row>
    <row r="200" spans="1:15">
      <c r="A200" s="78" t="s">
        <v>2341</v>
      </c>
      <c r="B200" s="78" t="s">
        <v>2662</v>
      </c>
      <c r="C200" s="3">
        <v>4441</v>
      </c>
      <c r="D200" s="75" t="s">
        <v>1015</v>
      </c>
      <c r="E200" s="103">
        <v>804.96</v>
      </c>
      <c r="F200" s="103">
        <v>0</v>
      </c>
      <c r="G200" s="103">
        <v>0</v>
      </c>
      <c r="H200" s="103">
        <v>0</v>
      </c>
      <c r="I200" s="103">
        <v>0</v>
      </c>
      <c r="J200" s="133">
        <f t="shared" si="5"/>
        <v>804.96</v>
      </c>
      <c r="K200" s="138" t="str">
        <f>IFERROR(VLOOKUP(C200,'CEDARS School FRPL'!$C$4:$H$2392, 6, FALSE), "No")</f>
        <v>Yes</v>
      </c>
      <c r="L200" s="97">
        <f>VLOOKUP($C200,'CEDARS School FRPL'!$C$4:$G$2348,3,FALSE)</f>
        <v>0.64280000000000004</v>
      </c>
      <c r="N200" s="170"/>
      <c r="O200" s="139"/>
    </row>
    <row r="201" spans="1:15">
      <c r="A201" s="78" t="s">
        <v>2341</v>
      </c>
      <c r="B201" s="78" t="s">
        <v>2662</v>
      </c>
      <c r="C201" s="3">
        <v>3171</v>
      </c>
      <c r="D201" s="75" t="s">
        <v>1012</v>
      </c>
      <c r="E201" s="103">
        <v>227.57</v>
      </c>
      <c r="F201" s="103">
        <v>0</v>
      </c>
      <c r="G201" s="103">
        <v>0</v>
      </c>
      <c r="H201" s="103">
        <v>0</v>
      </c>
      <c r="I201" s="103">
        <v>0</v>
      </c>
      <c r="J201" s="133">
        <f t="shared" si="5"/>
        <v>227.57</v>
      </c>
      <c r="K201" s="138" t="str">
        <f>IFERROR(VLOOKUP(C201,'CEDARS School FRPL'!$C$4:$H$2392, 6, FALSE), "No")</f>
        <v>Yes</v>
      </c>
      <c r="L201" s="97">
        <f>VLOOKUP($C201,'CEDARS School FRPL'!$C$4:$G$2348,3,FALSE)</f>
        <v>0.60829999999999995</v>
      </c>
      <c r="N201" s="170"/>
      <c r="O201" s="139"/>
    </row>
    <row r="202" spans="1:15">
      <c r="A202" s="78" t="s">
        <v>2341</v>
      </c>
      <c r="B202" s="78" t="s">
        <v>2662</v>
      </c>
      <c r="C202" s="3">
        <v>1737</v>
      </c>
      <c r="D202" s="75" t="s">
        <v>1007</v>
      </c>
      <c r="E202" s="103">
        <v>102.44</v>
      </c>
      <c r="F202" s="103">
        <v>0</v>
      </c>
      <c r="G202" s="103">
        <v>2.04</v>
      </c>
      <c r="H202" s="103">
        <v>0</v>
      </c>
      <c r="I202" s="103">
        <v>0</v>
      </c>
      <c r="J202" s="133">
        <f t="shared" si="5"/>
        <v>104.48</v>
      </c>
      <c r="K202" s="138" t="str">
        <f>IFERROR(VLOOKUP(C202,'CEDARS School FRPL'!$C$4:$H$2392, 6, FALSE), "No")</f>
        <v>Yes</v>
      </c>
      <c r="L202" s="97">
        <f>VLOOKUP($C202,'CEDARS School FRPL'!$C$4:$G$2348,3,FALSE)</f>
        <v>0.7177</v>
      </c>
      <c r="N202" s="170"/>
      <c r="O202" s="139"/>
    </row>
    <row r="203" spans="1:15">
      <c r="A203" s="78" t="s">
        <v>2341</v>
      </c>
      <c r="B203" s="78" t="s">
        <v>2662</v>
      </c>
      <c r="C203" s="3">
        <v>2853</v>
      </c>
      <c r="D203" s="75" t="s">
        <v>3032</v>
      </c>
      <c r="E203" s="103">
        <v>393.57</v>
      </c>
      <c r="F203" s="103">
        <v>0</v>
      </c>
      <c r="G203" s="103">
        <v>0</v>
      </c>
      <c r="H203" s="103">
        <v>0</v>
      </c>
      <c r="I203" s="103">
        <v>0</v>
      </c>
      <c r="J203" s="133">
        <f t="shared" si="5"/>
        <v>393.57</v>
      </c>
      <c r="K203" s="138" t="str">
        <f>IFERROR(VLOOKUP(C203,'CEDARS School FRPL'!$C$4:$H$2392, 6, FALSE), "No")</f>
        <v>Yes</v>
      </c>
      <c r="L203" s="97">
        <f>VLOOKUP($C203,'CEDARS School FRPL'!$C$4:$G$2348,3,FALSE)</f>
        <v>0.56699999999999995</v>
      </c>
      <c r="N203" s="170"/>
      <c r="O203" s="139"/>
    </row>
    <row r="204" spans="1:15">
      <c r="A204" s="78" t="s">
        <v>2341</v>
      </c>
      <c r="B204" s="78" t="s">
        <v>2662</v>
      </c>
      <c r="C204" s="3">
        <v>2613</v>
      </c>
      <c r="D204" s="75" t="s">
        <v>1009</v>
      </c>
      <c r="E204" s="103">
        <v>311.14</v>
      </c>
      <c r="F204" s="103">
        <v>0</v>
      </c>
      <c r="G204" s="103">
        <v>0</v>
      </c>
      <c r="H204" s="103">
        <v>0</v>
      </c>
      <c r="I204" s="103">
        <v>0</v>
      </c>
      <c r="J204" s="133">
        <f t="shared" si="5"/>
        <v>311.14</v>
      </c>
      <c r="K204" s="138" t="str">
        <f>IFERROR(VLOOKUP(C204,'CEDARS School FRPL'!$C$4:$H$2392, 6, FALSE), "No")</f>
        <v>Yes</v>
      </c>
      <c r="L204" s="97">
        <f>VLOOKUP($C204,'CEDARS School FRPL'!$C$4:$G$2348,3,FALSE)</f>
        <v>0.68189999999999995</v>
      </c>
      <c r="N204" s="170"/>
      <c r="O204" s="139"/>
    </row>
    <row r="205" spans="1:15">
      <c r="A205" s="78" t="s">
        <v>2341</v>
      </c>
      <c r="B205" s="78" t="s">
        <v>2662</v>
      </c>
      <c r="C205" s="3">
        <v>4038</v>
      </c>
      <c r="D205" s="75" t="s">
        <v>2588</v>
      </c>
      <c r="E205" s="103">
        <v>262.35000000000002</v>
      </c>
      <c r="F205" s="103">
        <v>0</v>
      </c>
      <c r="G205" s="103">
        <v>0</v>
      </c>
      <c r="H205" s="103">
        <v>0</v>
      </c>
      <c r="I205" s="103">
        <v>0</v>
      </c>
      <c r="J205" s="133">
        <f t="shared" si="5"/>
        <v>262.35000000000002</v>
      </c>
      <c r="K205" s="138" t="str">
        <f>IFERROR(VLOOKUP(C205,'CEDARS School FRPL'!$C$4:$H$2392, 6, FALSE), "No")</f>
        <v>No</v>
      </c>
      <c r="L205" s="97">
        <f>VLOOKUP($C205,'CEDARS School FRPL'!$C$4:$G$2348,3,FALSE)</f>
        <v>0.2238</v>
      </c>
      <c r="N205" s="170"/>
      <c r="O205" s="139"/>
    </row>
    <row r="206" spans="1:15">
      <c r="A206" s="78" t="s">
        <v>2394</v>
      </c>
      <c r="B206" s="78" t="s">
        <v>2663</v>
      </c>
      <c r="C206" s="3">
        <v>5272</v>
      </c>
      <c r="D206" s="75" t="s">
        <v>1231</v>
      </c>
      <c r="E206" s="103">
        <v>16.46</v>
      </c>
      <c r="F206" s="103">
        <v>0</v>
      </c>
      <c r="G206" s="103">
        <v>0</v>
      </c>
      <c r="H206" s="103">
        <v>0</v>
      </c>
      <c r="I206" s="103">
        <v>0</v>
      </c>
      <c r="J206" s="133">
        <f t="shared" si="5"/>
        <v>16.46</v>
      </c>
      <c r="K206" s="138" t="str">
        <f>IFERROR(VLOOKUP(C206,'CEDARS School FRPL'!$C$4:$H$2392, 6, FALSE), "No")</f>
        <v>Yes</v>
      </c>
      <c r="L206" s="97">
        <f>VLOOKUP($C206,'CEDARS School FRPL'!$C$4:$G$2348,3,FALSE)</f>
        <v>0.91879999999999995</v>
      </c>
      <c r="N206" s="170"/>
      <c r="O206" s="139"/>
    </row>
    <row r="207" spans="1:15">
      <c r="A207" s="78" t="s">
        <v>2394</v>
      </c>
      <c r="B207" s="78" t="s">
        <v>2663</v>
      </c>
      <c r="C207" s="3">
        <v>3293</v>
      </c>
      <c r="D207" s="75" t="s">
        <v>1229</v>
      </c>
      <c r="E207" s="103">
        <v>371.29</v>
      </c>
      <c r="F207" s="103">
        <v>45.29</v>
      </c>
      <c r="G207" s="103">
        <v>0</v>
      </c>
      <c r="H207" s="103">
        <v>0</v>
      </c>
      <c r="I207" s="103">
        <v>0</v>
      </c>
      <c r="J207" s="133">
        <f t="shared" si="5"/>
        <v>416.58000000000004</v>
      </c>
      <c r="K207" s="138" t="str">
        <f>IFERROR(VLOOKUP(C207,'CEDARS School FRPL'!$C$4:$H$2392, 6, FALSE), "No")</f>
        <v>Yes</v>
      </c>
      <c r="L207" s="97">
        <f>VLOOKUP($C207,'CEDARS School FRPL'!$C$4:$G$2348,3,FALSE)</f>
        <v>0.90669999999999995</v>
      </c>
      <c r="N207" s="170"/>
      <c r="O207" s="139"/>
    </row>
    <row r="208" spans="1:15">
      <c r="A208" s="78" t="s">
        <v>2394</v>
      </c>
      <c r="B208" s="78" t="s">
        <v>2663</v>
      </c>
      <c r="C208" s="3">
        <v>2800</v>
      </c>
      <c r="D208" s="75" t="s">
        <v>1228</v>
      </c>
      <c r="E208" s="103">
        <v>293.92</v>
      </c>
      <c r="F208" s="103">
        <v>0</v>
      </c>
      <c r="G208" s="103">
        <v>39.22</v>
      </c>
      <c r="H208" s="103">
        <v>0</v>
      </c>
      <c r="I208" s="103">
        <v>0</v>
      </c>
      <c r="J208" s="133">
        <f t="shared" si="5"/>
        <v>333.14</v>
      </c>
      <c r="K208" s="138" t="str">
        <f>IFERROR(VLOOKUP(C208,'CEDARS School FRPL'!$C$4:$H$2392, 6, FALSE), "No")</f>
        <v>Yes</v>
      </c>
      <c r="L208" s="97">
        <f>VLOOKUP($C208,'CEDARS School FRPL'!$C$4:$G$2348,3,FALSE)</f>
        <v>0.87919999999999998</v>
      </c>
      <c r="N208" s="170"/>
      <c r="O208" s="139"/>
    </row>
    <row r="209" spans="1:15">
      <c r="A209" s="78" t="s">
        <v>2394</v>
      </c>
      <c r="B209" s="78" t="s">
        <v>2663</v>
      </c>
      <c r="C209" s="3">
        <v>4223</v>
      </c>
      <c r="D209" s="75" t="s">
        <v>1230</v>
      </c>
      <c r="E209" s="103">
        <v>240.89</v>
      </c>
      <c r="F209" s="103">
        <v>0</v>
      </c>
      <c r="G209" s="103">
        <v>0</v>
      </c>
      <c r="H209" s="103">
        <v>0</v>
      </c>
      <c r="I209" s="103">
        <v>0</v>
      </c>
      <c r="J209" s="133">
        <f t="shared" si="5"/>
        <v>240.89</v>
      </c>
      <c r="K209" s="138" t="str">
        <f>IFERROR(VLOOKUP(C209,'CEDARS School FRPL'!$C$4:$H$2392, 6, FALSE), "No")</f>
        <v>Yes</v>
      </c>
      <c r="L209" s="97">
        <f>VLOOKUP($C209,'CEDARS School FRPL'!$C$4:$G$2348,3,FALSE)</f>
        <v>0.89649999999999996</v>
      </c>
      <c r="N209" s="170"/>
      <c r="O209" s="139"/>
    </row>
    <row r="210" spans="1:15">
      <c r="A210" s="78" t="s">
        <v>2273</v>
      </c>
      <c r="B210" s="78" t="s">
        <v>2664</v>
      </c>
      <c r="C210" s="3">
        <v>1900</v>
      </c>
      <c r="D210" s="75" t="s">
        <v>337</v>
      </c>
      <c r="E210" s="103">
        <v>30.57</v>
      </c>
      <c r="F210" s="103">
        <v>0</v>
      </c>
      <c r="G210" s="103">
        <v>0</v>
      </c>
      <c r="H210" s="103">
        <v>0</v>
      </c>
      <c r="I210" s="103">
        <v>0</v>
      </c>
      <c r="J210" s="133">
        <f t="shared" si="5"/>
        <v>30.57</v>
      </c>
      <c r="K210" s="138" t="str">
        <f>IFERROR(VLOOKUP(C210,'CEDARS School FRPL'!$C$4:$H$2392, 6, FALSE), "No")</f>
        <v>Yes</v>
      </c>
      <c r="L210" s="97">
        <f>VLOOKUP($C210,'CEDARS School FRPL'!$C$4:$G$2348,3,FALSE)</f>
        <v>0.94469999999999998</v>
      </c>
      <c r="N210" s="170"/>
      <c r="O210" s="139"/>
    </row>
    <row r="211" spans="1:15">
      <c r="A211" s="78" t="s">
        <v>2273</v>
      </c>
      <c r="B211" s="78" t="s">
        <v>2664</v>
      </c>
      <c r="C211" s="3">
        <v>2562</v>
      </c>
      <c r="D211" s="75" t="s">
        <v>338</v>
      </c>
      <c r="E211" s="103">
        <v>293.57</v>
      </c>
      <c r="F211" s="103">
        <v>29.29</v>
      </c>
      <c r="G211" s="103">
        <v>0</v>
      </c>
      <c r="H211" s="103">
        <v>0</v>
      </c>
      <c r="I211" s="103">
        <v>0</v>
      </c>
      <c r="J211" s="133">
        <f t="shared" si="5"/>
        <v>322.86</v>
      </c>
      <c r="K211" s="138" t="str">
        <f>IFERROR(VLOOKUP(C211,'CEDARS School FRPL'!$C$4:$H$2392, 6, FALSE), "No")</f>
        <v>Yes</v>
      </c>
      <c r="L211" s="97">
        <f>VLOOKUP($C211,'CEDARS School FRPL'!$C$4:$G$2348,3,FALSE)</f>
        <v>0.92589999999999995</v>
      </c>
      <c r="N211" s="170"/>
      <c r="O211" s="139"/>
    </row>
    <row r="212" spans="1:15">
      <c r="A212" s="78" t="s">
        <v>2273</v>
      </c>
      <c r="B212" s="78" t="s">
        <v>2664</v>
      </c>
      <c r="C212" s="3">
        <v>2788</v>
      </c>
      <c r="D212" s="75" t="s">
        <v>339</v>
      </c>
      <c r="E212" s="103">
        <v>219.84</v>
      </c>
      <c r="F212" s="103">
        <v>0</v>
      </c>
      <c r="G212" s="103">
        <v>0</v>
      </c>
      <c r="H212" s="103">
        <v>0</v>
      </c>
      <c r="I212" s="103">
        <v>0</v>
      </c>
      <c r="J212" s="133">
        <f t="shared" si="5"/>
        <v>219.84</v>
      </c>
      <c r="K212" s="138" t="str">
        <f>IFERROR(VLOOKUP(C212,'CEDARS School FRPL'!$C$4:$H$2392, 6, FALSE), "No")</f>
        <v>Yes</v>
      </c>
      <c r="L212" s="97">
        <f>VLOOKUP($C212,'CEDARS School FRPL'!$C$4:$G$2348,3,FALSE)</f>
        <v>0.94169999999999998</v>
      </c>
      <c r="N212" s="170"/>
      <c r="O212" s="139"/>
    </row>
    <row r="213" spans="1:15">
      <c r="A213" s="78" t="s">
        <v>2273</v>
      </c>
      <c r="B213" s="78" t="s">
        <v>2664</v>
      </c>
      <c r="C213" s="3">
        <v>4213</v>
      </c>
      <c r="D213" s="75" t="s">
        <v>340</v>
      </c>
      <c r="E213" s="103">
        <v>159.86000000000001</v>
      </c>
      <c r="F213" s="103">
        <v>0</v>
      </c>
      <c r="G213" s="103">
        <v>0</v>
      </c>
      <c r="H213" s="103">
        <v>0</v>
      </c>
      <c r="I213" s="103">
        <v>0</v>
      </c>
      <c r="J213" s="133">
        <f t="shared" si="5"/>
        <v>159.86000000000001</v>
      </c>
      <c r="K213" s="138" t="str">
        <f>IFERROR(VLOOKUP(C213,'CEDARS School FRPL'!$C$4:$H$2392, 6, FALSE), "No")</f>
        <v>Yes</v>
      </c>
      <c r="L213" s="97">
        <f>VLOOKUP($C213,'CEDARS School FRPL'!$C$4:$G$2348,3,FALSE)</f>
        <v>0.92759999999999998</v>
      </c>
      <c r="N213" s="170"/>
      <c r="O213" s="139"/>
    </row>
    <row r="214" spans="1:15">
      <c r="A214" s="78" t="s">
        <v>2315</v>
      </c>
      <c r="B214" s="78" t="s">
        <v>2665</v>
      </c>
      <c r="C214" s="3">
        <v>2836</v>
      </c>
      <c r="D214" s="75" t="s">
        <v>532</v>
      </c>
      <c r="E214" s="103">
        <v>68.069999999999993</v>
      </c>
      <c r="F214" s="103">
        <v>4.8600000000000003</v>
      </c>
      <c r="G214" s="103">
        <v>0</v>
      </c>
      <c r="H214" s="103">
        <v>0</v>
      </c>
      <c r="I214" s="103">
        <v>0</v>
      </c>
      <c r="J214" s="133">
        <f t="shared" si="5"/>
        <v>72.929999999999993</v>
      </c>
      <c r="K214" s="138" t="str">
        <f>IFERROR(VLOOKUP(C214,'CEDARS School FRPL'!$C$4:$H$2392, 6, FALSE), "No")</f>
        <v>Yes</v>
      </c>
      <c r="L214" s="97">
        <f>VLOOKUP($C214,'CEDARS School FRPL'!$C$4:$G$2348,3,FALSE)</f>
        <v>0.75780000000000003</v>
      </c>
      <c r="N214" s="170"/>
      <c r="O214" s="139"/>
    </row>
    <row r="215" spans="1:15">
      <c r="A215" s="78" t="s">
        <v>2429</v>
      </c>
      <c r="B215" s="78" t="s">
        <v>2666</v>
      </c>
      <c r="C215" s="3">
        <v>3603</v>
      </c>
      <c r="D215" s="75" t="s">
        <v>1533</v>
      </c>
      <c r="E215" s="103">
        <v>392.14</v>
      </c>
      <c r="F215" s="103">
        <v>0</v>
      </c>
      <c r="G215" s="103">
        <v>0</v>
      </c>
      <c r="H215" s="103">
        <v>0</v>
      </c>
      <c r="I215" s="103">
        <v>0</v>
      </c>
      <c r="J215" s="133">
        <f t="shared" si="5"/>
        <v>392.14</v>
      </c>
      <c r="K215" s="138" t="str">
        <f>IFERROR(VLOOKUP(C215,'CEDARS School FRPL'!$C$4:$H$2392, 6, FALSE), "No")</f>
        <v>Yes</v>
      </c>
      <c r="L215" s="97">
        <f>VLOOKUP($C215,'CEDARS School FRPL'!$C$4:$G$2348,3,FALSE)</f>
        <v>0.77880000000000005</v>
      </c>
      <c r="N215" s="170"/>
      <c r="O215" s="139"/>
    </row>
    <row r="216" spans="1:15">
      <c r="A216" s="78" t="s">
        <v>2429</v>
      </c>
      <c r="B216" s="78" t="s">
        <v>2666</v>
      </c>
      <c r="C216" s="3">
        <v>4412</v>
      </c>
      <c r="D216" s="75" t="s">
        <v>1534</v>
      </c>
      <c r="E216" s="103">
        <v>404.29</v>
      </c>
      <c r="F216" s="103">
        <v>4.43</v>
      </c>
      <c r="G216" s="103">
        <v>0</v>
      </c>
      <c r="H216" s="103">
        <v>0</v>
      </c>
      <c r="I216" s="103">
        <v>0</v>
      </c>
      <c r="J216" s="133">
        <f t="shared" si="5"/>
        <v>408.72</v>
      </c>
      <c r="K216" s="138" t="str">
        <f>IFERROR(VLOOKUP(C216,'CEDARS School FRPL'!$C$4:$H$2392, 6, FALSE), "No")</f>
        <v>No</v>
      </c>
      <c r="L216" s="97">
        <f>VLOOKUP($C216,'CEDARS School FRPL'!$C$4:$G$2348,3,FALSE)</f>
        <v>0.43790000000000001</v>
      </c>
      <c r="N216" s="170"/>
      <c r="O216" s="139"/>
    </row>
    <row r="217" spans="1:15">
      <c r="A217" s="78" t="s">
        <v>2429</v>
      </c>
      <c r="B217" s="78" t="s">
        <v>2666</v>
      </c>
      <c r="C217" s="3">
        <v>2362</v>
      </c>
      <c r="D217" s="75" t="s">
        <v>1529</v>
      </c>
      <c r="E217" s="103">
        <v>1009.92</v>
      </c>
      <c r="F217" s="103">
        <v>0</v>
      </c>
      <c r="G217" s="103">
        <v>62.49</v>
      </c>
      <c r="H217" s="103">
        <v>0</v>
      </c>
      <c r="I217" s="103">
        <v>0</v>
      </c>
      <c r="J217" s="133">
        <f t="shared" si="5"/>
        <v>1072.4099999999999</v>
      </c>
      <c r="K217" s="138" t="str">
        <f>IFERROR(VLOOKUP(C217,'CEDARS School FRPL'!$C$4:$H$2392, 6, FALSE), "No")</f>
        <v>Yes</v>
      </c>
      <c r="L217" s="97">
        <f>VLOOKUP($C217,'CEDARS School FRPL'!$C$4:$G$2348,3,FALSE)</f>
        <v>0.53149999999999997</v>
      </c>
      <c r="N217" s="170"/>
      <c r="O217" s="139"/>
    </row>
    <row r="218" spans="1:15">
      <c r="A218" s="78" t="s">
        <v>2429</v>
      </c>
      <c r="B218" s="78" t="s">
        <v>2666</v>
      </c>
      <c r="C218" s="3">
        <v>1928</v>
      </c>
      <c r="D218" s="75" t="s">
        <v>1528</v>
      </c>
      <c r="E218" s="103">
        <v>17.07</v>
      </c>
      <c r="F218" s="103">
        <v>0</v>
      </c>
      <c r="G218" s="103">
        <v>0</v>
      </c>
      <c r="H218" s="103">
        <v>0</v>
      </c>
      <c r="I218" s="103">
        <v>0</v>
      </c>
      <c r="J218" s="133">
        <f t="shared" si="5"/>
        <v>17.07</v>
      </c>
      <c r="K218" s="138" t="str">
        <f>IFERROR(VLOOKUP(C218,'CEDARS School FRPL'!$C$4:$H$2392, 6, FALSE), "No")</f>
        <v>Yes</v>
      </c>
      <c r="L218" s="97">
        <f>VLOOKUP($C218,'CEDARS School FRPL'!$C$4:$G$2348,3,FALSE)</f>
        <v>0.77759999999999996</v>
      </c>
      <c r="N218" s="170"/>
      <c r="O218" s="139"/>
    </row>
    <row r="219" spans="1:15">
      <c r="A219" s="78" t="s">
        <v>2429</v>
      </c>
      <c r="B219" s="78" t="s">
        <v>2666</v>
      </c>
      <c r="C219" s="3">
        <v>2379</v>
      </c>
      <c r="D219" s="75" t="s">
        <v>1530</v>
      </c>
      <c r="E219" s="103">
        <v>386.03</v>
      </c>
      <c r="F219" s="103">
        <v>0</v>
      </c>
      <c r="G219" s="103">
        <v>0</v>
      </c>
      <c r="H219" s="103">
        <v>0</v>
      </c>
      <c r="I219" s="103">
        <v>0</v>
      </c>
      <c r="J219" s="133">
        <f t="shared" si="5"/>
        <v>386.03</v>
      </c>
      <c r="K219" s="138" t="str">
        <f>IFERROR(VLOOKUP(C219,'CEDARS School FRPL'!$C$4:$H$2392, 6, FALSE), "No")</f>
        <v>No</v>
      </c>
      <c r="L219" s="97">
        <f>VLOOKUP($C219,'CEDARS School FRPL'!$C$4:$G$2348,3,FALSE)</f>
        <v>0.32550000000000001</v>
      </c>
      <c r="N219" s="170"/>
      <c r="O219" s="139"/>
    </row>
    <row r="220" spans="1:15">
      <c r="A220" s="78" t="s">
        <v>2429</v>
      </c>
      <c r="B220" s="78" t="s">
        <v>2666</v>
      </c>
      <c r="C220" s="3">
        <v>3251</v>
      </c>
      <c r="D220" s="75" t="s">
        <v>1532</v>
      </c>
      <c r="E220" s="103">
        <v>594.29</v>
      </c>
      <c r="F220" s="103">
        <v>0</v>
      </c>
      <c r="G220" s="103">
        <v>0</v>
      </c>
      <c r="H220" s="103">
        <v>0</v>
      </c>
      <c r="I220" s="103">
        <v>0</v>
      </c>
      <c r="J220" s="133">
        <f t="shared" si="5"/>
        <v>594.29</v>
      </c>
      <c r="K220" s="138" t="str">
        <f>IFERROR(VLOOKUP(C220,'CEDARS School FRPL'!$C$4:$H$2392, 6, FALSE), "No")</f>
        <v>Yes</v>
      </c>
      <c r="L220" s="97">
        <f>VLOOKUP($C220,'CEDARS School FRPL'!$C$4:$G$2348,3,FALSE)</f>
        <v>0.68899999999999995</v>
      </c>
      <c r="N220" s="170"/>
      <c r="O220" s="139"/>
    </row>
    <row r="221" spans="1:15">
      <c r="A221" t="s">
        <v>2429</v>
      </c>
      <c r="B221" s="78" t="s">
        <v>2666</v>
      </c>
      <c r="C221" s="3">
        <v>5525</v>
      </c>
      <c r="D221" s="75" t="s">
        <v>2990</v>
      </c>
      <c r="E221" s="103">
        <v>0</v>
      </c>
      <c r="F221" s="103">
        <v>0</v>
      </c>
      <c r="G221" s="103">
        <v>0</v>
      </c>
      <c r="H221" s="103">
        <v>10.14</v>
      </c>
      <c r="I221" s="103">
        <v>0</v>
      </c>
      <c r="J221" s="133">
        <f t="shared" si="5"/>
        <v>10.14</v>
      </c>
      <c r="K221" s="138" t="str">
        <f>IFERROR(VLOOKUP(C221,'CEDARS School FRPL'!$C$4:$H$2392, 6, FALSE), "No")</f>
        <v>Yes</v>
      </c>
      <c r="L221" s="97">
        <f>VLOOKUP($C221,'CEDARS School FRPL'!$C$4:$G$2348,3,FALSE)</f>
        <v>0.60750000000000004</v>
      </c>
      <c r="N221" s="170"/>
      <c r="O221" s="139"/>
    </row>
    <row r="222" spans="1:15">
      <c r="A222" s="78" t="s">
        <v>2429</v>
      </c>
      <c r="B222" s="78" t="s">
        <v>2666</v>
      </c>
      <c r="C222" s="3">
        <v>2946</v>
      </c>
      <c r="D222" s="75" t="s">
        <v>1531</v>
      </c>
      <c r="E222" s="103">
        <v>388.14</v>
      </c>
      <c r="F222" s="103">
        <v>0</v>
      </c>
      <c r="G222" s="103">
        <v>0</v>
      </c>
      <c r="H222" s="103">
        <v>0</v>
      </c>
      <c r="I222" s="103">
        <v>0</v>
      </c>
      <c r="J222" s="133">
        <f t="shared" si="5"/>
        <v>388.14</v>
      </c>
      <c r="K222" s="138" t="str">
        <f>IFERROR(VLOOKUP(C222,'CEDARS School FRPL'!$C$4:$H$2392, 6, FALSE), "No")</f>
        <v>Yes</v>
      </c>
      <c r="L222" s="97">
        <f>VLOOKUP($C222,'CEDARS School FRPL'!$C$4:$G$2348,3,FALSE)</f>
        <v>0.64049999999999996</v>
      </c>
      <c r="N222" s="170"/>
      <c r="O222" s="139"/>
    </row>
    <row r="223" spans="1:15">
      <c r="A223" s="78" t="s">
        <v>2261</v>
      </c>
      <c r="B223" s="78" t="s">
        <v>2667</v>
      </c>
      <c r="C223" s="3">
        <v>5702</v>
      </c>
      <c r="D223" s="75" t="s">
        <v>3154</v>
      </c>
      <c r="E223" s="103">
        <v>184.23</v>
      </c>
      <c r="F223" s="103">
        <v>0</v>
      </c>
      <c r="G223" s="103">
        <v>3.0999999999999996</v>
      </c>
      <c r="H223" s="103">
        <v>0</v>
      </c>
      <c r="I223" s="103">
        <v>0</v>
      </c>
      <c r="J223" s="133">
        <f t="shared" si="5"/>
        <v>187.32999999999998</v>
      </c>
      <c r="K223" s="138" t="str">
        <f>IFERROR(VLOOKUP(C223,'CEDARS School FRPL'!$C$4:$H$2392, 6, FALSE), "No")</f>
        <v>No</v>
      </c>
      <c r="L223" s="97">
        <f>VLOOKUP($C223,'CEDARS School FRPL'!$C$4:$G$2348,3,FALSE)</f>
        <v>0.25459999999999999</v>
      </c>
      <c r="N223" s="170"/>
      <c r="O223" s="139"/>
    </row>
    <row r="224" spans="1:15">
      <c r="A224" s="78" t="s">
        <v>2261</v>
      </c>
      <c r="B224" s="78" t="s">
        <v>2667</v>
      </c>
      <c r="C224" s="3">
        <v>4567</v>
      </c>
      <c r="D224" s="75" t="s">
        <v>258</v>
      </c>
      <c r="E224" s="103">
        <v>1862.02</v>
      </c>
      <c r="F224" s="103">
        <v>0</v>
      </c>
      <c r="G224" s="103">
        <v>153.96</v>
      </c>
      <c r="H224" s="103">
        <v>0</v>
      </c>
      <c r="I224" s="103">
        <v>0</v>
      </c>
      <c r="J224" s="133">
        <f t="shared" si="5"/>
        <v>2015.98</v>
      </c>
      <c r="K224" s="138" t="str">
        <f>IFERROR(VLOOKUP(C224,'CEDARS School FRPL'!$C$4:$H$2392, 6, FALSE), "No")</f>
        <v>No</v>
      </c>
      <c r="L224" s="97">
        <f>VLOOKUP($C224,'CEDARS School FRPL'!$C$4:$G$2348,3,FALSE)</f>
        <v>0.1391</v>
      </c>
      <c r="N224" s="170"/>
      <c r="O224" s="139"/>
    </row>
    <row r="225" spans="1:15">
      <c r="A225" t="s">
        <v>2261</v>
      </c>
      <c r="B225" s="78" t="s">
        <v>2667</v>
      </c>
      <c r="C225" s="3">
        <v>5532</v>
      </c>
      <c r="D225" s="75" t="s">
        <v>2988</v>
      </c>
      <c r="E225" s="103">
        <v>0</v>
      </c>
      <c r="F225" s="103">
        <v>0</v>
      </c>
      <c r="G225" s="103">
        <v>0</v>
      </c>
      <c r="H225" s="103">
        <v>4.1399999999999997</v>
      </c>
      <c r="I225" s="103">
        <v>0</v>
      </c>
      <c r="J225" s="133">
        <f t="shared" si="5"/>
        <v>4.1399999999999997</v>
      </c>
      <c r="K225" s="138" t="str">
        <f>IFERROR(VLOOKUP(C225,'CEDARS School FRPL'!$C$4:$H$2392, 6, FALSE), "No")</f>
        <v>No</v>
      </c>
      <c r="L225" s="97">
        <f>VLOOKUP($C225,'CEDARS School FRPL'!$C$4:$G$2348,3,FALSE)</f>
        <v>0.375</v>
      </c>
      <c r="N225" s="170"/>
      <c r="O225" s="139"/>
    </row>
    <row r="226" spans="1:15">
      <c r="A226" s="78" t="s">
        <v>2261</v>
      </c>
      <c r="B226" s="78" t="s">
        <v>2667</v>
      </c>
      <c r="C226" s="3">
        <v>5533</v>
      </c>
      <c r="D226" s="75" t="s">
        <v>306</v>
      </c>
      <c r="E226" s="103">
        <v>173.51</v>
      </c>
      <c r="F226" s="103">
        <v>0</v>
      </c>
      <c r="G226" s="103">
        <v>8.9600000000000009</v>
      </c>
      <c r="H226" s="103">
        <v>0</v>
      </c>
      <c r="I226" s="103">
        <v>0</v>
      </c>
      <c r="J226" s="133">
        <f t="shared" si="5"/>
        <v>182.47</v>
      </c>
      <c r="K226" s="138" t="str">
        <f>IFERROR(VLOOKUP(C226,'CEDARS School FRPL'!$C$4:$H$2392, 6, FALSE), "No")</f>
        <v>No</v>
      </c>
      <c r="L226" s="97">
        <f>VLOOKUP($C226,'CEDARS School FRPL'!$C$4:$G$2348,3,FALSE)</f>
        <v>0.13819999999999999</v>
      </c>
      <c r="N226" s="170"/>
      <c r="O226" s="139"/>
    </row>
    <row r="227" spans="1:15">
      <c r="A227" s="78" t="s">
        <v>2261</v>
      </c>
      <c r="B227" s="78" t="s">
        <v>2667</v>
      </c>
      <c r="C227" s="3">
        <v>4182</v>
      </c>
      <c r="D227" s="75" t="s">
        <v>255</v>
      </c>
      <c r="E227" s="103">
        <v>515.30999999999995</v>
      </c>
      <c r="F227" s="103">
        <v>0</v>
      </c>
      <c r="G227" s="103">
        <v>0</v>
      </c>
      <c r="H227" s="103">
        <v>0</v>
      </c>
      <c r="I227" s="103">
        <v>0</v>
      </c>
      <c r="J227" s="133">
        <f t="shared" si="5"/>
        <v>515.30999999999995</v>
      </c>
      <c r="K227" s="138" t="str">
        <f>IFERROR(VLOOKUP(C227,'CEDARS School FRPL'!$C$4:$H$2392, 6, FALSE), "No")</f>
        <v>No</v>
      </c>
      <c r="L227" s="97">
        <f>VLOOKUP($C227,'CEDARS School FRPL'!$C$4:$G$2348,3,FALSE)</f>
        <v>0.13619999999999999</v>
      </c>
      <c r="N227" s="170"/>
      <c r="O227" s="139"/>
    </row>
    <row r="228" spans="1:15">
      <c r="A228" s="78" t="s">
        <v>2261</v>
      </c>
      <c r="B228" s="78" t="s">
        <v>2667</v>
      </c>
      <c r="C228" s="3">
        <v>5158</v>
      </c>
      <c r="D228" s="75" t="s">
        <v>261</v>
      </c>
      <c r="E228" s="103">
        <v>461.2</v>
      </c>
      <c r="F228" s="103">
        <v>14.29</v>
      </c>
      <c r="G228" s="103">
        <v>0</v>
      </c>
      <c r="H228" s="103">
        <v>0</v>
      </c>
      <c r="I228" s="103">
        <v>0</v>
      </c>
      <c r="J228" s="133">
        <f t="shared" si="5"/>
        <v>475.49</v>
      </c>
      <c r="K228" s="138" t="str">
        <f>IFERROR(VLOOKUP(C228,'CEDARS School FRPL'!$C$4:$H$2392, 6, FALSE), "No")</f>
        <v>No</v>
      </c>
      <c r="L228" s="97">
        <f>VLOOKUP($C228,'CEDARS School FRPL'!$C$4:$G$2348,3,FALSE)</f>
        <v>0.13350000000000001</v>
      </c>
      <c r="N228" s="170"/>
      <c r="O228" s="139"/>
    </row>
    <row r="229" spans="1:15">
      <c r="A229" s="78" t="s">
        <v>2261</v>
      </c>
      <c r="B229" s="78" t="s">
        <v>2667</v>
      </c>
      <c r="C229" s="3">
        <v>5104</v>
      </c>
      <c r="D229" s="75" t="s">
        <v>260</v>
      </c>
      <c r="E229" s="103">
        <v>169.21</v>
      </c>
      <c r="F229" s="103">
        <v>0</v>
      </c>
      <c r="G229" s="103">
        <v>4.18</v>
      </c>
      <c r="H229" s="103">
        <v>0</v>
      </c>
      <c r="I229" s="103">
        <v>0</v>
      </c>
      <c r="J229" s="133">
        <f t="shared" si="5"/>
        <v>173.39000000000001</v>
      </c>
      <c r="K229" s="138" t="str">
        <f>IFERROR(VLOOKUP(C229,'CEDARS School FRPL'!$C$4:$H$2392, 6, FALSE), "No")</f>
        <v>No</v>
      </c>
      <c r="L229" s="97">
        <f>VLOOKUP($C229,'CEDARS School FRPL'!$C$4:$G$2348,3,FALSE)</f>
        <v>0.29210000000000003</v>
      </c>
      <c r="N229" s="170"/>
      <c r="O229" s="139"/>
    </row>
    <row r="230" spans="1:15">
      <c r="A230" s="78" t="s">
        <v>2261</v>
      </c>
      <c r="B230" s="78" t="s">
        <v>2667</v>
      </c>
      <c r="C230" s="3">
        <v>2725</v>
      </c>
      <c r="D230" s="75" t="s">
        <v>254</v>
      </c>
      <c r="E230" s="103">
        <v>502.36</v>
      </c>
      <c r="F230" s="103">
        <v>0</v>
      </c>
      <c r="G230" s="103">
        <v>0</v>
      </c>
      <c r="H230" s="103">
        <v>0</v>
      </c>
      <c r="I230" s="103">
        <v>0</v>
      </c>
      <c r="J230" s="133">
        <f t="shared" si="5"/>
        <v>502.36</v>
      </c>
      <c r="K230" s="138" t="str">
        <f>IFERROR(VLOOKUP(C230,'CEDARS School FRPL'!$C$4:$H$2392, 6, FALSE), "No")</f>
        <v>No</v>
      </c>
      <c r="L230" s="97">
        <f>VLOOKUP($C230,'CEDARS School FRPL'!$C$4:$G$2348,3,FALSE)</f>
        <v>0.19889999999999999</v>
      </c>
      <c r="N230" s="170"/>
      <c r="O230" s="139"/>
    </row>
    <row r="231" spans="1:15">
      <c r="A231" s="78" t="s">
        <v>2261</v>
      </c>
      <c r="B231" s="78" t="s">
        <v>2667</v>
      </c>
      <c r="C231" s="3">
        <v>3474</v>
      </c>
      <c r="D231" s="75" t="s">
        <v>2668</v>
      </c>
      <c r="E231" s="103">
        <v>359.5</v>
      </c>
      <c r="F231" s="103">
        <v>0</v>
      </c>
      <c r="G231" s="103">
        <v>0</v>
      </c>
      <c r="H231" s="103">
        <v>0</v>
      </c>
      <c r="I231" s="103">
        <v>0</v>
      </c>
      <c r="J231" s="133">
        <f t="shared" si="5"/>
        <v>359.5</v>
      </c>
      <c r="K231" s="138" t="str">
        <f>IFERROR(VLOOKUP(C231,'CEDARS School FRPL'!$C$4:$H$2392, 6, FALSE), "No")</f>
        <v>No</v>
      </c>
      <c r="L231" s="97">
        <f>VLOOKUP($C231,'CEDARS School FRPL'!$C$4:$G$2348,3,FALSE)</f>
        <v>0.20849999999999999</v>
      </c>
      <c r="N231" s="170"/>
      <c r="O231" s="139"/>
    </row>
    <row r="232" spans="1:15">
      <c r="A232" s="78" t="s">
        <v>2261</v>
      </c>
      <c r="B232" s="78" t="s">
        <v>2667</v>
      </c>
      <c r="C232" s="3">
        <v>5054</v>
      </c>
      <c r="D232" s="75" t="s">
        <v>259</v>
      </c>
      <c r="E232" s="103">
        <v>689.42</v>
      </c>
      <c r="F232" s="103">
        <v>0</v>
      </c>
      <c r="G232" s="103">
        <v>0</v>
      </c>
      <c r="H232" s="103">
        <v>0</v>
      </c>
      <c r="I232" s="103">
        <v>0</v>
      </c>
      <c r="J232" s="133">
        <f t="shared" si="5"/>
        <v>689.42</v>
      </c>
      <c r="K232" s="138" t="str">
        <f>IFERROR(VLOOKUP(C232,'CEDARS School FRPL'!$C$4:$H$2392, 6, FALSE), "No")</f>
        <v>No</v>
      </c>
      <c r="L232" s="97">
        <f>VLOOKUP($C232,'CEDARS School FRPL'!$C$4:$G$2348,3,FALSE)</f>
        <v>0.22509999999999999</v>
      </c>
      <c r="N232" s="170"/>
      <c r="O232" s="139"/>
    </row>
    <row r="233" spans="1:15">
      <c r="A233" s="78" t="s">
        <v>2261</v>
      </c>
      <c r="B233" s="78" t="s">
        <v>2667</v>
      </c>
      <c r="C233" s="3">
        <v>5534</v>
      </c>
      <c r="D233" s="75" t="s">
        <v>3033</v>
      </c>
      <c r="E233" s="103">
        <v>270.95999999999998</v>
      </c>
      <c r="F233" s="103">
        <v>0</v>
      </c>
      <c r="G233" s="103">
        <v>0</v>
      </c>
      <c r="H233" s="103">
        <v>0</v>
      </c>
      <c r="I233" s="103">
        <v>0</v>
      </c>
      <c r="J233" s="133">
        <f t="shared" si="5"/>
        <v>270.95999999999998</v>
      </c>
      <c r="K233" s="138" t="str">
        <f>IFERROR(VLOOKUP(C233,'CEDARS School FRPL'!$C$4:$H$2392, 6, FALSE), "No")</f>
        <v>No</v>
      </c>
      <c r="L233" s="97">
        <f>VLOOKUP($C233,'CEDARS School FRPL'!$C$4:$G$2348,3,FALSE)</f>
        <v>0.13900000000000001</v>
      </c>
      <c r="N233" s="170"/>
      <c r="O233" s="139"/>
    </row>
    <row r="234" spans="1:15">
      <c r="A234" s="78" t="s">
        <v>2261</v>
      </c>
      <c r="B234" s="78" t="s">
        <v>2667</v>
      </c>
      <c r="C234" s="3">
        <v>4563</v>
      </c>
      <c r="D234" s="75" t="s">
        <v>257</v>
      </c>
      <c r="E234" s="103">
        <v>426.14</v>
      </c>
      <c r="F234" s="103">
        <v>0</v>
      </c>
      <c r="G234" s="103">
        <v>0</v>
      </c>
      <c r="H234" s="103">
        <v>0</v>
      </c>
      <c r="I234" s="103">
        <v>0</v>
      </c>
      <c r="J234" s="133">
        <f t="shared" si="5"/>
        <v>426.14</v>
      </c>
      <c r="K234" s="138" t="str">
        <f>IFERROR(VLOOKUP(C234,'CEDARS School FRPL'!$C$4:$H$2392, 6, FALSE), "No")</f>
        <v>No</v>
      </c>
      <c r="L234" s="97">
        <f>VLOOKUP($C234,'CEDARS School FRPL'!$C$4:$G$2348,3,FALSE)</f>
        <v>0.127</v>
      </c>
      <c r="N234" s="170"/>
      <c r="O234" s="139"/>
    </row>
    <row r="235" spans="1:15">
      <c r="A235" s="78" t="s">
        <v>2261</v>
      </c>
      <c r="B235" s="78" t="s">
        <v>2667</v>
      </c>
      <c r="C235" s="3">
        <v>4508</v>
      </c>
      <c r="D235" s="75" t="s">
        <v>256</v>
      </c>
      <c r="E235" s="103">
        <v>730.09</v>
      </c>
      <c r="F235" s="103">
        <v>0</v>
      </c>
      <c r="G235" s="103">
        <v>0</v>
      </c>
      <c r="H235" s="103">
        <v>0</v>
      </c>
      <c r="I235" s="103">
        <v>0</v>
      </c>
      <c r="J235" s="133">
        <f t="shared" si="5"/>
        <v>730.09</v>
      </c>
      <c r="K235" s="138" t="str">
        <f>IFERROR(VLOOKUP(C235,'CEDARS School FRPL'!$C$4:$H$2392, 6, FALSE), "No")</f>
        <v>No</v>
      </c>
      <c r="L235" s="97">
        <f>VLOOKUP($C235,'CEDARS School FRPL'!$C$4:$G$2348,3,FALSE)</f>
        <v>0.11749999999999999</v>
      </c>
      <c r="N235" s="170"/>
      <c r="O235" s="139"/>
    </row>
    <row r="236" spans="1:15">
      <c r="A236" s="78" t="s">
        <v>2261</v>
      </c>
      <c r="B236" s="78" t="s">
        <v>2667</v>
      </c>
      <c r="C236" s="3">
        <v>5309</v>
      </c>
      <c r="D236" s="75" t="s">
        <v>262</v>
      </c>
      <c r="E236" s="103">
        <v>594.30999999999995</v>
      </c>
      <c r="F236" s="103">
        <v>0</v>
      </c>
      <c r="G236" s="103">
        <v>0</v>
      </c>
      <c r="H236" s="103">
        <v>0</v>
      </c>
      <c r="I236" s="103">
        <v>0</v>
      </c>
      <c r="J236" s="133">
        <f t="shared" si="5"/>
        <v>594.30999999999995</v>
      </c>
      <c r="K236" s="138" t="str">
        <f>IFERROR(VLOOKUP(C236,'CEDARS School FRPL'!$C$4:$H$2392, 6, FALSE), "No")</f>
        <v>No</v>
      </c>
      <c r="L236" s="97">
        <f>VLOOKUP($C236,'CEDARS School FRPL'!$C$4:$G$2348,3,FALSE)</f>
        <v>0.2097</v>
      </c>
      <c r="N236" s="170"/>
      <c r="O236" s="139"/>
    </row>
    <row r="237" spans="1:15">
      <c r="A237" s="78" t="s">
        <v>2252</v>
      </c>
      <c r="B237" s="78" t="s">
        <v>2669</v>
      </c>
      <c r="C237" s="3">
        <v>3422</v>
      </c>
      <c r="D237" s="75" t="s">
        <v>154</v>
      </c>
      <c r="E237" s="103">
        <v>110.39</v>
      </c>
      <c r="F237" s="103">
        <v>0</v>
      </c>
      <c r="G237" s="103">
        <v>4.9799999999999995</v>
      </c>
      <c r="H237" s="103">
        <v>0</v>
      </c>
      <c r="I237" s="103">
        <v>0</v>
      </c>
      <c r="J237" s="133">
        <f t="shared" si="5"/>
        <v>115.37</v>
      </c>
      <c r="K237" s="138" t="str">
        <f>IFERROR(VLOOKUP(C237,'CEDARS School FRPL'!$C$4:$H$2392, 6, FALSE), "No")</f>
        <v>Yes</v>
      </c>
      <c r="L237" s="97">
        <f>VLOOKUP($C237,'CEDARS School FRPL'!$C$4:$G$2348,3,FALSE)</f>
        <v>0.63329999999999997</v>
      </c>
      <c r="N237" s="170"/>
      <c r="O237" s="139"/>
    </row>
    <row r="238" spans="1:15">
      <c r="A238" s="78" t="s">
        <v>2252</v>
      </c>
      <c r="B238" s="78" t="s">
        <v>2669</v>
      </c>
      <c r="C238" s="3">
        <v>2594</v>
      </c>
      <c r="D238" s="75" t="s">
        <v>152</v>
      </c>
      <c r="E238" s="103">
        <v>177.35</v>
      </c>
      <c r="F238" s="103">
        <v>0</v>
      </c>
      <c r="G238" s="103">
        <v>0</v>
      </c>
      <c r="H238" s="103">
        <v>0</v>
      </c>
      <c r="I238" s="103">
        <v>0</v>
      </c>
      <c r="J238" s="133">
        <f t="shared" si="5"/>
        <v>177.35</v>
      </c>
      <c r="K238" s="138" t="str">
        <f>IFERROR(VLOOKUP(C238,'CEDARS School FRPL'!$C$4:$H$2392, 6, FALSE), "No")</f>
        <v>Yes</v>
      </c>
      <c r="L238" s="97">
        <f>VLOOKUP($C238,'CEDARS School FRPL'!$C$4:$G$2348,3,FALSE)</f>
        <v>0.72399999999999998</v>
      </c>
      <c r="N238" s="170"/>
      <c r="O238" s="139"/>
    </row>
    <row r="239" spans="1:15">
      <c r="A239" s="78" t="s">
        <v>2252</v>
      </c>
      <c r="B239" s="78" t="s">
        <v>2669</v>
      </c>
      <c r="C239" s="3">
        <v>3145</v>
      </c>
      <c r="D239" s="75" t="s">
        <v>153</v>
      </c>
      <c r="E239" s="103">
        <v>184.89</v>
      </c>
      <c r="F239" s="103">
        <v>0</v>
      </c>
      <c r="G239" s="103">
        <v>12.67</v>
      </c>
      <c r="H239" s="103">
        <v>0</v>
      </c>
      <c r="I239" s="103">
        <v>0</v>
      </c>
      <c r="J239" s="133">
        <f t="shared" si="5"/>
        <v>197.55999999999997</v>
      </c>
      <c r="K239" s="138" t="str">
        <f>IFERROR(VLOOKUP(C239,'CEDARS School FRPL'!$C$4:$H$2392, 6, FALSE), "No")</f>
        <v>Yes</v>
      </c>
      <c r="L239" s="97">
        <f>VLOOKUP($C239,'CEDARS School FRPL'!$C$4:$G$2348,3,FALSE)</f>
        <v>0.77700000000000002</v>
      </c>
      <c r="N239" s="170"/>
      <c r="O239" s="139"/>
    </row>
    <row r="240" spans="1:15">
      <c r="A240" s="78" t="s">
        <v>2411</v>
      </c>
      <c r="B240" s="78" t="s">
        <v>2670</v>
      </c>
      <c r="C240" s="3">
        <v>2466</v>
      </c>
      <c r="D240" s="75" t="s">
        <v>1371</v>
      </c>
      <c r="E240" s="103">
        <v>174.34</v>
      </c>
      <c r="F240" s="103">
        <v>0</v>
      </c>
      <c r="G240" s="103">
        <v>0</v>
      </c>
      <c r="H240" s="103">
        <v>0</v>
      </c>
      <c r="I240" s="103">
        <v>0</v>
      </c>
      <c r="J240" s="133">
        <f t="shared" si="5"/>
        <v>174.34</v>
      </c>
      <c r="K240" s="138" t="str">
        <f>IFERROR(VLOOKUP(C240,'CEDARS School FRPL'!$C$4:$H$2392, 6, FALSE), "No")</f>
        <v>No</v>
      </c>
      <c r="L240" s="97">
        <f>VLOOKUP($C240,'CEDARS School FRPL'!$C$4:$G$2348,3,FALSE)</f>
        <v>0.26019999999999999</v>
      </c>
      <c r="N240" s="170"/>
      <c r="O240" s="139"/>
    </row>
    <row r="241" spans="1:15">
      <c r="A241" s="78" t="s">
        <v>2247</v>
      </c>
      <c r="B241" s="78" t="s">
        <v>2671</v>
      </c>
      <c r="C241" s="3">
        <v>2827</v>
      </c>
      <c r="D241" s="75" t="s">
        <v>2672</v>
      </c>
      <c r="E241" s="103">
        <v>240.75</v>
      </c>
      <c r="F241" s="103">
        <v>0</v>
      </c>
      <c r="G241" s="103">
        <v>0</v>
      </c>
      <c r="H241" s="103">
        <v>0</v>
      </c>
      <c r="I241" s="103">
        <v>0</v>
      </c>
      <c r="J241" s="133">
        <f t="shared" si="5"/>
        <v>240.75</v>
      </c>
      <c r="K241" s="138" t="str">
        <f>IFERROR(VLOOKUP(C241,'CEDARS School FRPL'!$C$4:$H$2392, 6, FALSE), "No")</f>
        <v>Yes</v>
      </c>
      <c r="L241" s="97">
        <f>VLOOKUP($C241,'CEDARS School FRPL'!$C$4:$G$2348,3,FALSE)</f>
        <v>0.42230000000000001</v>
      </c>
      <c r="N241" s="170"/>
      <c r="O241" s="139"/>
    </row>
    <row r="242" spans="1:15">
      <c r="A242" s="78" t="s">
        <v>2247</v>
      </c>
      <c r="B242" s="78" t="s">
        <v>2671</v>
      </c>
      <c r="C242" s="3">
        <v>4566</v>
      </c>
      <c r="D242" s="75" t="s">
        <v>117</v>
      </c>
      <c r="E242" s="103">
        <v>28.71</v>
      </c>
      <c r="F242" s="103">
        <v>0</v>
      </c>
      <c r="G242" s="103">
        <v>0</v>
      </c>
      <c r="H242" s="103">
        <v>0</v>
      </c>
      <c r="I242" s="103">
        <v>0</v>
      </c>
      <c r="J242" s="133">
        <f t="shared" si="5"/>
        <v>28.71</v>
      </c>
      <c r="K242" s="138" t="str">
        <f>IFERROR(VLOOKUP(C242,'CEDARS School FRPL'!$C$4:$H$2392, 6, FALSE), "No")</f>
        <v>No</v>
      </c>
      <c r="L242" s="97">
        <f>VLOOKUP($C242,'CEDARS School FRPL'!$C$4:$G$2348,3,FALSE)</f>
        <v>0.23230000000000001</v>
      </c>
      <c r="N242" s="170"/>
      <c r="O242" s="139"/>
    </row>
    <row r="243" spans="1:15">
      <c r="A243" s="78" t="s">
        <v>2247</v>
      </c>
      <c r="B243" s="78" t="s">
        <v>2671</v>
      </c>
      <c r="C243" s="3">
        <v>3564</v>
      </c>
      <c r="D243" s="75" t="s">
        <v>115</v>
      </c>
      <c r="E243" s="103">
        <v>363.89</v>
      </c>
      <c r="F243" s="103">
        <v>0</v>
      </c>
      <c r="G243" s="103">
        <v>37.51</v>
      </c>
      <c r="H243" s="103">
        <v>0</v>
      </c>
      <c r="I243" s="103">
        <v>0</v>
      </c>
      <c r="J243" s="133">
        <f t="shared" si="5"/>
        <v>401.4</v>
      </c>
      <c r="K243" s="138" t="str">
        <f>IFERROR(VLOOKUP(C243,'CEDARS School FRPL'!$C$4:$H$2392, 6, FALSE), "No")</f>
        <v>No</v>
      </c>
      <c r="L243" s="97">
        <f>VLOOKUP($C243,'CEDARS School FRPL'!$C$4:$G$2348,3,FALSE)</f>
        <v>0.42349999999999999</v>
      </c>
      <c r="N243" s="170"/>
      <c r="O243" s="139"/>
    </row>
    <row r="244" spans="1:15">
      <c r="A244" s="78" t="s">
        <v>2247</v>
      </c>
      <c r="B244" s="78" t="s">
        <v>2671</v>
      </c>
      <c r="C244" s="3">
        <v>5418</v>
      </c>
      <c r="D244" s="75" t="s">
        <v>118</v>
      </c>
      <c r="E244" s="103">
        <v>35.770000000000003</v>
      </c>
      <c r="F244" s="103">
        <v>0</v>
      </c>
      <c r="G244" s="103">
        <v>0</v>
      </c>
      <c r="H244" s="103">
        <v>0</v>
      </c>
      <c r="I244" s="103">
        <v>0</v>
      </c>
      <c r="J244" s="133">
        <f t="shared" si="5"/>
        <v>35.770000000000003</v>
      </c>
      <c r="K244" s="138" t="str">
        <f>IFERROR(VLOOKUP(C244,'CEDARS School FRPL'!$C$4:$H$2392, 6, FALSE), "No")</f>
        <v>No</v>
      </c>
      <c r="L244" s="97">
        <f>VLOOKUP($C244,'CEDARS School FRPL'!$C$4:$G$2348,3,FALSE)</f>
        <v>0.34129999999999999</v>
      </c>
      <c r="N244" s="170"/>
      <c r="O244" s="139"/>
    </row>
    <row r="245" spans="1:15">
      <c r="A245" s="78" t="s">
        <v>2247</v>
      </c>
      <c r="B245" s="78" t="s">
        <v>2671</v>
      </c>
      <c r="C245" s="3">
        <v>4403</v>
      </c>
      <c r="D245" s="75" t="s">
        <v>116</v>
      </c>
      <c r="E245" s="103">
        <v>267.08999999999997</v>
      </c>
      <c r="F245" s="103">
        <v>0</v>
      </c>
      <c r="G245" s="103">
        <v>0</v>
      </c>
      <c r="H245" s="103">
        <v>0</v>
      </c>
      <c r="I245" s="103">
        <v>0</v>
      </c>
      <c r="J245" s="133">
        <f t="shared" si="5"/>
        <v>267.08999999999997</v>
      </c>
      <c r="K245" s="138" t="str">
        <f>IFERROR(VLOOKUP(C245,'CEDARS School FRPL'!$C$4:$H$2392, 6, FALSE), "No")</f>
        <v>No</v>
      </c>
      <c r="L245" s="97">
        <f>VLOOKUP($C245,'CEDARS School FRPL'!$C$4:$G$2348,3,FALSE)</f>
        <v>0.44869999999999999</v>
      </c>
      <c r="N245" s="170"/>
      <c r="O245" s="139"/>
    </row>
    <row r="246" spans="1:15">
      <c r="A246" s="78" t="s">
        <v>2247</v>
      </c>
      <c r="B246" s="78" t="s">
        <v>2671</v>
      </c>
      <c r="C246" s="3">
        <v>5640</v>
      </c>
      <c r="D246" s="75" t="s">
        <v>3034</v>
      </c>
      <c r="E246" s="103">
        <v>1.25</v>
      </c>
      <c r="F246" s="103">
        <v>0</v>
      </c>
      <c r="G246" s="103">
        <v>0</v>
      </c>
      <c r="H246" s="103">
        <v>0</v>
      </c>
      <c r="I246" s="103">
        <v>0</v>
      </c>
      <c r="J246" s="133">
        <f t="shared" si="5"/>
        <v>1.25</v>
      </c>
      <c r="K246" s="138" t="str">
        <f>IFERROR(VLOOKUP(C246,'CEDARS School FRPL'!$C$4:$H$2392, 6, FALSE), "No")</f>
        <v>Yes</v>
      </c>
      <c r="L246" s="97">
        <f>VLOOKUP($C246,'CEDARS School FRPL'!$C$4:$G$2348,3,FALSE)</f>
        <v>0.51319999999999999</v>
      </c>
      <c r="N246" s="170"/>
      <c r="O246" s="139"/>
    </row>
    <row r="247" spans="1:15">
      <c r="A247" s="78" t="s">
        <v>2247</v>
      </c>
      <c r="B247" s="78" t="s">
        <v>2671</v>
      </c>
      <c r="C247" s="3">
        <v>2760</v>
      </c>
      <c r="D247" s="75" t="s">
        <v>114</v>
      </c>
      <c r="E247" s="103">
        <v>233.86</v>
      </c>
      <c r="F247" s="103">
        <v>16.93</v>
      </c>
      <c r="G247" s="103">
        <v>0</v>
      </c>
      <c r="H247" s="103">
        <v>0</v>
      </c>
      <c r="I247" s="103">
        <v>0</v>
      </c>
      <c r="J247" s="133">
        <f t="shared" si="5"/>
        <v>250.79000000000002</v>
      </c>
      <c r="K247" s="138" t="str">
        <f>IFERROR(VLOOKUP(C247,'CEDARS School FRPL'!$C$4:$H$2392, 6, FALSE), "No")</f>
        <v>No</v>
      </c>
      <c r="L247" s="97">
        <f>VLOOKUP($C247,'CEDARS School FRPL'!$C$4:$G$2348,3,FALSE)</f>
        <v>0.39950000000000002</v>
      </c>
      <c r="N247" s="170"/>
      <c r="O247" s="139"/>
    </row>
    <row r="248" spans="1:15">
      <c r="A248" s="78" t="s">
        <v>2246</v>
      </c>
      <c r="B248" s="78" t="s">
        <v>2673</v>
      </c>
      <c r="C248" s="3">
        <v>3268</v>
      </c>
      <c r="D248" s="75" t="s">
        <v>112</v>
      </c>
      <c r="E248" s="103">
        <v>495.59</v>
      </c>
      <c r="F248" s="103">
        <v>0</v>
      </c>
      <c r="G248" s="103">
        <v>26.7</v>
      </c>
      <c r="H248" s="103">
        <v>0</v>
      </c>
      <c r="I248" s="103">
        <v>0</v>
      </c>
      <c r="J248" s="133">
        <f t="shared" si="5"/>
        <v>522.29</v>
      </c>
      <c r="K248" s="138" t="str">
        <f>IFERROR(VLOOKUP(C248,'CEDARS School FRPL'!$C$4:$H$2392, 6, FALSE), "No")</f>
        <v>No</v>
      </c>
      <c r="L248" s="97">
        <f>VLOOKUP($C248,'CEDARS School FRPL'!$C$4:$G$2348,3,FALSE)</f>
        <v>0.42609999999999998</v>
      </c>
      <c r="N248" s="170"/>
      <c r="O248" s="139"/>
    </row>
    <row r="249" spans="1:15">
      <c r="A249" s="78" t="s">
        <v>2246</v>
      </c>
      <c r="B249" s="78" t="s">
        <v>2673</v>
      </c>
      <c r="C249" s="3">
        <v>2315</v>
      </c>
      <c r="D249" s="75" t="s">
        <v>110</v>
      </c>
      <c r="E249" s="103">
        <v>493.23</v>
      </c>
      <c r="F249" s="103">
        <v>0</v>
      </c>
      <c r="G249" s="103">
        <v>0</v>
      </c>
      <c r="H249" s="103">
        <v>0</v>
      </c>
      <c r="I249" s="103">
        <v>0</v>
      </c>
      <c r="J249" s="133">
        <f t="shared" si="5"/>
        <v>493.23</v>
      </c>
      <c r="K249" s="138" t="str">
        <f>IFERROR(VLOOKUP(C249,'CEDARS School FRPL'!$C$4:$H$2392, 6, FALSE), "No")</f>
        <v>No</v>
      </c>
      <c r="L249" s="97">
        <f>VLOOKUP($C249,'CEDARS School FRPL'!$C$4:$G$2348,3,FALSE)</f>
        <v>0.45650000000000002</v>
      </c>
      <c r="N249" s="170"/>
      <c r="O249" s="139"/>
    </row>
    <row r="250" spans="1:15">
      <c r="A250" s="78" t="s">
        <v>2246</v>
      </c>
      <c r="B250" s="78" t="s">
        <v>2673</v>
      </c>
      <c r="C250" s="3">
        <v>2787</v>
      </c>
      <c r="D250" s="75" t="s">
        <v>111</v>
      </c>
      <c r="E250" s="103">
        <v>584.80999999999995</v>
      </c>
      <c r="F250" s="103">
        <v>0</v>
      </c>
      <c r="G250" s="103">
        <v>0</v>
      </c>
      <c r="H250" s="103">
        <v>0</v>
      </c>
      <c r="I250" s="103">
        <v>0</v>
      </c>
      <c r="J250" s="133">
        <f t="shared" si="5"/>
        <v>584.80999999999995</v>
      </c>
      <c r="K250" s="138" t="str">
        <f>IFERROR(VLOOKUP(C250,'CEDARS School FRPL'!$C$4:$H$2392, 6, FALSE), "No")</f>
        <v>Yes</v>
      </c>
      <c r="L250" s="97">
        <f>VLOOKUP($C250,'CEDARS School FRPL'!$C$4:$G$2348,3,FALSE)</f>
        <v>0.44069999999999998</v>
      </c>
      <c r="N250" s="170"/>
      <c r="O250" s="139"/>
    </row>
    <row r="251" spans="1:15">
      <c r="A251" s="78" t="s">
        <v>2268</v>
      </c>
      <c r="B251" s="78" t="s">
        <v>2674</v>
      </c>
      <c r="C251" s="3">
        <v>2762</v>
      </c>
      <c r="D251" s="75" t="s">
        <v>313</v>
      </c>
      <c r="E251" s="103">
        <v>645.02</v>
      </c>
      <c r="F251" s="103">
        <v>0</v>
      </c>
      <c r="G251" s="103">
        <v>0</v>
      </c>
      <c r="H251" s="103">
        <v>0</v>
      </c>
      <c r="I251" s="103">
        <v>0</v>
      </c>
      <c r="J251" s="133">
        <f t="shared" si="5"/>
        <v>645.02</v>
      </c>
      <c r="K251" s="138" t="str">
        <f>IFERROR(VLOOKUP(C251,'CEDARS School FRPL'!$C$4:$H$2392, 6, FALSE), "No")</f>
        <v>Yes</v>
      </c>
      <c r="L251" s="97">
        <f>VLOOKUP($C251,'CEDARS School FRPL'!$C$4:$G$2348,3,FALSE)</f>
        <v>0.5605</v>
      </c>
      <c r="N251" s="170"/>
      <c r="O251" s="139"/>
    </row>
    <row r="252" spans="1:15">
      <c r="A252" s="78" t="s">
        <v>2268</v>
      </c>
      <c r="B252" s="78" t="s">
        <v>2674</v>
      </c>
      <c r="C252" s="3">
        <v>2281</v>
      </c>
      <c r="D252" s="75" t="s">
        <v>312</v>
      </c>
      <c r="E252" s="103">
        <v>386.9</v>
      </c>
      <c r="F252" s="103">
        <v>0</v>
      </c>
      <c r="G252" s="103">
        <v>31.13</v>
      </c>
      <c r="H252" s="103">
        <v>11.57</v>
      </c>
      <c r="I252" s="103">
        <v>0</v>
      </c>
      <c r="J252" s="133">
        <f t="shared" si="5"/>
        <v>429.59999999999997</v>
      </c>
      <c r="K252" s="138" t="str">
        <f>IFERROR(VLOOKUP(C252,'CEDARS School FRPL'!$C$4:$H$2392, 6, FALSE), "No")</f>
        <v>No</v>
      </c>
      <c r="L252" s="97">
        <f>VLOOKUP($C252,'CEDARS School FRPL'!$C$4:$G$2348,3,FALSE)</f>
        <v>0.48230000000000001</v>
      </c>
      <c r="N252" s="170"/>
      <c r="O252" s="139"/>
    </row>
    <row r="253" spans="1:15">
      <c r="A253" s="78" t="s">
        <v>2268</v>
      </c>
      <c r="B253" s="78" t="s">
        <v>2674</v>
      </c>
      <c r="C253" s="3">
        <v>3969</v>
      </c>
      <c r="D253" s="75" t="s">
        <v>314</v>
      </c>
      <c r="E253" s="103">
        <v>322.54000000000002</v>
      </c>
      <c r="F253" s="103">
        <v>0</v>
      </c>
      <c r="G253" s="103">
        <v>0</v>
      </c>
      <c r="H253" s="103">
        <v>0</v>
      </c>
      <c r="I253" s="103">
        <v>0</v>
      </c>
      <c r="J253" s="133">
        <f t="shared" si="5"/>
        <v>322.54000000000002</v>
      </c>
      <c r="K253" s="138" t="str">
        <f>IFERROR(VLOOKUP(C253,'CEDARS School FRPL'!$C$4:$H$2392, 6, FALSE), "No")</f>
        <v>Yes</v>
      </c>
      <c r="L253" s="97">
        <f>VLOOKUP($C253,'CEDARS School FRPL'!$C$4:$G$2348,3,FALSE)</f>
        <v>0.5353</v>
      </c>
      <c r="N253" s="170"/>
      <c r="O253" s="139"/>
    </row>
    <row r="254" spans="1:15">
      <c r="A254" s="78" t="s">
        <v>2268</v>
      </c>
      <c r="B254" s="78" t="s">
        <v>2674</v>
      </c>
      <c r="C254" s="3">
        <v>5666</v>
      </c>
      <c r="D254" s="75" t="s">
        <v>3155</v>
      </c>
      <c r="E254" s="103">
        <v>7.49</v>
      </c>
      <c r="F254" s="103">
        <v>0</v>
      </c>
      <c r="G254" s="103">
        <v>0</v>
      </c>
      <c r="H254" s="103">
        <v>0</v>
      </c>
      <c r="I254" s="103">
        <v>0</v>
      </c>
      <c r="J254" s="133">
        <f t="shared" si="5"/>
        <v>7.49</v>
      </c>
      <c r="K254" s="138" t="str">
        <f>IFERROR(VLOOKUP(C254,'CEDARS School FRPL'!$C$4:$H$2392, 6, FALSE), "No")</f>
        <v>Yes</v>
      </c>
      <c r="L254" s="97">
        <f>VLOOKUP($C254,'CEDARS School FRPL'!$C$4:$G$2348,3,FALSE)</f>
        <v>0.62790000000000001</v>
      </c>
      <c r="N254" s="170"/>
      <c r="O254" s="139"/>
    </row>
    <row r="255" spans="1:15">
      <c r="A255" s="78" t="s">
        <v>3024</v>
      </c>
      <c r="B255" s="78" t="s">
        <v>3035</v>
      </c>
      <c r="C255" s="3">
        <v>5607</v>
      </c>
      <c r="D255" s="75" t="s">
        <v>3036</v>
      </c>
      <c r="E255" s="103">
        <v>483.09</v>
      </c>
      <c r="F255" s="103">
        <v>0</v>
      </c>
      <c r="G255" s="103">
        <v>0</v>
      </c>
      <c r="H255" s="103">
        <v>0</v>
      </c>
      <c r="I255" s="103">
        <v>0</v>
      </c>
      <c r="J255" s="133">
        <f t="shared" si="5"/>
        <v>483.09</v>
      </c>
      <c r="K255" s="138" t="str">
        <f>IFERROR(VLOOKUP(C255,'CEDARS School FRPL'!$C$4:$H$2392, 6, FALSE), "No")</f>
        <v>Yes</v>
      </c>
      <c r="L255" s="97">
        <f>VLOOKUP($C255,'CEDARS School FRPL'!$C$4:$G$2348,3,FALSE)</f>
        <v>0.4672</v>
      </c>
      <c r="N255" s="170"/>
      <c r="O255" s="139"/>
    </row>
    <row r="256" spans="1:15">
      <c r="A256" s="78" t="s">
        <v>2355</v>
      </c>
      <c r="B256" s="78" t="s">
        <v>2675</v>
      </c>
      <c r="C256" s="3">
        <v>2251</v>
      </c>
      <c r="D256" s="75" t="s">
        <v>1096</v>
      </c>
      <c r="E256" s="103">
        <v>90.14</v>
      </c>
      <c r="F256" s="103">
        <v>0</v>
      </c>
      <c r="G256" s="103">
        <v>0</v>
      </c>
      <c r="H256" s="103">
        <v>0</v>
      </c>
      <c r="I256" s="103">
        <v>0</v>
      </c>
      <c r="J256" s="133">
        <f t="shared" si="5"/>
        <v>90.14</v>
      </c>
      <c r="K256" s="138" t="str">
        <f>IFERROR(VLOOKUP(C256,'CEDARS School FRPL'!$C$4:$H$2392, 6, FALSE), "No")</f>
        <v>No</v>
      </c>
      <c r="L256" s="97">
        <f>VLOOKUP($C256,'CEDARS School FRPL'!$C$4:$G$2348,3,FALSE)</f>
        <v>0.32419999999999999</v>
      </c>
      <c r="N256" s="170"/>
      <c r="O256" s="139"/>
    </row>
    <row r="257" spans="1:15">
      <c r="A257" s="78" t="s">
        <v>2344</v>
      </c>
      <c r="B257" s="78" t="s">
        <v>2676</v>
      </c>
      <c r="C257" s="3">
        <v>5472</v>
      </c>
      <c r="D257" s="75" t="s">
        <v>2589</v>
      </c>
      <c r="E257" s="103">
        <v>511.88</v>
      </c>
      <c r="F257" s="103">
        <v>0</v>
      </c>
      <c r="G257" s="103">
        <v>13.83</v>
      </c>
      <c r="H257" s="103">
        <v>0</v>
      </c>
      <c r="I257" s="103">
        <v>0</v>
      </c>
      <c r="J257" s="133">
        <f t="shared" si="5"/>
        <v>525.71</v>
      </c>
      <c r="K257" s="138" t="str">
        <f>IFERROR(VLOOKUP(C257,'CEDARS School FRPL'!$C$4:$H$2392, 6, FALSE), "No")</f>
        <v>No</v>
      </c>
      <c r="L257" s="97">
        <f>VLOOKUP($C257,'CEDARS School FRPL'!$C$4:$G$2348,3,FALSE)</f>
        <v>0.44269999999999998</v>
      </c>
      <c r="N257" s="170"/>
      <c r="O257" s="139"/>
    </row>
    <row r="258" spans="1:15">
      <c r="A258" s="78" t="s">
        <v>2344</v>
      </c>
      <c r="B258" s="78" t="s">
        <v>2676</v>
      </c>
      <c r="C258" s="3">
        <v>2994</v>
      </c>
      <c r="D258" s="75" t="s">
        <v>1040</v>
      </c>
      <c r="E258" s="103">
        <v>433.57</v>
      </c>
      <c r="F258" s="103">
        <v>0</v>
      </c>
      <c r="G258" s="103">
        <v>0</v>
      </c>
      <c r="H258" s="103">
        <v>0</v>
      </c>
      <c r="I258" s="103">
        <v>0</v>
      </c>
      <c r="J258" s="133">
        <f t="shared" si="5"/>
        <v>433.57</v>
      </c>
      <c r="K258" s="138" t="str">
        <f>IFERROR(VLOOKUP(C258,'CEDARS School FRPL'!$C$4:$H$2392, 6, FALSE), "No")</f>
        <v>No</v>
      </c>
      <c r="L258" s="97">
        <f>VLOOKUP($C258,'CEDARS School FRPL'!$C$4:$G$2348,3,FALSE)</f>
        <v>0.2782</v>
      </c>
      <c r="N258" s="170"/>
      <c r="O258" s="139"/>
    </row>
    <row r="259" spans="1:15">
      <c r="A259" s="78" t="s">
        <v>2344</v>
      </c>
      <c r="B259" s="78" t="s">
        <v>2676</v>
      </c>
      <c r="C259" s="3">
        <v>2615</v>
      </c>
      <c r="D259" s="75" t="s">
        <v>1039</v>
      </c>
      <c r="E259" s="103">
        <v>1386.56</v>
      </c>
      <c r="F259" s="103">
        <v>0</v>
      </c>
      <c r="G259" s="103">
        <v>191.57999999999998</v>
      </c>
      <c r="H259" s="103">
        <v>0</v>
      </c>
      <c r="I259" s="103">
        <v>0</v>
      </c>
      <c r="J259" s="133">
        <f t="shared" si="5"/>
        <v>1578.1399999999999</v>
      </c>
      <c r="K259" s="138" t="str">
        <f>IFERROR(VLOOKUP(C259,'CEDARS School FRPL'!$C$4:$H$2392, 6, FALSE), "No")</f>
        <v>No</v>
      </c>
      <c r="L259" s="97">
        <f>VLOOKUP($C259,'CEDARS School FRPL'!$C$4:$G$2348,3,FALSE)</f>
        <v>0.2954</v>
      </c>
      <c r="N259" s="170"/>
      <c r="O259" s="139"/>
    </row>
    <row r="260" spans="1:15">
      <c r="A260" s="78" t="s">
        <v>2344</v>
      </c>
      <c r="B260" s="78" t="s">
        <v>2676</v>
      </c>
      <c r="C260" s="3">
        <v>3237</v>
      </c>
      <c r="D260" s="75" t="s">
        <v>1041</v>
      </c>
      <c r="E260" s="103">
        <v>587.76</v>
      </c>
      <c r="F260" s="103">
        <v>0</v>
      </c>
      <c r="G260" s="103">
        <v>0</v>
      </c>
      <c r="H260" s="103">
        <v>0</v>
      </c>
      <c r="I260" s="103">
        <v>0</v>
      </c>
      <c r="J260" s="133">
        <f t="shared" ref="J260:J323" si="6">SUM(E260:I260)</f>
        <v>587.76</v>
      </c>
      <c r="K260" s="138" t="str">
        <f>IFERROR(VLOOKUP(C260,'CEDARS School FRPL'!$C$4:$H$2392, 6, FALSE), "No")</f>
        <v>No</v>
      </c>
      <c r="L260" s="97">
        <f>VLOOKUP($C260,'CEDARS School FRPL'!$C$4:$G$2348,3,FALSE)</f>
        <v>0.32550000000000001</v>
      </c>
      <c r="N260" s="170"/>
      <c r="O260" s="139"/>
    </row>
    <row r="261" spans="1:15">
      <c r="A261" s="78" t="s">
        <v>2344</v>
      </c>
      <c r="B261" s="78" t="s">
        <v>2676</v>
      </c>
      <c r="C261" s="3">
        <v>4016</v>
      </c>
      <c r="D261" s="75" t="s">
        <v>1045</v>
      </c>
      <c r="E261" s="103">
        <v>439.14</v>
      </c>
      <c r="F261" s="103">
        <v>0</v>
      </c>
      <c r="G261" s="103">
        <v>0</v>
      </c>
      <c r="H261" s="103">
        <v>0</v>
      </c>
      <c r="I261" s="103">
        <v>0</v>
      </c>
      <c r="J261" s="133">
        <f t="shared" si="6"/>
        <v>439.14</v>
      </c>
      <c r="K261" s="138" t="str">
        <f>IFERROR(VLOOKUP(C261,'CEDARS School FRPL'!$C$4:$H$2392, 6, FALSE), "No")</f>
        <v>Yes</v>
      </c>
      <c r="L261" s="97">
        <f>VLOOKUP($C261,'CEDARS School FRPL'!$C$4:$G$2348,3,FALSE)</f>
        <v>0.48649999999999999</v>
      </c>
      <c r="N261" s="170"/>
      <c r="O261" s="139"/>
    </row>
    <row r="262" spans="1:15">
      <c r="A262" s="78" t="s">
        <v>2344</v>
      </c>
      <c r="B262" s="78" t="s">
        <v>2676</v>
      </c>
      <c r="C262" s="3">
        <v>4014</v>
      </c>
      <c r="D262" s="75" t="s">
        <v>1043</v>
      </c>
      <c r="E262" s="103">
        <v>368.57</v>
      </c>
      <c r="F262" s="103">
        <v>0</v>
      </c>
      <c r="G262" s="103">
        <v>0</v>
      </c>
      <c r="H262" s="103">
        <v>0</v>
      </c>
      <c r="I262" s="103">
        <v>0</v>
      </c>
      <c r="J262" s="133">
        <f t="shared" si="6"/>
        <v>368.57</v>
      </c>
      <c r="K262" s="138" t="str">
        <f>IFERROR(VLOOKUP(C262,'CEDARS School FRPL'!$C$4:$H$2392, 6, FALSE), "No")</f>
        <v>Yes</v>
      </c>
      <c r="L262" s="97">
        <f>VLOOKUP($C262,'CEDARS School FRPL'!$C$4:$G$2348,3,FALSE)</f>
        <v>0.41439999999999999</v>
      </c>
      <c r="N262" s="170"/>
      <c r="O262" s="139"/>
    </row>
    <row r="263" spans="1:15">
      <c r="A263" s="78" t="s">
        <v>2344</v>
      </c>
      <c r="B263" s="78" t="s">
        <v>2676</v>
      </c>
      <c r="C263" s="3">
        <v>4341</v>
      </c>
      <c r="D263" s="75" t="s">
        <v>1050</v>
      </c>
      <c r="E263" s="103">
        <v>390.43</v>
      </c>
      <c r="F263" s="103">
        <v>5.43</v>
      </c>
      <c r="G263" s="103">
        <v>0</v>
      </c>
      <c r="H263" s="103">
        <v>0</v>
      </c>
      <c r="I263" s="103">
        <v>0</v>
      </c>
      <c r="J263" s="133">
        <f t="shared" si="6"/>
        <v>395.86</v>
      </c>
      <c r="K263" s="138" t="str">
        <f>IFERROR(VLOOKUP(C263,'CEDARS School FRPL'!$C$4:$H$2392, 6, FALSE), "No")</f>
        <v>No</v>
      </c>
      <c r="L263" s="97">
        <f>VLOOKUP($C263,'CEDARS School FRPL'!$C$4:$G$2348,3,FALSE)</f>
        <v>0.30609999999999998</v>
      </c>
      <c r="N263" s="170"/>
      <c r="O263" s="139"/>
    </row>
    <row r="264" spans="1:15">
      <c r="A264" s="78" t="s">
        <v>2344</v>
      </c>
      <c r="B264" s="78" t="s">
        <v>2676</v>
      </c>
      <c r="C264" s="3">
        <v>4444</v>
      </c>
      <c r="D264" s="75" t="s">
        <v>1053</v>
      </c>
      <c r="E264" s="103">
        <v>454.43</v>
      </c>
      <c r="F264" s="103">
        <v>0</v>
      </c>
      <c r="G264" s="103">
        <v>0</v>
      </c>
      <c r="H264" s="103">
        <v>0</v>
      </c>
      <c r="I264" s="103">
        <v>0</v>
      </c>
      <c r="J264" s="133">
        <f t="shared" si="6"/>
        <v>454.43</v>
      </c>
      <c r="K264" s="138" t="str">
        <f>IFERROR(VLOOKUP(C264,'CEDARS School FRPL'!$C$4:$H$2392, 6, FALSE), "No")</f>
        <v>No</v>
      </c>
      <c r="L264" s="97">
        <f>VLOOKUP($C264,'CEDARS School FRPL'!$C$4:$G$2348,3,FALSE)</f>
        <v>0.27250000000000002</v>
      </c>
      <c r="N264" s="170"/>
      <c r="O264" s="139"/>
    </row>
    <row r="265" spans="1:15">
      <c r="A265" s="78" t="s">
        <v>2344</v>
      </c>
      <c r="B265" s="78" t="s">
        <v>2676</v>
      </c>
      <c r="C265" s="3">
        <v>4015</v>
      </c>
      <c r="D265" s="75" t="s">
        <v>1044</v>
      </c>
      <c r="E265" s="103">
        <v>293.14</v>
      </c>
      <c r="F265" s="103">
        <v>5.43</v>
      </c>
      <c r="G265" s="103">
        <v>0</v>
      </c>
      <c r="H265" s="103">
        <v>0</v>
      </c>
      <c r="I265" s="103">
        <v>0</v>
      </c>
      <c r="J265" s="133">
        <f t="shared" si="6"/>
        <v>298.57</v>
      </c>
      <c r="K265" s="138" t="str">
        <f>IFERROR(VLOOKUP(C265,'CEDARS School FRPL'!$C$4:$H$2392, 6, FALSE), "No")</f>
        <v>Yes</v>
      </c>
      <c r="L265" s="97">
        <f>VLOOKUP($C265,'CEDARS School FRPL'!$C$4:$G$2348,3,FALSE)</f>
        <v>0.54269999999999996</v>
      </c>
      <c r="N265" s="170"/>
      <c r="O265" s="139"/>
    </row>
    <row r="266" spans="1:15">
      <c r="A266" s="78" t="s">
        <v>2344</v>
      </c>
      <c r="B266" s="78" t="s">
        <v>2676</v>
      </c>
      <c r="C266" s="3">
        <v>3791</v>
      </c>
      <c r="D266" s="75" t="s">
        <v>1042</v>
      </c>
      <c r="E266" s="103">
        <v>585.23</v>
      </c>
      <c r="F266" s="103">
        <v>0</v>
      </c>
      <c r="G266" s="103">
        <v>0</v>
      </c>
      <c r="H266" s="103">
        <v>0</v>
      </c>
      <c r="I266" s="103">
        <v>0</v>
      </c>
      <c r="J266" s="133">
        <f t="shared" si="6"/>
        <v>585.23</v>
      </c>
      <c r="K266" s="138" t="str">
        <f>IFERROR(VLOOKUP(C266,'CEDARS School FRPL'!$C$4:$H$2392, 6, FALSE), "No")</f>
        <v>Yes</v>
      </c>
      <c r="L266" s="97">
        <f>VLOOKUP($C266,'CEDARS School FRPL'!$C$4:$G$2348,3,FALSE)</f>
        <v>0.52459999999999996</v>
      </c>
      <c r="N266" s="170"/>
      <c r="O266" s="139"/>
    </row>
    <row r="267" spans="1:15">
      <c r="A267" s="78" t="s">
        <v>2344</v>
      </c>
      <c r="B267" s="78" t="s">
        <v>2676</v>
      </c>
      <c r="C267" s="3">
        <v>4393</v>
      </c>
      <c r="D267" s="75" t="s">
        <v>1052</v>
      </c>
      <c r="E267" s="103">
        <v>346.14</v>
      </c>
      <c r="F267" s="103">
        <v>5.14</v>
      </c>
      <c r="G267" s="103">
        <v>0</v>
      </c>
      <c r="H267" s="103">
        <v>0</v>
      </c>
      <c r="I267" s="103">
        <v>0</v>
      </c>
      <c r="J267" s="133">
        <f t="shared" si="6"/>
        <v>351.28</v>
      </c>
      <c r="K267" s="138" t="str">
        <f>IFERROR(VLOOKUP(C267,'CEDARS School FRPL'!$C$4:$H$2392, 6, FALSE), "No")</f>
        <v>No</v>
      </c>
      <c r="L267" s="97">
        <f>VLOOKUP($C267,'CEDARS School FRPL'!$C$4:$G$2348,3,FALSE)</f>
        <v>0.3775</v>
      </c>
      <c r="N267" s="170"/>
      <c r="O267" s="139"/>
    </row>
    <row r="268" spans="1:15">
      <c r="A268" s="78" t="s">
        <v>2344</v>
      </c>
      <c r="B268" s="78" t="s">
        <v>2676</v>
      </c>
      <c r="C268" s="3">
        <v>3594</v>
      </c>
      <c r="D268" s="75" t="s">
        <v>3037</v>
      </c>
      <c r="E268" s="103">
        <v>434.57</v>
      </c>
      <c r="F268" s="103">
        <v>0</v>
      </c>
      <c r="G268" s="103">
        <v>0</v>
      </c>
      <c r="H268" s="103">
        <v>0</v>
      </c>
      <c r="I268" s="103">
        <v>0</v>
      </c>
      <c r="J268" s="133">
        <f t="shared" si="6"/>
        <v>434.57</v>
      </c>
      <c r="K268" s="138" t="str">
        <f>IFERROR(VLOOKUP(C268,'CEDARS School FRPL'!$C$4:$H$2392, 6, FALSE), "No")</f>
        <v>No</v>
      </c>
      <c r="L268" s="97">
        <f>VLOOKUP($C268,'CEDARS School FRPL'!$C$4:$G$2348,3,FALSE)</f>
        <v>0.3725</v>
      </c>
      <c r="N268" s="170"/>
      <c r="O268" s="139"/>
    </row>
    <row r="269" spans="1:15">
      <c r="A269" s="78" t="s">
        <v>2344</v>
      </c>
      <c r="B269" s="78" t="s">
        <v>2676</v>
      </c>
      <c r="C269" s="3">
        <v>4509</v>
      </c>
      <c r="D269" s="75" t="s">
        <v>1054</v>
      </c>
      <c r="E269" s="103">
        <v>919.31</v>
      </c>
      <c r="F269" s="103">
        <v>0</v>
      </c>
      <c r="G269" s="103">
        <v>44.43</v>
      </c>
      <c r="H269" s="103">
        <v>0</v>
      </c>
      <c r="I269" s="103">
        <v>0</v>
      </c>
      <c r="J269" s="133">
        <f t="shared" si="6"/>
        <v>963.7399999999999</v>
      </c>
      <c r="K269" s="138" t="str">
        <f>IFERROR(VLOOKUP(C269,'CEDARS School FRPL'!$C$4:$H$2392, 6, FALSE), "No")</f>
        <v>No</v>
      </c>
      <c r="L269" s="97">
        <f>VLOOKUP($C269,'CEDARS School FRPL'!$C$4:$G$2348,3,FALSE)</f>
        <v>0.28810000000000002</v>
      </c>
      <c r="N269" s="170"/>
      <c r="O269" s="139"/>
    </row>
    <row r="270" spans="1:15">
      <c r="A270" s="78" t="s">
        <v>2344</v>
      </c>
      <c r="B270" s="78" t="s">
        <v>2676</v>
      </c>
      <c r="C270" s="3">
        <v>4100</v>
      </c>
      <c r="D270" s="75" t="s">
        <v>1046</v>
      </c>
      <c r="E270" s="103">
        <v>1014.07</v>
      </c>
      <c r="F270" s="103">
        <v>0</v>
      </c>
      <c r="G270" s="103">
        <v>100.72999999999999</v>
      </c>
      <c r="H270" s="103">
        <v>0</v>
      </c>
      <c r="I270" s="103">
        <v>0</v>
      </c>
      <c r="J270" s="133">
        <f t="shared" si="6"/>
        <v>1114.8</v>
      </c>
      <c r="K270" s="138" t="str">
        <f>IFERROR(VLOOKUP(C270,'CEDARS School FRPL'!$C$4:$H$2392, 6, FALSE), "No")</f>
        <v>No</v>
      </c>
      <c r="L270" s="97">
        <f>VLOOKUP($C270,'CEDARS School FRPL'!$C$4:$G$2348,3,FALSE)</f>
        <v>0.45169999999999999</v>
      </c>
      <c r="N270" s="170"/>
      <c r="O270" s="139"/>
    </row>
    <row r="271" spans="1:15">
      <c r="A271" s="78" t="s">
        <v>2344</v>
      </c>
      <c r="B271" s="78" t="s">
        <v>2676</v>
      </c>
      <c r="C271" s="3">
        <v>4527</v>
      </c>
      <c r="D271" s="75" t="s">
        <v>1055</v>
      </c>
      <c r="E271" s="103">
        <v>417.14</v>
      </c>
      <c r="F271" s="103">
        <v>0</v>
      </c>
      <c r="G271" s="103">
        <v>0</v>
      </c>
      <c r="H271" s="103">
        <v>0</v>
      </c>
      <c r="I271" s="103">
        <v>0</v>
      </c>
      <c r="J271" s="133">
        <f t="shared" si="6"/>
        <v>417.14</v>
      </c>
      <c r="K271" s="138" t="str">
        <f>IFERROR(VLOOKUP(C271,'CEDARS School FRPL'!$C$4:$H$2392, 6, FALSE), "No")</f>
        <v>No</v>
      </c>
      <c r="L271" s="97">
        <f>VLOOKUP($C271,'CEDARS School FRPL'!$C$4:$G$2348,3,FALSE)</f>
        <v>0.49830000000000002</v>
      </c>
      <c r="N271" s="170"/>
      <c r="O271" s="139"/>
    </row>
    <row r="272" spans="1:15">
      <c r="A272" s="78" t="s">
        <v>2344</v>
      </c>
      <c r="B272" s="78" t="s">
        <v>2676</v>
      </c>
      <c r="C272" s="3">
        <v>4249</v>
      </c>
      <c r="D272" s="75" t="s">
        <v>1049</v>
      </c>
      <c r="E272" s="103">
        <v>736.69</v>
      </c>
      <c r="F272" s="103">
        <v>0</v>
      </c>
      <c r="G272" s="103">
        <v>0</v>
      </c>
      <c r="H272" s="103">
        <v>0</v>
      </c>
      <c r="I272" s="103">
        <v>0</v>
      </c>
      <c r="J272" s="133">
        <f t="shared" si="6"/>
        <v>736.69</v>
      </c>
      <c r="K272" s="138" t="str">
        <f>IFERROR(VLOOKUP(C272,'CEDARS School FRPL'!$C$4:$H$2392, 6, FALSE), "No")</f>
        <v>No</v>
      </c>
      <c r="L272" s="97">
        <f>VLOOKUP($C272,'CEDARS School FRPL'!$C$4:$G$2348,3,FALSE)</f>
        <v>0.374</v>
      </c>
      <c r="N272" s="170"/>
      <c r="O272" s="139"/>
    </row>
    <row r="273" spans="1:15">
      <c r="A273" s="78" t="s">
        <v>2344</v>
      </c>
      <c r="B273" s="78" t="s">
        <v>2676</v>
      </c>
      <c r="C273" s="3">
        <v>4372</v>
      </c>
      <c r="D273" s="75" t="s">
        <v>1051</v>
      </c>
      <c r="E273" s="103">
        <v>403.86</v>
      </c>
      <c r="F273" s="103">
        <v>5.43</v>
      </c>
      <c r="G273" s="103">
        <v>0</v>
      </c>
      <c r="H273" s="103">
        <v>0</v>
      </c>
      <c r="I273" s="103">
        <v>0</v>
      </c>
      <c r="J273" s="133">
        <f t="shared" si="6"/>
        <v>409.29</v>
      </c>
      <c r="K273" s="138" t="str">
        <f>IFERROR(VLOOKUP(C273,'CEDARS School FRPL'!$C$4:$H$2392, 6, FALSE), "No")</f>
        <v>No</v>
      </c>
      <c r="L273" s="97">
        <f>VLOOKUP($C273,'CEDARS School FRPL'!$C$4:$G$2348,3,FALSE)</f>
        <v>0.31680000000000003</v>
      </c>
      <c r="N273" s="170"/>
      <c r="O273" s="139"/>
    </row>
    <row r="274" spans="1:15">
      <c r="A274" s="78" t="s">
        <v>2344</v>
      </c>
      <c r="B274" s="78" t="s">
        <v>2676</v>
      </c>
      <c r="C274" s="3">
        <v>4101</v>
      </c>
      <c r="D274" s="75" t="s">
        <v>1047</v>
      </c>
      <c r="E274" s="103">
        <v>401.14</v>
      </c>
      <c r="F274" s="103">
        <v>5.14</v>
      </c>
      <c r="G274" s="103">
        <v>0</v>
      </c>
      <c r="H274" s="103">
        <v>0</v>
      </c>
      <c r="I274" s="103">
        <v>0</v>
      </c>
      <c r="J274" s="133">
        <f t="shared" si="6"/>
        <v>406.28</v>
      </c>
      <c r="K274" s="138" t="str">
        <f>IFERROR(VLOOKUP(C274,'CEDARS School FRPL'!$C$4:$H$2392, 6, FALSE), "No")</f>
        <v>No</v>
      </c>
      <c r="L274" s="97">
        <f>VLOOKUP($C274,'CEDARS School FRPL'!$C$4:$G$2348,3,FALSE)</f>
        <v>0.31330000000000002</v>
      </c>
      <c r="N274" s="170"/>
      <c r="O274" s="139"/>
    </row>
    <row r="275" spans="1:15">
      <c r="A275" s="78" t="s">
        <v>2344</v>
      </c>
      <c r="B275" s="78" t="s">
        <v>2676</v>
      </c>
      <c r="C275" s="3">
        <v>4135</v>
      </c>
      <c r="D275" s="75" t="s">
        <v>1048</v>
      </c>
      <c r="E275" s="103">
        <v>381.43</v>
      </c>
      <c r="F275" s="103">
        <v>0</v>
      </c>
      <c r="G275" s="103">
        <v>0</v>
      </c>
      <c r="H275" s="103">
        <v>0</v>
      </c>
      <c r="I275" s="103">
        <v>0</v>
      </c>
      <c r="J275" s="133">
        <f t="shared" si="6"/>
        <v>381.43</v>
      </c>
      <c r="K275" s="138" t="str">
        <f>IFERROR(VLOOKUP(C275,'CEDARS School FRPL'!$C$4:$H$2392, 6, FALSE), "No")</f>
        <v>Yes</v>
      </c>
      <c r="L275" s="97">
        <f>VLOOKUP($C275,'CEDARS School FRPL'!$C$4:$G$2348,3,FALSE)</f>
        <v>0.54249999999999998</v>
      </c>
      <c r="N275" s="170"/>
      <c r="O275" s="139"/>
    </row>
    <row r="276" spans="1:15">
      <c r="A276" s="78" t="s">
        <v>2459</v>
      </c>
      <c r="B276" s="78" t="s">
        <v>2677</v>
      </c>
      <c r="C276" s="3">
        <v>3259</v>
      </c>
      <c r="D276" s="75" t="s">
        <v>1764</v>
      </c>
      <c r="E276" s="103">
        <v>376.03</v>
      </c>
      <c r="F276" s="103">
        <v>0</v>
      </c>
      <c r="G276" s="103">
        <v>0</v>
      </c>
      <c r="H276" s="103">
        <v>0</v>
      </c>
      <c r="I276" s="103">
        <v>0</v>
      </c>
      <c r="J276" s="133">
        <f t="shared" si="6"/>
        <v>376.03</v>
      </c>
      <c r="K276" s="138" t="str">
        <f>IFERROR(VLOOKUP(C276,'CEDARS School FRPL'!$C$4:$H$2392, 6, FALSE), "No")</f>
        <v>Yes</v>
      </c>
      <c r="L276" s="97">
        <f>VLOOKUP($C276,'CEDARS School FRPL'!$C$4:$G$2348,3,FALSE)</f>
        <v>0.54169999999999996</v>
      </c>
      <c r="N276" s="170"/>
      <c r="O276" s="139"/>
    </row>
    <row r="277" spans="1:15">
      <c r="A277" s="78" t="s">
        <v>2459</v>
      </c>
      <c r="B277" s="78" t="s">
        <v>2677</v>
      </c>
      <c r="C277" s="3">
        <v>3260</v>
      </c>
      <c r="D277" s="75" t="s">
        <v>1834</v>
      </c>
      <c r="E277" s="103">
        <v>371.81</v>
      </c>
      <c r="F277" s="103">
        <v>0</v>
      </c>
      <c r="G277" s="103">
        <v>0</v>
      </c>
      <c r="H277" s="103">
        <v>0</v>
      </c>
      <c r="I277" s="103">
        <v>0</v>
      </c>
      <c r="J277" s="133">
        <f t="shared" si="6"/>
        <v>371.81</v>
      </c>
      <c r="K277" s="138" t="str">
        <f>IFERROR(VLOOKUP(C277,'CEDARS School FRPL'!$C$4:$H$2392, 6, FALSE), "No")</f>
        <v>Yes</v>
      </c>
      <c r="L277" s="97">
        <f>VLOOKUP($C277,'CEDARS School FRPL'!$C$4:$G$2348,3,FALSE)</f>
        <v>0.60909999999999997</v>
      </c>
      <c r="N277" s="170"/>
      <c r="O277" s="139"/>
    </row>
    <row r="278" spans="1:15">
      <c r="A278" s="78" t="s">
        <v>2459</v>
      </c>
      <c r="B278" s="78" t="s">
        <v>2677</v>
      </c>
      <c r="C278" s="3">
        <v>2892</v>
      </c>
      <c r="D278" s="75" t="s">
        <v>1829</v>
      </c>
      <c r="E278" s="103">
        <v>297.54000000000002</v>
      </c>
      <c r="F278" s="103">
        <v>0</v>
      </c>
      <c r="G278" s="103">
        <v>0</v>
      </c>
      <c r="H278" s="103">
        <v>0</v>
      </c>
      <c r="I278" s="103">
        <v>0</v>
      </c>
      <c r="J278" s="133">
        <f t="shared" si="6"/>
        <v>297.54000000000002</v>
      </c>
      <c r="K278" s="138" t="str">
        <f>IFERROR(VLOOKUP(C278,'CEDARS School FRPL'!$C$4:$H$2392, 6, FALSE), "No")</f>
        <v>Yes</v>
      </c>
      <c r="L278" s="97">
        <f>VLOOKUP($C278,'CEDARS School FRPL'!$C$4:$G$2348,3,FALSE)</f>
        <v>0.66439999999999999</v>
      </c>
      <c r="N278" s="170"/>
      <c r="O278" s="139"/>
    </row>
    <row r="279" spans="1:15">
      <c r="A279" s="78" t="s">
        <v>2459</v>
      </c>
      <c r="B279" s="78" t="s">
        <v>2677</v>
      </c>
      <c r="C279" s="3">
        <v>3065</v>
      </c>
      <c r="D279" s="75" t="s">
        <v>1832</v>
      </c>
      <c r="E279" s="103">
        <v>1217.98</v>
      </c>
      <c r="F279" s="103">
        <v>0</v>
      </c>
      <c r="G279" s="103">
        <v>78.099999999999994</v>
      </c>
      <c r="H279" s="103">
        <v>0</v>
      </c>
      <c r="I279" s="103">
        <v>0</v>
      </c>
      <c r="J279" s="133">
        <f t="shared" si="6"/>
        <v>1296.08</v>
      </c>
      <c r="K279" s="138" t="str">
        <f>IFERROR(VLOOKUP(C279,'CEDARS School FRPL'!$C$4:$H$2392, 6, FALSE), "No")</f>
        <v>No</v>
      </c>
      <c r="L279" s="97">
        <f>VLOOKUP($C279,'CEDARS School FRPL'!$C$4:$G$2348,3,FALSE)</f>
        <v>0.38269999999999998</v>
      </c>
      <c r="N279" s="170"/>
      <c r="O279" s="139"/>
    </row>
    <row r="280" spans="1:15">
      <c r="A280" s="78" t="s">
        <v>2459</v>
      </c>
      <c r="B280" s="78" t="s">
        <v>2677</v>
      </c>
      <c r="C280" s="3">
        <v>5667</v>
      </c>
      <c r="D280" s="75" t="s">
        <v>3156</v>
      </c>
      <c r="E280" s="103">
        <v>110.14</v>
      </c>
      <c r="F280" s="103">
        <v>0</v>
      </c>
      <c r="G280" s="103">
        <v>0</v>
      </c>
      <c r="H280" s="103">
        <v>0</v>
      </c>
      <c r="I280" s="103">
        <v>0</v>
      </c>
      <c r="J280" s="133">
        <f t="shared" si="6"/>
        <v>110.14</v>
      </c>
      <c r="K280" s="138" t="str">
        <f>IFERROR(VLOOKUP(C280,'CEDARS School FRPL'!$C$4:$H$2392, 6, FALSE), "No")</f>
        <v>Yes</v>
      </c>
      <c r="L280" s="97">
        <f>VLOOKUP($C280,'CEDARS School FRPL'!$C$4:$G$2348,3,FALSE)</f>
        <v>0.58440000000000003</v>
      </c>
      <c r="N280" s="170"/>
      <c r="O280" s="139"/>
    </row>
    <row r="281" spans="1:15">
      <c r="A281" s="78" t="s">
        <v>2459</v>
      </c>
      <c r="B281" s="78" t="s">
        <v>2677</v>
      </c>
      <c r="C281" s="3">
        <v>3929</v>
      </c>
      <c r="D281" s="75" t="s">
        <v>1840</v>
      </c>
      <c r="E281" s="103">
        <v>385.62</v>
      </c>
      <c r="F281" s="103">
        <v>0</v>
      </c>
      <c r="G281" s="103">
        <v>0</v>
      </c>
      <c r="H281" s="103">
        <v>0</v>
      </c>
      <c r="I281" s="103">
        <v>0</v>
      </c>
      <c r="J281" s="133">
        <f t="shared" si="6"/>
        <v>385.62</v>
      </c>
      <c r="K281" s="138" t="str">
        <f>IFERROR(VLOOKUP(C281,'CEDARS School FRPL'!$C$4:$H$2392, 6, FALSE), "No")</f>
        <v>No</v>
      </c>
      <c r="L281" s="97">
        <f>VLOOKUP($C281,'CEDARS School FRPL'!$C$4:$G$2348,3,FALSE)</f>
        <v>0.2475</v>
      </c>
      <c r="N281" s="170"/>
      <c r="O281" s="139"/>
    </row>
    <row r="282" spans="1:15">
      <c r="A282" t="s">
        <v>2459</v>
      </c>
      <c r="B282" s="78" t="s">
        <v>2677</v>
      </c>
      <c r="C282" s="3">
        <v>5328</v>
      </c>
      <c r="D282" s="75" t="s">
        <v>1845</v>
      </c>
      <c r="E282" s="103">
        <v>0</v>
      </c>
      <c r="F282" s="103">
        <v>0</v>
      </c>
      <c r="G282" s="103">
        <v>0</v>
      </c>
      <c r="H282" s="103">
        <v>104.39</v>
      </c>
      <c r="I282" s="103">
        <v>0</v>
      </c>
      <c r="J282" s="133">
        <f t="shared" si="6"/>
        <v>104.39</v>
      </c>
      <c r="K282" s="138" t="str">
        <f>IFERROR(VLOOKUP(C282,'CEDARS School FRPL'!$C$4:$H$2392, 6, FALSE), "No")</f>
        <v>No</v>
      </c>
      <c r="L282" s="97">
        <f>VLOOKUP($C282,'CEDARS School FRPL'!$C$4:$G$2348,3,FALSE)</f>
        <v>0.4264</v>
      </c>
      <c r="N282" s="170"/>
      <c r="O282" s="139"/>
    </row>
    <row r="283" spans="1:15">
      <c r="A283" s="78" t="s">
        <v>2459</v>
      </c>
      <c r="B283" s="78" t="s">
        <v>2677</v>
      </c>
      <c r="C283" s="3">
        <v>3890</v>
      </c>
      <c r="D283" s="75" t="s">
        <v>916</v>
      </c>
      <c r="E283" s="103">
        <v>631.02</v>
      </c>
      <c r="F283" s="103">
        <v>0</v>
      </c>
      <c r="G283" s="103">
        <v>0</v>
      </c>
      <c r="H283" s="103">
        <v>0</v>
      </c>
      <c r="I283" s="103">
        <v>0</v>
      </c>
      <c r="J283" s="133">
        <f t="shared" si="6"/>
        <v>631.02</v>
      </c>
      <c r="K283" s="138" t="str">
        <f>IFERROR(VLOOKUP(C283,'CEDARS School FRPL'!$C$4:$H$2392, 6, FALSE), "No")</f>
        <v>No</v>
      </c>
      <c r="L283" s="97">
        <f>VLOOKUP($C283,'CEDARS School FRPL'!$C$4:$G$2348,3,FALSE)</f>
        <v>0.34660000000000002</v>
      </c>
      <c r="N283" s="170"/>
      <c r="O283" s="139"/>
    </row>
    <row r="284" spans="1:15">
      <c r="A284" s="78" t="s">
        <v>2459</v>
      </c>
      <c r="B284" s="78" t="s">
        <v>2677</v>
      </c>
      <c r="C284" s="3">
        <v>2157</v>
      </c>
      <c r="D284" s="75" t="s">
        <v>1827</v>
      </c>
      <c r="E284" s="103">
        <v>613.54</v>
      </c>
      <c r="F284" s="103">
        <v>0</v>
      </c>
      <c r="G284" s="103">
        <v>0</v>
      </c>
      <c r="H284" s="103">
        <v>0</v>
      </c>
      <c r="I284" s="103">
        <v>0</v>
      </c>
      <c r="J284" s="133">
        <f t="shared" si="6"/>
        <v>613.54</v>
      </c>
      <c r="K284" s="138" t="str">
        <f>IFERROR(VLOOKUP(C284,'CEDARS School FRPL'!$C$4:$H$2392, 6, FALSE), "No")</f>
        <v>Yes</v>
      </c>
      <c r="L284" s="97">
        <f>VLOOKUP($C284,'CEDARS School FRPL'!$C$4:$G$2348,3,FALSE)</f>
        <v>0.50190000000000001</v>
      </c>
      <c r="N284" s="170"/>
      <c r="O284" s="139"/>
    </row>
    <row r="285" spans="1:15">
      <c r="A285" s="78" t="s">
        <v>2459</v>
      </c>
      <c r="B285" s="78" t="s">
        <v>2677</v>
      </c>
      <c r="C285" s="3">
        <v>3573</v>
      </c>
      <c r="D285" s="75" t="s">
        <v>1838</v>
      </c>
      <c r="E285" s="103">
        <v>504.37</v>
      </c>
      <c r="F285" s="103">
        <v>0</v>
      </c>
      <c r="G285" s="103">
        <v>0</v>
      </c>
      <c r="H285" s="103">
        <v>0</v>
      </c>
      <c r="I285" s="103">
        <v>0</v>
      </c>
      <c r="J285" s="133">
        <f t="shared" si="6"/>
        <v>504.37</v>
      </c>
      <c r="K285" s="138" t="str">
        <f>IFERROR(VLOOKUP(C285,'CEDARS School FRPL'!$C$4:$H$2392, 6, FALSE), "No")</f>
        <v>No</v>
      </c>
      <c r="L285" s="97">
        <f>VLOOKUP($C285,'CEDARS School FRPL'!$C$4:$G$2348,3,FALSE)</f>
        <v>0.38950000000000001</v>
      </c>
      <c r="N285" s="170"/>
      <c r="O285" s="139"/>
    </row>
    <row r="286" spans="1:15">
      <c r="A286" s="78" t="s">
        <v>2459</v>
      </c>
      <c r="B286" s="78" t="s">
        <v>2677</v>
      </c>
      <c r="C286" s="3">
        <v>4185</v>
      </c>
      <c r="D286" s="75" t="s">
        <v>1842</v>
      </c>
      <c r="E286" s="103">
        <v>480.01</v>
      </c>
      <c r="F286" s="103">
        <v>0</v>
      </c>
      <c r="G286" s="103">
        <v>0</v>
      </c>
      <c r="H286" s="103">
        <v>0</v>
      </c>
      <c r="I286" s="103">
        <v>0</v>
      </c>
      <c r="J286" s="133">
        <f t="shared" si="6"/>
        <v>480.01</v>
      </c>
      <c r="K286" s="138" t="str">
        <f>IFERROR(VLOOKUP(C286,'CEDARS School FRPL'!$C$4:$H$2392, 6, FALSE), "No")</f>
        <v>No</v>
      </c>
      <c r="L286" s="97">
        <f>VLOOKUP($C286,'CEDARS School FRPL'!$C$4:$G$2348,3,FALSE)</f>
        <v>0.29930000000000001</v>
      </c>
      <c r="N286" s="170"/>
      <c r="O286" s="139"/>
    </row>
    <row r="287" spans="1:15">
      <c r="A287" s="78" t="s">
        <v>2459</v>
      </c>
      <c r="B287" s="78" t="s">
        <v>2677</v>
      </c>
      <c r="C287" s="3">
        <v>5507</v>
      </c>
      <c r="D287" s="75" t="s">
        <v>2590</v>
      </c>
      <c r="E287" s="103">
        <v>503.86</v>
      </c>
      <c r="F287" s="103">
        <v>0</v>
      </c>
      <c r="G287" s="103">
        <v>0</v>
      </c>
      <c r="H287" s="103">
        <v>0</v>
      </c>
      <c r="I287" s="103">
        <v>0</v>
      </c>
      <c r="J287" s="133">
        <f t="shared" si="6"/>
        <v>503.86</v>
      </c>
      <c r="K287" s="138" t="str">
        <f>IFERROR(VLOOKUP(C287,'CEDARS School FRPL'!$C$4:$H$2392, 6, FALSE), "No")</f>
        <v>No</v>
      </c>
      <c r="L287" s="97">
        <f>VLOOKUP($C287,'CEDARS School FRPL'!$C$4:$G$2348,3,FALSE)</f>
        <v>0.22220000000000001</v>
      </c>
      <c r="N287" s="170"/>
      <c r="O287" s="139"/>
    </row>
    <row r="288" spans="1:15">
      <c r="A288" s="78" t="s">
        <v>2459</v>
      </c>
      <c r="B288" s="78" t="s">
        <v>2677</v>
      </c>
      <c r="C288" s="3">
        <v>4529</v>
      </c>
      <c r="D288" s="75" t="s">
        <v>1843</v>
      </c>
      <c r="E288" s="103">
        <v>490.48</v>
      </c>
      <c r="F288" s="103">
        <v>0</v>
      </c>
      <c r="G288" s="103">
        <v>0</v>
      </c>
      <c r="H288" s="103">
        <v>0</v>
      </c>
      <c r="I288" s="103">
        <v>0</v>
      </c>
      <c r="J288" s="133">
        <f t="shared" si="6"/>
        <v>490.48</v>
      </c>
      <c r="K288" s="138" t="str">
        <f>IFERROR(VLOOKUP(C288,'CEDARS School FRPL'!$C$4:$H$2392, 6, FALSE), "No")</f>
        <v>No</v>
      </c>
      <c r="L288" s="97">
        <f>VLOOKUP($C288,'CEDARS School FRPL'!$C$4:$G$2348,3,FALSE)</f>
        <v>0.246</v>
      </c>
      <c r="N288" s="170"/>
      <c r="O288" s="139"/>
    </row>
    <row r="289" spans="1:15">
      <c r="A289" s="78" t="s">
        <v>2459</v>
      </c>
      <c r="B289" s="78" t="s">
        <v>2677</v>
      </c>
      <c r="C289" s="3">
        <v>3127</v>
      </c>
      <c r="D289" s="75" t="s">
        <v>1833</v>
      </c>
      <c r="E289" s="103">
        <v>281.36</v>
      </c>
      <c r="F289" s="103">
        <v>0</v>
      </c>
      <c r="G289" s="103">
        <v>0</v>
      </c>
      <c r="H289" s="103">
        <v>0</v>
      </c>
      <c r="I289" s="103">
        <v>0</v>
      </c>
      <c r="J289" s="133">
        <f t="shared" si="6"/>
        <v>281.36</v>
      </c>
      <c r="K289" s="138" t="str">
        <f>IFERROR(VLOOKUP(C289,'CEDARS School FRPL'!$C$4:$H$2392, 6, FALSE), "No")</f>
        <v>Yes</v>
      </c>
      <c r="L289" s="97">
        <f>VLOOKUP($C289,'CEDARS School FRPL'!$C$4:$G$2348,3,FALSE)</f>
        <v>0.53210000000000002</v>
      </c>
      <c r="N289" s="170"/>
      <c r="O289" s="139"/>
    </row>
    <row r="290" spans="1:15">
      <c r="A290" s="78" t="s">
        <v>2459</v>
      </c>
      <c r="B290" s="78" t="s">
        <v>2677</v>
      </c>
      <c r="C290" s="3">
        <v>3918</v>
      </c>
      <c r="D290" s="75" t="s">
        <v>1839</v>
      </c>
      <c r="E290" s="103">
        <v>113.8</v>
      </c>
      <c r="F290" s="103">
        <v>0</v>
      </c>
      <c r="G290" s="103">
        <v>0.45</v>
      </c>
      <c r="H290" s="103">
        <v>0</v>
      </c>
      <c r="I290" s="103">
        <v>0</v>
      </c>
      <c r="J290" s="133">
        <f t="shared" si="6"/>
        <v>114.25</v>
      </c>
      <c r="K290" s="138" t="str">
        <f>IFERROR(VLOOKUP(C290,'CEDARS School FRPL'!$C$4:$H$2392, 6, FALSE), "No")</f>
        <v>Yes</v>
      </c>
      <c r="L290" s="97">
        <f>VLOOKUP($C290,'CEDARS School FRPL'!$C$4:$G$2348,3,FALSE)</f>
        <v>0.59809999999999997</v>
      </c>
      <c r="N290" s="170"/>
      <c r="O290" s="139"/>
    </row>
    <row r="291" spans="1:15">
      <c r="A291" s="78" t="s">
        <v>2459</v>
      </c>
      <c r="B291" s="78" t="s">
        <v>2677</v>
      </c>
      <c r="C291" s="3">
        <v>2776</v>
      </c>
      <c r="D291" s="75" t="s">
        <v>1828</v>
      </c>
      <c r="E291" s="103">
        <v>520.58000000000004</v>
      </c>
      <c r="F291" s="103">
        <v>0</v>
      </c>
      <c r="G291" s="103">
        <v>0</v>
      </c>
      <c r="H291" s="103">
        <v>0</v>
      </c>
      <c r="I291" s="103">
        <v>0</v>
      </c>
      <c r="J291" s="133">
        <f t="shared" si="6"/>
        <v>520.58000000000004</v>
      </c>
      <c r="K291" s="138" t="str">
        <f>IFERROR(VLOOKUP(C291,'CEDARS School FRPL'!$C$4:$H$2392, 6, FALSE), "No")</f>
        <v>Yes</v>
      </c>
      <c r="L291" s="97">
        <f>VLOOKUP($C291,'CEDARS School FRPL'!$C$4:$G$2348,3,FALSE)</f>
        <v>0.72040000000000004</v>
      </c>
      <c r="N291" s="170"/>
      <c r="O291" s="139"/>
    </row>
    <row r="292" spans="1:15">
      <c r="A292" s="78" t="s">
        <v>2459</v>
      </c>
      <c r="B292" s="78" t="s">
        <v>2677</v>
      </c>
      <c r="C292" s="3">
        <v>2113</v>
      </c>
      <c r="D292" s="75" t="s">
        <v>1826</v>
      </c>
      <c r="E292" s="103">
        <v>624.4</v>
      </c>
      <c r="F292" s="103">
        <v>0</v>
      </c>
      <c r="G292" s="103">
        <v>0</v>
      </c>
      <c r="H292" s="103">
        <v>0</v>
      </c>
      <c r="I292" s="103">
        <v>0</v>
      </c>
      <c r="J292" s="133">
        <f t="shared" si="6"/>
        <v>624.4</v>
      </c>
      <c r="K292" s="138" t="str">
        <f>IFERROR(VLOOKUP(C292,'CEDARS School FRPL'!$C$4:$H$2392, 6, FALSE), "No")</f>
        <v>Yes</v>
      </c>
      <c r="L292" s="97">
        <f>VLOOKUP($C292,'CEDARS School FRPL'!$C$4:$G$2348,3,FALSE)</f>
        <v>0.64039999999999997</v>
      </c>
      <c r="N292" s="170"/>
      <c r="O292" s="139"/>
    </row>
    <row r="293" spans="1:15">
      <c r="A293" s="78" t="s">
        <v>2459</v>
      </c>
      <c r="B293" s="78" t="s">
        <v>2677</v>
      </c>
      <c r="C293" s="3">
        <v>4098</v>
      </c>
      <c r="D293" s="75" t="s">
        <v>1841</v>
      </c>
      <c r="E293" s="103">
        <v>369.51</v>
      </c>
      <c r="F293" s="103">
        <v>0</v>
      </c>
      <c r="G293" s="103">
        <v>0</v>
      </c>
      <c r="H293" s="103">
        <v>0</v>
      </c>
      <c r="I293" s="103">
        <v>0</v>
      </c>
      <c r="J293" s="133">
        <f t="shared" si="6"/>
        <v>369.51</v>
      </c>
      <c r="K293" s="138" t="str">
        <f>IFERROR(VLOOKUP(C293,'CEDARS School FRPL'!$C$4:$H$2392, 6, FALSE), "No")</f>
        <v>No</v>
      </c>
      <c r="L293" s="97">
        <f>VLOOKUP($C293,'CEDARS School FRPL'!$C$4:$G$2348,3,FALSE)</f>
        <v>0.36630000000000001</v>
      </c>
      <c r="N293" s="170"/>
      <c r="O293" s="139"/>
    </row>
    <row r="294" spans="1:15">
      <c r="A294" s="78" t="s">
        <v>2459</v>
      </c>
      <c r="B294" s="78" t="s">
        <v>2677</v>
      </c>
      <c r="C294" s="3">
        <v>2953</v>
      </c>
      <c r="D294" s="75" t="s">
        <v>1830</v>
      </c>
      <c r="E294" s="103">
        <v>260.31</v>
      </c>
      <c r="F294" s="103">
        <v>0</v>
      </c>
      <c r="G294" s="103">
        <v>0</v>
      </c>
      <c r="H294" s="103">
        <v>0</v>
      </c>
      <c r="I294" s="103">
        <v>0</v>
      </c>
      <c r="J294" s="133">
        <f t="shared" si="6"/>
        <v>260.31</v>
      </c>
      <c r="K294" s="138" t="str">
        <f>IFERROR(VLOOKUP(C294,'CEDARS School FRPL'!$C$4:$H$2392, 6, FALSE), "No")</f>
        <v>Yes</v>
      </c>
      <c r="L294" s="97">
        <f>VLOOKUP($C294,'CEDARS School FRPL'!$C$4:$G$2348,3,FALSE)</f>
        <v>0.6502</v>
      </c>
      <c r="N294" s="170"/>
      <c r="O294" s="139"/>
    </row>
    <row r="295" spans="1:15">
      <c r="A295" s="78" t="s">
        <v>2459</v>
      </c>
      <c r="B295" s="78" t="s">
        <v>2677</v>
      </c>
      <c r="C295" s="3">
        <v>5660</v>
      </c>
      <c r="D295" s="75" t="s">
        <v>3157</v>
      </c>
      <c r="E295" s="103">
        <v>1398.55</v>
      </c>
      <c r="F295" s="103">
        <v>0</v>
      </c>
      <c r="G295" s="103">
        <v>88.240000000000009</v>
      </c>
      <c r="H295" s="103">
        <v>0</v>
      </c>
      <c r="I295" s="103">
        <v>0</v>
      </c>
      <c r="J295" s="133">
        <f t="shared" si="6"/>
        <v>1486.79</v>
      </c>
      <c r="K295" s="138" t="str">
        <f>IFERROR(VLOOKUP(C295,'CEDARS School FRPL'!$C$4:$H$2392, 6, FALSE), "No")</f>
        <v>No</v>
      </c>
      <c r="L295" s="97">
        <f>VLOOKUP($C295,'CEDARS School FRPL'!$C$4:$G$2348,3,FALSE)</f>
        <v>0.29299999999999998</v>
      </c>
      <c r="N295" s="170"/>
      <c r="O295" s="139"/>
    </row>
    <row r="296" spans="1:15">
      <c r="A296" s="78" t="s">
        <v>2459</v>
      </c>
      <c r="B296" s="78" t="s">
        <v>2677</v>
      </c>
      <c r="C296" s="3">
        <v>5541</v>
      </c>
      <c r="D296" s="75" t="s">
        <v>3038</v>
      </c>
      <c r="E296" s="103">
        <v>613.17999999999995</v>
      </c>
      <c r="F296" s="103">
        <v>0</v>
      </c>
      <c r="G296" s="103">
        <v>0</v>
      </c>
      <c r="H296" s="103">
        <v>0</v>
      </c>
      <c r="I296" s="103">
        <v>0</v>
      </c>
      <c r="J296" s="133">
        <f t="shared" si="6"/>
        <v>613.17999999999995</v>
      </c>
      <c r="K296" s="138" t="str">
        <f>IFERROR(VLOOKUP(C296,'CEDARS School FRPL'!$C$4:$H$2392, 6, FALSE), "No")</f>
        <v>No</v>
      </c>
      <c r="L296" s="97">
        <f>VLOOKUP($C296,'CEDARS School FRPL'!$C$4:$G$2348,3,FALSE)</f>
        <v>0.36059999999999998</v>
      </c>
      <c r="N296" s="170"/>
      <c r="O296" s="139"/>
    </row>
    <row r="297" spans="1:15">
      <c r="A297" s="78" t="s">
        <v>2459</v>
      </c>
      <c r="B297" s="78" t="s">
        <v>2677</v>
      </c>
      <c r="C297" s="3">
        <v>5003</v>
      </c>
      <c r="D297" s="75" t="s">
        <v>1844</v>
      </c>
      <c r="E297" s="103">
        <v>26.53</v>
      </c>
      <c r="F297" s="103">
        <v>0</v>
      </c>
      <c r="G297" s="103">
        <v>0</v>
      </c>
      <c r="H297" s="103">
        <v>0</v>
      </c>
      <c r="I297" s="103">
        <v>0</v>
      </c>
      <c r="J297" s="133">
        <f t="shared" si="6"/>
        <v>26.53</v>
      </c>
      <c r="K297" s="138" t="str">
        <f>IFERROR(VLOOKUP(C297,'CEDARS School FRPL'!$C$4:$H$2392, 6, FALSE), "No")</f>
        <v>Yes</v>
      </c>
      <c r="L297" s="97">
        <f>VLOOKUP($C297,'CEDARS School FRPL'!$C$4:$G$2348,3,FALSE)</f>
        <v>0.59670000000000001</v>
      </c>
      <c r="N297" s="170"/>
      <c r="O297" s="139"/>
    </row>
    <row r="298" spans="1:15">
      <c r="A298" s="78" t="s">
        <v>2459</v>
      </c>
      <c r="B298" s="78" t="s">
        <v>2677</v>
      </c>
      <c r="C298" s="3">
        <v>5552</v>
      </c>
      <c r="D298" s="75" t="s">
        <v>1275</v>
      </c>
      <c r="E298" s="103">
        <v>568.94000000000005</v>
      </c>
      <c r="F298" s="103">
        <v>0</v>
      </c>
      <c r="G298" s="103">
        <v>0</v>
      </c>
      <c r="H298" s="103">
        <v>0</v>
      </c>
      <c r="I298" s="103">
        <v>0</v>
      </c>
      <c r="J298" s="133">
        <f t="shared" si="6"/>
        <v>568.94000000000005</v>
      </c>
      <c r="K298" s="138" t="str">
        <f>IFERROR(VLOOKUP(C298,'CEDARS School FRPL'!$C$4:$H$2392, 6, FALSE), "No")</f>
        <v>No</v>
      </c>
      <c r="L298" s="97">
        <f>VLOOKUP($C298,'CEDARS School FRPL'!$C$4:$G$2348,3,FALSE)</f>
        <v>0.317</v>
      </c>
      <c r="N298" s="170"/>
      <c r="O298" s="139"/>
    </row>
    <row r="299" spans="1:15">
      <c r="A299" s="78" t="s">
        <v>2459</v>
      </c>
      <c r="B299" s="78" t="s">
        <v>2677</v>
      </c>
      <c r="C299" s="3">
        <v>3307</v>
      </c>
      <c r="D299" s="75" t="s">
        <v>1835</v>
      </c>
      <c r="E299" s="103">
        <v>267.32</v>
      </c>
      <c r="F299" s="103">
        <v>0</v>
      </c>
      <c r="G299" s="103">
        <v>0</v>
      </c>
      <c r="H299" s="103">
        <v>0</v>
      </c>
      <c r="I299" s="103">
        <v>0</v>
      </c>
      <c r="J299" s="133">
        <f t="shared" si="6"/>
        <v>267.32</v>
      </c>
      <c r="K299" s="138" t="str">
        <f>IFERROR(VLOOKUP(C299,'CEDARS School FRPL'!$C$4:$H$2392, 6, FALSE), "No")</f>
        <v>No</v>
      </c>
      <c r="L299" s="97">
        <f>VLOOKUP($C299,'CEDARS School FRPL'!$C$4:$G$2348,3,FALSE)</f>
        <v>0.48620000000000002</v>
      </c>
      <c r="N299" s="170"/>
      <c r="O299" s="139"/>
    </row>
    <row r="300" spans="1:15">
      <c r="A300" s="78" t="s">
        <v>2459</v>
      </c>
      <c r="B300" s="78" t="s">
        <v>2677</v>
      </c>
      <c r="C300" s="3">
        <v>1964</v>
      </c>
      <c r="D300" s="75" t="s">
        <v>1825</v>
      </c>
      <c r="E300" s="103">
        <v>60</v>
      </c>
      <c r="F300" s="103">
        <v>0</v>
      </c>
      <c r="G300" s="103">
        <v>0</v>
      </c>
      <c r="H300" s="103">
        <v>0</v>
      </c>
      <c r="I300" s="103">
        <v>0</v>
      </c>
      <c r="J300" s="133">
        <f t="shared" si="6"/>
        <v>60</v>
      </c>
      <c r="K300" s="138" t="str">
        <f>IFERROR(VLOOKUP(C300,'CEDARS School FRPL'!$C$4:$H$2392, 6, FALSE), "No")</f>
        <v>No</v>
      </c>
      <c r="L300" s="97">
        <f>VLOOKUP($C300,'CEDARS School FRPL'!$C$4:$G$2348,3,FALSE)</f>
        <v>0.27760000000000001</v>
      </c>
      <c r="N300" s="170"/>
      <c r="O300" s="139"/>
    </row>
    <row r="301" spans="1:15">
      <c r="A301" s="78" t="s">
        <v>2459</v>
      </c>
      <c r="B301" s="78" t="s">
        <v>2677</v>
      </c>
      <c r="C301" s="3">
        <v>5278</v>
      </c>
      <c r="D301" s="75" t="s">
        <v>2591</v>
      </c>
      <c r="E301" s="103">
        <v>41.59</v>
      </c>
      <c r="F301" s="103">
        <v>0</v>
      </c>
      <c r="G301" s="103">
        <v>0</v>
      </c>
      <c r="H301" s="103">
        <v>0</v>
      </c>
      <c r="I301" s="103">
        <v>0</v>
      </c>
      <c r="J301" s="133">
        <f t="shared" si="6"/>
        <v>41.59</v>
      </c>
      <c r="K301" s="138" t="str">
        <f>IFERROR(VLOOKUP(C301,'CEDARS School FRPL'!$C$4:$H$2392, 6, FALSE), "No")</f>
        <v>No</v>
      </c>
      <c r="L301" s="97">
        <f>VLOOKUP($C301,'CEDARS School FRPL'!$C$4:$G$2348,3,FALSE)</f>
        <v>1.3899999999999999E-2</v>
      </c>
      <c r="N301" s="170"/>
      <c r="O301" s="139"/>
    </row>
    <row r="302" spans="1:15">
      <c r="A302" s="78" t="s">
        <v>2459</v>
      </c>
      <c r="B302" s="78" t="s">
        <v>2677</v>
      </c>
      <c r="C302" s="3">
        <v>5542</v>
      </c>
      <c r="D302" s="75" t="s">
        <v>2991</v>
      </c>
      <c r="E302" s="103">
        <v>144.02000000000001</v>
      </c>
      <c r="F302" s="103">
        <v>0</v>
      </c>
      <c r="G302" s="103">
        <v>24.07</v>
      </c>
      <c r="H302" s="103">
        <v>0</v>
      </c>
      <c r="I302" s="103">
        <v>0</v>
      </c>
      <c r="J302" s="133">
        <f t="shared" si="6"/>
        <v>168.09</v>
      </c>
      <c r="K302" s="138" t="str">
        <f>IFERROR(VLOOKUP(C302,'CEDARS School FRPL'!$C$4:$H$2392, 6, FALSE), "No")</f>
        <v>No</v>
      </c>
      <c r="L302" s="97">
        <f>VLOOKUP($C302,'CEDARS School FRPL'!$C$4:$G$2348,3,FALSE)</f>
        <v>0.26950000000000002</v>
      </c>
      <c r="N302" s="170"/>
      <c r="O302" s="139"/>
    </row>
    <row r="303" spans="1:15">
      <c r="A303" s="78" t="s">
        <v>2459</v>
      </c>
      <c r="B303" s="78" t="s">
        <v>2677</v>
      </c>
      <c r="C303" s="3">
        <v>3465</v>
      </c>
      <c r="D303" s="75" t="s">
        <v>1837</v>
      </c>
      <c r="E303" s="103">
        <v>376</v>
      </c>
      <c r="F303" s="103">
        <v>0</v>
      </c>
      <c r="G303" s="103">
        <v>0</v>
      </c>
      <c r="H303" s="103">
        <v>0</v>
      </c>
      <c r="I303" s="103">
        <v>0</v>
      </c>
      <c r="J303" s="133">
        <f t="shared" si="6"/>
        <v>376</v>
      </c>
      <c r="K303" s="138" t="str">
        <f>IFERROR(VLOOKUP(C303,'CEDARS School FRPL'!$C$4:$H$2392, 6, FALSE), "No")</f>
        <v>No</v>
      </c>
      <c r="L303" s="97">
        <f>VLOOKUP($C303,'CEDARS School FRPL'!$C$4:$G$2348,3,FALSE)</f>
        <v>0.31340000000000001</v>
      </c>
      <c r="N303" s="170"/>
      <c r="O303" s="139"/>
    </row>
    <row r="304" spans="1:15">
      <c r="A304" s="78" t="s">
        <v>2459</v>
      </c>
      <c r="B304" s="78" t="s">
        <v>2677</v>
      </c>
      <c r="C304" s="3">
        <v>4160</v>
      </c>
      <c r="D304" s="75" t="s">
        <v>690</v>
      </c>
      <c r="E304" s="103">
        <v>651.57000000000005</v>
      </c>
      <c r="F304" s="103">
        <v>0</v>
      </c>
      <c r="G304" s="103">
        <v>0</v>
      </c>
      <c r="H304" s="103">
        <v>0</v>
      </c>
      <c r="I304" s="103">
        <v>0</v>
      </c>
      <c r="J304" s="133">
        <f t="shared" si="6"/>
        <v>651.57000000000005</v>
      </c>
      <c r="K304" s="138" t="str">
        <f>IFERROR(VLOOKUP(C304,'CEDARS School FRPL'!$C$4:$H$2392, 6, FALSE), "No")</f>
        <v>No</v>
      </c>
      <c r="L304" s="97">
        <f>VLOOKUP($C304,'CEDARS School FRPL'!$C$4:$G$2348,3,FALSE)</f>
        <v>0.20050000000000001</v>
      </c>
      <c r="N304" s="170"/>
      <c r="O304" s="139"/>
    </row>
    <row r="305" spans="1:15">
      <c r="A305" s="78" t="s">
        <v>2459</v>
      </c>
      <c r="B305" s="78" t="s">
        <v>2677</v>
      </c>
      <c r="C305" s="3">
        <v>3064</v>
      </c>
      <c r="D305" s="75" t="s">
        <v>1831</v>
      </c>
      <c r="E305" s="103">
        <v>253.73</v>
      </c>
      <c r="F305" s="103">
        <v>0</v>
      </c>
      <c r="G305" s="103">
        <v>0</v>
      </c>
      <c r="H305" s="103">
        <v>0</v>
      </c>
      <c r="I305" s="103">
        <v>0</v>
      </c>
      <c r="J305" s="133">
        <f t="shared" si="6"/>
        <v>253.73</v>
      </c>
      <c r="K305" s="138" t="str">
        <f>IFERROR(VLOOKUP(C305,'CEDARS School FRPL'!$C$4:$H$2392, 6, FALSE), "No")</f>
        <v>Yes</v>
      </c>
      <c r="L305" s="97">
        <f>VLOOKUP($C305,'CEDARS School FRPL'!$C$4:$G$2348,3,FALSE)</f>
        <v>0.56899999999999995</v>
      </c>
      <c r="N305" s="170"/>
      <c r="O305" s="139"/>
    </row>
    <row r="306" spans="1:15">
      <c r="A306" s="78" t="s">
        <v>2459</v>
      </c>
      <c r="B306" s="78" t="s">
        <v>2677</v>
      </c>
      <c r="C306" s="3">
        <v>3415</v>
      </c>
      <c r="D306" s="75" t="s">
        <v>1836</v>
      </c>
      <c r="E306" s="103">
        <v>1271.33</v>
      </c>
      <c r="F306" s="103">
        <v>0</v>
      </c>
      <c r="G306" s="103">
        <v>99.8</v>
      </c>
      <c r="H306" s="103">
        <v>0</v>
      </c>
      <c r="I306" s="103">
        <v>0</v>
      </c>
      <c r="J306" s="133">
        <f t="shared" si="6"/>
        <v>1371.1299999999999</v>
      </c>
      <c r="K306" s="138" t="str">
        <f>IFERROR(VLOOKUP(C306,'CEDARS School FRPL'!$C$4:$H$2392, 6, FALSE), "No")</f>
        <v>No</v>
      </c>
      <c r="L306" s="97">
        <f>VLOOKUP($C306,'CEDARS School FRPL'!$C$4:$G$2348,3,FALSE)</f>
        <v>0.42530000000000001</v>
      </c>
      <c r="N306" s="170"/>
      <c r="O306" s="139"/>
    </row>
    <row r="307" spans="1:15">
      <c r="A307" s="78" t="s">
        <v>2375</v>
      </c>
      <c r="B307" s="78" t="s">
        <v>2678</v>
      </c>
      <c r="C307" s="3">
        <v>2166</v>
      </c>
      <c r="D307" s="75" t="s">
        <v>1160</v>
      </c>
      <c r="E307" s="103">
        <v>872.54</v>
      </c>
      <c r="F307" s="103">
        <v>0</v>
      </c>
      <c r="G307" s="103">
        <v>101.49</v>
      </c>
      <c r="H307" s="103">
        <v>9</v>
      </c>
      <c r="I307" s="103">
        <v>0</v>
      </c>
      <c r="J307" s="133">
        <f t="shared" si="6"/>
        <v>983.03</v>
      </c>
      <c r="K307" s="138" t="str">
        <f>IFERROR(VLOOKUP(C307,'CEDARS School FRPL'!$C$4:$H$2392, 6, FALSE), "No")</f>
        <v>Yes</v>
      </c>
      <c r="L307" s="97">
        <f>VLOOKUP($C307,'CEDARS School FRPL'!$C$4:$G$2348,3,FALSE)</f>
        <v>0.69550000000000001</v>
      </c>
      <c r="N307" s="170"/>
      <c r="O307" s="139"/>
    </row>
    <row r="308" spans="1:15">
      <c r="A308" s="78" t="s">
        <v>2375</v>
      </c>
      <c r="B308" s="78" t="s">
        <v>2678</v>
      </c>
      <c r="C308" s="3">
        <v>3240</v>
      </c>
      <c r="D308" s="75" t="s">
        <v>1165</v>
      </c>
      <c r="E308" s="103">
        <v>524.70000000000005</v>
      </c>
      <c r="F308" s="103">
        <v>0</v>
      </c>
      <c r="G308" s="103">
        <v>0</v>
      </c>
      <c r="H308" s="103">
        <v>0</v>
      </c>
      <c r="I308" s="103">
        <v>0</v>
      </c>
      <c r="J308" s="133">
        <f t="shared" si="6"/>
        <v>524.70000000000005</v>
      </c>
      <c r="K308" s="138" t="str">
        <f>IFERROR(VLOOKUP(C308,'CEDARS School FRPL'!$C$4:$H$2392, 6, FALSE), "No")</f>
        <v>Yes</v>
      </c>
      <c r="L308" s="97">
        <f>VLOOKUP($C308,'CEDARS School FRPL'!$C$4:$G$2348,3,FALSE)</f>
        <v>0.76400000000000001</v>
      </c>
      <c r="N308" s="170"/>
      <c r="O308" s="139"/>
    </row>
    <row r="309" spans="1:15">
      <c r="A309" s="78" t="s">
        <v>2375</v>
      </c>
      <c r="B309" s="78" t="s">
        <v>2678</v>
      </c>
      <c r="C309" s="3">
        <v>2244</v>
      </c>
      <c r="D309" s="75" t="s">
        <v>1161</v>
      </c>
      <c r="E309" s="103">
        <v>290.8</v>
      </c>
      <c r="F309" s="103">
        <v>0</v>
      </c>
      <c r="G309" s="103">
        <v>0</v>
      </c>
      <c r="H309" s="103">
        <v>0</v>
      </c>
      <c r="I309" s="103">
        <v>0</v>
      </c>
      <c r="J309" s="133">
        <f t="shared" si="6"/>
        <v>290.8</v>
      </c>
      <c r="K309" s="138" t="str">
        <f>IFERROR(VLOOKUP(C309,'CEDARS School FRPL'!$C$4:$H$2392, 6, FALSE), "No")</f>
        <v>Yes</v>
      </c>
      <c r="L309" s="97">
        <f>VLOOKUP($C309,'CEDARS School FRPL'!$C$4:$G$2348,3,FALSE)</f>
        <v>0.73009999999999997</v>
      </c>
      <c r="N309" s="170"/>
      <c r="O309" s="139"/>
    </row>
    <row r="310" spans="1:15">
      <c r="A310" s="78" t="s">
        <v>2375</v>
      </c>
      <c r="B310" s="78" t="s">
        <v>2678</v>
      </c>
      <c r="C310" s="3">
        <v>2704</v>
      </c>
      <c r="D310" s="75" t="s">
        <v>1163</v>
      </c>
      <c r="E310" s="103">
        <v>449.34</v>
      </c>
      <c r="F310" s="103">
        <v>0</v>
      </c>
      <c r="G310" s="103">
        <v>0</v>
      </c>
      <c r="H310" s="103">
        <v>0</v>
      </c>
      <c r="I310" s="103">
        <v>0</v>
      </c>
      <c r="J310" s="133">
        <f t="shared" si="6"/>
        <v>449.34</v>
      </c>
      <c r="K310" s="138" t="str">
        <f>IFERROR(VLOOKUP(C310,'CEDARS School FRPL'!$C$4:$H$2392, 6, FALSE), "No")</f>
        <v>Yes</v>
      </c>
      <c r="L310" s="97">
        <f>VLOOKUP($C310,'CEDARS School FRPL'!$C$4:$G$2348,3,FALSE)</f>
        <v>0.77449999999999997</v>
      </c>
      <c r="N310" s="170"/>
      <c r="O310" s="139"/>
    </row>
    <row r="311" spans="1:15">
      <c r="A311" s="78" t="s">
        <v>2375</v>
      </c>
      <c r="B311" s="78" t="s">
        <v>2678</v>
      </c>
      <c r="C311" s="3">
        <v>5359</v>
      </c>
      <c r="D311" s="75" t="s">
        <v>1166</v>
      </c>
      <c r="E311" s="103">
        <v>59.06</v>
      </c>
      <c r="F311" s="103">
        <v>0</v>
      </c>
      <c r="G311" s="103">
        <v>0</v>
      </c>
      <c r="H311" s="103">
        <v>0</v>
      </c>
      <c r="I311" s="103">
        <v>0</v>
      </c>
      <c r="J311" s="133">
        <f t="shared" si="6"/>
        <v>59.06</v>
      </c>
      <c r="K311" s="138" t="str">
        <f>IFERROR(VLOOKUP(C311,'CEDARS School FRPL'!$C$4:$H$2392, 6, FALSE), "No")</f>
        <v>Yes</v>
      </c>
      <c r="L311" s="97">
        <f>VLOOKUP($C311,'CEDARS School FRPL'!$C$4:$G$2348,3,FALSE)</f>
        <v>0.75800000000000001</v>
      </c>
      <c r="N311" s="170"/>
      <c r="O311" s="139"/>
    </row>
    <row r="312" spans="1:15">
      <c r="A312" s="78" t="s">
        <v>2375</v>
      </c>
      <c r="B312" s="78" t="s">
        <v>2678</v>
      </c>
      <c r="C312" s="3">
        <v>3172</v>
      </c>
      <c r="D312" s="75" t="s">
        <v>1164</v>
      </c>
      <c r="E312" s="103">
        <v>394.91</v>
      </c>
      <c r="F312" s="103">
        <v>0</v>
      </c>
      <c r="G312" s="103">
        <v>0</v>
      </c>
      <c r="H312" s="103">
        <v>0</v>
      </c>
      <c r="I312" s="103">
        <v>0</v>
      </c>
      <c r="J312" s="133">
        <f t="shared" si="6"/>
        <v>394.91</v>
      </c>
      <c r="K312" s="138" t="str">
        <f>IFERROR(VLOOKUP(C312,'CEDARS School FRPL'!$C$4:$H$2392, 6, FALSE), "No")</f>
        <v>Yes</v>
      </c>
      <c r="L312" s="97">
        <f>VLOOKUP($C312,'CEDARS School FRPL'!$C$4:$G$2348,3,FALSE)</f>
        <v>0.82130000000000003</v>
      </c>
      <c r="N312" s="170"/>
      <c r="O312" s="139"/>
    </row>
    <row r="313" spans="1:15">
      <c r="A313" s="78" t="s">
        <v>2375</v>
      </c>
      <c r="B313" s="78" t="s">
        <v>2678</v>
      </c>
      <c r="C313" s="3">
        <v>2291</v>
      </c>
      <c r="D313" s="75" t="s">
        <v>1162</v>
      </c>
      <c r="E313" s="103">
        <v>345.14</v>
      </c>
      <c r="F313" s="103">
        <v>0</v>
      </c>
      <c r="G313" s="103">
        <v>0</v>
      </c>
      <c r="H313" s="103">
        <v>0</v>
      </c>
      <c r="I313" s="103">
        <v>0</v>
      </c>
      <c r="J313" s="133">
        <f t="shared" si="6"/>
        <v>345.14</v>
      </c>
      <c r="K313" s="138" t="str">
        <f>IFERROR(VLOOKUP(C313,'CEDARS School FRPL'!$C$4:$H$2392, 6, FALSE), "No")</f>
        <v>Yes</v>
      </c>
      <c r="L313" s="97">
        <f>VLOOKUP($C313,'CEDARS School FRPL'!$C$4:$G$2348,3,FALSE)</f>
        <v>0.84830000000000005</v>
      </c>
      <c r="N313" s="170"/>
      <c r="O313" s="139"/>
    </row>
    <row r="314" spans="1:15">
      <c r="A314" s="78" t="s">
        <v>2375</v>
      </c>
      <c r="B314" s="78" t="s">
        <v>2678</v>
      </c>
      <c r="C314" s="3">
        <v>2768</v>
      </c>
      <c r="D314" s="75" t="s">
        <v>40</v>
      </c>
      <c r="E314" s="103">
        <v>302.43</v>
      </c>
      <c r="F314" s="103">
        <v>0</v>
      </c>
      <c r="G314" s="103">
        <v>0</v>
      </c>
      <c r="H314" s="103">
        <v>0</v>
      </c>
      <c r="I314" s="103">
        <v>0</v>
      </c>
      <c r="J314" s="133">
        <f t="shared" si="6"/>
        <v>302.43</v>
      </c>
      <c r="K314" s="138" t="str">
        <f>IFERROR(VLOOKUP(C314,'CEDARS School FRPL'!$C$4:$H$2392, 6, FALSE), "No")</f>
        <v>Yes</v>
      </c>
      <c r="L314" s="97">
        <f>VLOOKUP($C314,'CEDARS School FRPL'!$C$4:$G$2348,3,FALSE)</f>
        <v>0.78879999999999995</v>
      </c>
      <c r="N314" s="170"/>
      <c r="O314" s="139"/>
    </row>
    <row r="315" spans="1:15">
      <c r="A315" s="78" t="s">
        <v>2373</v>
      </c>
      <c r="B315" s="78" t="s">
        <v>2679</v>
      </c>
      <c r="C315" s="3">
        <v>4311</v>
      </c>
      <c r="D315" s="75" t="s">
        <v>1154</v>
      </c>
      <c r="E315" s="103">
        <v>669.88</v>
      </c>
      <c r="F315" s="103">
        <v>0</v>
      </c>
      <c r="G315" s="103">
        <v>0</v>
      </c>
      <c r="H315" s="103">
        <v>0</v>
      </c>
      <c r="I315" s="103">
        <v>0</v>
      </c>
      <c r="J315" s="133">
        <f t="shared" si="6"/>
        <v>669.88</v>
      </c>
      <c r="K315" s="138" t="str">
        <f>IFERROR(VLOOKUP(C315,'CEDARS School FRPL'!$C$4:$H$2392, 6, FALSE), "No")</f>
        <v>No</v>
      </c>
      <c r="L315" s="97">
        <f>VLOOKUP($C315,'CEDARS School FRPL'!$C$4:$G$2348,3,FALSE)</f>
        <v>0.48880000000000001</v>
      </c>
      <c r="N315" s="170"/>
      <c r="O315" s="139"/>
    </row>
    <row r="316" spans="1:15">
      <c r="A316" s="78" t="s">
        <v>2373</v>
      </c>
      <c r="B316" s="78" t="s">
        <v>2679</v>
      </c>
      <c r="C316" s="3">
        <v>5509</v>
      </c>
      <c r="D316" s="75" t="s">
        <v>2971</v>
      </c>
      <c r="E316" s="103">
        <v>600.20000000000005</v>
      </c>
      <c r="F316" s="103">
        <v>0</v>
      </c>
      <c r="G316" s="103">
        <v>0</v>
      </c>
      <c r="H316" s="103">
        <v>0</v>
      </c>
      <c r="I316" s="103">
        <v>0</v>
      </c>
      <c r="J316" s="133">
        <f t="shared" si="6"/>
        <v>600.20000000000005</v>
      </c>
      <c r="K316" s="138" t="str">
        <f>IFERROR(VLOOKUP(C316,'CEDARS School FRPL'!$C$4:$H$2392, 6, FALSE), "No")</f>
        <v>No</v>
      </c>
      <c r="L316" s="97">
        <f>VLOOKUP($C316,'CEDARS School FRPL'!$C$4:$G$2348,3,FALSE)</f>
        <v>0.46260000000000001</v>
      </c>
      <c r="N316" s="170"/>
      <c r="O316" s="139"/>
    </row>
    <row r="317" spans="1:15">
      <c r="A317" s="78" t="s">
        <v>2373</v>
      </c>
      <c r="B317" s="78" t="s">
        <v>2679</v>
      </c>
      <c r="C317" s="3">
        <v>5369</v>
      </c>
      <c r="D317" s="75" t="s">
        <v>1155</v>
      </c>
      <c r="E317" s="103">
        <v>37</v>
      </c>
      <c r="F317" s="103">
        <v>0</v>
      </c>
      <c r="G317" s="103">
        <v>0</v>
      </c>
      <c r="H317" s="103">
        <v>0</v>
      </c>
      <c r="I317" s="103">
        <v>0</v>
      </c>
      <c r="J317" s="133">
        <f t="shared" si="6"/>
        <v>37</v>
      </c>
      <c r="K317" s="138" t="str">
        <f>IFERROR(VLOOKUP(C317,'CEDARS School FRPL'!$C$4:$H$2392, 6, FALSE), "No")</f>
        <v>Yes</v>
      </c>
      <c r="L317" s="97">
        <f>VLOOKUP($C317,'CEDARS School FRPL'!$C$4:$G$2348,3,FALSE)</f>
        <v>0.79330000000000001</v>
      </c>
      <c r="N317" s="170"/>
      <c r="O317" s="139"/>
    </row>
    <row r="318" spans="1:15">
      <c r="A318" s="78" t="s">
        <v>2373</v>
      </c>
      <c r="B318" s="78" t="s">
        <v>2679</v>
      </c>
      <c r="C318" s="3">
        <v>5510</v>
      </c>
      <c r="D318" s="75" t="s">
        <v>2972</v>
      </c>
      <c r="E318" s="103">
        <v>656.98</v>
      </c>
      <c r="F318" s="103">
        <v>0</v>
      </c>
      <c r="G318" s="103">
        <v>0</v>
      </c>
      <c r="H318" s="103">
        <v>0</v>
      </c>
      <c r="I318" s="103">
        <v>0</v>
      </c>
      <c r="J318" s="133">
        <f t="shared" si="6"/>
        <v>656.98</v>
      </c>
      <c r="K318" s="138" t="str">
        <f>IFERROR(VLOOKUP(C318,'CEDARS School FRPL'!$C$4:$H$2392, 6, FALSE), "No")</f>
        <v>Yes</v>
      </c>
      <c r="L318" s="97">
        <f>VLOOKUP($C318,'CEDARS School FRPL'!$C$4:$G$2348,3,FALSE)</f>
        <v>0.51500000000000001</v>
      </c>
      <c r="N318" s="170"/>
      <c r="O318" s="139"/>
    </row>
    <row r="319" spans="1:15">
      <c r="A319" s="78" t="s">
        <v>2373</v>
      </c>
      <c r="B319" s="78" t="s">
        <v>2679</v>
      </c>
      <c r="C319" s="3">
        <v>2799</v>
      </c>
      <c r="D319" s="75" t="s">
        <v>1153</v>
      </c>
      <c r="E319" s="103">
        <v>875.87</v>
      </c>
      <c r="F319" s="103">
        <v>0</v>
      </c>
      <c r="G319" s="103">
        <v>83.73</v>
      </c>
      <c r="H319" s="103">
        <v>11.57</v>
      </c>
      <c r="I319" s="103">
        <v>0</v>
      </c>
      <c r="J319" s="133">
        <f t="shared" si="6"/>
        <v>971.17000000000007</v>
      </c>
      <c r="K319" s="138" t="str">
        <f>IFERROR(VLOOKUP(C319,'CEDARS School FRPL'!$C$4:$H$2392, 6, FALSE), "No")</f>
        <v>No</v>
      </c>
      <c r="L319" s="97">
        <f>VLOOKUP($C319,'CEDARS School FRPL'!$C$4:$G$2348,3,FALSE)</f>
        <v>0.45929999999999999</v>
      </c>
      <c r="N319" s="170"/>
      <c r="O319" s="139"/>
    </row>
    <row r="320" spans="1:15">
      <c r="A320" s="78" t="s">
        <v>2461</v>
      </c>
      <c r="B320" s="78" t="s">
        <v>2680</v>
      </c>
      <c r="C320" s="3">
        <v>2954</v>
      </c>
      <c r="D320" s="75" t="s">
        <v>1853</v>
      </c>
      <c r="E320" s="103">
        <v>485.75</v>
      </c>
      <c r="F320" s="103">
        <v>0</v>
      </c>
      <c r="G320" s="103">
        <v>0</v>
      </c>
      <c r="H320" s="103">
        <v>0</v>
      </c>
      <c r="I320" s="103">
        <v>0</v>
      </c>
      <c r="J320" s="133">
        <f t="shared" si="6"/>
        <v>485.75</v>
      </c>
      <c r="K320" s="138" t="str">
        <f>IFERROR(VLOOKUP(C320,'CEDARS School FRPL'!$C$4:$H$2392, 6, FALSE), "No")</f>
        <v>Yes</v>
      </c>
      <c r="L320" s="97">
        <f>VLOOKUP($C320,'CEDARS School FRPL'!$C$4:$G$2348,3,FALSE)</f>
        <v>0.50329999999999997</v>
      </c>
      <c r="N320" s="170"/>
      <c r="O320" s="139"/>
    </row>
    <row r="321" spans="1:15">
      <c r="A321" s="78" t="s">
        <v>2461</v>
      </c>
      <c r="B321" s="78" t="s">
        <v>2680</v>
      </c>
      <c r="C321" s="3">
        <v>3610</v>
      </c>
      <c r="D321" s="75" t="s">
        <v>1855</v>
      </c>
      <c r="E321" s="103">
        <v>1273.3900000000001</v>
      </c>
      <c r="F321" s="103">
        <v>0</v>
      </c>
      <c r="G321" s="103">
        <v>182.66</v>
      </c>
      <c r="H321" s="103">
        <v>0</v>
      </c>
      <c r="I321" s="103">
        <v>0</v>
      </c>
      <c r="J321" s="133">
        <f t="shared" si="6"/>
        <v>1456.0500000000002</v>
      </c>
      <c r="K321" s="138" t="str">
        <f>IFERROR(VLOOKUP(C321,'CEDARS School FRPL'!$C$4:$H$2392, 6, FALSE), "No")</f>
        <v>No</v>
      </c>
      <c r="L321" s="97">
        <f>VLOOKUP($C321,'CEDARS School FRPL'!$C$4:$G$2348,3,FALSE)</f>
        <v>0.44700000000000001</v>
      </c>
      <c r="N321" s="170"/>
      <c r="O321" s="139"/>
    </row>
    <row r="322" spans="1:15">
      <c r="A322" s="78" t="s">
        <v>2461</v>
      </c>
      <c r="B322" s="78" t="s">
        <v>2680</v>
      </c>
      <c r="C322" s="3">
        <v>2447</v>
      </c>
      <c r="D322" s="75" t="s">
        <v>1852</v>
      </c>
      <c r="E322" s="103">
        <v>602.1</v>
      </c>
      <c r="F322" s="103">
        <v>0</v>
      </c>
      <c r="G322" s="103">
        <v>0</v>
      </c>
      <c r="H322" s="103">
        <v>0</v>
      </c>
      <c r="I322" s="103">
        <v>0</v>
      </c>
      <c r="J322" s="133">
        <f t="shared" si="6"/>
        <v>602.1</v>
      </c>
      <c r="K322" s="138" t="str">
        <f>IFERROR(VLOOKUP(C322,'CEDARS School FRPL'!$C$4:$H$2392, 6, FALSE), "No")</f>
        <v>Yes</v>
      </c>
      <c r="L322" s="97">
        <f>VLOOKUP($C322,'CEDARS School FRPL'!$C$4:$G$2348,3,FALSE)</f>
        <v>0.51919999999999999</v>
      </c>
      <c r="N322" s="170"/>
      <c r="O322" s="139"/>
    </row>
    <row r="323" spans="1:15">
      <c r="A323" t="s">
        <v>2461</v>
      </c>
      <c r="B323" s="78" t="s">
        <v>2680</v>
      </c>
      <c r="C323" s="3">
        <v>5396</v>
      </c>
      <c r="D323" s="75" t="s">
        <v>1860</v>
      </c>
      <c r="E323" s="103">
        <v>0</v>
      </c>
      <c r="F323" s="103">
        <v>0</v>
      </c>
      <c r="G323" s="103">
        <v>0</v>
      </c>
      <c r="H323" s="103">
        <v>13.67</v>
      </c>
      <c r="I323" s="103">
        <v>0</v>
      </c>
      <c r="J323" s="133">
        <f t="shared" si="6"/>
        <v>13.67</v>
      </c>
      <c r="K323" s="138" t="str">
        <f>IFERROR(VLOOKUP(C323,'CEDARS School FRPL'!$C$4:$H$2392, 6, FALSE), "No")</f>
        <v>Yes</v>
      </c>
      <c r="L323" s="97">
        <f>VLOOKUP($C323,'CEDARS School FRPL'!$C$4:$G$2348,3,FALSE)</f>
        <v>0.55149999999999999</v>
      </c>
      <c r="N323" s="170"/>
      <c r="O323" s="139"/>
    </row>
    <row r="324" spans="1:15">
      <c r="A324" s="78" t="s">
        <v>2461</v>
      </c>
      <c r="B324" s="78" t="s">
        <v>2680</v>
      </c>
      <c r="C324" s="3">
        <v>5035</v>
      </c>
      <c r="D324" s="75" t="s">
        <v>1857</v>
      </c>
      <c r="E324" s="103">
        <v>132.16</v>
      </c>
      <c r="F324" s="103">
        <v>0</v>
      </c>
      <c r="G324" s="103">
        <v>0</v>
      </c>
      <c r="H324" s="103">
        <v>0</v>
      </c>
      <c r="I324" s="103">
        <v>0</v>
      </c>
      <c r="J324" s="133">
        <f t="shared" ref="J324:J387" si="7">SUM(E324:I324)</f>
        <v>132.16</v>
      </c>
      <c r="K324" s="138" t="str">
        <f>IFERROR(VLOOKUP(C324,'CEDARS School FRPL'!$C$4:$H$2392, 6, FALSE), "No")</f>
        <v>No</v>
      </c>
      <c r="L324" s="97">
        <f>VLOOKUP($C324,'CEDARS School FRPL'!$C$4:$G$2348,3,FALSE)</f>
        <v>0.49349999999999999</v>
      </c>
      <c r="N324" s="170"/>
      <c r="O324" s="139"/>
    </row>
    <row r="325" spans="1:15">
      <c r="A325" s="78" t="s">
        <v>2461</v>
      </c>
      <c r="B325" s="78" t="s">
        <v>2680</v>
      </c>
      <c r="C325" s="3">
        <v>5294</v>
      </c>
      <c r="D325" s="75" t="s">
        <v>1859</v>
      </c>
      <c r="E325" s="103">
        <v>509.14</v>
      </c>
      <c r="F325" s="103">
        <v>0</v>
      </c>
      <c r="G325" s="103">
        <v>0</v>
      </c>
      <c r="H325" s="103">
        <v>0</v>
      </c>
      <c r="I325" s="103">
        <v>0</v>
      </c>
      <c r="J325" s="133">
        <f t="shared" si="7"/>
        <v>509.14</v>
      </c>
      <c r="K325" s="138" t="str">
        <f>IFERROR(VLOOKUP(C325,'CEDARS School FRPL'!$C$4:$H$2392, 6, FALSE), "No")</f>
        <v>No</v>
      </c>
      <c r="L325" s="97">
        <f>VLOOKUP($C325,'CEDARS School FRPL'!$C$4:$G$2348,3,FALSE)</f>
        <v>0.43109999999999998</v>
      </c>
      <c r="N325" s="170"/>
      <c r="O325" s="139"/>
    </row>
    <row r="326" spans="1:15">
      <c r="A326" s="78" t="s">
        <v>2461</v>
      </c>
      <c r="B326" s="78" t="s">
        <v>2680</v>
      </c>
      <c r="C326" s="3">
        <v>3761</v>
      </c>
      <c r="D326" s="75" t="s">
        <v>1856</v>
      </c>
      <c r="E326" s="103">
        <v>328.31</v>
      </c>
      <c r="F326" s="103">
        <v>0</v>
      </c>
      <c r="G326" s="103">
        <v>0</v>
      </c>
      <c r="H326" s="103">
        <v>0</v>
      </c>
      <c r="I326" s="103">
        <v>0</v>
      </c>
      <c r="J326" s="133">
        <f t="shared" si="7"/>
        <v>328.31</v>
      </c>
      <c r="K326" s="138" t="str">
        <f>IFERROR(VLOOKUP(C326,'CEDARS School FRPL'!$C$4:$H$2392, 6, FALSE), "No")</f>
        <v>Yes</v>
      </c>
      <c r="L326" s="97">
        <f>VLOOKUP($C326,'CEDARS School FRPL'!$C$4:$G$2348,3,FALSE)</f>
        <v>0.51719999999999999</v>
      </c>
      <c r="N326" s="170"/>
      <c r="O326" s="139"/>
    </row>
    <row r="327" spans="1:15">
      <c r="A327" s="78" t="s">
        <v>2461</v>
      </c>
      <c r="B327" s="78" t="s">
        <v>2680</v>
      </c>
      <c r="C327" s="3">
        <v>2814</v>
      </c>
      <c r="D327" s="75" t="s">
        <v>842</v>
      </c>
      <c r="E327" s="103">
        <v>586.86</v>
      </c>
      <c r="F327" s="103">
        <v>0</v>
      </c>
      <c r="G327" s="103">
        <v>0</v>
      </c>
      <c r="H327" s="103">
        <v>0</v>
      </c>
      <c r="I327" s="103">
        <v>0</v>
      </c>
      <c r="J327" s="133">
        <f t="shared" si="7"/>
        <v>586.86</v>
      </c>
      <c r="K327" s="138" t="str">
        <f>IFERROR(VLOOKUP(C327,'CEDARS School FRPL'!$C$4:$H$2392, 6, FALSE), "No")</f>
        <v>Yes</v>
      </c>
      <c r="L327" s="97">
        <f>VLOOKUP($C327,'CEDARS School FRPL'!$C$4:$G$2348,3,FALSE)</f>
        <v>0.65569999999999995</v>
      </c>
      <c r="N327" s="170"/>
      <c r="O327" s="139"/>
    </row>
    <row r="328" spans="1:15">
      <c r="A328" s="78" t="s">
        <v>2461</v>
      </c>
      <c r="B328" s="78" t="s">
        <v>2680</v>
      </c>
      <c r="C328" s="3">
        <v>1769</v>
      </c>
      <c r="D328" s="75" t="s">
        <v>1851</v>
      </c>
      <c r="E328" s="103">
        <v>89.32</v>
      </c>
      <c r="F328" s="103">
        <v>0</v>
      </c>
      <c r="G328" s="103">
        <v>0</v>
      </c>
      <c r="H328" s="103">
        <v>0</v>
      </c>
      <c r="I328" s="103">
        <v>0</v>
      </c>
      <c r="J328" s="133">
        <f t="shared" si="7"/>
        <v>89.32</v>
      </c>
      <c r="K328" s="138" t="str">
        <f>IFERROR(VLOOKUP(C328,'CEDARS School FRPL'!$C$4:$H$2392, 6, FALSE), "No")</f>
        <v>Yes</v>
      </c>
      <c r="L328" s="97">
        <f>VLOOKUP($C328,'CEDARS School FRPL'!$C$4:$G$2348,3,FALSE)</f>
        <v>0.70120000000000005</v>
      </c>
      <c r="N328" s="170"/>
      <c r="O328" s="139"/>
    </row>
    <row r="329" spans="1:15">
      <c r="A329" s="78" t="s">
        <v>2461</v>
      </c>
      <c r="B329" s="78" t="s">
        <v>2680</v>
      </c>
      <c r="C329" s="3">
        <v>5269</v>
      </c>
      <c r="D329" s="75" t="s">
        <v>1858</v>
      </c>
      <c r="E329" s="103">
        <v>614.19000000000005</v>
      </c>
      <c r="F329" s="103">
        <v>0</v>
      </c>
      <c r="G329" s="103">
        <v>0</v>
      </c>
      <c r="H329" s="103">
        <v>0</v>
      </c>
      <c r="I329" s="103">
        <v>0</v>
      </c>
      <c r="J329" s="133">
        <f t="shared" si="7"/>
        <v>614.19000000000005</v>
      </c>
      <c r="K329" s="138" t="str">
        <f>IFERROR(VLOOKUP(C329,'CEDARS School FRPL'!$C$4:$H$2392, 6, FALSE), "No")</f>
        <v>Yes</v>
      </c>
      <c r="L329" s="97">
        <f>VLOOKUP($C329,'CEDARS School FRPL'!$C$4:$G$2348,3,FALSE)</f>
        <v>0.54039999999999999</v>
      </c>
      <c r="N329" s="170"/>
      <c r="O329" s="139"/>
    </row>
    <row r="330" spans="1:15">
      <c r="A330" s="78" t="s">
        <v>2461</v>
      </c>
      <c r="B330" s="78" t="s">
        <v>2680</v>
      </c>
      <c r="C330" s="3">
        <v>5750</v>
      </c>
      <c r="D330" s="75" t="s">
        <v>3257</v>
      </c>
      <c r="E330" s="103">
        <v>55.35</v>
      </c>
      <c r="F330" s="103">
        <v>0</v>
      </c>
      <c r="G330" s="103">
        <v>0</v>
      </c>
      <c r="H330" s="103">
        <v>0</v>
      </c>
      <c r="I330" s="103">
        <v>0</v>
      </c>
      <c r="J330" s="133">
        <f t="shared" si="7"/>
        <v>55.35</v>
      </c>
      <c r="K330" s="138" t="str">
        <f>IFERROR(VLOOKUP(C330,'CEDARS School FRPL'!$C$4:$H$2392, 6, FALSE), "No")</f>
        <v>Yes</v>
      </c>
      <c r="L330" s="97">
        <f>VLOOKUP($C330,'CEDARS School FRPL'!$C$4:$G$2348,3,FALSE)</f>
        <v>0.67349999999999999</v>
      </c>
      <c r="N330" s="170"/>
      <c r="O330" s="139"/>
    </row>
    <row r="331" spans="1:15">
      <c r="A331" s="78" t="s">
        <v>2461</v>
      </c>
      <c r="B331" s="78" t="s">
        <v>2680</v>
      </c>
      <c r="C331" s="3">
        <v>3309</v>
      </c>
      <c r="D331" s="75" t="s">
        <v>1854</v>
      </c>
      <c r="E331" s="103">
        <v>536.86</v>
      </c>
      <c r="F331" s="103">
        <v>0</v>
      </c>
      <c r="G331" s="103">
        <v>0</v>
      </c>
      <c r="H331" s="103">
        <v>0</v>
      </c>
      <c r="I331" s="103">
        <v>0</v>
      </c>
      <c r="J331" s="133">
        <f t="shared" si="7"/>
        <v>536.86</v>
      </c>
      <c r="K331" s="138" t="str">
        <f>IFERROR(VLOOKUP(C331,'CEDARS School FRPL'!$C$4:$H$2392, 6, FALSE), "No")</f>
        <v>No</v>
      </c>
      <c r="L331" s="97">
        <f>VLOOKUP($C331,'CEDARS School FRPL'!$C$4:$G$2348,3,FALSE)</f>
        <v>0.36159999999999998</v>
      </c>
      <c r="N331" s="170"/>
      <c r="O331" s="139"/>
    </row>
    <row r="332" spans="1:15">
      <c r="A332" t="s">
        <v>2470</v>
      </c>
      <c r="B332" s="78" t="s">
        <v>2681</v>
      </c>
      <c r="C332" s="3">
        <v>5523</v>
      </c>
      <c r="D332" s="75" t="s">
        <v>2973</v>
      </c>
      <c r="E332" s="103">
        <v>0</v>
      </c>
      <c r="F332" s="103">
        <v>0</v>
      </c>
      <c r="G332" s="103">
        <v>0</v>
      </c>
      <c r="H332" s="103">
        <v>22.14</v>
      </c>
      <c r="I332" s="103">
        <v>0</v>
      </c>
      <c r="J332" s="133">
        <f t="shared" si="7"/>
        <v>22.14</v>
      </c>
      <c r="K332" s="138" t="str">
        <f>IFERROR(VLOOKUP(C332,'CEDARS School FRPL'!$C$4:$H$2392, 6, FALSE), "No")</f>
        <v>Yes</v>
      </c>
      <c r="L332" s="97">
        <f>VLOOKUP($C332,'CEDARS School FRPL'!$C$4:$G$2348,3,FALSE)</f>
        <v>0.84319999999999995</v>
      </c>
      <c r="N332" s="170"/>
      <c r="O332" s="139"/>
    </row>
    <row r="333" spans="1:15">
      <c r="A333" s="78" t="s">
        <v>2470</v>
      </c>
      <c r="B333" s="78" t="s">
        <v>2681</v>
      </c>
      <c r="C333" s="3">
        <v>2664</v>
      </c>
      <c r="D333" s="75" t="s">
        <v>1901</v>
      </c>
      <c r="E333" s="103">
        <v>335.37</v>
      </c>
      <c r="F333" s="103">
        <v>13.71</v>
      </c>
      <c r="G333" s="103">
        <v>0</v>
      </c>
      <c r="H333" s="103">
        <v>0</v>
      </c>
      <c r="I333" s="103">
        <v>0</v>
      </c>
      <c r="J333" s="133">
        <f t="shared" si="7"/>
        <v>349.08</v>
      </c>
      <c r="K333" s="138" t="str">
        <f>IFERROR(VLOOKUP(C333,'CEDARS School FRPL'!$C$4:$H$2392, 6, FALSE), "No")</f>
        <v>Yes</v>
      </c>
      <c r="L333" s="97">
        <f>VLOOKUP($C333,'CEDARS School FRPL'!$C$4:$G$2348,3,FALSE)</f>
        <v>0.57720000000000005</v>
      </c>
      <c r="N333" s="170"/>
      <c r="O333" s="139"/>
    </row>
    <row r="334" spans="1:15">
      <c r="A334" s="78" t="s">
        <v>2470</v>
      </c>
      <c r="B334" s="78" t="s">
        <v>2681</v>
      </c>
      <c r="C334" s="3">
        <v>2404</v>
      </c>
      <c r="D334" s="75" t="s">
        <v>1900</v>
      </c>
      <c r="E334" s="103">
        <v>321.77</v>
      </c>
      <c r="F334" s="103">
        <v>0</v>
      </c>
      <c r="G334" s="103">
        <v>24.54</v>
      </c>
      <c r="H334" s="103">
        <v>0</v>
      </c>
      <c r="I334" s="103">
        <v>0</v>
      </c>
      <c r="J334" s="133">
        <f t="shared" si="7"/>
        <v>346.31</v>
      </c>
      <c r="K334" s="138" t="str">
        <f>IFERROR(VLOOKUP(C334,'CEDARS School FRPL'!$C$4:$H$2392, 6, FALSE), "No")</f>
        <v>Yes</v>
      </c>
      <c r="L334" s="97">
        <f>VLOOKUP($C334,'CEDARS School FRPL'!$C$4:$G$2348,3,FALSE)</f>
        <v>0.50249999999999995</v>
      </c>
      <c r="N334" s="170"/>
      <c r="O334" s="139"/>
    </row>
    <row r="335" spans="1:15">
      <c r="A335" s="78" t="s">
        <v>2470</v>
      </c>
      <c r="B335" s="78" t="s">
        <v>2681</v>
      </c>
      <c r="C335" s="3">
        <v>1763</v>
      </c>
      <c r="D335" s="75" t="s">
        <v>3039</v>
      </c>
      <c r="E335" s="103">
        <v>113.98</v>
      </c>
      <c r="F335" s="103">
        <v>0</v>
      </c>
      <c r="G335" s="103">
        <v>0</v>
      </c>
      <c r="H335" s="103">
        <v>0</v>
      </c>
      <c r="I335" s="103">
        <v>0</v>
      </c>
      <c r="J335" s="133">
        <f t="shared" si="7"/>
        <v>113.98</v>
      </c>
      <c r="K335" s="138" t="str">
        <f>IFERROR(VLOOKUP(C335,'CEDARS School FRPL'!$C$4:$H$2392, 6, FALSE), "No")</f>
        <v>Yes</v>
      </c>
      <c r="L335" s="97">
        <f>VLOOKUP($C335,'CEDARS School FRPL'!$C$4:$G$2348,3,FALSE)</f>
        <v>0.64059999999999995</v>
      </c>
      <c r="N335" s="170"/>
      <c r="O335" s="139"/>
    </row>
    <row r="336" spans="1:15">
      <c r="A336" s="78" t="s">
        <v>2633</v>
      </c>
      <c r="B336" s="78" t="s">
        <v>2634</v>
      </c>
      <c r="C336" s="3">
        <v>5549</v>
      </c>
      <c r="D336" s="75" t="s">
        <v>1304</v>
      </c>
      <c r="E336" s="103">
        <v>636.72</v>
      </c>
      <c r="F336" s="103">
        <v>9.6</v>
      </c>
      <c r="G336" s="103">
        <v>1.51</v>
      </c>
      <c r="H336" s="103">
        <v>0</v>
      </c>
      <c r="I336" s="103">
        <v>0</v>
      </c>
      <c r="J336" s="133">
        <f t="shared" si="7"/>
        <v>647.83000000000004</v>
      </c>
      <c r="K336" s="138" t="str">
        <f>IFERROR(VLOOKUP(C336,'CEDARS School FRPL'!$C$4:$H$2392, 6, FALSE), "No")</f>
        <v>Yes</v>
      </c>
      <c r="L336" s="97">
        <f>VLOOKUP($C336,'CEDARS School FRPL'!$C$4:$G$2348,3,FALSE)</f>
        <v>0.55220000000000002</v>
      </c>
      <c r="N336" s="170"/>
      <c r="O336" s="139"/>
    </row>
    <row r="337" spans="1:15">
      <c r="A337" s="78" t="s">
        <v>2317</v>
      </c>
      <c r="B337" s="78" t="s">
        <v>2682</v>
      </c>
      <c r="C337" s="3">
        <v>4552</v>
      </c>
      <c r="D337" s="75" t="s">
        <v>539</v>
      </c>
      <c r="E337" s="103">
        <v>107.71</v>
      </c>
      <c r="F337" s="103">
        <v>28.14</v>
      </c>
      <c r="G337" s="103">
        <v>0</v>
      </c>
      <c r="H337" s="103">
        <v>0</v>
      </c>
      <c r="I337" s="103">
        <v>0</v>
      </c>
      <c r="J337" s="133">
        <f t="shared" si="7"/>
        <v>135.85</v>
      </c>
      <c r="K337" s="138" t="str">
        <f>IFERROR(VLOOKUP(C337,'CEDARS School FRPL'!$C$4:$H$2392, 6, FALSE), "No")</f>
        <v>Yes</v>
      </c>
      <c r="L337" s="97">
        <f>VLOOKUP($C337,'CEDARS School FRPL'!$C$4:$G$2348,3,FALSE)</f>
        <v>0.56030000000000002</v>
      </c>
      <c r="N337" s="170"/>
      <c r="O337" s="139"/>
    </row>
    <row r="338" spans="1:15">
      <c r="A338" s="78" t="s">
        <v>2317</v>
      </c>
      <c r="B338" s="78" t="s">
        <v>2682</v>
      </c>
      <c r="C338" s="3">
        <v>2697</v>
      </c>
      <c r="D338" s="75" t="s">
        <v>538</v>
      </c>
      <c r="E338" s="103">
        <v>238.85</v>
      </c>
      <c r="F338" s="103">
        <v>0</v>
      </c>
      <c r="G338" s="103">
        <v>0</v>
      </c>
      <c r="H338" s="103">
        <v>0</v>
      </c>
      <c r="I338" s="103">
        <v>0</v>
      </c>
      <c r="J338" s="133">
        <f t="shared" si="7"/>
        <v>238.85</v>
      </c>
      <c r="K338" s="138" t="str">
        <f>IFERROR(VLOOKUP(C338,'CEDARS School FRPL'!$C$4:$H$2392, 6, FALSE), "No")</f>
        <v>Yes</v>
      </c>
      <c r="L338" s="97">
        <f>VLOOKUP($C338,'CEDARS School FRPL'!$C$4:$G$2348,3,FALSE)</f>
        <v>0.60219999999999996</v>
      </c>
      <c r="N338" s="170"/>
      <c r="O338" s="139"/>
    </row>
    <row r="339" spans="1:15">
      <c r="A339" s="78" t="s">
        <v>2317</v>
      </c>
      <c r="B339" s="78" t="s">
        <v>2682</v>
      </c>
      <c r="C339" s="3">
        <v>3275</v>
      </c>
      <c r="D339" s="75" t="s">
        <v>3040</v>
      </c>
      <c r="E339" s="103">
        <v>264.61</v>
      </c>
      <c r="F339" s="103">
        <v>0</v>
      </c>
      <c r="G339" s="103">
        <v>8.1199999999999992</v>
      </c>
      <c r="H339" s="103">
        <v>0</v>
      </c>
      <c r="I339" s="103">
        <v>0</v>
      </c>
      <c r="J339" s="133">
        <f t="shared" si="7"/>
        <v>272.73</v>
      </c>
      <c r="K339" s="138" t="str">
        <f>IFERROR(VLOOKUP(C339,'CEDARS School FRPL'!$C$4:$H$2392, 6, FALSE), "No")</f>
        <v>No</v>
      </c>
      <c r="L339" s="97">
        <f>VLOOKUP($C339,'CEDARS School FRPL'!$C$4:$G$2348,3,FALSE)</f>
        <v>0.49769999999999998</v>
      </c>
      <c r="N339" s="170"/>
      <c r="O339" s="139"/>
    </row>
    <row r="340" spans="1:15">
      <c r="A340" s="78" t="s">
        <v>2317</v>
      </c>
      <c r="B340" s="78" t="s">
        <v>2682</v>
      </c>
      <c r="C340" s="3">
        <v>1724</v>
      </c>
      <c r="D340" s="75" t="s">
        <v>537</v>
      </c>
      <c r="E340" s="103">
        <v>43.23</v>
      </c>
      <c r="F340" s="103">
        <v>0</v>
      </c>
      <c r="G340" s="103">
        <v>0</v>
      </c>
      <c r="H340" s="103">
        <v>0</v>
      </c>
      <c r="I340" s="103">
        <v>0</v>
      </c>
      <c r="J340" s="133">
        <f t="shared" si="7"/>
        <v>43.23</v>
      </c>
      <c r="K340" s="138" t="str">
        <f>IFERROR(VLOOKUP(C340,'CEDARS School FRPL'!$C$4:$H$2392, 6, FALSE), "No")</f>
        <v>Yes</v>
      </c>
      <c r="L340" s="97">
        <f>VLOOKUP($C340,'CEDARS School FRPL'!$C$4:$G$2348,3,FALSE)</f>
        <v>0.56820000000000004</v>
      </c>
      <c r="N340" s="170"/>
      <c r="O340" s="139"/>
    </row>
    <row r="341" spans="1:15">
      <c r="A341" s="78" t="s">
        <v>2234</v>
      </c>
      <c r="B341" s="78" t="s">
        <v>2683</v>
      </c>
      <c r="C341" s="3">
        <v>2299</v>
      </c>
      <c r="D341" s="75" t="s">
        <v>22</v>
      </c>
      <c r="E341" s="103">
        <v>652.97</v>
      </c>
      <c r="F341" s="103">
        <v>0</v>
      </c>
      <c r="G341" s="103">
        <v>22.900000000000002</v>
      </c>
      <c r="H341" s="103">
        <v>0</v>
      </c>
      <c r="I341" s="103">
        <v>0</v>
      </c>
      <c r="J341" s="133">
        <f t="shared" si="7"/>
        <v>675.87</v>
      </c>
      <c r="K341" s="138" t="str">
        <f>IFERROR(VLOOKUP(C341,'CEDARS School FRPL'!$C$4:$H$2392, 6, FALSE), "No")</f>
        <v>No</v>
      </c>
      <c r="L341" s="97">
        <f>VLOOKUP($C341,'CEDARS School FRPL'!$C$4:$G$2348,3,FALSE)</f>
        <v>0.45889999999999997</v>
      </c>
      <c r="N341" s="170"/>
      <c r="O341" s="139"/>
    </row>
    <row r="342" spans="1:15">
      <c r="A342" s="78" t="s">
        <v>2234</v>
      </c>
      <c r="B342" s="78" t="s">
        <v>2683</v>
      </c>
      <c r="C342" s="3">
        <v>5644</v>
      </c>
      <c r="D342" s="75" t="s">
        <v>3041</v>
      </c>
      <c r="E342" s="103">
        <v>54.05</v>
      </c>
      <c r="F342" s="103">
        <v>0</v>
      </c>
      <c r="G342" s="103">
        <v>0</v>
      </c>
      <c r="H342" s="103">
        <v>0</v>
      </c>
      <c r="I342" s="103">
        <v>0</v>
      </c>
      <c r="J342" s="133">
        <f t="shared" si="7"/>
        <v>54.05</v>
      </c>
      <c r="K342" s="138" t="str">
        <f>IFERROR(VLOOKUP(C342,'CEDARS School FRPL'!$C$4:$H$2392, 6, FALSE), "No")</f>
        <v>No</v>
      </c>
      <c r="L342" s="97">
        <f>VLOOKUP($C342,'CEDARS School FRPL'!$C$4:$G$2348,3,FALSE)</f>
        <v>0.48530000000000001</v>
      </c>
      <c r="N342" s="170"/>
      <c r="O342" s="139"/>
    </row>
    <row r="343" spans="1:15">
      <c r="A343" s="78" t="s">
        <v>2234</v>
      </c>
      <c r="B343" s="78" t="s">
        <v>2683</v>
      </c>
      <c r="C343" s="3">
        <v>1617</v>
      </c>
      <c r="D343" s="75" t="s">
        <v>21</v>
      </c>
      <c r="E343" s="103">
        <v>116.48</v>
      </c>
      <c r="F343" s="103">
        <v>0</v>
      </c>
      <c r="G343" s="103">
        <v>0.27</v>
      </c>
      <c r="H343" s="103">
        <v>0</v>
      </c>
      <c r="I343" s="103">
        <v>0</v>
      </c>
      <c r="J343" s="133">
        <f t="shared" si="7"/>
        <v>116.75</v>
      </c>
      <c r="K343" s="138" t="str">
        <f>IFERROR(VLOOKUP(C343,'CEDARS School FRPL'!$C$4:$H$2392, 6, FALSE), "No")</f>
        <v>Yes</v>
      </c>
      <c r="L343" s="97">
        <f>VLOOKUP($C343,'CEDARS School FRPL'!$C$4:$G$2348,3,FALSE)</f>
        <v>0.76129999999999998</v>
      </c>
      <c r="N343" s="170"/>
      <c r="O343" s="139"/>
    </row>
    <row r="344" spans="1:15">
      <c r="A344" t="s">
        <v>2234</v>
      </c>
      <c r="B344" s="78" t="s">
        <v>2683</v>
      </c>
      <c r="C344" s="3">
        <v>5413</v>
      </c>
      <c r="D344" s="75" t="s">
        <v>29</v>
      </c>
      <c r="E344" s="103">
        <v>0</v>
      </c>
      <c r="F344" s="103">
        <v>0</v>
      </c>
      <c r="G344" s="103">
        <v>0</v>
      </c>
      <c r="H344" s="103">
        <v>9.43</v>
      </c>
      <c r="I344" s="103">
        <v>0</v>
      </c>
      <c r="J344" s="133">
        <f t="shared" si="7"/>
        <v>9.43</v>
      </c>
      <c r="K344" s="138" t="str">
        <f>IFERROR(VLOOKUP(C344,'CEDARS School FRPL'!$C$4:$H$2392, 6, FALSE), "No")</f>
        <v>Yes</v>
      </c>
      <c r="L344" s="97">
        <f>VLOOKUP($C344,'CEDARS School FRPL'!$C$4:$G$2348,3,FALSE)</f>
        <v>0.5</v>
      </c>
      <c r="N344" s="170"/>
      <c r="O344" s="139"/>
    </row>
    <row r="345" spans="1:15">
      <c r="A345" s="78" t="s">
        <v>2234</v>
      </c>
      <c r="B345" s="78" t="s">
        <v>2683</v>
      </c>
      <c r="C345" s="3">
        <v>2962</v>
      </c>
      <c r="D345" s="75" t="s">
        <v>25</v>
      </c>
      <c r="E345" s="103">
        <v>275.67</v>
      </c>
      <c r="F345" s="103">
        <v>0</v>
      </c>
      <c r="G345" s="103">
        <v>0</v>
      </c>
      <c r="H345" s="103">
        <v>0</v>
      </c>
      <c r="I345" s="103">
        <v>0</v>
      </c>
      <c r="J345" s="133">
        <f t="shared" si="7"/>
        <v>275.67</v>
      </c>
      <c r="K345" s="138" t="str">
        <f>IFERROR(VLOOKUP(C345,'CEDARS School FRPL'!$C$4:$H$2392, 6, FALSE), "No")</f>
        <v>Yes</v>
      </c>
      <c r="L345" s="97">
        <f>VLOOKUP($C345,'CEDARS School FRPL'!$C$4:$G$2348,3,FALSE)</f>
        <v>0.79200000000000004</v>
      </c>
      <c r="N345" s="170"/>
      <c r="O345" s="139"/>
    </row>
    <row r="346" spans="1:15">
      <c r="A346" s="78" t="s">
        <v>2234</v>
      </c>
      <c r="B346" s="78" t="s">
        <v>2683</v>
      </c>
      <c r="C346" s="3">
        <v>4384</v>
      </c>
      <c r="D346" s="75" t="s">
        <v>28</v>
      </c>
      <c r="E346" s="103">
        <v>361.69</v>
      </c>
      <c r="F346" s="103">
        <v>0</v>
      </c>
      <c r="G346" s="103">
        <v>0</v>
      </c>
      <c r="H346" s="103">
        <v>0</v>
      </c>
      <c r="I346" s="103">
        <v>0</v>
      </c>
      <c r="J346" s="133">
        <f t="shared" si="7"/>
        <v>361.69</v>
      </c>
      <c r="K346" s="138" t="str">
        <f>IFERROR(VLOOKUP(C346,'CEDARS School FRPL'!$C$4:$H$2392, 6, FALSE), "No")</f>
        <v>No</v>
      </c>
      <c r="L346" s="97">
        <f>VLOOKUP($C346,'CEDARS School FRPL'!$C$4:$G$2348,3,FALSE)</f>
        <v>0.34010000000000001</v>
      </c>
      <c r="N346" s="170"/>
      <c r="O346" s="139"/>
    </row>
    <row r="347" spans="1:15">
      <c r="A347" s="78" t="s">
        <v>2234</v>
      </c>
      <c r="B347" s="78" t="s">
        <v>2683</v>
      </c>
      <c r="C347" s="3">
        <v>3266</v>
      </c>
      <c r="D347" s="75" t="s">
        <v>26</v>
      </c>
      <c r="E347" s="103">
        <v>280.54000000000002</v>
      </c>
      <c r="F347" s="103">
        <v>18</v>
      </c>
      <c r="G347" s="103">
        <v>0</v>
      </c>
      <c r="H347" s="103">
        <v>0</v>
      </c>
      <c r="I347" s="103">
        <v>0</v>
      </c>
      <c r="J347" s="133">
        <f t="shared" si="7"/>
        <v>298.54000000000002</v>
      </c>
      <c r="K347" s="138" t="str">
        <f>IFERROR(VLOOKUP(C347,'CEDARS School FRPL'!$C$4:$H$2392, 6, FALSE), "No")</f>
        <v>Yes</v>
      </c>
      <c r="L347" s="97">
        <f>VLOOKUP($C347,'CEDARS School FRPL'!$C$4:$G$2348,3,FALSE)</f>
        <v>0.63380000000000003</v>
      </c>
      <c r="N347" s="170"/>
      <c r="O347" s="139"/>
    </row>
    <row r="348" spans="1:15">
      <c r="A348" s="78" t="s">
        <v>2234</v>
      </c>
      <c r="B348" s="78" t="s">
        <v>2683</v>
      </c>
      <c r="C348" s="3">
        <v>2501</v>
      </c>
      <c r="D348" s="75" t="s">
        <v>23</v>
      </c>
      <c r="E348" s="103">
        <v>341.92</v>
      </c>
      <c r="F348" s="103">
        <v>0</v>
      </c>
      <c r="G348" s="103">
        <v>0</v>
      </c>
      <c r="H348" s="103">
        <v>0</v>
      </c>
      <c r="I348" s="103">
        <v>0</v>
      </c>
      <c r="J348" s="133">
        <f t="shared" si="7"/>
        <v>341.92</v>
      </c>
      <c r="K348" s="138" t="str">
        <f>IFERROR(VLOOKUP(C348,'CEDARS School FRPL'!$C$4:$H$2392, 6, FALSE), "No")</f>
        <v>Yes</v>
      </c>
      <c r="L348" s="97">
        <f>VLOOKUP($C348,'CEDARS School FRPL'!$C$4:$G$2348,3,FALSE)</f>
        <v>0.56210000000000004</v>
      </c>
      <c r="N348" s="170"/>
      <c r="O348" s="139"/>
    </row>
    <row r="349" spans="1:15">
      <c r="A349" s="78" t="s">
        <v>2234</v>
      </c>
      <c r="B349" s="78" t="s">
        <v>2683</v>
      </c>
      <c r="C349" s="3">
        <v>2823</v>
      </c>
      <c r="D349" s="75" t="s">
        <v>24</v>
      </c>
      <c r="E349" s="103">
        <v>298.05</v>
      </c>
      <c r="F349" s="103">
        <v>34</v>
      </c>
      <c r="G349" s="103">
        <v>0</v>
      </c>
      <c r="H349" s="103">
        <v>0</v>
      </c>
      <c r="I349" s="103">
        <v>0</v>
      </c>
      <c r="J349" s="133">
        <f t="shared" si="7"/>
        <v>332.05</v>
      </c>
      <c r="K349" s="138" t="str">
        <f>IFERROR(VLOOKUP(C349,'CEDARS School FRPL'!$C$4:$H$2392, 6, FALSE), "No")</f>
        <v>Yes</v>
      </c>
      <c r="L349" s="97">
        <f>VLOOKUP($C349,'CEDARS School FRPL'!$C$4:$G$2348,3,FALSE)</f>
        <v>0.54879999999999995</v>
      </c>
      <c r="N349" s="170"/>
      <c r="O349" s="139"/>
    </row>
    <row r="350" spans="1:15">
      <c r="A350" s="78" t="s">
        <v>2234</v>
      </c>
      <c r="B350" s="78" t="s">
        <v>2683</v>
      </c>
      <c r="C350" s="3">
        <v>3616</v>
      </c>
      <c r="D350" s="75" t="s">
        <v>27</v>
      </c>
      <c r="E350" s="103">
        <v>5.75</v>
      </c>
      <c r="F350" s="103">
        <v>0</v>
      </c>
      <c r="G350" s="103">
        <v>0</v>
      </c>
      <c r="H350" s="103">
        <v>0</v>
      </c>
      <c r="I350" s="103">
        <v>0</v>
      </c>
      <c r="J350" s="133">
        <f t="shared" si="7"/>
        <v>5.75</v>
      </c>
      <c r="K350" s="138" t="str">
        <f>IFERROR(VLOOKUP(C350,'CEDARS School FRPL'!$C$4:$H$2392, 6, FALSE), "No")</f>
        <v>No</v>
      </c>
      <c r="L350" s="97">
        <f>VLOOKUP($C350,'CEDARS School FRPL'!$C$4:$G$2348,3,FALSE)</f>
        <v>0.28060000000000002</v>
      </c>
      <c r="N350" s="170"/>
      <c r="O350" s="139"/>
    </row>
    <row r="351" spans="1:15">
      <c r="A351" s="78" t="s">
        <v>2352</v>
      </c>
      <c r="B351" s="78" t="s">
        <v>2684</v>
      </c>
      <c r="C351" s="3">
        <v>2328</v>
      </c>
      <c r="D351" s="75" t="s">
        <v>1088</v>
      </c>
      <c r="E351" s="103">
        <v>385.25</v>
      </c>
      <c r="F351" s="103">
        <v>36</v>
      </c>
      <c r="G351" s="103">
        <v>0</v>
      </c>
      <c r="H351" s="103">
        <v>0</v>
      </c>
      <c r="I351" s="103">
        <v>0</v>
      </c>
      <c r="J351" s="133">
        <f t="shared" si="7"/>
        <v>421.25</v>
      </c>
      <c r="K351" s="138" t="str">
        <f>IFERROR(VLOOKUP(C351,'CEDARS School FRPL'!$C$4:$H$2392, 6, FALSE), "No")</f>
        <v>No</v>
      </c>
      <c r="L351" s="97">
        <f>VLOOKUP($C351,'CEDARS School FRPL'!$C$4:$G$2348,3,FALSE)</f>
        <v>0.31859999999999999</v>
      </c>
      <c r="N351" s="170"/>
      <c r="O351" s="139"/>
    </row>
    <row r="352" spans="1:15">
      <c r="A352" s="78" t="s">
        <v>2352</v>
      </c>
      <c r="B352" s="78" t="s">
        <v>2684</v>
      </c>
      <c r="C352" s="3">
        <v>2329</v>
      </c>
      <c r="D352" s="75" t="s">
        <v>1089</v>
      </c>
      <c r="E352" s="103">
        <v>258.77</v>
      </c>
      <c r="F352" s="103">
        <v>0</v>
      </c>
      <c r="G352" s="103">
        <v>19.89</v>
      </c>
      <c r="H352" s="103">
        <v>0</v>
      </c>
      <c r="I352" s="103">
        <v>0</v>
      </c>
      <c r="J352" s="133">
        <f t="shared" si="7"/>
        <v>278.65999999999997</v>
      </c>
      <c r="K352" s="138" t="str">
        <f>IFERROR(VLOOKUP(C352,'CEDARS School FRPL'!$C$4:$H$2392, 6, FALSE), "No")</f>
        <v>No</v>
      </c>
      <c r="L352" s="97">
        <f>VLOOKUP($C352,'CEDARS School FRPL'!$C$4:$G$2348,3,FALSE)</f>
        <v>0.3478</v>
      </c>
      <c r="N352" s="170"/>
      <c r="O352" s="139"/>
    </row>
    <row r="353" spans="1:15">
      <c r="A353" s="78" t="s">
        <v>2352</v>
      </c>
      <c r="B353" s="78" t="s">
        <v>2684</v>
      </c>
      <c r="C353" s="3">
        <v>1987</v>
      </c>
      <c r="D353" s="75" t="s">
        <v>1087</v>
      </c>
      <c r="E353" s="103">
        <v>17.32</v>
      </c>
      <c r="F353" s="103">
        <v>0</v>
      </c>
      <c r="G353" s="103">
        <v>0.45</v>
      </c>
      <c r="H353" s="103">
        <v>0</v>
      </c>
      <c r="I353" s="103">
        <v>0</v>
      </c>
      <c r="J353" s="133">
        <f t="shared" si="7"/>
        <v>17.77</v>
      </c>
      <c r="K353" s="138" t="str">
        <f>IFERROR(VLOOKUP(C353,'CEDARS School FRPL'!$C$4:$H$2392, 6, FALSE), "No")</f>
        <v>Yes</v>
      </c>
      <c r="L353" s="97">
        <f>VLOOKUP($C353,'CEDARS School FRPL'!$C$4:$G$2348,3,FALSE)</f>
        <v>0.63549999999999995</v>
      </c>
      <c r="N353" s="170"/>
      <c r="O353" s="139"/>
    </row>
    <row r="354" spans="1:15">
      <c r="A354" s="78" t="s">
        <v>2352</v>
      </c>
      <c r="B354" s="78" t="s">
        <v>2684</v>
      </c>
      <c r="C354" s="3">
        <v>2570</v>
      </c>
      <c r="D354" s="75" t="s">
        <v>1090</v>
      </c>
      <c r="E354" s="103">
        <v>221.73</v>
      </c>
      <c r="F354" s="103">
        <v>0</v>
      </c>
      <c r="G354" s="103">
        <v>0</v>
      </c>
      <c r="H354" s="103">
        <v>0</v>
      </c>
      <c r="I354" s="103">
        <v>0</v>
      </c>
      <c r="J354" s="133">
        <f t="shared" si="7"/>
        <v>221.73</v>
      </c>
      <c r="K354" s="138" t="str">
        <f>IFERROR(VLOOKUP(C354,'CEDARS School FRPL'!$C$4:$H$2392, 6, FALSE), "No")</f>
        <v>No</v>
      </c>
      <c r="L354" s="97">
        <f>VLOOKUP($C354,'CEDARS School FRPL'!$C$4:$G$2348,3,FALSE)</f>
        <v>0.39600000000000002</v>
      </c>
      <c r="N354" s="170"/>
      <c r="O354" s="139"/>
    </row>
    <row r="355" spans="1:15">
      <c r="A355" s="78" t="s">
        <v>2416</v>
      </c>
      <c r="B355" s="78" t="s">
        <v>2685</v>
      </c>
      <c r="C355" s="3">
        <v>1825</v>
      </c>
      <c r="D355" s="75" t="s">
        <v>1404</v>
      </c>
      <c r="E355" s="103">
        <v>21.86</v>
      </c>
      <c r="F355" s="103">
        <v>0</v>
      </c>
      <c r="G355" s="103">
        <v>9.68</v>
      </c>
      <c r="H355" s="103">
        <v>0</v>
      </c>
      <c r="I355" s="103">
        <v>0</v>
      </c>
      <c r="J355" s="133">
        <f t="shared" si="7"/>
        <v>31.54</v>
      </c>
      <c r="K355" s="138" t="str">
        <f>IFERROR(VLOOKUP(C355,'CEDARS School FRPL'!$C$4:$H$2392, 6, FALSE), "No")</f>
        <v>Yes</v>
      </c>
      <c r="L355" s="97">
        <f>VLOOKUP($C355,'CEDARS School FRPL'!$C$4:$G$2348,3,FALSE)</f>
        <v>0.66239999999999999</v>
      </c>
      <c r="N355" s="170"/>
      <c r="O355" s="139"/>
    </row>
    <row r="356" spans="1:15">
      <c r="A356" s="78" t="s">
        <v>2416</v>
      </c>
      <c r="B356" s="78" t="s">
        <v>2685</v>
      </c>
      <c r="C356" s="3">
        <v>3454</v>
      </c>
      <c r="D356" s="75" t="s">
        <v>1416</v>
      </c>
      <c r="E356" s="103">
        <v>344.86</v>
      </c>
      <c r="F356" s="103">
        <v>0</v>
      </c>
      <c r="G356" s="103">
        <v>0</v>
      </c>
      <c r="H356" s="103">
        <v>0</v>
      </c>
      <c r="I356" s="103">
        <v>0</v>
      </c>
      <c r="J356" s="133">
        <f t="shared" si="7"/>
        <v>344.86</v>
      </c>
      <c r="K356" s="138" t="str">
        <f>IFERROR(VLOOKUP(C356,'CEDARS School FRPL'!$C$4:$H$2392, 6, FALSE), "No")</f>
        <v>No</v>
      </c>
      <c r="L356" s="97">
        <f>VLOOKUP($C356,'CEDARS School FRPL'!$C$4:$G$2348,3,FALSE)</f>
        <v>0.42049999999999998</v>
      </c>
      <c r="N356" s="170"/>
      <c r="O356" s="139"/>
    </row>
    <row r="357" spans="1:15">
      <c r="A357" s="78" t="s">
        <v>2416</v>
      </c>
      <c r="B357" s="78" t="s">
        <v>2685</v>
      </c>
      <c r="C357" s="3">
        <v>3457</v>
      </c>
      <c r="D357" s="75" t="s">
        <v>1419</v>
      </c>
      <c r="E357" s="103">
        <v>436.86</v>
      </c>
      <c r="F357" s="103">
        <v>0</v>
      </c>
      <c r="G357" s="103">
        <v>0</v>
      </c>
      <c r="H357" s="103">
        <v>0</v>
      </c>
      <c r="I357" s="103">
        <v>0</v>
      </c>
      <c r="J357" s="133">
        <f t="shared" si="7"/>
        <v>436.86</v>
      </c>
      <c r="K357" s="138" t="str">
        <f>IFERROR(VLOOKUP(C357,'CEDARS School FRPL'!$C$4:$H$2392, 6, FALSE), "No")</f>
        <v>No</v>
      </c>
      <c r="L357" s="97">
        <f>VLOOKUP($C357,'CEDARS School FRPL'!$C$4:$G$2348,3,FALSE)</f>
        <v>0.43030000000000002</v>
      </c>
      <c r="N357" s="170"/>
      <c r="O357" s="139"/>
    </row>
    <row r="358" spans="1:15">
      <c r="A358" t="s">
        <v>2416</v>
      </c>
      <c r="B358" s="78" t="s">
        <v>2685</v>
      </c>
      <c r="C358" s="3">
        <v>5386</v>
      </c>
      <c r="D358" s="75" t="s">
        <v>3222</v>
      </c>
      <c r="E358" s="103">
        <v>0</v>
      </c>
      <c r="F358" s="103">
        <v>0</v>
      </c>
      <c r="G358" s="103">
        <v>0</v>
      </c>
      <c r="H358" s="103">
        <v>0</v>
      </c>
      <c r="I358" s="103">
        <v>0</v>
      </c>
      <c r="J358" s="133">
        <f t="shared" si="7"/>
        <v>0</v>
      </c>
      <c r="K358" s="138" t="str">
        <f>IFERROR(VLOOKUP(C358,'CEDARS School FRPL'!$C$4:$H$2392, 6, FALSE), "No")</f>
        <v>Yes</v>
      </c>
      <c r="L358" s="97">
        <f>VLOOKUP($C358,'CEDARS School FRPL'!$C$4:$G$2348,3,FALSE)</f>
        <v>0.5</v>
      </c>
      <c r="N358" s="170"/>
      <c r="O358" s="139"/>
    </row>
    <row r="359" spans="1:15">
      <c r="A359" s="78" t="s">
        <v>2416</v>
      </c>
      <c r="B359" s="78" t="s">
        <v>2685</v>
      </c>
      <c r="C359" s="3">
        <v>2425</v>
      </c>
      <c r="D359" s="75" t="s">
        <v>1407</v>
      </c>
      <c r="E359" s="103">
        <v>1097.6199999999999</v>
      </c>
      <c r="F359" s="103">
        <v>0</v>
      </c>
      <c r="G359" s="103">
        <v>38.549999999999997</v>
      </c>
      <c r="H359" s="103">
        <v>0</v>
      </c>
      <c r="I359" s="103">
        <v>0</v>
      </c>
      <c r="J359" s="133">
        <f t="shared" si="7"/>
        <v>1136.1699999999998</v>
      </c>
      <c r="K359" s="138" t="str">
        <f>IFERROR(VLOOKUP(C359,'CEDARS School FRPL'!$C$4:$H$2392, 6, FALSE), "No")</f>
        <v>Yes</v>
      </c>
      <c r="L359" s="97">
        <f>VLOOKUP($C359,'CEDARS School FRPL'!$C$4:$G$2348,3,FALSE)</f>
        <v>0.78779999999999994</v>
      </c>
      <c r="N359" s="170"/>
      <c r="O359" s="139"/>
    </row>
    <row r="360" spans="1:15">
      <c r="A360" t="s">
        <v>2416</v>
      </c>
      <c r="B360" s="78" t="s">
        <v>2685</v>
      </c>
      <c r="C360" s="3">
        <v>5411</v>
      </c>
      <c r="D360" s="75" t="s">
        <v>1427</v>
      </c>
      <c r="E360" s="103">
        <v>0</v>
      </c>
      <c r="F360" s="103">
        <v>0</v>
      </c>
      <c r="G360" s="103">
        <v>2.2400000000000002</v>
      </c>
      <c r="H360" s="103">
        <v>263.43</v>
      </c>
      <c r="I360" s="103">
        <v>0</v>
      </c>
      <c r="J360" s="133">
        <f t="shared" si="7"/>
        <v>265.67</v>
      </c>
      <c r="K360" s="138" t="str">
        <f>IFERROR(VLOOKUP(C360,'CEDARS School FRPL'!$C$4:$H$2392, 6, FALSE), "No")</f>
        <v>Yes</v>
      </c>
      <c r="L360" s="97">
        <f>VLOOKUP($C360,'CEDARS School FRPL'!$C$4:$G$2348,3,FALSE)</f>
        <v>0.82030000000000003</v>
      </c>
      <c r="N360" s="170"/>
      <c r="O360" s="139"/>
    </row>
    <row r="361" spans="1:15">
      <c r="A361" s="78" t="s">
        <v>2416</v>
      </c>
      <c r="B361" s="78" t="s">
        <v>2685</v>
      </c>
      <c r="C361" s="3">
        <v>2943</v>
      </c>
      <c r="D361" s="75" t="s">
        <v>1410</v>
      </c>
      <c r="E361" s="103">
        <v>241.34</v>
      </c>
      <c r="F361" s="103">
        <v>0</v>
      </c>
      <c r="G361" s="103">
        <v>0</v>
      </c>
      <c r="H361" s="103">
        <v>0</v>
      </c>
      <c r="I361" s="103">
        <v>0</v>
      </c>
      <c r="J361" s="133">
        <f t="shared" si="7"/>
        <v>241.34</v>
      </c>
      <c r="K361" s="138" t="str">
        <f>IFERROR(VLOOKUP(C361,'CEDARS School FRPL'!$C$4:$H$2392, 6, FALSE), "No")</f>
        <v>Yes</v>
      </c>
      <c r="L361" s="97">
        <f>VLOOKUP($C361,'CEDARS School FRPL'!$C$4:$G$2348,3,FALSE)</f>
        <v>0.77800000000000002</v>
      </c>
      <c r="N361" s="170"/>
      <c r="O361" s="139"/>
    </row>
    <row r="362" spans="1:15">
      <c r="A362" s="78" t="s">
        <v>2416</v>
      </c>
      <c r="B362" s="78" t="s">
        <v>2685</v>
      </c>
      <c r="C362" s="3">
        <v>3455</v>
      </c>
      <c r="D362" s="75" t="s">
        <v>1417</v>
      </c>
      <c r="E362" s="103">
        <v>261.72000000000003</v>
      </c>
      <c r="F362" s="103">
        <v>0</v>
      </c>
      <c r="G362" s="103">
        <v>0</v>
      </c>
      <c r="H362" s="103">
        <v>0</v>
      </c>
      <c r="I362" s="103">
        <v>0</v>
      </c>
      <c r="J362" s="133">
        <f t="shared" si="7"/>
        <v>261.72000000000003</v>
      </c>
      <c r="K362" s="138" t="str">
        <f>IFERROR(VLOOKUP(C362,'CEDARS School FRPL'!$C$4:$H$2392, 6, FALSE), "No")</f>
        <v>Yes</v>
      </c>
      <c r="L362" s="97">
        <f>VLOOKUP($C362,'CEDARS School FRPL'!$C$4:$G$2348,3,FALSE)</f>
        <v>0.7329</v>
      </c>
      <c r="N362" s="170"/>
      <c r="O362" s="139"/>
    </row>
    <row r="363" spans="1:15">
      <c r="A363" s="78" t="s">
        <v>2416</v>
      </c>
      <c r="B363" s="78" t="s">
        <v>2685</v>
      </c>
      <c r="C363" s="3">
        <v>4396</v>
      </c>
      <c r="D363" s="75" t="s">
        <v>1195</v>
      </c>
      <c r="E363" s="103">
        <v>358.43</v>
      </c>
      <c r="F363" s="103">
        <v>0</v>
      </c>
      <c r="G363" s="103">
        <v>0</v>
      </c>
      <c r="H363" s="103">
        <v>0</v>
      </c>
      <c r="I363" s="103">
        <v>0</v>
      </c>
      <c r="J363" s="133">
        <f t="shared" si="7"/>
        <v>358.43</v>
      </c>
      <c r="K363" s="138" t="str">
        <f>IFERROR(VLOOKUP(C363,'CEDARS School FRPL'!$C$4:$H$2392, 6, FALSE), "No")</f>
        <v>Yes</v>
      </c>
      <c r="L363" s="97">
        <f>VLOOKUP($C363,'CEDARS School FRPL'!$C$4:$G$2348,3,FALSE)</f>
        <v>0.52839999999999998</v>
      </c>
      <c r="N363" s="170"/>
      <c r="O363" s="139"/>
    </row>
    <row r="364" spans="1:15">
      <c r="A364" s="78" t="s">
        <v>2416</v>
      </c>
      <c r="B364" s="78" t="s">
        <v>2685</v>
      </c>
      <c r="C364" s="3">
        <v>5387</v>
      </c>
      <c r="D364" s="75" t="s">
        <v>1426</v>
      </c>
      <c r="E364" s="103">
        <v>534.21</v>
      </c>
      <c r="F364" s="103">
        <v>0</v>
      </c>
      <c r="G364" s="103">
        <v>0</v>
      </c>
      <c r="H364" s="103">
        <v>0</v>
      </c>
      <c r="I364" s="103">
        <v>0</v>
      </c>
      <c r="J364" s="133">
        <f t="shared" si="7"/>
        <v>534.21</v>
      </c>
      <c r="K364" s="138" t="str">
        <f>IFERROR(VLOOKUP(C364,'CEDARS School FRPL'!$C$4:$H$2392, 6, FALSE), "No")</f>
        <v>Yes</v>
      </c>
      <c r="L364" s="97">
        <f>VLOOKUP($C364,'CEDARS School FRPL'!$C$4:$G$2348,3,FALSE)</f>
        <v>0.85809999999999997</v>
      </c>
      <c r="N364" s="170"/>
      <c r="O364" s="139"/>
    </row>
    <row r="365" spans="1:15">
      <c r="A365" s="78" t="s">
        <v>2416</v>
      </c>
      <c r="B365" s="78" t="s">
        <v>2685</v>
      </c>
      <c r="C365" s="3">
        <v>5751</v>
      </c>
      <c r="D365" s="75" t="s">
        <v>3258</v>
      </c>
      <c r="E365" s="103">
        <v>199.07</v>
      </c>
      <c r="F365" s="103">
        <v>0</v>
      </c>
      <c r="G365" s="103">
        <v>0</v>
      </c>
      <c r="H365" s="103">
        <v>0</v>
      </c>
      <c r="I365" s="103">
        <v>0</v>
      </c>
      <c r="J365" s="133">
        <f t="shared" si="7"/>
        <v>199.07</v>
      </c>
      <c r="K365" s="138" t="str">
        <f>IFERROR(VLOOKUP(C365,'CEDARS School FRPL'!$C$4:$H$2392, 6, FALSE), "No")</f>
        <v>Yes</v>
      </c>
      <c r="L365" s="97">
        <f>VLOOKUP($C365,'CEDARS School FRPL'!$C$4:$G$2348,3,FALSE)</f>
        <v>0.69610000000000005</v>
      </c>
      <c r="N365" s="170"/>
      <c r="O365" s="139"/>
    </row>
    <row r="366" spans="1:15">
      <c r="A366" s="78" t="s">
        <v>2416</v>
      </c>
      <c r="B366" s="78" t="s">
        <v>2685</v>
      </c>
      <c r="C366" s="3">
        <v>5027</v>
      </c>
      <c r="D366" s="75" t="s">
        <v>1422</v>
      </c>
      <c r="E366" s="103">
        <v>740.86</v>
      </c>
      <c r="F366" s="103">
        <v>0</v>
      </c>
      <c r="G366" s="103">
        <v>0</v>
      </c>
      <c r="H366" s="103">
        <v>0</v>
      </c>
      <c r="I366" s="103">
        <v>0</v>
      </c>
      <c r="J366" s="133">
        <f t="shared" si="7"/>
        <v>740.86</v>
      </c>
      <c r="K366" s="138" t="str">
        <f>IFERROR(VLOOKUP(C366,'CEDARS School FRPL'!$C$4:$H$2392, 6, FALSE), "No")</f>
        <v>Yes</v>
      </c>
      <c r="L366" s="97">
        <f>VLOOKUP($C366,'CEDARS School FRPL'!$C$4:$G$2348,3,FALSE)</f>
        <v>0.62590000000000001</v>
      </c>
      <c r="M366" s="97"/>
      <c r="N366" s="170"/>
      <c r="O366" s="139"/>
    </row>
    <row r="367" spans="1:15">
      <c r="A367" s="78" t="s">
        <v>2416</v>
      </c>
      <c r="B367" s="78" t="s">
        <v>2685</v>
      </c>
      <c r="C367" s="3">
        <v>3298</v>
      </c>
      <c r="D367" s="75" t="s">
        <v>1414</v>
      </c>
      <c r="E367" s="103">
        <v>482.18</v>
      </c>
      <c r="F367" s="103">
        <v>0</v>
      </c>
      <c r="G367" s="103">
        <v>0</v>
      </c>
      <c r="H367" s="103">
        <v>0</v>
      </c>
      <c r="I367" s="103">
        <v>0</v>
      </c>
      <c r="J367" s="133">
        <f t="shared" si="7"/>
        <v>482.18</v>
      </c>
      <c r="K367" s="138" t="str">
        <f>IFERROR(VLOOKUP(C367,'CEDARS School FRPL'!$C$4:$H$2392, 6, FALSE), "No")</f>
        <v>Yes</v>
      </c>
      <c r="L367" s="97">
        <f>VLOOKUP($C367,'CEDARS School FRPL'!$C$4:$G$2348,3,FALSE)</f>
        <v>0.60209999999999997</v>
      </c>
      <c r="N367" s="170"/>
      <c r="O367" s="139"/>
    </row>
    <row r="368" spans="1:15">
      <c r="A368" s="78" t="s">
        <v>2416</v>
      </c>
      <c r="B368" s="78" t="s">
        <v>2685</v>
      </c>
      <c r="C368" s="3">
        <v>3248</v>
      </c>
      <c r="D368" s="75" t="s">
        <v>1412</v>
      </c>
      <c r="E368" s="103">
        <v>581.08000000000004</v>
      </c>
      <c r="F368" s="103">
        <v>0</v>
      </c>
      <c r="G368" s="103">
        <v>0</v>
      </c>
      <c r="H368" s="103">
        <v>0</v>
      </c>
      <c r="I368" s="103">
        <v>0</v>
      </c>
      <c r="J368" s="133">
        <f t="shared" si="7"/>
        <v>581.08000000000004</v>
      </c>
      <c r="K368" s="138" t="str">
        <f>IFERROR(VLOOKUP(C368,'CEDARS School FRPL'!$C$4:$H$2392, 6, FALSE), "No")</f>
        <v>Yes</v>
      </c>
      <c r="L368" s="97">
        <f>VLOOKUP($C368,'CEDARS School FRPL'!$C$4:$G$2348,3,FALSE)</f>
        <v>0.73870000000000002</v>
      </c>
      <c r="N368" s="170"/>
      <c r="O368" s="139"/>
    </row>
    <row r="369" spans="1:15">
      <c r="A369" s="78" t="s">
        <v>2416</v>
      </c>
      <c r="B369" s="78" t="s">
        <v>2685</v>
      </c>
      <c r="C369" s="3">
        <v>3117</v>
      </c>
      <c r="D369" s="75" t="s">
        <v>1411</v>
      </c>
      <c r="E369" s="103">
        <v>438.45</v>
      </c>
      <c r="F369" s="103">
        <v>0</v>
      </c>
      <c r="G369" s="103">
        <v>0</v>
      </c>
      <c r="H369" s="103">
        <v>0</v>
      </c>
      <c r="I369" s="103">
        <v>0</v>
      </c>
      <c r="J369" s="133">
        <f t="shared" si="7"/>
        <v>438.45</v>
      </c>
      <c r="K369" s="138" t="str">
        <f>IFERROR(VLOOKUP(C369,'CEDARS School FRPL'!$C$4:$H$2392, 6, FALSE), "No")</f>
        <v>No</v>
      </c>
      <c r="L369" s="97">
        <f>VLOOKUP($C369,'CEDARS School FRPL'!$C$4:$G$2348,3,FALSE)</f>
        <v>0.42859999999999998</v>
      </c>
      <c r="N369" s="170"/>
      <c r="O369" s="139"/>
    </row>
    <row r="370" spans="1:15">
      <c r="A370" s="78" t="s">
        <v>2416</v>
      </c>
      <c r="B370" s="78" t="s">
        <v>2685</v>
      </c>
      <c r="C370" s="3">
        <v>3351</v>
      </c>
      <c r="D370" s="75" t="s">
        <v>1415</v>
      </c>
      <c r="E370" s="103">
        <v>504.83</v>
      </c>
      <c r="F370" s="103">
        <v>0</v>
      </c>
      <c r="G370" s="103">
        <v>0</v>
      </c>
      <c r="H370" s="103">
        <v>0</v>
      </c>
      <c r="I370" s="103">
        <v>0</v>
      </c>
      <c r="J370" s="133">
        <f t="shared" si="7"/>
        <v>504.83</v>
      </c>
      <c r="K370" s="138" t="str">
        <f>IFERROR(VLOOKUP(C370,'CEDARS School FRPL'!$C$4:$H$2392, 6, FALSE), "No")</f>
        <v>Yes</v>
      </c>
      <c r="L370" s="97">
        <f>VLOOKUP($C370,'CEDARS School FRPL'!$C$4:$G$2348,3,FALSE)</f>
        <v>0.6522</v>
      </c>
      <c r="N370" s="170"/>
      <c r="O370" s="139"/>
    </row>
    <row r="371" spans="1:15">
      <c r="A371" s="78" t="s">
        <v>2416</v>
      </c>
      <c r="B371" s="78" t="s">
        <v>2685</v>
      </c>
      <c r="C371" s="3">
        <v>3456</v>
      </c>
      <c r="D371" s="75" t="s">
        <v>1418</v>
      </c>
      <c r="E371" s="103">
        <v>1052.22</v>
      </c>
      <c r="F371" s="103">
        <v>0</v>
      </c>
      <c r="G371" s="103">
        <v>124.44</v>
      </c>
      <c r="H371" s="103">
        <v>0</v>
      </c>
      <c r="I371" s="103">
        <v>0</v>
      </c>
      <c r="J371" s="133">
        <f t="shared" si="7"/>
        <v>1176.6600000000001</v>
      </c>
      <c r="K371" s="138" t="str">
        <f>IFERROR(VLOOKUP(C371,'CEDARS School FRPL'!$C$4:$H$2392, 6, FALSE), "No")</f>
        <v>Yes</v>
      </c>
      <c r="L371" s="97">
        <f>VLOOKUP($C371,'CEDARS School FRPL'!$C$4:$G$2348,3,FALSE)</f>
        <v>0.51590000000000003</v>
      </c>
      <c r="N371" s="170"/>
      <c r="O371" s="139"/>
    </row>
    <row r="372" spans="1:15">
      <c r="A372" s="78" t="s">
        <v>2416</v>
      </c>
      <c r="B372" s="78" t="s">
        <v>2685</v>
      </c>
      <c r="C372" s="3">
        <v>2652</v>
      </c>
      <c r="D372" s="75" t="s">
        <v>1409</v>
      </c>
      <c r="E372" s="103">
        <v>542.29</v>
      </c>
      <c r="F372" s="103">
        <v>0</v>
      </c>
      <c r="G372" s="103">
        <v>0</v>
      </c>
      <c r="H372" s="103">
        <v>0</v>
      </c>
      <c r="I372" s="103">
        <v>0</v>
      </c>
      <c r="J372" s="133">
        <f t="shared" si="7"/>
        <v>542.29</v>
      </c>
      <c r="K372" s="138" t="str">
        <f>IFERROR(VLOOKUP(C372,'CEDARS School FRPL'!$C$4:$H$2392, 6, FALSE), "No")</f>
        <v>Yes</v>
      </c>
      <c r="L372" s="97">
        <f>VLOOKUP($C372,'CEDARS School FRPL'!$C$4:$G$2348,3,FALSE)</f>
        <v>0.80620000000000003</v>
      </c>
      <c r="N372" s="170"/>
      <c r="O372" s="139"/>
    </row>
    <row r="373" spans="1:15">
      <c r="A373" s="78" t="s">
        <v>2416</v>
      </c>
      <c r="B373" s="78" t="s">
        <v>2685</v>
      </c>
      <c r="C373" s="3">
        <v>3602</v>
      </c>
      <c r="D373" s="75" t="s">
        <v>1420</v>
      </c>
      <c r="E373" s="103">
        <v>472</v>
      </c>
      <c r="F373" s="103">
        <v>0</v>
      </c>
      <c r="G373" s="103">
        <v>0</v>
      </c>
      <c r="H373" s="103">
        <v>0</v>
      </c>
      <c r="I373" s="103">
        <v>0</v>
      </c>
      <c r="J373" s="133">
        <f t="shared" si="7"/>
        <v>472</v>
      </c>
      <c r="K373" s="138" t="str">
        <f>IFERROR(VLOOKUP(C373,'CEDARS School FRPL'!$C$4:$H$2392, 6, FALSE), "No")</f>
        <v>Yes</v>
      </c>
      <c r="L373" s="97">
        <f>VLOOKUP($C373,'CEDARS School FRPL'!$C$4:$G$2348,3,FALSE)</f>
        <v>0.8327</v>
      </c>
      <c r="N373" s="170"/>
      <c r="O373" s="139"/>
    </row>
    <row r="374" spans="1:15">
      <c r="A374" s="78" t="s">
        <v>2416</v>
      </c>
      <c r="B374" s="78" t="s">
        <v>2685</v>
      </c>
      <c r="C374" s="3">
        <v>5364</v>
      </c>
      <c r="D374" s="75" t="s">
        <v>1424</v>
      </c>
      <c r="E374" s="103">
        <v>249.86</v>
      </c>
      <c r="F374" s="103">
        <v>0</v>
      </c>
      <c r="G374" s="103">
        <v>0</v>
      </c>
      <c r="H374" s="103">
        <v>0</v>
      </c>
      <c r="I374" s="103">
        <v>0</v>
      </c>
      <c r="J374" s="133">
        <f t="shared" si="7"/>
        <v>249.86</v>
      </c>
      <c r="K374" s="138" t="str">
        <f>IFERROR(VLOOKUP(C374,'CEDARS School FRPL'!$C$4:$H$2392, 6, FALSE), "No")</f>
        <v>No</v>
      </c>
      <c r="L374" s="97">
        <f>VLOOKUP($C374,'CEDARS School FRPL'!$C$4:$G$2348,3,FALSE)</f>
        <v>0.33560000000000001</v>
      </c>
      <c r="N374" s="170"/>
      <c r="O374" s="139"/>
    </row>
    <row r="375" spans="1:15">
      <c r="A375" s="78" t="s">
        <v>2416</v>
      </c>
      <c r="B375" s="78" t="s">
        <v>2685</v>
      </c>
      <c r="C375" s="3">
        <v>3763</v>
      </c>
      <c r="D375" s="75" t="s">
        <v>1421</v>
      </c>
      <c r="E375" s="103">
        <v>276.14</v>
      </c>
      <c r="F375" s="103">
        <v>0</v>
      </c>
      <c r="G375" s="103">
        <v>0</v>
      </c>
      <c r="H375" s="103">
        <v>0</v>
      </c>
      <c r="I375" s="103">
        <v>0</v>
      </c>
      <c r="J375" s="133">
        <f t="shared" si="7"/>
        <v>276.14</v>
      </c>
      <c r="K375" s="138" t="str">
        <f>IFERROR(VLOOKUP(C375,'CEDARS School FRPL'!$C$4:$H$2392, 6, FALSE), "No")</f>
        <v>Yes</v>
      </c>
      <c r="L375" s="97">
        <f>VLOOKUP($C375,'CEDARS School FRPL'!$C$4:$G$2348,3,FALSE)</f>
        <v>0.55579999999999996</v>
      </c>
      <c r="N375" s="170"/>
      <c r="O375" s="139"/>
    </row>
    <row r="376" spans="1:15">
      <c r="A376" s="78" t="s">
        <v>2416</v>
      </c>
      <c r="B376" s="78" t="s">
        <v>2685</v>
      </c>
      <c r="C376" s="3">
        <v>2189</v>
      </c>
      <c r="D376" s="75" t="s">
        <v>1406</v>
      </c>
      <c r="E376" s="103">
        <v>353</v>
      </c>
      <c r="F376" s="103">
        <v>0</v>
      </c>
      <c r="G376" s="103">
        <v>0</v>
      </c>
      <c r="H376" s="103">
        <v>0</v>
      </c>
      <c r="I376" s="103">
        <v>0</v>
      </c>
      <c r="J376" s="133">
        <f t="shared" si="7"/>
        <v>353</v>
      </c>
      <c r="K376" s="138" t="str">
        <f>IFERROR(VLOOKUP(C376,'CEDARS School FRPL'!$C$4:$H$2392, 6, FALSE), "No")</f>
        <v>Yes</v>
      </c>
      <c r="L376" s="97">
        <f>VLOOKUP($C376,'CEDARS School FRPL'!$C$4:$G$2348,3,FALSE)</f>
        <v>0.85540000000000005</v>
      </c>
      <c r="N376" s="170"/>
      <c r="O376" s="139"/>
    </row>
    <row r="377" spans="1:15">
      <c r="A377" s="78" t="s">
        <v>2416</v>
      </c>
      <c r="B377" s="78" t="s">
        <v>2685</v>
      </c>
      <c r="C377" s="3">
        <v>5365</v>
      </c>
      <c r="D377" s="75" t="s">
        <v>1425</v>
      </c>
      <c r="E377" s="103">
        <v>609.16999999999996</v>
      </c>
      <c r="F377" s="103">
        <v>0</v>
      </c>
      <c r="G377" s="103">
        <v>0</v>
      </c>
      <c r="H377" s="103">
        <v>0</v>
      </c>
      <c r="I377" s="103">
        <v>0</v>
      </c>
      <c r="J377" s="133">
        <f t="shared" si="7"/>
        <v>609.16999999999996</v>
      </c>
      <c r="K377" s="138" t="str">
        <f>IFERROR(VLOOKUP(C377,'CEDARS School FRPL'!$C$4:$H$2392, 6, FALSE), "No")</f>
        <v>No</v>
      </c>
      <c r="L377" s="97">
        <f>VLOOKUP($C377,'CEDARS School FRPL'!$C$4:$G$2348,3,FALSE)</f>
        <v>0.44590000000000002</v>
      </c>
      <c r="N377" s="170"/>
      <c r="O377" s="139"/>
    </row>
    <row r="378" spans="1:15">
      <c r="A378" s="78" t="s">
        <v>2416</v>
      </c>
      <c r="B378" s="78" t="s">
        <v>2685</v>
      </c>
      <c r="C378" s="3">
        <v>1880</v>
      </c>
      <c r="D378" s="75" t="s">
        <v>2686</v>
      </c>
      <c r="E378" s="103">
        <v>6.14</v>
      </c>
      <c r="F378" s="103">
        <v>0</v>
      </c>
      <c r="G378" s="103">
        <v>0</v>
      </c>
      <c r="H378" s="103">
        <v>0</v>
      </c>
      <c r="I378" s="103">
        <v>0</v>
      </c>
      <c r="J378" s="133">
        <f t="shared" si="7"/>
        <v>6.14</v>
      </c>
      <c r="K378" s="138" t="str">
        <f>IFERROR(VLOOKUP(C378,'CEDARS School FRPL'!$C$4:$H$2392, 6, FALSE), "No")</f>
        <v>Yes</v>
      </c>
      <c r="L378" s="97">
        <f>VLOOKUP($C378,'CEDARS School FRPL'!$C$4:$G$2348,3,FALSE)</f>
        <v>0.8</v>
      </c>
      <c r="N378" s="170"/>
      <c r="O378" s="139"/>
    </row>
    <row r="379" spans="1:15">
      <c r="A379" s="78" t="s">
        <v>2416</v>
      </c>
      <c r="B379" s="78" t="s">
        <v>2685</v>
      </c>
      <c r="C379" s="3">
        <v>1881</v>
      </c>
      <c r="D379" s="75" t="s">
        <v>3135</v>
      </c>
      <c r="E379" s="103">
        <v>0.86</v>
      </c>
      <c r="F379" s="103">
        <v>0</v>
      </c>
      <c r="G379" s="103">
        <v>0</v>
      </c>
      <c r="H379" s="103">
        <v>0</v>
      </c>
      <c r="I379" s="103">
        <v>0</v>
      </c>
      <c r="J379" s="133">
        <f t="shared" si="7"/>
        <v>0.86</v>
      </c>
      <c r="K379" s="138" t="str">
        <f>IFERROR(VLOOKUP(C379,'CEDARS School FRPL'!$C$4:$H$2392, 6, FALSE), "No")</f>
        <v>No</v>
      </c>
      <c r="L379" s="97" t="e">
        <f>VLOOKUP($C379,'CEDARS School FRPL'!$C$4:$G$2348,3,FALSE)</f>
        <v>#N/A</v>
      </c>
      <c r="N379" s="170"/>
      <c r="O379" s="139"/>
    </row>
    <row r="380" spans="1:15">
      <c r="A380" s="78" t="s">
        <v>2416</v>
      </c>
      <c r="B380" s="78" t="s">
        <v>2685</v>
      </c>
      <c r="C380" s="3">
        <v>1882</v>
      </c>
      <c r="D380" s="75" t="s">
        <v>1405</v>
      </c>
      <c r="E380" s="103">
        <v>1.21</v>
      </c>
      <c r="F380" s="103">
        <v>0</v>
      </c>
      <c r="G380" s="103">
        <v>0</v>
      </c>
      <c r="H380" s="103">
        <v>0</v>
      </c>
      <c r="I380" s="103">
        <v>0</v>
      </c>
      <c r="J380" s="133">
        <f t="shared" si="7"/>
        <v>1.21</v>
      </c>
      <c r="K380" s="138" t="str">
        <f>IFERROR(VLOOKUP(C380,'CEDARS School FRPL'!$C$4:$H$2392, 6, FALSE), "No")</f>
        <v>No</v>
      </c>
      <c r="L380" s="97" t="e">
        <f>VLOOKUP($C380,'CEDARS School FRPL'!$C$4:$G$2348,3,FALSE)</f>
        <v>#N/A</v>
      </c>
      <c r="N380" s="170"/>
      <c r="O380" s="139"/>
    </row>
    <row r="381" spans="1:15">
      <c r="A381" s="78" t="s">
        <v>2416</v>
      </c>
      <c r="B381" s="78" t="s">
        <v>2685</v>
      </c>
      <c r="C381" s="3">
        <v>3500</v>
      </c>
      <c r="D381" s="75" t="s">
        <v>3042</v>
      </c>
      <c r="E381" s="103">
        <v>959.2</v>
      </c>
      <c r="F381" s="103">
        <v>0</v>
      </c>
      <c r="G381" s="103">
        <v>0</v>
      </c>
      <c r="H381" s="103">
        <v>0</v>
      </c>
      <c r="I381" s="103">
        <v>0</v>
      </c>
      <c r="J381" s="133">
        <f t="shared" si="7"/>
        <v>959.2</v>
      </c>
      <c r="K381" s="138" t="str">
        <f>IFERROR(VLOOKUP(C381,'CEDARS School FRPL'!$C$4:$H$2392, 6, FALSE), "No")</f>
        <v>Yes</v>
      </c>
      <c r="L381" s="97">
        <f>VLOOKUP($C381,'CEDARS School FRPL'!$C$4:$G$2348,3,FALSE)</f>
        <v>0.60229999999999995</v>
      </c>
      <c r="N381" s="170"/>
      <c r="O381" s="139"/>
    </row>
    <row r="382" spans="1:15">
      <c r="A382" s="78" t="s">
        <v>2416</v>
      </c>
      <c r="B382" s="78" t="s">
        <v>2685</v>
      </c>
      <c r="C382" s="3">
        <v>2651</v>
      </c>
      <c r="D382" s="75" t="s">
        <v>1408</v>
      </c>
      <c r="E382" s="103">
        <v>234.29</v>
      </c>
      <c r="F382" s="103">
        <v>0</v>
      </c>
      <c r="G382" s="103">
        <v>0</v>
      </c>
      <c r="H382" s="103">
        <v>0</v>
      </c>
      <c r="I382" s="103">
        <v>0</v>
      </c>
      <c r="J382" s="133">
        <f t="shared" si="7"/>
        <v>234.29</v>
      </c>
      <c r="K382" s="138" t="str">
        <f>IFERROR(VLOOKUP(C382,'CEDARS School FRPL'!$C$4:$H$2392, 6, FALSE), "No")</f>
        <v>Yes</v>
      </c>
      <c r="L382" s="97">
        <f>VLOOKUP($C382,'CEDARS School FRPL'!$C$4:$G$2348,3,FALSE)</f>
        <v>0.84740000000000004</v>
      </c>
      <c r="M382" s="97"/>
      <c r="N382" s="170"/>
      <c r="O382" s="139"/>
    </row>
    <row r="383" spans="1:15">
      <c r="A383" s="78" t="s">
        <v>2416</v>
      </c>
      <c r="B383" s="78" t="s">
        <v>2685</v>
      </c>
      <c r="C383" s="3">
        <v>5297</v>
      </c>
      <c r="D383" s="75" t="s">
        <v>1423</v>
      </c>
      <c r="E383" s="103">
        <v>11.14</v>
      </c>
      <c r="F383" s="103">
        <v>0</v>
      </c>
      <c r="G383" s="103">
        <v>0</v>
      </c>
      <c r="H383" s="103">
        <v>0</v>
      </c>
      <c r="I383" s="103">
        <v>0</v>
      </c>
      <c r="J383" s="133">
        <f t="shared" si="7"/>
        <v>11.14</v>
      </c>
      <c r="K383" s="138" t="str">
        <f>IFERROR(VLOOKUP(C383,'CEDARS School FRPL'!$C$4:$H$2392, 6, FALSE), "No")</f>
        <v>Yes</v>
      </c>
      <c r="L383" s="97">
        <f>VLOOKUP($C383,'CEDARS School FRPL'!$C$4:$G$2348,3,FALSE)</f>
        <v>0.59060000000000001</v>
      </c>
      <c r="N383" s="170"/>
      <c r="O383" s="139"/>
    </row>
    <row r="384" spans="1:15">
      <c r="A384" s="78" t="s">
        <v>2416</v>
      </c>
      <c r="B384" s="78" t="s">
        <v>2685</v>
      </c>
      <c r="C384" s="3">
        <v>3249</v>
      </c>
      <c r="D384" s="75" t="s">
        <v>1413</v>
      </c>
      <c r="E384" s="103">
        <v>340.51</v>
      </c>
      <c r="F384" s="103">
        <v>0</v>
      </c>
      <c r="G384" s="103">
        <v>0</v>
      </c>
      <c r="H384" s="103">
        <v>0</v>
      </c>
      <c r="I384" s="103">
        <v>0</v>
      </c>
      <c r="J384" s="133">
        <f t="shared" si="7"/>
        <v>340.51</v>
      </c>
      <c r="K384" s="138" t="str">
        <f>IFERROR(VLOOKUP(C384,'CEDARS School FRPL'!$C$4:$H$2392, 6, FALSE), "No")</f>
        <v>Yes</v>
      </c>
      <c r="L384" s="97">
        <f>VLOOKUP($C384,'CEDARS School FRPL'!$C$4:$G$2348,3,FALSE)</f>
        <v>0.84009999999999996</v>
      </c>
      <c r="N384" s="170"/>
      <c r="O384" s="139"/>
    </row>
    <row r="385" spans="1:15">
      <c r="A385" s="78" t="s">
        <v>2509</v>
      </c>
      <c r="B385" s="78" t="s">
        <v>2687</v>
      </c>
      <c r="C385" s="3">
        <v>3366</v>
      </c>
      <c r="D385" s="75" t="s">
        <v>2115</v>
      </c>
      <c r="E385" s="103">
        <v>254.12</v>
      </c>
      <c r="F385" s="103">
        <v>0</v>
      </c>
      <c r="G385" s="103">
        <v>2.67</v>
      </c>
      <c r="H385" s="103">
        <v>0</v>
      </c>
      <c r="I385" s="103">
        <v>0</v>
      </c>
      <c r="J385" s="133">
        <f t="shared" si="7"/>
        <v>256.79000000000002</v>
      </c>
      <c r="K385" s="138" t="str">
        <f>IFERROR(VLOOKUP(C385,'CEDARS School FRPL'!$C$4:$H$2392, 6, FALSE), "No")</f>
        <v>No</v>
      </c>
      <c r="L385" s="97">
        <f>VLOOKUP($C385,'CEDARS School FRPL'!$C$4:$G$2348,3,FALSE)</f>
        <v>0.29980000000000001</v>
      </c>
      <c r="N385" s="170"/>
      <c r="O385" s="139"/>
    </row>
    <row r="386" spans="1:15">
      <c r="A386" s="78" t="s">
        <v>2509</v>
      </c>
      <c r="B386" s="78" t="s">
        <v>2687</v>
      </c>
      <c r="C386" s="3">
        <v>2894</v>
      </c>
      <c r="D386" s="75" t="s">
        <v>2114</v>
      </c>
      <c r="E386" s="103">
        <v>259.57</v>
      </c>
      <c r="F386" s="103">
        <v>17.14</v>
      </c>
      <c r="G386" s="103">
        <v>0</v>
      </c>
      <c r="H386" s="103">
        <v>0</v>
      </c>
      <c r="I386" s="103">
        <v>0</v>
      </c>
      <c r="J386" s="133">
        <f t="shared" si="7"/>
        <v>276.70999999999998</v>
      </c>
      <c r="K386" s="138" t="str">
        <f>IFERROR(VLOOKUP(C386,'CEDARS School FRPL'!$C$4:$H$2392, 6, FALSE), "No")</f>
        <v>No</v>
      </c>
      <c r="L386" s="97">
        <f>VLOOKUP($C386,'CEDARS School FRPL'!$C$4:$G$2348,3,FALSE)</f>
        <v>0.35410000000000003</v>
      </c>
      <c r="N386" s="170"/>
      <c r="O386" s="139"/>
    </row>
    <row r="387" spans="1:15">
      <c r="A387" s="78" t="s">
        <v>2492</v>
      </c>
      <c r="B387" s="78" t="s">
        <v>2688</v>
      </c>
      <c r="C387" s="3">
        <v>5362</v>
      </c>
      <c r="D387" s="75" t="s">
        <v>2025</v>
      </c>
      <c r="E387" s="103">
        <v>434.92</v>
      </c>
      <c r="F387" s="103">
        <v>0</v>
      </c>
      <c r="G387" s="103">
        <v>40.28</v>
      </c>
      <c r="H387" s="103">
        <v>0</v>
      </c>
      <c r="I387" s="103">
        <v>0</v>
      </c>
      <c r="J387" s="133">
        <f t="shared" si="7"/>
        <v>475.20000000000005</v>
      </c>
      <c r="K387" s="138" t="str">
        <f>IFERROR(VLOOKUP(C387,'CEDARS School FRPL'!$C$4:$H$2392, 6, FALSE), "No")</f>
        <v>Yes</v>
      </c>
      <c r="L387" s="97">
        <f>VLOOKUP($C387,'CEDARS School FRPL'!$C$4:$G$2348,3,FALSE)</f>
        <v>0.52229999999999999</v>
      </c>
      <c r="N387" s="170"/>
      <c r="O387" s="139"/>
    </row>
    <row r="388" spans="1:15">
      <c r="A388" t="s">
        <v>2492</v>
      </c>
      <c r="B388" s="78" t="s">
        <v>2688</v>
      </c>
      <c r="C388" s="3">
        <v>5575</v>
      </c>
      <c r="D388" s="75" t="s">
        <v>3012</v>
      </c>
      <c r="E388" s="103">
        <v>0</v>
      </c>
      <c r="F388" s="103">
        <v>0</v>
      </c>
      <c r="G388" s="103">
        <v>0</v>
      </c>
      <c r="H388" s="103">
        <v>11.81</v>
      </c>
      <c r="I388" s="103">
        <v>0</v>
      </c>
      <c r="J388" s="133">
        <f t="shared" ref="J388:J451" si="8">SUM(E388:I388)</f>
        <v>11.81</v>
      </c>
      <c r="K388" s="138" t="str">
        <f>IFERROR(VLOOKUP(C388,'CEDARS School FRPL'!$C$4:$H$2392, 6, FALSE), "No")</f>
        <v>Yes</v>
      </c>
      <c r="L388" s="97">
        <f>VLOOKUP($C388,'CEDARS School FRPL'!$C$4:$G$2348,3,FALSE)</f>
        <v>0.56559999999999999</v>
      </c>
      <c r="N388" s="170"/>
      <c r="O388" s="139"/>
    </row>
    <row r="389" spans="1:15">
      <c r="A389" s="78" t="s">
        <v>2492</v>
      </c>
      <c r="B389" s="78" t="s">
        <v>2688</v>
      </c>
      <c r="C389" s="3">
        <v>2114</v>
      </c>
      <c r="D389" s="75" t="s">
        <v>2023</v>
      </c>
      <c r="E389" s="103">
        <v>650.57000000000005</v>
      </c>
      <c r="F389" s="103">
        <v>15</v>
      </c>
      <c r="G389" s="103">
        <v>0</v>
      </c>
      <c r="H389" s="103">
        <v>0</v>
      </c>
      <c r="I389" s="103">
        <v>0</v>
      </c>
      <c r="J389" s="133">
        <f t="shared" si="8"/>
        <v>665.57</v>
      </c>
      <c r="K389" s="138" t="str">
        <f>IFERROR(VLOOKUP(C389,'CEDARS School FRPL'!$C$4:$H$2392, 6, FALSE), "No")</f>
        <v>Yes</v>
      </c>
      <c r="L389" s="97">
        <f>VLOOKUP($C389,'CEDARS School FRPL'!$C$4:$G$2348,3,FALSE)</f>
        <v>0.52580000000000005</v>
      </c>
      <c r="N389" s="170"/>
      <c r="O389" s="139"/>
    </row>
    <row r="390" spans="1:15">
      <c r="A390" s="78" t="s">
        <v>2492</v>
      </c>
      <c r="B390" s="78" t="s">
        <v>2688</v>
      </c>
      <c r="C390" s="3">
        <v>3541</v>
      </c>
      <c r="D390" s="75" t="s">
        <v>2024</v>
      </c>
      <c r="E390" s="103">
        <v>348.18</v>
      </c>
      <c r="F390" s="103">
        <v>0</v>
      </c>
      <c r="G390" s="103">
        <v>0</v>
      </c>
      <c r="H390" s="103">
        <v>0</v>
      </c>
      <c r="I390" s="103">
        <v>0</v>
      </c>
      <c r="J390" s="133">
        <f t="shared" si="8"/>
        <v>348.18</v>
      </c>
      <c r="K390" s="138" t="str">
        <f>IFERROR(VLOOKUP(C390,'CEDARS School FRPL'!$C$4:$H$2392, 6, FALSE), "No")</f>
        <v>Yes</v>
      </c>
      <c r="L390" s="97">
        <f>VLOOKUP($C390,'CEDARS School FRPL'!$C$4:$G$2348,3,FALSE)</f>
        <v>0.53549999999999998</v>
      </c>
      <c r="N390" s="170"/>
      <c r="O390" s="139"/>
    </row>
    <row r="391" spans="1:15">
      <c r="A391" s="78" t="s">
        <v>2513</v>
      </c>
      <c r="B391" s="78" t="s">
        <v>2689</v>
      </c>
      <c r="C391" s="3">
        <v>2588</v>
      </c>
      <c r="D391" s="75" t="s">
        <v>2126</v>
      </c>
      <c r="E391" s="103">
        <v>128.27000000000001</v>
      </c>
      <c r="F391" s="103">
        <v>15</v>
      </c>
      <c r="G391" s="103">
        <v>0</v>
      </c>
      <c r="H391" s="103">
        <v>0</v>
      </c>
      <c r="I391" s="103">
        <v>0</v>
      </c>
      <c r="J391" s="133">
        <f t="shared" si="8"/>
        <v>143.27000000000001</v>
      </c>
      <c r="K391" s="138" t="str">
        <f>IFERROR(VLOOKUP(C391,'CEDARS School FRPL'!$C$4:$H$2392, 6, FALSE), "No")</f>
        <v>No</v>
      </c>
      <c r="L391" s="97">
        <f>VLOOKUP($C391,'CEDARS School FRPL'!$C$4:$G$2348,3,FALSE)</f>
        <v>0.31840000000000002</v>
      </c>
      <c r="N391" s="170"/>
      <c r="O391" s="139"/>
    </row>
    <row r="392" spans="1:15">
      <c r="A392" s="78" t="s">
        <v>2477</v>
      </c>
      <c r="B392" s="78" t="s">
        <v>2690</v>
      </c>
      <c r="C392" s="3">
        <v>3508</v>
      </c>
      <c r="D392" s="75" t="s">
        <v>1924</v>
      </c>
      <c r="E392" s="103">
        <v>106.26</v>
      </c>
      <c r="F392" s="103">
        <v>4.4400000000000004</v>
      </c>
      <c r="G392" s="103">
        <v>1.4300000000000002</v>
      </c>
      <c r="H392" s="103">
        <v>0</v>
      </c>
      <c r="I392" s="103">
        <v>0</v>
      </c>
      <c r="J392" s="133">
        <f t="shared" si="8"/>
        <v>112.13000000000001</v>
      </c>
      <c r="K392" s="138" t="str">
        <f>IFERROR(VLOOKUP(C392,'CEDARS School FRPL'!$C$4:$H$2392, 6, FALSE), "No")</f>
        <v>Yes</v>
      </c>
      <c r="L392" s="97">
        <f>VLOOKUP($C392,'CEDARS School FRPL'!$C$4:$G$2348,3,FALSE)</f>
        <v>0.73370000000000002</v>
      </c>
      <c r="N392" s="170"/>
      <c r="O392" s="139"/>
    </row>
    <row r="393" spans="1:15">
      <c r="A393" s="78" t="s">
        <v>2494</v>
      </c>
      <c r="B393" s="78" t="s">
        <v>2691</v>
      </c>
      <c r="C393" s="3">
        <v>3613</v>
      </c>
      <c r="D393" s="75" t="s">
        <v>1617</v>
      </c>
      <c r="E393" s="103">
        <v>359.86</v>
      </c>
      <c r="F393" s="103">
        <v>15.14</v>
      </c>
      <c r="G393" s="103">
        <v>0</v>
      </c>
      <c r="H393" s="103">
        <v>0</v>
      </c>
      <c r="I393" s="103">
        <v>0</v>
      </c>
      <c r="J393" s="133">
        <f t="shared" si="8"/>
        <v>375</v>
      </c>
      <c r="K393" s="138" t="str">
        <f>IFERROR(VLOOKUP(C393,'CEDARS School FRPL'!$C$4:$H$2392, 6, FALSE), "No")</f>
        <v>Yes</v>
      </c>
      <c r="L393" s="97">
        <f>VLOOKUP($C393,'CEDARS School FRPL'!$C$4:$G$2348,3,FALSE)</f>
        <v>0.54669999999999996</v>
      </c>
      <c r="N393" s="170"/>
      <c r="O393" s="139"/>
    </row>
    <row r="394" spans="1:15">
      <c r="A394" s="78" t="s">
        <v>2494</v>
      </c>
      <c r="B394" s="78" t="s">
        <v>2691</v>
      </c>
      <c r="C394" s="3">
        <v>4049</v>
      </c>
      <c r="D394" s="75" t="s">
        <v>1111</v>
      </c>
      <c r="E394" s="103">
        <v>199.44</v>
      </c>
      <c r="F394" s="103">
        <v>0</v>
      </c>
      <c r="G394" s="103">
        <v>20.009999999999998</v>
      </c>
      <c r="H394" s="103">
        <v>3.43</v>
      </c>
      <c r="I394" s="103">
        <v>0</v>
      </c>
      <c r="J394" s="133">
        <f t="shared" si="8"/>
        <v>222.88</v>
      </c>
      <c r="K394" s="138" t="str">
        <f>IFERROR(VLOOKUP(C394,'CEDARS School FRPL'!$C$4:$H$2392, 6, FALSE), "No")</f>
        <v>Yes</v>
      </c>
      <c r="L394" s="97">
        <f>VLOOKUP($C394,'CEDARS School FRPL'!$C$4:$G$2348,3,FALSE)</f>
        <v>0.5585</v>
      </c>
      <c r="N394" s="170"/>
      <c r="O394" s="139"/>
    </row>
    <row r="395" spans="1:15">
      <c r="A395" s="78" t="s">
        <v>2494</v>
      </c>
      <c r="B395" s="78" t="s">
        <v>2691</v>
      </c>
      <c r="C395" s="3">
        <v>3012</v>
      </c>
      <c r="D395" s="75" t="s">
        <v>2029</v>
      </c>
      <c r="E395" s="103">
        <v>182.98</v>
      </c>
      <c r="F395" s="103">
        <v>0</v>
      </c>
      <c r="G395" s="103">
        <v>0</v>
      </c>
      <c r="H395" s="103">
        <v>0</v>
      </c>
      <c r="I395" s="103">
        <v>0</v>
      </c>
      <c r="J395" s="133">
        <f t="shared" si="8"/>
        <v>182.98</v>
      </c>
      <c r="K395" s="138" t="str">
        <f>IFERROR(VLOOKUP(C395,'CEDARS School FRPL'!$C$4:$H$2392, 6, FALSE), "No")</f>
        <v>Yes</v>
      </c>
      <c r="L395" s="97">
        <f>VLOOKUP($C395,'CEDARS School FRPL'!$C$4:$G$2348,3,FALSE)</f>
        <v>0.59260000000000002</v>
      </c>
      <c r="N395" s="170"/>
      <c r="O395" s="139"/>
    </row>
    <row r="396" spans="1:15">
      <c r="A396" s="78" t="s">
        <v>2473</v>
      </c>
      <c r="B396" s="78" t="s">
        <v>2692</v>
      </c>
      <c r="C396" s="3">
        <v>5604</v>
      </c>
      <c r="D396" s="75" t="s">
        <v>3259</v>
      </c>
      <c r="E396" s="103">
        <v>14.66</v>
      </c>
      <c r="F396" s="103">
        <v>0</v>
      </c>
      <c r="G396" s="103">
        <v>0</v>
      </c>
      <c r="H396" s="103">
        <v>0</v>
      </c>
      <c r="I396" s="103">
        <v>0</v>
      </c>
      <c r="J396" s="133">
        <f t="shared" si="8"/>
        <v>14.66</v>
      </c>
      <c r="K396" s="138" t="str">
        <f>IFERROR(VLOOKUP(C396,'CEDARS School FRPL'!$C$4:$H$2392, 6, FALSE), "No")</f>
        <v>No</v>
      </c>
      <c r="L396" s="97">
        <f>VLOOKUP($C396,'CEDARS School FRPL'!$C$4:$G$2348,3,FALSE)</f>
        <v>0</v>
      </c>
      <c r="N396" s="170"/>
      <c r="O396" s="139"/>
    </row>
    <row r="397" spans="1:15">
      <c r="A397" s="78" t="s">
        <v>2473</v>
      </c>
      <c r="B397" s="78" t="s">
        <v>2692</v>
      </c>
      <c r="C397" s="3">
        <v>3831</v>
      </c>
      <c r="D397" s="75" t="s">
        <v>1914</v>
      </c>
      <c r="E397" s="103">
        <v>379.49</v>
      </c>
      <c r="F397" s="103">
        <v>0</v>
      </c>
      <c r="G397" s="103">
        <v>0</v>
      </c>
      <c r="H397" s="103">
        <v>0</v>
      </c>
      <c r="I397" s="103">
        <v>0</v>
      </c>
      <c r="J397" s="133">
        <f t="shared" si="8"/>
        <v>379.49</v>
      </c>
      <c r="K397" s="138" t="str">
        <f>IFERROR(VLOOKUP(C397,'CEDARS School FRPL'!$C$4:$H$2392, 6, FALSE), "No")</f>
        <v>Yes</v>
      </c>
      <c r="L397" s="97">
        <f>VLOOKUP($C397,'CEDARS School FRPL'!$C$4:$G$2348,3,FALSE)</f>
        <v>0.58699999999999997</v>
      </c>
      <c r="N397" s="170"/>
      <c r="O397" s="139"/>
    </row>
    <row r="398" spans="1:15">
      <c r="A398" s="78" t="s">
        <v>2473</v>
      </c>
      <c r="B398" s="78" t="s">
        <v>2692</v>
      </c>
      <c r="C398" s="3">
        <v>3310</v>
      </c>
      <c r="D398" s="75" t="s">
        <v>1913</v>
      </c>
      <c r="E398" s="103">
        <v>469.05</v>
      </c>
      <c r="F398" s="103">
        <v>0</v>
      </c>
      <c r="G398" s="103">
        <v>38.559999999999995</v>
      </c>
      <c r="H398" s="103">
        <v>0</v>
      </c>
      <c r="I398" s="103">
        <v>0</v>
      </c>
      <c r="J398" s="133">
        <f t="shared" si="8"/>
        <v>507.61</v>
      </c>
      <c r="K398" s="138" t="str">
        <f>IFERROR(VLOOKUP(C398,'CEDARS School FRPL'!$C$4:$H$2392, 6, FALSE), "No")</f>
        <v>Yes</v>
      </c>
      <c r="L398" s="97">
        <f>VLOOKUP($C398,'CEDARS School FRPL'!$C$4:$G$2348,3,FALSE)</f>
        <v>0.52449999999999997</v>
      </c>
      <c r="N398" s="170"/>
      <c r="O398" s="139"/>
    </row>
    <row r="399" spans="1:15">
      <c r="A399" s="78" t="s">
        <v>2473</v>
      </c>
      <c r="B399" s="78" t="s">
        <v>2692</v>
      </c>
      <c r="C399" s="3">
        <v>4180</v>
      </c>
      <c r="D399" s="75" t="s">
        <v>1915</v>
      </c>
      <c r="E399" s="103">
        <v>354.44</v>
      </c>
      <c r="F399" s="103">
        <v>0</v>
      </c>
      <c r="G399" s="103">
        <v>0</v>
      </c>
      <c r="H399" s="103">
        <v>0</v>
      </c>
      <c r="I399" s="103">
        <v>0</v>
      </c>
      <c r="J399" s="133">
        <f t="shared" si="8"/>
        <v>354.44</v>
      </c>
      <c r="K399" s="138" t="str">
        <f>IFERROR(VLOOKUP(C399,'CEDARS School FRPL'!$C$4:$H$2392, 6, FALSE), "No")</f>
        <v>Yes</v>
      </c>
      <c r="L399" s="97">
        <f>VLOOKUP($C399,'CEDARS School FRPL'!$C$4:$G$2348,3,FALSE)</f>
        <v>0.6603</v>
      </c>
      <c r="N399" s="170"/>
      <c r="O399" s="139"/>
    </row>
    <row r="400" spans="1:15">
      <c r="A400" s="78" t="s">
        <v>2473</v>
      </c>
      <c r="B400" s="78" t="s">
        <v>2692</v>
      </c>
      <c r="C400" s="3">
        <v>2957</v>
      </c>
      <c r="D400" s="75" t="s">
        <v>1912</v>
      </c>
      <c r="E400" s="103">
        <v>339.31</v>
      </c>
      <c r="F400" s="103">
        <v>56</v>
      </c>
      <c r="G400" s="103">
        <v>0</v>
      </c>
      <c r="H400" s="103">
        <v>0</v>
      </c>
      <c r="I400" s="103">
        <v>0</v>
      </c>
      <c r="J400" s="133">
        <f t="shared" si="8"/>
        <v>395.31</v>
      </c>
      <c r="K400" s="138" t="str">
        <f>IFERROR(VLOOKUP(C400,'CEDARS School FRPL'!$C$4:$H$2392, 6, FALSE), "No")</f>
        <v>Yes</v>
      </c>
      <c r="L400" s="97">
        <f>VLOOKUP($C400,'CEDARS School FRPL'!$C$4:$G$2348,3,FALSE)</f>
        <v>0.60780000000000001</v>
      </c>
      <c r="N400" s="170"/>
      <c r="O400" s="139"/>
    </row>
    <row r="401" spans="1:15">
      <c r="A401" s="78" t="s">
        <v>2473</v>
      </c>
      <c r="B401" s="78" t="s">
        <v>2692</v>
      </c>
      <c r="C401" s="3">
        <v>1594</v>
      </c>
      <c r="D401" s="75" t="s">
        <v>1911</v>
      </c>
      <c r="E401" s="103">
        <v>31.16</v>
      </c>
      <c r="F401" s="103">
        <v>0</v>
      </c>
      <c r="G401" s="103">
        <v>4.7299999999999995</v>
      </c>
      <c r="H401" s="103">
        <v>10.43</v>
      </c>
      <c r="I401" s="103">
        <v>0</v>
      </c>
      <c r="J401" s="133">
        <f t="shared" si="8"/>
        <v>46.32</v>
      </c>
      <c r="K401" s="138" t="str">
        <f>IFERROR(VLOOKUP(C401,'CEDARS School FRPL'!$C$4:$H$2392, 6, FALSE), "No")</f>
        <v>Yes</v>
      </c>
      <c r="L401" s="97">
        <f>VLOOKUP($C401,'CEDARS School FRPL'!$C$4:$G$2348,3,FALSE)</f>
        <v>0.72529999999999994</v>
      </c>
      <c r="N401" s="170"/>
      <c r="O401" s="139"/>
    </row>
    <row r="402" spans="1:15">
      <c r="A402" s="78" t="s">
        <v>2428</v>
      </c>
      <c r="B402" s="78" t="s">
        <v>2693</v>
      </c>
      <c r="C402" s="3">
        <v>2577</v>
      </c>
      <c r="D402" s="75" t="s">
        <v>1525</v>
      </c>
      <c r="E402" s="103">
        <v>288.45999999999998</v>
      </c>
      <c r="F402" s="103">
        <v>27.8</v>
      </c>
      <c r="G402" s="103">
        <v>0</v>
      </c>
      <c r="H402" s="103">
        <v>0</v>
      </c>
      <c r="I402" s="103">
        <v>0</v>
      </c>
      <c r="J402" s="133">
        <f t="shared" si="8"/>
        <v>316.26</v>
      </c>
      <c r="K402" s="138" t="str">
        <f>IFERROR(VLOOKUP(C402,'CEDARS School FRPL'!$C$4:$H$2392, 6, FALSE), "No")</f>
        <v>Yes</v>
      </c>
      <c r="L402" s="97">
        <f>VLOOKUP($C402,'CEDARS School FRPL'!$C$4:$G$2348,3,FALSE)</f>
        <v>0.54890000000000005</v>
      </c>
      <c r="N402" s="170"/>
      <c r="O402" s="139"/>
    </row>
    <row r="403" spans="1:15">
      <c r="A403" s="78" t="s">
        <v>2428</v>
      </c>
      <c r="B403" s="78" t="s">
        <v>2693</v>
      </c>
      <c r="C403" s="3">
        <v>2810</v>
      </c>
      <c r="D403" s="75" t="s">
        <v>1526</v>
      </c>
      <c r="E403" s="103">
        <v>198.55</v>
      </c>
      <c r="F403" s="103">
        <v>0</v>
      </c>
      <c r="G403" s="103">
        <v>13.61</v>
      </c>
      <c r="H403" s="103">
        <v>2.71</v>
      </c>
      <c r="I403" s="103">
        <v>0</v>
      </c>
      <c r="J403" s="133">
        <f t="shared" si="8"/>
        <v>214.87000000000003</v>
      </c>
      <c r="K403" s="138" t="str">
        <f>IFERROR(VLOOKUP(C403,'CEDARS School FRPL'!$C$4:$H$2392, 6, FALSE), "No")</f>
        <v>Yes</v>
      </c>
      <c r="L403" s="97">
        <f>VLOOKUP($C403,'CEDARS School FRPL'!$C$4:$G$2348,3,FALSE)</f>
        <v>0.66949999999999998</v>
      </c>
      <c r="N403" s="170"/>
      <c r="O403" s="139"/>
    </row>
    <row r="404" spans="1:15">
      <c r="A404" s="78" t="s">
        <v>2433</v>
      </c>
      <c r="B404" s="78" t="s">
        <v>2694</v>
      </c>
      <c r="C404" s="3">
        <v>2578</v>
      </c>
      <c r="D404" s="75" t="s">
        <v>1555</v>
      </c>
      <c r="E404" s="103">
        <v>419.43</v>
      </c>
      <c r="F404" s="103">
        <v>0</v>
      </c>
      <c r="G404" s="103">
        <v>0</v>
      </c>
      <c r="H404" s="103">
        <v>0</v>
      </c>
      <c r="I404" s="103">
        <v>0</v>
      </c>
      <c r="J404" s="133">
        <f t="shared" si="8"/>
        <v>419.43</v>
      </c>
      <c r="K404" s="138" t="str">
        <f>IFERROR(VLOOKUP(C404,'CEDARS School FRPL'!$C$4:$H$2392, 6, FALSE), "No")</f>
        <v>No</v>
      </c>
      <c r="L404" s="97">
        <f>VLOOKUP($C404,'CEDARS School FRPL'!$C$4:$G$2348,3,FALSE)</f>
        <v>0.254</v>
      </c>
      <c r="N404" s="170"/>
      <c r="O404" s="139"/>
    </row>
    <row r="405" spans="1:15">
      <c r="A405" s="78" t="s">
        <v>2306</v>
      </c>
      <c r="B405" s="78" t="s">
        <v>2695</v>
      </c>
      <c r="C405" s="3">
        <v>3326</v>
      </c>
      <c r="D405" s="75" t="s">
        <v>499</v>
      </c>
      <c r="E405" s="103">
        <v>169.79</v>
      </c>
      <c r="F405" s="103">
        <v>12.36</v>
      </c>
      <c r="G405" s="103">
        <v>0</v>
      </c>
      <c r="H405" s="103">
        <v>0</v>
      </c>
      <c r="I405" s="103">
        <v>0</v>
      </c>
      <c r="J405" s="133">
        <f t="shared" si="8"/>
        <v>182.14999999999998</v>
      </c>
      <c r="K405" s="138" t="str">
        <f>IFERROR(VLOOKUP(C405,'CEDARS School FRPL'!$C$4:$H$2392, 6, FALSE), "No")</f>
        <v>Yes</v>
      </c>
      <c r="L405" s="97">
        <f>VLOOKUP($C405,'CEDARS School FRPL'!$C$4:$G$2348,3,FALSE)</f>
        <v>0.45400000000000001</v>
      </c>
      <c r="M405" s="97"/>
      <c r="N405" s="170"/>
      <c r="O405" s="139"/>
    </row>
    <row r="406" spans="1:15">
      <c r="A406" s="78" t="s">
        <v>2291</v>
      </c>
      <c r="B406" s="78" t="s">
        <v>2696</v>
      </c>
      <c r="C406" s="3">
        <v>2968</v>
      </c>
      <c r="D406" s="75" t="s">
        <v>424</v>
      </c>
      <c r="E406" s="103">
        <v>112.66</v>
      </c>
      <c r="F406" s="103">
        <v>0</v>
      </c>
      <c r="G406" s="103">
        <v>3.06</v>
      </c>
      <c r="H406" s="103">
        <v>0</v>
      </c>
      <c r="I406" s="103">
        <v>0</v>
      </c>
      <c r="J406" s="133">
        <f t="shared" si="8"/>
        <v>115.72</v>
      </c>
      <c r="K406" s="138" t="str">
        <f>IFERROR(VLOOKUP(C406,'CEDARS School FRPL'!$C$4:$H$2392, 6, FALSE), "No")</f>
        <v>No</v>
      </c>
      <c r="L406" s="97">
        <f>VLOOKUP($C406,'CEDARS School FRPL'!$C$4:$G$2348,3,FALSE)</f>
        <v>0.38979999999999998</v>
      </c>
      <c r="N406" s="170"/>
      <c r="O406" s="139"/>
    </row>
    <row r="407" spans="1:15">
      <c r="A407" s="78" t="s">
        <v>2291</v>
      </c>
      <c r="B407" s="78" t="s">
        <v>2696</v>
      </c>
      <c r="C407" s="3">
        <v>2693</v>
      </c>
      <c r="D407" s="75" t="s">
        <v>423</v>
      </c>
      <c r="E407" s="103">
        <v>83.43</v>
      </c>
      <c r="F407" s="103">
        <v>0</v>
      </c>
      <c r="G407" s="103">
        <v>0</v>
      </c>
      <c r="H407" s="103">
        <v>0</v>
      </c>
      <c r="I407" s="103">
        <v>0</v>
      </c>
      <c r="J407" s="133">
        <f t="shared" si="8"/>
        <v>83.43</v>
      </c>
      <c r="K407" s="138" t="str">
        <f>IFERROR(VLOOKUP(C407,'CEDARS School FRPL'!$C$4:$H$2392, 6, FALSE), "No")</f>
        <v>No</v>
      </c>
      <c r="L407" s="97">
        <f>VLOOKUP($C407,'CEDARS School FRPL'!$C$4:$G$2348,3,FALSE)</f>
        <v>0.45689999999999997</v>
      </c>
      <c r="N407" s="170"/>
      <c r="O407" s="139"/>
    </row>
    <row r="408" spans="1:15">
      <c r="A408" s="78" t="s">
        <v>2312</v>
      </c>
      <c r="B408" s="78" t="s">
        <v>2697</v>
      </c>
      <c r="C408" s="3">
        <v>3664</v>
      </c>
      <c r="D408" s="75" t="s">
        <v>521</v>
      </c>
      <c r="E408" s="103">
        <v>457.14</v>
      </c>
      <c r="F408" s="103">
        <v>0</v>
      </c>
      <c r="G408" s="103">
        <v>0</v>
      </c>
      <c r="H408" s="103">
        <v>0</v>
      </c>
      <c r="I408" s="103">
        <v>0</v>
      </c>
      <c r="J408" s="133">
        <f t="shared" si="8"/>
        <v>457.14</v>
      </c>
      <c r="K408" s="138" t="str">
        <f>IFERROR(VLOOKUP(C408,'CEDARS School FRPL'!$C$4:$H$2392, 6, FALSE), "No")</f>
        <v>Yes</v>
      </c>
      <c r="L408" s="97">
        <f>VLOOKUP($C408,'CEDARS School FRPL'!$C$4:$G$2348,3,FALSE)</f>
        <v>0.42</v>
      </c>
      <c r="N408" s="170"/>
      <c r="O408" s="139"/>
    </row>
    <row r="409" spans="1:15">
      <c r="A409" s="78" t="s">
        <v>2312</v>
      </c>
      <c r="B409" s="78" t="s">
        <v>2697</v>
      </c>
      <c r="C409" s="3">
        <v>2625</v>
      </c>
      <c r="D409" s="75" t="s">
        <v>520</v>
      </c>
      <c r="E409" s="103">
        <v>242.4</v>
      </c>
      <c r="F409" s="103">
        <v>0</v>
      </c>
      <c r="G409" s="103">
        <v>20.93</v>
      </c>
      <c r="H409" s="103">
        <v>0</v>
      </c>
      <c r="I409" s="103">
        <v>0</v>
      </c>
      <c r="J409" s="133">
        <f t="shared" si="8"/>
        <v>263.33</v>
      </c>
      <c r="K409" s="138" t="str">
        <f>IFERROR(VLOOKUP(C409,'CEDARS School FRPL'!$C$4:$H$2392, 6, FALSE), "No")</f>
        <v>No</v>
      </c>
      <c r="L409" s="97">
        <f>VLOOKUP($C409,'CEDARS School FRPL'!$C$4:$G$2348,3,FALSE)</f>
        <v>0.32950000000000002</v>
      </c>
      <c r="N409" s="170"/>
      <c r="O409" s="139"/>
    </row>
    <row r="410" spans="1:15">
      <c r="A410" s="78" t="s">
        <v>2312</v>
      </c>
      <c r="B410" s="78" t="s">
        <v>2697</v>
      </c>
      <c r="C410" s="3">
        <v>4004</v>
      </c>
      <c r="D410" s="75" t="s">
        <v>522</v>
      </c>
      <c r="E410" s="103">
        <v>238.29</v>
      </c>
      <c r="F410" s="103">
        <v>0</v>
      </c>
      <c r="G410" s="103">
        <v>0</v>
      </c>
      <c r="H410" s="103">
        <v>0</v>
      </c>
      <c r="I410" s="103">
        <v>0</v>
      </c>
      <c r="J410" s="133">
        <f t="shared" si="8"/>
        <v>238.29</v>
      </c>
      <c r="K410" s="138" t="str">
        <f>IFERROR(VLOOKUP(C410,'CEDARS School FRPL'!$C$4:$H$2392, 6, FALSE), "No")</f>
        <v>No</v>
      </c>
      <c r="L410" s="97">
        <f>VLOOKUP($C410,'CEDARS School FRPL'!$C$4:$G$2348,3,FALSE)</f>
        <v>0.3755</v>
      </c>
      <c r="N410" s="170"/>
      <c r="O410" s="139"/>
    </row>
    <row r="411" spans="1:15">
      <c r="A411" t="s">
        <v>2312</v>
      </c>
      <c r="B411" s="78" t="s">
        <v>2697</v>
      </c>
      <c r="C411" s="3">
        <v>5412</v>
      </c>
      <c r="D411" s="75" t="s">
        <v>523</v>
      </c>
      <c r="E411" s="103">
        <v>0</v>
      </c>
      <c r="F411" s="103">
        <v>0</v>
      </c>
      <c r="G411" s="103">
        <v>0</v>
      </c>
      <c r="H411" s="103">
        <v>48</v>
      </c>
      <c r="I411" s="103">
        <v>0</v>
      </c>
      <c r="J411" s="133">
        <f t="shared" si="8"/>
        <v>48</v>
      </c>
      <c r="K411" s="138" t="str">
        <f>IFERROR(VLOOKUP(C411,'CEDARS School FRPL'!$C$4:$H$2392, 6, FALSE), "No")</f>
        <v>No</v>
      </c>
      <c r="L411" s="97">
        <f>VLOOKUP($C411,'CEDARS School FRPL'!$C$4:$G$2348,3,FALSE)</f>
        <v>0.46550000000000002</v>
      </c>
      <c r="M411" s="97"/>
      <c r="N411" s="170"/>
      <c r="O411" s="139"/>
    </row>
    <row r="412" spans="1:15">
      <c r="A412" s="78" t="s">
        <v>2250</v>
      </c>
      <c r="B412" s="78" t="s">
        <v>2698</v>
      </c>
      <c r="C412" s="3">
        <v>3473</v>
      </c>
      <c r="D412" s="75" t="s">
        <v>144</v>
      </c>
      <c r="E412" s="103">
        <v>204.85</v>
      </c>
      <c r="F412" s="103">
        <v>0</v>
      </c>
      <c r="G412" s="103">
        <v>12.17</v>
      </c>
      <c r="H412" s="103">
        <v>0</v>
      </c>
      <c r="I412" s="103">
        <v>0</v>
      </c>
      <c r="J412" s="133">
        <f t="shared" si="8"/>
        <v>217.01999999999998</v>
      </c>
      <c r="K412" s="138" t="str">
        <f>IFERROR(VLOOKUP(C412,'CEDARS School FRPL'!$C$4:$H$2392, 6, FALSE), "No")</f>
        <v>Yes</v>
      </c>
      <c r="L412" s="97">
        <f>VLOOKUP($C412,'CEDARS School FRPL'!$C$4:$G$2348,3,FALSE)</f>
        <v>0.58009999999999995</v>
      </c>
      <c r="N412" s="170"/>
      <c r="O412" s="139"/>
    </row>
    <row r="413" spans="1:15">
      <c r="A413" s="78" t="s">
        <v>2250</v>
      </c>
      <c r="B413" s="78" t="s">
        <v>2698</v>
      </c>
      <c r="C413" s="3">
        <v>5030</v>
      </c>
      <c r="D413" s="75" t="s">
        <v>145</v>
      </c>
      <c r="E413" s="103">
        <v>139.06</v>
      </c>
      <c r="F413" s="103">
        <v>0</v>
      </c>
      <c r="G413" s="103">
        <v>0</v>
      </c>
      <c r="H413" s="103">
        <v>0</v>
      </c>
      <c r="I413" s="103">
        <v>0</v>
      </c>
      <c r="J413" s="133">
        <f t="shared" si="8"/>
        <v>139.06</v>
      </c>
      <c r="K413" s="138" t="str">
        <f>IFERROR(VLOOKUP(C413,'CEDARS School FRPL'!$C$4:$H$2392, 6, FALSE), "No")</f>
        <v>No</v>
      </c>
      <c r="L413" s="97">
        <f>VLOOKUP($C413,'CEDARS School FRPL'!$C$4:$G$2348,3,FALSE)</f>
        <v>0.47370000000000001</v>
      </c>
      <c r="N413" s="170"/>
      <c r="O413" s="139"/>
    </row>
    <row r="414" spans="1:15">
      <c r="A414" s="78" t="s">
        <v>2379</v>
      </c>
      <c r="B414" s="78" t="s">
        <v>2699</v>
      </c>
      <c r="C414" s="3">
        <v>2862</v>
      </c>
      <c r="D414" s="75" t="s">
        <v>1176</v>
      </c>
      <c r="E414" s="103">
        <v>43</v>
      </c>
      <c r="F414" s="103">
        <v>0</v>
      </c>
      <c r="G414" s="103">
        <v>0</v>
      </c>
      <c r="H414" s="103">
        <v>0</v>
      </c>
      <c r="I414" s="103">
        <v>0</v>
      </c>
      <c r="J414" s="133">
        <f t="shared" si="8"/>
        <v>43</v>
      </c>
      <c r="K414" s="138" t="str">
        <f>IFERROR(VLOOKUP(C414,'CEDARS School FRPL'!$C$4:$H$2392, 6, FALSE), "No")</f>
        <v>Yes</v>
      </c>
      <c r="L414" s="97">
        <f>VLOOKUP($C414,'CEDARS School FRPL'!$C$4:$G$2348,3,FALSE)</f>
        <v>0.6</v>
      </c>
      <c r="N414" s="170"/>
      <c r="O414" s="139"/>
    </row>
    <row r="415" spans="1:15">
      <c r="A415" s="78" t="s">
        <v>2379</v>
      </c>
      <c r="B415" s="78" t="s">
        <v>2699</v>
      </c>
      <c r="C415" s="3">
        <v>2863</v>
      </c>
      <c r="D415" s="75" t="s">
        <v>1177</v>
      </c>
      <c r="E415" s="103">
        <v>45.29</v>
      </c>
      <c r="F415" s="103">
        <v>0</v>
      </c>
      <c r="G415" s="103">
        <v>1.1000000000000001</v>
      </c>
      <c r="H415" s="103">
        <v>0</v>
      </c>
      <c r="I415" s="103">
        <v>0</v>
      </c>
      <c r="J415" s="133">
        <f t="shared" si="8"/>
        <v>46.39</v>
      </c>
      <c r="K415" s="138" t="str">
        <f>IFERROR(VLOOKUP(C415,'CEDARS School FRPL'!$C$4:$H$2392, 6, FALSE), "No")</f>
        <v>No</v>
      </c>
      <c r="L415" s="97">
        <f>VLOOKUP($C415,'CEDARS School FRPL'!$C$4:$G$2348,3,FALSE)</f>
        <v>0.45910000000000001</v>
      </c>
      <c r="N415" s="170"/>
      <c r="O415" s="139"/>
    </row>
    <row r="416" spans="1:15">
      <c r="A416" s="78" t="s">
        <v>2279</v>
      </c>
      <c r="B416" s="78" t="s">
        <v>2700</v>
      </c>
      <c r="C416" s="3">
        <v>2006</v>
      </c>
      <c r="D416" s="75" t="s">
        <v>358</v>
      </c>
      <c r="E416" s="103">
        <v>197.45</v>
      </c>
      <c r="F416" s="103">
        <v>0</v>
      </c>
      <c r="G416" s="103">
        <v>14.23</v>
      </c>
      <c r="H416" s="103">
        <v>0</v>
      </c>
      <c r="I416" s="103">
        <v>0</v>
      </c>
      <c r="J416" s="133">
        <f t="shared" si="8"/>
        <v>211.67999999999998</v>
      </c>
      <c r="K416" s="138" t="str">
        <f>IFERROR(VLOOKUP(C416,'CEDARS School FRPL'!$C$4:$H$2392, 6, FALSE), "No")</f>
        <v>Yes</v>
      </c>
      <c r="L416" s="97">
        <f>VLOOKUP($C416,'CEDARS School FRPL'!$C$4:$G$2348,3,FALSE)</f>
        <v>0.54510000000000003</v>
      </c>
      <c r="N416" s="170"/>
      <c r="O416" s="139"/>
    </row>
    <row r="417" spans="1:15">
      <c r="A417" t="s">
        <v>2279</v>
      </c>
      <c r="B417" s="78" t="s">
        <v>2700</v>
      </c>
      <c r="C417" s="3">
        <v>5530</v>
      </c>
      <c r="D417" s="75" t="s">
        <v>2701</v>
      </c>
      <c r="E417" s="103">
        <v>0</v>
      </c>
      <c r="F417" s="103">
        <v>0</v>
      </c>
      <c r="G417" s="103">
        <v>0</v>
      </c>
      <c r="H417" s="103">
        <v>55.57</v>
      </c>
      <c r="I417" s="103">
        <v>0</v>
      </c>
      <c r="J417" s="133">
        <f t="shared" si="8"/>
        <v>55.57</v>
      </c>
      <c r="K417" s="138" t="str">
        <f>IFERROR(VLOOKUP(C417,'CEDARS School FRPL'!$C$4:$H$2392, 6, FALSE), "No")</f>
        <v>No</v>
      </c>
      <c r="L417" s="97">
        <f>VLOOKUP($C417,'CEDARS School FRPL'!$C$4:$G$2348,3,FALSE)</f>
        <v>0.32290000000000002</v>
      </c>
      <c r="N417" s="170"/>
      <c r="O417" s="139"/>
    </row>
    <row r="418" spans="1:15">
      <c r="A418" s="78" t="s">
        <v>2406</v>
      </c>
      <c r="B418" s="78" t="s">
        <v>2702</v>
      </c>
      <c r="C418" s="3">
        <v>2770</v>
      </c>
      <c r="D418" s="75" t="s">
        <v>1272</v>
      </c>
      <c r="E418" s="103">
        <v>116.85</v>
      </c>
      <c r="F418" s="103">
        <v>2.29</v>
      </c>
      <c r="G418" s="103">
        <v>0</v>
      </c>
      <c r="H418" s="103">
        <v>0</v>
      </c>
      <c r="I418" s="103">
        <v>0</v>
      </c>
      <c r="J418" s="133">
        <f t="shared" si="8"/>
        <v>119.14</v>
      </c>
      <c r="K418" s="138" t="str">
        <f>IFERROR(VLOOKUP(C418,'CEDARS School FRPL'!$C$4:$H$2392, 6, FALSE), "No")</f>
        <v>Yes</v>
      </c>
      <c r="L418" s="97">
        <f>VLOOKUP($C418,'CEDARS School FRPL'!$C$4:$G$2348,3,FALSE)</f>
        <v>0.73</v>
      </c>
      <c r="N418" s="170"/>
      <c r="O418" s="139"/>
    </row>
    <row r="419" spans="1:15">
      <c r="A419" s="78" t="s">
        <v>2406</v>
      </c>
      <c r="B419" s="78" t="s">
        <v>2702</v>
      </c>
      <c r="C419" s="3">
        <v>2423</v>
      </c>
      <c r="D419" s="75" t="s">
        <v>1271</v>
      </c>
      <c r="E419" s="103">
        <v>126.69</v>
      </c>
      <c r="F419" s="103">
        <v>0</v>
      </c>
      <c r="G419" s="103">
        <v>3.89</v>
      </c>
      <c r="H419" s="103">
        <v>0</v>
      </c>
      <c r="I419" s="103">
        <v>0</v>
      </c>
      <c r="J419" s="133">
        <f t="shared" si="8"/>
        <v>130.57999999999998</v>
      </c>
      <c r="K419" s="138" t="str">
        <f>IFERROR(VLOOKUP(C419,'CEDARS School FRPL'!$C$4:$H$2392, 6, FALSE), "No")</f>
        <v>Yes</v>
      </c>
      <c r="L419" s="97">
        <f>VLOOKUP($C419,'CEDARS School FRPL'!$C$4:$G$2348,3,FALSE)</f>
        <v>0.81120000000000003</v>
      </c>
      <c r="N419" s="170"/>
      <c r="O419" s="139"/>
    </row>
    <row r="420" spans="1:15">
      <c r="A420" s="78" t="s">
        <v>2406</v>
      </c>
      <c r="B420" s="78" t="s">
        <v>2702</v>
      </c>
      <c r="C420" s="3">
        <v>5538</v>
      </c>
      <c r="D420" s="75" t="s">
        <v>2974</v>
      </c>
      <c r="E420" s="103">
        <v>99.91</v>
      </c>
      <c r="F420" s="103">
        <v>0</v>
      </c>
      <c r="G420" s="103">
        <v>0</v>
      </c>
      <c r="H420" s="103">
        <v>0</v>
      </c>
      <c r="I420" s="103">
        <v>0</v>
      </c>
      <c r="J420" s="133">
        <f t="shared" si="8"/>
        <v>99.91</v>
      </c>
      <c r="K420" s="138" t="str">
        <f>IFERROR(VLOOKUP(C420,'CEDARS School FRPL'!$C$4:$H$2392, 6, FALSE), "No")</f>
        <v>Yes</v>
      </c>
      <c r="L420" s="97">
        <f>VLOOKUP($C420,'CEDARS School FRPL'!$C$4:$G$2348,3,FALSE)</f>
        <v>0.53990000000000005</v>
      </c>
      <c r="N420" s="170"/>
      <c r="O420" s="139"/>
    </row>
    <row r="421" spans="1:15">
      <c r="A421" s="78" t="s">
        <v>2406</v>
      </c>
      <c r="B421" s="78" t="s">
        <v>2702</v>
      </c>
      <c r="C421" s="3">
        <v>5539</v>
      </c>
      <c r="D421" s="75" t="s">
        <v>2989</v>
      </c>
      <c r="E421" s="103">
        <v>12.06</v>
      </c>
      <c r="F421" s="103">
        <v>0</v>
      </c>
      <c r="G421" s="103">
        <v>0</v>
      </c>
      <c r="H421" s="103">
        <v>0</v>
      </c>
      <c r="I421" s="103">
        <v>0</v>
      </c>
      <c r="J421" s="133">
        <f t="shared" si="8"/>
        <v>12.06</v>
      </c>
      <c r="K421" s="138" t="str">
        <f>IFERROR(VLOOKUP(C421,'CEDARS School FRPL'!$C$4:$H$2392, 6, FALSE), "No")</f>
        <v>No</v>
      </c>
      <c r="L421" s="97" t="e">
        <f>VLOOKUP($C421,'CEDARS School FRPL'!$C$4:$G$2348,3,FALSE)</f>
        <v>#N/A</v>
      </c>
      <c r="N421" s="170"/>
      <c r="O421" s="139"/>
    </row>
    <row r="422" spans="1:15">
      <c r="A422" s="78" t="s">
        <v>2347</v>
      </c>
      <c r="B422" s="78" t="s">
        <v>2703</v>
      </c>
      <c r="C422" s="3">
        <v>2077</v>
      </c>
      <c r="D422" s="75" t="s">
        <v>1072</v>
      </c>
      <c r="E422" s="103">
        <v>44</v>
      </c>
      <c r="F422" s="103">
        <v>0</v>
      </c>
      <c r="G422" s="103">
        <v>0</v>
      </c>
      <c r="H422" s="103">
        <v>0</v>
      </c>
      <c r="I422" s="103">
        <v>0</v>
      </c>
      <c r="J422" s="133">
        <f t="shared" si="8"/>
        <v>44</v>
      </c>
      <c r="K422" s="138" t="str">
        <f>IFERROR(VLOOKUP(C422,'CEDARS School FRPL'!$C$4:$H$2392, 6, FALSE), "No")</f>
        <v>No</v>
      </c>
      <c r="L422" s="97">
        <f>VLOOKUP($C422,'CEDARS School FRPL'!$C$4:$G$2348,3,FALSE)</f>
        <v>0</v>
      </c>
      <c r="N422" s="170"/>
      <c r="O422" s="139"/>
    </row>
    <row r="423" spans="1:15">
      <c r="A423" s="78" t="s">
        <v>2450</v>
      </c>
      <c r="B423" s="78" t="s">
        <v>2704</v>
      </c>
      <c r="C423" s="3">
        <v>3609</v>
      </c>
      <c r="D423" s="75" t="s">
        <v>1730</v>
      </c>
      <c r="E423" s="103">
        <v>322.19</v>
      </c>
      <c r="F423" s="103">
        <v>14.32</v>
      </c>
      <c r="G423" s="103">
        <v>0</v>
      </c>
      <c r="H423" s="103">
        <v>0</v>
      </c>
      <c r="I423" s="103">
        <v>0</v>
      </c>
      <c r="J423" s="133">
        <f t="shared" si="8"/>
        <v>336.51</v>
      </c>
      <c r="K423" s="138" t="str">
        <f>IFERROR(VLOOKUP(C423,'CEDARS School FRPL'!$C$4:$H$2392, 6, FALSE), "No")</f>
        <v>Yes</v>
      </c>
      <c r="L423" s="97">
        <f>VLOOKUP($C423,'CEDARS School FRPL'!$C$4:$G$2348,3,FALSE)</f>
        <v>0.52490000000000003</v>
      </c>
      <c r="N423" s="170"/>
      <c r="O423" s="139"/>
    </row>
    <row r="424" spans="1:15">
      <c r="A424" s="78" t="s">
        <v>2450</v>
      </c>
      <c r="B424" s="78" t="s">
        <v>2704</v>
      </c>
      <c r="C424" s="3">
        <v>3188</v>
      </c>
      <c r="D424" s="75" t="s">
        <v>3043</v>
      </c>
      <c r="E424" s="103">
        <v>105.07</v>
      </c>
      <c r="F424" s="103">
        <v>0</v>
      </c>
      <c r="G424" s="103">
        <v>0.33</v>
      </c>
      <c r="H424" s="103">
        <v>1.7599999999999998</v>
      </c>
      <c r="I424" s="103">
        <v>0</v>
      </c>
      <c r="J424" s="133">
        <f t="shared" si="8"/>
        <v>107.16</v>
      </c>
      <c r="K424" s="138" t="str">
        <f>IFERROR(VLOOKUP(C424,'CEDARS School FRPL'!$C$4:$H$2392, 6, FALSE), "No")</f>
        <v>No</v>
      </c>
      <c r="L424" s="97">
        <f>VLOOKUP($C424,'CEDARS School FRPL'!$C$4:$G$2348,3,FALSE)</f>
        <v>0.41870000000000002</v>
      </c>
      <c r="N424" s="170"/>
      <c r="O424" s="139"/>
    </row>
    <row r="425" spans="1:15">
      <c r="A425" s="78" t="s">
        <v>2383</v>
      </c>
      <c r="B425" s="78" t="s">
        <v>2705</v>
      </c>
      <c r="C425" s="3">
        <v>2668</v>
      </c>
      <c r="D425" s="75" t="s">
        <v>1188</v>
      </c>
      <c r="E425" s="103">
        <v>301.82</v>
      </c>
      <c r="F425" s="103">
        <v>15</v>
      </c>
      <c r="G425" s="103">
        <v>0</v>
      </c>
      <c r="H425" s="103">
        <v>0</v>
      </c>
      <c r="I425" s="103">
        <v>0</v>
      </c>
      <c r="J425" s="133">
        <f t="shared" si="8"/>
        <v>316.82</v>
      </c>
      <c r="K425" s="138" t="str">
        <f>IFERROR(VLOOKUP(C425,'CEDARS School FRPL'!$C$4:$H$2392, 6, FALSE), "No")</f>
        <v>Yes</v>
      </c>
      <c r="L425" s="97">
        <f>VLOOKUP($C425,'CEDARS School FRPL'!$C$4:$G$2348,3,FALSE)</f>
        <v>0.52639999999999998</v>
      </c>
      <c r="N425" s="170"/>
      <c r="O425" s="139"/>
    </row>
    <row r="426" spans="1:15">
      <c r="A426" s="78" t="s">
        <v>2383</v>
      </c>
      <c r="B426" s="78" t="s">
        <v>2705</v>
      </c>
      <c r="C426" s="3">
        <v>3173</v>
      </c>
      <c r="D426" s="75" t="s">
        <v>1189</v>
      </c>
      <c r="E426" s="103">
        <v>297.57</v>
      </c>
      <c r="F426" s="103">
        <v>0</v>
      </c>
      <c r="G426" s="103">
        <v>4.26</v>
      </c>
      <c r="H426" s="103">
        <v>0</v>
      </c>
      <c r="I426" s="103">
        <v>0</v>
      </c>
      <c r="J426" s="133">
        <f t="shared" si="8"/>
        <v>301.83</v>
      </c>
      <c r="K426" s="138" t="str">
        <f>IFERROR(VLOOKUP(C426,'CEDARS School FRPL'!$C$4:$H$2392, 6, FALSE), "No")</f>
        <v>Yes</v>
      </c>
      <c r="L426" s="97">
        <f>VLOOKUP($C426,'CEDARS School FRPL'!$C$4:$G$2348,3,FALSE)</f>
        <v>0.50739999999999996</v>
      </c>
      <c r="N426" s="170"/>
      <c r="O426" s="139"/>
    </row>
    <row r="427" spans="1:15">
      <c r="A427" s="78" t="s">
        <v>2383</v>
      </c>
      <c r="B427" s="78" t="s">
        <v>2705</v>
      </c>
      <c r="C427" s="3">
        <v>5728</v>
      </c>
      <c r="D427" s="75" t="s">
        <v>3158</v>
      </c>
      <c r="E427" s="103">
        <v>18.75</v>
      </c>
      <c r="F427" s="103">
        <v>0</v>
      </c>
      <c r="G427" s="103">
        <v>0</v>
      </c>
      <c r="H427" s="103">
        <v>0</v>
      </c>
      <c r="I427" s="103">
        <v>0</v>
      </c>
      <c r="J427" s="133">
        <f t="shared" si="8"/>
        <v>18.75</v>
      </c>
      <c r="K427" s="138" t="str">
        <f>IFERROR(VLOOKUP(C427,'CEDARS School FRPL'!$C$4:$H$2392, 6, FALSE), "No")</f>
        <v>No</v>
      </c>
      <c r="L427" s="97">
        <f>VLOOKUP($C427,'CEDARS School FRPL'!$C$4:$G$2348,3,FALSE)</f>
        <v>0.33339999999999997</v>
      </c>
      <c r="N427" s="170"/>
      <c r="O427" s="139"/>
    </row>
    <row r="428" spans="1:15">
      <c r="A428" s="78" t="s">
        <v>2383</v>
      </c>
      <c r="B428" s="78" t="s">
        <v>2705</v>
      </c>
      <c r="C428" s="3">
        <v>5643</v>
      </c>
      <c r="D428" s="75" t="s">
        <v>3159</v>
      </c>
      <c r="E428" s="103">
        <v>3.1</v>
      </c>
      <c r="F428" s="103">
        <v>0</v>
      </c>
      <c r="G428" s="103">
        <v>0</v>
      </c>
      <c r="H428" s="103">
        <v>0</v>
      </c>
      <c r="I428" s="103">
        <v>0</v>
      </c>
      <c r="J428" s="133">
        <f t="shared" si="8"/>
        <v>3.1</v>
      </c>
      <c r="K428" s="138" t="str">
        <f>IFERROR(VLOOKUP(C428,'CEDARS School FRPL'!$C$4:$H$2392, 6, FALSE), "No")</f>
        <v>No</v>
      </c>
      <c r="L428" s="97">
        <f>VLOOKUP($C428,'CEDARS School FRPL'!$C$4:$G$2348,3,FALSE)</f>
        <v>0.25</v>
      </c>
      <c r="N428" s="170"/>
      <c r="O428" s="139"/>
    </row>
    <row r="429" spans="1:15">
      <c r="A429" s="78" t="s">
        <v>2264</v>
      </c>
      <c r="B429" s="78" t="s">
        <v>2706</v>
      </c>
      <c r="C429" s="3">
        <v>2830</v>
      </c>
      <c r="D429" s="75" t="s">
        <v>289</v>
      </c>
      <c r="E429" s="103">
        <v>168.62</v>
      </c>
      <c r="F429" s="103">
        <v>0</v>
      </c>
      <c r="G429" s="103">
        <v>0</v>
      </c>
      <c r="H429" s="103">
        <v>0</v>
      </c>
      <c r="I429" s="103">
        <v>0</v>
      </c>
      <c r="J429" s="133">
        <f t="shared" si="8"/>
        <v>168.62</v>
      </c>
      <c r="K429" s="138" t="str">
        <f>IFERROR(VLOOKUP(C429,'CEDARS School FRPL'!$C$4:$H$2392, 6, FALSE), "No")</f>
        <v>Yes</v>
      </c>
      <c r="L429" s="97">
        <f>VLOOKUP($C429,'CEDARS School FRPL'!$C$4:$G$2348,3,FALSE)</f>
        <v>0.49909999999999999</v>
      </c>
      <c r="N429" s="170"/>
      <c r="O429" s="139"/>
    </row>
    <row r="430" spans="1:15">
      <c r="A430" s="78" t="s">
        <v>2264</v>
      </c>
      <c r="B430" s="78" t="s">
        <v>2706</v>
      </c>
      <c r="C430" s="3">
        <v>2302</v>
      </c>
      <c r="D430" s="75" t="s">
        <v>288</v>
      </c>
      <c r="E430" s="103">
        <v>84.8</v>
      </c>
      <c r="F430" s="103">
        <v>0</v>
      </c>
      <c r="G430" s="103">
        <v>10.719999999999999</v>
      </c>
      <c r="H430" s="103">
        <v>0</v>
      </c>
      <c r="I430" s="103">
        <v>0</v>
      </c>
      <c r="J430" s="133">
        <f t="shared" si="8"/>
        <v>95.52</v>
      </c>
      <c r="K430" s="138" t="str">
        <f>IFERROR(VLOOKUP(C430,'CEDARS School FRPL'!$C$4:$H$2392, 6, FALSE), "No")</f>
        <v>Yes</v>
      </c>
      <c r="L430" s="97">
        <f>VLOOKUP($C430,'CEDARS School FRPL'!$C$4:$G$2348,3,FALSE)</f>
        <v>0.48620000000000002</v>
      </c>
      <c r="N430" s="170"/>
      <c r="O430" s="139"/>
    </row>
    <row r="431" spans="1:15">
      <c r="A431" s="78" t="s">
        <v>2264</v>
      </c>
      <c r="B431" s="78" t="s">
        <v>2706</v>
      </c>
      <c r="C431" s="3">
        <v>4011</v>
      </c>
      <c r="D431" s="75" t="s">
        <v>290</v>
      </c>
      <c r="E431" s="103">
        <v>73.41</v>
      </c>
      <c r="F431" s="103">
        <v>0</v>
      </c>
      <c r="G431" s="103">
        <v>0</v>
      </c>
      <c r="H431" s="103">
        <v>0</v>
      </c>
      <c r="I431" s="103">
        <v>0</v>
      </c>
      <c r="J431" s="133">
        <f t="shared" si="8"/>
        <v>73.41</v>
      </c>
      <c r="K431" s="138" t="str">
        <f>IFERROR(VLOOKUP(C431,'CEDARS School FRPL'!$C$4:$H$2392, 6, FALSE), "No")</f>
        <v>Yes</v>
      </c>
      <c r="L431" s="97">
        <f>VLOOKUP($C431,'CEDARS School FRPL'!$C$4:$G$2348,3,FALSE)</f>
        <v>0.55079999999999996</v>
      </c>
      <c r="N431" s="170"/>
      <c r="O431" s="139"/>
    </row>
    <row r="432" spans="1:15">
      <c r="A432" t="s">
        <v>2264</v>
      </c>
      <c r="B432" s="78" t="s">
        <v>2706</v>
      </c>
      <c r="C432" s="3">
        <v>5617</v>
      </c>
      <c r="D432" s="75" t="s">
        <v>3044</v>
      </c>
      <c r="E432" s="103">
        <v>0</v>
      </c>
      <c r="F432" s="103">
        <v>0</v>
      </c>
      <c r="G432" s="103">
        <v>0</v>
      </c>
      <c r="H432" s="103">
        <v>4.8600000000000003</v>
      </c>
      <c r="I432" s="103">
        <v>0</v>
      </c>
      <c r="J432" s="133">
        <f t="shared" si="8"/>
        <v>4.8600000000000003</v>
      </c>
      <c r="K432" s="138" t="str">
        <f>IFERROR(VLOOKUP(C432,'CEDARS School FRPL'!$C$4:$H$2392, 6, FALSE), "No")</f>
        <v>Yes</v>
      </c>
      <c r="L432" s="97">
        <f>VLOOKUP($C432,'CEDARS School FRPL'!$C$4:$G$2348,3,FALSE)</f>
        <v>0.83330000000000004</v>
      </c>
      <c r="N432" s="170"/>
      <c r="O432" s="139"/>
    </row>
    <row r="433" spans="1:15">
      <c r="A433" s="78" t="s">
        <v>2465</v>
      </c>
      <c r="B433" s="78" t="s">
        <v>2707</v>
      </c>
      <c r="C433" s="3">
        <v>2173</v>
      </c>
      <c r="D433" s="75" t="s">
        <v>1885</v>
      </c>
      <c r="E433" s="103">
        <v>460.76</v>
      </c>
      <c r="F433" s="103">
        <v>0</v>
      </c>
      <c r="G433" s="103">
        <v>0</v>
      </c>
      <c r="H433" s="103">
        <v>0</v>
      </c>
      <c r="I433" s="103">
        <v>0</v>
      </c>
      <c r="J433" s="133">
        <f t="shared" si="8"/>
        <v>460.76</v>
      </c>
      <c r="K433" s="138" t="str">
        <f>IFERROR(VLOOKUP(C433,'CEDARS School FRPL'!$C$4:$H$2392, 6, FALSE), "No")</f>
        <v>Yes</v>
      </c>
      <c r="L433" s="97">
        <f>VLOOKUP($C433,'CEDARS School FRPL'!$C$4:$G$2348,3,FALSE)</f>
        <v>0.5101</v>
      </c>
      <c r="N433" s="170"/>
      <c r="O433" s="139"/>
    </row>
    <row r="434" spans="1:15">
      <c r="A434" s="78" t="s">
        <v>2465</v>
      </c>
      <c r="B434" s="78" t="s">
        <v>2707</v>
      </c>
      <c r="C434" s="3">
        <v>5734</v>
      </c>
      <c r="D434" s="75" t="s">
        <v>3260</v>
      </c>
      <c r="E434" s="103">
        <v>84.97</v>
      </c>
      <c r="F434" s="103">
        <v>0</v>
      </c>
      <c r="G434" s="103">
        <v>6.68</v>
      </c>
      <c r="H434" s="103">
        <v>0</v>
      </c>
      <c r="I434" s="103">
        <v>0</v>
      </c>
      <c r="J434" s="133">
        <f t="shared" si="8"/>
        <v>91.65</v>
      </c>
      <c r="K434" s="138" t="str">
        <f>IFERROR(VLOOKUP(C434,'CEDARS School FRPL'!$C$4:$H$2392, 6, FALSE), "No")</f>
        <v>Yes</v>
      </c>
      <c r="L434" s="97">
        <f>VLOOKUP($C434,'CEDARS School FRPL'!$C$4:$G$2348,3,FALSE)</f>
        <v>0.60870000000000002</v>
      </c>
      <c r="N434" s="170"/>
      <c r="O434" s="139"/>
    </row>
    <row r="435" spans="1:15">
      <c r="A435" t="s">
        <v>2465</v>
      </c>
      <c r="B435" s="78" t="s">
        <v>2707</v>
      </c>
      <c r="C435" s="3">
        <v>5270</v>
      </c>
      <c r="D435" s="75" t="s">
        <v>3261</v>
      </c>
      <c r="E435" s="103">
        <v>0</v>
      </c>
      <c r="F435" s="103">
        <v>0</v>
      </c>
      <c r="G435" s="103">
        <v>0</v>
      </c>
      <c r="H435" s="103">
        <v>0</v>
      </c>
      <c r="I435" s="103">
        <v>0</v>
      </c>
      <c r="J435" s="133">
        <f t="shared" si="8"/>
        <v>0</v>
      </c>
      <c r="K435" s="138" t="str">
        <f>IFERROR(VLOOKUP(C435,'CEDARS School FRPL'!$C$4:$H$2392, 6, FALSE), "No")</f>
        <v>No</v>
      </c>
      <c r="L435" s="97">
        <f>VLOOKUP($C435,'CEDARS School FRPL'!$C$4:$G$2348,3,FALSE)</f>
        <v>0</v>
      </c>
      <c r="N435" s="170"/>
      <c r="O435" s="139"/>
    </row>
    <row r="436" spans="1:15">
      <c r="A436" s="78" t="s">
        <v>2465</v>
      </c>
      <c r="B436" s="78" t="s">
        <v>2707</v>
      </c>
      <c r="C436" s="3">
        <v>2430</v>
      </c>
      <c r="D436" s="75" t="s">
        <v>1886</v>
      </c>
      <c r="E436" s="103">
        <v>430.5</v>
      </c>
      <c r="F436" s="103">
        <v>0</v>
      </c>
      <c r="G436" s="103">
        <v>0</v>
      </c>
      <c r="H436" s="103">
        <v>0</v>
      </c>
      <c r="I436" s="103">
        <v>0</v>
      </c>
      <c r="J436" s="133">
        <f t="shared" si="8"/>
        <v>430.5</v>
      </c>
      <c r="K436" s="138" t="str">
        <f>IFERROR(VLOOKUP(C436,'CEDARS School FRPL'!$C$4:$H$2392, 6, FALSE), "No")</f>
        <v>Yes</v>
      </c>
      <c r="L436" s="97">
        <f>VLOOKUP($C436,'CEDARS School FRPL'!$C$4:$G$2348,3,FALSE)</f>
        <v>0.5444</v>
      </c>
      <c r="N436" s="170"/>
      <c r="O436" s="139"/>
    </row>
    <row r="437" spans="1:15">
      <c r="A437" s="78" t="s">
        <v>2465</v>
      </c>
      <c r="B437" s="78" t="s">
        <v>2707</v>
      </c>
      <c r="C437" s="3">
        <v>4123</v>
      </c>
      <c r="D437" s="75" t="s">
        <v>1888</v>
      </c>
      <c r="E437" s="103">
        <v>550.48</v>
      </c>
      <c r="F437" s="103">
        <v>0</v>
      </c>
      <c r="G437" s="103">
        <v>58.97</v>
      </c>
      <c r="H437" s="103">
        <v>3</v>
      </c>
      <c r="I437" s="103">
        <v>0</v>
      </c>
      <c r="J437" s="133">
        <f t="shared" si="8"/>
        <v>612.45000000000005</v>
      </c>
      <c r="K437" s="138" t="str">
        <f>IFERROR(VLOOKUP(C437,'CEDARS School FRPL'!$C$4:$H$2392, 6, FALSE), "No")</f>
        <v>No</v>
      </c>
      <c r="L437" s="97">
        <f>VLOOKUP($C437,'CEDARS School FRPL'!$C$4:$G$2348,3,FALSE)</f>
        <v>0.49630000000000002</v>
      </c>
      <c r="N437" s="170"/>
      <c r="O437" s="139"/>
    </row>
    <row r="438" spans="1:15">
      <c r="A438" s="78" t="s">
        <v>2465</v>
      </c>
      <c r="B438" s="78" t="s">
        <v>2707</v>
      </c>
      <c r="C438" s="3">
        <v>1852</v>
      </c>
      <c r="D438" s="75" t="s">
        <v>1884</v>
      </c>
      <c r="E438" s="103">
        <v>529.66999999999996</v>
      </c>
      <c r="F438" s="103">
        <v>0</v>
      </c>
      <c r="G438" s="103">
        <v>33.17</v>
      </c>
      <c r="H438" s="103">
        <v>0</v>
      </c>
      <c r="I438" s="103">
        <v>0</v>
      </c>
      <c r="J438" s="133">
        <f t="shared" si="8"/>
        <v>562.83999999999992</v>
      </c>
      <c r="K438" s="138" t="str">
        <f>IFERROR(VLOOKUP(C438,'CEDARS School FRPL'!$C$4:$H$2392, 6, FALSE), "No")</f>
        <v>No</v>
      </c>
      <c r="L438" s="97">
        <f>VLOOKUP($C438,'CEDARS School FRPL'!$C$4:$G$2348,3,FALSE)</f>
        <v>0.43169999999999997</v>
      </c>
      <c r="N438" s="170"/>
      <c r="O438" s="139"/>
    </row>
    <row r="439" spans="1:15">
      <c r="A439" s="78" t="s">
        <v>2465</v>
      </c>
      <c r="B439" s="78" t="s">
        <v>2707</v>
      </c>
      <c r="C439" s="3">
        <v>3261</v>
      </c>
      <c r="D439" s="75" t="s">
        <v>1887</v>
      </c>
      <c r="E439" s="103">
        <v>492.38</v>
      </c>
      <c r="F439" s="103">
        <v>0</v>
      </c>
      <c r="G439" s="103">
        <v>0</v>
      </c>
      <c r="H439" s="103">
        <v>0</v>
      </c>
      <c r="I439" s="103">
        <v>0</v>
      </c>
      <c r="J439" s="133">
        <f t="shared" si="8"/>
        <v>492.38</v>
      </c>
      <c r="K439" s="138" t="str">
        <f>IFERROR(VLOOKUP(C439,'CEDARS School FRPL'!$C$4:$H$2392, 6, FALSE), "No")</f>
        <v>Yes</v>
      </c>
      <c r="L439" s="97">
        <f>VLOOKUP($C439,'CEDARS School FRPL'!$C$4:$G$2348,3,FALSE)</f>
        <v>0.53979999999999995</v>
      </c>
      <c r="N439" s="170"/>
      <c r="O439" s="139"/>
    </row>
    <row r="440" spans="1:15">
      <c r="A440" s="78" t="s">
        <v>2414</v>
      </c>
      <c r="B440" s="78" t="s">
        <v>2708</v>
      </c>
      <c r="C440" s="3">
        <v>4548</v>
      </c>
      <c r="D440" s="75" t="s">
        <v>1397</v>
      </c>
      <c r="E440" s="103">
        <v>438</v>
      </c>
      <c r="F440" s="103">
        <v>0</v>
      </c>
      <c r="G440" s="103">
        <v>0</v>
      </c>
      <c r="H440" s="103">
        <v>0</v>
      </c>
      <c r="I440" s="103">
        <v>0</v>
      </c>
      <c r="J440" s="133">
        <f t="shared" si="8"/>
        <v>438</v>
      </c>
      <c r="K440" s="138" t="str">
        <f>IFERROR(VLOOKUP(C440,'CEDARS School FRPL'!$C$4:$H$2392, 6, FALSE), "No")</f>
        <v>No</v>
      </c>
      <c r="L440" s="97">
        <f>VLOOKUP($C440,'CEDARS School FRPL'!$C$4:$G$2348,3,FALSE)</f>
        <v>0.1681</v>
      </c>
      <c r="N440" s="170"/>
      <c r="O440" s="139"/>
    </row>
    <row r="441" spans="1:15">
      <c r="A441" s="78" t="s">
        <v>2414</v>
      </c>
      <c r="B441" s="78" t="s">
        <v>2708</v>
      </c>
      <c r="C441" s="3">
        <v>3683</v>
      </c>
      <c r="D441" s="75" t="s">
        <v>1395</v>
      </c>
      <c r="E441" s="103">
        <v>450.28</v>
      </c>
      <c r="F441" s="103">
        <v>0</v>
      </c>
      <c r="G441" s="103">
        <v>0</v>
      </c>
      <c r="H441" s="103">
        <v>0</v>
      </c>
      <c r="I441" s="103">
        <v>0</v>
      </c>
      <c r="J441" s="133">
        <f t="shared" si="8"/>
        <v>450.28</v>
      </c>
      <c r="K441" s="138" t="str">
        <f>IFERROR(VLOOKUP(C441,'CEDARS School FRPL'!$C$4:$H$2392, 6, FALSE), "No")</f>
        <v>No</v>
      </c>
      <c r="L441" s="97">
        <f>VLOOKUP($C441,'CEDARS School FRPL'!$C$4:$G$2348,3,FALSE)</f>
        <v>0.1847</v>
      </c>
      <c r="N441" s="170"/>
      <c r="O441" s="139"/>
    </row>
    <row r="442" spans="1:15">
      <c r="A442" s="78" t="s">
        <v>2414</v>
      </c>
      <c r="B442" s="78" t="s">
        <v>2708</v>
      </c>
      <c r="C442" s="3">
        <v>4416</v>
      </c>
      <c r="D442" s="75" t="s">
        <v>1396</v>
      </c>
      <c r="E442" s="103">
        <v>510.73</v>
      </c>
      <c r="F442" s="103">
        <v>0</v>
      </c>
      <c r="G442" s="103">
        <v>0</v>
      </c>
      <c r="H442" s="103">
        <v>0</v>
      </c>
      <c r="I442" s="103">
        <v>0</v>
      </c>
      <c r="J442" s="133">
        <f t="shared" si="8"/>
        <v>510.73</v>
      </c>
      <c r="K442" s="138" t="str">
        <f>IFERROR(VLOOKUP(C442,'CEDARS School FRPL'!$C$4:$H$2392, 6, FALSE), "No")</f>
        <v>No</v>
      </c>
      <c r="L442" s="97">
        <f>VLOOKUP($C442,'CEDARS School FRPL'!$C$4:$G$2348,3,FALSE)</f>
        <v>0.20610000000000001</v>
      </c>
      <c r="N442" s="170"/>
      <c r="O442" s="139"/>
    </row>
    <row r="443" spans="1:15">
      <c r="A443" s="78" t="s">
        <v>2490</v>
      </c>
      <c r="B443" s="78" t="s">
        <v>2709</v>
      </c>
      <c r="C443" s="3">
        <v>2278</v>
      </c>
      <c r="D443" s="75" t="s">
        <v>2013</v>
      </c>
      <c r="E443" s="103">
        <v>19</v>
      </c>
      <c r="F443" s="103">
        <v>0</v>
      </c>
      <c r="G443" s="103">
        <v>0</v>
      </c>
      <c r="H443" s="103">
        <v>0</v>
      </c>
      <c r="I443" s="103">
        <v>0</v>
      </c>
      <c r="J443" s="133">
        <f t="shared" si="8"/>
        <v>19</v>
      </c>
      <c r="K443" s="138" t="str">
        <f>IFERROR(VLOOKUP(C443,'CEDARS School FRPL'!$C$4:$H$2392, 6, FALSE), "No")</f>
        <v>Yes</v>
      </c>
      <c r="L443" s="97">
        <f>VLOOKUP($C443,'CEDARS School FRPL'!$C$4:$G$2348,3,FALSE)</f>
        <v>0.74070000000000003</v>
      </c>
      <c r="N443" s="170"/>
      <c r="O443" s="139"/>
    </row>
    <row r="444" spans="1:15">
      <c r="A444" s="78" t="s">
        <v>2462</v>
      </c>
      <c r="B444" s="78" t="s">
        <v>2710</v>
      </c>
      <c r="C444" s="3">
        <v>1712</v>
      </c>
      <c r="D444" s="75" t="s">
        <v>1862</v>
      </c>
      <c r="E444" s="103">
        <v>382.48</v>
      </c>
      <c r="F444" s="103">
        <v>0</v>
      </c>
      <c r="G444" s="103">
        <v>0</v>
      </c>
      <c r="H444" s="103">
        <v>0</v>
      </c>
      <c r="I444" s="103">
        <v>0</v>
      </c>
      <c r="J444" s="133">
        <f t="shared" si="8"/>
        <v>382.48</v>
      </c>
      <c r="K444" s="138" t="str">
        <f>IFERROR(VLOOKUP(C444,'CEDARS School FRPL'!$C$4:$H$2392, 6, FALSE), "No")</f>
        <v>No</v>
      </c>
      <c r="L444" s="97">
        <f>VLOOKUP($C444,'CEDARS School FRPL'!$C$4:$G$2348,3,FALSE)</f>
        <v>0.3165</v>
      </c>
      <c r="N444" s="170"/>
      <c r="O444" s="139"/>
    </row>
    <row r="445" spans="1:15">
      <c r="A445" s="78" t="s">
        <v>2462</v>
      </c>
      <c r="B445" s="78" t="s">
        <v>2710</v>
      </c>
      <c r="C445" s="3">
        <v>4097</v>
      </c>
      <c r="D445" s="75" t="s">
        <v>3045</v>
      </c>
      <c r="E445" s="103">
        <v>347.56</v>
      </c>
      <c r="F445" s="103">
        <v>0</v>
      </c>
      <c r="G445" s="103">
        <v>0</v>
      </c>
      <c r="H445" s="103">
        <v>0</v>
      </c>
      <c r="I445" s="103">
        <v>0</v>
      </c>
      <c r="J445" s="133">
        <f t="shared" si="8"/>
        <v>347.56</v>
      </c>
      <c r="K445" s="138" t="str">
        <f>IFERROR(VLOOKUP(C445,'CEDARS School FRPL'!$C$4:$H$2392, 6, FALSE), "No")</f>
        <v>Yes</v>
      </c>
      <c r="L445" s="97">
        <f>VLOOKUP($C445,'CEDARS School FRPL'!$C$4:$G$2348,3,FALSE)</f>
        <v>0.61970000000000003</v>
      </c>
      <c r="N445" s="170"/>
      <c r="O445" s="139"/>
    </row>
    <row r="446" spans="1:15">
      <c r="A446" s="78" t="s">
        <v>2462</v>
      </c>
      <c r="B446" s="78" t="s">
        <v>2710</v>
      </c>
      <c r="C446" s="3">
        <v>3360</v>
      </c>
      <c r="D446" s="75" t="s">
        <v>1866</v>
      </c>
      <c r="E446" s="103">
        <v>859.35</v>
      </c>
      <c r="F446" s="103">
        <v>0</v>
      </c>
      <c r="G446" s="103">
        <v>53.79</v>
      </c>
      <c r="H446" s="103">
        <v>12.14</v>
      </c>
      <c r="I446" s="103">
        <v>0</v>
      </c>
      <c r="J446" s="133">
        <f t="shared" si="8"/>
        <v>925.28</v>
      </c>
      <c r="K446" s="138" t="str">
        <f>IFERROR(VLOOKUP(C446,'CEDARS School FRPL'!$C$4:$H$2392, 6, FALSE), "No")</f>
        <v>Yes</v>
      </c>
      <c r="L446" s="97">
        <f>VLOOKUP($C446,'CEDARS School FRPL'!$C$4:$G$2348,3,FALSE)</f>
        <v>0.55549999999999999</v>
      </c>
      <c r="N446" s="170"/>
      <c r="O446" s="139"/>
    </row>
    <row r="447" spans="1:15">
      <c r="A447" s="78" t="s">
        <v>2462</v>
      </c>
      <c r="B447" s="78" t="s">
        <v>2710</v>
      </c>
      <c r="C447" s="3">
        <v>5346</v>
      </c>
      <c r="D447" s="75" t="s">
        <v>1867</v>
      </c>
      <c r="E447" s="103">
        <v>381.84</v>
      </c>
      <c r="F447" s="103">
        <v>0</v>
      </c>
      <c r="G447" s="103">
        <v>0</v>
      </c>
      <c r="H447" s="103">
        <v>0</v>
      </c>
      <c r="I447" s="103">
        <v>0</v>
      </c>
      <c r="J447" s="133">
        <f t="shared" si="8"/>
        <v>381.84</v>
      </c>
      <c r="K447" s="138" t="str">
        <f>IFERROR(VLOOKUP(C447,'CEDARS School FRPL'!$C$4:$H$2392, 6, FALSE), "No")</f>
        <v>Yes</v>
      </c>
      <c r="L447" s="97">
        <f>VLOOKUP($C447,'CEDARS School FRPL'!$C$4:$G$2348,3,FALSE)</f>
        <v>0.67249999999999999</v>
      </c>
      <c r="N447" s="170"/>
      <c r="O447" s="139"/>
    </row>
    <row r="448" spans="1:15">
      <c r="A448" s="78" t="s">
        <v>2462</v>
      </c>
      <c r="B448" s="78" t="s">
        <v>2710</v>
      </c>
      <c r="C448" s="3">
        <v>5432</v>
      </c>
      <c r="D448" s="75" t="s">
        <v>1868</v>
      </c>
      <c r="E448" s="103">
        <v>59.67</v>
      </c>
      <c r="F448" s="103">
        <v>0</v>
      </c>
      <c r="G448" s="103">
        <v>3.12</v>
      </c>
      <c r="H448" s="103">
        <v>0</v>
      </c>
      <c r="I448" s="103">
        <v>0</v>
      </c>
      <c r="J448" s="133">
        <f t="shared" si="8"/>
        <v>62.79</v>
      </c>
      <c r="K448" s="138" t="str">
        <f>IFERROR(VLOOKUP(C448,'CEDARS School FRPL'!$C$4:$H$2392, 6, FALSE), "No")</f>
        <v>Yes</v>
      </c>
      <c r="L448" s="97">
        <f>VLOOKUP($C448,'CEDARS School FRPL'!$C$4:$G$2348,3,FALSE)</f>
        <v>0.53779999999999994</v>
      </c>
      <c r="N448" s="170"/>
      <c r="O448" s="139"/>
    </row>
    <row r="449" spans="1:15">
      <c r="A449" s="78" t="s">
        <v>2462</v>
      </c>
      <c r="B449" s="78" t="s">
        <v>2710</v>
      </c>
      <c r="C449" s="3">
        <v>5433</v>
      </c>
      <c r="D449" s="75" t="s">
        <v>1869</v>
      </c>
      <c r="E449" s="103">
        <v>170.77</v>
      </c>
      <c r="F449" s="103">
        <v>0</v>
      </c>
      <c r="G449" s="103">
        <v>10.09</v>
      </c>
      <c r="H449" s="103">
        <v>0</v>
      </c>
      <c r="I449" s="103">
        <v>0</v>
      </c>
      <c r="J449" s="133">
        <f t="shared" si="8"/>
        <v>180.86</v>
      </c>
      <c r="K449" s="138" t="str">
        <f>IFERROR(VLOOKUP(C449,'CEDARS School FRPL'!$C$4:$H$2392, 6, FALSE), "No")</f>
        <v>Yes</v>
      </c>
      <c r="L449" s="97">
        <f>VLOOKUP($C449,'CEDARS School FRPL'!$C$4:$G$2348,3,FALSE)</f>
        <v>0.52129999999999999</v>
      </c>
      <c r="N449" s="170"/>
      <c r="O449" s="139"/>
    </row>
    <row r="450" spans="1:15">
      <c r="A450" s="78" t="s">
        <v>2462</v>
      </c>
      <c r="B450" s="78" t="s">
        <v>2710</v>
      </c>
      <c r="C450" s="3">
        <v>2955</v>
      </c>
      <c r="D450" s="75" t="s">
        <v>1864</v>
      </c>
      <c r="E450" s="103">
        <v>341.79</v>
      </c>
      <c r="F450" s="103">
        <v>0</v>
      </c>
      <c r="G450" s="103">
        <v>0</v>
      </c>
      <c r="H450" s="103">
        <v>0</v>
      </c>
      <c r="I450" s="103">
        <v>0</v>
      </c>
      <c r="J450" s="133">
        <f t="shared" si="8"/>
        <v>341.79</v>
      </c>
      <c r="K450" s="138" t="str">
        <f>IFERROR(VLOOKUP(C450,'CEDARS School FRPL'!$C$4:$H$2392, 6, FALSE), "No")</f>
        <v>Yes</v>
      </c>
      <c r="L450" s="97">
        <f>VLOOKUP($C450,'CEDARS School FRPL'!$C$4:$G$2348,3,FALSE)</f>
        <v>0.66720000000000002</v>
      </c>
      <c r="M450" s="97"/>
      <c r="N450" s="170"/>
      <c r="O450" s="139"/>
    </row>
    <row r="451" spans="1:15">
      <c r="A451" s="78" t="s">
        <v>2462</v>
      </c>
      <c r="B451" s="78" t="s">
        <v>2710</v>
      </c>
      <c r="C451" s="3">
        <v>2653</v>
      </c>
      <c r="D451" s="75" t="s">
        <v>1863</v>
      </c>
      <c r="E451" s="103">
        <v>428.18</v>
      </c>
      <c r="F451" s="103">
        <v>0</v>
      </c>
      <c r="G451" s="103">
        <v>0</v>
      </c>
      <c r="H451" s="103">
        <v>0</v>
      </c>
      <c r="I451" s="103">
        <v>0</v>
      </c>
      <c r="J451" s="133">
        <f t="shared" si="8"/>
        <v>428.18</v>
      </c>
      <c r="K451" s="138" t="str">
        <f>IFERROR(VLOOKUP(C451,'CEDARS School FRPL'!$C$4:$H$2392, 6, FALSE), "No")</f>
        <v>Yes</v>
      </c>
      <c r="L451" s="97">
        <f>VLOOKUP($C451,'CEDARS School FRPL'!$C$4:$G$2348,3,FALSE)</f>
        <v>0.82589999999999997</v>
      </c>
      <c r="N451" s="170"/>
      <c r="O451" s="139"/>
    </row>
    <row r="452" spans="1:15">
      <c r="A452" s="78" t="s">
        <v>2462</v>
      </c>
      <c r="B452" s="78" t="s">
        <v>2710</v>
      </c>
      <c r="C452" s="3">
        <v>3128</v>
      </c>
      <c r="D452" s="75" t="s">
        <v>1865</v>
      </c>
      <c r="E452" s="103">
        <v>386.69</v>
      </c>
      <c r="F452" s="103">
        <v>0</v>
      </c>
      <c r="G452" s="103">
        <v>0</v>
      </c>
      <c r="H452" s="103">
        <v>0</v>
      </c>
      <c r="I452" s="103">
        <v>0</v>
      </c>
      <c r="J452" s="133">
        <f t="shared" ref="J452:J515" si="9">SUM(E452:I452)</f>
        <v>386.69</v>
      </c>
      <c r="K452" s="138" t="str">
        <f>IFERROR(VLOOKUP(C452,'CEDARS School FRPL'!$C$4:$H$2392, 6, FALSE), "No")</f>
        <v>Yes</v>
      </c>
      <c r="L452" s="97">
        <f>VLOOKUP($C452,'CEDARS School FRPL'!$C$4:$G$2348,3,FALSE)</f>
        <v>0.61350000000000005</v>
      </c>
      <c r="N452" s="170"/>
      <c r="O452" s="139"/>
    </row>
    <row r="453" spans="1:15">
      <c r="A453" s="78" t="s">
        <v>2521</v>
      </c>
      <c r="B453" s="78" t="s">
        <v>2711</v>
      </c>
      <c r="C453" s="3">
        <v>4055</v>
      </c>
      <c r="D453" s="75" t="s">
        <v>2165</v>
      </c>
      <c r="E453" s="103">
        <v>828.46</v>
      </c>
      <c r="F453" s="103">
        <v>0</v>
      </c>
      <c r="G453" s="103">
        <v>0</v>
      </c>
      <c r="H453" s="103">
        <v>0</v>
      </c>
      <c r="I453" s="103">
        <v>0</v>
      </c>
      <c r="J453" s="133">
        <f t="shared" si="9"/>
        <v>828.46</v>
      </c>
      <c r="K453" s="138" t="str">
        <f>IFERROR(VLOOKUP(C453,'CEDARS School FRPL'!$C$4:$H$2392, 6, FALSE), "No")</f>
        <v>Yes</v>
      </c>
      <c r="L453" s="97">
        <f>VLOOKUP($C453,'CEDARS School FRPL'!$C$4:$G$2348,3,FALSE)</f>
        <v>0.6391</v>
      </c>
      <c r="N453" s="170"/>
      <c r="O453" s="139"/>
    </row>
    <row r="454" spans="1:15">
      <c r="A454" s="78" t="s">
        <v>2521</v>
      </c>
      <c r="B454" s="78" t="s">
        <v>2711</v>
      </c>
      <c r="C454" s="3">
        <v>4487</v>
      </c>
      <c r="D454" s="75" t="s">
        <v>2166</v>
      </c>
      <c r="E454" s="103">
        <v>493.14</v>
      </c>
      <c r="F454" s="103">
        <v>31</v>
      </c>
      <c r="G454" s="103">
        <v>0</v>
      </c>
      <c r="H454" s="103">
        <v>0</v>
      </c>
      <c r="I454" s="103">
        <v>0</v>
      </c>
      <c r="J454" s="133">
        <f t="shared" si="9"/>
        <v>524.14</v>
      </c>
      <c r="K454" s="138" t="str">
        <f>IFERROR(VLOOKUP(C454,'CEDARS School FRPL'!$C$4:$H$2392, 6, FALSE), "No")</f>
        <v>Yes</v>
      </c>
      <c r="L454" s="97">
        <f>VLOOKUP($C454,'CEDARS School FRPL'!$C$4:$G$2348,3,FALSE)</f>
        <v>0.61299999999999999</v>
      </c>
      <c r="N454" s="170"/>
      <c r="O454" s="139"/>
    </row>
    <row r="455" spans="1:15">
      <c r="A455" s="78" t="s">
        <v>2521</v>
      </c>
      <c r="B455" s="78" t="s">
        <v>2711</v>
      </c>
      <c r="C455" s="3">
        <v>2344</v>
      </c>
      <c r="D455" s="75" t="s">
        <v>1866</v>
      </c>
      <c r="E455" s="103">
        <v>958.56</v>
      </c>
      <c r="F455" s="103">
        <v>0</v>
      </c>
      <c r="G455" s="103">
        <v>67.040000000000006</v>
      </c>
      <c r="H455" s="103">
        <v>20.57</v>
      </c>
      <c r="I455" s="103">
        <v>0</v>
      </c>
      <c r="J455" s="133">
        <f t="shared" si="9"/>
        <v>1046.1699999999998</v>
      </c>
      <c r="K455" s="138" t="str">
        <f>IFERROR(VLOOKUP(C455,'CEDARS School FRPL'!$C$4:$H$2392, 6, FALSE), "No")</f>
        <v>Yes</v>
      </c>
      <c r="L455" s="97">
        <f>VLOOKUP($C455,'CEDARS School FRPL'!$C$4:$G$2348,3,FALSE)</f>
        <v>0.60140000000000005</v>
      </c>
      <c r="N455" s="170"/>
      <c r="O455" s="139"/>
    </row>
    <row r="456" spans="1:15">
      <c r="A456" s="78" t="s">
        <v>2521</v>
      </c>
      <c r="B456" s="78" t="s">
        <v>2711</v>
      </c>
      <c r="C456" s="3">
        <v>2530</v>
      </c>
      <c r="D456" s="75" t="s">
        <v>2163</v>
      </c>
      <c r="E456" s="103">
        <v>502.06</v>
      </c>
      <c r="F456" s="103">
        <v>17.14</v>
      </c>
      <c r="G456" s="103">
        <v>0</v>
      </c>
      <c r="H456" s="103">
        <v>0</v>
      </c>
      <c r="I456" s="103">
        <v>0</v>
      </c>
      <c r="J456" s="133">
        <f t="shared" si="9"/>
        <v>519.20000000000005</v>
      </c>
      <c r="K456" s="138" t="str">
        <f>IFERROR(VLOOKUP(C456,'CEDARS School FRPL'!$C$4:$H$2392, 6, FALSE), "No")</f>
        <v>Yes</v>
      </c>
      <c r="L456" s="97">
        <f>VLOOKUP($C456,'CEDARS School FRPL'!$C$4:$G$2348,3,FALSE)</f>
        <v>0.56889999999999996</v>
      </c>
      <c r="N456" s="170"/>
      <c r="O456" s="139"/>
    </row>
    <row r="457" spans="1:15">
      <c r="A457" s="78" t="s">
        <v>2521</v>
      </c>
      <c r="B457" s="78" t="s">
        <v>2711</v>
      </c>
      <c r="C457" s="3">
        <v>2821</v>
      </c>
      <c r="D457" s="75" t="s">
        <v>2164</v>
      </c>
      <c r="E457" s="103">
        <v>440.14</v>
      </c>
      <c r="F457" s="103">
        <v>17.14</v>
      </c>
      <c r="G457" s="103">
        <v>0</v>
      </c>
      <c r="H457" s="103">
        <v>0</v>
      </c>
      <c r="I457" s="103">
        <v>0</v>
      </c>
      <c r="J457" s="133">
        <f t="shared" si="9"/>
        <v>457.28</v>
      </c>
      <c r="K457" s="138" t="str">
        <f>IFERROR(VLOOKUP(C457,'CEDARS School FRPL'!$C$4:$H$2392, 6, FALSE), "No")</f>
        <v>Yes</v>
      </c>
      <c r="L457" s="97">
        <f>VLOOKUP($C457,'CEDARS School FRPL'!$C$4:$G$2348,3,FALSE)</f>
        <v>0.62160000000000004</v>
      </c>
      <c r="N457" s="170"/>
      <c r="O457" s="139"/>
    </row>
    <row r="458" spans="1:15">
      <c r="A458" s="78" t="s">
        <v>2275</v>
      </c>
      <c r="B458" s="78" t="s">
        <v>2712</v>
      </c>
      <c r="C458" s="3">
        <v>3659</v>
      </c>
      <c r="D458" s="75" t="s">
        <v>349</v>
      </c>
      <c r="E458" s="103">
        <v>580</v>
      </c>
      <c r="F458" s="103">
        <v>15.57</v>
      </c>
      <c r="G458" s="103">
        <v>0</v>
      </c>
      <c r="H458" s="103">
        <v>0</v>
      </c>
      <c r="I458" s="103">
        <v>0</v>
      </c>
      <c r="J458" s="133">
        <f t="shared" si="9"/>
        <v>595.57000000000005</v>
      </c>
      <c r="K458" s="138" t="str">
        <f>IFERROR(VLOOKUP(C458,'CEDARS School FRPL'!$C$4:$H$2392, 6, FALSE), "No")</f>
        <v>Yes</v>
      </c>
      <c r="L458" s="97">
        <f>VLOOKUP($C458,'CEDARS School FRPL'!$C$4:$G$2348,3,FALSE)</f>
        <v>0.53349999999999997</v>
      </c>
      <c r="N458" s="170"/>
      <c r="O458" s="139"/>
    </row>
    <row r="459" spans="1:15">
      <c r="A459" s="78" t="s">
        <v>2275</v>
      </c>
      <c r="B459" s="78" t="s">
        <v>2712</v>
      </c>
      <c r="C459" s="3">
        <v>5700</v>
      </c>
      <c r="D459" s="75" t="s">
        <v>3160</v>
      </c>
      <c r="E459" s="103">
        <v>487.21</v>
      </c>
      <c r="F459" s="103">
        <v>15.71</v>
      </c>
      <c r="G459" s="103">
        <v>0</v>
      </c>
      <c r="H459" s="103">
        <v>0</v>
      </c>
      <c r="I459" s="103">
        <v>0</v>
      </c>
      <c r="J459" s="133">
        <f t="shared" si="9"/>
        <v>502.91999999999996</v>
      </c>
      <c r="K459" s="138" t="str">
        <f>IFERROR(VLOOKUP(C459,'CEDARS School FRPL'!$C$4:$H$2392, 6, FALSE), "No")</f>
        <v>Yes</v>
      </c>
      <c r="L459" s="97">
        <f>VLOOKUP($C459,'CEDARS School FRPL'!$C$4:$G$2348,3,FALSE)</f>
        <v>0.62239999999999995</v>
      </c>
      <c r="N459" s="81"/>
      <c r="O459" s="139"/>
    </row>
    <row r="460" spans="1:15">
      <c r="A460" s="78" t="s">
        <v>2275</v>
      </c>
      <c r="B460" s="78" t="s">
        <v>2712</v>
      </c>
      <c r="C460" s="3">
        <v>5668</v>
      </c>
      <c r="D460" s="75" t="s">
        <v>3161</v>
      </c>
      <c r="E460" s="103">
        <v>17.37</v>
      </c>
      <c r="F460" s="103">
        <v>0</v>
      </c>
      <c r="G460" s="103">
        <v>0</v>
      </c>
      <c r="H460" s="103">
        <v>0</v>
      </c>
      <c r="I460" s="103">
        <v>0</v>
      </c>
      <c r="J460" s="133">
        <f t="shared" si="9"/>
        <v>17.37</v>
      </c>
      <c r="K460" s="138" t="str">
        <f>IFERROR(VLOOKUP(C460,'CEDARS School FRPL'!$C$4:$H$2392, 6, FALSE), "No")</f>
        <v>Yes</v>
      </c>
      <c r="L460" s="97">
        <f>VLOOKUP($C460,'CEDARS School FRPL'!$C$4:$G$2348,3,FALSE)</f>
        <v>0.55130000000000001</v>
      </c>
      <c r="N460" s="170"/>
      <c r="O460" s="139"/>
    </row>
    <row r="461" spans="1:15">
      <c r="A461" s="78" t="s">
        <v>2275</v>
      </c>
      <c r="B461" s="78" t="s">
        <v>2712</v>
      </c>
      <c r="C461" s="3">
        <v>3372</v>
      </c>
      <c r="D461" s="75" t="s">
        <v>348</v>
      </c>
      <c r="E461" s="103">
        <v>716.17</v>
      </c>
      <c r="F461" s="103">
        <v>0</v>
      </c>
      <c r="G461" s="103">
        <v>0</v>
      </c>
      <c r="H461" s="103">
        <v>0</v>
      </c>
      <c r="I461" s="103">
        <v>0</v>
      </c>
      <c r="J461" s="133">
        <f t="shared" si="9"/>
        <v>716.17</v>
      </c>
      <c r="K461" s="138" t="str">
        <f>IFERROR(VLOOKUP(C461,'CEDARS School FRPL'!$C$4:$H$2392, 6, FALSE), "No")</f>
        <v>Yes</v>
      </c>
      <c r="L461" s="97">
        <f>VLOOKUP($C461,'CEDARS School FRPL'!$C$4:$G$2348,3,FALSE)</f>
        <v>0.66349999999999998</v>
      </c>
      <c r="N461" s="170"/>
      <c r="O461" s="139"/>
    </row>
    <row r="462" spans="1:15">
      <c r="A462" s="78" t="s">
        <v>2275</v>
      </c>
      <c r="B462" s="78" t="s">
        <v>2712</v>
      </c>
      <c r="C462" s="3">
        <v>2727</v>
      </c>
      <c r="D462" s="75" t="s">
        <v>345</v>
      </c>
      <c r="E462" s="103">
        <v>1334.79</v>
      </c>
      <c r="F462" s="103">
        <v>0</v>
      </c>
      <c r="G462" s="103">
        <v>179.92</v>
      </c>
      <c r="H462" s="103">
        <v>0</v>
      </c>
      <c r="I462" s="103">
        <v>0</v>
      </c>
      <c r="J462" s="133">
        <f t="shared" si="9"/>
        <v>1514.71</v>
      </c>
      <c r="K462" s="138" t="str">
        <f>IFERROR(VLOOKUP(C462,'CEDARS School FRPL'!$C$4:$H$2392, 6, FALSE), "No")</f>
        <v>Yes</v>
      </c>
      <c r="L462" s="97">
        <f>VLOOKUP($C462,'CEDARS School FRPL'!$C$4:$G$2348,3,FALSE)</f>
        <v>0.59719999999999995</v>
      </c>
      <c r="N462" s="170"/>
      <c r="O462" s="139"/>
    </row>
    <row r="463" spans="1:15">
      <c r="A463" s="78" t="s">
        <v>2275</v>
      </c>
      <c r="B463" s="78" t="s">
        <v>2712</v>
      </c>
      <c r="C463" s="3">
        <v>2966</v>
      </c>
      <c r="D463" s="75" t="s">
        <v>346</v>
      </c>
      <c r="E463" s="103">
        <v>502.71</v>
      </c>
      <c r="F463" s="103">
        <v>14.98</v>
      </c>
      <c r="G463" s="103">
        <v>0</v>
      </c>
      <c r="H463" s="103">
        <v>0</v>
      </c>
      <c r="I463" s="103">
        <v>0</v>
      </c>
      <c r="J463" s="133">
        <f t="shared" si="9"/>
        <v>517.68999999999994</v>
      </c>
      <c r="K463" s="138" t="str">
        <f>IFERROR(VLOOKUP(C463,'CEDARS School FRPL'!$C$4:$H$2392, 6, FALSE), "No")</f>
        <v>Yes</v>
      </c>
      <c r="L463" s="97">
        <f>VLOOKUP($C463,'CEDARS School FRPL'!$C$4:$G$2348,3,FALSE)</f>
        <v>0.60870000000000002</v>
      </c>
      <c r="N463" s="170"/>
      <c r="O463" s="139"/>
    </row>
    <row r="464" spans="1:15">
      <c r="A464" s="78" t="s">
        <v>2275</v>
      </c>
      <c r="B464" s="78" t="s">
        <v>2712</v>
      </c>
      <c r="C464" s="3">
        <v>3212</v>
      </c>
      <c r="D464" s="75" t="s">
        <v>347</v>
      </c>
      <c r="E464" s="103">
        <v>545.07000000000005</v>
      </c>
      <c r="F464" s="103">
        <v>0</v>
      </c>
      <c r="G464" s="103">
        <v>0</v>
      </c>
      <c r="H464" s="103">
        <v>0</v>
      </c>
      <c r="I464" s="103">
        <v>0</v>
      </c>
      <c r="J464" s="133">
        <f t="shared" si="9"/>
        <v>545.07000000000005</v>
      </c>
      <c r="K464" s="138" t="str">
        <f>IFERROR(VLOOKUP(C464,'CEDARS School FRPL'!$C$4:$H$2392, 6, FALSE), "No")</f>
        <v>Yes</v>
      </c>
      <c r="L464" s="97">
        <f>VLOOKUP($C464,'CEDARS School FRPL'!$C$4:$G$2348,3,FALSE)</f>
        <v>0.69130000000000003</v>
      </c>
      <c r="N464" s="170"/>
      <c r="O464" s="139"/>
    </row>
    <row r="465" spans="1:15">
      <c r="A465" s="78" t="s">
        <v>2275</v>
      </c>
      <c r="B465" s="78" t="s">
        <v>2712</v>
      </c>
      <c r="C465" s="3">
        <v>3083</v>
      </c>
      <c r="D465" s="75" t="s">
        <v>3046</v>
      </c>
      <c r="E465" s="103">
        <v>507.66</v>
      </c>
      <c r="F465" s="103">
        <v>16.43</v>
      </c>
      <c r="G465" s="103">
        <v>0</v>
      </c>
      <c r="H465" s="103">
        <v>0</v>
      </c>
      <c r="I465" s="103">
        <v>0</v>
      </c>
      <c r="J465" s="133">
        <f t="shared" si="9"/>
        <v>524.09</v>
      </c>
      <c r="K465" s="138" t="str">
        <f>IFERROR(VLOOKUP(C465,'CEDARS School FRPL'!$C$4:$H$2392, 6, FALSE), "No")</f>
        <v>Yes</v>
      </c>
      <c r="L465" s="97">
        <f>VLOOKUP($C465,'CEDARS School FRPL'!$C$4:$G$2348,3,FALSE)</f>
        <v>0.63949999999999996</v>
      </c>
      <c r="N465" s="170"/>
      <c r="O465" s="139"/>
    </row>
    <row r="466" spans="1:15">
      <c r="A466" s="78" t="s">
        <v>2275</v>
      </c>
      <c r="B466" s="78" t="s">
        <v>2712</v>
      </c>
      <c r="C466" s="3">
        <v>2563</v>
      </c>
      <c r="D466" s="75" t="s">
        <v>344</v>
      </c>
      <c r="E466" s="103">
        <v>308.92</v>
      </c>
      <c r="F466" s="103">
        <v>0</v>
      </c>
      <c r="G466" s="103">
        <v>0</v>
      </c>
      <c r="H466" s="103">
        <v>0</v>
      </c>
      <c r="I466" s="103">
        <v>0</v>
      </c>
      <c r="J466" s="133">
        <f t="shared" si="9"/>
        <v>308.92</v>
      </c>
      <c r="K466" s="138" t="str">
        <f>IFERROR(VLOOKUP(C466,'CEDARS School FRPL'!$C$4:$H$2392, 6, FALSE), "No")</f>
        <v>Yes</v>
      </c>
      <c r="L466" s="97">
        <f>VLOOKUP($C466,'CEDARS School FRPL'!$C$4:$G$2348,3,FALSE)</f>
        <v>0.83</v>
      </c>
      <c r="N466" s="170"/>
      <c r="O466" s="139"/>
    </row>
    <row r="467" spans="1:15">
      <c r="A467" s="78" t="s">
        <v>2275</v>
      </c>
      <c r="B467" s="78" t="s">
        <v>2712</v>
      </c>
      <c r="C467" s="3">
        <v>5701</v>
      </c>
      <c r="D467" s="75" t="s">
        <v>3162</v>
      </c>
      <c r="E467" s="103">
        <v>677.55</v>
      </c>
      <c r="F467" s="103">
        <v>0</v>
      </c>
      <c r="G467" s="103">
        <v>0</v>
      </c>
      <c r="H467" s="103">
        <v>0</v>
      </c>
      <c r="I467" s="103">
        <v>0</v>
      </c>
      <c r="J467" s="133">
        <f t="shared" si="9"/>
        <v>677.55</v>
      </c>
      <c r="K467" s="138" t="str">
        <f>IFERROR(VLOOKUP(C467,'CEDARS School FRPL'!$C$4:$H$2392, 6, FALSE), "No")</f>
        <v>Yes</v>
      </c>
      <c r="L467" s="97">
        <f>VLOOKUP($C467,'CEDARS School FRPL'!$C$4:$G$2348,3,FALSE)</f>
        <v>0.59340000000000004</v>
      </c>
      <c r="N467" s="170"/>
      <c r="O467" s="139"/>
    </row>
    <row r="468" spans="1:15">
      <c r="A468" s="78" t="s">
        <v>2348</v>
      </c>
      <c r="B468" s="78" t="s">
        <v>2713</v>
      </c>
      <c r="C468" s="3">
        <v>3554</v>
      </c>
      <c r="D468" s="75" t="s">
        <v>1074</v>
      </c>
      <c r="E468" s="103">
        <v>72.209999999999994</v>
      </c>
      <c r="F468" s="103">
        <v>0</v>
      </c>
      <c r="G468" s="103">
        <v>0</v>
      </c>
      <c r="H468" s="103">
        <v>0</v>
      </c>
      <c r="I468" s="103">
        <v>0</v>
      </c>
      <c r="J468" s="133">
        <f t="shared" si="9"/>
        <v>72.209999999999994</v>
      </c>
      <c r="K468" s="138" t="str">
        <f>IFERROR(VLOOKUP(C468,'CEDARS School FRPL'!$C$4:$H$2392, 6, FALSE), "No")</f>
        <v>Yes</v>
      </c>
      <c r="L468" s="97">
        <f>VLOOKUP($C468,'CEDARS School FRPL'!$C$4:$G$2348,3,FALSE)</f>
        <v>0.6784</v>
      </c>
      <c r="N468" s="170"/>
      <c r="O468" s="139"/>
    </row>
    <row r="469" spans="1:15">
      <c r="A469" s="78" t="s">
        <v>2348</v>
      </c>
      <c r="B469" s="78" t="s">
        <v>2713</v>
      </c>
      <c r="C469" s="3">
        <v>5242</v>
      </c>
      <c r="D469" s="75" t="s">
        <v>3125</v>
      </c>
      <c r="E469" s="103">
        <v>13.25</v>
      </c>
      <c r="F469" s="103">
        <v>0</v>
      </c>
      <c r="G469" s="103">
        <v>0</v>
      </c>
      <c r="H469" s="103">
        <v>0</v>
      </c>
      <c r="I469" s="103">
        <v>0</v>
      </c>
      <c r="J469" s="133">
        <f t="shared" si="9"/>
        <v>13.25</v>
      </c>
      <c r="K469" s="138" t="str">
        <f>IFERROR(VLOOKUP(C469,'CEDARS School FRPL'!$C$4:$H$2392, 6, FALSE), "No")</f>
        <v>No</v>
      </c>
      <c r="L469" s="97" t="e">
        <f>VLOOKUP($C469,'CEDARS School FRPL'!$C$4:$G$2348,3,FALSE)</f>
        <v>#N/A</v>
      </c>
      <c r="N469" s="170"/>
      <c r="O469" s="139"/>
    </row>
    <row r="470" spans="1:15">
      <c r="A470" s="78" t="s">
        <v>2420</v>
      </c>
      <c r="B470" s="78" t="s">
        <v>2714</v>
      </c>
      <c r="C470" s="3">
        <v>2808</v>
      </c>
      <c r="D470" s="75" t="s">
        <v>1489</v>
      </c>
      <c r="E470" s="103">
        <v>140.55000000000001</v>
      </c>
      <c r="F470" s="103">
        <v>17</v>
      </c>
      <c r="G470" s="103">
        <v>0</v>
      </c>
      <c r="H470" s="103">
        <v>0</v>
      </c>
      <c r="I470" s="103">
        <v>0</v>
      </c>
      <c r="J470" s="133">
        <f t="shared" si="9"/>
        <v>157.55000000000001</v>
      </c>
      <c r="K470" s="138" t="str">
        <f>IFERROR(VLOOKUP(C470,'CEDARS School FRPL'!$C$4:$H$2392, 6, FALSE), "No")</f>
        <v>Yes</v>
      </c>
      <c r="L470" s="97">
        <f>VLOOKUP($C470,'CEDARS School FRPL'!$C$4:$G$2348,3,FALSE)</f>
        <v>0.58489999999999998</v>
      </c>
      <c r="M470" s="97"/>
      <c r="N470" s="170"/>
      <c r="O470" s="139"/>
    </row>
    <row r="471" spans="1:15">
      <c r="A471" s="78" t="s">
        <v>2420</v>
      </c>
      <c r="B471" s="78" t="s">
        <v>2714</v>
      </c>
      <c r="C471" s="3">
        <v>2205</v>
      </c>
      <c r="D471" s="75" t="s">
        <v>1486</v>
      </c>
      <c r="E471" s="103">
        <v>400.69</v>
      </c>
      <c r="F471" s="103">
        <v>0</v>
      </c>
      <c r="G471" s="103">
        <v>0</v>
      </c>
      <c r="H471" s="103">
        <v>0</v>
      </c>
      <c r="I471" s="103">
        <v>0</v>
      </c>
      <c r="J471" s="133">
        <f t="shared" si="9"/>
        <v>400.69</v>
      </c>
      <c r="K471" s="138" t="str">
        <f>IFERROR(VLOOKUP(C471,'CEDARS School FRPL'!$C$4:$H$2392, 6, FALSE), "No")</f>
        <v>No</v>
      </c>
      <c r="L471" s="97">
        <f>VLOOKUP($C471,'CEDARS School FRPL'!$C$4:$G$2348,3,FALSE)</f>
        <v>0.42170000000000002</v>
      </c>
      <c r="N471" s="170"/>
      <c r="O471" s="139"/>
    </row>
    <row r="472" spans="1:15">
      <c r="A472" s="78" t="s">
        <v>2420</v>
      </c>
      <c r="B472" s="78" t="s">
        <v>2714</v>
      </c>
      <c r="C472" s="3">
        <v>2206</v>
      </c>
      <c r="D472" s="75" t="s">
        <v>1487</v>
      </c>
      <c r="E472" s="103">
        <v>538.98</v>
      </c>
      <c r="F472" s="103">
        <v>0</v>
      </c>
      <c r="G472" s="103">
        <v>53.8</v>
      </c>
      <c r="H472" s="103">
        <v>0</v>
      </c>
      <c r="I472" s="103">
        <v>0</v>
      </c>
      <c r="J472" s="133">
        <f t="shared" si="9"/>
        <v>592.78</v>
      </c>
      <c r="K472" s="138" t="str">
        <f>IFERROR(VLOOKUP(C472,'CEDARS School FRPL'!$C$4:$H$2392, 6, FALSE), "No")</f>
        <v>No</v>
      </c>
      <c r="L472" s="97">
        <f>VLOOKUP($C472,'CEDARS School FRPL'!$C$4:$G$2348,3,FALSE)</f>
        <v>0.37590000000000001</v>
      </c>
      <c r="N472" s="170"/>
      <c r="O472" s="139"/>
    </row>
    <row r="473" spans="1:15">
      <c r="A473" s="78" t="s">
        <v>2420</v>
      </c>
      <c r="B473" s="78" t="s">
        <v>2714</v>
      </c>
      <c r="C473" s="3">
        <v>4230</v>
      </c>
      <c r="D473" s="75" t="s">
        <v>1490</v>
      </c>
      <c r="E473" s="103">
        <v>407.08</v>
      </c>
      <c r="F473" s="103">
        <v>0</v>
      </c>
      <c r="G473" s="103">
        <v>0</v>
      </c>
      <c r="H473" s="103">
        <v>0</v>
      </c>
      <c r="I473" s="103">
        <v>0</v>
      </c>
      <c r="J473" s="133">
        <f t="shared" si="9"/>
        <v>407.08</v>
      </c>
      <c r="K473" s="138" t="str">
        <f>IFERROR(VLOOKUP(C473,'CEDARS School FRPL'!$C$4:$H$2392, 6, FALSE), "No")</f>
        <v>No</v>
      </c>
      <c r="L473" s="97">
        <f>VLOOKUP($C473,'CEDARS School FRPL'!$C$4:$G$2348,3,FALSE)</f>
        <v>0.4194</v>
      </c>
      <c r="N473" s="170"/>
      <c r="O473" s="139"/>
    </row>
    <row r="474" spans="1:15">
      <c r="A474" s="78" t="s">
        <v>2420</v>
      </c>
      <c r="B474" s="78" t="s">
        <v>2714</v>
      </c>
      <c r="C474" s="3">
        <v>5531</v>
      </c>
      <c r="D474" s="75" t="s">
        <v>2975</v>
      </c>
      <c r="E474" s="103">
        <v>5.57</v>
      </c>
      <c r="F474" s="103">
        <v>0</v>
      </c>
      <c r="G474" s="103">
        <v>0</v>
      </c>
      <c r="H474" s="103">
        <v>0</v>
      </c>
      <c r="I474" s="103">
        <v>0</v>
      </c>
      <c r="J474" s="133">
        <f t="shared" si="9"/>
        <v>5.57</v>
      </c>
      <c r="K474" s="138" t="str">
        <f>IFERROR(VLOOKUP(C474,'CEDARS School FRPL'!$C$4:$H$2392, 6, FALSE), "No")</f>
        <v>No</v>
      </c>
      <c r="L474" s="97" t="e">
        <f>VLOOKUP($C474,'CEDARS School FRPL'!$C$4:$G$2348,3,FALSE)</f>
        <v>#N/A</v>
      </c>
      <c r="N474" s="170"/>
      <c r="O474" s="139"/>
    </row>
    <row r="475" spans="1:15">
      <c r="A475" t="s">
        <v>2420</v>
      </c>
      <c r="B475" s="78" t="s">
        <v>2714</v>
      </c>
      <c r="C475" s="3">
        <v>5332</v>
      </c>
      <c r="D475" s="75" t="s">
        <v>1491</v>
      </c>
      <c r="E475" s="103">
        <v>0</v>
      </c>
      <c r="F475" s="103">
        <v>0</v>
      </c>
      <c r="G475" s="103">
        <v>0</v>
      </c>
      <c r="H475" s="103">
        <v>27.57</v>
      </c>
      <c r="I475" s="103">
        <v>0</v>
      </c>
      <c r="J475" s="133">
        <f t="shared" si="9"/>
        <v>27.57</v>
      </c>
      <c r="K475" s="138" t="str">
        <f>IFERROR(VLOOKUP(C475,'CEDARS School FRPL'!$C$4:$H$2392, 6, FALSE), "No")</f>
        <v>Yes</v>
      </c>
      <c r="L475" s="97">
        <f>VLOOKUP($C475,'CEDARS School FRPL'!$C$4:$G$2348,3,FALSE)</f>
        <v>0.60250000000000004</v>
      </c>
      <c r="N475" s="170"/>
      <c r="O475" s="139"/>
    </row>
    <row r="476" spans="1:15">
      <c r="A476" s="78" t="s">
        <v>2420</v>
      </c>
      <c r="B476" s="78" t="s">
        <v>2714</v>
      </c>
      <c r="C476" s="3">
        <v>2361</v>
      </c>
      <c r="D476" s="75" t="s">
        <v>1488</v>
      </c>
      <c r="E476" s="103">
        <v>364.05</v>
      </c>
      <c r="F476" s="103">
        <v>0</v>
      </c>
      <c r="G476" s="103">
        <v>0</v>
      </c>
      <c r="H476" s="103">
        <v>0</v>
      </c>
      <c r="I476" s="103">
        <v>0</v>
      </c>
      <c r="J476" s="133">
        <f t="shared" si="9"/>
        <v>364.05</v>
      </c>
      <c r="K476" s="138" t="str">
        <f>IFERROR(VLOOKUP(C476,'CEDARS School FRPL'!$C$4:$H$2392, 6, FALSE), "No")</f>
        <v>No</v>
      </c>
      <c r="L476" s="97">
        <f>VLOOKUP($C476,'CEDARS School FRPL'!$C$4:$G$2348,3,FALSE)</f>
        <v>0.33229999999999998</v>
      </c>
      <c r="N476" s="170"/>
      <c r="O476" s="139"/>
    </row>
    <row r="477" spans="1:15">
      <c r="A477" s="78" t="s">
        <v>2442</v>
      </c>
      <c r="B477" s="78" t="s">
        <v>2715</v>
      </c>
      <c r="C477" s="3">
        <v>3560</v>
      </c>
      <c r="D477" s="75" t="s">
        <v>1649</v>
      </c>
      <c r="E477" s="103">
        <v>684.24</v>
      </c>
      <c r="F477" s="103">
        <v>0</v>
      </c>
      <c r="G477" s="103">
        <v>0</v>
      </c>
      <c r="H477" s="103">
        <v>0</v>
      </c>
      <c r="I477" s="103">
        <v>0</v>
      </c>
      <c r="J477" s="133">
        <f t="shared" si="9"/>
        <v>684.24</v>
      </c>
      <c r="K477" s="138" t="str">
        <f>IFERROR(VLOOKUP(C477,'CEDARS School FRPL'!$C$4:$H$2392, 6, FALSE), "No")</f>
        <v>Yes</v>
      </c>
      <c r="L477" s="97">
        <f>VLOOKUP($C477,'CEDARS School FRPL'!$C$4:$G$2348,3,FALSE)</f>
        <v>0.50409999999999999</v>
      </c>
      <c r="N477" s="170"/>
      <c r="O477" s="139"/>
    </row>
    <row r="478" spans="1:15">
      <c r="A478" s="78" t="s">
        <v>2442</v>
      </c>
      <c r="B478" s="78" t="s">
        <v>2715</v>
      </c>
      <c r="C478" s="3">
        <v>3302</v>
      </c>
      <c r="D478" s="75" t="s">
        <v>1637</v>
      </c>
      <c r="E478" s="103">
        <v>436.14</v>
      </c>
      <c r="F478" s="103">
        <v>0</v>
      </c>
      <c r="G478" s="103">
        <v>0</v>
      </c>
      <c r="H478" s="103">
        <v>0</v>
      </c>
      <c r="I478" s="103">
        <v>0</v>
      </c>
      <c r="J478" s="133">
        <f t="shared" si="9"/>
        <v>436.14</v>
      </c>
      <c r="K478" s="138" t="str">
        <f>IFERROR(VLOOKUP(C478,'CEDARS School FRPL'!$C$4:$H$2392, 6, FALSE), "No")</f>
        <v>No</v>
      </c>
      <c r="L478" s="97">
        <f>VLOOKUP($C478,'CEDARS School FRPL'!$C$4:$G$2348,3,FALSE)</f>
        <v>0.4173</v>
      </c>
      <c r="N478" s="170"/>
      <c r="O478" s="139"/>
    </row>
    <row r="479" spans="1:15">
      <c r="A479" s="78" t="s">
        <v>2442</v>
      </c>
      <c r="B479" s="78" t="s">
        <v>2715</v>
      </c>
      <c r="C479" s="3">
        <v>3536</v>
      </c>
      <c r="D479" s="75" t="s">
        <v>1648</v>
      </c>
      <c r="E479" s="103">
        <v>400.29</v>
      </c>
      <c r="F479" s="103">
        <v>0</v>
      </c>
      <c r="G479" s="103">
        <v>0</v>
      </c>
      <c r="H479" s="103">
        <v>0</v>
      </c>
      <c r="I479" s="103">
        <v>0</v>
      </c>
      <c r="J479" s="133">
        <f t="shared" si="9"/>
        <v>400.29</v>
      </c>
      <c r="K479" s="138" t="str">
        <f>IFERROR(VLOOKUP(C479,'CEDARS School FRPL'!$C$4:$H$2392, 6, FALSE), "No")</f>
        <v>No</v>
      </c>
      <c r="L479" s="97">
        <f>VLOOKUP($C479,'CEDARS School FRPL'!$C$4:$G$2348,3,FALSE)</f>
        <v>0.1741</v>
      </c>
      <c r="N479" s="170"/>
      <c r="O479" s="139"/>
    </row>
    <row r="480" spans="1:15">
      <c r="A480" s="78" t="s">
        <v>2442</v>
      </c>
      <c r="B480" s="78" t="s">
        <v>2715</v>
      </c>
      <c r="C480" s="3">
        <v>3650</v>
      </c>
      <c r="D480" s="75" t="s">
        <v>1654</v>
      </c>
      <c r="E480" s="103">
        <v>665.78</v>
      </c>
      <c r="F480" s="103">
        <v>0</v>
      </c>
      <c r="G480" s="103">
        <v>0</v>
      </c>
      <c r="H480" s="103">
        <v>0</v>
      </c>
      <c r="I480" s="103">
        <v>0</v>
      </c>
      <c r="J480" s="133">
        <f t="shared" si="9"/>
        <v>665.78</v>
      </c>
      <c r="K480" s="138" t="str">
        <f>IFERROR(VLOOKUP(C480,'CEDARS School FRPL'!$C$4:$H$2392, 6, FALSE), "No")</f>
        <v>No</v>
      </c>
      <c r="L480" s="97">
        <f>VLOOKUP($C480,'CEDARS School FRPL'!$C$4:$G$2348,3,FALSE)</f>
        <v>0.32450000000000001</v>
      </c>
      <c r="N480" s="170"/>
      <c r="O480" s="139"/>
    </row>
    <row r="481" spans="1:15">
      <c r="A481" s="78" t="s">
        <v>2442</v>
      </c>
      <c r="B481" s="78" t="s">
        <v>2715</v>
      </c>
      <c r="C481" s="3">
        <v>3409</v>
      </c>
      <c r="D481" s="75" t="s">
        <v>1641</v>
      </c>
      <c r="E481" s="103">
        <v>441.71</v>
      </c>
      <c r="F481" s="103">
        <v>0</v>
      </c>
      <c r="G481" s="103">
        <v>0</v>
      </c>
      <c r="H481" s="103">
        <v>0</v>
      </c>
      <c r="I481" s="103">
        <v>0</v>
      </c>
      <c r="J481" s="133">
        <f t="shared" si="9"/>
        <v>441.71</v>
      </c>
      <c r="K481" s="138" t="str">
        <f>IFERROR(VLOOKUP(C481,'CEDARS School FRPL'!$C$4:$H$2392, 6, FALSE), "No")</f>
        <v>Yes</v>
      </c>
      <c r="L481" s="97">
        <f>VLOOKUP($C481,'CEDARS School FRPL'!$C$4:$G$2348,3,FALSE)</f>
        <v>0.68659999999999999</v>
      </c>
      <c r="N481" s="170"/>
      <c r="O481" s="139"/>
    </row>
    <row r="482" spans="1:15">
      <c r="A482" s="78" t="s">
        <v>2442</v>
      </c>
      <c r="B482" s="78" t="s">
        <v>2715</v>
      </c>
      <c r="C482" s="3">
        <v>3304</v>
      </c>
      <c r="D482" s="75" t="s">
        <v>1639</v>
      </c>
      <c r="E482" s="103">
        <v>541.28</v>
      </c>
      <c r="F482" s="103">
        <v>0</v>
      </c>
      <c r="G482" s="103">
        <v>0</v>
      </c>
      <c r="H482" s="103">
        <v>0</v>
      </c>
      <c r="I482" s="103">
        <v>0</v>
      </c>
      <c r="J482" s="133">
        <f t="shared" si="9"/>
        <v>541.28</v>
      </c>
      <c r="K482" s="138" t="str">
        <f>IFERROR(VLOOKUP(C482,'CEDARS School FRPL'!$C$4:$H$2392, 6, FALSE), "No")</f>
        <v>Yes</v>
      </c>
      <c r="L482" s="97">
        <f>VLOOKUP($C482,'CEDARS School FRPL'!$C$4:$G$2348,3,FALSE)</f>
        <v>0.52559999999999996</v>
      </c>
      <c r="N482" s="170"/>
      <c r="O482" s="139"/>
    </row>
    <row r="483" spans="1:15">
      <c r="A483" s="78" t="s">
        <v>2442</v>
      </c>
      <c r="B483" s="78" t="s">
        <v>2715</v>
      </c>
      <c r="C483" s="3">
        <v>1520</v>
      </c>
      <c r="D483" s="75" t="s">
        <v>1627</v>
      </c>
      <c r="E483" s="103">
        <v>410.86</v>
      </c>
      <c r="F483" s="103">
        <v>0</v>
      </c>
      <c r="G483" s="103">
        <v>0</v>
      </c>
      <c r="H483" s="103">
        <v>0</v>
      </c>
      <c r="I483" s="103">
        <v>0</v>
      </c>
      <c r="J483" s="133">
        <f t="shared" si="9"/>
        <v>410.86</v>
      </c>
      <c r="K483" s="138" t="str">
        <f>IFERROR(VLOOKUP(C483,'CEDARS School FRPL'!$C$4:$H$2392, 6, FALSE), "No")</f>
        <v>No</v>
      </c>
      <c r="L483" s="97">
        <f>VLOOKUP($C483,'CEDARS School FRPL'!$C$4:$G$2348,3,FALSE)</f>
        <v>9.4799999999999995E-2</v>
      </c>
      <c r="N483" s="170"/>
      <c r="O483" s="139"/>
    </row>
    <row r="484" spans="1:15">
      <c r="A484" s="78" t="s">
        <v>2442</v>
      </c>
      <c r="B484" s="78" t="s">
        <v>2715</v>
      </c>
      <c r="C484" s="3">
        <v>3534</v>
      </c>
      <c r="D484" s="75" t="s">
        <v>1647</v>
      </c>
      <c r="E484" s="103">
        <v>345.52</v>
      </c>
      <c r="F484" s="103">
        <v>0</v>
      </c>
      <c r="G484" s="103">
        <v>0</v>
      </c>
      <c r="H484" s="103">
        <v>0</v>
      </c>
      <c r="I484" s="103">
        <v>0</v>
      </c>
      <c r="J484" s="133">
        <f t="shared" si="9"/>
        <v>345.52</v>
      </c>
      <c r="K484" s="138" t="str">
        <f>IFERROR(VLOOKUP(C484,'CEDARS School FRPL'!$C$4:$H$2392, 6, FALSE), "No")</f>
        <v>Yes</v>
      </c>
      <c r="L484" s="97">
        <f>VLOOKUP($C484,'CEDARS School FRPL'!$C$4:$G$2348,3,FALSE)</f>
        <v>0.54449999999999998</v>
      </c>
      <c r="N484" s="170"/>
      <c r="O484" s="139"/>
    </row>
    <row r="485" spans="1:15">
      <c r="A485" s="78" t="s">
        <v>2442</v>
      </c>
      <c r="B485" s="78" t="s">
        <v>2715</v>
      </c>
      <c r="C485" s="3">
        <v>3691</v>
      </c>
      <c r="D485" s="75" t="s">
        <v>1655</v>
      </c>
      <c r="E485" s="103">
        <v>441.29</v>
      </c>
      <c r="F485" s="103">
        <v>0</v>
      </c>
      <c r="G485" s="103">
        <v>0</v>
      </c>
      <c r="H485" s="103">
        <v>0</v>
      </c>
      <c r="I485" s="103">
        <v>0</v>
      </c>
      <c r="J485" s="133">
        <f t="shared" si="9"/>
        <v>441.29</v>
      </c>
      <c r="K485" s="138" t="str">
        <f>IFERROR(VLOOKUP(C485,'CEDARS School FRPL'!$C$4:$H$2392, 6, FALSE), "No")</f>
        <v>Yes</v>
      </c>
      <c r="L485" s="97">
        <f>VLOOKUP($C485,'CEDARS School FRPL'!$C$4:$G$2348,3,FALSE)</f>
        <v>0.66910000000000003</v>
      </c>
      <c r="N485" s="170"/>
      <c r="O485" s="139"/>
    </row>
    <row r="486" spans="1:15">
      <c r="A486" s="78" t="s">
        <v>2442</v>
      </c>
      <c r="B486" s="78" t="s">
        <v>2715</v>
      </c>
      <c r="C486" s="3">
        <v>3754</v>
      </c>
      <c r="D486" s="75" t="s">
        <v>1656</v>
      </c>
      <c r="E486" s="103">
        <v>470.05</v>
      </c>
      <c r="F486" s="103">
        <v>0</v>
      </c>
      <c r="G486" s="103">
        <v>0</v>
      </c>
      <c r="H486" s="103">
        <v>0</v>
      </c>
      <c r="I486" s="103">
        <v>0</v>
      </c>
      <c r="J486" s="133">
        <f t="shared" si="9"/>
        <v>470.05</v>
      </c>
      <c r="K486" s="138" t="str">
        <f>IFERROR(VLOOKUP(C486,'CEDARS School FRPL'!$C$4:$H$2392, 6, FALSE), "No")</f>
        <v>No</v>
      </c>
      <c r="L486" s="97">
        <f>VLOOKUP($C486,'CEDARS School FRPL'!$C$4:$G$2348,3,FALSE)</f>
        <v>0.48899999999999999</v>
      </c>
      <c r="N486" s="170"/>
      <c r="O486" s="139"/>
    </row>
    <row r="487" spans="1:15">
      <c r="A487" s="78" t="s">
        <v>2442</v>
      </c>
      <c r="B487" s="78" t="s">
        <v>2715</v>
      </c>
      <c r="C487" s="3">
        <v>1830</v>
      </c>
      <c r="D487" s="75" t="s">
        <v>1629</v>
      </c>
      <c r="E487" s="103">
        <v>9.7200000000000006</v>
      </c>
      <c r="F487" s="103">
        <v>0</v>
      </c>
      <c r="G487" s="103">
        <v>0</v>
      </c>
      <c r="H487" s="103">
        <v>0</v>
      </c>
      <c r="I487" s="103">
        <v>0</v>
      </c>
      <c r="J487" s="133">
        <f t="shared" si="9"/>
        <v>9.7200000000000006</v>
      </c>
      <c r="K487" s="138" t="str">
        <f>IFERROR(VLOOKUP(C487,'CEDARS School FRPL'!$C$4:$H$2392, 6, FALSE), "No")</f>
        <v>No</v>
      </c>
      <c r="L487" s="97">
        <f>VLOOKUP($C487,'CEDARS School FRPL'!$C$4:$G$2348,3,FALSE)</f>
        <v>0.40739999999999998</v>
      </c>
      <c r="N487" s="170"/>
      <c r="O487" s="139"/>
    </row>
    <row r="488" spans="1:15">
      <c r="A488" t="s">
        <v>2442</v>
      </c>
      <c r="B488" s="78" t="s">
        <v>2715</v>
      </c>
      <c r="C488" s="3">
        <v>5358</v>
      </c>
      <c r="D488" s="75" t="s">
        <v>1659</v>
      </c>
      <c r="E488" s="103">
        <v>0</v>
      </c>
      <c r="F488" s="103">
        <v>0</v>
      </c>
      <c r="G488" s="103">
        <v>0</v>
      </c>
      <c r="H488" s="103">
        <v>164.83</v>
      </c>
      <c r="I488" s="103">
        <v>0</v>
      </c>
      <c r="J488" s="133">
        <f t="shared" si="9"/>
        <v>164.83</v>
      </c>
      <c r="K488" s="138" t="str">
        <f>IFERROR(VLOOKUP(C488,'CEDARS School FRPL'!$C$4:$H$2392, 6, FALSE), "No")</f>
        <v>No</v>
      </c>
      <c r="L488" s="97">
        <f>VLOOKUP($C488,'CEDARS School FRPL'!$C$4:$G$2348,3,FALSE)</f>
        <v>0.39319999999999999</v>
      </c>
      <c r="N488" s="170"/>
      <c r="O488" s="139"/>
    </row>
    <row r="489" spans="1:15">
      <c r="A489" s="78" t="s">
        <v>2442</v>
      </c>
      <c r="B489" s="78" t="s">
        <v>2715</v>
      </c>
      <c r="C489" s="3">
        <v>1519</v>
      </c>
      <c r="D489" s="75" t="s">
        <v>1626</v>
      </c>
      <c r="E489" s="103">
        <v>368.88</v>
      </c>
      <c r="F489" s="103">
        <v>0</v>
      </c>
      <c r="G489" s="103">
        <v>3.5100000000000002</v>
      </c>
      <c r="H489" s="103">
        <v>0</v>
      </c>
      <c r="I489" s="103">
        <v>0</v>
      </c>
      <c r="J489" s="133">
        <f t="shared" si="9"/>
        <v>372.39</v>
      </c>
      <c r="K489" s="138" t="str">
        <f>IFERROR(VLOOKUP(C489,'CEDARS School FRPL'!$C$4:$H$2392, 6, FALSE), "No")</f>
        <v>No</v>
      </c>
      <c r="L489" s="97">
        <f>VLOOKUP($C489,'CEDARS School FRPL'!$C$4:$G$2348,3,FALSE)</f>
        <v>0.49380000000000002</v>
      </c>
      <c r="N489" s="170"/>
      <c r="O489" s="139"/>
    </row>
    <row r="490" spans="1:15">
      <c r="A490" s="78" t="s">
        <v>2442</v>
      </c>
      <c r="B490" s="78" t="s">
        <v>2715</v>
      </c>
      <c r="C490" s="3">
        <v>3606</v>
      </c>
      <c r="D490" s="75" t="s">
        <v>1651</v>
      </c>
      <c r="E490" s="103">
        <v>267.73</v>
      </c>
      <c r="F490" s="103">
        <v>0</v>
      </c>
      <c r="G490" s="103">
        <v>0</v>
      </c>
      <c r="H490" s="103">
        <v>0</v>
      </c>
      <c r="I490" s="103">
        <v>0</v>
      </c>
      <c r="J490" s="133">
        <f t="shared" si="9"/>
        <v>267.73</v>
      </c>
      <c r="K490" s="138" t="str">
        <f>IFERROR(VLOOKUP(C490,'CEDARS School FRPL'!$C$4:$H$2392, 6, FALSE), "No")</f>
        <v>No</v>
      </c>
      <c r="L490" s="97">
        <f>VLOOKUP($C490,'CEDARS School FRPL'!$C$4:$G$2348,3,FALSE)</f>
        <v>0.13739999999999999</v>
      </c>
      <c r="N490" s="170"/>
      <c r="O490" s="139"/>
    </row>
    <row r="491" spans="1:15">
      <c r="A491" s="78" t="s">
        <v>2442</v>
      </c>
      <c r="B491" s="78" t="s">
        <v>2715</v>
      </c>
      <c r="C491" s="3">
        <v>1966</v>
      </c>
      <c r="D491" s="75" t="s">
        <v>1630</v>
      </c>
      <c r="E491" s="103">
        <v>502.8</v>
      </c>
      <c r="F491" s="103">
        <v>0</v>
      </c>
      <c r="G491" s="103">
        <v>43.69</v>
      </c>
      <c r="H491" s="103">
        <v>0</v>
      </c>
      <c r="I491" s="103">
        <v>0</v>
      </c>
      <c r="J491" s="133">
        <f t="shared" si="9"/>
        <v>546.49</v>
      </c>
      <c r="K491" s="138" t="str">
        <f>IFERROR(VLOOKUP(C491,'CEDARS School FRPL'!$C$4:$H$2392, 6, FALSE), "No")</f>
        <v>No</v>
      </c>
      <c r="L491" s="97">
        <f>VLOOKUP($C491,'CEDARS School FRPL'!$C$4:$G$2348,3,FALSE)</f>
        <v>0.22309999999999999</v>
      </c>
      <c r="N491" s="170"/>
      <c r="O491" s="139"/>
    </row>
    <row r="492" spans="1:15">
      <c r="A492" s="78" t="s">
        <v>2442</v>
      </c>
      <c r="B492" s="78" t="s">
        <v>2715</v>
      </c>
      <c r="C492" s="3">
        <v>3123</v>
      </c>
      <c r="D492" s="75" t="s">
        <v>1634</v>
      </c>
      <c r="E492" s="103">
        <v>1344.44</v>
      </c>
      <c r="F492" s="103">
        <v>0</v>
      </c>
      <c r="G492" s="103">
        <v>151.01999999999998</v>
      </c>
      <c r="H492" s="103">
        <v>0</v>
      </c>
      <c r="I492" s="103">
        <v>0</v>
      </c>
      <c r="J492" s="133">
        <f t="shared" si="9"/>
        <v>1495.46</v>
      </c>
      <c r="K492" s="138" t="str">
        <f>IFERROR(VLOOKUP(C492,'CEDARS School FRPL'!$C$4:$H$2392, 6, FALSE), "No")</f>
        <v>No</v>
      </c>
      <c r="L492" s="97">
        <f>VLOOKUP($C492,'CEDARS School FRPL'!$C$4:$G$2348,3,FALSE)</f>
        <v>0.32869999999999999</v>
      </c>
      <c r="N492" s="170"/>
      <c r="O492" s="139"/>
    </row>
    <row r="493" spans="1:15">
      <c r="A493" s="78" t="s">
        <v>2442</v>
      </c>
      <c r="B493" s="78" t="s">
        <v>2715</v>
      </c>
      <c r="C493" s="3">
        <v>3607</v>
      </c>
      <c r="D493" s="75" t="s">
        <v>1652</v>
      </c>
      <c r="E493" s="103">
        <v>400.39</v>
      </c>
      <c r="F493" s="103">
        <v>0</v>
      </c>
      <c r="G493" s="103">
        <v>0</v>
      </c>
      <c r="H493" s="103">
        <v>0</v>
      </c>
      <c r="I493" s="103">
        <v>0</v>
      </c>
      <c r="J493" s="133">
        <f t="shared" si="9"/>
        <v>400.39</v>
      </c>
      <c r="K493" s="138" t="str">
        <f>IFERROR(VLOOKUP(C493,'CEDARS School FRPL'!$C$4:$H$2392, 6, FALSE), "No")</f>
        <v>No</v>
      </c>
      <c r="L493" s="97">
        <f>VLOOKUP($C493,'CEDARS School FRPL'!$C$4:$G$2348,3,FALSE)</f>
        <v>0.37340000000000001</v>
      </c>
      <c r="N493" s="170"/>
      <c r="O493" s="139"/>
    </row>
    <row r="494" spans="1:15">
      <c r="A494" s="78" t="s">
        <v>2442</v>
      </c>
      <c r="B494" s="78" t="s">
        <v>2715</v>
      </c>
      <c r="C494" s="3">
        <v>3689</v>
      </c>
      <c r="D494" s="75" t="s">
        <v>716</v>
      </c>
      <c r="E494" s="103">
        <v>579.14</v>
      </c>
      <c r="F494" s="103">
        <v>0</v>
      </c>
      <c r="G494" s="103">
        <v>0</v>
      </c>
      <c r="H494" s="103">
        <v>0</v>
      </c>
      <c r="I494" s="103">
        <v>0</v>
      </c>
      <c r="J494" s="133">
        <f t="shared" si="9"/>
        <v>579.14</v>
      </c>
      <c r="K494" s="138" t="str">
        <f>IFERROR(VLOOKUP(C494,'CEDARS School FRPL'!$C$4:$H$2392, 6, FALSE), "No")</f>
        <v>No</v>
      </c>
      <c r="L494" s="97">
        <f>VLOOKUP($C494,'CEDARS School FRPL'!$C$4:$G$2348,3,FALSE)</f>
        <v>0.16589999999999999</v>
      </c>
      <c r="N494" s="170"/>
      <c r="O494" s="139"/>
    </row>
    <row r="495" spans="1:15">
      <c r="A495" s="78" t="s">
        <v>2442</v>
      </c>
      <c r="B495" s="78" t="s">
        <v>2715</v>
      </c>
      <c r="C495" s="3">
        <v>3122</v>
      </c>
      <c r="D495" s="75" t="s">
        <v>1633</v>
      </c>
      <c r="E495" s="103">
        <v>384.71</v>
      </c>
      <c r="F495" s="103">
        <v>0</v>
      </c>
      <c r="G495" s="103">
        <v>0</v>
      </c>
      <c r="H495" s="103">
        <v>0</v>
      </c>
      <c r="I495" s="103">
        <v>0</v>
      </c>
      <c r="J495" s="133">
        <f t="shared" si="9"/>
        <v>384.71</v>
      </c>
      <c r="K495" s="138" t="str">
        <f>IFERROR(VLOOKUP(C495,'CEDARS School FRPL'!$C$4:$H$2392, 6, FALSE), "No")</f>
        <v>No</v>
      </c>
      <c r="L495" s="97">
        <f>VLOOKUP($C495,'CEDARS School FRPL'!$C$4:$G$2348,3,FALSE)</f>
        <v>0.49519999999999997</v>
      </c>
      <c r="N495" s="170"/>
      <c r="O495" s="139"/>
    </row>
    <row r="496" spans="1:15">
      <c r="A496" s="78" t="s">
        <v>2442</v>
      </c>
      <c r="B496" s="78" t="s">
        <v>2715</v>
      </c>
      <c r="C496" s="3">
        <v>3503</v>
      </c>
      <c r="D496" s="75" t="s">
        <v>1645</v>
      </c>
      <c r="E496" s="103">
        <v>584.33000000000004</v>
      </c>
      <c r="F496" s="103">
        <v>0</v>
      </c>
      <c r="G496" s="103">
        <v>0</v>
      </c>
      <c r="H496" s="103">
        <v>0</v>
      </c>
      <c r="I496" s="103">
        <v>0</v>
      </c>
      <c r="J496" s="133">
        <f t="shared" si="9"/>
        <v>584.33000000000004</v>
      </c>
      <c r="K496" s="138" t="str">
        <f>IFERROR(VLOOKUP(C496,'CEDARS School FRPL'!$C$4:$H$2392, 6, FALSE), "No")</f>
        <v>No</v>
      </c>
      <c r="L496" s="97">
        <f>VLOOKUP($C496,'CEDARS School FRPL'!$C$4:$G$2348,3,FALSE)</f>
        <v>0.4617</v>
      </c>
      <c r="N496" s="170"/>
      <c r="O496" s="139"/>
    </row>
    <row r="497" spans="1:15">
      <c r="A497" s="78" t="s">
        <v>2442</v>
      </c>
      <c r="B497" s="78" t="s">
        <v>2715</v>
      </c>
      <c r="C497" s="3">
        <v>3755</v>
      </c>
      <c r="D497" s="75" t="s">
        <v>1657</v>
      </c>
      <c r="E497" s="103">
        <v>1214.95</v>
      </c>
      <c r="F497" s="103">
        <v>0</v>
      </c>
      <c r="G497" s="103">
        <v>126.9</v>
      </c>
      <c r="H497" s="103">
        <v>0</v>
      </c>
      <c r="I497" s="103">
        <v>0</v>
      </c>
      <c r="J497" s="133">
        <f t="shared" si="9"/>
        <v>1341.8500000000001</v>
      </c>
      <c r="K497" s="138" t="str">
        <f>IFERROR(VLOOKUP(C497,'CEDARS School FRPL'!$C$4:$H$2392, 6, FALSE), "No")</f>
        <v>No</v>
      </c>
      <c r="L497" s="97">
        <f>VLOOKUP($C497,'CEDARS School FRPL'!$C$4:$G$2348,3,FALSE)</f>
        <v>0.45629999999999998</v>
      </c>
      <c r="N497" s="170"/>
      <c r="O497" s="139"/>
    </row>
    <row r="498" spans="1:15">
      <c r="A498" s="78" t="s">
        <v>2442</v>
      </c>
      <c r="B498" s="78" t="s">
        <v>2715</v>
      </c>
      <c r="C498" s="3">
        <v>3463</v>
      </c>
      <c r="D498" s="75" t="s">
        <v>3047</v>
      </c>
      <c r="E498" s="103">
        <v>602.17999999999995</v>
      </c>
      <c r="F498" s="103">
        <v>0</v>
      </c>
      <c r="G498" s="103">
        <v>0</v>
      </c>
      <c r="H498" s="103">
        <v>0</v>
      </c>
      <c r="I498" s="103">
        <v>0</v>
      </c>
      <c r="J498" s="133">
        <f t="shared" si="9"/>
        <v>602.17999999999995</v>
      </c>
      <c r="K498" s="138" t="str">
        <f>IFERROR(VLOOKUP(C498,'CEDARS School FRPL'!$C$4:$H$2392, 6, FALSE), "No")</f>
        <v>No</v>
      </c>
      <c r="L498" s="97">
        <f>VLOOKUP($C498,'CEDARS School FRPL'!$C$4:$G$2348,3,FALSE)</f>
        <v>0.1457</v>
      </c>
      <c r="N498" s="170"/>
      <c r="O498" s="139"/>
    </row>
    <row r="499" spans="1:15">
      <c r="A499" s="78" t="s">
        <v>2442</v>
      </c>
      <c r="B499" s="78" t="s">
        <v>2715</v>
      </c>
      <c r="C499" s="3">
        <v>1685</v>
      </c>
      <c r="D499" s="75" t="s">
        <v>1628</v>
      </c>
      <c r="E499" s="103">
        <v>468.58</v>
      </c>
      <c r="F499" s="103">
        <v>0</v>
      </c>
      <c r="G499" s="103">
        <v>0</v>
      </c>
      <c r="H499" s="103">
        <v>0</v>
      </c>
      <c r="I499" s="103">
        <v>0</v>
      </c>
      <c r="J499" s="133">
        <f t="shared" si="9"/>
        <v>468.58</v>
      </c>
      <c r="K499" s="138" t="str">
        <f>IFERROR(VLOOKUP(C499,'CEDARS School FRPL'!$C$4:$H$2392, 6, FALSE), "No")</f>
        <v>No</v>
      </c>
      <c r="L499" s="97">
        <f>VLOOKUP($C499,'CEDARS School FRPL'!$C$4:$G$2348,3,FALSE)</f>
        <v>0.13669999999999999</v>
      </c>
      <c r="N499" s="170"/>
      <c r="O499" s="139"/>
    </row>
    <row r="500" spans="1:15">
      <c r="A500" s="78" t="s">
        <v>2442</v>
      </c>
      <c r="B500" s="78" t="s">
        <v>2715</v>
      </c>
      <c r="C500" s="3">
        <v>2887</v>
      </c>
      <c r="D500" s="75" t="s">
        <v>1631</v>
      </c>
      <c r="E500" s="103">
        <v>529.16</v>
      </c>
      <c r="F500" s="103">
        <v>0</v>
      </c>
      <c r="G500" s="103">
        <v>0</v>
      </c>
      <c r="H500" s="103">
        <v>0</v>
      </c>
      <c r="I500" s="103">
        <v>0</v>
      </c>
      <c r="J500" s="133">
        <f t="shared" si="9"/>
        <v>529.16</v>
      </c>
      <c r="K500" s="138" t="str">
        <f>IFERROR(VLOOKUP(C500,'CEDARS School FRPL'!$C$4:$H$2392, 6, FALSE), "No")</f>
        <v>No</v>
      </c>
      <c r="L500" s="97">
        <f>VLOOKUP($C500,'CEDARS School FRPL'!$C$4:$G$2348,3,FALSE)</f>
        <v>0.45169999999999999</v>
      </c>
      <c r="N500" s="170"/>
      <c r="O500" s="139"/>
    </row>
    <row r="501" spans="1:15">
      <c r="A501" s="78" t="s">
        <v>2442</v>
      </c>
      <c r="B501" s="78" t="s">
        <v>2715</v>
      </c>
      <c r="C501" s="3">
        <v>3504</v>
      </c>
      <c r="D501" s="75" t="s">
        <v>1646</v>
      </c>
      <c r="E501" s="103">
        <v>465.86</v>
      </c>
      <c r="F501" s="103">
        <v>0</v>
      </c>
      <c r="G501" s="103">
        <v>0</v>
      </c>
      <c r="H501" s="103">
        <v>0</v>
      </c>
      <c r="I501" s="103">
        <v>0</v>
      </c>
      <c r="J501" s="133">
        <f t="shared" si="9"/>
        <v>465.86</v>
      </c>
      <c r="K501" s="138" t="str">
        <f>IFERROR(VLOOKUP(C501,'CEDARS School FRPL'!$C$4:$H$2392, 6, FALSE), "No")</f>
        <v>No</v>
      </c>
      <c r="L501" s="97">
        <f>VLOOKUP($C501,'CEDARS School FRPL'!$C$4:$G$2348,3,FALSE)</f>
        <v>0.42730000000000001</v>
      </c>
      <c r="N501" s="170"/>
      <c r="O501" s="139"/>
    </row>
    <row r="502" spans="1:15">
      <c r="A502" s="78" t="s">
        <v>2442</v>
      </c>
      <c r="B502" s="78" t="s">
        <v>2715</v>
      </c>
      <c r="C502" s="3">
        <v>3464</v>
      </c>
      <c r="D502" s="75" t="s">
        <v>1644</v>
      </c>
      <c r="E502" s="103">
        <v>1375.15</v>
      </c>
      <c r="F502" s="103">
        <v>0</v>
      </c>
      <c r="G502" s="103">
        <v>95.66</v>
      </c>
      <c r="H502" s="103">
        <v>0</v>
      </c>
      <c r="I502" s="103">
        <v>0</v>
      </c>
      <c r="J502" s="133">
        <f t="shared" si="9"/>
        <v>1470.8100000000002</v>
      </c>
      <c r="K502" s="138" t="str">
        <f>IFERROR(VLOOKUP(C502,'CEDARS School FRPL'!$C$4:$H$2392, 6, FALSE), "No")</f>
        <v>No</v>
      </c>
      <c r="L502" s="97">
        <f>VLOOKUP($C502,'CEDARS School FRPL'!$C$4:$G$2348,3,FALSE)</f>
        <v>0.40689999999999998</v>
      </c>
      <c r="N502" s="170"/>
      <c r="O502" s="139"/>
    </row>
    <row r="503" spans="1:15">
      <c r="A503" s="78" t="s">
        <v>2442</v>
      </c>
      <c r="B503" s="78" t="s">
        <v>2715</v>
      </c>
      <c r="C503" s="3">
        <v>3353</v>
      </c>
      <c r="D503" s="75" t="s">
        <v>1640</v>
      </c>
      <c r="E503" s="103">
        <v>727.54</v>
      </c>
      <c r="F503" s="103">
        <v>0</v>
      </c>
      <c r="G503" s="103">
        <v>0</v>
      </c>
      <c r="H503" s="103">
        <v>0</v>
      </c>
      <c r="I503" s="103">
        <v>0</v>
      </c>
      <c r="J503" s="133">
        <f t="shared" si="9"/>
        <v>727.54</v>
      </c>
      <c r="K503" s="138" t="str">
        <f>IFERROR(VLOOKUP(C503,'CEDARS School FRPL'!$C$4:$H$2392, 6, FALSE), "No")</f>
        <v>No</v>
      </c>
      <c r="L503" s="97">
        <f>VLOOKUP($C503,'CEDARS School FRPL'!$C$4:$G$2348,3,FALSE)</f>
        <v>0.4546</v>
      </c>
      <c r="N503" s="170"/>
      <c r="O503" s="139"/>
    </row>
    <row r="504" spans="1:15">
      <c r="A504" s="78" t="s">
        <v>2442</v>
      </c>
      <c r="B504" s="78" t="s">
        <v>2715</v>
      </c>
      <c r="C504" s="3">
        <v>3254</v>
      </c>
      <c r="D504" s="75" t="s">
        <v>1636</v>
      </c>
      <c r="E504" s="103">
        <v>420.26</v>
      </c>
      <c r="F504" s="103">
        <v>0</v>
      </c>
      <c r="G504" s="103">
        <v>0</v>
      </c>
      <c r="H504" s="103">
        <v>0</v>
      </c>
      <c r="I504" s="103">
        <v>0</v>
      </c>
      <c r="J504" s="133">
        <f t="shared" si="9"/>
        <v>420.26</v>
      </c>
      <c r="K504" s="138" t="str">
        <f>IFERROR(VLOOKUP(C504,'CEDARS School FRPL'!$C$4:$H$2392, 6, FALSE), "No")</f>
        <v>Yes</v>
      </c>
      <c r="L504" s="97">
        <f>VLOOKUP($C504,'CEDARS School FRPL'!$C$4:$G$2348,3,FALSE)</f>
        <v>0.52769999999999995</v>
      </c>
      <c r="N504" s="170"/>
      <c r="O504" s="139"/>
    </row>
    <row r="505" spans="1:15">
      <c r="A505" s="78" t="s">
        <v>2442</v>
      </c>
      <c r="B505" s="78" t="s">
        <v>2715</v>
      </c>
      <c r="C505" s="3">
        <v>3303</v>
      </c>
      <c r="D505" s="75" t="s">
        <v>1638</v>
      </c>
      <c r="E505" s="103">
        <v>1258.5999999999999</v>
      </c>
      <c r="F505" s="103">
        <v>0</v>
      </c>
      <c r="G505" s="103">
        <v>95.66</v>
      </c>
      <c r="H505" s="103">
        <v>0</v>
      </c>
      <c r="I505" s="103">
        <v>0</v>
      </c>
      <c r="J505" s="133">
        <f t="shared" si="9"/>
        <v>1354.26</v>
      </c>
      <c r="K505" s="138" t="str">
        <f>IFERROR(VLOOKUP(C505,'CEDARS School FRPL'!$C$4:$H$2392, 6, FALSE), "No")</f>
        <v>No</v>
      </c>
      <c r="L505" s="97">
        <f>VLOOKUP($C505,'CEDARS School FRPL'!$C$4:$G$2348,3,FALSE)</f>
        <v>0.31680000000000003</v>
      </c>
      <c r="N505" s="170"/>
      <c r="O505" s="139"/>
    </row>
    <row r="506" spans="1:15">
      <c r="A506" s="78" t="s">
        <v>2442</v>
      </c>
      <c r="B506" s="78" t="s">
        <v>2715</v>
      </c>
      <c r="C506" s="3">
        <v>3608</v>
      </c>
      <c r="D506" s="75" t="s">
        <v>1653</v>
      </c>
      <c r="E506" s="103">
        <v>545.04</v>
      </c>
      <c r="F506" s="103">
        <v>0</v>
      </c>
      <c r="G506" s="103">
        <v>0</v>
      </c>
      <c r="H506" s="103">
        <v>0</v>
      </c>
      <c r="I506" s="103">
        <v>0</v>
      </c>
      <c r="J506" s="133">
        <f t="shared" si="9"/>
        <v>545.04</v>
      </c>
      <c r="K506" s="138" t="str">
        <f>IFERROR(VLOOKUP(C506,'CEDARS School FRPL'!$C$4:$H$2392, 6, FALSE), "No")</f>
        <v>No</v>
      </c>
      <c r="L506" s="97">
        <f>VLOOKUP($C506,'CEDARS School FRPL'!$C$4:$G$2348,3,FALSE)</f>
        <v>0.39079999999999998</v>
      </c>
      <c r="N506" s="170"/>
      <c r="O506" s="139"/>
    </row>
    <row r="507" spans="1:15">
      <c r="A507" s="78" t="s">
        <v>2442</v>
      </c>
      <c r="B507" s="78" t="s">
        <v>2715</v>
      </c>
      <c r="C507" s="3">
        <v>3854</v>
      </c>
      <c r="D507" s="75" t="s">
        <v>1658</v>
      </c>
      <c r="E507" s="103">
        <v>170.45</v>
      </c>
      <c r="F507" s="103">
        <v>0</v>
      </c>
      <c r="G507" s="103">
        <v>0.9</v>
      </c>
      <c r="H507" s="103">
        <v>0</v>
      </c>
      <c r="I507" s="103">
        <v>0</v>
      </c>
      <c r="J507" s="133">
        <f t="shared" si="9"/>
        <v>171.35</v>
      </c>
      <c r="K507" s="138" t="str">
        <f>IFERROR(VLOOKUP(C507,'CEDARS School FRPL'!$C$4:$H$2392, 6, FALSE), "No")</f>
        <v>Yes</v>
      </c>
      <c r="L507" s="97">
        <f>VLOOKUP($C507,'CEDARS School FRPL'!$C$4:$G$2348,3,FALSE)</f>
        <v>0.55089999999999995</v>
      </c>
      <c r="N507" s="170"/>
      <c r="O507" s="139"/>
    </row>
    <row r="508" spans="1:15">
      <c r="A508" s="78" t="s">
        <v>2442</v>
      </c>
      <c r="B508" s="78" t="s">
        <v>2715</v>
      </c>
      <c r="C508" s="3">
        <v>3461</v>
      </c>
      <c r="D508" s="75" t="s">
        <v>1643</v>
      </c>
      <c r="E508" s="103">
        <v>402.83</v>
      </c>
      <c r="F508" s="103">
        <v>0</v>
      </c>
      <c r="G508" s="103">
        <v>0</v>
      </c>
      <c r="H508" s="103">
        <v>0</v>
      </c>
      <c r="I508" s="103">
        <v>0</v>
      </c>
      <c r="J508" s="133">
        <f t="shared" si="9"/>
        <v>402.83</v>
      </c>
      <c r="K508" s="138" t="str">
        <f>IFERROR(VLOOKUP(C508,'CEDARS School FRPL'!$C$4:$H$2392, 6, FALSE), "No")</f>
        <v>No</v>
      </c>
      <c r="L508" s="97">
        <f>VLOOKUP($C508,'CEDARS School FRPL'!$C$4:$G$2348,3,FALSE)</f>
        <v>0.18049999999999999</v>
      </c>
      <c r="N508" s="170"/>
      <c r="O508" s="139"/>
    </row>
    <row r="509" spans="1:15">
      <c r="A509" s="78" t="s">
        <v>2442</v>
      </c>
      <c r="B509" s="78" t="s">
        <v>2715</v>
      </c>
      <c r="C509" s="3">
        <v>3605</v>
      </c>
      <c r="D509" s="75" t="s">
        <v>1650</v>
      </c>
      <c r="E509" s="103">
        <v>485.2</v>
      </c>
      <c r="F509" s="103">
        <v>0</v>
      </c>
      <c r="G509" s="103">
        <v>0</v>
      </c>
      <c r="H509" s="103">
        <v>0</v>
      </c>
      <c r="I509" s="103">
        <v>0</v>
      </c>
      <c r="J509" s="133">
        <f t="shared" si="9"/>
        <v>485.2</v>
      </c>
      <c r="K509" s="138" t="str">
        <f>IFERROR(VLOOKUP(C509,'CEDARS School FRPL'!$C$4:$H$2392, 6, FALSE), "No")</f>
        <v>No</v>
      </c>
      <c r="L509" s="97">
        <f>VLOOKUP($C509,'CEDARS School FRPL'!$C$4:$G$2348,3,FALSE)</f>
        <v>0.1983</v>
      </c>
      <c r="N509" s="170"/>
      <c r="O509" s="139"/>
    </row>
    <row r="510" spans="1:15">
      <c r="A510" s="78" t="s">
        <v>2442</v>
      </c>
      <c r="B510" s="78" t="s">
        <v>2715</v>
      </c>
      <c r="C510" s="3">
        <v>3410</v>
      </c>
      <c r="D510" s="75" t="s">
        <v>1642</v>
      </c>
      <c r="E510" s="103">
        <v>624.76</v>
      </c>
      <c r="F510" s="103">
        <v>0</v>
      </c>
      <c r="G510" s="103">
        <v>0</v>
      </c>
      <c r="H510" s="103">
        <v>0</v>
      </c>
      <c r="I510" s="103">
        <v>0</v>
      </c>
      <c r="J510" s="133">
        <f t="shared" si="9"/>
        <v>624.76</v>
      </c>
      <c r="K510" s="138" t="str">
        <f>IFERROR(VLOOKUP(C510,'CEDARS School FRPL'!$C$4:$H$2392, 6, FALSE), "No")</f>
        <v>Yes</v>
      </c>
      <c r="L510" s="97">
        <f>VLOOKUP($C510,'CEDARS School FRPL'!$C$4:$G$2348,3,FALSE)</f>
        <v>0.54979999999999996</v>
      </c>
      <c r="N510" s="170"/>
      <c r="O510" s="139"/>
    </row>
    <row r="511" spans="1:15">
      <c r="A511" s="78" t="s">
        <v>2442</v>
      </c>
      <c r="B511" s="78" t="s">
        <v>2715</v>
      </c>
      <c r="C511" s="3">
        <v>2888</v>
      </c>
      <c r="D511" s="75" t="s">
        <v>1632</v>
      </c>
      <c r="E511" s="103">
        <v>306.14</v>
      </c>
      <c r="F511" s="103">
        <v>0</v>
      </c>
      <c r="G511" s="103">
        <v>0</v>
      </c>
      <c r="H511" s="103">
        <v>0</v>
      </c>
      <c r="I511" s="103">
        <v>0</v>
      </c>
      <c r="J511" s="133">
        <f t="shared" si="9"/>
        <v>306.14</v>
      </c>
      <c r="K511" s="138" t="str">
        <f>IFERROR(VLOOKUP(C511,'CEDARS School FRPL'!$C$4:$H$2392, 6, FALSE), "No")</f>
        <v>No</v>
      </c>
      <c r="L511" s="97">
        <f>VLOOKUP($C511,'CEDARS School FRPL'!$C$4:$G$2348,3,FALSE)</f>
        <v>0.27579999999999999</v>
      </c>
      <c r="N511" s="170"/>
      <c r="O511" s="139"/>
    </row>
    <row r="512" spans="1:15">
      <c r="A512" s="78" t="s">
        <v>2442</v>
      </c>
      <c r="B512" s="78" t="s">
        <v>2715</v>
      </c>
      <c r="C512" s="3">
        <v>3186</v>
      </c>
      <c r="D512" s="75" t="s">
        <v>1635</v>
      </c>
      <c r="E512" s="103">
        <v>490.07</v>
      </c>
      <c r="F512" s="103">
        <v>0</v>
      </c>
      <c r="G512" s="103">
        <v>0</v>
      </c>
      <c r="H512" s="103">
        <v>0</v>
      </c>
      <c r="I512" s="103">
        <v>0</v>
      </c>
      <c r="J512" s="133">
        <f t="shared" si="9"/>
        <v>490.07</v>
      </c>
      <c r="K512" s="138" t="str">
        <f>IFERROR(VLOOKUP(C512,'CEDARS School FRPL'!$C$4:$H$2392, 6, FALSE), "No")</f>
        <v>No</v>
      </c>
      <c r="L512" s="97">
        <f>VLOOKUP($C512,'CEDARS School FRPL'!$C$4:$G$2348,3,FALSE)</f>
        <v>0.32879999999999998</v>
      </c>
      <c r="N512" s="170"/>
      <c r="O512" s="139"/>
    </row>
    <row r="513" spans="1:15">
      <c r="A513" s="78" t="s">
        <v>2350</v>
      </c>
      <c r="B513" s="78" t="s">
        <v>2716</v>
      </c>
      <c r="C513" s="3">
        <v>2996</v>
      </c>
      <c r="D513" s="75" t="s">
        <v>1079</v>
      </c>
      <c r="E513" s="103">
        <v>831.42</v>
      </c>
      <c r="F513" s="103">
        <v>0</v>
      </c>
      <c r="G513" s="103">
        <v>114.6</v>
      </c>
      <c r="H513" s="103">
        <v>0</v>
      </c>
      <c r="I513" s="103">
        <v>0</v>
      </c>
      <c r="J513" s="133">
        <f t="shared" si="9"/>
        <v>946.02</v>
      </c>
      <c r="K513" s="138" t="str">
        <f>IFERROR(VLOOKUP(C513,'CEDARS School FRPL'!$C$4:$H$2392, 6, FALSE), "No")</f>
        <v>No</v>
      </c>
      <c r="L513" s="97">
        <f>VLOOKUP($C513,'CEDARS School FRPL'!$C$4:$G$2348,3,FALSE)</f>
        <v>0.3543</v>
      </c>
      <c r="N513" s="170"/>
      <c r="O513" s="139"/>
    </row>
    <row r="514" spans="1:15">
      <c r="A514" s="78" t="s">
        <v>2350</v>
      </c>
      <c r="B514" s="78" t="s">
        <v>2716</v>
      </c>
      <c r="C514" s="3">
        <v>5718</v>
      </c>
      <c r="D514" s="75" t="s">
        <v>3163</v>
      </c>
      <c r="E514" s="103">
        <v>339.86</v>
      </c>
      <c r="F514" s="103">
        <v>16.29</v>
      </c>
      <c r="G514" s="103">
        <v>0</v>
      </c>
      <c r="H514" s="103">
        <v>0</v>
      </c>
      <c r="I514" s="103">
        <v>0</v>
      </c>
      <c r="J514" s="133">
        <f t="shared" si="9"/>
        <v>356.15000000000003</v>
      </c>
      <c r="K514" s="138" t="str">
        <f>IFERROR(VLOOKUP(C514,'CEDARS School FRPL'!$C$4:$H$2392, 6, FALSE), "No")</f>
        <v>Yes</v>
      </c>
      <c r="L514" s="97">
        <f>VLOOKUP($C514,'CEDARS School FRPL'!$C$4:$G$2348,3,FALSE)</f>
        <v>0.52280000000000004</v>
      </c>
      <c r="N514" s="170"/>
      <c r="O514" s="139"/>
    </row>
    <row r="515" spans="1:15">
      <c r="A515" s="78" t="s">
        <v>2350</v>
      </c>
      <c r="B515" s="78" t="s">
        <v>2716</v>
      </c>
      <c r="C515" s="3">
        <v>5097</v>
      </c>
      <c r="D515" s="75" t="s">
        <v>1082</v>
      </c>
      <c r="E515" s="103">
        <v>115.38</v>
      </c>
      <c r="F515" s="103">
        <v>0</v>
      </c>
      <c r="G515" s="103">
        <v>0</v>
      </c>
      <c r="H515" s="103">
        <v>12.71</v>
      </c>
      <c r="I515" s="103">
        <v>0</v>
      </c>
      <c r="J515" s="133">
        <f t="shared" si="9"/>
        <v>128.09</v>
      </c>
      <c r="K515" s="138" t="str">
        <f>IFERROR(VLOOKUP(C515,'CEDARS School FRPL'!$C$4:$H$2392, 6, FALSE), "No")</f>
        <v>Yes</v>
      </c>
      <c r="L515" s="97">
        <f>VLOOKUP($C515,'CEDARS School FRPL'!$C$4:$G$2348,3,FALSE)</f>
        <v>0.62339999999999995</v>
      </c>
      <c r="N515" s="170"/>
      <c r="O515" s="139"/>
    </row>
    <row r="516" spans="1:15">
      <c r="A516" s="78" t="s">
        <v>2350</v>
      </c>
      <c r="B516" s="78" t="s">
        <v>2716</v>
      </c>
      <c r="C516" s="3">
        <v>2741</v>
      </c>
      <c r="D516" s="75" t="s">
        <v>474</v>
      </c>
      <c r="E516" s="103">
        <v>324.14</v>
      </c>
      <c r="F516" s="103">
        <v>0</v>
      </c>
      <c r="G516" s="103">
        <v>0</v>
      </c>
      <c r="H516" s="103">
        <v>0</v>
      </c>
      <c r="I516" s="103">
        <v>0</v>
      </c>
      <c r="J516" s="133">
        <f t="shared" ref="J516:J579" si="10">SUM(E516:I516)</f>
        <v>324.14</v>
      </c>
      <c r="K516" s="138" t="str">
        <f>IFERROR(VLOOKUP(C516,'CEDARS School FRPL'!$C$4:$H$2392, 6, FALSE), "No")</f>
        <v>No</v>
      </c>
      <c r="L516" s="97">
        <f>VLOOKUP($C516,'CEDARS School FRPL'!$C$4:$G$2348,3,FALSE)</f>
        <v>0.38800000000000001</v>
      </c>
      <c r="N516" s="170"/>
      <c r="O516" s="139"/>
    </row>
    <row r="517" spans="1:15">
      <c r="A517" s="78" t="s">
        <v>2350</v>
      </c>
      <c r="B517" s="78" t="s">
        <v>2716</v>
      </c>
      <c r="C517" s="3">
        <v>2453</v>
      </c>
      <c r="D517" s="75" t="s">
        <v>1078</v>
      </c>
      <c r="E517" s="103">
        <v>762.24</v>
      </c>
      <c r="F517" s="103">
        <v>0</v>
      </c>
      <c r="G517" s="103">
        <v>0</v>
      </c>
      <c r="H517" s="103">
        <v>0</v>
      </c>
      <c r="I517" s="103">
        <v>0</v>
      </c>
      <c r="J517" s="133">
        <f t="shared" si="10"/>
        <v>762.24</v>
      </c>
      <c r="K517" s="138" t="str">
        <f>IFERROR(VLOOKUP(C517,'CEDARS School FRPL'!$C$4:$H$2392, 6, FALSE), "No")</f>
        <v>No</v>
      </c>
      <c r="L517" s="97">
        <f>VLOOKUP($C517,'CEDARS School FRPL'!$C$4:$G$2348,3,FALSE)</f>
        <v>0.48799999999999999</v>
      </c>
      <c r="N517" s="170"/>
      <c r="O517" s="139"/>
    </row>
    <row r="518" spans="1:15">
      <c r="A518" s="78" t="s">
        <v>2350</v>
      </c>
      <c r="B518" s="78" t="s">
        <v>2716</v>
      </c>
      <c r="C518" s="3">
        <v>3596</v>
      </c>
      <c r="D518" s="75" t="s">
        <v>1080</v>
      </c>
      <c r="E518" s="103">
        <v>339.77</v>
      </c>
      <c r="F518" s="103">
        <v>0</v>
      </c>
      <c r="G518" s="103">
        <v>0</v>
      </c>
      <c r="H518" s="103">
        <v>0</v>
      </c>
      <c r="I518" s="103">
        <v>0</v>
      </c>
      <c r="J518" s="133">
        <f t="shared" si="10"/>
        <v>339.77</v>
      </c>
      <c r="K518" s="138" t="str">
        <f>IFERROR(VLOOKUP(C518,'CEDARS School FRPL'!$C$4:$H$2392, 6, FALSE), "No")</f>
        <v>Yes</v>
      </c>
      <c r="L518" s="97">
        <f>VLOOKUP($C518,'CEDARS School FRPL'!$C$4:$G$2348,3,FALSE)</f>
        <v>0.4995</v>
      </c>
      <c r="N518" s="170"/>
      <c r="O518" s="139"/>
    </row>
    <row r="519" spans="1:15">
      <c r="A519" s="78" t="s">
        <v>2350</v>
      </c>
      <c r="B519" s="78" t="s">
        <v>2716</v>
      </c>
      <c r="C519" s="3">
        <v>4411</v>
      </c>
      <c r="D519" s="75" t="s">
        <v>1081</v>
      </c>
      <c r="E519" s="103">
        <v>402.43</v>
      </c>
      <c r="F519" s="103">
        <v>16.68</v>
      </c>
      <c r="G519" s="103">
        <v>0</v>
      </c>
      <c r="H519" s="103">
        <v>0</v>
      </c>
      <c r="I519" s="103">
        <v>0</v>
      </c>
      <c r="J519" s="133">
        <f t="shared" si="10"/>
        <v>419.11</v>
      </c>
      <c r="K519" s="138" t="str">
        <f>IFERROR(VLOOKUP(C519,'CEDARS School FRPL'!$C$4:$H$2392, 6, FALSE), "No")</f>
        <v>No</v>
      </c>
      <c r="L519" s="97">
        <f>VLOOKUP($C519,'CEDARS School FRPL'!$C$4:$G$2348,3,FALSE)</f>
        <v>0.31869999999999998</v>
      </c>
      <c r="N519" s="170"/>
      <c r="O519" s="139"/>
    </row>
    <row r="520" spans="1:15">
      <c r="A520" s="78" t="s">
        <v>2303</v>
      </c>
      <c r="B520" s="78" t="s">
        <v>2717</v>
      </c>
      <c r="C520" s="3">
        <v>5715</v>
      </c>
      <c r="D520" s="75" t="s">
        <v>3164</v>
      </c>
      <c r="E520" s="103">
        <v>68.81</v>
      </c>
      <c r="F520" s="103">
        <v>0</v>
      </c>
      <c r="G520" s="103">
        <v>0</v>
      </c>
      <c r="H520" s="103">
        <v>0</v>
      </c>
      <c r="I520" s="103">
        <v>0</v>
      </c>
      <c r="J520" s="133">
        <f t="shared" si="10"/>
        <v>68.81</v>
      </c>
      <c r="K520" s="138" t="str">
        <f>IFERROR(VLOOKUP(C520,'CEDARS School FRPL'!$C$4:$H$2392, 6, FALSE), "No")</f>
        <v>Yes</v>
      </c>
      <c r="L520" s="97">
        <f>VLOOKUP($C520,'CEDARS School FRPL'!$C$4:$G$2348,3,FALSE)</f>
        <v>0.71709999999999996</v>
      </c>
      <c r="N520" s="170"/>
      <c r="O520" s="139"/>
    </row>
    <row r="521" spans="1:15">
      <c r="A521" s="78" t="s">
        <v>2303</v>
      </c>
      <c r="B521" s="78" t="s">
        <v>2717</v>
      </c>
      <c r="C521" s="3">
        <v>1629</v>
      </c>
      <c r="D521" s="75" t="s">
        <v>489</v>
      </c>
      <c r="E521" s="103">
        <v>23.91</v>
      </c>
      <c r="F521" s="103">
        <v>0</v>
      </c>
      <c r="G521" s="103">
        <v>0</v>
      </c>
      <c r="H521" s="103">
        <v>0</v>
      </c>
      <c r="I521" s="103">
        <v>0</v>
      </c>
      <c r="J521" s="133">
        <f t="shared" si="10"/>
        <v>23.91</v>
      </c>
      <c r="K521" s="138" t="str">
        <f>IFERROR(VLOOKUP(C521,'CEDARS School FRPL'!$C$4:$H$2392, 6, FALSE), "No")</f>
        <v>Yes</v>
      </c>
      <c r="L521" s="97">
        <f>VLOOKUP($C521,'CEDARS School FRPL'!$C$4:$G$2348,3,FALSE)</f>
        <v>0.79849999999999999</v>
      </c>
      <c r="N521" s="170"/>
      <c r="O521" s="139"/>
    </row>
    <row r="522" spans="1:15">
      <c r="A522" t="s">
        <v>2303</v>
      </c>
      <c r="B522" s="78" t="s">
        <v>2717</v>
      </c>
      <c r="C522" s="3">
        <v>5416</v>
      </c>
      <c r="D522" s="75" t="s">
        <v>493</v>
      </c>
      <c r="E522" s="103">
        <v>0</v>
      </c>
      <c r="F522" s="103">
        <v>0</v>
      </c>
      <c r="G522" s="103">
        <v>0.17</v>
      </c>
      <c r="H522" s="103">
        <v>52.57</v>
      </c>
      <c r="I522" s="103">
        <v>0</v>
      </c>
      <c r="J522" s="133">
        <f t="shared" si="10"/>
        <v>52.74</v>
      </c>
      <c r="K522" s="138" t="str">
        <f>IFERROR(VLOOKUP(C522,'CEDARS School FRPL'!$C$4:$H$2392, 6, FALSE), "No")</f>
        <v>Yes</v>
      </c>
      <c r="L522" s="97">
        <f>VLOOKUP($C522,'CEDARS School FRPL'!$C$4:$G$2348,3,FALSE)</f>
        <v>0.84619999999999995</v>
      </c>
      <c r="N522" s="170"/>
      <c r="O522" s="139"/>
    </row>
    <row r="523" spans="1:15">
      <c r="A523" s="78" t="s">
        <v>2303</v>
      </c>
      <c r="B523" s="78" t="s">
        <v>2717</v>
      </c>
      <c r="C523" s="3">
        <v>3217</v>
      </c>
      <c r="D523" s="75" t="s">
        <v>491</v>
      </c>
      <c r="E523" s="103">
        <v>657.59</v>
      </c>
      <c r="F523" s="103">
        <v>9</v>
      </c>
      <c r="G523" s="103">
        <v>0</v>
      </c>
      <c r="H523" s="103">
        <v>0</v>
      </c>
      <c r="I523" s="103">
        <v>0</v>
      </c>
      <c r="J523" s="133">
        <f t="shared" si="10"/>
        <v>666.59</v>
      </c>
      <c r="K523" s="138" t="str">
        <f>IFERROR(VLOOKUP(C523,'CEDARS School FRPL'!$C$4:$H$2392, 6, FALSE), "No")</f>
        <v>Yes</v>
      </c>
      <c r="L523" s="97">
        <f>VLOOKUP($C523,'CEDARS School FRPL'!$C$4:$G$2348,3,FALSE)</f>
        <v>0.72319999999999995</v>
      </c>
      <c r="N523" s="170"/>
      <c r="O523" s="139"/>
    </row>
    <row r="524" spans="1:15">
      <c r="A524" s="78" t="s">
        <v>2303</v>
      </c>
      <c r="B524" s="78" t="s">
        <v>2717</v>
      </c>
      <c r="C524" s="3">
        <v>2137</v>
      </c>
      <c r="D524" s="75" t="s">
        <v>490</v>
      </c>
      <c r="E524" s="103">
        <v>447.8</v>
      </c>
      <c r="F524" s="103">
        <v>0</v>
      </c>
      <c r="G524" s="103">
        <v>58.07</v>
      </c>
      <c r="H524" s="103">
        <v>0</v>
      </c>
      <c r="I524" s="103">
        <v>0</v>
      </c>
      <c r="J524" s="133">
        <f t="shared" si="10"/>
        <v>505.87</v>
      </c>
      <c r="K524" s="138" t="str">
        <f>IFERROR(VLOOKUP(C524,'CEDARS School FRPL'!$C$4:$H$2392, 6, FALSE), "No")</f>
        <v>Yes</v>
      </c>
      <c r="L524" s="97">
        <f>VLOOKUP($C524,'CEDARS School FRPL'!$C$4:$G$2348,3,FALSE)</f>
        <v>0.72350000000000003</v>
      </c>
      <c r="N524" s="170"/>
      <c r="O524" s="139"/>
    </row>
    <row r="525" spans="1:15">
      <c r="A525" s="78" t="s">
        <v>2303</v>
      </c>
      <c r="B525" s="78" t="s">
        <v>2717</v>
      </c>
      <c r="C525" s="3">
        <v>4245</v>
      </c>
      <c r="D525" s="75" t="s">
        <v>492</v>
      </c>
      <c r="E525" s="103">
        <v>363.96</v>
      </c>
      <c r="F525" s="103">
        <v>0</v>
      </c>
      <c r="G525" s="103">
        <v>0</v>
      </c>
      <c r="H525" s="103">
        <v>0</v>
      </c>
      <c r="I525" s="103">
        <v>0</v>
      </c>
      <c r="J525" s="133">
        <f t="shared" si="10"/>
        <v>363.96</v>
      </c>
      <c r="K525" s="138" t="str">
        <f>IFERROR(VLOOKUP(C525,'CEDARS School FRPL'!$C$4:$H$2392, 6, FALSE), "No")</f>
        <v>Yes</v>
      </c>
      <c r="L525" s="97">
        <f>VLOOKUP($C525,'CEDARS School FRPL'!$C$4:$G$2348,3,FALSE)</f>
        <v>0.78580000000000005</v>
      </c>
      <c r="N525" s="170"/>
      <c r="O525" s="139"/>
    </row>
    <row r="526" spans="1:15">
      <c r="A526" s="78" t="s">
        <v>2514</v>
      </c>
      <c r="B526" s="78" t="s">
        <v>2718</v>
      </c>
      <c r="C526" s="3">
        <v>2207</v>
      </c>
      <c r="D526" s="75" t="s">
        <v>2128</v>
      </c>
      <c r="E526" s="103">
        <v>77.760000000000005</v>
      </c>
      <c r="F526" s="103">
        <v>0</v>
      </c>
      <c r="G526" s="103">
        <v>1.1100000000000001</v>
      </c>
      <c r="H526" s="103">
        <v>0</v>
      </c>
      <c r="I526" s="103">
        <v>0</v>
      </c>
      <c r="J526" s="133">
        <f t="shared" si="10"/>
        <v>78.87</v>
      </c>
      <c r="K526" s="138" t="str">
        <f>IFERROR(VLOOKUP(C526,'CEDARS School FRPL'!$C$4:$H$2392, 6, FALSE), "No")</f>
        <v>Yes</v>
      </c>
      <c r="L526" s="97">
        <f>VLOOKUP($C526,'CEDARS School FRPL'!$C$4:$G$2348,3,FALSE)</f>
        <v>0.60070000000000001</v>
      </c>
      <c r="N526" s="170"/>
      <c r="O526" s="139"/>
    </row>
    <row r="527" spans="1:15">
      <c r="A527" s="78" t="s">
        <v>2244</v>
      </c>
      <c r="B527" s="78" t="s">
        <v>2719</v>
      </c>
      <c r="C527" s="3">
        <v>3317</v>
      </c>
      <c r="D527" s="75" t="s">
        <v>102</v>
      </c>
      <c r="E527" s="103">
        <v>168.21</v>
      </c>
      <c r="F527" s="103">
        <v>0</v>
      </c>
      <c r="G527" s="103">
        <v>4.9400000000000004</v>
      </c>
      <c r="H527" s="103">
        <v>0</v>
      </c>
      <c r="I527" s="103">
        <v>0</v>
      </c>
      <c r="J527" s="133">
        <f t="shared" si="10"/>
        <v>173.15</v>
      </c>
      <c r="K527" s="138" t="str">
        <f>IFERROR(VLOOKUP(C527,'CEDARS School FRPL'!$C$4:$H$2392, 6, FALSE), "No")</f>
        <v>Yes</v>
      </c>
      <c r="L527" s="97">
        <f>VLOOKUP($C527,'CEDARS School FRPL'!$C$4:$G$2348,3,FALSE)</f>
        <v>0.65539999999999998</v>
      </c>
      <c r="N527" s="170"/>
      <c r="O527" s="139"/>
    </row>
    <row r="528" spans="1:15">
      <c r="A528" s="78" t="s">
        <v>2244</v>
      </c>
      <c r="B528" s="78" t="s">
        <v>2719</v>
      </c>
      <c r="C528" s="3">
        <v>2688</v>
      </c>
      <c r="D528" s="75" t="s">
        <v>101</v>
      </c>
      <c r="E528" s="103">
        <v>208.93</v>
      </c>
      <c r="F528" s="103">
        <v>0</v>
      </c>
      <c r="G528" s="103">
        <v>0</v>
      </c>
      <c r="H528" s="103">
        <v>0</v>
      </c>
      <c r="I528" s="103">
        <v>0</v>
      </c>
      <c r="J528" s="133">
        <f t="shared" si="10"/>
        <v>208.93</v>
      </c>
      <c r="K528" s="138" t="str">
        <f>IFERROR(VLOOKUP(C528,'CEDARS School FRPL'!$C$4:$H$2392, 6, FALSE), "No")</f>
        <v>Yes</v>
      </c>
      <c r="L528" s="97">
        <f>VLOOKUP($C528,'CEDARS School FRPL'!$C$4:$G$2348,3,FALSE)</f>
        <v>0.71840000000000004</v>
      </c>
      <c r="N528" s="170"/>
      <c r="O528" s="139"/>
    </row>
    <row r="529" spans="1:15">
      <c r="A529" s="78" t="s">
        <v>2321</v>
      </c>
      <c r="B529" s="78" t="s">
        <v>2720</v>
      </c>
      <c r="C529" s="3">
        <v>3430</v>
      </c>
      <c r="D529" s="75" t="s">
        <v>686</v>
      </c>
      <c r="E529" s="103">
        <v>402.35</v>
      </c>
      <c r="F529" s="103">
        <v>0</v>
      </c>
      <c r="G529" s="103">
        <v>0</v>
      </c>
      <c r="H529" s="103">
        <v>0</v>
      </c>
      <c r="I529" s="103">
        <v>0</v>
      </c>
      <c r="J529" s="133">
        <f t="shared" si="10"/>
        <v>402.35</v>
      </c>
      <c r="K529" s="138" t="str">
        <f>IFERROR(VLOOKUP(C529,'CEDARS School FRPL'!$C$4:$H$2392, 6, FALSE), "No")</f>
        <v>No</v>
      </c>
      <c r="L529" s="97">
        <f>VLOOKUP($C529,'CEDARS School FRPL'!$C$4:$G$2348,3,FALSE)</f>
        <v>0.22359999999999999</v>
      </c>
      <c r="N529" s="170"/>
      <c r="O529" s="139"/>
    </row>
    <row r="530" spans="1:15">
      <c r="A530" s="78" t="s">
        <v>2321</v>
      </c>
      <c r="B530" s="78" t="s">
        <v>2720</v>
      </c>
      <c r="C530" s="3">
        <v>2980</v>
      </c>
      <c r="D530" s="75" t="s">
        <v>684</v>
      </c>
      <c r="E530" s="103">
        <v>425.77</v>
      </c>
      <c r="F530" s="103">
        <v>0</v>
      </c>
      <c r="G530" s="103">
        <v>0</v>
      </c>
      <c r="H530" s="103">
        <v>0</v>
      </c>
      <c r="I530" s="103">
        <v>0</v>
      </c>
      <c r="J530" s="133">
        <f t="shared" si="10"/>
        <v>425.77</v>
      </c>
      <c r="K530" s="138" t="str">
        <f>IFERROR(VLOOKUP(C530,'CEDARS School FRPL'!$C$4:$H$2392, 6, FALSE), "No")</f>
        <v>No</v>
      </c>
      <c r="L530" s="97">
        <f>VLOOKUP($C530,'CEDARS School FRPL'!$C$4:$G$2348,3,FALSE)</f>
        <v>0.35949999999999999</v>
      </c>
      <c r="N530" s="170"/>
      <c r="O530" s="139"/>
    </row>
    <row r="531" spans="1:15">
      <c r="A531" s="78" t="s">
        <v>2321</v>
      </c>
      <c r="B531" s="78" t="s">
        <v>2720</v>
      </c>
      <c r="C531" s="3">
        <v>4210</v>
      </c>
      <c r="D531" s="75" t="s">
        <v>689</v>
      </c>
      <c r="E531" s="103">
        <v>524.55999999999995</v>
      </c>
      <c r="F531" s="103">
        <v>0</v>
      </c>
      <c r="G531" s="103">
        <v>0</v>
      </c>
      <c r="H531" s="103">
        <v>0</v>
      </c>
      <c r="I531" s="103">
        <v>0</v>
      </c>
      <c r="J531" s="133">
        <f t="shared" si="10"/>
        <v>524.55999999999995</v>
      </c>
      <c r="K531" s="138" t="str">
        <f>IFERROR(VLOOKUP(C531,'CEDARS School FRPL'!$C$4:$H$2392, 6, FALSE), "No")</f>
        <v>No</v>
      </c>
      <c r="L531" s="97">
        <f>VLOOKUP($C531,'CEDARS School FRPL'!$C$4:$G$2348,3,FALSE)</f>
        <v>0.34110000000000001</v>
      </c>
      <c r="N531" s="170"/>
      <c r="O531" s="139"/>
    </row>
    <row r="532" spans="1:15">
      <c r="A532" s="78" t="s">
        <v>2321</v>
      </c>
      <c r="B532" s="78" t="s">
        <v>2720</v>
      </c>
      <c r="C532" s="3">
        <v>3330</v>
      </c>
      <c r="D532" s="75" t="s">
        <v>685</v>
      </c>
      <c r="E532" s="103">
        <v>1209.51</v>
      </c>
      <c r="F532" s="103">
        <v>0</v>
      </c>
      <c r="G532" s="103">
        <v>121.80000000000001</v>
      </c>
      <c r="H532" s="103">
        <v>23.86</v>
      </c>
      <c r="I532" s="103">
        <v>0</v>
      </c>
      <c r="J532" s="133">
        <f t="shared" si="10"/>
        <v>1355.1699999999998</v>
      </c>
      <c r="K532" s="138" t="str">
        <f>IFERROR(VLOOKUP(C532,'CEDARS School FRPL'!$C$4:$H$2392, 6, FALSE), "No")</f>
        <v>No</v>
      </c>
      <c r="L532" s="97">
        <f>VLOOKUP($C532,'CEDARS School FRPL'!$C$4:$G$2348,3,FALSE)</f>
        <v>0.27329999999999999</v>
      </c>
      <c r="N532" s="170"/>
      <c r="O532" s="139"/>
    </row>
    <row r="533" spans="1:15">
      <c r="A533" t="s">
        <v>2321</v>
      </c>
      <c r="B533" s="78" t="s">
        <v>2720</v>
      </c>
      <c r="C533" s="3">
        <v>5491</v>
      </c>
      <c r="D533" s="75" t="s">
        <v>3165</v>
      </c>
      <c r="E533" s="103">
        <v>0</v>
      </c>
      <c r="F533" s="103">
        <v>39.57</v>
      </c>
      <c r="G533" s="103">
        <v>0</v>
      </c>
      <c r="H533" s="103">
        <v>0</v>
      </c>
      <c r="I533" s="103">
        <v>0</v>
      </c>
      <c r="J533" s="133">
        <f t="shared" si="10"/>
        <v>39.57</v>
      </c>
      <c r="K533" s="138" t="str">
        <f>IFERROR(VLOOKUP(C533,'CEDARS School FRPL'!$C$4:$H$2392, 6, FALSE), "No")</f>
        <v>No</v>
      </c>
      <c r="L533" s="97">
        <f>VLOOKUP($C533,'CEDARS School FRPL'!$C$4:$G$2348,3,FALSE)</f>
        <v>0.16070000000000001</v>
      </c>
      <c r="N533" s="170"/>
      <c r="O533" s="139"/>
    </row>
    <row r="534" spans="1:15">
      <c r="A534" s="78" t="s">
        <v>2321</v>
      </c>
      <c r="B534" s="78" t="s">
        <v>2720</v>
      </c>
      <c r="C534" s="3">
        <v>3739</v>
      </c>
      <c r="D534" s="75" t="s">
        <v>688</v>
      </c>
      <c r="E534" s="103">
        <v>341.21</v>
      </c>
      <c r="F534" s="103">
        <v>0</v>
      </c>
      <c r="G534" s="103">
        <v>0</v>
      </c>
      <c r="H534" s="103">
        <v>0</v>
      </c>
      <c r="I534" s="103">
        <v>0</v>
      </c>
      <c r="J534" s="133">
        <f t="shared" si="10"/>
        <v>341.21</v>
      </c>
      <c r="K534" s="138" t="str">
        <f>IFERROR(VLOOKUP(C534,'CEDARS School FRPL'!$C$4:$H$2392, 6, FALSE), "No")</f>
        <v>No</v>
      </c>
      <c r="L534" s="97">
        <f>VLOOKUP($C534,'CEDARS School FRPL'!$C$4:$G$2348,3,FALSE)</f>
        <v>0.3342</v>
      </c>
      <c r="N534" s="170"/>
      <c r="O534" s="139"/>
    </row>
    <row r="535" spans="1:15">
      <c r="A535" s="78" t="s">
        <v>2321</v>
      </c>
      <c r="B535" s="78" t="s">
        <v>2720</v>
      </c>
      <c r="C535" s="3">
        <v>1523</v>
      </c>
      <c r="D535" s="75" t="s">
        <v>683</v>
      </c>
      <c r="E535" s="103">
        <v>7.71</v>
      </c>
      <c r="F535" s="103">
        <v>0</v>
      </c>
      <c r="G535" s="103">
        <v>0</v>
      </c>
      <c r="H535" s="103">
        <v>0</v>
      </c>
      <c r="I535" s="103">
        <v>0</v>
      </c>
      <c r="J535" s="133">
        <f t="shared" si="10"/>
        <v>7.71</v>
      </c>
      <c r="K535" s="138" t="str">
        <f>IFERROR(VLOOKUP(C535,'CEDARS School FRPL'!$C$4:$H$2392, 6, FALSE), "No")</f>
        <v>No</v>
      </c>
      <c r="L535" s="97">
        <f>VLOOKUP($C535,'CEDARS School FRPL'!$C$4:$G$2348,3,FALSE)</f>
        <v>0.48149999999999998</v>
      </c>
      <c r="N535" s="170"/>
      <c r="O535" s="139"/>
    </row>
    <row r="536" spans="1:15">
      <c r="A536" s="78" t="s">
        <v>2321</v>
      </c>
      <c r="B536" s="78" t="s">
        <v>2720</v>
      </c>
      <c r="C536" s="3">
        <v>4289</v>
      </c>
      <c r="D536" s="75" t="s">
        <v>690</v>
      </c>
      <c r="E536" s="103">
        <v>393.98</v>
      </c>
      <c r="F536" s="103">
        <v>0</v>
      </c>
      <c r="G536" s="103">
        <v>0</v>
      </c>
      <c r="H536" s="103">
        <v>0</v>
      </c>
      <c r="I536" s="103">
        <v>0</v>
      </c>
      <c r="J536" s="133">
        <f t="shared" si="10"/>
        <v>393.98</v>
      </c>
      <c r="K536" s="138" t="str">
        <f>IFERROR(VLOOKUP(C536,'CEDARS School FRPL'!$C$4:$H$2392, 6, FALSE), "No")</f>
        <v>No</v>
      </c>
      <c r="L536" s="97">
        <f>VLOOKUP($C536,'CEDARS School FRPL'!$C$4:$G$2348,3,FALSE)</f>
        <v>0.31690000000000002</v>
      </c>
      <c r="N536" s="170"/>
      <c r="O536" s="139"/>
    </row>
    <row r="537" spans="1:15">
      <c r="A537" s="78" t="s">
        <v>2321</v>
      </c>
      <c r="B537" s="78" t="s">
        <v>2720</v>
      </c>
      <c r="C537" s="3">
        <v>4550</v>
      </c>
      <c r="D537" s="75" t="s">
        <v>691</v>
      </c>
      <c r="E537" s="103">
        <v>459.83</v>
      </c>
      <c r="F537" s="103">
        <v>0</v>
      </c>
      <c r="G537" s="103">
        <v>0</v>
      </c>
      <c r="H537" s="103">
        <v>0</v>
      </c>
      <c r="I537" s="103">
        <v>0</v>
      </c>
      <c r="J537" s="133">
        <f t="shared" si="10"/>
        <v>459.83</v>
      </c>
      <c r="K537" s="138" t="str">
        <f>IFERROR(VLOOKUP(C537,'CEDARS School FRPL'!$C$4:$H$2392, 6, FALSE), "No")</f>
        <v>No</v>
      </c>
      <c r="L537" s="97">
        <f>VLOOKUP($C537,'CEDARS School FRPL'!$C$4:$G$2348,3,FALSE)</f>
        <v>0.28449999999999998</v>
      </c>
      <c r="N537" s="170"/>
      <c r="O537" s="139"/>
    </row>
    <row r="538" spans="1:15">
      <c r="A538" s="78" t="s">
        <v>2321</v>
      </c>
      <c r="B538" s="78" t="s">
        <v>2720</v>
      </c>
      <c r="C538" s="3">
        <v>3585</v>
      </c>
      <c r="D538" s="75" t="s">
        <v>687</v>
      </c>
      <c r="E538" s="103">
        <v>410.33</v>
      </c>
      <c r="F538" s="103">
        <v>0</v>
      </c>
      <c r="G538" s="103">
        <v>0</v>
      </c>
      <c r="H538" s="103">
        <v>0</v>
      </c>
      <c r="I538" s="103">
        <v>0</v>
      </c>
      <c r="J538" s="133">
        <f t="shared" si="10"/>
        <v>410.33</v>
      </c>
      <c r="K538" s="138" t="str">
        <f>IFERROR(VLOOKUP(C538,'CEDARS School FRPL'!$C$4:$H$2392, 6, FALSE), "No")</f>
        <v>No</v>
      </c>
      <c r="L538" s="97">
        <f>VLOOKUP($C538,'CEDARS School FRPL'!$C$4:$G$2348,3,FALSE)</f>
        <v>0.21970000000000001</v>
      </c>
      <c r="N538" s="170"/>
      <c r="O538" s="139"/>
    </row>
    <row r="539" spans="1:15">
      <c r="A539" t="s">
        <v>2295</v>
      </c>
      <c r="B539" s="78" t="s">
        <v>2721</v>
      </c>
      <c r="C539" s="3">
        <v>4229</v>
      </c>
      <c r="D539" s="75" t="s">
        <v>455</v>
      </c>
      <c r="E539" s="103">
        <v>0</v>
      </c>
      <c r="F539" s="103">
        <v>0</v>
      </c>
      <c r="G539" s="103">
        <v>0</v>
      </c>
      <c r="H539" s="103">
        <v>0</v>
      </c>
      <c r="I539" s="103">
        <v>0</v>
      </c>
      <c r="J539" s="133">
        <f t="shared" si="10"/>
        <v>0</v>
      </c>
      <c r="K539" s="138" t="str">
        <f>IFERROR(VLOOKUP(C539,'CEDARS School FRPL'!$C$4:$H$2392, 6, FALSE), "No")</f>
        <v>No</v>
      </c>
      <c r="L539" s="97">
        <f>VLOOKUP($C539,'CEDARS School FRPL'!$C$4:$G$2348,3,FALSE)</f>
        <v>0.38579999999999998</v>
      </c>
      <c r="N539" s="170"/>
      <c r="O539" s="139"/>
    </row>
    <row r="540" spans="1:15">
      <c r="A540" s="78" t="s">
        <v>2295</v>
      </c>
      <c r="B540" s="78" t="s">
        <v>2721</v>
      </c>
      <c r="C540" s="3">
        <v>2793</v>
      </c>
      <c r="D540" s="75" t="s">
        <v>451</v>
      </c>
      <c r="E540" s="103">
        <v>484</v>
      </c>
      <c r="F540" s="103">
        <v>0</v>
      </c>
      <c r="G540" s="103">
        <v>0</v>
      </c>
      <c r="H540" s="103">
        <v>0</v>
      </c>
      <c r="I540" s="103">
        <v>0</v>
      </c>
      <c r="J540" s="133">
        <f t="shared" si="10"/>
        <v>484</v>
      </c>
      <c r="K540" s="138" t="str">
        <f>IFERROR(VLOOKUP(C540,'CEDARS School FRPL'!$C$4:$H$2392, 6, FALSE), "No")</f>
        <v>Yes</v>
      </c>
      <c r="L540" s="97">
        <f>VLOOKUP($C540,'CEDARS School FRPL'!$C$4:$G$2348,3,FALSE)</f>
        <v>0.57450000000000001</v>
      </c>
      <c r="N540" s="170"/>
      <c r="O540" s="139"/>
    </row>
    <row r="541" spans="1:15">
      <c r="A541" s="78" t="s">
        <v>2295</v>
      </c>
      <c r="B541" s="78" t="s">
        <v>2721</v>
      </c>
      <c r="C541" s="3">
        <v>2920</v>
      </c>
      <c r="D541" s="75" t="s">
        <v>452</v>
      </c>
      <c r="E541" s="103">
        <v>828.89</v>
      </c>
      <c r="F541" s="103">
        <v>0</v>
      </c>
      <c r="G541" s="103">
        <v>55.239999999999995</v>
      </c>
      <c r="H541" s="103">
        <v>0</v>
      </c>
      <c r="I541" s="103">
        <v>0</v>
      </c>
      <c r="J541" s="133">
        <f t="shared" si="10"/>
        <v>884.13</v>
      </c>
      <c r="K541" s="138" t="str">
        <f>IFERROR(VLOOKUP(C541,'CEDARS School FRPL'!$C$4:$H$2392, 6, FALSE), "No")</f>
        <v>Yes</v>
      </c>
      <c r="L541" s="97">
        <f>VLOOKUP($C541,'CEDARS School FRPL'!$C$4:$G$2348,3,FALSE)</f>
        <v>0.55010000000000003</v>
      </c>
      <c r="N541" s="170"/>
      <c r="O541" s="139"/>
    </row>
    <row r="542" spans="1:15">
      <c r="A542" s="75" t="s">
        <v>2295</v>
      </c>
      <c r="B542" s="78" t="s">
        <v>2721</v>
      </c>
      <c r="C542" s="3">
        <v>3373</v>
      </c>
      <c r="D542" s="75" t="s">
        <v>454</v>
      </c>
      <c r="E542" s="103">
        <v>454.73</v>
      </c>
      <c r="F542" s="103">
        <v>0</v>
      </c>
      <c r="G542" s="103">
        <v>0</v>
      </c>
      <c r="H542" s="103">
        <v>0</v>
      </c>
      <c r="I542" s="103">
        <v>0</v>
      </c>
      <c r="J542" s="133">
        <f t="shared" si="10"/>
        <v>454.73</v>
      </c>
      <c r="K542" s="138" t="str">
        <f>IFERROR(VLOOKUP(C542,'CEDARS School FRPL'!$C$4:$H$2392, 6, FALSE), "No")</f>
        <v>Yes</v>
      </c>
      <c r="L542" s="97">
        <f>VLOOKUP($C542,'CEDARS School FRPL'!$C$4:$G$2348,3,FALSE)</f>
        <v>0.58809999999999996</v>
      </c>
      <c r="N542" s="170"/>
      <c r="O542" s="139"/>
    </row>
    <row r="543" spans="1:15">
      <c r="A543" s="78" t="s">
        <v>2295</v>
      </c>
      <c r="B543" s="78" t="s">
        <v>2721</v>
      </c>
      <c r="C543" s="3">
        <v>3092</v>
      </c>
      <c r="D543" s="75" t="s">
        <v>453</v>
      </c>
      <c r="E543" s="103">
        <v>466.29</v>
      </c>
      <c r="F543" s="103">
        <v>0</v>
      </c>
      <c r="G543" s="103">
        <v>0</v>
      </c>
      <c r="H543" s="103">
        <v>0</v>
      </c>
      <c r="I543" s="103">
        <v>0</v>
      </c>
      <c r="J543" s="133">
        <f t="shared" si="10"/>
        <v>466.29</v>
      </c>
      <c r="K543" s="138" t="str">
        <f>IFERROR(VLOOKUP(C543,'CEDARS School FRPL'!$C$4:$H$2392, 6, FALSE), "No")</f>
        <v>Yes</v>
      </c>
      <c r="L543" s="97">
        <f>VLOOKUP($C543,'CEDARS School FRPL'!$C$4:$G$2348,3,FALSE)</f>
        <v>0.59650000000000003</v>
      </c>
      <c r="N543" s="170"/>
      <c r="O543" s="139"/>
    </row>
    <row r="544" spans="1:15">
      <c r="A544" s="78" t="s">
        <v>2295</v>
      </c>
      <c r="B544" s="78" t="s">
        <v>2721</v>
      </c>
      <c r="C544" s="3">
        <v>2695</v>
      </c>
      <c r="D544" s="75" t="s">
        <v>450</v>
      </c>
      <c r="E544" s="103">
        <v>383.7</v>
      </c>
      <c r="F544" s="103">
        <v>0</v>
      </c>
      <c r="G544" s="103">
        <v>0</v>
      </c>
      <c r="H544" s="103">
        <v>0</v>
      </c>
      <c r="I544" s="103">
        <v>0</v>
      </c>
      <c r="J544" s="133">
        <f t="shared" si="10"/>
        <v>383.7</v>
      </c>
      <c r="K544" s="138" t="str">
        <f>IFERROR(VLOOKUP(C544,'CEDARS School FRPL'!$C$4:$H$2392, 6, FALSE), "No")</f>
        <v>Yes</v>
      </c>
      <c r="L544" s="97">
        <f>VLOOKUP($C544,'CEDARS School FRPL'!$C$4:$G$2348,3,FALSE)</f>
        <v>0.60209999999999997</v>
      </c>
      <c r="N544" s="170"/>
      <c r="O544" s="139"/>
    </row>
    <row r="545" spans="1:15">
      <c r="A545" t="s">
        <v>2295</v>
      </c>
      <c r="B545" s="78" t="s">
        <v>2721</v>
      </c>
      <c r="C545" s="3">
        <v>5497</v>
      </c>
      <c r="D545" s="75" t="s">
        <v>2722</v>
      </c>
      <c r="E545" s="103">
        <v>0</v>
      </c>
      <c r="F545" s="103">
        <v>0</v>
      </c>
      <c r="G545" s="103">
        <v>0</v>
      </c>
      <c r="H545" s="103">
        <v>33.71</v>
      </c>
      <c r="I545" s="103">
        <v>0</v>
      </c>
      <c r="J545" s="133">
        <f t="shared" si="10"/>
        <v>33.71</v>
      </c>
      <c r="K545" s="138" t="str">
        <f>IFERROR(VLOOKUP(C545,'CEDARS School FRPL'!$C$4:$H$2392, 6, FALSE), "No")</f>
        <v>Yes</v>
      </c>
      <c r="L545" s="97">
        <f>VLOOKUP($C545,'CEDARS School FRPL'!$C$4:$G$2348,3,FALSE)</f>
        <v>0.81299999999999994</v>
      </c>
      <c r="N545" s="170"/>
      <c r="O545" s="139"/>
    </row>
    <row r="546" spans="1:15">
      <c r="A546" s="78" t="s">
        <v>2364</v>
      </c>
      <c r="B546" s="78" t="s">
        <v>2723</v>
      </c>
      <c r="C546" s="3">
        <v>2355</v>
      </c>
      <c r="D546" s="75" t="s">
        <v>1124</v>
      </c>
      <c r="E546" s="103">
        <v>54.86</v>
      </c>
      <c r="F546" s="103">
        <v>3.29</v>
      </c>
      <c r="G546" s="103">
        <v>0</v>
      </c>
      <c r="H546" s="103">
        <v>0</v>
      </c>
      <c r="I546" s="103">
        <v>0</v>
      </c>
      <c r="J546" s="133">
        <f t="shared" si="10"/>
        <v>58.15</v>
      </c>
      <c r="K546" s="138" t="str">
        <f>IFERROR(VLOOKUP(C546,'CEDARS School FRPL'!$C$4:$H$2392, 6, FALSE), "No")</f>
        <v>Yes</v>
      </c>
      <c r="L546" s="97">
        <f>VLOOKUP($C546,'CEDARS School FRPL'!$C$4:$G$2348,3,FALSE)</f>
        <v>0.54649999999999999</v>
      </c>
      <c r="N546" s="170"/>
      <c r="O546" s="139"/>
    </row>
    <row r="547" spans="1:15">
      <c r="A547" s="78" t="s">
        <v>2439</v>
      </c>
      <c r="B547" s="78" t="s">
        <v>2724</v>
      </c>
      <c r="C547" s="3">
        <v>3407</v>
      </c>
      <c r="D547" s="75" t="s">
        <v>115</v>
      </c>
      <c r="E547" s="103">
        <v>1533.35</v>
      </c>
      <c r="F547" s="103">
        <v>0</v>
      </c>
      <c r="G547" s="103">
        <v>117.8</v>
      </c>
      <c r="H547" s="103">
        <v>0</v>
      </c>
      <c r="I547" s="103">
        <v>0</v>
      </c>
      <c r="J547" s="133">
        <f t="shared" si="10"/>
        <v>1651.1499999999999</v>
      </c>
      <c r="K547" s="138" t="str">
        <f>IFERROR(VLOOKUP(C547,'CEDARS School FRPL'!$C$4:$H$2392, 6, FALSE), "No")</f>
        <v>Yes</v>
      </c>
      <c r="L547" s="97">
        <f>VLOOKUP($C547,'CEDARS School FRPL'!$C$4:$G$2348,3,FALSE)</f>
        <v>0.51419999999999999</v>
      </c>
      <c r="N547" s="170"/>
      <c r="O547" s="139"/>
    </row>
    <row r="548" spans="1:15">
      <c r="A548" s="78" t="s">
        <v>2439</v>
      </c>
      <c r="B548" s="78" t="s">
        <v>2724</v>
      </c>
      <c r="C548" s="3">
        <v>4382</v>
      </c>
      <c r="D548" s="75" t="s">
        <v>1592</v>
      </c>
      <c r="E548" s="103">
        <v>662.46</v>
      </c>
      <c r="F548" s="103">
        <v>0</v>
      </c>
      <c r="G548" s="103">
        <v>0</v>
      </c>
      <c r="H548" s="103">
        <v>0</v>
      </c>
      <c r="I548" s="103">
        <v>0</v>
      </c>
      <c r="J548" s="133">
        <f t="shared" si="10"/>
        <v>662.46</v>
      </c>
      <c r="K548" s="138" t="str">
        <f>IFERROR(VLOOKUP(C548,'CEDARS School FRPL'!$C$4:$H$2392, 6, FALSE), "No")</f>
        <v>No</v>
      </c>
      <c r="L548" s="97">
        <f>VLOOKUP($C548,'CEDARS School FRPL'!$C$4:$G$2348,3,FALSE)</f>
        <v>0.17180000000000001</v>
      </c>
      <c r="N548" s="170"/>
      <c r="O548" s="139"/>
    </row>
    <row r="549" spans="1:15">
      <c r="A549" s="78" t="s">
        <v>2439</v>
      </c>
      <c r="B549" s="78" t="s">
        <v>2724</v>
      </c>
      <c r="C549" s="3">
        <v>3752</v>
      </c>
      <c r="D549" s="75" t="s">
        <v>1586</v>
      </c>
      <c r="E549" s="103">
        <v>865.86</v>
      </c>
      <c r="F549" s="103">
        <v>0</v>
      </c>
      <c r="G549" s="103">
        <v>0</v>
      </c>
      <c r="H549" s="103">
        <v>0</v>
      </c>
      <c r="I549" s="103">
        <v>0</v>
      </c>
      <c r="J549" s="133">
        <f t="shared" si="10"/>
        <v>865.86</v>
      </c>
      <c r="K549" s="138" t="str">
        <f>IFERROR(VLOOKUP(C549,'CEDARS School FRPL'!$C$4:$H$2392, 6, FALSE), "No")</f>
        <v>No</v>
      </c>
      <c r="L549" s="97">
        <f>VLOOKUP($C549,'CEDARS School FRPL'!$C$4:$G$2348,3,FALSE)</f>
        <v>0.48799999999999999</v>
      </c>
      <c r="N549" s="170"/>
      <c r="O549" s="139"/>
    </row>
    <row r="550" spans="1:15">
      <c r="A550" s="78" t="s">
        <v>2439</v>
      </c>
      <c r="B550" s="78" t="s">
        <v>2724</v>
      </c>
      <c r="C550" s="3">
        <v>3184</v>
      </c>
      <c r="D550" s="75" t="s">
        <v>561</v>
      </c>
      <c r="E550" s="103">
        <v>608</v>
      </c>
      <c r="F550" s="103">
        <v>0</v>
      </c>
      <c r="G550" s="103">
        <v>0</v>
      </c>
      <c r="H550" s="103">
        <v>0</v>
      </c>
      <c r="I550" s="103">
        <v>0</v>
      </c>
      <c r="J550" s="133">
        <f t="shared" si="10"/>
        <v>608</v>
      </c>
      <c r="K550" s="138" t="str">
        <f>IFERROR(VLOOKUP(C550,'CEDARS School FRPL'!$C$4:$H$2392, 6, FALSE), "No")</f>
        <v>Yes</v>
      </c>
      <c r="L550" s="97">
        <f>VLOOKUP($C550,'CEDARS School FRPL'!$C$4:$G$2348,3,FALSE)</f>
        <v>0.6411</v>
      </c>
      <c r="N550" s="170"/>
      <c r="O550" s="139"/>
    </row>
    <row r="551" spans="1:15">
      <c r="A551" s="78" t="s">
        <v>2439</v>
      </c>
      <c r="B551" s="78" t="s">
        <v>2724</v>
      </c>
      <c r="C551" s="3">
        <v>2126</v>
      </c>
      <c r="D551" s="75" t="s">
        <v>1578</v>
      </c>
      <c r="E551" s="103">
        <v>1489.49</v>
      </c>
      <c r="F551" s="103">
        <v>0</v>
      </c>
      <c r="G551" s="103">
        <v>101.94</v>
      </c>
      <c r="H551" s="103">
        <v>0</v>
      </c>
      <c r="I551" s="103">
        <v>0</v>
      </c>
      <c r="J551" s="133">
        <f t="shared" si="10"/>
        <v>1591.43</v>
      </c>
      <c r="K551" s="138" t="str">
        <f>IFERROR(VLOOKUP(C551,'CEDARS School FRPL'!$C$4:$H$2392, 6, FALSE), "No")</f>
        <v>Yes</v>
      </c>
      <c r="L551" s="97">
        <f>VLOOKUP($C551,'CEDARS School FRPL'!$C$4:$G$2348,3,FALSE)</f>
        <v>0.54239999999999999</v>
      </c>
      <c r="N551" s="170"/>
      <c r="O551" s="139"/>
    </row>
    <row r="552" spans="1:15">
      <c r="A552" t="s">
        <v>2439</v>
      </c>
      <c r="B552" s="78" t="s">
        <v>2724</v>
      </c>
      <c r="C552" s="3">
        <v>5330</v>
      </c>
      <c r="D552" s="75" t="s">
        <v>1597</v>
      </c>
      <c r="E552" s="103">
        <v>0</v>
      </c>
      <c r="F552" s="103">
        <v>0</v>
      </c>
      <c r="G552" s="103">
        <v>0.22</v>
      </c>
      <c r="H552" s="103">
        <v>160.04</v>
      </c>
      <c r="I552" s="103">
        <v>0</v>
      </c>
      <c r="J552" s="133">
        <f t="shared" si="10"/>
        <v>160.26</v>
      </c>
      <c r="K552" s="138" t="str">
        <f>IFERROR(VLOOKUP(C552,'CEDARS School FRPL'!$C$4:$H$2392, 6, FALSE), "No")</f>
        <v>Yes</v>
      </c>
      <c r="L552" s="97">
        <f>VLOOKUP($C552,'CEDARS School FRPL'!$C$4:$G$2348,3,FALSE)</f>
        <v>0.66080000000000005</v>
      </c>
      <c r="N552" s="170"/>
      <c r="O552" s="139"/>
    </row>
    <row r="553" spans="1:15">
      <c r="A553" s="78" t="s">
        <v>2439</v>
      </c>
      <c r="B553" s="78" t="s">
        <v>2724</v>
      </c>
      <c r="C553" s="3">
        <v>5735</v>
      </c>
      <c r="D553" s="75" t="s">
        <v>3166</v>
      </c>
      <c r="E553" s="103">
        <v>17</v>
      </c>
      <c r="F553" s="103">
        <v>0</v>
      </c>
      <c r="G553" s="103">
        <v>0</v>
      </c>
      <c r="H553" s="103">
        <v>0</v>
      </c>
      <c r="I553" s="103">
        <v>0</v>
      </c>
      <c r="J553" s="133">
        <f t="shared" si="10"/>
        <v>17</v>
      </c>
      <c r="K553" s="138" t="str">
        <f>IFERROR(VLOOKUP(C553,'CEDARS School FRPL'!$C$4:$H$2392, 6, FALSE), "No")</f>
        <v>Yes</v>
      </c>
      <c r="L553" s="97">
        <f>VLOOKUP($C553,'CEDARS School FRPL'!$C$4:$G$2348,3,FALSE)</f>
        <v>1</v>
      </c>
      <c r="N553" s="170"/>
      <c r="O553" s="139"/>
    </row>
    <row r="554" spans="1:15">
      <c r="A554" s="78" t="s">
        <v>2439</v>
      </c>
      <c r="B554" s="78" t="s">
        <v>2724</v>
      </c>
      <c r="C554" s="3">
        <v>3253</v>
      </c>
      <c r="D554" s="75" t="s">
        <v>916</v>
      </c>
      <c r="E554" s="103">
        <v>896.23</v>
      </c>
      <c r="F554" s="103">
        <v>0</v>
      </c>
      <c r="G554" s="103">
        <v>0</v>
      </c>
      <c r="H554" s="103">
        <v>0</v>
      </c>
      <c r="I554" s="103">
        <v>0</v>
      </c>
      <c r="J554" s="133">
        <f t="shared" si="10"/>
        <v>896.23</v>
      </c>
      <c r="K554" s="138" t="str">
        <f>IFERROR(VLOOKUP(C554,'CEDARS School FRPL'!$C$4:$H$2392, 6, FALSE), "No")</f>
        <v>Yes</v>
      </c>
      <c r="L554" s="97">
        <f>VLOOKUP($C554,'CEDARS School FRPL'!$C$4:$G$2348,3,FALSE)</f>
        <v>0.61470000000000002</v>
      </c>
      <c r="N554" s="170"/>
      <c r="O554" s="139"/>
    </row>
    <row r="555" spans="1:15">
      <c r="A555" s="78" t="s">
        <v>2439</v>
      </c>
      <c r="B555" s="78" t="s">
        <v>2724</v>
      </c>
      <c r="C555" s="3">
        <v>5091</v>
      </c>
      <c r="D555" s="75" t="s">
        <v>1596</v>
      </c>
      <c r="E555" s="103">
        <v>643.04</v>
      </c>
      <c r="F555" s="103">
        <v>0</v>
      </c>
      <c r="G555" s="103">
        <v>0</v>
      </c>
      <c r="H555" s="103">
        <v>0</v>
      </c>
      <c r="I555" s="103">
        <v>0</v>
      </c>
      <c r="J555" s="133">
        <f t="shared" si="10"/>
        <v>643.04</v>
      </c>
      <c r="K555" s="138" t="str">
        <f>IFERROR(VLOOKUP(C555,'CEDARS School FRPL'!$C$4:$H$2392, 6, FALSE), "No")</f>
        <v>No</v>
      </c>
      <c r="L555" s="97">
        <f>VLOOKUP($C555,'CEDARS School FRPL'!$C$4:$G$2348,3,FALSE)</f>
        <v>0.11849999999999999</v>
      </c>
      <c r="N555" s="170"/>
      <c r="O555" s="139"/>
    </row>
    <row r="556" spans="1:15">
      <c r="A556" s="78" t="s">
        <v>2439</v>
      </c>
      <c r="B556" s="78" t="s">
        <v>2724</v>
      </c>
      <c r="C556" s="3">
        <v>2065</v>
      </c>
      <c r="D556" s="75" t="s">
        <v>1577</v>
      </c>
      <c r="E556" s="103">
        <v>399.33</v>
      </c>
      <c r="F556" s="103">
        <v>0</v>
      </c>
      <c r="G556" s="103">
        <v>0</v>
      </c>
      <c r="H556" s="103">
        <v>0</v>
      </c>
      <c r="I556" s="103">
        <v>0</v>
      </c>
      <c r="J556" s="133">
        <f t="shared" si="10"/>
        <v>399.33</v>
      </c>
      <c r="K556" s="138" t="str">
        <f>IFERROR(VLOOKUP(C556,'CEDARS School FRPL'!$C$4:$H$2392, 6, FALSE), "No")</f>
        <v>Yes</v>
      </c>
      <c r="L556" s="97">
        <f>VLOOKUP($C556,'CEDARS School FRPL'!$C$4:$G$2348,3,FALSE)</f>
        <v>0.62419999999999998</v>
      </c>
      <c r="N556" s="170"/>
      <c r="O556" s="139"/>
    </row>
    <row r="557" spans="1:15">
      <c r="A557" s="78" t="s">
        <v>2439</v>
      </c>
      <c r="B557" s="78" t="s">
        <v>2724</v>
      </c>
      <c r="C557" s="3">
        <v>4437</v>
      </c>
      <c r="D557" s="75" t="s">
        <v>1593</v>
      </c>
      <c r="E557" s="103">
        <v>1009</v>
      </c>
      <c r="F557" s="103">
        <v>0</v>
      </c>
      <c r="G557" s="103">
        <v>0</v>
      </c>
      <c r="H557" s="103">
        <v>0</v>
      </c>
      <c r="I557" s="103">
        <v>0</v>
      </c>
      <c r="J557" s="133">
        <f t="shared" si="10"/>
        <v>1009</v>
      </c>
      <c r="K557" s="138" t="str">
        <f>IFERROR(VLOOKUP(C557,'CEDARS School FRPL'!$C$4:$H$2392, 6, FALSE), "No")</f>
        <v>No</v>
      </c>
      <c r="L557" s="97">
        <f>VLOOKUP($C557,'CEDARS School FRPL'!$C$4:$G$2348,3,FALSE)</f>
        <v>0.14330000000000001</v>
      </c>
      <c r="N557" s="170"/>
      <c r="O557" s="139"/>
    </row>
    <row r="558" spans="1:15">
      <c r="A558" s="78" t="s">
        <v>2439</v>
      </c>
      <c r="B558" s="78" t="s">
        <v>2724</v>
      </c>
      <c r="C558" s="3">
        <v>2883</v>
      </c>
      <c r="D558" s="75" t="s">
        <v>1583</v>
      </c>
      <c r="E558" s="103">
        <v>358.29</v>
      </c>
      <c r="F558" s="103">
        <v>0</v>
      </c>
      <c r="G558" s="103">
        <v>0</v>
      </c>
      <c r="H558" s="103">
        <v>0</v>
      </c>
      <c r="I558" s="103">
        <v>0</v>
      </c>
      <c r="J558" s="133">
        <f t="shared" si="10"/>
        <v>358.29</v>
      </c>
      <c r="K558" s="138" t="str">
        <f>IFERROR(VLOOKUP(C558,'CEDARS School FRPL'!$C$4:$H$2392, 6, FALSE), "No")</f>
        <v>Yes</v>
      </c>
      <c r="L558" s="97">
        <f>VLOOKUP($C558,'CEDARS School FRPL'!$C$4:$G$2348,3,FALSE)</f>
        <v>0.78180000000000005</v>
      </c>
      <c r="N558" s="170"/>
      <c r="O558" s="139"/>
    </row>
    <row r="559" spans="1:15">
      <c r="A559" s="78" t="s">
        <v>2439</v>
      </c>
      <c r="B559" s="78" t="s">
        <v>2724</v>
      </c>
      <c r="C559" s="3">
        <v>4334</v>
      </c>
      <c r="D559" s="75" t="s">
        <v>1591</v>
      </c>
      <c r="E559" s="103">
        <v>1007.76</v>
      </c>
      <c r="F559" s="103">
        <v>0</v>
      </c>
      <c r="G559" s="103">
        <v>0</v>
      </c>
      <c r="H559" s="103">
        <v>0</v>
      </c>
      <c r="I559" s="103">
        <v>0</v>
      </c>
      <c r="J559" s="133">
        <f t="shared" si="10"/>
        <v>1007.76</v>
      </c>
      <c r="K559" s="138" t="str">
        <f>IFERROR(VLOOKUP(C559,'CEDARS School FRPL'!$C$4:$H$2392, 6, FALSE), "No")</f>
        <v>No</v>
      </c>
      <c r="L559" s="97">
        <f>VLOOKUP($C559,'CEDARS School FRPL'!$C$4:$G$2348,3,FALSE)</f>
        <v>0.30520000000000003</v>
      </c>
      <c r="N559" s="170"/>
      <c r="O559" s="139"/>
    </row>
    <row r="560" spans="1:15">
      <c r="A560" s="78" t="s">
        <v>2439</v>
      </c>
      <c r="B560" s="78" t="s">
        <v>2724</v>
      </c>
      <c r="C560" s="3">
        <v>4438</v>
      </c>
      <c r="D560" s="75" t="s">
        <v>1594</v>
      </c>
      <c r="E560" s="103">
        <v>1978.74</v>
      </c>
      <c r="F560" s="103">
        <v>0</v>
      </c>
      <c r="G560" s="103">
        <v>135.32999999999998</v>
      </c>
      <c r="H560" s="103">
        <v>0</v>
      </c>
      <c r="I560" s="103">
        <v>0</v>
      </c>
      <c r="J560" s="133">
        <f t="shared" si="10"/>
        <v>2114.0700000000002</v>
      </c>
      <c r="K560" s="138" t="str">
        <f>IFERROR(VLOOKUP(C560,'CEDARS School FRPL'!$C$4:$H$2392, 6, FALSE), "No")</f>
        <v>No</v>
      </c>
      <c r="L560" s="97">
        <f>VLOOKUP($C560,'CEDARS School FRPL'!$C$4:$G$2348,3,FALSE)</f>
        <v>0.22239999999999999</v>
      </c>
      <c r="N560" s="170"/>
      <c r="O560" s="139"/>
    </row>
    <row r="561" spans="1:15">
      <c r="A561" s="78" t="s">
        <v>2439</v>
      </c>
      <c r="B561" s="78" t="s">
        <v>2724</v>
      </c>
      <c r="C561" s="3">
        <v>2751</v>
      </c>
      <c r="D561" s="75" t="s">
        <v>1581</v>
      </c>
      <c r="E561" s="103">
        <v>291.95999999999998</v>
      </c>
      <c r="F561" s="103">
        <v>0</v>
      </c>
      <c r="G561" s="103">
        <v>0</v>
      </c>
      <c r="H561" s="103">
        <v>0</v>
      </c>
      <c r="I561" s="103">
        <v>0</v>
      </c>
      <c r="J561" s="133">
        <f t="shared" si="10"/>
        <v>291.95999999999998</v>
      </c>
      <c r="K561" s="138" t="str">
        <f>IFERROR(VLOOKUP(C561,'CEDARS School FRPL'!$C$4:$H$2392, 6, FALSE), "No")</f>
        <v>Yes</v>
      </c>
      <c r="L561" s="97">
        <f>VLOOKUP($C561,'CEDARS School FRPL'!$C$4:$G$2348,3,FALSE)</f>
        <v>0.57479999999999998</v>
      </c>
      <c r="N561" s="170"/>
      <c r="O561" s="139"/>
    </row>
    <row r="562" spans="1:15">
      <c r="A562" s="78" t="s">
        <v>2439</v>
      </c>
      <c r="B562" s="78" t="s">
        <v>2724</v>
      </c>
      <c r="C562" s="3">
        <v>3533</v>
      </c>
      <c r="D562" s="75" t="s">
        <v>77</v>
      </c>
      <c r="E562" s="103">
        <v>486.93</v>
      </c>
      <c r="F562" s="103">
        <v>6</v>
      </c>
      <c r="G562" s="103">
        <v>0</v>
      </c>
      <c r="H562" s="103">
        <v>0</v>
      </c>
      <c r="I562" s="103">
        <v>0</v>
      </c>
      <c r="J562" s="133">
        <f t="shared" si="10"/>
        <v>492.93</v>
      </c>
      <c r="K562" s="138" t="str">
        <f>IFERROR(VLOOKUP(C562,'CEDARS School FRPL'!$C$4:$H$2392, 6, FALSE), "No")</f>
        <v>No</v>
      </c>
      <c r="L562" s="97">
        <f>VLOOKUP($C562,'CEDARS School FRPL'!$C$4:$G$2348,3,FALSE)</f>
        <v>0.42420000000000002</v>
      </c>
      <c r="N562" s="170"/>
      <c r="O562" s="139"/>
    </row>
    <row r="563" spans="1:15">
      <c r="A563" s="78" t="s">
        <v>2439</v>
      </c>
      <c r="B563" s="78" t="s">
        <v>2724</v>
      </c>
      <c r="C563" s="3">
        <v>2811</v>
      </c>
      <c r="D563" s="75" t="s">
        <v>1582</v>
      </c>
      <c r="E563" s="103">
        <v>497.89</v>
      </c>
      <c r="F563" s="103">
        <v>0</v>
      </c>
      <c r="G563" s="103">
        <v>0</v>
      </c>
      <c r="H563" s="103">
        <v>0</v>
      </c>
      <c r="I563" s="103">
        <v>0</v>
      </c>
      <c r="J563" s="133">
        <f t="shared" si="10"/>
        <v>497.89</v>
      </c>
      <c r="K563" s="138" t="str">
        <f>IFERROR(VLOOKUP(C563,'CEDARS School FRPL'!$C$4:$H$2392, 6, FALSE), "No")</f>
        <v>Yes</v>
      </c>
      <c r="L563" s="97">
        <f>VLOOKUP($C563,'CEDARS School FRPL'!$C$4:$G$2348,3,FALSE)</f>
        <v>0.58740000000000003</v>
      </c>
      <c r="N563" s="170"/>
      <c r="O563" s="139"/>
    </row>
    <row r="564" spans="1:15">
      <c r="A564" s="78" t="s">
        <v>2439</v>
      </c>
      <c r="B564" s="78" t="s">
        <v>2724</v>
      </c>
      <c r="C564" s="3">
        <v>2669</v>
      </c>
      <c r="D564" s="75" t="s">
        <v>1558</v>
      </c>
      <c r="E564" s="103">
        <v>392.57</v>
      </c>
      <c r="F564" s="103">
        <v>5.71</v>
      </c>
      <c r="G564" s="103">
        <v>0</v>
      </c>
      <c r="H564" s="103">
        <v>0</v>
      </c>
      <c r="I564" s="103">
        <v>0</v>
      </c>
      <c r="J564" s="133">
        <f t="shared" si="10"/>
        <v>398.28</v>
      </c>
      <c r="K564" s="138" t="str">
        <f>IFERROR(VLOOKUP(C564,'CEDARS School FRPL'!$C$4:$H$2392, 6, FALSE), "No")</f>
        <v>Yes</v>
      </c>
      <c r="L564" s="97">
        <f>VLOOKUP($C564,'CEDARS School FRPL'!$C$4:$G$2348,3,FALSE)</f>
        <v>0.65820000000000001</v>
      </c>
      <c r="N564" s="170"/>
      <c r="O564" s="139"/>
    </row>
    <row r="565" spans="1:15">
      <c r="A565" s="78" t="s">
        <v>2439</v>
      </c>
      <c r="B565" s="78" t="s">
        <v>2724</v>
      </c>
      <c r="C565" s="3">
        <v>4316</v>
      </c>
      <c r="D565" s="75" t="s">
        <v>1590</v>
      </c>
      <c r="E565" s="103">
        <v>662.57</v>
      </c>
      <c r="F565" s="103">
        <v>0</v>
      </c>
      <c r="G565" s="103">
        <v>0</v>
      </c>
      <c r="H565" s="103">
        <v>0</v>
      </c>
      <c r="I565" s="103">
        <v>0</v>
      </c>
      <c r="J565" s="133">
        <f t="shared" si="10"/>
        <v>662.57</v>
      </c>
      <c r="K565" s="138" t="str">
        <f>IFERROR(VLOOKUP(C565,'CEDARS School FRPL'!$C$4:$H$2392, 6, FALSE), "No")</f>
        <v>No</v>
      </c>
      <c r="L565" s="97">
        <f>VLOOKUP($C565,'CEDARS School FRPL'!$C$4:$G$2348,3,FALSE)</f>
        <v>0.23899999999999999</v>
      </c>
      <c r="N565" s="170"/>
      <c r="O565" s="139"/>
    </row>
    <row r="566" spans="1:15">
      <c r="A566" s="78" t="s">
        <v>2439</v>
      </c>
      <c r="B566" s="78" t="s">
        <v>2724</v>
      </c>
      <c r="C566" s="3">
        <v>3686</v>
      </c>
      <c r="D566" s="75" t="s">
        <v>1585</v>
      </c>
      <c r="E566" s="103">
        <v>502.94</v>
      </c>
      <c r="F566" s="103">
        <v>0</v>
      </c>
      <c r="G566" s="103">
        <v>0</v>
      </c>
      <c r="H566" s="103">
        <v>0</v>
      </c>
      <c r="I566" s="103">
        <v>0</v>
      </c>
      <c r="J566" s="133">
        <f t="shared" si="10"/>
        <v>502.94</v>
      </c>
      <c r="K566" s="138" t="str">
        <f>IFERROR(VLOOKUP(C566,'CEDARS School FRPL'!$C$4:$H$2392, 6, FALSE), "No")</f>
        <v>No</v>
      </c>
      <c r="L566" s="97">
        <f>VLOOKUP($C566,'CEDARS School FRPL'!$C$4:$G$2348,3,FALSE)</f>
        <v>0.48080000000000001</v>
      </c>
      <c r="N566" s="170"/>
      <c r="O566" s="139"/>
    </row>
    <row r="567" spans="1:15">
      <c r="A567" s="78" t="s">
        <v>2439</v>
      </c>
      <c r="B567" s="78" t="s">
        <v>2724</v>
      </c>
      <c r="C567" s="3">
        <v>2364</v>
      </c>
      <c r="D567" s="75" t="s">
        <v>1579</v>
      </c>
      <c r="E567" s="103">
        <v>673.12</v>
      </c>
      <c r="F567" s="103">
        <v>0</v>
      </c>
      <c r="G567" s="103">
        <v>0</v>
      </c>
      <c r="H567" s="103">
        <v>0</v>
      </c>
      <c r="I567" s="103">
        <v>0</v>
      </c>
      <c r="J567" s="133">
        <f t="shared" si="10"/>
        <v>673.12</v>
      </c>
      <c r="K567" s="138" t="str">
        <f>IFERROR(VLOOKUP(C567,'CEDARS School FRPL'!$C$4:$H$2392, 6, FALSE), "No")</f>
        <v>Yes</v>
      </c>
      <c r="L567" s="97">
        <f>VLOOKUP($C567,'CEDARS School FRPL'!$C$4:$G$2348,3,FALSE)</f>
        <v>0.61319999999999997</v>
      </c>
      <c r="N567" s="170"/>
      <c r="O567" s="139"/>
    </row>
    <row r="568" spans="1:15">
      <c r="A568" s="78" t="s">
        <v>2439</v>
      </c>
      <c r="B568" s="78" t="s">
        <v>2724</v>
      </c>
      <c r="C568" s="3">
        <v>1663</v>
      </c>
      <c r="D568" s="75" t="s">
        <v>1575</v>
      </c>
      <c r="E568" s="103">
        <v>2</v>
      </c>
      <c r="F568" s="103">
        <v>0</v>
      </c>
      <c r="G568" s="103">
        <v>0</v>
      </c>
      <c r="H568" s="103">
        <v>0</v>
      </c>
      <c r="I568" s="103">
        <v>0</v>
      </c>
      <c r="J568" s="133">
        <f t="shared" si="10"/>
        <v>2</v>
      </c>
      <c r="K568" s="138" t="str">
        <f>IFERROR(VLOOKUP(C568,'CEDARS School FRPL'!$C$4:$H$2392, 6, FALSE), "No")</f>
        <v>Yes</v>
      </c>
      <c r="L568" s="97">
        <f>VLOOKUP($C568,'CEDARS School FRPL'!$C$4:$G$2348,3,FALSE)</f>
        <v>0.66669999999999996</v>
      </c>
      <c r="N568" s="170"/>
      <c r="O568" s="139"/>
    </row>
    <row r="569" spans="1:15">
      <c r="A569" s="78" t="s">
        <v>2439</v>
      </c>
      <c r="B569" s="78" t="s">
        <v>2724</v>
      </c>
      <c r="C569" s="3">
        <v>4530</v>
      </c>
      <c r="D569" s="75" t="s">
        <v>1595</v>
      </c>
      <c r="E569" s="103">
        <v>786</v>
      </c>
      <c r="F569" s="103">
        <v>0</v>
      </c>
      <c r="G569" s="103">
        <v>0</v>
      </c>
      <c r="H569" s="103">
        <v>0</v>
      </c>
      <c r="I569" s="103">
        <v>0</v>
      </c>
      <c r="J569" s="133">
        <f t="shared" si="10"/>
        <v>786</v>
      </c>
      <c r="K569" s="138" t="str">
        <f>IFERROR(VLOOKUP(C569,'CEDARS School FRPL'!$C$4:$H$2392, 6, FALSE), "No")</f>
        <v>No</v>
      </c>
      <c r="L569" s="97">
        <f>VLOOKUP($C569,'CEDARS School FRPL'!$C$4:$G$2348,3,FALSE)</f>
        <v>0.27839999999999998</v>
      </c>
      <c r="N569" s="170"/>
      <c r="O569" s="139"/>
    </row>
    <row r="570" spans="1:15">
      <c r="A570" s="78" t="s">
        <v>2439</v>
      </c>
      <c r="B570" s="78" t="s">
        <v>2724</v>
      </c>
      <c r="C570" s="3">
        <v>1907</v>
      </c>
      <c r="D570" s="75" t="s">
        <v>1576</v>
      </c>
      <c r="E570" s="103">
        <v>85.04</v>
      </c>
      <c r="F570" s="103">
        <v>0</v>
      </c>
      <c r="G570" s="103">
        <v>9.27</v>
      </c>
      <c r="H570" s="103">
        <v>0</v>
      </c>
      <c r="I570" s="103">
        <v>0</v>
      </c>
      <c r="J570" s="133">
        <f t="shared" si="10"/>
        <v>94.31</v>
      </c>
      <c r="K570" s="138" t="str">
        <f>IFERROR(VLOOKUP(C570,'CEDARS School FRPL'!$C$4:$H$2392, 6, FALSE), "No")</f>
        <v>No</v>
      </c>
      <c r="L570" s="97">
        <f>VLOOKUP($C570,'CEDARS School FRPL'!$C$4:$G$2348,3,FALSE)</f>
        <v>0.35339999999999999</v>
      </c>
      <c r="N570" s="170"/>
      <c r="O570" s="139"/>
    </row>
    <row r="571" spans="1:15">
      <c r="A571" s="78" t="s">
        <v>2439</v>
      </c>
      <c r="B571" s="78" t="s">
        <v>2724</v>
      </c>
      <c r="C571" s="3">
        <v>4137</v>
      </c>
      <c r="D571" s="75" t="s">
        <v>1588</v>
      </c>
      <c r="E571" s="103">
        <v>141.13</v>
      </c>
      <c r="F571" s="103">
        <v>0</v>
      </c>
      <c r="G571" s="103">
        <v>2.19</v>
      </c>
      <c r="H571" s="103">
        <v>0</v>
      </c>
      <c r="I571" s="103">
        <v>0</v>
      </c>
      <c r="J571" s="133">
        <f t="shared" si="10"/>
        <v>143.32</v>
      </c>
      <c r="K571" s="138" t="str">
        <f>IFERROR(VLOOKUP(C571,'CEDARS School FRPL'!$C$4:$H$2392, 6, FALSE), "No")</f>
        <v>Yes</v>
      </c>
      <c r="L571" s="97">
        <f>VLOOKUP($C571,'CEDARS School FRPL'!$C$4:$G$2348,3,FALSE)</f>
        <v>0.59119999999999995</v>
      </c>
      <c r="N571" s="170"/>
      <c r="O571" s="139"/>
    </row>
    <row r="572" spans="1:15">
      <c r="A572" s="78" t="s">
        <v>2439</v>
      </c>
      <c r="B572" s="78" t="s">
        <v>2724</v>
      </c>
      <c r="C572" s="3">
        <v>4298</v>
      </c>
      <c r="D572" s="75" t="s">
        <v>1589</v>
      </c>
      <c r="E572" s="103">
        <v>496.71</v>
      </c>
      <c r="F572" s="103">
        <v>0</v>
      </c>
      <c r="G572" s="103">
        <v>0</v>
      </c>
      <c r="H572" s="103">
        <v>0</v>
      </c>
      <c r="I572" s="103">
        <v>0</v>
      </c>
      <c r="J572" s="133">
        <f t="shared" si="10"/>
        <v>496.71</v>
      </c>
      <c r="K572" s="138" t="str">
        <f>IFERROR(VLOOKUP(C572,'CEDARS School FRPL'!$C$4:$H$2392, 6, FALSE), "No")</f>
        <v>No</v>
      </c>
      <c r="L572" s="97">
        <f>VLOOKUP($C572,'CEDARS School FRPL'!$C$4:$G$2348,3,FALSE)</f>
        <v>0.16009999999999999</v>
      </c>
      <c r="N572" s="170"/>
      <c r="O572" s="139"/>
    </row>
    <row r="573" spans="1:15">
      <c r="A573" s="78" t="s">
        <v>2439</v>
      </c>
      <c r="B573" s="78" t="s">
        <v>2724</v>
      </c>
      <c r="C573" s="3">
        <v>2545</v>
      </c>
      <c r="D573" s="75" t="s">
        <v>1580</v>
      </c>
      <c r="E573" s="103">
        <v>510.31</v>
      </c>
      <c r="F573" s="103">
        <v>5.29</v>
      </c>
      <c r="G573" s="103">
        <v>0</v>
      </c>
      <c r="H573" s="103">
        <v>0</v>
      </c>
      <c r="I573" s="103">
        <v>0</v>
      </c>
      <c r="J573" s="133">
        <f t="shared" si="10"/>
        <v>515.6</v>
      </c>
      <c r="K573" s="138" t="str">
        <f>IFERROR(VLOOKUP(C573,'CEDARS School FRPL'!$C$4:$H$2392, 6, FALSE), "No")</f>
        <v>Yes</v>
      </c>
      <c r="L573" s="97">
        <f>VLOOKUP($C573,'CEDARS School FRPL'!$C$4:$G$2348,3,FALSE)</f>
        <v>0.56320000000000003</v>
      </c>
      <c r="N573" s="170"/>
      <c r="O573" s="139"/>
    </row>
    <row r="574" spans="1:15">
      <c r="A574" s="78" t="s">
        <v>2439</v>
      </c>
      <c r="B574" s="78" t="s">
        <v>2724</v>
      </c>
      <c r="C574" s="3">
        <v>3903</v>
      </c>
      <c r="D574" s="75" t="s">
        <v>27</v>
      </c>
      <c r="E574" s="103">
        <v>21.57</v>
      </c>
      <c r="F574" s="103">
        <v>0</v>
      </c>
      <c r="G574" s="103">
        <v>0</v>
      </c>
      <c r="H574" s="103">
        <v>0</v>
      </c>
      <c r="I574" s="103">
        <v>0</v>
      </c>
      <c r="J574" s="133">
        <f t="shared" si="10"/>
        <v>21.57</v>
      </c>
      <c r="K574" s="138" t="str">
        <f>IFERROR(VLOOKUP(C574,'CEDARS School FRPL'!$C$4:$H$2392, 6, FALSE), "No")</f>
        <v>No</v>
      </c>
      <c r="L574" s="97">
        <f>VLOOKUP($C574,'CEDARS School FRPL'!$C$4:$G$2348,3,FALSE)</f>
        <v>0.39639999999999997</v>
      </c>
      <c r="N574" s="170"/>
      <c r="O574" s="139"/>
    </row>
    <row r="575" spans="1:15">
      <c r="A575" s="78" t="s">
        <v>2439</v>
      </c>
      <c r="B575" s="78" t="s">
        <v>2724</v>
      </c>
      <c r="C575" s="3">
        <v>5570</v>
      </c>
      <c r="D575" s="75" t="s">
        <v>3006</v>
      </c>
      <c r="E575" s="103">
        <v>719</v>
      </c>
      <c r="F575" s="103">
        <v>5.24</v>
      </c>
      <c r="G575" s="103">
        <v>0</v>
      </c>
      <c r="H575" s="103">
        <v>0</v>
      </c>
      <c r="I575" s="103">
        <v>0</v>
      </c>
      <c r="J575" s="133">
        <f t="shared" si="10"/>
        <v>724.24</v>
      </c>
      <c r="K575" s="138" t="str">
        <f>IFERROR(VLOOKUP(C575,'CEDARS School FRPL'!$C$4:$H$2392, 6, FALSE), "No")</f>
        <v>No</v>
      </c>
      <c r="L575" s="97">
        <f>VLOOKUP($C575,'CEDARS School FRPL'!$C$4:$G$2348,3,FALSE)</f>
        <v>7.0699999999999999E-2</v>
      </c>
      <c r="N575" s="170"/>
      <c r="O575" s="139"/>
    </row>
    <row r="576" spans="1:15">
      <c r="A576" s="78" t="s">
        <v>2439</v>
      </c>
      <c r="B576" s="78" t="s">
        <v>2724</v>
      </c>
      <c r="C576" s="3">
        <v>3002</v>
      </c>
      <c r="D576" s="75" t="s">
        <v>1584</v>
      </c>
      <c r="E576" s="103">
        <v>461.4</v>
      </c>
      <c r="F576" s="103">
        <v>0</v>
      </c>
      <c r="G576" s="103">
        <v>0</v>
      </c>
      <c r="H576" s="103">
        <v>0</v>
      </c>
      <c r="I576" s="103">
        <v>0</v>
      </c>
      <c r="J576" s="133">
        <f t="shared" si="10"/>
        <v>461.4</v>
      </c>
      <c r="K576" s="138" t="str">
        <f>IFERROR(VLOOKUP(C576,'CEDARS School FRPL'!$C$4:$H$2392, 6, FALSE), "No")</f>
        <v>No</v>
      </c>
      <c r="L576" s="97">
        <f>VLOOKUP($C576,'CEDARS School FRPL'!$C$4:$G$2348,3,FALSE)</f>
        <v>0.47789999999999999</v>
      </c>
      <c r="N576" s="170"/>
      <c r="O576" s="139"/>
    </row>
    <row r="577" spans="1:15">
      <c r="A577" s="78" t="s">
        <v>2439</v>
      </c>
      <c r="B577" s="78" t="s">
        <v>2724</v>
      </c>
      <c r="C577" s="3">
        <v>2752</v>
      </c>
      <c r="D577" s="75" t="s">
        <v>379</v>
      </c>
      <c r="E577" s="103">
        <v>429.49</v>
      </c>
      <c r="F577" s="103">
        <v>0</v>
      </c>
      <c r="G577" s="103">
        <v>0</v>
      </c>
      <c r="H577" s="103">
        <v>0</v>
      </c>
      <c r="I577" s="103">
        <v>0</v>
      </c>
      <c r="J577" s="133">
        <f t="shared" si="10"/>
        <v>429.49</v>
      </c>
      <c r="K577" s="138" t="str">
        <f>IFERROR(VLOOKUP(C577,'CEDARS School FRPL'!$C$4:$H$2392, 6, FALSE), "No")</f>
        <v>No</v>
      </c>
      <c r="L577" s="97">
        <f>VLOOKUP($C577,'CEDARS School FRPL'!$C$4:$G$2348,3,FALSE)</f>
        <v>0.40629999999999999</v>
      </c>
      <c r="N577" s="170"/>
      <c r="O577" s="139"/>
    </row>
    <row r="578" spans="1:15">
      <c r="A578" s="78" t="s">
        <v>2439</v>
      </c>
      <c r="B578" s="78" t="s">
        <v>2724</v>
      </c>
      <c r="C578" s="3">
        <v>4125</v>
      </c>
      <c r="D578" s="75" t="s">
        <v>1587</v>
      </c>
      <c r="E578" s="103">
        <v>573.63</v>
      </c>
      <c r="F578" s="103">
        <v>4.8600000000000003</v>
      </c>
      <c r="G578" s="103">
        <v>0</v>
      </c>
      <c r="H578" s="103">
        <v>0</v>
      </c>
      <c r="I578" s="103">
        <v>0</v>
      </c>
      <c r="J578" s="133">
        <f t="shared" si="10"/>
        <v>578.49</v>
      </c>
      <c r="K578" s="138" t="str">
        <f>IFERROR(VLOOKUP(C578,'CEDARS School FRPL'!$C$4:$H$2392, 6, FALSE), "No")</f>
        <v>No</v>
      </c>
      <c r="L578" s="97">
        <f>VLOOKUP($C578,'CEDARS School FRPL'!$C$4:$G$2348,3,FALSE)</f>
        <v>0.39910000000000001</v>
      </c>
      <c r="N578" s="170"/>
      <c r="O578" s="139"/>
    </row>
    <row r="579" spans="1:15">
      <c r="A579" s="78" t="s">
        <v>2260</v>
      </c>
      <c r="B579" s="78" t="s">
        <v>2725</v>
      </c>
      <c r="C579" s="3">
        <v>1646</v>
      </c>
      <c r="D579" s="75" t="s">
        <v>219</v>
      </c>
      <c r="E579" s="103">
        <v>87.43</v>
      </c>
      <c r="F579" s="103">
        <v>0</v>
      </c>
      <c r="G579" s="103">
        <v>0</v>
      </c>
      <c r="H579" s="103">
        <v>0</v>
      </c>
      <c r="I579" s="103">
        <v>0</v>
      </c>
      <c r="J579" s="133">
        <f t="shared" si="10"/>
        <v>87.43</v>
      </c>
      <c r="K579" s="138" t="str">
        <f>IFERROR(VLOOKUP(C579,'CEDARS School FRPL'!$C$4:$H$2392, 6, FALSE), "No")</f>
        <v>Yes</v>
      </c>
      <c r="L579" s="97">
        <f>VLOOKUP($C579,'CEDARS School FRPL'!$C$4:$G$2348,3,FALSE)</f>
        <v>0.65890000000000004</v>
      </c>
      <c r="N579" s="170"/>
      <c r="O579" s="139"/>
    </row>
    <row r="580" spans="1:15">
      <c r="A580" s="78" t="s">
        <v>2260</v>
      </c>
      <c r="B580" s="78" t="s">
        <v>2725</v>
      </c>
      <c r="C580" s="3">
        <v>4299</v>
      </c>
      <c r="D580" s="75" t="s">
        <v>240</v>
      </c>
      <c r="E580" s="103">
        <v>346.62</v>
      </c>
      <c r="F580" s="103">
        <v>0</v>
      </c>
      <c r="G580" s="103">
        <v>0</v>
      </c>
      <c r="H580" s="103">
        <v>0</v>
      </c>
      <c r="I580" s="103">
        <v>0</v>
      </c>
      <c r="J580" s="133">
        <f t="shared" ref="J580:J643" si="11">SUM(E580:I580)</f>
        <v>346.62</v>
      </c>
      <c r="K580" s="138" t="str">
        <f>IFERROR(VLOOKUP(C580,'CEDARS School FRPL'!$C$4:$H$2392, 6, FALSE), "No")</f>
        <v>Yes</v>
      </c>
      <c r="L580" s="97">
        <f>VLOOKUP($C580,'CEDARS School FRPL'!$C$4:$G$2348,3,FALSE)</f>
        <v>0.57110000000000005</v>
      </c>
      <c r="N580" s="170"/>
      <c r="O580" s="139"/>
    </row>
    <row r="581" spans="1:15">
      <c r="A581" s="78" t="s">
        <v>2260</v>
      </c>
      <c r="B581" s="78" t="s">
        <v>2725</v>
      </c>
      <c r="C581" s="3">
        <v>3736</v>
      </c>
      <c r="D581" s="75" t="s">
        <v>228</v>
      </c>
      <c r="E581" s="103">
        <v>449.43</v>
      </c>
      <c r="F581" s="103">
        <v>0</v>
      </c>
      <c r="G581" s="103">
        <v>0</v>
      </c>
      <c r="H581" s="103">
        <v>0</v>
      </c>
      <c r="I581" s="103">
        <v>0</v>
      </c>
      <c r="J581" s="133">
        <f t="shared" si="11"/>
        <v>449.43</v>
      </c>
      <c r="K581" s="138" t="str">
        <f>IFERROR(VLOOKUP(C581,'CEDARS School FRPL'!$C$4:$H$2392, 6, FALSE), "No")</f>
        <v>Yes</v>
      </c>
      <c r="L581" s="97">
        <f>VLOOKUP($C581,'CEDARS School FRPL'!$C$4:$G$2348,3,FALSE)</f>
        <v>0.68179999999999996</v>
      </c>
      <c r="N581" s="170"/>
      <c r="O581" s="139"/>
    </row>
    <row r="582" spans="1:15">
      <c r="A582" s="78" t="s">
        <v>2260</v>
      </c>
      <c r="B582" s="78" t="s">
        <v>2725</v>
      </c>
      <c r="C582" s="3">
        <v>3785</v>
      </c>
      <c r="D582" s="75" t="s">
        <v>229</v>
      </c>
      <c r="E582" s="103">
        <v>823.92</v>
      </c>
      <c r="F582" s="103">
        <v>0</v>
      </c>
      <c r="G582" s="103">
        <v>0</v>
      </c>
      <c r="H582" s="103">
        <v>0</v>
      </c>
      <c r="I582" s="103">
        <v>0</v>
      </c>
      <c r="J582" s="133">
        <f t="shared" si="11"/>
        <v>823.92</v>
      </c>
      <c r="K582" s="138" t="str">
        <f>IFERROR(VLOOKUP(C582,'CEDARS School FRPL'!$C$4:$H$2392, 6, FALSE), "No")</f>
        <v>Yes</v>
      </c>
      <c r="L582" s="97">
        <f>VLOOKUP($C582,'CEDARS School FRPL'!$C$4:$G$2348,3,FALSE)</f>
        <v>0.68100000000000005</v>
      </c>
      <c r="N582" s="170"/>
      <c r="O582" s="139"/>
    </row>
    <row r="583" spans="1:15">
      <c r="A583" s="78" t="s">
        <v>2260</v>
      </c>
      <c r="B583" s="78" t="s">
        <v>2725</v>
      </c>
      <c r="C583" s="3">
        <v>4203</v>
      </c>
      <c r="D583" s="75" t="s">
        <v>2726</v>
      </c>
      <c r="E583" s="103">
        <v>725.12</v>
      </c>
      <c r="F583" s="103">
        <v>0</v>
      </c>
      <c r="G583" s="103">
        <v>0</v>
      </c>
      <c r="H583" s="103">
        <v>0</v>
      </c>
      <c r="I583" s="103">
        <v>0</v>
      </c>
      <c r="J583" s="133">
        <f t="shared" si="11"/>
        <v>725.12</v>
      </c>
      <c r="K583" s="138" t="str">
        <f>IFERROR(VLOOKUP(C583,'CEDARS School FRPL'!$C$4:$H$2392, 6, FALSE), "No")</f>
        <v>Yes</v>
      </c>
      <c r="L583" s="97">
        <f>VLOOKUP($C583,'CEDARS School FRPL'!$C$4:$G$2348,3,FALSE)</f>
        <v>0.66669999999999996</v>
      </c>
      <c r="N583" s="170"/>
      <c r="O583" s="139"/>
    </row>
    <row r="584" spans="1:15">
      <c r="A584" s="78" t="s">
        <v>2260</v>
      </c>
      <c r="B584" s="78" t="s">
        <v>2725</v>
      </c>
      <c r="C584" s="3">
        <v>4587</v>
      </c>
      <c r="D584" s="75" t="s">
        <v>249</v>
      </c>
      <c r="E584" s="103">
        <v>349.66</v>
      </c>
      <c r="F584" s="103">
        <v>0</v>
      </c>
      <c r="G584" s="103">
        <v>0</v>
      </c>
      <c r="H584" s="103">
        <v>0</v>
      </c>
      <c r="I584" s="103">
        <v>0</v>
      </c>
      <c r="J584" s="133">
        <f t="shared" si="11"/>
        <v>349.66</v>
      </c>
      <c r="K584" s="138" t="str">
        <f>IFERROR(VLOOKUP(C584,'CEDARS School FRPL'!$C$4:$H$2392, 6, FALSE), "No")</f>
        <v>No</v>
      </c>
      <c r="L584" s="97">
        <f>VLOOKUP($C584,'CEDARS School FRPL'!$C$4:$G$2348,3,FALSE)</f>
        <v>0.49440000000000001</v>
      </c>
      <c r="N584" s="170"/>
      <c r="O584" s="139"/>
    </row>
    <row r="585" spans="1:15">
      <c r="A585" s="78" t="s">
        <v>2260</v>
      </c>
      <c r="B585" s="78" t="s">
        <v>2725</v>
      </c>
      <c r="C585" s="3">
        <v>3320</v>
      </c>
      <c r="D585" s="75" t="s">
        <v>226</v>
      </c>
      <c r="E585" s="103">
        <v>876.32</v>
      </c>
      <c r="F585" s="103">
        <v>0</v>
      </c>
      <c r="G585" s="103">
        <v>0</v>
      </c>
      <c r="H585" s="103">
        <v>0</v>
      </c>
      <c r="I585" s="103">
        <v>0</v>
      </c>
      <c r="J585" s="133">
        <f t="shared" si="11"/>
        <v>876.32</v>
      </c>
      <c r="K585" s="138" t="str">
        <f>IFERROR(VLOOKUP(C585,'CEDARS School FRPL'!$C$4:$H$2392, 6, FALSE), "No")</f>
        <v>Yes</v>
      </c>
      <c r="L585" s="97">
        <f>VLOOKUP($C585,'CEDARS School FRPL'!$C$4:$G$2348,3,FALSE)</f>
        <v>0.68389999999999995</v>
      </c>
      <c r="N585" s="170"/>
      <c r="O585" s="139"/>
    </row>
    <row r="586" spans="1:15">
      <c r="A586" s="78" t="s">
        <v>2260</v>
      </c>
      <c r="B586" s="78" t="s">
        <v>2725</v>
      </c>
      <c r="C586" s="3">
        <v>3822</v>
      </c>
      <c r="D586" s="75" t="s">
        <v>230</v>
      </c>
      <c r="E586" s="103">
        <v>403.29</v>
      </c>
      <c r="F586" s="103">
        <v>9</v>
      </c>
      <c r="G586" s="103">
        <v>0</v>
      </c>
      <c r="H586" s="103">
        <v>0</v>
      </c>
      <c r="I586" s="103">
        <v>0</v>
      </c>
      <c r="J586" s="133">
        <f t="shared" si="11"/>
        <v>412.29</v>
      </c>
      <c r="K586" s="138" t="str">
        <f>IFERROR(VLOOKUP(C586,'CEDARS School FRPL'!$C$4:$H$2392, 6, FALSE), "No")</f>
        <v>Yes</v>
      </c>
      <c r="L586" s="97">
        <f>VLOOKUP($C586,'CEDARS School FRPL'!$C$4:$G$2348,3,FALSE)</f>
        <v>0.64870000000000005</v>
      </c>
      <c r="N586" s="170"/>
      <c r="O586" s="139"/>
    </row>
    <row r="587" spans="1:15">
      <c r="A587" s="78" t="s">
        <v>2260</v>
      </c>
      <c r="B587" s="78" t="s">
        <v>2725</v>
      </c>
      <c r="C587" s="3">
        <v>3148</v>
      </c>
      <c r="D587" s="75" t="s">
        <v>224</v>
      </c>
      <c r="E587" s="103">
        <v>384.9</v>
      </c>
      <c r="F587" s="103">
        <v>0</v>
      </c>
      <c r="G587" s="103">
        <v>0</v>
      </c>
      <c r="H587" s="103">
        <v>0</v>
      </c>
      <c r="I587" s="103">
        <v>0</v>
      </c>
      <c r="J587" s="133">
        <f t="shared" si="11"/>
        <v>384.9</v>
      </c>
      <c r="K587" s="138" t="str">
        <f>IFERROR(VLOOKUP(C587,'CEDARS School FRPL'!$C$4:$H$2392, 6, FALSE), "No")</f>
        <v>Yes</v>
      </c>
      <c r="L587" s="97">
        <f>VLOOKUP($C587,'CEDARS School FRPL'!$C$4:$G$2348,3,FALSE)</f>
        <v>0.62929999999999997</v>
      </c>
      <c r="N587" s="170"/>
      <c r="O587" s="139"/>
    </row>
    <row r="588" spans="1:15">
      <c r="A588" s="78" t="s">
        <v>2260</v>
      </c>
      <c r="B588" s="78" t="s">
        <v>2725</v>
      </c>
      <c r="C588" s="3">
        <v>5612</v>
      </c>
      <c r="D588" s="75" t="s">
        <v>3048</v>
      </c>
      <c r="E588" s="103">
        <v>456.57</v>
      </c>
      <c r="F588" s="103">
        <v>0</v>
      </c>
      <c r="G588" s="103">
        <v>0</v>
      </c>
      <c r="H588" s="103">
        <v>0</v>
      </c>
      <c r="I588" s="103">
        <v>0</v>
      </c>
      <c r="J588" s="133">
        <f t="shared" si="11"/>
        <v>456.57</v>
      </c>
      <c r="K588" s="138" t="str">
        <f>IFERROR(VLOOKUP(C588,'CEDARS School FRPL'!$C$4:$H$2392, 6, FALSE), "No")</f>
        <v>No</v>
      </c>
      <c r="L588" s="97">
        <f>VLOOKUP($C588,'CEDARS School FRPL'!$C$4:$G$2348,3,FALSE)</f>
        <v>0.4199</v>
      </c>
      <c r="N588" s="170"/>
      <c r="O588" s="139"/>
    </row>
    <row r="589" spans="1:15">
      <c r="A589" s="78" t="s">
        <v>2260</v>
      </c>
      <c r="B589" s="78" t="s">
        <v>2725</v>
      </c>
      <c r="C589" s="3">
        <v>5136</v>
      </c>
      <c r="D589" s="75" t="s">
        <v>251</v>
      </c>
      <c r="E589" s="103">
        <v>446.14</v>
      </c>
      <c r="F589" s="103">
        <v>10.29</v>
      </c>
      <c r="G589" s="103">
        <v>0</v>
      </c>
      <c r="H589" s="103">
        <v>0</v>
      </c>
      <c r="I589" s="103">
        <v>0</v>
      </c>
      <c r="J589" s="133">
        <f t="shared" si="11"/>
        <v>456.43</v>
      </c>
      <c r="K589" s="138" t="str">
        <f>IFERROR(VLOOKUP(C589,'CEDARS School FRPL'!$C$4:$H$2392, 6, FALSE), "No")</f>
        <v>Yes</v>
      </c>
      <c r="L589" s="97">
        <f>VLOOKUP($C589,'CEDARS School FRPL'!$C$4:$G$2348,3,FALSE)</f>
        <v>0.67920000000000003</v>
      </c>
      <c r="N589" s="170"/>
      <c r="O589" s="139"/>
    </row>
    <row r="590" spans="1:15">
      <c r="A590" s="78" t="s">
        <v>2260</v>
      </c>
      <c r="B590" s="78" t="s">
        <v>2725</v>
      </c>
      <c r="C590" s="3">
        <v>2724</v>
      </c>
      <c r="D590" s="75" t="s">
        <v>221</v>
      </c>
      <c r="E590" s="103">
        <v>1403.83</v>
      </c>
      <c r="F590" s="103">
        <v>0</v>
      </c>
      <c r="G590" s="103">
        <v>65.2</v>
      </c>
      <c r="H590" s="103">
        <v>0</v>
      </c>
      <c r="I590" s="103">
        <v>0</v>
      </c>
      <c r="J590" s="133">
        <f t="shared" si="11"/>
        <v>1469.03</v>
      </c>
      <c r="K590" s="138" t="str">
        <f>IFERROR(VLOOKUP(C590,'CEDARS School FRPL'!$C$4:$H$2392, 6, FALSE), "No")</f>
        <v>Yes</v>
      </c>
      <c r="L590" s="97">
        <f>VLOOKUP($C590,'CEDARS School FRPL'!$C$4:$G$2348,3,FALSE)</f>
        <v>0.60009999999999997</v>
      </c>
      <c r="N590" s="170"/>
      <c r="O590" s="139"/>
    </row>
    <row r="591" spans="1:15">
      <c r="A591" s="78" t="s">
        <v>2260</v>
      </c>
      <c r="B591" s="78" t="s">
        <v>2725</v>
      </c>
      <c r="C591" s="3">
        <v>3971</v>
      </c>
      <c r="D591" s="75" t="s">
        <v>233</v>
      </c>
      <c r="E591" s="103">
        <v>352.83</v>
      </c>
      <c r="F591" s="103">
        <v>0</v>
      </c>
      <c r="G591" s="103">
        <v>0</v>
      </c>
      <c r="H591" s="103">
        <v>0</v>
      </c>
      <c r="I591" s="103">
        <v>0</v>
      </c>
      <c r="J591" s="133">
        <f t="shared" si="11"/>
        <v>352.83</v>
      </c>
      <c r="K591" s="138" t="str">
        <f>IFERROR(VLOOKUP(C591,'CEDARS School FRPL'!$C$4:$H$2392, 6, FALSE), "No")</f>
        <v>Yes</v>
      </c>
      <c r="L591" s="97">
        <f>VLOOKUP($C591,'CEDARS School FRPL'!$C$4:$G$2348,3,FALSE)</f>
        <v>0.7167</v>
      </c>
      <c r="N591" s="170"/>
      <c r="O591" s="139"/>
    </row>
    <row r="592" spans="1:15">
      <c r="A592" s="78" t="s">
        <v>2260</v>
      </c>
      <c r="B592" s="78" t="s">
        <v>2725</v>
      </c>
      <c r="C592" s="3">
        <v>4499</v>
      </c>
      <c r="D592" s="75" t="s">
        <v>244</v>
      </c>
      <c r="E592" s="103">
        <v>424</v>
      </c>
      <c r="F592" s="103">
        <v>0</v>
      </c>
      <c r="G592" s="103">
        <v>0</v>
      </c>
      <c r="H592" s="103">
        <v>0</v>
      </c>
      <c r="I592" s="103">
        <v>0</v>
      </c>
      <c r="J592" s="133">
        <f t="shared" si="11"/>
        <v>424</v>
      </c>
      <c r="K592" s="138" t="str">
        <f>IFERROR(VLOOKUP(C592,'CEDARS School FRPL'!$C$4:$H$2392, 6, FALSE), "No")</f>
        <v>No</v>
      </c>
      <c r="L592" s="97">
        <f>VLOOKUP($C592,'CEDARS School FRPL'!$C$4:$G$2348,3,FALSE)</f>
        <v>0.2311</v>
      </c>
      <c r="N592" s="170"/>
      <c r="O592" s="139"/>
    </row>
    <row r="593" spans="1:15">
      <c r="A593" s="78" t="s">
        <v>2260</v>
      </c>
      <c r="B593" s="78" t="s">
        <v>2725</v>
      </c>
      <c r="C593" s="3">
        <v>4498</v>
      </c>
      <c r="D593" s="75" t="s">
        <v>243</v>
      </c>
      <c r="E593" s="103">
        <v>779.35</v>
      </c>
      <c r="F593" s="103">
        <v>0</v>
      </c>
      <c r="G593" s="103">
        <v>0</v>
      </c>
      <c r="H593" s="103">
        <v>0</v>
      </c>
      <c r="I593" s="103">
        <v>0</v>
      </c>
      <c r="J593" s="133">
        <f t="shared" si="11"/>
        <v>779.35</v>
      </c>
      <c r="K593" s="138" t="str">
        <f>IFERROR(VLOOKUP(C593,'CEDARS School FRPL'!$C$4:$H$2392, 6, FALSE), "No")</f>
        <v>Yes</v>
      </c>
      <c r="L593" s="97">
        <f>VLOOKUP($C593,'CEDARS School FRPL'!$C$4:$G$2348,3,FALSE)</f>
        <v>0.54430000000000001</v>
      </c>
      <c r="N593" s="170"/>
      <c r="O593" s="139"/>
    </row>
    <row r="594" spans="1:15">
      <c r="A594" s="78" t="s">
        <v>2260</v>
      </c>
      <c r="B594" s="78" t="s">
        <v>2725</v>
      </c>
      <c r="C594" s="3">
        <v>4380</v>
      </c>
      <c r="D594" s="75" t="s">
        <v>241</v>
      </c>
      <c r="E594" s="103">
        <v>479.63</v>
      </c>
      <c r="F594" s="103">
        <v>9.43</v>
      </c>
      <c r="G594" s="103">
        <v>0</v>
      </c>
      <c r="H594" s="103">
        <v>0</v>
      </c>
      <c r="I594" s="103">
        <v>0</v>
      </c>
      <c r="J594" s="133">
        <f t="shared" si="11"/>
        <v>489.06</v>
      </c>
      <c r="K594" s="138" t="str">
        <f>IFERROR(VLOOKUP(C594,'CEDARS School FRPL'!$C$4:$H$2392, 6, FALSE), "No")</f>
        <v>No</v>
      </c>
      <c r="L594" s="97">
        <f>VLOOKUP($C594,'CEDARS School FRPL'!$C$4:$G$2348,3,FALSE)</f>
        <v>0.39</v>
      </c>
      <c r="N594" s="170"/>
      <c r="O594" s="139"/>
    </row>
    <row r="595" spans="1:15">
      <c r="A595" s="78" t="s">
        <v>2260</v>
      </c>
      <c r="B595" s="78" t="s">
        <v>2725</v>
      </c>
      <c r="C595" s="3">
        <v>4163</v>
      </c>
      <c r="D595" s="75" t="s">
        <v>238</v>
      </c>
      <c r="E595" s="103">
        <v>307.70999999999998</v>
      </c>
      <c r="F595" s="103">
        <v>0</v>
      </c>
      <c r="G595" s="103">
        <v>0</v>
      </c>
      <c r="H595" s="103">
        <v>0</v>
      </c>
      <c r="I595" s="103">
        <v>0</v>
      </c>
      <c r="J595" s="133">
        <f t="shared" si="11"/>
        <v>307.70999999999998</v>
      </c>
      <c r="K595" s="138" t="str">
        <f>IFERROR(VLOOKUP(C595,'CEDARS School FRPL'!$C$4:$H$2392, 6, FALSE), "No")</f>
        <v>Yes</v>
      </c>
      <c r="L595" s="97">
        <f>VLOOKUP($C595,'CEDARS School FRPL'!$C$4:$G$2348,3,FALSE)</f>
        <v>0.59560000000000002</v>
      </c>
      <c r="N595" s="170"/>
      <c r="O595" s="139"/>
    </row>
    <row r="596" spans="1:15">
      <c r="A596" s="78" t="s">
        <v>2260</v>
      </c>
      <c r="B596" s="78" t="s">
        <v>2725</v>
      </c>
      <c r="C596" s="3">
        <v>5310</v>
      </c>
      <c r="D596" s="75" t="s">
        <v>3049</v>
      </c>
      <c r="E596" s="103">
        <v>442.9</v>
      </c>
      <c r="F596" s="103">
        <v>0</v>
      </c>
      <c r="G596" s="103">
        <v>16.080000000000002</v>
      </c>
      <c r="H596" s="103">
        <v>0</v>
      </c>
      <c r="I596" s="103">
        <v>0</v>
      </c>
      <c r="J596" s="133">
        <f t="shared" si="11"/>
        <v>458.97999999999996</v>
      </c>
      <c r="K596" s="138" t="str">
        <f>IFERROR(VLOOKUP(C596,'CEDARS School FRPL'!$C$4:$H$2392, 6, FALSE), "No")</f>
        <v>No</v>
      </c>
      <c r="L596" s="97">
        <f>VLOOKUP($C596,'CEDARS School FRPL'!$C$4:$G$2348,3,FALSE)</f>
        <v>0.47799999999999998</v>
      </c>
      <c r="N596" s="170"/>
      <c r="O596" s="139"/>
    </row>
    <row r="597" spans="1:15">
      <c r="A597" s="78" t="s">
        <v>2260</v>
      </c>
      <c r="B597" s="78" t="s">
        <v>2725</v>
      </c>
      <c r="C597" s="3">
        <v>4523</v>
      </c>
      <c r="D597" s="75" t="s">
        <v>245</v>
      </c>
      <c r="E597" s="103">
        <v>1456.96</v>
      </c>
      <c r="F597" s="103">
        <v>0</v>
      </c>
      <c r="G597" s="103">
        <v>63.38</v>
      </c>
      <c r="H597" s="103">
        <v>0</v>
      </c>
      <c r="I597" s="103">
        <v>0</v>
      </c>
      <c r="J597" s="133">
        <f t="shared" si="11"/>
        <v>1520.3400000000001</v>
      </c>
      <c r="K597" s="138" t="str">
        <f>IFERROR(VLOOKUP(C597,'CEDARS School FRPL'!$C$4:$H$2392, 6, FALSE), "No")</f>
        <v>Yes</v>
      </c>
      <c r="L597" s="97">
        <f>VLOOKUP($C597,'CEDARS School FRPL'!$C$4:$G$2348,3,FALSE)</f>
        <v>0.61699999999999999</v>
      </c>
      <c r="N597" s="170"/>
      <c r="O597" s="139"/>
    </row>
    <row r="598" spans="1:15">
      <c r="A598" s="78" t="s">
        <v>2260</v>
      </c>
      <c r="B598" s="78" t="s">
        <v>2725</v>
      </c>
      <c r="C598" s="3">
        <v>1926</v>
      </c>
      <c r="D598" s="75" t="s">
        <v>220</v>
      </c>
      <c r="E598" s="103">
        <v>192.06</v>
      </c>
      <c r="F598" s="103">
        <v>0</v>
      </c>
      <c r="G598" s="103">
        <v>0</v>
      </c>
      <c r="H598" s="103">
        <v>0</v>
      </c>
      <c r="I598" s="103">
        <v>0</v>
      </c>
      <c r="J598" s="133">
        <f t="shared" si="11"/>
        <v>192.06</v>
      </c>
      <c r="K598" s="138" t="str">
        <f>IFERROR(VLOOKUP(C598,'CEDARS School FRPL'!$C$4:$H$2392, 6, FALSE), "No")</f>
        <v>Yes</v>
      </c>
      <c r="L598" s="97">
        <f>VLOOKUP($C598,'CEDARS School FRPL'!$C$4:$G$2348,3,FALSE)</f>
        <v>0.56189999999999996</v>
      </c>
      <c r="N598" s="170"/>
      <c r="O598" s="139"/>
    </row>
    <row r="599" spans="1:15">
      <c r="A599" s="78" t="s">
        <v>2260</v>
      </c>
      <c r="B599" s="78" t="s">
        <v>2725</v>
      </c>
      <c r="C599" s="3">
        <v>4560</v>
      </c>
      <c r="D599" s="75" t="s">
        <v>246</v>
      </c>
      <c r="E599" s="103">
        <v>394.25</v>
      </c>
      <c r="F599" s="103">
        <v>0</v>
      </c>
      <c r="G599" s="103">
        <v>0</v>
      </c>
      <c r="H599" s="103">
        <v>0</v>
      </c>
      <c r="I599" s="103">
        <v>0</v>
      </c>
      <c r="J599" s="133">
        <f t="shared" si="11"/>
        <v>394.25</v>
      </c>
      <c r="K599" s="138" t="str">
        <f>IFERROR(VLOOKUP(C599,'CEDARS School FRPL'!$C$4:$H$2392, 6, FALSE), "No")</f>
        <v>No</v>
      </c>
      <c r="L599" s="97">
        <f>VLOOKUP($C599,'CEDARS School FRPL'!$C$4:$G$2348,3,FALSE)</f>
        <v>0.23019999999999999</v>
      </c>
      <c r="N599" s="170"/>
      <c r="O599" s="139"/>
    </row>
    <row r="600" spans="1:15">
      <c r="A600" s="78" t="s">
        <v>2260</v>
      </c>
      <c r="B600" s="78" t="s">
        <v>2725</v>
      </c>
      <c r="C600" s="3">
        <v>3994</v>
      </c>
      <c r="D600" s="75" t="s">
        <v>234</v>
      </c>
      <c r="E600" s="103">
        <v>442.86</v>
      </c>
      <c r="F600" s="103">
        <v>0</v>
      </c>
      <c r="G600" s="103">
        <v>0</v>
      </c>
      <c r="H600" s="103">
        <v>0</v>
      </c>
      <c r="I600" s="103">
        <v>0</v>
      </c>
      <c r="J600" s="133">
        <f t="shared" si="11"/>
        <v>442.86</v>
      </c>
      <c r="K600" s="138" t="str">
        <f>IFERROR(VLOOKUP(C600,'CEDARS School FRPL'!$C$4:$H$2392, 6, FALSE), "No")</f>
        <v>Yes</v>
      </c>
      <c r="L600" s="97">
        <f>VLOOKUP($C600,'CEDARS School FRPL'!$C$4:$G$2348,3,FALSE)</f>
        <v>0.64349999999999996</v>
      </c>
      <c r="N600" s="170"/>
      <c r="O600" s="139"/>
    </row>
    <row r="601" spans="1:15">
      <c r="A601" s="78" t="s">
        <v>2260</v>
      </c>
      <c r="B601" s="78" t="s">
        <v>2725</v>
      </c>
      <c r="C601" s="3">
        <v>4042</v>
      </c>
      <c r="D601" s="75" t="s">
        <v>34</v>
      </c>
      <c r="E601" s="103">
        <v>361.15</v>
      </c>
      <c r="F601" s="103">
        <v>0</v>
      </c>
      <c r="G601" s="103">
        <v>14.03</v>
      </c>
      <c r="H601" s="103">
        <v>0</v>
      </c>
      <c r="I601" s="103">
        <v>0</v>
      </c>
      <c r="J601" s="133">
        <f t="shared" si="11"/>
        <v>375.17999999999995</v>
      </c>
      <c r="K601" s="138" t="str">
        <f>IFERROR(VLOOKUP(C601,'CEDARS School FRPL'!$C$4:$H$2392, 6, FALSE), "No")</f>
        <v>Yes</v>
      </c>
      <c r="L601" s="97">
        <f>VLOOKUP($C601,'CEDARS School FRPL'!$C$4:$G$2348,3,FALSE)</f>
        <v>0.62770000000000004</v>
      </c>
      <c r="N601" s="170"/>
      <c r="O601" s="139"/>
    </row>
    <row r="602" spans="1:15">
      <c r="A602" s="78" t="s">
        <v>2260</v>
      </c>
      <c r="B602" s="78" t="s">
        <v>2725</v>
      </c>
      <c r="C602" s="3">
        <v>3618</v>
      </c>
      <c r="D602" s="75" t="s">
        <v>227</v>
      </c>
      <c r="E602" s="103">
        <v>520.14</v>
      </c>
      <c r="F602" s="103">
        <v>0</v>
      </c>
      <c r="G602" s="103">
        <v>0</v>
      </c>
      <c r="H602" s="103">
        <v>0</v>
      </c>
      <c r="I602" s="103">
        <v>0</v>
      </c>
      <c r="J602" s="133">
        <f t="shared" si="11"/>
        <v>520.14</v>
      </c>
      <c r="K602" s="138" t="str">
        <f>IFERROR(VLOOKUP(C602,'CEDARS School FRPL'!$C$4:$H$2392, 6, FALSE), "No")</f>
        <v>Yes</v>
      </c>
      <c r="L602" s="97">
        <f>VLOOKUP($C602,'CEDARS School FRPL'!$C$4:$G$2348,3,FALSE)</f>
        <v>0.58230000000000004</v>
      </c>
      <c r="N602" s="170"/>
      <c r="O602" s="139"/>
    </row>
    <row r="603" spans="1:15">
      <c r="A603" s="78" t="s">
        <v>2260</v>
      </c>
      <c r="B603" s="78" t="s">
        <v>2725</v>
      </c>
      <c r="C603" s="3">
        <v>2829</v>
      </c>
      <c r="D603" s="75" t="s">
        <v>222</v>
      </c>
      <c r="E603" s="103">
        <v>381.44</v>
      </c>
      <c r="F603" s="103">
        <v>11.57</v>
      </c>
      <c r="G603" s="103">
        <v>0</v>
      </c>
      <c r="H603" s="103">
        <v>0</v>
      </c>
      <c r="I603" s="103">
        <v>0</v>
      </c>
      <c r="J603" s="133">
        <f t="shared" si="11"/>
        <v>393.01</v>
      </c>
      <c r="K603" s="138" t="str">
        <f>IFERROR(VLOOKUP(C603,'CEDARS School FRPL'!$C$4:$H$2392, 6, FALSE), "No")</f>
        <v>Yes</v>
      </c>
      <c r="L603" s="97">
        <f>VLOOKUP($C603,'CEDARS School FRPL'!$C$4:$G$2348,3,FALSE)</f>
        <v>0.65080000000000005</v>
      </c>
      <c r="N603" s="170"/>
      <c r="O603" s="139"/>
    </row>
    <row r="604" spans="1:15">
      <c r="A604" s="78" t="s">
        <v>2260</v>
      </c>
      <c r="B604" s="78" t="s">
        <v>2725</v>
      </c>
      <c r="C604" s="3">
        <v>4162</v>
      </c>
      <c r="D604" s="75" t="s">
        <v>237</v>
      </c>
      <c r="E604" s="103">
        <v>1524.09</v>
      </c>
      <c r="F604" s="103">
        <v>0</v>
      </c>
      <c r="G604" s="103">
        <v>49.74</v>
      </c>
      <c r="H604" s="103">
        <v>0</v>
      </c>
      <c r="I604" s="103">
        <v>0</v>
      </c>
      <c r="J604" s="133">
        <f t="shared" si="11"/>
        <v>1573.83</v>
      </c>
      <c r="K604" s="138" t="str">
        <f>IFERROR(VLOOKUP(C604,'CEDARS School FRPL'!$C$4:$H$2392, 6, FALSE), "No")</f>
        <v>No</v>
      </c>
      <c r="L604" s="97">
        <f>VLOOKUP($C604,'CEDARS School FRPL'!$C$4:$G$2348,3,FALSE)</f>
        <v>0.49740000000000001</v>
      </c>
      <c r="N604" s="170"/>
      <c r="O604" s="139"/>
    </row>
    <row r="605" spans="1:15">
      <c r="A605" t="s">
        <v>2260</v>
      </c>
      <c r="B605" s="78" t="s">
        <v>2725</v>
      </c>
      <c r="C605" s="3">
        <v>5435</v>
      </c>
      <c r="D605" s="75" t="s">
        <v>252</v>
      </c>
      <c r="E605" s="103">
        <v>0</v>
      </c>
      <c r="F605" s="103">
        <v>0</v>
      </c>
      <c r="G605" s="103">
        <v>0</v>
      </c>
      <c r="H605" s="103">
        <v>107.86</v>
      </c>
      <c r="I605" s="103">
        <v>0</v>
      </c>
      <c r="J605" s="133">
        <f t="shared" si="11"/>
        <v>107.86</v>
      </c>
      <c r="K605" s="138" t="str">
        <f>IFERROR(VLOOKUP(C605,'CEDARS School FRPL'!$C$4:$H$2392, 6, FALSE), "No")</f>
        <v>Yes</v>
      </c>
      <c r="L605" s="97">
        <f>VLOOKUP($C605,'CEDARS School FRPL'!$C$4:$G$2348,3,FALSE)</f>
        <v>0.64259999999999995</v>
      </c>
      <c r="N605" s="170"/>
      <c r="O605" s="139"/>
    </row>
    <row r="606" spans="1:15">
      <c r="A606" s="78" t="s">
        <v>2260</v>
      </c>
      <c r="B606" s="78" t="s">
        <v>2725</v>
      </c>
      <c r="C606" s="3">
        <v>2912</v>
      </c>
      <c r="D606" s="75" t="s">
        <v>223</v>
      </c>
      <c r="E606" s="103">
        <v>404.65</v>
      </c>
      <c r="F606" s="103">
        <v>0</v>
      </c>
      <c r="G606" s="103">
        <v>0</v>
      </c>
      <c r="H606" s="103">
        <v>0</v>
      </c>
      <c r="I606" s="103">
        <v>0</v>
      </c>
      <c r="J606" s="133">
        <f t="shared" si="11"/>
        <v>404.65</v>
      </c>
      <c r="K606" s="138" t="str">
        <f>IFERROR(VLOOKUP(C606,'CEDARS School FRPL'!$C$4:$H$2392, 6, FALSE), "No")</f>
        <v>Yes</v>
      </c>
      <c r="L606" s="97">
        <f>VLOOKUP($C606,'CEDARS School FRPL'!$C$4:$G$2348,3,FALSE)</f>
        <v>0.73150000000000004</v>
      </c>
      <c r="N606" s="170"/>
      <c r="O606" s="139"/>
    </row>
    <row r="607" spans="1:15">
      <c r="A607" s="78" t="s">
        <v>2260</v>
      </c>
      <c r="B607" s="78" t="s">
        <v>2725</v>
      </c>
      <c r="C607" s="3">
        <v>4209</v>
      </c>
      <c r="D607" s="75" t="s">
        <v>239</v>
      </c>
      <c r="E607" s="103">
        <v>837.08</v>
      </c>
      <c r="F607" s="103">
        <v>0</v>
      </c>
      <c r="G607" s="103">
        <v>0</v>
      </c>
      <c r="H607" s="103">
        <v>0</v>
      </c>
      <c r="I607" s="103">
        <v>0</v>
      </c>
      <c r="J607" s="133">
        <f t="shared" si="11"/>
        <v>837.08</v>
      </c>
      <c r="K607" s="138" t="str">
        <f>IFERROR(VLOOKUP(C607,'CEDARS School FRPL'!$C$4:$H$2392, 6, FALSE), "No")</f>
        <v>No</v>
      </c>
      <c r="L607" s="97">
        <f>VLOOKUP($C607,'CEDARS School FRPL'!$C$4:$G$2348,3,FALSE)</f>
        <v>0.44900000000000001</v>
      </c>
      <c r="N607" s="170"/>
      <c r="O607" s="139"/>
    </row>
    <row r="608" spans="1:15">
      <c r="A608" s="78" t="s">
        <v>2260</v>
      </c>
      <c r="B608" s="78" t="s">
        <v>2725</v>
      </c>
      <c r="C608" s="3">
        <v>4445</v>
      </c>
      <c r="D608" s="75" t="s">
        <v>242</v>
      </c>
      <c r="E608" s="103">
        <v>550.1</v>
      </c>
      <c r="F608" s="103">
        <v>0</v>
      </c>
      <c r="G608" s="103">
        <v>0</v>
      </c>
      <c r="H608" s="103">
        <v>0</v>
      </c>
      <c r="I608" s="103">
        <v>0</v>
      </c>
      <c r="J608" s="133">
        <f t="shared" si="11"/>
        <v>550.1</v>
      </c>
      <c r="K608" s="138" t="str">
        <f>IFERROR(VLOOKUP(C608,'CEDARS School FRPL'!$C$4:$H$2392, 6, FALSE), "No")</f>
        <v>No</v>
      </c>
      <c r="L608" s="97">
        <f>VLOOKUP($C608,'CEDARS School FRPL'!$C$4:$G$2348,3,FALSE)</f>
        <v>0.49630000000000002</v>
      </c>
      <c r="M608" s="97"/>
      <c r="N608" s="170"/>
      <c r="O608" s="139"/>
    </row>
    <row r="609" spans="1:15">
      <c r="A609" s="78" t="s">
        <v>2260</v>
      </c>
      <c r="B609" s="78" t="s">
        <v>2725</v>
      </c>
      <c r="C609" s="3">
        <v>3995</v>
      </c>
      <c r="D609" s="75" t="s">
        <v>235</v>
      </c>
      <c r="E609" s="103">
        <v>305.97000000000003</v>
      </c>
      <c r="F609" s="103">
        <v>0</v>
      </c>
      <c r="G609" s="103">
        <v>0</v>
      </c>
      <c r="H609" s="103">
        <v>0</v>
      </c>
      <c r="I609" s="103">
        <v>0</v>
      </c>
      <c r="J609" s="133">
        <f t="shared" si="11"/>
        <v>305.97000000000003</v>
      </c>
      <c r="K609" s="138" t="str">
        <f>IFERROR(VLOOKUP(C609,'CEDARS School FRPL'!$C$4:$H$2392, 6, FALSE), "No")</f>
        <v>No</v>
      </c>
      <c r="L609" s="97">
        <f>VLOOKUP($C609,'CEDARS School FRPL'!$C$4:$G$2348,3,FALSE)</f>
        <v>0.47489999999999999</v>
      </c>
      <c r="N609" s="170"/>
      <c r="O609" s="139"/>
    </row>
    <row r="610" spans="1:15">
      <c r="A610" s="78" t="s">
        <v>2260</v>
      </c>
      <c r="B610" s="78" t="s">
        <v>2725</v>
      </c>
      <c r="C610" s="3">
        <v>4561</v>
      </c>
      <c r="D610" s="75" t="s">
        <v>247</v>
      </c>
      <c r="E610" s="103">
        <v>803.07</v>
      </c>
      <c r="F610" s="103">
        <v>0</v>
      </c>
      <c r="G610" s="103">
        <v>0</v>
      </c>
      <c r="H610" s="103">
        <v>0</v>
      </c>
      <c r="I610" s="103">
        <v>0</v>
      </c>
      <c r="J610" s="133">
        <f t="shared" si="11"/>
        <v>803.07</v>
      </c>
      <c r="K610" s="138" t="str">
        <f>IFERROR(VLOOKUP(C610,'CEDARS School FRPL'!$C$4:$H$2392, 6, FALSE), "No")</f>
        <v>No</v>
      </c>
      <c r="L610" s="97">
        <f>VLOOKUP($C610,'CEDARS School FRPL'!$C$4:$G$2348,3,FALSE)</f>
        <v>0.3826</v>
      </c>
      <c r="N610" s="170"/>
      <c r="O610" s="139"/>
    </row>
    <row r="611" spans="1:15">
      <c r="A611" s="78" t="s">
        <v>2260</v>
      </c>
      <c r="B611" s="78" t="s">
        <v>2725</v>
      </c>
      <c r="C611" s="3">
        <v>3149</v>
      </c>
      <c r="D611" s="75" t="s">
        <v>225</v>
      </c>
      <c r="E611" s="103">
        <v>462.43</v>
      </c>
      <c r="F611" s="103">
        <v>8.07</v>
      </c>
      <c r="G611" s="103">
        <v>0</v>
      </c>
      <c r="H611" s="103">
        <v>0</v>
      </c>
      <c r="I611" s="103">
        <v>0</v>
      </c>
      <c r="J611" s="133">
        <f t="shared" si="11"/>
        <v>470.5</v>
      </c>
      <c r="K611" s="138" t="str">
        <f>IFERROR(VLOOKUP(C611,'CEDARS School FRPL'!$C$4:$H$2392, 6, FALSE), "No")</f>
        <v>Yes</v>
      </c>
      <c r="L611" s="97">
        <f>VLOOKUP($C611,'CEDARS School FRPL'!$C$4:$G$2348,3,FALSE)</f>
        <v>0.56859999999999999</v>
      </c>
      <c r="N611" s="170"/>
      <c r="O611" s="139"/>
    </row>
    <row r="612" spans="1:15">
      <c r="A612" s="78" t="s">
        <v>2260</v>
      </c>
      <c r="B612" s="78" t="s">
        <v>2725</v>
      </c>
      <c r="C612" s="3">
        <v>3823</v>
      </c>
      <c r="D612" s="75" t="s">
        <v>231</v>
      </c>
      <c r="E612" s="103">
        <v>381.71</v>
      </c>
      <c r="F612" s="103">
        <v>0</v>
      </c>
      <c r="G612" s="103">
        <v>0</v>
      </c>
      <c r="H612" s="103">
        <v>0</v>
      </c>
      <c r="I612" s="103">
        <v>0</v>
      </c>
      <c r="J612" s="133">
        <f t="shared" si="11"/>
        <v>381.71</v>
      </c>
      <c r="K612" s="138" t="str">
        <f>IFERROR(VLOOKUP(C612,'CEDARS School FRPL'!$C$4:$H$2392, 6, FALSE), "No")</f>
        <v>Yes</v>
      </c>
      <c r="L612" s="97">
        <f>VLOOKUP($C612,'CEDARS School FRPL'!$C$4:$G$2348,3,FALSE)</f>
        <v>0.62890000000000001</v>
      </c>
      <c r="N612" s="170"/>
      <c r="O612" s="139"/>
    </row>
    <row r="613" spans="1:15">
      <c r="A613" s="78" t="s">
        <v>2260</v>
      </c>
      <c r="B613" s="78" t="s">
        <v>2725</v>
      </c>
      <c r="C613" s="3">
        <v>3970</v>
      </c>
      <c r="D613" s="75" t="s">
        <v>232</v>
      </c>
      <c r="E613" s="103">
        <v>432.14</v>
      </c>
      <c r="F613" s="103">
        <v>9.7100000000000009</v>
      </c>
      <c r="G613" s="103">
        <v>0</v>
      </c>
      <c r="H613" s="103">
        <v>0</v>
      </c>
      <c r="I613" s="103">
        <v>0</v>
      </c>
      <c r="J613" s="133">
        <f t="shared" si="11"/>
        <v>441.84999999999997</v>
      </c>
      <c r="K613" s="138" t="str">
        <f>IFERROR(VLOOKUP(C613,'CEDARS School FRPL'!$C$4:$H$2392, 6, FALSE), "No")</f>
        <v>Yes</v>
      </c>
      <c r="L613" s="97">
        <f>VLOOKUP($C613,'CEDARS School FRPL'!$C$4:$G$2348,3,FALSE)</f>
        <v>0.57540000000000002</v>
      </c>
      <c r="N613" s="170"/>
      <c r="O613" s="139"/>
    </row>
    <row r="614" spans="1:15">
      <c r="A614" s="78" t="s">
        <v>2260</v>
      </c>
      <c r="B614" s="78" t="s">
        <v>2725</v>
      </c>
      <c r="C614" s="3">
        <v>5111</v>
      </c>
      <c r="D614" s="75" t="s">
        <v>250</v>
      </c>
      <c r="E614" s="103">
        <v>1792.41</v>
      </c>
      <c r="F614" s="103">
        <v>0</v>
      </c>
      <c r="G614" s="103">
        <v>146.59</v>
      </c>
      <c r="H614" s="103">
        <v>0</v>
      </c>
      <c r="I614" s="103">
        <v>0</v>
      </c>
      <c r="J614" s="133">
        <f t="shared" si="11"/>
        <v>1939</v>
      </c>
      <c r="K614" s="138" t="str">
        <f>IFERROR(VLOOKUP(C614,'CEDARS School FRPL'!$C$4:$H$2392, 6, FALSE), "No")</f>
        <v>No</v>
      </c>
      <c r="L614" s="97">
        <f>VLOOKUP($C614,'CEDARS School FRPL'!$C$4:$G$2348,3,FALSE)</f>
        <v>0.34420000000000001</v>
      </c>
      <c r="N614" s="170"/>
      <c r="O614" s="139"/>
    </row>
    <row r="615" spans="1:15">
      <c r="A615" s="78" t="s">
        <v>2260</v>
      </c>
      <c r="B615" s="78" t="s">
        <v>2725</v>
      </c>
      <c r="C615" s="3">
        <v>4051</v>
      </c>
      <c r="D615" s="75" t="s">
        <v>236</v>
      </c>
      <c r="E615" s="103">
        <v>746.08</v>
      </c>
      <c r="F615" s="103">
        <v>0</v>
      </c>
      <c r="G615" s="103">
        <v>0</v>
      </c>
      <c r="H615" s="103">
        <v>0</v>
      </c>
      <c r="I615" s="103">
        <v>0</v>
      </c>
      <c r="J615" s="133">
        <f t="shared" si="11"/>
        <v>746.08</v>
      </c>
      <c r="K615" s="138" t="str">
        <f>IFERROR(VLOOKUP(C615,'CEDARS School FRPL'!$C$4:$H$2392, 6, FALSE), "No")</f>
        <v>Yes</v>
      </c>
      <c r="L615" s="97">
        <f>VLOOKUP($C615,'CEDARS School FRPL'!$C$4:$G$2348,3,FALSE)</f>
        <v>0.63429999999999997</v>
      </c>
      <c r="N615" s="170"/>
      <c r="O615" s="139"/>
    </row>
    <row r="616" spans="1:15">
      <c r="A616" s="78" t="s">
        <v>2260</v>
      </c>
      <c r="B616" s="78" t="s">
        <v>2725</v>
      </c>
      <c r="C616" s="3">
        <v>4579</v>
      </c>
      <c r="D616" s="75" t="s">
        <v>248</v>
      </c>
      <c r="E616" s="103">
        <v>359.77</v>
      </c>
      <c r="F616" s="103">
        <v>0</v>
      </c>
      <c r="G616" s="103">
        <v>0</v>
      </c>
      <c r="H616" s="103">
        <v>0</v>
      </c>
      <c r="I616" s="103">
        <v>0</v>
      </c>
      <c r="J616" s="133">
        <f t="shared" si="11"/>
        <v>359.77</v>
      </c>
      <c r="K616" s="138" t="str">
        <f>IFERROR(VLOOKUP(C616,'CEDARS School FRPL'!$C$4:$H$2392, 6, FALSE), "No")</f>
        <v>No</v>
      </c>
      <c r="L616" s="97">
        <f>VLOOKUP($C616,'CEDARS School FRPL'!$C$4:$G$2348,3,FALSE)</f>
        <v>0.45250000000000001</v>
      </c>
      <c r="N616" s="170"/>
      <c r="O616" s="139"/>
    </row>
    <row r="617" spans="1:15">
      <c r="A617" s="78" t="s">
        <v>2476</v>
      </c>
      <c r="B617" s="78" t="s">
        <v>2727</v>
      </c>
      <c r="C617" s="3">
        <v>3197</v>
      </c>
      <c r="D617" s="75" t="s">
        <v>1922</v>
      </c>
      <c r="E617" s="103">
        <v>32.29</v>
      </c>
      <c r="F617" s="103">
        <v>0</v>
      </c>
      <c r="G617" s="103">
        <v>0</v>
      </c>
      <c r="H617" s="103">
        <v>0</v>
      </c>
      <c r="I617" s="103">
        <v>0</v>
      </c>
      <c r="J617" s="133">
        <f t="shared" si="11"/>
        <v>32.29</v>
      </c>
      <c r="K617" s="138" t="str">
        <f>IFERROR(VLOOKUP(C617,'CEDARS School FRPL'!$C$4:$H$2392, 6, FALSE), "No")</f>
        <v>Yes</v>
      </c>
      <c r="L617" s="97">
        <f>VLOOKUP($C617,'CEDARS School FRPL'!$C$4:$G$2348,3,FALSE)</f>
        <v>0.90059999999999996</v>
      </c>
      <c r="N617" s="170"/>
      <c r="O617" s="139"/>
    </row>
    <row r="618" spans="1:15">
      <c r="A618" s="78" t="s">
        <v>2320</v>
      </c>
      <c r="B618" s="78" t="s">
        <v>2728</v>
      </c>
      <c r="C618" s="3">
        <v>3519</v>
      </c>
      <c r="D618" s="75" t="s">
        <v>655</v>
      </c>
      <c r="E618" s="103">
        <v>280.60000000000002</v>
      </c>
      <c r="F618" s="103">
        <v>0</v>
      </c>
      <c r="G618" s="103">
        <v>0</v>
      </c>
      <c r="H618" s="103">
        <v>0</v>
      </c>
      <c r="I618" s="103">
        <v>0</v>
      </c>
      <c r="J618" s="133">
        <f t="shared" si="11"/>
        <v>280.60000000000002</v>
      </c>
      <c r="K618" s="138" t="str">
        <f>IFERROR(VLOOKUP(C618,'CEDARS School FRPL'!$C$4:$H$2392, 6, FALSE), "No")</f>
        <v>Yes</v>
      </c>
      <c r="L618" s="97">
        <f>VLOOKUP($C618,'CEDARS School FRPL'!$C$4:$G$2348,3,FALSE)</f>
        <v>0.69430000000000003</v>
      </c>
      <c r="N618" s="170"/>
      <c r="O618" s="139"/>
    </row>
    <row r="619" spans="1:15">
      <c r="A619" s="78" t="s">
        <v>2320</v>
      </c>
      <c r="B619" s="78" t="s">
        <v>2728</v>
      </c>
      <c r="C619" s="3">
        <v>3700</v>
      </c>
      <c r="D619" s="75" t="s">
        <v>666</v>
      </c>
      <c r="E619" s="103">
        <v>311.72000000000003</v>
      </c>
      <c r="F619" s="103">
        <v>0</v>
      </c>
      <c r="G619" s="103">
        <v>0</v>
      </c>
      <c r="H619" s="103">
        <v>0</v>
      </c>
      <c r="I619" s="103">
        <v>0</v>
      </c>
      <c r="J619" s="133">
        <f t="shared" si="11"/>
        <v>311.72000000000003</v>
      </c>
      <c r="K619" s="138" t="str">
        <f>IFERROR(VLOOKUP(C619,'CEDARS School FRPL'!$C$4:$H$2392, 6, FALSE), "No")</f>
        <v>Yes</v>
      </c>
      <c r="L619" s="97">
        <f>VLOOKUP($C619,'CEDARS School FRPL'!$C$4:$G$2348,3,FALSE)</f>
        <v>0.628</v>
      </c>
      <c r="N619" s="170"/>
      <c r="O619" s="139"/>
    </row>
    <row r="620" spans="1:15">
      <c r="A620" s="78" t="s">
        <v>2320</v>
      </c>
      <c r="B620" s="78" t="s">
        <v>2728</v>
      </c>
      <c r="C620" s="3">
        <v>3547</v>
      </c>
      <c r="D620" s="75" t="s">
        <v>656</v>
      </c>
      <c r="E620" s="103">
        <v>254.86</v>
      </c>
      <c r="F620" s="103">
        <v>0</v>
      </c>
      <c r="G620" s="103">
        <v>0</v>
      </c>
      <c r="H620" s="103">
        <v>0</v>
      </c>
      <c r="I620" s="103">
        <v>0</v>
      </c>
      <c r="J620" s="133">
        <f t="shared" si="11"/>
        <v>254.86</v>
      </c>
      <c r="K620" s="138" t="str">
        <f>IFERROR(VLOOKUP(C620,'CEDARS School FRPL'!$C$4:$H$2392, 6, FALSE), "No")</f>
        <v>Yes</v>
      </c>
      <c r="L620" s="97">
        <f>VLOOKUP($C620,'CEDARS School FRPL'!$C$4:$G$2348,3,FALSE)</f>
        <v>0.62180000000000002</v>
      </c>
      <c r="N620" s="170"/>
      <c r="O620" s="139"/>
    </row>
    <row r="621" spans="1:15">
      <c r="A621" s="78" t="s">
        <v>2320</v>
      </c>
      <c r="B621" s="78" t="s">
        <v>2728</v>
      </c>
      <c r="C621" s="3">
        <v>5163</v>
      </c>
      <c r="D621" s="75" t="s">
        <v>679</v>
      </c>
      <c r="E621" s="103">
        <v>77.290000000000006</v>
      </c>
      <c r="F621" s="103">
        <v>0</v>
      </c>
      <c r="G621" s="103">
        <v>1.2</v>
      </c>
      <c r="H621" s="103">
        <v>0</v>
      </c>
      <c r="I621" s="103">
        <v>0</v>
      </c>
      <c r="J621" s="133">
        <f t="shared" si="11"/>
        <v>78.490000000000009</v>
      </c>
      <c r="K621" s="138" t="str">
        <f>IFERROR(VLOOKUP(C621,'CEDARS School FRPL'!$C$4:$H$2392, 6, FALSE), "No")</f>
        <v>Yes</v>
      </c>
      <c r="L621" s="97">
        <f>VLOOKUP($C621,'CEDARS School FRPL'!$C$4:$G$2348,3,FALSE)</f>
        <v>0.76900000000000002</v>
      </c>
      <c r="N621" s="170"/>
      <c r="O621" s="139"/>
    </row>
    <row r="622" spans="1:15">
      <c r="A622" s="78" t="s">
        <v>2320</v>
      </c>
      <c r="B622" s="78" t="s">
        <v>2728</v>
      </c>
      <c r="C622" s="3">
        <v>3766</v>
      </c>
      <c r="D622" s="75" t="s">
        <v>669</v>
      </c>
      <c r="E622" s="103">
        <v>1194.9000000000001</v>
      </c>
      <c r="F622" s="103">
        <v>0</v>
      </c>
      <c r="G622" s="103">
        <v>142.66</v>
      </c>
      <c r="H622" s="103">
        <v>0</v>
      </c>
      <c r="I622" s="103">
        <v>0</v>
      </c>
      <c r="J622" s="133">
        <f t="shared" si="11"/>
        <v>1337.5600000000002</v>
      </c>
      <c r="K622" s="138" t="str">
        <f>IFERROR(VLOOKUP(C622,'CEDARS School FRPL'!$C$4:$H$2392, 6, FALSE), "No")</f>
        <v>Yes</v>
      </c>
      <c r="L622" s="97">
        <f>VLOOKUP($C622,'CEDARS School FRPL'!$C$4:$G$2348,3,FALSE)</f>
        <v>0.59970000000000001</v>
      </c>
      <c r="N622" s="170"/>
      <c r="O622" s="139"/>
    </row>
    <row r="623" spans="1:15">
      <c r="A623" s="78" t="s">
        <v>2320</v>
      </c>
      <c r="B623" s="78" t="s">
        <v>2728</v>
      </c>
      <c r="C623" s="3">
        <v>1950</v>
      </c>
      <c r="D623" s="75" t="s">
        <v>645</v>
      </c>
      <c r="E623" s="103">
        <v>55.29</v>
      </c>
      <c r="F623" s="103">
        <v>0</v>
      </c>
      <c r="G623" s="103">
        <v>0</v>
      </c>
      <c r="H623" s="103">
        <v>0</v>
      </c>
      <c r="I623" s="103">
        <v>0</v>
      </c>
      <c r="J623" s="133">
        <f t="shared" si="11"/>
        <v>55.29</v>
      </c>
      <c r="K623" s="138" t="str">
        <f>IFERROR(VLOOKUP(C623,'CEDARS School FRPL'!$C$4:$H$2392, 6, FALSE), "No")</f>
        <v>Yes</v>
      </c>
      <c r="L623" s="97">
        <f>VLOOKUP($C623,'CEDARS School FRPL'!$C$4:$G$2348,3,FALSE)</f>
        <v>0.71619999999999995</v>
      </c>
      <c r="N623" s="170"/>
      <c r="O623" s="139"/>
    </row>
    <row r="624" spans="1:15">
      <c r="A624" s="78" t="s">
        <v>2320</v>
      </c>
      <c r="B624" s="78" t="s">
        <v>2728</v>
      </c>
      <c r="C624" s="3">
        <v>4470</v>
      </c>
      <c r="D624" s="75" t="s">
        <v>674</v>
      </c>
      <c r="E624" s="103">
        <v>388</v>
      </c>
      <c r="F624" s="103">
        <v>0</v>
      </c>
      <c r="G624" s="103">
        <v>0</v>
      </c>
      <c r="H624" s="103">
        <v>0</v>
      </c>
      <c r="I624" s="103">
        <v>0</v>
      </c>
      <c r="J624" s="133">
        <f t="shared" si="11"/>
        <v>388</v>
      </c>
      <c r="K624" s="138" t="str">
        <f>IFERROR(VLOOKUP(C624,'CEDARS School FRPL'!$C$4:$H$2392, 6, FALSE), "No")</f>
        <v>Yes</v>
      </c>
      <c r="L624" s="97">
        <f>VLOOKUP($C624,'CEDARS School FRPL'!$C$4:$G$2348,3,FALSE)</f>
        <v>0.64949999999999997</v>
      </c>
      <c r="N624" s="170"/>
      <c r="O624" s="139"/>
    </row>
    <row r="625" spans="1:15">
      <c r="A625" s="78" t="s">
        <v>2320</v>
      </c>
      <c r="B625" s="78" t="s">
        <v>2728</v>
      </c>
      <c r="C625" s="3">
        <v>2417</v>
      </c>
      <c r="D625" s="75" t="s">
        <v>647</v>
      </c>
      <c r="E625" s="103">
        <v>1513.31</v>
      </c>
      <c r="F625" s="103">
        <v>0</v>
      </c>
      <c r="G625" s="103">
        <v>97.360000000000014</v>
      </c>
      <c r="H625" s="103">
        <v>0</v>
      </c>
      <c r="I625" s="103">
        <v>0</v>
      </c>
      <c r="J625" s="133">
        <f t="shared" si="11"/>
        <v>1610.67</v>
      </c>
      <c r="K625" s="138" t="str">
        <f>IFERROR(VLOOKUP(C625,'CEDARS School FRPL'!$C$4:$H$2392, 6, FALSE), "No")</f>
        <v>Yes</v>
      </c>
      <c r="L625" s="97">
        <f>VLOOKUP($C625,'CEDARS School FRPL'!$C$4:$G$2348,3,FALSE)</f>
        <v>0.71430000000000005</v>
      </c>
      <c r="N625" s="170"/>
      <c r="O625" s="139"/>
    </row>
    <row r="626" spans="1:15">
      <c r="A626" s="78" t="s">
        <v>2320</v>
      </c>
      <c r="B626" s="78" t="s">
        <v>2728</v>
      </c>
      <c r="C626" s="3">
        <v>1789</v>
      </c>
      <c r="D626" s="75" t="s">
        <v>644</v>
      </c>
      <c r="E626" s="103">
        <v>301.32</v>
      </c>
      <c r="F626" s="103">
        <v>0</v>
      </c>
      <c r="G626" s="103">
        <v>0</v>
      </c>
      <c r="H626" s="103">
        <v>0</v>
      </c>
      <c r="I626" s="103">
        <v>0</v>
      </c>
      <c r="J626" s="133">
        <f t="shared" si="11"/>
        <v>301.32</v>
      </c>
      <c r="K626" s="138" t="str">
        <f>IFERROR(VLOOKUP(C626,'CEDARS School FRPL'!$C$4:$H$2392, 6, FALSE), "No")</f>
        <v>No</v>
      </c>
      <c r="L626" s="97">
        <f>VLOOKUP($C626,'CEDARS School FRPL'!$C$4:$G$2348,3,FALSE)</f>
        <v>0.4173</v>
      </c>
      <c r="N626" s="170"/>
      <c r="O626" s="139"/>
    </row>
    <row r="627" spans="1:15">
      <c r="A627" t="s">
        <v>2320</v>
      </c>
      <c r="B627" s="78" t="s">
        <v>2728</v>
      </c>
      <c r="C627" s="3">
        <v>5107</v>
      </c>
      <c r="D627" s="75" t="s">
        <v>678</v>
      </c>
      <c r="E627" s="103">
        <v>0</v>
      </c>
      <c r="F627" s="103">
        <v>0</v>
      </c>
      <c r="G627" s="103">
        <v>12.31</v>
      </c>
      <c r="H627" s="103">
        <v>0</v>
      </c>
      <c r="I627" s="103">
        <v>0</v>
      </c>
      <c r="J627" s="133">
        <f t="shared" si="11"/>
        <v>12.31</v>
      </c>
      <c r="K627" s="138" t="str">
        <f>IFERROR(VLOOKUP(C627,'CEDARS School FRPL'!$C$4:$H$2392, 6, FALSE), "No")</f>
        <v>No</v>
      </c>
      <c r="L627" s="97">
        <f>VLOOKUP($C627,'CEDARS School FRPL'!$C$4:$G$2348,3,FALSE)</f>
        <v>0.1132</v>
      </c>
      <c r="N627" s="170"/>
      <c r="O627" s="139"/>
    </row>
    <row r="628" spans="1:15">
      <c r="A628" s="78" t="s">
        <v>2320</v>
      </c>
      <c r="B628" s="78" t="s">
        <v>2728</v>
      </c>
      <c r="C628" s="3">
        <v>5255</v>
      </c>
      <c r="D628" s="75" t="s">
        <v>680</v>
      </c>
      <c r="E628" s="103">
        <v>6.96</v>
      </c>
      <c r="F628" s="103">
        <v>0</v>
      </c>
      <c r="G628" s="103">
        <v>0</v>
      </c>
      <c r="H628" s="103">
        <v>0</v>
      </c>
      <c r="I628" s="103">
        <v>0</v>
      </c>
      <c r="J628" s="133">
        <f t="shared" si="11"/>
        <v>6.96</v>
      </c>
      <c r="K628" s="138" t="str">
        <f>IFERROR(VLOOKUP(C628,'CEDARS School FRPL'!$C$4:$H$2392, 6, FALSE), "No")</f>
        <v>Yes</v>
      </c>
      <c r="L628" s="97">
        <f>VLOOKUP($C628,'CEDARS School FRPL'!$C$4:$G$2348,3,FALSE)</f>
        <v>0.75</v>
      </c>
      <c r="N628" s="170"/>
      <c r="O628" s="139"/>
    </row>
    <row r="629" spans="1:15">
      <c r="A629" s="78" t="s">
        <v>2320</v>
      </c>
      <c r="B629" s="78" t="s">
        <v>2728</v>
      </c>
      <c r="C629" s="3">
        <v>4426</v>
      </c>
      <c r="D629" s="75" t="s">
        <v>673</v>
      </c>
      <c r="E629" s="103">
        <v>319.29000000000002</v>
      </c>
      <c r="F629" s="103">
        <v>0</v>
      </c>
      <c r="G629" s="103">
        <v>0</v>
      </c>
      <c r="H629" s="103">
        <v>0</v>
      </c>
      <c r="I629" s="103">
        <v>0</v>
      </c>
      <c r="J629" s="133">
        <f t="shared" si="11"/>
        <v>319.29000000000002</v>
      </c>
      <c r="K629" s="138" t="str">
        <f>IFERROR(VLOOKUP(C629,'CEDARS School FRPL'!$C$4:$H$2392, 6, FALSE), "No")</f>
        <v>Yes</v>
      </c>
      <c r="L629" s="97">
        <f>VLOOKUP($C629,'CEDARS School FRPL'!$C$4:$G$2348,3,FALSE)</f>
        <v>0.58020000000000005</v>
      </c>
      <c r="N629" s="170"/>
      <c r="O629" s="139"/>
    </row>
    <row r="630" spans="1:15">
      <c r="A630" s="78" t="s">
        <v>2320</v>
      </c>
      <c r="B630" s="78" t="s">
        <v>2728</v>
      </c>
      <c r="C630" s="3">
        <v>3898</v>
      </c>
      <c r="D630" s="75" t="s">
        <v>670</v>
      </c>
      <c r="E630" s="103">
        <v>620.65</v>
      </c>
      <c r="F630" s="103">
        <v>0</v>
      </c>
      <c r="G630" s="103">
        <v>0</v>
      </c>
      <c r="H630" s="103">
        <v>0</v>
      </c>
      <c r="I630" s="103">
        <v>0</v>
      </c>
      <c r="J630" s="133">
        <f t="shared" si="11"/>
        <v>620.65</v>
      </c>
      <c r="K630" s="138" t="str">
        <f>IFERROR(VLOOKUP(C630,'CEDARS School FRPL'!$C$4:$H$2392, 6, FALSE), "No")</f>
        <v>Yes</v>
      </c>
      <c r="L630" s="97">
        <f>VLOOKUP($C630,'CEDARS School FRPL'!$C$4:$G$2348,3,FALSE)</f>
        <v>0.72130000000000005</v>
      </c>
      <c r="N630" s="170"/>
      <c r="O630" s="139"/>
    </row>
    <row r="631" spans="1:15">
      <c r="A631" s="78" t="s">
        <v>2320</v>
      </c>
      <c r="B631" s="78" t="s">
        <v>2728</v>
      </c>
      <c r="C631" s="3">
        <v>1759</v>
      </c>
      <c r="D631" s="75" t="s">
        <v>643</v>
      </c>
      <c r="E631" s="103">
        <v>376.57</v>
      </c>
      <c r="F631" s="103">
        <v>0</v>
      </c>
      <c r="G631" s="103">
        <v>25.54</v>
      </c>
      <c r="H631" s="103">
        <v>0</v>
      </c>
      <c r="I631" s="103">
        <v>0</v>
      </c>
      <c r="J631" s="133">
        <f t="shared" si="11"/>
        <v>402.11</v>
      </c>
      <c r="K631" s="138" t="str">
        <f>IFERROR(VLOOKUP(C631,'CEDARS School FRPL'!$C$4:$H$2392, 6, FALSE), "No")</f>
        <v>Yes</v>
      </c>
      <c r="L631" s="97">
        <f>VLOOKUP($C631,'CEDARS School FRPL'!$C$4:$G$2348,3,FALSE)</f>
        <v>0.5716</v>
      </c>
      <c r="N631" s="170"/>
      <c r="O631" s="139"/>
    </row>
    <row r="632" spans="1:15">
      <c r="A632" s="78" t="s">
        <v>2320</v>
      </c>
      <c r="B632" s="78" t="s">
        <v>2728</v>
      </c>
      <c r="C632" s="3">
        <v>3701</v>
      </c>
      <c r="D632" s="75" t="s">
        <v>667</v>
      </c>
      <c r="E632" s="103">
        <v>650.38</v>
      </c>
      <c r="F632" s="103">
        <v>0</v>
      </c>
      <c r="G632" s="103">
        <v>0</v>
      </c>
      <c r="H632" s="103">
        <v>0</v>
      </c>
      <c r="I632" s="103">
        <v>0</v>
      </c>
      <c r="J632" s="133">
        <f t="shared" si="11"/>
        <v>650.38</v>
      </c>
      <c r="K632" s="138" t="str">
        <f>IFERROR(VLOOKUP(C632,'CEDARS School FRPL'!$C$4:$H$2392, 6, FALSE), "No")</f>
        <v>Yes</v>
      </c>
      <c r="L632" s="97">
        <f>VLOOKUP($C632,'CEDARS School FRPL'!$C$4:$G$2348,3,FALSE)</f>
        <v>0.7218</v>
      </c>
      <c r="N632" s="170"/>
      <c r="O632" s="139"/>
    </row>
    <row r="633" spans="1:15">
      <c r="A633" s="78" t="s">
        <v>2320</v>
      </c>
      <c r="B633" s="78" t="s">
        <v>2728</v>
      </c>
      <c r="C633" s="3">
        <v>3738</v>
      </c>
      <c r="D633" s="75" t="s">
        <v>668</v>
      </c>
      <c r="E633" s="103">
        <v>476</v>
      </c>
      <c r="F633" s="103">
        <v>16.29</v>
      </c>
      <c r="G633" s="103">
        <v>0</v>
      </c>
      <c r="H633" s="103">
        <v>0</v>
      </c>
      <c r="I633" s="103">
        <v>0</v>
      </c>
      <c r="J633" s="133">
        <f t="shared" si="11"/>
        <v>492.29</v>
      </c>
      <c r="K633" s="138" t="str">
        <f>IFERROR(VLOOKUP(C633,'CEDARS School FRPL'!$C$4:$H$2392, 6, FALSE), "No")</f>
        <v>Yes</v>
      </c>
      <c r="L633" s="97">
        <f>VLOOKUP($C633,'CEDARS School FRPL'!$C$4:$G$2348,3,FALSE)</f>
        <v>0.80489999999999995</v>
      </c>
      <c r="N633" s="170"/>
      <c r="O633" s="139"/>
    </row>
    <row r="634" spans="1:15">
      <c r="A634" s="75" t="s">
        <v>2320</v>
      </c>
      <c r="B634" s="78" t="s">
        <v>2728</v>
      </c>
      <c r="C634" s="3">
        <v>3568</v>
      </c>
      <c r="D634" s="75" t="s">
        <v>658</v>
      </c>
      <c r="E634" s="103">
        <v>362.57</v>
      </c>
      <c r="F634" s="103">
        <v>0</v>
      </c>
      <c r="G634" s="103">
        <v>0</v>
      </c>
      <c r="H634" s="103">
        <v>0</v>
      </c>
      <c r="I634" s="103">
        <v>0</v>
      </c>
      <c r="J634" s="133">
        <f t="shared" si="11"/>
        <v>362.57</v>
      </c>
      <c r="K634" s="138" t="str">
        <f>IFERROR(VLOOKUP(C634,'CEDARS School FRPL'!$C$4:$H$2392, 6, FALSE), "No")</f>
        <v>Yes</v>
      </c>
      <c r="L634" s="97">
        <f>VLOOKUP($C634,'CEDARS School FRPL'!$C$4:$G$2348,3,FALSE)</f>
        <v>0.69489999999999996</v>
      </c>
      <c r="N634" s="170"/>
      <c r="O634" s="139"/>
    </row>
    <row r="635" spans="1:15">
      <c r="A635" s="78" t="s">
        <v>2320</v>
      </c>
      <c r="B635" s="78" t="s">
        <v>2728</v>
      </c>
      <c r="C635" s="3">
        <v>2841</v>
      </c>
      <c r="D635" s="75" t="s">
        <v>648</v>
      </c>
      <c r="E635" s="103">
        <v>417.27</v>
      </c>
      <c r="F635" s="103">
        <v>0</v>
      </c>
      <c r="G635" s="103">
        <v>0</v>
      </c>
      <c r="H635" s="103">
        <v>0</v>
      </c>
      <c r="I635" s="103">
        <v>0</v>
      </c>
      <c r="J635" s="133">
        <f t="shared" si="11"/>
        <v>417.27</v>
      </c>
      <c r="K635" s="138" t="str">
        <f>IFERROR(VLOOKUP(C635,'CEDARS School FRPL'!$C$4:$H$2392, 6, FALSE), "No")</f>
        <v>Yes</v>
      </c>
      <c r="L635" s="97">
        <f>VLOOKUP($C635,'CEDARS School FRPL'!$C$4:$G$2348,3,FALSE)</f>
        <v>0.60409999999999997</v>
      </c>
      <c r="N635" s="170"/>
      <c r="O635" s="139"/>
    </row>
    <row r="636" spans="1:15">
      <c r="A636" s="78" t="s">
        <v>2320</v>
      </c>
      <c r="B636" s="78" t="s">
        <v>2728</v>
      </c>
      <c r="C636" s="3">
        <v>3381</v>
      </c>
      <c r="D636" s="75" t="s">
        <v>653</v>
      </c>
      <c r="E636" s="103">
        <v>619.78</v>
      </c>
      <c r="F636" s="103">
        <v>0</v>
      </c>
      <c r="G636" s="103">
        <v>0</v>
      </c>
      <c r="H636" s="103">
        <v>0</v>
      </c>
      <c r="I636" s="103">
        <v>0</v>
      </c>
      <c r="J636" s="133">
        <f t="shared" si="11"/>
        <v>619.78</v>
      </c>
      <c r="K636" s="138" t="str">
        <f>IFERROR(VLOOKUP(C636,'CEDARS School FRPL'!$C$4:$H$2392, 6, FALSE), "No")</f>
        <v>Yes</v>
      </c>
      <c r="L636" s="97">
        <f>VLOOKUP($C636,'CEDARS School FRPL'!$C$4:$G$2348,3,FALSE)</f>
        <v>0.65459999999999996</v>
      </c>
      <c r="N636" s="170"/>
      <c r="O636" s="139"/>
    </row>
    <row r="637" spans="1:15">
      <c r="A637" s="78" t="s">
        <v>2320</v>
      </c>
      <c r="B637" s="78" t="s">
        <v>2728</v>
      </c>
      <c r="C637" s="3">
        <v>3627</v>
      </c>
      <c r="D637" s="75" t="s">
        <v>664</v>
      </c>
      <c r="E637" s="103">
        <v>522.86</v>
      </c>
      <c r="F637" s="103">
        <v>19.14</v>
      </c>
      <c r="G637" s="103">
        <v>0</v>
      </c>
      <c r="H637" s="103">
        <v>0</v>
      </c>
      <c r="I637" s="103">
        <v>0</v>
      </c>
      <c r="J637" s="133">
        <f t="shared" si="11"/>
        <v>542</v>
      </c>
      <c r="K637" s="138" t="str">
        <f>IFERROR(VLOOKUP(C637,'CEDARS School FRPL'!$C$4:$H$2392, 6, FALSE), "No")</f>
        <v>Yes</v>
      </c>
      <c r="L637" s="97">
        <f>VLOOKUP($C637,'CEDARS School FRPL'!$C$4:$G$2348,3,FALSE)</f>
        <v>0.9234</v>
      </c>
      <c r="N637" s="170"/>
      <c r="O637" s="139"/>
    </row>
    <row r="638" spans="1:15">
      <c r="A638" s="78" t="s">
        <v>2320</v>
      </c>
      <c r="B638" s="78" t="s">
        <v>2728</v>
      </c>
      <c r="C638" s="3">
        <v>4480</v>
      </c>
      <c r="D638" s="75" t="s">
        <v>675</v>
      </c>
      <c r="E638" s="103">
        <v>388.58</v>
      </c>
      <c r="F638" s="103">
        <v>0</v>
      </c>
      <c r="G638" s="103">
        <v>0</v>
      </c>
      <c r="H638" s="103">
        <v>0</v>
      </c>
      <c r="I638" s="103">
        <v>0</v>
      </c>
      <c r="J638" s="133">
        <f t="shared" si="11"/>
        <v>388.58</v>
      </c>
      <c r="K638" s="138" t="str">
        <f>IFERROR(VLOOKUP(C638,'CEDARS School FRPL'!$C$4:$H$2392, 6, FALSE), "No")</f>
        <v>Yes</v>
      </c>
      <c r="L638" s="97">
        <f>VLOOKUP($C638,'CEDARS School FRPL'!$C$4:$G$2348,3,FALSE)</f>
        <v>0.57630000000000003</v>
      </c>
      <c r="N638" s="170"/>
      <c r="O638" s="139"/>
    </row>
    <row r="639" spans="1:15">
      <c r="A639" s="78" t="s">
        <v>2320</v>
      </c>
      <c r="B639" s="78" t="s">
        <v>2728</v>
      </c>
      <c r="C639" s="3">
        <v>3159</v>
      </c>
      <c r="D639" s="75" t="s">
        <v>649</v>
      </c>
      <c r="E639" s="103">
        <v>494.57</v>
      </c>
      <c r="F639" s="103">
        <v>0</v>
      </c>
      <c r="G639" s="103">
        <v>0</v>
      </c>
      <c r="H639" s="103">
        <v>0</v>
      </c>
      <c r="I639" s="103">
        <v>0</v>
      </c>
      <c r="J639" s="133">
        <f t="shared" si="11"/>
        <v>494.57</v>
      </c>
      <c r="K639" s="138" t="str">
        <f>IFERROR(VLOOKUP(C639,'CEDARS School FRPL'!$C$4:$H$2392, 6, FALSE), "No")</f>
        <v>Yes</v>
      </c>
      <c r="L639" s="97">
        <f>VLOOKUP($C639,'CEDARS School FRPL'!$C$4:$G$2348,3,FALSE)</f>
        <v>0.8327</v>
      </c>
      <c r="N639" s="170"/>
      <c r="O639" s="139"/>
    </row>
    <row r="640" spans="1:15">
      <c r="A640" s="78" t="s">
        <v>2320</v>
      </c>
      <c r="B640" s="78" t="s">
        <v>2728</v>
      </c>
      <c r="C640" s="3">
        <v>3625</v>
      </c>
      <c r="D640" s="75" t="s">
        <v>662</v>
      </c>
      <c r="E640" s="103">
        <v>473.86</v>
      </c>
      <c r="F640" s="103">
        <v>0</v>
      </c>
      <c r="G640" s="103">
        <v>0</v>
      </c>
      <c r="H640" s="103">
        <v>0</v>
      </c>
      <c r="I640" s="103">
        <v>0</v>
      </c>
      <c r="J640" s="133">
        <f t="shared" si="11"/>
        <v>473.86</v>
      </c>
      <c r="K640" s="138" t="str">
        <f>IFERROR(VLOOKUP(C640,'CEDARS School FRPL'!$C$4:$H$2392, 6, FALSE), "No")</f>
        <v>Yes</v>
      </c>
      <c r="L640" s="97">
        <f>VLOOKUP($C640,'CEDARS School FRPL'!$C$4:$G$2348,3,FALSE)</f>
        <v>0.6099</v>
      </c>
      <c r="N640" s="170"/>
      <c r="O640" s="139"/>
    </row>
    <row r="641" spans="1:15">
      <c r="A641" s="78" t="s">
        <v>2320</v>
      </c>
      <c r="B641" s="78" t="s">
        <v>2728</v>
      </c>
      <c r="C641" s="3">
        <v>3432</v>
      </c>
      <c r="D641" s="75" t="s">
        <v>577</v>
      </c>
      <c r="E641" s="103">
        <v>463.51</v>
      </c>
      <c r="F641" s="103">
        <v>15.29</v>
      </c>
      <c r="G641" s="103">
        <v>0</v>
      </c>
      <c r="H641" s="103">
        <v>0</v>
      </c>
      <c r="I641" s="103">
        <v>0</v>
      </c>
      <c r="J641" s="133">
        <f t="shared" si="11"/>
        <v>478.8</v>
      </c>
      <c r="K641" s="138" t="str">
        <f>IFERROR(VLOOKUP(C641,'CEDARS School FRPL'!$C$4:$H$2392, 6, FALSE), "No")</f>
        <v>Yes</v>
      </c>
      <c r="L641" s="97">
        <f>VLOOKUP($C641,'CEDARS School FRPL'!$C$4:$G$2348,3,FALSE)</f>
        <v>0.81930000000000003</v>
      </c>
      <c r="N641" s="170"/>
      <c r="O641" s="139"/>
    </row>
    <row r="642" spans="1:15">
      <c r="A642" t="s">
        <v>2320</v>
      </c>
      <c r="B642" s="78" t="s">
        <v>2728</v>
      </c>
      <c r="C642" s="3">
        <v>5348</v>
      </c>
      <c r="D642" s="75" t="s">
        <v>681</v>
      </c>
      <c r="E642" s="103">
        <v>0</v>
      </c>
      <c r="F642" s="103">
        <v>0</v>
      </c>
      <c r="G642" s="103">
        <v>0.33</v>
      </c>
      <c r="H642" s="103">
        <v>140.78</v>
      </c>
      <c r="I642" s="103">
        <v>0</v>
      </c>
      <c r="J642" s="133">
        <f t="shared" si="11"/>
        <v>141.11000000000001</v>
      </c>
      <c r="K642" s="138" t="str">
        <f>IFERROR(VLOOKUP(C642,'CEDARS School FRPL'!$C$4:$H$2392, 6, FALSE), "No")</f>
        <v>Yes</v>
      </c>
      <c r="L642" s="97">
        <f>VLOOKUP($C642,'CEDARS School FRPL'!$C$4:$G$2348,3,FALSE)</f>
        <v>0.79790000000000005</v>
      </c>
      <c r="N642" s="170"/>
      <c r="O642" s="139"/>
    </row>
    <row r="643" spans="1:15">
      <c r="A643" s="78" t="s">
        <v>2320</v>
      </c>
      <c r="B643" s="78" t="s">
        <v>2728</v>
      </c>
      <c r="C643" s="3">
        <v>3329</v>
      </c>
      <c r="D643" s="75" t="s">
        <v>652</v>
      </c>
      <c r="E643" s="103">
        <v>422.79</v>
      </c>
      <c r="F643" s="103">
        <v>0</v>
      </c>
      <c r="G643" s="103">
        <v>0</v>
      </c>
      <c r="H643" s="103">
        <v>0</v>
      </c>
      <c r="I643" s="103">
        <v>0</v>
      </c>
      <c r="J643" s="133">
        <f t="shared" si="11"/>
        <v>422.79</v>
      </c>
      <c r="K643" s="138" t="str">
        <f>IFERROR(VLOOKUP(C643,'CEDARS School FRPL'!$C$4:$H$2392, 6, FALSE), "No")</f>
        <v>Yes</v>
      </c>
      <c r="L643" s="97">
        <f>VLOOKUP($C643,'CEDARS School FRPL'!$C$4:$G$2348,3,FALSE)</f>
        <v>0.81059999999999999</v>
      </c>
      <c r="N643" s="170"/>
      <c r="O643" s="139"/>
    </row>
    <row r="644" spans="1:15">
      <c r="A644" s="78" t="s">
        <v>2320</v>
      </c>
      <c r="B644" s="78" t="s">
        <v>2728</v>
      </c>
      <c r="C644" s="3">
        <v>4422</v>
      </c>
      <c r="D644" s="75" t="s">
        <v>612</v>
      </c>
      <c r="E644" s="103">
        <v>467</v>
      </c>
      <c r="F644" s="103">
        <v>14</v>
      </c>
      <c r="G644" s="103">
        <v>0</v>
      </c>
      <c r="H644" s="103">
        <v>0</v>
      </c>
      <c r="I644" s="103">
        <v>0</v>
      </c>
      <c r="J644" s="133">
        <f t="shared" ref="J644:J707" si="12">SUM(E644:I644)</f>
        <v>481</v>
      </c>
      <c r="K644" s="138" t="str">
        <f>IFERROR(VLOOKUP(C644,'CEDARS School FRPL'!$C$4:$H$2392, 6, FALSE), "No")</f>
        <v>Yes</v>
      </c>
      <c r="L644" s="97">
        <f>VLOOKUP($C644,'CEDARS School FRPL'!$C$4:$G$2348,3,FALSE)</f>
        <v>0.78739999999999999</v>
      </c>
      <c r="N644" s="170"/>
      <c r="O644" s="139"/>
    </row>
    <row r="645" spans="1:15">
      <c r="A645" s="78" t="s">
        <v>2320</v>
      </c>
      <c r="B645" s="78" t="s">
        <v>2728</v>
      </c>
      <c r="C645" s="3">
        <v>3626</v>
      </c>
      <c r="D645" s="75" t="s">
        <v>663</v>
      </c>
      <c r="E645" s="103">
        <v>656.87</v>
      </c>
      <c r="F645" s="103">
        <v>0</v>
      </c>
      <c r="G645" s="103">
        <v>0</v>
      </c>
      <c r="H645" s="103">
        <v>0</v>
      </c>
      <c r="I645" s="103">
        <v>0</v>
      </c>
      <c r="J645" s="133">
        <f t="shared" si="12"/>
        <v>656.87</v>
      </c>
      <c r="K645" s="138" t="str">
        <f>IFERROR(VLOOKUP(C645,'CEDARS School FRPL'!$C$4:$H$2392, 6, FALSE), "No")</f>
        <v>Yes</v>
      </c>
      <c r="L645" s="97">
        <f>VLOOKUP($C645,'CEDARS School FRPL'!$C$4:$G$2348,3,FALSE)</f>
        <v>0.76449999999999996</v>
      </c>
      <c r="N645" s="170"/>
      <c r="O645" s="139"/>
    </row>
    <row r="646" spans="1:15">
      <c r="A646" s="78" t="s">
        <v>2320</v>
      </c>
      <c r="B646" s="78" t="s">
        <v>2728</v>
      </c>
      <c r="C646" s="3">
        <v>5029</v>
      </c>
      <c r="D646" s="75" t="s">
        <v>677</v>
      </c>
      <c r="E646" s="103">
        <v>533.94000000000005</v>
      </c>
      <c r="F646" s="103">
        <v>0</v>
      </c>
      <c r="G646" s="103">
        <v>0</v>
      </c>
      <c r="H646" s="103">
        <v>0</v>
      </c>
      <c r="I646" s="103">
        <v>0</v>
      </c>
      <c r="J646" s="133">
        <f t="shared" si="12"/>
        <v>533.94000000000005</v>
      </c>
      <c r="K646" s="138" t="str">
        <f>IFERROR(VLOOKUP(C646,'CEDARS School FRPL'!$C$4:$H$2392, 6, FALSE), "No")</f>
        <v>Yes</v>
      </c>
      <c r="L646" s="97">
        <f>VLOOKUP($C646,'CEDARS School FRPL'!$C$4:$G$2348,3,FALSE)</f>
        <v>0.76080000000000003</v>
      </c>
      <c r="N646" s="170"/>
      <c r="O646" s="139"/>
    </row>
    <row r="647" spans="1:15">
      <c r="A647" s="78" t="s">
        <v>2320</v>
      </c>
      <c r="B647" s="78" t="s">
        <v>2728</v>
      </c>
      <c r="C647" s="3">
        <v>4374</v>
      </c>
      <c r="D647" s="75" t="s">
        <v>672</v>
      </c>
      <c r="E647" s="103">
        <v>335.94</v>
      </c>
      <c r="F647" s="103">
        <v>0</v>
      </c>
      <c r="G647" s="103">
        <v>0</v>
      </c>
      <c r="H647" s="103">
        <v>0</v>
      </c>
      <c r="I647" s="103">
        <v>0</v>
      </c>
      <c r="J647" s="133">
        <f t="shared" si="12"/>
        <v>335.94</v>
      </c>
      <c r="K647" s="138" t="str">
        <f>IFERROR(VLOOKUP(C647,'CEDARS School FRPL'!$C$4:$H$2392, 6, FALSE), "No")</f>
        <v>Yes</v>
      </c>
      <c r="L647" s="97">
        <f>VLOOKUP($C647,'CEDARS School FRPL'!$C$4:$G$2348,3,FALSE)</f>
        <v>0.59440000000000004</v>
      </c>
      <c r="N647" s="170"/>
      <c r="O647" s="139"/>
    </row>
    <row r="648" spans="1:15">
      <c r="A648" s="78" t="s">
        <v>2320</v>
      </c>
      <c r="B648" s="78" t="s">
        <v>2728</v>
      </c>
      <c r="C648" s="3">
        <v>4343</v>
      </c>
      <c r="D648" s="75" t="s">
        <v>671</v>
      </c>
      <c r="E648" s="103">
        <v>368.47</v>
      </c>
      <c r="F648" s="103">
        <v>11.43</v>
      </c>
      <c r="G648" s="103">
        <v>0</v>
      </c>
      <c r="H648" s="103">
        <v>0</v>
      </c>
      <c r="I648" s="103">
        <v>0</v>
      </c>
      <c r="J648" s="133">
        <f t="shared" si="12"/>
        <v>379.90000000000003</v>
      </c>
      <c r="K648" s="138" t="str">
        <f>IFERROR(VLOOKUP(C648,'CEDARS School FRPL'!$C$4:$H$2392, 6, FALSE), "No")</f>
        <v>Yes</v>
      </c>
      <c r="L648" s="97">
        <f>VLOOKUP($C648,'CEDARS School FRPL'!$C$4:$G$2348,3,FALSE)</f>
        <v>0.74019999999999997</v>
      </c>
      <c r="N648" s="170"/>
      <c r="O648" s="139"/>
    </row>
    <row r="649" spans="1:15">
      <c r="A649" s="78" t="s">
        <v>2320</v>
      </c>
      <c r="B649" s="78" t="s">
        <v>2728</v>
      </c>
      <c r="C649" s="3">
        <v>3160</v>
      </c>
      <c r="D649" s="75" t="s">
        <v>650</v>
      </c>
      <c r="E649" s="103">
        <v>389.47</v>
      </c>
      <c r="F649" s="103">
        <v>0</v>
      </c>
      <c r="G649" s="103">
        <v>0</v>
      </c>
      <c r="H649" s="103">
        <v>0</v>
      </c>
      <c r="I649" s="103">
        <v>0</v>
      </c>
      <c r="J649" s="133">
        <f t="shared" si="12"/>
        <v>389.47</v>
      </c>
      <c r="K649" s="138" t="str">
        <f>IFERROR(VLOOKUP(C649,'CEDARS School FRPL'!$C$4:$H$2392, 6, FALSE), "No")</f>
        <v>Yes</v>
      </c>
      <c r="L649" s="97">
        <f>VLOOKUP($C649,'CEDARS School FRPL'!$C$4:$G$2348,3,FALSE)</f>
        <v>0.71179999999999999</v>
      </c>
      <c r="M649" s="97"/>
      <c r="N649" s="170"/>
      <c r="O649" s="139"/>
    </row>
    <row r="650" spans="1:15">
      <c r="A650" s="78" t="s">
        <v>2320</v>
      </c>
      <c r="B650" s="78" t="s">
        <v>2728</v>
      </c>
      <c r="C650" s="3">
        <v>3567</v>
      </c>
      <c r="D650" s="75" t="s">
        <v>657</v>
      </c>
      <c r="E650" s="103">
        <v>524.42999999999995</v>
      </c>
      <c r="F650" s="103">
        <v>0</v>
      </c>
      <c r="G650" s="103">
        <v>0</v>
      </c>
      <c r="H650" s="103">
        <v>0</v>
      </c>
      <c r="I650" s="103">
        <v>0</v>
      </c>
      <c r="J650" s="133">
        <f t="shared" si="12"/>
        <v>524.42999999999995</v>
      </c>
      <c r="K650" s="138" t="str">
        <f>IFERROR(VLOOKUP(C650,'CEDARS School FRPL'!$C$4:$H$2392, 6, FALSE), "No")</f>
        <v>Yes</v>
      </c>
      <c r="L650" s="97">
        <f>VLOOKUP($C650,'CEDARS School FRPL'!$C$4:$G$2348,3,FALSE)</f>
        <v>0.76459999999999995</v>
      </c>
      <c r="N650" s="170"/>
      <c r="O650" s="139"/>
    </row>
    <row r="651" spans="1:15">
      <c r="A651" s="78" t="s">
        <v>2320</v>
      </c>
      <c r="B651" s="78" t="s">
        <v>2728</v>
      </c>
      <c r="C651" s="3">
        <v>1951</v>
      </c>
      <c r="D651" s="75" t="s">
        <v>646</v>
      </c>
      <c r="E651" s="103">
        <v>9.7100000000000009</v>
      </c>
      <c r="F651" s="103">
        <v>0</v>
      </c>
      <c r="G651" s="103">
        <v>0</v>
      </c>
      <c r="H651" s="103">
        <v>0</v>
      </c>
      <c r="I651" s="103">
        <v>0</v>
      </c>
      <c r="J651" s="133">
        <f t="shared" si="12"/>
        <v>9.7100000000000009</v>
      </c>
      <c r="K651" s="138" t="str">
        <f>IFERROR(VLOOKUP(C651,'CEDARS School FRPL'!$C$4:$H$2392, 6, FALSE), "No")</f>
        <v>No</v>
      </c>
      <c r="L651" s="97">
        <f>VLOOKUP($C651,'CEDARS School FRPL'!$C$4:$G$2348,3,FALSE)</f>
        <v>0.4446</v>
      </c>
      <c r="N651" s="170"/>
      <c r="O651" s="139"/>
    </row>
    <row r="652" spans="1:15">
      <c r="A652" s="78" t="s">
        <v>2320</v>
      </c>
      <c r="B652" s="78" t="s">
        <v>2728</v>
      </c>
      <c r="C652" s="3">
        <v>5473</v>
      </c>
      <c r="D652" s="75" t="s">
        <v>2592</v>
      </c>
      <c r="E652" s="103">
        <v>515.65</v>
      </c>
      <c r="F652" s="103">
        <v>0</v>
      </c>
      <c r="G652" s="103">
        <v>12.72</v>
      </c>
      <c r="H652" s="103">
        <v>0</v>
      </c>
      <c r="I652" s="103">
        <v>0</v>
      </c>
      <c r="J652" s="133">
        <f t="shared" si="12"/>
        <v>528.37</v>
      </c>
      <c r="K652" s="138" t="str">
        <f>IFERROR(VLOOKUP(C652,'CEDARS School FRPL'!$C$4:$H$2392, 6, FALSE), "No")</f>
        <v>Yes</v>
      </c>
      <c r="L652" s="97">
        <f>VLOOKUP($C652,'CEDARS School FRPL'!$C$4:$G$2348,3,FALSE)</f>
        <v>0.70650000000000002</v>
      </c>
      <c r="N652" s="170"/>
      <c r="O652" s="139"/>
    </row>
    <row r="653" spans="1:15">
      <c r="A653" s="78" t="s">
        <v>2320</v>
      </c>
      <c r="B653" s="78" t="s">
        <v>2728</v>
      </c>
      <c r="C653" s="3">
        <v>3584</v>
      </c>
      <c r="D653" s="75" t="s">
        <v>661</v>
      </c>
      <c r="E653" s="103">
        <v>1524.79</v>
      </c>
      <c r="F653" s="103">
        <v>0</v>
      </c>
      <c r="G653" s="103">
        <v>212.12</v>
      </c>
      <c r="H653" s="103">
        <v>0</v>
      </c>
      <c r="I653" s="103">
        <v>0</v>
      </c>
      <c r="J653" s="133">
        <f t="shared" si="12"/>
        <v>1736.9099999999999</v>
      </c>
      <c r="K653" s="138" t="str">
        <f>IFERROR(VLOOKUP(C653,'CEDARS School FRPL'!$C$4:$H$2392, 6, FALSE), "No")</f>
        <v>Yes</v>
      </c>
      <c r="L653" s="97">
        <f>VLOOKUP($C653,'CEDARS School FRPL'!$C$4:$G$2348,3,FALSE)</f>
        <v>0.66959999999999997</v>
      </c>
      <c r="N653" s="170"/>
      <c r="O653" s="139"/>
    </row>
    <row r="654" spans="1:15">
      <c r="A654" s="78" t="s">
        <v>2320</v>
      </c>
      <c r="B654" s="78" t="s">
        <v>2728</v>
      </c>
      <c r="C654" s="3">
        <v>4570</v>
      </c>
      <c r="D654" s="75" t="s">
        <v>676</v>
      </c>
      <c r="E654" s="103">
        <v>1154.6600000000001</v>
      </c>
      <c r="F654" s="103">
        <v>0</v>
      </c>
      <c r="G654" s="103">
        <v>173.28</v>
      </c>
      <c r="H654" s="103">
        <v>0</v>
      </c>
      <c r="I654" s="103">
        <v>0</v>
      </c>
      <c r="J654" s="133">
        <f t="shared" si="12"/>
        <v>1327.94</v>
      </c>
      <c r="K654" s="138" t="str">
        <f>IFERROR(VLOOKUP(C654,'CEDARS School FRPL'!$C$4:$H$2392, 6, FALSE), "No")</f>
        <v>Yes</v>
      </c>
      <c r="L654" s="97">
        <f>VLOOKUP($C654,'CEDARS School FRPL'!$C$4:$G$2348,3,FALSE)</f>
        <v>0.72119999999999995</v>
      </c>
      <c r="N654" s="170"/>
      <c r="O654" s="139"/>
    </row>
    <row r="655" spans="1:15">
      <c r="A655" s="78" t="s">
        <v>2320</v>
      </c>
      <c r="B655" s="78" t="s">
        <v>2728</v>
      </c>
      <c r="C655" s="3">
        <v>3431</v>
      </c>
      <c r="D655" s="75" t="s">
        <v>654</v>
      </c>
      <c r="E655" s="103">
        <v>735.52</v>
      </c>
      <c r="F655" s="103">
        <v>0</v>
      </c>
      <c r="G655" s="103">
        <v>0</v>
      </c>
      <c r="H655" s="103">
        <v>0</v>
      </c>
      <c r="I655" s="103">
        <v>0</v>
      </c>
      <c r="J655" s="133">
        <f t="shared" si="12"/>
        <v>735.52</v>
      </c>
      <c r="K655" s="138" t="str">
        <f>IFERROR(VLOOKUP(C655,'CEDARS School FRPL'!$C$4:$H$2392, 6, FALSE), "No")</f>
        <v>Yes</v>
      </c>
      <c r="L655" s="97">
        <f>VLOOKUP($C655,'CEDARS School FRPL'!$C$4:$G$2348,3,FALSE)</f>
        <v>0.79090000000000005</v>
      </c>
      <c r="N655" s="170"/>
      <c r="O655" s="139"/>
    </row>
    <row r="656" spans="1:15">
      <c r="A656" s="78" t="s">
        <v>2320</v>
      </c>
      <c r="B656" s="78" t="s">
        <v>2728</v>
      </c>
      <c r="C656" s="3">
        <v>3628</v>
      </c>
      <c r="D656" s="75" t="s">
        <v>665</v>
      </c>
      <c r="E656" s="103">
        <v>333.29</v>
      </c>
      <c r="F656" s="103">
        <v>0</v>
      </c>
      <c r="G656" s="103">
        <v>0</v>
      </c>
      <c r="H656" s="103">
        <v>0</v>
      </c>
      <c r="I656" s="103">
        <v>0</v>
      </c>
      <c r="J656" s="133">
        <f t="shared" si="12"/>
        <v>333.29</v>
      </c>
      <c r="K656" s="138" t="str">
        <f>IFERROR(VLOOKUP(C656,'CEDARS School FRPL'!$C$4:$H$2392, 6, FALSE), "No")</f>
        <v>Yes</v>
      </c>
      <c r="L656" s="97">
        <f>VLOOKUP($C656,'CEDARS School FRPL'!$C$4:$G$2348,3,FALSE)</f>
        <v>0.65739999999999998</v>
      </c>
      <c r="N656" s="170"/>
      <c r="O656" s="139"/>
    </row>
    <row r="657" spans="1:15">
      <c r="A657" s="78" t="s">
        <v>2320</v>
      </c>
      <c r="B657" s="78" t="s">
        <v>2728</v>
      </c>
      <c r="C657" s="3">
        <v>3582</v>
      </c>
      <c r="D657" s="75" t="s">
        <v>659</v>
      </c>
      <c r="E657" s="103">
        <v>512.71</v>
      </c>
      <c r="F657" s="103">
        <v>18.14</v>
      </c>
      <c r="G657" s="103">
        <v>0</v>
      </c>
      <c r="H657" s="103">
        <v>0</v>
      </c>
      <c r="I657" s="103">
        <v>0</v>
      </c>
      <c r="J657" s="133">
        <f t="shared" si="12"/>
        <v>530.85</v>
      </c>
      <c r="K657" s="138" t="str">
        <f>IFERROR(VLOOKUP(C657,'CEDARS School FRPL'!$C$4:$H$2392, 6, FALSE), "No")</f>
        <v>Yes</v>
      </c>
      <c r="L657" s="97">
        <f>VLOOKUP($C657,'CEDARS School FRPL'!$C$4:$G$2348,3,FALSE)</f>
        <v>0.72209999999999996</v>
      </c>
      <c r="N657" s="170"/>
      <c r="O657" s="139"/>
    </row>
    <row r="658" spans="1:15">
      <c r="A658" s="78" t="s">
        <v>2320</v>
      </c>
      <c r="B658" s="78" t="s">
        <v>2728</v>
      </c>
      <c r="C658" s="3">
        <v>3583</v>
      </c>
      <c r="D658" s="75" t="s">
        <v>660</v>
      </c>
      <c r="E658" s="103">
        <v>516.15</v>
      </c>
      <c r="F658" s="103">
        <v>0</v>
      </c>
      <c r="G658" s="103">
        <v>0</v>
      </c>
      <c r="H658" s="103">
        <v>0</v>
      </c>
      <c r="I658" s="103">
        <v>0</v>
      </c>
      <c r="J658" s="133">
        <f t="shared" si="12"/>
        <v>516.15</v>
      </c>
      <c r="K658" s="138" t="str">
        <f>IFERROR(VLOOKUP(C658,'CEDARS School FRPL'!$C$4:$H$2392, 6, FALSE), "No")</f>
        <v>Yes</v>
      </c>
      <c r="L658" s="97">
        <f>VLOOKUP($C658,'CEDARS School FRPL'!$C$4:$G$2348,3,FALSE)</f>
        <v>0.81089999999999995</v>
      </c>
      <c r="N658" s="170"/>
      <c r="O658" s="139"/>
    </row>
    <row r="659" spans="1:15">
      <c r="A659" s="78" t="s">
        <v>2320</v>
      </c>
      <c r="B659" s="78" t="s">
        <v>2728</v>
      </c>
      <c r="C659" s="3">
        <v>3328</v>
      </c>
      <c r="D659" s="75" t="s">
        <v>651</v>
      </c>
      <c r="E659" s="103">
        <v>404</v>
      </c>
      <c r="F659" s="103">
        <v>0</v>
      </c>
      <c r="G659" s="103">
        <v>0</v>
      </c>
      <c r="H659" s="103">
        <v>0</v>
      </c>
      <c r="I659" s="103">
        <v>0</v>
      </c>
      <c r="J659" s="133">
        <f t="shared" si="12"/>
        <v>404</v>
      </c>
      <c r="K659" s="138" t="str">
        <f>IFERROR(VLOOKUP(C659,'CEDARS School FRPL'!$C$4:$H$2392, 6, FALSE), "No")</f>
        <v>Yes</v>
      </c>
      <c r="L659" s="97">
        <f>VLOOKUP($C659,'CEDARS School FRPL'!$C$4:$G$2348,3,FALSE)</f>
        <v>0.6</v>
      </c>
      <c r="N659" s="170"/>
      <c r="O659" s="139"/>
    </row>
    <row r="660" spans="1:15">
      <c r="A660" s="78" t="s">
        <v>2498</v>
      </c>
      <c r="B660" s="78" t="s">
        <v>2729</v>
      </c>
      <c r="C660" s="3">
        <v>2263</v>
      </c>
      <c r="D660" s="75" t="s">
        <v>2062</v>
      </c>
      <c r="E660" s="103">
        <v>37.090000000000003</v>
      </c>
      <c r="F660" s="103">
        <v>0</v>
      </c>
      <c r="G660" s="103">
        <v>0</v>
      </c>
      <c r="H660" s="103">
        <v>0</v>
      </c>
      <c r="I660" s="103">
        <v>0</v>
      </c>
      <c r="J660" s="133">
        <f t="shared" si="12"/>
        <v>37.090000000000003</v>
      </c>
      <c r="K660" s="138" t="str">
        <f>IFERROR(VLOOKUP(C660,'CEDARS School FRPL'!$C$4:$H$2392, 6, FALSE), "No")</f>
        <v>Yes</v>
      </c>
      <c r="L660" s="97">
        <f>VLOOKUP($C660,'CEDARS School FRPL'!$C$4:$G$2348,3,FALSE)</f>
        <v>0.55100000000000005</v>
      </c>
      <c r="N660" s="170"/>
      <c r="O660" s="139"/>
    </row>
    <row r="661" spans="1:15">
      <c r="A661" s="78" t="s">
        <v>2498</v>
      </c>
      <c r="B661" s="78" t="s">
        <v>2729</v>
      </c>
      <c r="C661" s="3">
        <v>5207</v>
      </c>
      <c r="D661" s="75" t="s">
        <v>638</v>
      </c>
      <c r="E661" s="103">
        <v>426.57</v>
      </c>
      <c r="F661" s="103">
        <v>17.86</v>
      </c>
      <c r="G661" s="103">
        <v>0</v>
      </c>
      <c r="H661" s="103">
        <v>0</v>
      </c>
      <c r="I661" s="103">
        <v>0</v>
      </c>
      <c r="J661" s="133">
        <f t="shared" si="12"/>
        <v>444.43</v>
      </c>
      <c r="K661" s="138" t="str">
        <f>IFERROR(VLOOKUP(C661,'CEDARS School FRPL'!$C$4:$H$2392, 6, FALSE), "No")</f>
        <v>Yes</v>
      </c>
      <c r="L661" s="97">
        <f>VLOOKUP($C661,'CEDARS School FRPL'!$C$4:$G$2348,3,FALSE)</f>
        <v>0.55200000000000005</v>
      </c>
      <c r="N661" s="170"/>
      <c r="O661" s="139"/>
    </row>
    <row r="662" spans="1:15">
      <c r="A662" s="78" t="s">
        <v>2498</v>
      </c>
      <c r="B662" s="78" t="s">
        <v>2729</v>
      </c>
      <c r="C662" s="3">
        <v>2458</v>
      </c>
      <c r="D662" s="75" t="s">
        <v>1705</v>
      </c>
      <c r="E662" s="103">
        <v>306.29000000000002</v>
      </c>
      <c r="F662" s="103">
        <v>17.86</v>
      </c>
      <c r="G662" s="103">
        <v>0</v>
      </c>
      <c r="H662" s="103">
        <v>0</v>
      </c>
      <c r="I662" s="103">
        <v>0</v>
      </c>
      <c r="J662" s="133">
        <f t="shared" si="12"/>
        <v>324.15000000000003</v>
      </c>
      <c r="K662" s="138" t="str">
        <f>IFERROR(VLOOKUP(C662,'CEDARS School FRPL'!$C$4:$H$2392, 6, FALSE), "No")</f>
        <v>Yes</v>
      </c>
      <c r="L662" s="97">
        <f>VLOOKUP($C662,'CEDARS School FRPL'!$C$4:$G$2348,3,FALSE)</f>
        <v>0.57210000000000005</v>
      </c>
      <c r="N662" s="170"/>
      <c r="O662" s="139"/>
    </row>
    <row r="663" spans="1:15">
      <c r="A663" s="78" t="s">
        <v>2498</v>
      </c>
      <c r="B663" s="78" t="s">
        <v>2729</v>
      </c>
      <c r="C663" s="3">
        <v>2607</v>
      </c>
      <c r="D663" s="75" t="s">
        <v>2064</v>
      </c>
      <c r="E663" s="103">
        <v>350.57</v>
      </c>
      <c r="F663" s="103">
        <v>18</v>
      </c>
      <c r="G663" s="103">
        <v>0</v>
      </c>
      <c r="H663" s="103">
        <v>0</v>
      </c>
      <c r="I663" s="103">
        <v>0</v>
      </c>
      <c r="J663" s="133">
        <f t="shared" si="12"/>
        <v>368.57</v>
      </c>
      <c r="K663" s="138" t="str">
        <f>IFERROR(VLOOKUP(C663,'CEDARS School FRPL'!$C$4:$H$2392, 6, FALSE), "No")</f>
        <v>No</v>
      </c>
      <c r="L663" s="97">
        <f>VLOOKUP($C663,'CEDARS School FRPL'!$C$4:$G$2348,3,FALSE)</f>
        <v>0.4652</v>
      </c>
      <c r="N663" s="170"/>
      <c r="O663" s="139"/>
    </row>
    <row r="664" spans="1:15">
      <c r="A664" s="78" t="s">
        <v>2498</v>
      </c>
      <c r="B664" s="78" t="s">
        <v>2729</v>
      </c>
      <c r="C664" s="3">
        <v>4482</v>
      </c>
      <c r="D664" s="75" t="s">
        <v>2067</v>
      </c>
      <c r="E664" s="103">
        <v>463.85</v>
      </c>
      <c r="F664" s="103">
        <v>17.86</v>
      </c>
      <c r="G664" s="103">
        <v>0</v>
      </c>
      <c r="H664" s="103">
        <v>0</v>
      </c>
      <c r="I664" s="103">
        <v>0</v>
      </c>
      <c r="J664" s="133">
        <f t="shared" si="12"/>
        <v>481.71000000000004</v>
      </c>
      <c r="K664" s="138" t="str">
        <f>IFERROR(VLOOKUP(C664,'CEDARS School FRPL'!$C$4:$H$2392, 6, FALSE), "No")</f>
        <v>Yes</v>
      </c>
      <c r="L664" s="97">
        <f>VLOOKUP($C664,'CEDARS School FRPL'!$C$4:$G$2348,3,FALSE)</f>
        <v>0.56279999999999997</v>
      </c>
      <c r="N664" s="170"/>
      <c r="O664" s="139"/>
    </row>
    <row r="665" spans="1:15">
      <c r="A665" s="78" t="s">
        <v>2498</v>
      </c>
      <c r="B665" s="78" t="s">
        <v>2729</v>
      </c>
      <c r="C665" s="3">
        <v>2488</v>
      </c>
      <c r="D665" s="75" t="s">
        <v>2063</v>
      </c>
      <c r="E665" s="103">
        <v>1214.3900000000001</v>
      </c>
      <c r="F665" s="103">
        <v>0</v>
      </c>
      <c r="G665" s="103">
        <v>129.32999999999998</v>
      </c>
      <c r="H665" s="103">
        <v>0</v>
      </c>
      <c r="I665" s="103">
        <v>0</v>
      </c>
      <c r="J665" s="133">
        <f t="shared" si="12"/>
        <v>1343.72</v>
      </c>
      <c r="K665" s="138" t="str">
        <f>IFERROR(VLOOKUP(C665,'CEDARS School FRPL'!$C$4:$H$2392, 6, FALSE), "No")</f>
        <v>No</v>
      </c>
      <c r="L665" s="97">
        <f>VLOOKUP($C665,'CEDARS School FRPL'!$C$4:$G$2348,3,FALSE)</f>
        <v>0.44769999999999999</v>
      </c>
      <c r="N665" s="170"/>
      <c r="O665" s="139"/>
    </row>
    <row r="666" spans="1:15">
      <c r="A666" t="s">
        <v>2498</v>
      </c>
      <c r="B666" s="78" t="s">
        <v>2729</v>
      </c>
      <c r="C666" s="3">
        <v>5464</v>
      </c>
      <c r="D666" s="75" t="s">
        <v>2068</v>
      </c>
      <c r="E666" s="103">
        <v>0</v>
      </c>
      <c r="F666" s="103">
        <v>0</v>
      </c>
      <c r="G666" s="103">
        <v>0</v>
      </c>
      <c r="H666" s="103">
        <v>40.950000000000003</v>
      </c>
      <c r="I666" s="103">
        <v>0</v>
      </c>
      <c r="J666" s="133">
        <f t="shared" si="12"/>
        <v>40.950000000000003</v>
      </c>
      <c r="K666" s="138" t="str">
        <f>IFERROR(VLOOKUP(C666,'CEDARS School FRPL'!$C$4:$H$2392, 6, FALSE), "No")</f>
        <v>Yes</v>
      </c>
      <c r="L666" s="97">
        <f>VLOOKUP($C666,'CEDARS School FRPL'!$C$4:$G$2348,3,FALSE)</f>
        <v>0.56289999999999996</v>
      </c>
      <c r="N666" s="170"/>
      <c r="O666" s="139"/>
    </row>
    <row r="667" spans="1:15">
      <c r="A667" s="78" t="s">
        <v>2498</v>
      </c>
      <c r="B667" s="78" t="s">
        <v>2729</v>
      </c>
      <c r="C667" s="3">
        <v>5579</v>
      </c>
      <c r="D667" s="75" t="s">
        <v>3008</v>
      </c>
      <c r="E667" s="103">
        <v>132.37</v>
      </c>
      <c r="F667" s="103">
        <v>0</v>
      </c>
      <c r="G667" s="103">
        <v>3.6</v>
      </c>
      <c r="H667" s="103">
        <v>0</v>
      </c>
      <c r="I667" s="103">
        <v>0</v>
      </c>
      <c r="J667" s="133">
        <f t="shared" si="12"/>
        <v>135.97</v>
      </c>
      <c r="K667" s="138" t="str">
        <f>IFERROR(VLOOKUP(C667,'CEDARS School FRPL'!$C$4:$H$2392, 6, FALSE), "No")</f>
        <v>Yes</v>
      </c>
      <c r="L667" s="97">
        <f>VLOOKUP($C667,'CEDARS School FRPL'!$C$4:$G$2348,3,FALSE)</f>
        <v>0.501</v>
      </c>
      <c r="N667" s="170"/>
      <c r="O667" s="139"/>
    </row>
    <row r="668" spans="1:15">
      <c r="A668" s="78" t="s">
        <v>2498</v>
      </c>
      <c r="B668" s="78" t="s">
        <v>2729</v>
      </c>
      <c r="C668" s="3">
        <v>4554</v>
      </c>
      <c r="D668" s="75" t="s">
        <v>1842</v>
      </c>
      <c r="E668" s="103">
        <v>422.65</v>
      </c>
      <c r="F668" s="103">
        <v>0</v>
      </c>
      <c r="G668" s="103">
        <v>0</v>
      </c>
      <c r="H668" s="103">
        <v>0</v>
      </c>
      <c r="I668" s="103">
        <v>0</v>
      </c>
      <c r="J668" s="133">
        <f t="shared" si="12"/>
        <v>422.65</v>
      </c>
      <c r="K668" s="138" t="str">
        <f>IFERROR(VLOOKUP(C668,'CEDARS School FRPL'!$C$4:$H$2392, 6, FALSE), "No")</f>
        <v>Yes</v>
      </c>
      <c r="L668" s="97">
        <f>VLOOKUP($C668,'CEDARS School FRPL'!$C$4:$G$2348,3,FALSE)</f>
        <v>0.5575</v>
      </c>
      <c r="N668" s="170"/>
      <c r="O668" s="139"/>
    </row>
    <row r="669" spans="1:15">
      <c r="A669" s="78" t="s">
        <v>2498</v>
      </c>
      <c r="B669" s="78" t="s">
        <v>2729</v>
      </c>
      <c r="C669" s="3">
        <v>4130</v>
      </c>
      <c r="D669" s="75" t="s">
        <v>2066</v>
      </c>
      <c r="E669" s="103">
        <v>478.54</v>
      </c>
      <c r="F669" s="103">
        <v>17.29</v>
      </c>
      <c r="G669" s="103">
        <v>0</v>
      </c>
      <c r="H669" s="103">
        <v>0</v>
      </c>
      <c r="I669" s="103">
        <v>0</v>
      </c>
      <c r="J669" s="133">
        <f t="shared" si="12"/>
        <v>495.83000000000004</v>
      </c>
      <c r="K669" s="138" t="str">
        <f>IFERROR(VLOOKUP(C669,'CEDARS School FRPL'!$C$4:$H$2392, 6, FALSE), "No")</f>
        <v>Yes</v>
      </c>
      <c r="L669" s="97">
        <f>VLOOKUP($C669,'CEDARS School FRPL'!$C$4:$G$2348,3,FALSE)</f>
        <v>0.51629999999999998</v>
      </c>
      <c r="N669" s="170"/>
      <c r="O669" s="139"/>
    </row>
    <row r="670" spans="1:15">
      <c r="A670" s="78" t="s">
        <v>2498</v>
      </c>
      <c r="B670" s="78" t="s">
        <v>2729</v>
      </c>
      <c r="C670" s="3">
        <v>3762</v>
      </c>
      <c r="D670" s="75" t="s">
        <v>2065</v>
      </c>
      <c r="E670" s="103">
        <v>532.42999999999995</v>
      </c>
      <c r="F670" s="103">
        <v>0</v>
      </c>
      <c r="G670" s="103">
        <v>0</v>
      </c>
      <c r="H670" s="103">
        <v>0</v>
      </c>
      <c r="I670" s="103">
        <v>0</v>
      </c>
      <c r="J670" s="133">
        <f t="shared" si="12"/>
        <v>532.42999999999995</v>
      </c>
      <c r="K670" s="138" t="str">
        <f>IFERROR(VLOOKUP(C670,'CEDARS School FRPL'!$C$4:$H$2392, 6, FALSE), "No")</f>
        <v>Yes</v>
      </c>
      <c r="L670" s="97">
        <f>VLOOKUP($C670,'CEDARS School FRPL'!$C$4:$G$2348,3,FALSE)</f>
        <v>0.52449999999999997</v>
      </c>
      <c r="N670" s="170"/>
      <c r="O670" s="139"/>
    </row>
    <row r="671" spans="1:15">
      <c r="A671" s="78" t="s">
        <v>2422</v>
      </c>
      <c r="B671" s="78" t="s">
        <v>2730</v>
      </c>
      <c r="C671" s="3">
        <v>4582</v>
      </c>
      <c r="D671" s="75" t="s">
        <v>1505</v>
      </c>
      <c r="E671" s="103">
        <v>594.37</v>
      </c>
      <c r="F671" s="103">
        <v>0</v>
      </c>
      <c r="G671" s="103">
        <v>0</v>
      </c>
      <c r="H671" s="103">
        <v>0</v>
      </c>
      <c r="I671" s="103">
        <v>0</v>
      </c>
      <c r="J671" s="133">
        <f t="shared" si="12"/>
        <v>594.37</v>
      </c>
      <c r="K671" s="138" t="str">
        <f>IFERROR(VLOOKUP(C671,'CEDARS School FRPL'!$C$4:$H$2392, 6, FALSE), "No")</f>
        <v>No</v>
      </c>
      <c r="L671" s="97">
        <f>VLOOKUP($C671,'CEDARS School FRPL'!$C$4:$G$2348,3,FALSE)</f>
        <v>0.47860000000000003</v>
      </c>
      <c r="N671" s="170"/>
      <c r="O671" s="139"/>
    </row>
    <row r="672" spans="1:15">
      <c r="A672" s="78" t="s">
        <v>2422</v>
      </c>
      <c r="B672" s="78" t="s">
        <v>2730</v>
      </c>
      <c r="C672" s="3">
        <v>2878</v>
      </c>
      <c r="D672" s="75" t="s">
        <v>1502</v>
      </c>
      <c r="E672" s="103">
        <v>442.57</v>
      </c>
      <c r="F672" s="103">
        <v>0</v>
      </c>
      <c r="G672" s="103">
        <v>0</v>
      </c>
      <c r="H672" s="103">
        <v>0</v>
      </c>
      <c r="I672" s="103">
        <v>0</v>
      </c>
      <c r="J672" s="133">
        <f t="shared" si="12"/>
        <v>442.57</v>
      </c>
      <c r="K672" s="138" t="str">
        <f>IFERROR(VLOOKUP(C672,'CEDARS School FRPL'!$C$4:$H$2392, 6, FALSE), "No")</f>
        <v>Yes</v>
      </c>
      <c r="L672" s="97">
        <f>VLOOKUP($C672,'CEDARS School FRPL'!$C$4:$G$2348,3,FALSE)</f>
        <v>0.38929999999999998</v>
      </c>
      <c r="N672" s="170"/>
      <c r="O672" s="139"/>
    </row>
    <row r="673" spans="1:15">
      <c r="A673" s="78" t="s">
        <v>2422</v>
      </c>
      <c r="B673" s="78" t="s">
        <v>2730</v>
      </c>
      <c r="C673" s="3">
        <v>5671</v>
      </c>
      <c r="D673" s="75" t="s">
        <v>3167</v>
      </c>
      <c r="E673" s="103">
        <v>816.35</v>
      </c>
      <c r="F673" s="103">
        <v>0</v>
      </c>
      <c r="G673" s="103">
        <v>0</v>
      </c>
      <c r="H673" s="103">
        <v>0</v>
      </c>
      <c r="I673" s="103">
        <v>0</v>
      </c>
      <c r="J673" s="133">
        <f t="shared" si="12"/>
        <v>816.35</v>
      </c>
      <c r="K673" s="138" t="str">
        <f>IFERROR(VLOOKUP(C673,'CEDARS School FRPL'!$C$4:$H$2392, 6, FALSE), "No")</f>
        <v>Yes</v>
      </c>
      <c r="L673" s="97">
        <f>VLOOKUP($C673,'CEDARS School FRPL'!$C$4:$G$2348,3,FALSE)</f>
        <v>0.51119999999999999</v>
      </c>
      <c r="N673" s="170"/>
      <c r="O673" s="139"/>
    </row>
    <row r="674" spans="1:15">
      <c r="A674" s="78" t="s">
        <v>2422</v>
      </c>
      <c r="B674" s="78" t="s">
        <v>2730</v>
      </c>
      <c r="C674" s="3">
        <v>2773</v>
      </c>
      <c r="D674" s="75" t="s">
        <v>1501</v>
      </c>
      <c r="E674" s="103">
        <v>783.14</v>
      </c>
      <c r="F674" s="103">
        <v>0</v>
      </c>
      <c r="G674" s="103">
        <v>87.44</v>
      </c>
      <c r="H674" s="103">
        <v>0</v>
      </c>
      <c r="I674" s="103">
        <v>0</v>
      </c>
      <c r="J674" s="133">
        <f t="shared" si="12"/>
        <v>870.57999999999993</v>
      </c>
      <c r="K674" s="138" t="str">
        <f>IFERROR(VLOOKUP(C674,'CEDARS School FRPL'!$C$4:$H$2392, 6, FALSE), "No")</f>
        <v>No</v>
      </c>
      <c r="L674" s="97">
        <f>VLOOKUP($C674,'CEDARS School FRPL'!$C$4:$G$2348,3,FALSE)</f>
        <v>0.43530000000000002</v>
      </c>
      <c r="N674" s="170"/>
      <c r="O674" s="139"/>
    </row>
    <row r="675" spans="1:15">
      <c r="A675" t="s">
        <v>2422</v>
      </c>
      <c r="B675" s="78" t="s">
        <v>2730</v>
      </c>
      <c r="C675" s="3">
        <v>5582</v>
      </c>
      <c r="D675" s="75" t="s">
        <v>3003</v>
      </c>
      <c r="E675" s="103">
        <v>0</v>
      </c>
      <c r="F675" s="103">
        <v>0</v>
      </c>
      <c r="G675" s="103">
        <v>0</v>
      </c>
      <c r="H675" s="103">
        <v>16</v>
      </c>
      <c r="I675" s="103">
        <v>0</v>
      </c>
      <c r="J675" s="133">
        <f t="shared" si="12"/>
        <v>16</v>
      </c>
      <c r="K675" s="138" t="str">
        <f>IFERROR(VLOOKUP(C675,'CEDARS School FRPL'!$C$4:$H$2392, 6, FALSE), "No")</f>
        <v>Yes</v>
      </c>
      <c r="L675" s="97">
        <f>VLOOKUP($C675,'CEDARS School FRPL'!$C$4:$G$2348,3,FALSE)</f>
        <v>0.59199999999999997</v>
      </c>
      <c r="N675" s="170"/>
      <c r="O675" s="139"/>
    </row>
    <row r="676" spans="1:15">
      <c r="A676" s="78" t="s">
        <v>2422</v>
      </c>
      <c r="B676" s="78" t="s">
        <v>2730</v>
      </c>
      <c r="C676" s="3">
        <v>4557</v>
      </c>
      <c r="D676" s="75" t="s">
        <v>1504</v>
      </c>
      <c r="E676" s="103">
        <v>474.17</v>
      </c>
      <c r="F676" s="103">
        <v>0</v>
      </c>
      <c r="G676" s="103">
        <v>0</v>
      </c>
      <c r="H676" s="103">
        <v>0</v>
      </c>
      <c r="I676" s="103">
        <v>0</v>
      </c>
      <c r="J676" s="133">
        <f t="shared" si="12"/>
        <v>474.17</v>
      </c>
      <c r="K676" s="138" t="str">
        <f>IFERROR(VLOOKUP(C676,'CEDARS School FRPL'!$C$4:$H$2392, 6, FALSE), "No")</f>
        <v>Yes</v>
      </c>
      <c r="L676" s="97">
        <f>VLOOKUP($C676,'CEDARS School FRPL'!$C$4:$G$2348,3,FALSE)</f>
        <v>0.45960000000000001</v>
      </c>
      <c r="N676" s="170"/>
      <c r="O676" s="139"/>
    </row>
    <row r="677" spans="1:15">
      <c r="A677" s="78" t="s">
        <v>2422</v>
      </c>
      <c r="B677" s="78" t="s">
        <v>2730</v>
      </c>
      <c r="C677" s="3">
        <v>3798</v>
      </c>
      <c r="D677" s="75" t="s">
        <v>1503</v>
      </c>
      <c r="E677" s="103">
        <v>651.71</v>
      </c>
      <c r="F677" s="103">
        <v>0</v>
      </c>
      <c r="G677" s="103">
        <v>0</v>
      </c>
      <c r="H677" s="103">
        <v>0</v>
      </c>
      <c r="I677" s="103">
        <v>0</v>
      </c>
      <c r="J677" s="133">
        <f t="shared" si="12"/>
        <v>651.71</v>
      </c>
      <c r="K677" s="138" t="str">
        <f>IFERROR(VLOOKUP(C677,'CEDARS School FRPL'!$C$4:$H$2392, 6, FALSE), "No")</f>
        <v>Yes</v>
      </c>
      <c r="L677" s="97">
        <f>VLOOKUP($C677,'CEDARS School FRPL'!$C$4:$G$2348,3,FALSE)</f>
        <v>0.50409999999999999</v>
      </c>
      <c r="N677" s="170"/>
      <c r="O677" s="139"/>
    </row>
    <row r="678" spans="1:15">
      <c r="A678" s="78" t="s">
        <v>2239</v>
      </c>
      <c r="B678" s="78" t="s">
        <v>2731</v>
      </c>
      <c r="C678" s="3">
        <v>3078</v>
      </c>
      <c r="D678" s="75" t="s">
        <v>67</v>
      </c>
      <c r="E678" s="103">
        <v>360.8</v>
      </c>
      <c r="F678" s="103">
        <v>0</v>
      </c>
      <c r="G678" s="103">
        <v>0</v>
      </c>
      <c r="H678" s="103">
        <v>0</v>
      </c>
      <c r="I678" s="103">
        <v>0</v>
      </c>
      <c r="J678" s="133">
        <f t="shared" si="12"/>
        <v>360.8</v>
      </c>
      <c r="K678" s="138" t="str">
        <f>IFERROR(VLOOKUP(C678,'CEDARS School FRPL'!$C$4:$H$2392, 6, FALSE), "No")</f>
        <v>Yes</v>
      </c>
      <c r="L678" s="97">
        <f>VLOOKUP($C678,'CEDARS School FRPL'!$C$4:$G$2348,3,FALSE)</f>
        <v>0.73199999999999998</v>
      </c>
      <c r="N678" s="170"/>
      <c r="O678" s="139"/>
    </row>
    <row r="679" spans="1:15">
      <c r="A679" s="78" t="s">
        <v>2239</v>
      </c>
      <c r="B679" s="78" t="s">
        <v>2731</v>
      </c>
      <c r="C679" s="3">
        <v>4031</v>
      </c>
      <c r="D679" s="75" t="s">
        <v>68</v>
      </c>
      <c r="E679" s="103">
        <v>214.79</v>
      </c>
      <c r="F679" s="103">
        <v>0</v>
      </c>
      <c r="G679" s="103">
        <v>0</v>
      </c>
      <c r="H679" s="103">
        <v>0</v>
      </c>
      <c r="I679" s="103">
        <v>0</v>
      </c>
      <c r="J679" s="133">
        <f t="shared" si="12"/>
        <v>214.79</v>
      </c>
      <c r="K679" s="138" t="str">
        <f>IFERROR(VLOOKUP(C679,'CEDARS School FRPL'!$C$4:$H$2392, 6, FALSE), "No")</f>
        <v>Yes</v>
      </c>
      <c r="L679" s="97">
        <f>VLOOKUP($C679,'CEDARS School FRPL'!$C$4:$G$2348,3,FALSE)</f>
        <v>0.75770000000000004</v>
      </c>
      <c r="N679" s="170"/>
      <c r="O679" s="139"/>
    </row>
    <row r="680" spans="1:15">
      <c r="A680" s="78" t="s">
        <v>2239</v>
      </c>
      <c r="B680" s="78" t="s">
        <v>2731</v>
      </c>
      <c r="C680" s="3">
        <v>2367</v>
      </c>
      <c r="D680" s="75" t="s">
        <v>66</v>
      </c>
      <c r="E680" s="103">
        <v>261.75</v>
      </c>
      <c r="F680" s="103">
        <v>0</v>
      </c>
      <c r="G680" s="103">
        <v>14.31</v>
      </c>
      <c r="H680" s="103">
        <v>0.86</v>
      </c>
      <c r="I680" s="103">
        <v>0</v>
      </c>
      <c r="J680" s="133">
        <f t="shared" si="12"/>
        <v>276.92</v>
      </c>
      <c r="K680" s="138" t="str">
        <f>IFERROR(VLOOKUP(C680,'CEDARS School FRPL'!$C$4:$H$2392, 6, FALSE), "No")</f>
        <v>Yes</v>
      </c>
      <c r="L680" s="97">
        <f>VLOOKUP($C680,'CEDARS School FRPL'!$C$4:$G$2348,3,FALSE)</f>
        <v>0.74609999999999999</v>
      </c>
      <c r="N680" s="170"/>
      <c r="O680" s="139"/>
    </row>
    <row r="681" spans="1:15">
      <c r="A681" s="78" t="s">
        <v>2418</v>
      </c>
      <c r="B681" s="78" t="s">
        <v>2732</v>
      </c>
      <c r="C681" s="3">
        <v>3180</v>
      </c>
      <c r="D681" s="75" t="s">
        <v>1451</v>
      </c>
      <c r="E681" s="103">
        <v>502.86</v>
      </c>
      <c r="F681" s="103">
        <v>0</v>
      </c>
      <c r="G681" s="103">
        <v>0</v>
      </c>
      <c r="H681" s="103">
        <v>0</v>
      </c>
      <c r="I681" s="103">
        <v>0</v>
      </c>
      <c r="J681" s="133">
        <f t="shared" si="12"/>
        <v>502.86</v>
      </c>
      <c r="K681" s="138" t="str">
        <f>IFERROR(VLOOKUP(C681,'CEDARS School FRPL'!$C$4:$H$2392, 6, FALSE), "No")</f>
        <v>Yes</v>
      </c>
      <c r="L681" s="97">
        <f>VLOOKUP($C681,'CEDARS School FRPL'!$C$4:$G$2348,3,FALSE)</f>
        <v>0.62139999999999995</v>
      </c>
      <c r="N681" s="170"/>
      <c r="O681" s="139"/>
    </row>
    <row r="682" spans="1:15">
      <c r="A682" s="78" t="s">
        <v>2418</v>
      </c>
      <c r="B682" s="78" t="s">
        <v>2732</v>
      </c>
      <c r="C682" s="3">
        <v>2398</v>
      </c>
      <c r="D682" s="75" t="s">
        <v>1447</v>
      </c>
      <c r="E682" s="103">
        <v>352.14</v>
      </c>
      <c r="F682" s="103">
        <v>0</v>
      </c>
      <c r="G682" s="103">
        <v>0</v>
      </c>
      <c r="H682" s="103">
        <v>0</v>
      </c>
      <c r="I682" s="103">
        <v>0</v>
      </c>
      <c r="J682" s="133">
        <f t="shared" si="12"/>
        <v>352.14</v>
      </c>
      <c r="K682" s="138" t="str">
        <f>IFERROR(VLOOKUP(C682,'CEDARS School FRPL'!$C$4:$H$2392, 6, FALSE), "No")</f>
        <v>Yes</v>
      </c>
      <c r="L682" s="97">
        <f>VLOOKUP($C682,'CEDARS School FRPL'!$C$4:$G$2348,3,FALSE)</f>
        <v>0.49790000000000001</v>
      </c>
      <c r="N682" s="170"/>
      <c r="O682" s="139"/>
    </row>
    <row r="683" spans="1:15">
      <c r="A683" s="78" t="s">
        <v>2418</v>
      </c>
      <c r="B683" s="78" t="s">
        <v>2732</v>
      </c>
      <c r="C683" s="3">
        <v>3301</v>
      </c>
      <c r="D683" s="75" t="s">
        <v>1453</v>
      </c>
      <c r="E683" s="103">
        <v>346</v>
      </c>
      <c r="F683" s="103">
        <v>0</v>
      </c>
      <c r="G683" s="103">
        <v>0</v>
      </c>
      <c r="H683" s="103">
        <v>0</v>
      </c>
      <c r="I683" s="103">
        <v>0</v>
      </c>
      <c r="J683" s="133">
        <f t="shared" si="12"/>
        <v>346</v>
      </c>
      <c r="K683" s="138" t="str">
        <f>IFERROR(VLOOKUP(C683,'CEDARS School FRPL'!$C$4:$H$2392, 6, FALSE), "No")</f>
        <v>Yes</v>
      </c>
      <c r="L683" s="97">
        <f>VLOOKUP($C683,'CEDARS School FRPL'!$C$4:$G$2348,3,FALSE)</f>
        <v>0.67179999999999995</v>
      </c>
      <c r="N683" s="170"/>
      <c r="O683" s="139"/>
    </row>
    <row r="684" spans="1:15">
      <c r="A684" s="78" t="s">
        <v>2418</v>
      </c>
      <c r="B684" s="78" t="s">
        <v>2732</v>
      </c>
      <c r="C684" s="3">
        <v>2257</v>
      </c>
      <c r="D684" s="75" t="s">
        <v>1445</v>
      </c>
      <c r="E684" s="103">
        <v>498</v>
      </c>
      <c r="F684" s="103">
        <v>0</v>
      </c>
      <c r="G684" s="103">
        <v>0</v>
      </c>
      <c r="H684" s="103">
        <v>0</v>
      </c>
      <c r="I684" s="103">
        <v>0</v>
      </c>
      <c r="J684" s="133">
        <f t="shared" si="12"/>
        <v>498</v>
      </c>
      <c r="K684" s="138" t="str">
        <f>IFERROR(VLOOKUP(C684,'CEDARS School FRPL'!$C$4:$H$2392, 6, FALSE), "No")</f>
        <v>Yes</v>
      </c>
      <c r="L684" s="97">
        <f>VLOOKUP($C684,'CEDARS School FRPL'!$C$4:$G$2348,3,FALSE)</f>
        <v>0.47620000000000001</v>
      </c>
      <c r="N684" s="170"/>
      <c r="O684" s="139"/>
    </row>
    <row r="685" spans="1:15">
      <c r="A685" s="78" t="s">
        <v>2418</v>
      </c>
      <c r="B685" s="78" t="s">
        <v>2732</v>
      </c>
      <c r="C685" s="3">
        <v>3532</v>
      </c>
      <c r="D685" s="75" t="s">
        <v>1455</v>
      </c>
      <c r="E685" s="103">
        <v>331</v>
      </c>
      <c r="F685" s="103">
        <v>0</v>
      </c>
      <c r="G685" s="103">
        <v>0</v>
      </c>
      <c r="H685" s="103">
        <v>0</v>
      </c>
      <c r="I685" s="103">
        <v>0</v>
      </c>
      <c r="J685" s="133">
        <f t="shared" si="12"/>
        <v>331</v>
      </c>
      <c r="K685" s="138" t="str">
        <f>IFERROR(VLOOKUP(C685,'CEDARS School FRPL'!$C$4:$H$2392, 6, FALSE), "No")</f>
        <v>Yes</v>
      </c>
      <c r="L685" s="97">
        <f>VLOOKUP($C685,'CEDARS School FRPL'!$C$4:$G$2348,3,FALSE)</f>
        <v>0.59570000000000001</v>
      </c>
      <c r="N685" s="170"/>
      <c r="O685" s="139"/>
    </row>
    <row r="686" spans="1:15">
      <c r="A686" s="78" t="s">
        <v>2418</v>
      </c>
      <c r="B686" s="78" t="s">
        <v>2732</v>
      </c>
      <c r="C686" s="3">
        <v>2876</v>
      </c>
      <c r="D686" s="75" t="s">
        <v>1448</v>
      </c>
      <c r="E686" s="103">
        <v>1017.48</v>
      </c>
      <c r="F686" s="103">
        <v>0</v>
      </c>
      <c r="G686" s="103">
        <v>82.37</v>
      </c>
      <c r="H686" s="103">
        <v>0</v>
      </c>
      <c r="I686" s="103">
        <v>0</v>
      </c>
      <c r="J686" s="133">
        <f t="shared" si="12"/>
        <v>1099.8499999999999</v>
      </c>
      <c r="K686" s="138" t="str">
        <f>IFERROR(VLOOKUP(C686,'CEDARS School FRPL'!$C$4:$H$2392, 6, FALSE), "No")</f>
        <v>Yes</v>
      </c>
      <c r="L686" s="97">
        <f>VLOOKUP($C686,'CEDARS School FRPL'!$C$4:$G$2348,3,FALSE)</f>
        <v>0.56640000000000001</v>
      </c>
      <c r="N686" s="170"/>
      <c r="O686" s="139"/>
    </row>
    <row r="687" spans="1:15">
      <c r="A687" s="78" t="s">
        <v>2418</v>
      </c>
      <c r="B687" s="78" t="s">
        <v>2732</v>
      </c>
      <c r="C687" s="3">
        <v>4063</v>
      </c>
      <c r="D687" s="75" t="s">
        <v>1457</v>
      </c>
      <c r="E687" s="103">
        <v>112.64</v>
      </c>
      <c r="F687" s="103">
        <v>0</v>
      </c>
      <c r="G687" s="103">
        <v>0.17</v>
      </c>
      <c r="H687" s="103">
        <v>0</v>
      </c>
      <c r="I687" s="103">
        <v>0</v>
      </c>
      <c r="J687" s="133">
        <f t="shared" si="12"/>
        <v>112.81</v>
      </c>
      <c r="K687" s="138" t="str">
        <f>IFERROR(VLOOKUP(C687,'CEDARS School FRPL'!$C$4:$H$2392, 6, FALSE), "No")</f>
        <v>Yes</v>
      </c>
      <c r="L687" s="97">
        <f>VLOOKUP($C687,'CEDARS School FRPL'!$C$4:$G$2348,3,FALSE)</f>
        <v>0.69350000000000001</v>
      </c>
      <c r="N687" s="170"/>
      <c r="O687" s="139"/>
    </row>
    <row r="688" spans="1:15">
      <c r="A688" s="78" t="s">
        <v>2418</v>
      </c>
      <c r="B688" s="78" t="s">
        <v>2732</v>
      </c>
      <c r="C688" s="3">
        <v>3000</v>
      </c>
      <c r="D688" s="75" t="s">
        <v>1450</v>
      </c>
      <c r="E688" s="103">
        <v>427.71</v>
      </c>
      <c r="F688" s="103">
        <v>0</v>
      </c>
      <c r="G688" s="103">
        <v>0</v>
      </c>
      <c r="H688" s="103">
        <v>0</v>
      </c>
      <c r="I688" s="103">
        <v>0</v>
      </c>
      <c r="J688" s="133">
        <f t="shared" si="12"/>
        <v>427.71</v>
      </c>
      <c r="K688" s="138" t="str">
        <f>IFERROR(VLOOKUP(C688,'CEDARS School FRPL'!$C$4:$H$2392, 6, FALSE), "No")</f>
        <v>Yes</v>
      </c>
      <c r="L688" s="97">
        <f>VLOOKUP($C688,'CEDARS School FRPL'!$C$4:$G$2348,3,FALSE)</f>
        <v>0.67449999999999999</v>
      </c>
      <c r="N688" s="170"/>
      <c r="O688" s="139"/>
    </row>
    <row r="689" spans="1:15">
      <c r="A689" s="78" t="s">
        <v>2418</v>
      </c>
      <c r="B689" s="78" t="s">
        <v>2732</v>
      </c>
      <c r="C689" s="3">
        <v>2945</v>
      </c>
      <c r="D689" s="75" t="s">
        <v>1449</v>
      </c>
      <c r="E689" s="103">
        <v>384.71</v>
      </c>
      <c r="F689" s="103">
        <v>0</v>
      </c>
      <c r="G689" s="103">
        <v>0</v>
      </c>
      <c r="H689" s="103">
        <v>0</v>
      </c>
      <c r="I689" s="103">
        <v>0</v>
      </c>
      <c r="J689" s="133">
        <f t="shared" si="12"/>
        <v>384.71</v>
      </c>
      <c r="K689" s="138" t="str">
        <f>IFERROR(VLOOKUP(C689,'CEDARS School FRPL'!$C$4:$H$2392, 6, FALSE), "No")</f>
        <v>Yes</v>
      </c>
      <c r="L689" s="97">
        <f>VLOOKUP($C689,'CEDARS School FRPL'!$C$4:$G$2348,3,FALSE)</f>
        <v>0.62690000000000001</v>
      </c>
      <c r="N689" s="170"/>
      <c r="O689" s="139"/>
    </row>
    <row r="690" spans="1:15">
      <c r="A690" s="78" t="s">
        <v>2418</v>
      </c>
      <c r="B690" s="78" t="s">
        <v>2732</v>
      </c>
      <c r="C690" s="3">
        <v>2340</v>
      </c>
      <c r="D690" s="75" t="s">
        <v>1446</v>
      </c>
      <c r="E690" s="103">
        <v>419</v>
      </c>
      <c r="F690" s="103">
        <v>0</v>
      </c>
      <c r="G690" s="103">
        <v>0</v>
      </c>
      <c r="H690" s="103">
        <v>0</v>
      </c>
      <c r="I690" s="103">
        <v>0</v>
      </c>
      <c r="J690" s="133">
        <f t="shared" si="12"/>
        <v>419</v>
      </c>
      <c r="K690" s="138" t="str">
        <f>IFERROR(VLOOKUP(C690,'CEDARS School FRPL'!$C$4:$H$2392, 6, FALSE), "No")</f>
        <v>Yes</v>
      </c>
      <c r="L690" s="97">
        <f>VLOOKUP($C690,'CEDARS School FRPL'!$C$4:$G$2348,3,FALSE)</f>
        <v>0.6462</v>
      </c>
      <c r="N690" s="170"/>
      <c r="O690" s="139"/>
    </row>
    <row r="691" spans="1:15">
      <c r="A691" s="78" t="s">
        <v>2418</v>
      </c>
      <c r="B691" s="78" t="s">
        <v>2732</v>
      </c>
      <c r="C691" s="3">
        <v>3300</v>
      </c>
      <c r="D691" s="75" t="s">
        <v>1452</v>
      </c>
      <c r="E691" s="103">
        <v>818.86</v>
      </c>
      <c r="F691" s="103">
        <v>0</v>
      </c>
      <c r="G691" s="103">
        <v>0</v>
      </c>
      <c r="H691" s="103">
        <v>0</v>
      </c>
      <c r="I691" s="103">
        <v>0</v>
      </c>
      <c r="J691" s="133">
        <f t="shared" si="12"/>
        <v>818.86</v>
      </c>
      <c r="K691" s="138" t="str">
        <f>IFERROR(VLOOKUP(C691,'CEDARS School FRPL'!$C$4:$H$2392, 6, FALSE), "No")</f>
        <v>Yes</v>
      </c>
      <c r="L691" s="97">
        <f>VLOOKUP($C691,'CEDARS School FRPL'!$C$4:$G$2348,3,FALSE)</f>
        <v>0.61219999999999997</v>
      </c>
      <c r="N691" s="170"/>
      <c r="O691" s="139"/>
    </row>
    <row r="692" spans="1:15">
      <c r="A692" s="78" t="s">
        <v>2418</v>
      </c>
      <c r="B692" s="78" t="s">
        <v>2732</v>
      </c>
      <c r="C692" s="3">
        <v>3401</v>
      </c>
      <c r="D692" s="75" t="s">
        <v>1454</v>
      </c>
      <c r="E692" s="103">
        <v>780.29</v>
      </c>
      <c r="F692" s="103">
        <v>0</v>
      </c>
      <c r="G692" s="103">
        <v>0</v>
      </c>
      <c r="H692" s="103">
        <v>0</v>
      </c>
      <c r="I692" s="103">
        <v>0</v>
      </c>
      <c r="J692" s="133">
        <f t="shared" si="12"/>
        <v>780.29</v>
      </c>
      <c r="K692" s="138" t="str">
        <f>IFERROR(VLOOKUP(C692,'CEDARS School FRPL'!$C$4:$H$2392, 6, FALSE), "No")</f>
        <v>Yes</v>
      </c>
      <c r="L692" s="97">
        <f>VLOOKUP($C692,'CEDARS School FRPL'!$C$4:$G$2348,3,FALSE)</f>
        <v>0.66749999999999998</v>
      </c>
      <c r="N692" s="170"/>
      <c r="O692" s="139"/>
    </row>
    <row r="693" spans="1:15">
      <c r="A693" s="78" t="s">
        <v>2418</v>
      </c>
      <c r="B693" s="78" t="s">
        <v>2732</v>
      </c>
      <c r="C693" s="3">
        <v>3648</v>
      </c>
      <c r="D693" s="75" t="s">
        <v>1456</v>
      </c>
      <c r="E693" s="103">
        <v>961.26</v>
      </c>
      <c r="F693" s="103">
        <v>0</v>
      </c>
      <c r="G693" s="103">
        <v>56.019999999999996</v>
      </c>
      <c r="H693" s="103">
        <v>0</v>
      </c>
      <c r="I693" s="103">
        <v>0</v>
      </c>
      <c r="J693" s="133">
        <f t="shared" si="12"/>
        <v>1017.28</v>
      </c>
      <c r="K693" s="138" t="str">
        <f>IFERROR(VLOOKUP(C693,'CEDARS School FRPL'!$C$4:$H$2392, 6, FALSE), "No")</f>
        <v>Yes</v>
      </c>
      <c r="L693" s="97">
        <f>VLOOKUP($C693,'CEDARS School FRPL'!$C$4:$G$2348,3,FALSE)</f>
        <v>0.63339999999999996</v>
      </c>
      <c r="N693" s="170"/>
      <c r="O693" s="139"/>
    </row>
    <row r="694" spans="1:15">
      <c r="A694" s="78" t="s">
        <v>2460</v>
      </c>
      <c r="B694" s="78" t="s">
        <v>2733</v>
      </c>
      <c r="C694" s="3">
        <v>3794</v>
      </c>
      <c r="D694" s="75" t="s">
        <v>1848</v>
      </c>
      <c r="E694" s="103">
        <v>345.35</v>
      </c>
      <c r="F694" s="103">
        <v>27</v>
      </c>
      <c r="G694" s="103">
        <v>0</v>
      </c>
      <c r="H694" s="103">
        <v>0</v>
      </c>
      <c r="I694" s="103">
        <v>0</v>
      </c>
      <c r="J694" s="133">
        <f t="shared" si="12"/>
        <v>372.35</v>
      </c>
      <c r="K694" s="138" t="str">
        <f>IFERROR(VLOOKUP(C694,'CEDARS School FRPL'!$C$4:$H$2392, 6, FALSE), "No")</f>
        <v>No</v>
      </c>
      <c r="L694" s="97">
        <f>VLOOKUP($C694,'CEDARS School FRPL'!$C$4:$G$2348,3,FALSE)</f>
        <v>0.21540000000000001</v>
      </c>
      <c r="N694" s="170"/>
      <c r="O694" s="139"/>
    </row>
    <row r="695" spans="1:15">
      <c r="A695" s="78" t="s">
        <v>2460</v>
      </c>
      <c r="B695" s="78" t="s">
        <v>2733</v>
      </c>
      <c r="C695" s="3">
        <v>3192</v>
      </c>
      <c r="D695" s="75" t="s">
        <v>1847</v>
      </c>
      <c r="E695" s="103">
        <v>278.06</v>
      </c>
      <c r="F695" s="103">
        <v>0</v>
      </c>
      <c r="G695" s="103">
        <v>21.56</v>
      </c>
      <c r="H695" s="103">
        <v>0</v>
      </c>
      <c r="I695" s="103">
        <v>0</v>
      </c>
      <c r="J695" s="133">
        <f t="shared" si="12"/>
        <v>299.62</v>
      </c>
      <c r="K695" s="138" t="str">
        <f>IFERROR(VLOOKUP(C695,'CEDARS School FRPL'!$C$4:$H$2392, 6, FALSE), "No")</f>
        <v>No</v>
      </c>
      <c r="L695" s="97">
        <f>VLOOKUP($C695,'CEDARS School FRPL'!$C$4:$G$2348,3,FALSE)</f>
        <v>0.21859999999999999</v>
      </c>
      <c r="N695" s="170"/>
      <c r="O695" s="139"/>
    </row>
    <row r="696" spans="1:15">
      <c r="A696" s="78" t="s">
        <v>2460</v>
      </c>
      <c r="B696" s="78" t="s">
        <v>2733</v>
      </c>
      <c r="C696" s="3">
        <v>4593</v>
      </c>
      <c r="D696" s="75" t="s">
        <v>1849</v>
      </c>
      <c r="E696" s="103">
        <v>198.34</v>
      </c>
      <c r="F696" s="103">
        <v>0</v>
      </c>
      <c r="G696" s="103">
        <v>0</v>
      </c>
      <c r="H696" s="103">
        <v>0</v>
      </c>
      <c r="I696" s="103">
        <v>0</v>
      </c>
      <c r="J696" s="133">
        <f t="shared" si="12"/>
        <v>198.34</v>
      </c>
      <c r="K696" s="138" t="str">
        <f>IFERROR(VLOOKUP(C696,'CEDARS School FRPL'!$C$4:$H$2392, 6, FALSE), "No")</f>
        <v>No</v>
      </c>
      <c r="L696" s="97">
        <f>VLOOKUP($C696,'CEDARS School FRPL'!$C$4:$G$2348,3,FALSE)</f>
        <v>0.24859999999999999</v>
      </c>
      <c r="N696" s="170"/>
      <c r="O696" s="139"/>
    </row>
    <row r="697" spans="1:15">
      <c r="A697" s="78" t="s">
        <v>2511</v>
      </c>
      <c r="B697" s="78" t="s">
        <v>2734</v>
      </c>
      <c r="C697" s="3">
        <v>1962</v>
      </c>
      <c r="D697" s="75" t="s">
        <v>2121</v>
      </c>
      <c r="E697" s="103">
        <v>36.43</v>
      </c>
      <c r="F697" s="103">
        <v>0</v>
      </c>
      <c r="G697" s="103">
        <v>1.07</v>
      </c>
      <c r="H697" s="103">
        <v>0</v>
      </c>
      <c r="I697" s="103">
        <v>0</v>
      </c>
      <c r="J697" s="133">
        <f t="shared" si="12"/>
        <v>37.5</v>
      </c>
      <c r="K697" s="138" t="str">
        <f>IFERROR(VLOOKUP(C697,'CEDARS School FRPL'!$C$4:$H$2392, 6, FALSE), "No")</f>
        <v>Yes</v>
      </c>
      <c r="L697" s="97">
        <f>VLOOKUP($C697,'CEDARS School FRPL'!$C$4:$G$2348,3,FALSE)</f>
        <v>0.53790000000000004</v>
      </c>
      <c r="N697" s="170"/>
      <c r="O697" s="139"/>
    </row>
    <row r="698" spans="1:15">
      <c r="A698" s="78" t="s">
        <v>2511</v>
      </c>
      <c r="B698" s="78" t="s">
        <v>2734</v>
      </c>
      <c r="C698" s="3">
        <v>2895</v>
      </c>
      <c r="D698" s="75" t="s">
        <v>1788</v>
      </c>
      <c r="E698" s="103">
        <v>46.57</v>
      </c>
      <c r="F698" s="103">
        <v>0</v>
      </c>
      <c r="G698" s="103">
        <v>0</v>
      </c>
      <c r="H698" s="103">
        <v>0</v>
      </c>
      <c r="I698" s="103">
        <v>0</v>
      </c>
      <c r="J698" s="133">
        <f t="shared" si="12"/>
        <v>46.57</v>
      </c>
      <c r="K698" s="138" t="str">
        <f>IFERROR(VLOOKUP(C698,'CEDARS School FRPL'!$C$4:$H$2392, 6, FALSE), "No")</f>
        <v>Yes</v>
      </c>
      <c r="L698" s="97">
        <f>VLOOKUP($C698,'CEDARS School FRPL'!$C$4:$G$2348,3,FALSE)</f>
        <v>0.68289999999999995</v>
      </c>
      <c r="N698" s="170"/>
      <c r="O698" s="139"/>
    </row>
    <row r="699" spans="1:15">
      <c r="A699" s="78" t="s">
        <v>2511</v>
      </c>
      <c r="B699" s="78" t="s">
        <v>2734</v>
      </c>
      <c r="C699" s="3">
        <v>2896</v>
      </c>
      <c r="D699" s="75" t="s">
        <v>2122</v>
      </c>
      <c r="E699" s="103">
        <v>26.57</v>
      </c>
      <c r="F699" s="103">
        <v>0</v>
      </c>
      <c r="G699" s="103">
        <v>0</v>
      </c>
      <c r="H699" s="103">
        <v>0</v>
      </c>
      <c r="I699" s="103">
        <v>0</v>
      </c>
      <c r="J699" s="133">
        <f t="shared" si="12"/>
        <v>26.57</v>
      </c>
      <c r="K699" s="138" t="str">
        <f>IFERROR(VLOOKUP(C699,'CEDARS School FRPL'!$C$4:$H$2392, 6, FALSE), "No")</f>
        <v>No</v>
      </c>
      <c r="L699" s="97">
        <f>VLOOKUP($C699,'CEDARS School FRPL'!$C$4:$G$2348,3,FALSE)</f>
        <v>0.40500000000000003</v>
      </c>
      <c r="N699" s="170"/>
      <c r="O699" s="139"/>
    </row>
    <row r="700" spans="1:15">
      <c r="A700" s="78" t="s">
        <v>2357</v>
      </c>
      <c r="B700" s="78" t="s">
        <v>2735</v>
      </c>
      <c r="C700" s="3">
        <v>3047</v>
      </c>
      <c r="D700" s="75" t="s">
        <v>1101</v>
      </c>
      <c r="E700" s="103">
        <v>26.71</v>
      </c>
      <c r="F700" s="103">
        <v>0</v>
      </c>
      <c r="G700" s="103">
        <v>0</v>
      </c>
      <c r="H700" s="103">
        <v>0</v>
      </c>
      <c r="I700" s="103">
        <v>0</v>
      </c>
      <c r="J700" s="133">
        <f t="shared" si="12"/>
        <v>26.71</v>
      </c>
      <c r="K700" s="138" t="str">
        <f>IFERROR(VLOOKUP(C700,'CEDARS School FRPL'!$C$4:$H$2392, 6, FALSE), "No")</f>
        <v>Yes</v>
      </c>
      <c r="L700" s="97">
        <f>VLOOKUP($C700,'CEDARS School FRPL'!$C$4:$G$2348,3,FALSE)</f>
        <v>0.56359999999999999</v>
      </c>
      <c r="N700" s="170"/>
      <c r="O700" s="139"/>
    </row>
    <row r="701" spans="1:15">
      <c r="A701" s="78" t="s">
        <v>2357</v>
      </c>
      <c r="B701" s="78" t="s">
        <v>2735</v>
      </c>
      <c r="C701" s="3">
        <v>3048</v>
      </c>
      <c r="D701" s="75" t="s">
        <v>1102</v>
      </c>
      <c r="E701" s="103">
        <v>34.29</v>
      </c>
      <c r="F701" s="103">
        <v>0</v>
      </c>
      <c r="G701" s="103">
        <v>0</v>
      </c>
      <c r="H701" s="103">
        <v>0</v>
      </c>
      <c r="I701" s="103">
        <v>0</v>
      </c>
      <c r="J701" s="133">
        <f t="shared" si="12"/>
        <v>34.29</v>
      </c>
      <c r="K701" s="138" t="str">
        <f>IFERROR(VLOOKUP(C701,'CEDARS School FRPL'!$C$4:$H$2392, 6, FALSE), "No")</f>
        <v>No</v>
      </c>
      <c r="L701" s="97">
        <f>VLOOKUP($C701,'CEDARS School FRPL'!$C$4:$G$2348,3,FALSE)</f>
        <v>0.44840000000000002</v>
      </c>
      <c r="N701" s="170"/>
      <c r="O701" s="139"/>
    </row>
    <row r="702" spans="1:15">
      <c r="A702" s="78" t="s">
        <v>2360</v>
      </c>
      <c r="B702" s="78" t="s">
        <v>2736</v>
      </c>
      <c r="C702" s="3">
        <v>2856</v>
      </c>
      <c r="D702" s="75" t="s">
        <v>1108</v>
      </c>
      <c r="E702" s="103">
        <v>301.17</v>
      </c>
      <c r="F702" s="103">
        <v>0</v>
      </c>
      <c r="G702" s="103">
        <v>10.6</v>
      </c>
      <c r="H702" s="103">
        <v>0</v>
      </c>
      <c r="I702" s="103">
        <v>0</v>
      </c>
      <c r="J702" s="133">
        <f t="shared" si="12"/>
        <v>311.77000000000004</v>
      </c>
      <c r="K702" s="138" t="str">
        <f>IFERROR(VLOOKUP(C702,'CEDARS School FRPL'!$C$4:$H$2392, 6, FALSE), "No")</f>
        <v>Yes</v>
      </c>
      <c r="L702" s="97">
        <f>VLOOKUP($C702,'CEDARS School FRPL'!$C$4:$G$2348,3,FALSE)</f>
        <v>0.57399999999999995</v>
      </c>
      <c r="N702" s="170"/>
      <c r="O702" s="139"/>
    </row>
    <row r="703" spans="1:15">
      <c r="A703" s="78" t="s">
        <v>2360</v>
      </c>
      <c r="B703" s="78" t="s">
        <v>2736</v>
      </c>
      <c r="C703" s="3">
        <v>3393</v>
      </c>
      <c r="D703" s="75" t="s">
        <v>1109</v>
      </c>
      <c r="E703" s="103">
        <v>256.14999999999998</v>
      </c>
      <c r="F703" s="103">
        <v>0</v>
      </c>
      <c r="G703" s="103">
        <v>0</v>
      </c>
      <c r="H703" s="103">
        <v>0</v>
      </c>
      <c r="I703" s="103">
        <v>0</v>
      </c>
      <c r="J703" s="133">
        <f t="shared" si="12"/>
        <v>256.14999999999998</v>
      </c>
      <c r="K703" s="138" t="str">
        <f>IFERROR(VLOOKUP(C703,'CEDARS School FRPL'!$C$4:$H$2392, 6, FALSE), "No")</f>
        <v>Yes</v>
      </c>
      <c r="L703" s="97">
        <f>VLOOKUP($C703,'CEDARS School FRPL'!$C$4:$G$2348,3,FALSE)</f>
        <v>0.69479999999999997</v>
      </c>
      <c r="N703" s="170"/>
      <c r="O703" s="139"/>
    </row>
    <row r="704" spans="1:15">
      <c r="A704" s="78" t="s">
        <v>2360</v>
      </c>
      <c r="B704" s="78" t="s">
        <v>2736</v>
      </c>
      <c r="C704" s="3">
        <v>2677</v>
      </c>
      <c r="D704" s="75" t="s">
        <v>1107</v>
      </c>
      <c r="E704" s="103">
        <v>298.43</v>
      </c>
      <c r="F704" s="103">
        <v>0</v>
      </c>
      <c r="G704" s="103">
        <v>0</v>
      </c>
      <c r="H704" s="103">
        <v>0</v>
      </c>
      <c r="I704" s="103">
        <v>0</v>
      </c>
      <c r="J704" s="133">
        <f t="shared" si="12"/>
        <v>298.43</v>
      </c>
      <c r="K704" s="138" t="str">
        <f>IFERROR(VLOOKUP(C704,'CEDARS School FRPL'!$C$4:$H$2392, 6, FALSE), "No")</f>
        <v>Yes</v>
      </c>
      <c r="L704" s="97">
        <f>VLOOKUP($C704,'CEDARS School FRPL'!$C$4:$G$2348,3,FALSE)</f>
        <v>0.62229999999999996</v>
      </c>
      <c r="N704" s="170"/>
      <c r="O704" s="139"/>
    </row>
    <row r="705" spans="1:15">
      <c r="A705" s="78" t="s">
        <v>2360</v>
      </c>
      <c r="B705" s="78" t="s">
        <v>2736</v>
      </c>
      <c r="C705" s="3">
        <v>5618</v>
      </c>
      <c r="D705" s="75" t="s">
        <v>3050</v>
      </c>
      <c r="E705" s="103">
        <v>2041.94</v>
      </c>
      <c r="F705" s="103">
        <v>0</v>
      </c>
      <c r="G705" s="103">
        <v>30.52</v>
      </c>
      <c r="H705" s="103">
        <v>0</v>
      </c>
      <c r="I705" s="103">
        <v>0</v>
      </c>
      <c r="J705" s="133">
        <f t="shared" si="12"/>
        <v>2072.46</v>
      </c>
      <c r="K705" s="138" t="str">
        <f>IFERROR(VLOOKUP(C705,'CEDARS School FRPL'!$C$4:$H$2392, 6, FALSE), "No")</f>
        <v>No</v>
      </c>
      <c r="L705" s="97">
        <f>VLOOKUP($C705,'CEDARS School FRPL'!$C$4:$G$2348,3,FALSE)</f>
        <v>0.39729999999999999</v>
      </c>
      <c r="N705" s="170"/>
      <c r="O705" s="139"/>
    </row>
    <row r="706" spans="1:15">
      <c r="A706" s="78" t="s">
        <v>2297</v>
      </c>
      <c r="B706" s="78" t="s">
        <v>2737</v>
      </c>
      <c r="C706" s="3">
        <v>5336</v>
      </c>
      <c r="D706" s="75" t="s">
        <v>2976</v>
      </c>
      <c r="E706" s="103">
        <v>40</v>
      </c>
      <c r="F706" s="103">
        <v>0</v>
      </c>
      <c r="G706" s="103">
        <v>0</v>
      </c>
      <c r="H706" s="103">
        <v>0</v>
      </c>
      <c r="I706" s="103">
        <v>0</v>
      </c>
      <c r="J706" s="133">
        <f t="shared" si="12"/>
        <v>40</v>
      </c>
      <c r="K706" s="138" t="str">
        <f>IFERROR(VLOOKUP(C706,'CEDARS School FRPL'!$C$4:$H$2392, 6, FALSE), "No")</f>
        <v>Yes</v>
      </c>
      <c r="L706" s="97">
        <f>VLOOKUP($C706,'CEDARS School FRPL'!$C$4:$G$2348,3,FALSE)</f>
        <v>0.78110000000000002</v>
      </c>
      <c r="N706" s="170"/>
      <c r="O706" s="139"/>
    </row>
    <row r="707" spans="1:15">
      <c r="A707" s="78" t="s">
        <v>2297</v>
      </c>
      <c r="B707" s="78" t="s">
        <v>2737</v>
      </c>
      <c r="C707" s="3">
        <v>2802</v>
      </c>
      <c r="D707" s="75" t="s">
        <v>461</v>
      </c>
      <c r="E707" s="103">
        <v>325.82</v>
      </c>
      <c r="F707" s="103">
        <v>0</v>
      </c>
      <c r="G707" s="103">
        <v>0</v>
      </c>
      <c r="H707" s="103">
        <v>0</v>
      </c>
      <c r="I707" s="103">
        <v>0</v>
      </c>
      <c r="J707" s="133">
        <f t="shared" si="12"/>
        <v>325.82</v>
      </c>
      <c r="K707" s="138" t="str">
        <f>IFERROR(VLOOKUP(C707,'CEDARS School FRPL'!$C$4:$H$2392, 6, FALSE), "No")</f>
        <v>Yes</v>
      </c>
      <c r="L707" s="97">
        <f>VLOOKUP($C707,'CEDARS School FRPL'!$C$4:$G$2348,3,FALSE)</f>
        <v>0.66349999999999998</v>
      </c>
      <c r="N707" s="170"/>
      <c r="O707" s="139"/>
    </row>
    <row r="708" spans="1:15">
      <c r="A708" s="78" t="s">
        <v>2297</v>
      </c>
      <c r="B708" s="78" t="s">
        <v>2737</v>
      </c>
      <c r="C708" s="3">
        <v>2801</v>
      </c>
      <c r="D708" s="75" t="s">
        <v>460</v>
      </c>
      <c r="E708" s="103">
        <v>318.67</v>
      </c>
      <c r="F708" s="103">
        <v>0</v>
      </c>
      <c r="G708" s="103">
        <v>14</v>
      </c>
      <c r="H708" s="103">
        <v>0</v>
      </c>
      <c r="I708" s="103">
        <v>0</v>
      </c>
      <c r="J708" s="133">
        <f t="shared" ref="J708:J771" si="13">SUM(E708:I708)</f>
        <v>332.67</v>
      </c>
      <c r="K708" s="138" t="str">
        <f>IFERROR(VLOOKUP(C708,'CEDARS School FRPL'!$C$4:$H$2392, 6, FALSE), "No")</f>
        <v>Yes</v>
      </c>
      <c r="L708" s="97">
        <f>VLOOKUP($C708,'CEDARS School FRPL'!$C$4:$G$2348,3,FALSE)</f>
        <v>0.68859999999999999</v>
      </c>
      <c r="N708" s="170"/>
      <c r="O708" s="139"/>
    </row>
    <row r="709" spans="1:15">
      <c r="A709" s="78" t="s">
        <v>2524</v>
      </c>
      <c r="B709" s="78" t="s">
        <v>2738</v>
      </c>
      <c r="C709" s="3">
        <v>1776</v>
      </c>
      <c r="D709" s="75" t="s">
        <v>2177</v>
      </c>
      <c r="E709" s="103">
        <v>33</v>
      </c>
      <c r="F709" s="103">
        <v>0</v>
      </c>
      <c r="G709" s="103">
        <v>0</v>
      </c>
      <c r="H709" s="103">
        <v>0</v>
      </c>
      <c r="I709" s="103">
        <v>0</v>
      </c>
      <c r="J709" s="133">
        <f t="shared" si="13"/>
        <v>33</v>
      </c>
      <c r="K709" s="138" t="str">
        <f>IFERROR(VLOOKUP(C709,'CEDARS School FRPL'!$C$4:$H$2392, 6, FALSE), "No")</f>
        <v>Yes</v>
      </c>
      <c r="L709" s="97">
        <f>VLOOKUP($C709,'CEDARS School FRPL'!$C$4:$G$2348,3,FALSE)</f>
        <v>0.96870000000000001</v>
      </c>
      <c r="N709" s="170"/>
      <c r="O709" s="139"/>
    </row>
    <row r="710" spans="1:15">
      <c r="A710" s="78" t="s">
        <v>2524</v>
      </c>
      <c r="B710" s="78" t="s">
        <v>2738</v>
      </c>
      <c r="C710" s="3">
        <v>2555</v>
      </c>
      <c r="D710" s="75" t="s">
        <v>2179</v>
      </c>
      <c r="E710" s="103">
        <v>1078.02</v>
      </c>
      <c r="F710" s="103">
        <v>0</v>
      </c>
      <c r="G710" s="103">
        <v>60.9</v>
      </c>
      <c r="H710" s="103">
        <v>0</v>
      </c>
      <c r="I710" s="103">
        <v>0</v>
      </c>
      <c r="J710" s="133">
        <f t="shared" si="13"/>
        <v>1138.92</v>
      </c>
      <c r="K710" s="138" t="str">
        <f>IFERROR(VLOOKUP(C710,'CEDARS School FRPL'!$C$4:$H$2392, 6, FALSE), "No")</f>
        <v>Yes</v>
      </c>
      <c r="L710" s="97">
        <f>VLOOKUP($C710,'CEDARS School FRPL'!$C$4:$G$2348,3,FALSE)</f>
        <v>0.85429999999999995</v>
      </c>
      <c r="N710" s="170"/>
      <c r="O710" s="139"/>
    </row>
    <row r="711" spans="1:15">
      <c r="A711" s="75" t="s">
        <v>2524</v>
      </c>
      <c r="B711" s="78" t="s">
        <v>2738</v>
      </c>
      <c r="C711" s="3">
        <v>3071</v>
      </c>
      <c r="D711" s="75" t="s">
        <v>2182</v>
      </c>
      <c r="E711" s="103">
        <v>835.47</v>
      </c>
      <c r="F711" s="103">
        <v>0</v>
      </c>
      <c r="G711" s="103">
        <v>0</v>
      </c>
      <c r="H711" s="103">
        <v>0</v>
      </c>
      <c r="I711" s="103">
        <v>0</v>
      </c>
      <c r="J711" s="133">
        <f t="shared" si="13"/>
        <v>835.47</v>
      </c>
      <c r="K711" s="138" t="str">
        <f>IFERROR(VLOOKUP(C711,'CEDARS School FRPL'!$C$4:$H$2392, 6, FALSE), "No")</f>
        <v>Yes</v>
      </c>
      <c r="L711" s="97">
        <f>VLOOKUP($C711,'CEDARS School FRPL'!$C$4:$G$2348,3,FALSE)</f>
        <v>0.88009999999999999</v>
      </c>
      <c r="N711" s="170"/>
      <c r="O711" s="139"/>
    </row>
    <row r="712" spans="1:15">
      <c r="A712" s="78" t="s">
        <v>2524</v>
      </c>
      <c r="B712" s="78" t="s">
        <v>2738</v>
      </c>
      <c r="C712" s="3">
        <v>2345</v>
      </c>
      <c r="D712" s="75" t="s">
        <v>2178</v>
      </c>
      <c r="E712" s="103">
        <v>509</v>
      </c>
      <c r="F712" s="103">
        <v>32.86</v>
      </c>
      <c r="G712" s="103">
        <v>0</v>
      </c>
      <c r="H712" s="103">
        <v>0</v>
      </c>
      <c r="I712" s="103">
        <v>0</v>
      </c>
      <c r="J712" s="133">
        <f t="shared" si="13"/>
        <v>541.86</v>
      </c>
      <c r="K712" s="138" t="str">
        <f>IFERROR(VLOOKUP(C712,'CEDARS School FRPL'!$C$4:$H$2392, 6, FALSE), "No")</f>
        <v>Yes</v>
      </c>
      <c r="L712" s="97">
        <f>VLOOKUP($C712,'CEDARS School FRPL'!$C$4:$G$2348,3,FALSE)</f>
        <v>0.89090000000000003</v>
      </c>
      <c r="N712" s="170"/>
      <c r="O712" s="139"/>
    </row>
    <row r="713" spans="1:15">
      <c r="A713" s="78" t="s">
        <v>2524</v>
      </c>
      <c r="B713" s="78" t="s">
        <v>2738</v>
      </c>
      <c r="C713" s="3">
        <v>3013</v>
      </c>
      <c r="D713" s="75" t="s">
        <v>2181</v>
      </c>
      <c r="E713" s="103">
        <v>445.58</v>
      </c>
      <c r="F713" s="103">
        <v>22</v>
      </c>
      <c r="G713" s="103">
        <v>0</v>
      </c>
      <c r="H713" s="103">
        <v>0</v>
      </c>
      <c r="I713" s="103">
        <v>0</v>
      </c>
      <c r="J713" s="133">
        <f t="shared" si="13"/>
        <v>467.58</v>
      </c>
      <c r="K713" s="138" t="str">
        <f>IFERROR(VLOOKUP(C713,'CEDARS School FRPL'!$C$4:$H$2392, 6, FALSE), "No")</f>
        <v>Yes</v>
      </c>
      <c r="L713" s="97">
        <f>VLOOKUP($C713,'CEDARS School FRPL'!$C$4:$G$2348,3,FALSE)</f>
        <v>0.87880000000000003</v>
      </c>
      <c r="N713" s="170"/>
      <c r="O713" s="139"/>
    </row>
    <row r="714" spans="1:15">
      <c r="A714" t="s">
        <v>2524</v>
      </c>
      <c r="B714" s="78" t="s">
        <v>2738</v>
      </c>
      <c r="C714" s="3">
        <v>5399</v>
      </c>
      <c r="D714" s="75" t="s">
        <v>2183</v>
      </c>
      <c r="E714" s="103">
        <v>0</v>
      </c>
      <c r="F714" s="103">
        <v>0</v>
      </c>
      <c r="G714" s="103">
        <v>0</v>
      </c>
      <c r="H714" s="103">
        <v>0.71</v>
      </c>
      <c r="I714" s="103">
        <v>0</v>
      </c>
      <c r="J714" s="133">
        <f t="shared" si="13"/>
        <v>0.71</v>
      </c>
      <c r="K714" s="138" t="str">
        <f>IFERROR(VLOOKUP(C714,'CEDARS School FRPL'!$C$4:$H$2392, 6, FALSE), "No")</f>
        <v>Yes</v>
      </c>
      <c r="L714" s="97">
        <f>VLOOKUP($C714,'CEDARS School FRPL'!$C$4:$G$2348,3,FALSE)</f>
        <v>0.95840000000000003</v>
      </c>
      <c r="N714" s="170"/>
      <c r="O714" s="139"/>
    </row>
    <row r="715" spans="1:15">
      <c r="A715" s="78" t="s">
        <v>2524</v>
      </c>
      <c r="B715" s="78" t="s">
        <v>2738</v>
      </c>
      <c r="C715" s="3">
        <v>2756</v>
      </c>
      <c r="D715" s="75" t="s">
        <v>2180</v>
      </c>
      <c r="E715" s="103">
        <v>530.29</v>
      </c>
      <c r="F715" s="103">
        <v>23.86</v>
      </c>
      <c r="G715" s="103">
        <v>0</v>
      </c>
      <c r="H715" s="103">
        <v>0</v>
      </c>
      <c r="I715" s="103">
        <v>0</v>
      </c>
      <c r="J715" s="133">
        <f t="shared" si="13"/>
        <v>554.15</v>
      </c>
      <c r="K715" s="138" t="str">
        <f>IFERROR(VLOOKUP(C715,'CEDARS School FRPL'!$C$4:$H$2392, 6, FALSE), "No")</f>
        <v>Yes</v>
      </c>
      <c r="L715" s="97">
        <f>VLOOKUP($C715,'CEDARS School FRPL'!$C$4:$G$2348,3,FALSE)</f>
        <v>0.84109999999999996</v>
      </c>
      <c r="N715" s="170"/>
      <c r="O715" s="139"/>
    </row>
    <row r="716" spans="1:15">
      <c r="A716" s="78" t="s">
        <v>2528</v>
      </c>
      <c r="B716" s="78" t="s">
        <v>2739</v>
      </c>
      <c r="C716" s="3">
        <v>3314</v>
      </c>
      <c r="D716" s="75" t="s">
        <v>2206</v>
      </c>
      <c r="E716" s="103">
        <v>400.46</v>
      </c>
      <c r="F716" s="103">
        <v>0</v>
      </c>
      <c r="G716" s="103">
        <v>7.51</v>
      </c>
      <c r="H716" s="103">
        <v>0</v>
      </c>
      <c r="I716" s="103">
        <v>0</v>
      </c>
      <c r="J716" s="133">
        <f t="shared" si="13"/>
        <v>407.96999999999997</v>
      </c>
      <c r="K716" s="138" t="str">
        <f>IFERROR(VLOOKUP(C716,'CEDARS School FRPL'!$C$4:$H$2392, 6, FALSE), "No")</f>
        <v>Yes</v>
      </c>
      <c r="L716" s="97">
        <f>VLOOKUP($C716,'CEDARS School FRPL'!$C$4:$G$2348,3,FALSE)</f>
        <v>0.89680000000000004</v>
      </c>
      <c r="N716" s="170"/>
      <c r="O716" s="139"/>
    </row>
    <row r="717" spans="1:15">
      <c r="A717" s="78" t="s">
        <v>2528</v>
      </c>
      <c r="B717" s="78" t="s">
        <v>2739</v>
      </c>
      <c r="C717" s="3">
        <v>2531</v>
      </c>
      <c r="D717" s="75" t="s">
        <v>2205</v>
      </c>
      <c r="E717" s="103">
        <v>423.86</v>
      </c>
      <c r="F717" s="103">
        <v>0</v>
      </c>
      <c r="G717" s="103">
        <v>0</v>
      </c>
      <c r="H717" s="103">
        <v>0</v>
      </c>
      <c r="I717" s="103">
        <v>0</v>
      </c>
      <c r="J717" s="133">
        <f t="shared" si="13"/>
        <v>423.86</v>
      </c>
      <c r="K717" s="138" t="str">
        <f>IFERROR(VLOOKUP(C717,'CEDARS School FRPL'!$C$4:$H$2392, 6, FALSE), "No")</f>
        <v>Yes</v>
      </c>
      <c r="L717" s="97">
        <f>VLOOKUP($C717,'CEDARS School FRPL'!$C$4:$G$2348,3,FALSE)</f>
        <v>0.92110000000000003</v>
      </c>
      <c r="N717" s="170"/>
      <c r="O717" s="139"/>
    </row>
    <row r="718" spans="1:15">
      <c r="A718" s="78" t="s">
        <v>2528</v>
      </c>
      <c r="B718" s="78" t="s">
        <v>2739</v>
      </c>
      <c r="C718" s="3">
        <v>4535</v>
      </c>
      <c r="D718" s="75" t="s">
        <v>1756</v>
      </c>
      <c r="E718" s="103">
        <v>532.57000000000005</v>
      </c>
      <c r="F718" s="103">
        <v>0</v>
      </c>
      <c r="G718" s="103">
        <v>0</v>
      </c>
      <c r="H718" s="103">
        <v>0</v>
      </c>
      <c r="I718" s="103">
        <v>0</v>
      </c>
      <c r="J718" s="133">
        <f t="shared" si="13"/>
        <v>532.57000000000005</v>
      </c>
      <c r="K718" s="138" t="str">
        <f>IFERROR(VLOOKUP(C718,'CEDARS School FRPL'!$C$4:$H$2392, 6, FALSE), "No")</f>
        <v>Yes</v>
      </c>
      <c r="L718" s="97">
        <f>VLOOKUP($C718,'CEDARS School FRPL'!$C$4:$G$2348,3,FALSE)</f>
        <v>0.84589999999999999</v>
      </c>
      <c r="N718" s="170"/>
      <c r="O718" s="139"/>
    </row>
    <row r="719" spans="1:15">
      <c r="A719" s="78" t="s">
        <v>2451</v>
      </c>
      <c r="B719" s="78" t="s">
        <v>2740</v>
      </c>
      <c r="C719" s="3">
        <v>5171</v>
      </c>
      <c r="D719" s="75" t="s">
        <v>1736</v>
      </c>
      <c r="E719" s="103">
        <v>205.27</v>
      </c>
      <c r="F719" s="103">
        <v>0</v>
      </c>
      <c r="G719" s="103">
        <v>0</v>
      </c>
      <c r="H719" s="103">
        <v>0</v>
      </c>
      <c r="I719" s="103">
        <v>0</v>
      </c>
      <c r="J719" s="133">
        <f t="shared" si="13"/>
        <v>205.27</v>
      </c>
      <c r="K719" s="138" t="str">
        <f>IFERROR(VLOOKUP(C719,'CEDARS School FRPL'!$C$4:$H$2392, 6, FALSE), "No")</f>
        <v>Yes</v>
      </c>
      <c r="L719" s="97">
        <f>VLOOKUP($C719,'CEDARS School FRPL'!$C$4:$G$2348,3,FALSE)</f>
        <v>0.57350000000000001</v>
      </c>
      <c r="N719" s="170"/>
      <c r="O719" s="139"/>
    </row>
    <row r="720" spans="1:15">
      <c r="A720" s="78" t="s">
        <v>2451</v>
      </c>
      <c r="B720" s="78" t="s">
        <v>2740</v>
      </c>
      <c r="C720" s="3">
        <v>2580</v>
      </c>
      <c r="D720" s="75" t="s">
        <v>1732</v>
      </c>
      <c r="E720" s="103">
        <v>541.32000000000005</v>
      </c>
      <c r="F720" s="103">
        <v>0</v>
      </c>
      <c r="G720" s="103">
        <v>18.490000000000002</v>
      </c>
      <c r="H720" s="103">
        <v>0</v>
      </c>
      <c r="I720" s="103">
        <v>0</v>
      </c>
      <c r="J720" s="133">
        <f t="shared" si="13"/>
        <v>559.81000000000006</v>
      </c>
      <c r="K720" s="138" t="str">
        <f>IFERROR(VLOOKUP(C720,'CEDARS School FRPL'!$C$4:$H$2392, 6, FALSE), "No")</f>
        <v>No</v>
      </c>
      <c r="L720" s="97">
        <f>VLOOKUP($C720,'CEDARS School FRPL'!$C$4:$G$2348,3,FALSE)</f>
        <v>0.36720000000000003</v>
      </c>
      <c r="N720" s="170"/>
      <c r="O720" s="139"/>
    </row>
    <row r="721" spans="1:15">
      <c r="A721" s="78" t="s">
        <v>2451</v>
      </c>
      <c r="B721" s="78" t="s">
        <v>2740</v>
      </c>
      <c r="C721" s="3">
        <v>4113</v>
      </c>
      <c r="D721" s="75" t="s">
        <v>1733</v>
      </c>
      <c r="E721" s="103">
        <v>459.9</v>
      </c>
      <c r="F721" s="103">
        <v>0</v>
      </c>
      <c r="G721" s="103">
        <v>0</v>
      </c>
      <c r="H721" s="103">
        <v>0</v>
      </c>
      <c r="I721" s="103">
        <v>0</v>
      </c>
      <c r="J721" s="133">
        <f t="shared" si="13"/>
        <v>459.9</v>
      </c>
      <c r="K721" s="138" t="str">
        <f>IFERROR(VLOOKUP(C721,'CEDARS School FRPL'!$C$4:$H$2392, 6, FALSE), "No")</f>
        <v>No</v>
      </c>
      <c r="L721" s="97">
        <f>VLOOKUP($C721,'CEDARS School FRPL'!$C$4:$G$2348,3,FALSE)</f>
        <v>0.45119999999999999</v>
      </c>
      <c r="N721" s="170"/>
      <c r="O721" s="139"/>
    </row>
    <row r="722" spans="1:15">
      <c r="A722" t="s">
        <v>2451</v>
      </c>
      <c r="B722" s="78" t="s">
        <v>2740</v>
      </c>
      <c r="C722" s="3">
        <v>5349</v>
      </c>
      <c r="D722" s="75" t="s">
        <v>1737</v>
      </c>
      <c r="E722" s="103">
        <v>0</v>
      </c>
      <c r="F722" s="103">
        <v>0</v>
      </c>
      <c r="G722" s="103">
        <v>0</v>
      </c>
      <c r="H722" s="103">
        <v>45.86</v>
      </c>
      <c r="I722" s="103">
        <v>0</v>
      </c>
      <c r="J722" s="133">
        <f t="shared" si="13"/>
        <v>45.86</v>
      </c>
      <c r="K722" s="138" t="str">
        <f>IFERROR(VLOOKUP(C722,'CEDARS School FRPL'!$C$4:$H$2392, 6, FALSE), "No")</f>
        <v>Yes</v>
      </c>
      <c r="L722" s="97">
        <f>VLOOKUP($C722,'CEDARS School FRPL'!$C$4:$G$2348,3,FALSE)</f>
        <v>0.77939999999999998</v>
      </c>
      <c r="N722" s="170"/>
      <c r="O722" s="139"/>
    </row>
    <row r="723" spans="1:15">
      <c r="A723" s="78" t="s">
        <v>2451</v>
      </c>
      <c r="B723" s="78" t="s">
        <v>2740</v>
      </c>
      <c r="C723" s="3">
        <v>4479</v>
      </c>
      <c r="D723" s="75" t="s">
        <v>1735</v>
      </c>
      <c r="E723" s="103">
        <v>484.97</v>
      </c>
      <c r="F723" s="103">
        <v>0</v>
      </c>
      <c r="G723" s="103">
        <v>0</v>
      </c>
      <c r="H723" s="103">
        <v>0</v>
      </c>
      <c r="I723" s="103">
        <v>0</v>
      </c>
      <c r="J723" s="133">
        <f t="shared" si="13"/>
        <v>484.97</v>
      </c>
      <c r="K723" s="138" t="str">
        <f>IFERROR(VLOOKUP(C723,'CEDARS School FRPL'!$C$4:$H$2392, 6, FALSE), "No")</f>
        <v>Yes</v>
      </c>
      <c r="L723" s="97">
        <f>VLOOKUP($C723,'CEDARS School FRPL'!$C$4:$G$2348,3,FALSE)</f>
        <v>0.44219999999999998</v>
      </c>
      <c r="N723" s="170"/>
      <c r="O723" s="139"/>
    </row>
    <row r="724" spans="1:15">
      <c r="A724" s="78" t="s">
        <v>2451</v>
      </c>
      <c r="B724" s="78" t="s">
        <v>2740</v>
      </c>
      <c r="C724" s="3">
        <v>4330</v>
      </c>
      <c r="D724" s="75" t="s">
        <v>1734</v>
      </c>
      <c r="E724" s="103">
        <v>500.33</v>
      </c>
      <c r="F724" s="103">
        <v>0</v>
      </c>
      <c r="G724" s="103">
        <v>0</v>
      </c>
      <c r="H724" s="103">
        <v>0</v>
      </c>
      <c r="I724" s="103">
        <v>0</v>
      </c>
      <c r="J724" s="133">
        <f t="shared" si="13"/>
        <v>500.33</v>
      </c>
      <c r="K724" s="138" t="str">
        <f>IFERROR(VLOOKUP(C724,'CEDARS School FRPL'!$C$4:$H$2392, 6, FALSE), "No")</f>
        <v>No</v>
      </c>
      <c r="L724" s="97">
        <f>VLOOKUP($C724,'CEDARS School FRPL'!$C$4:$G$2348,3,FALSE)</f>
        <v>0.3962</v>
      </c>
      <c r="N724" s="170"/>
      <c r="O724" s="139"/>
    </row>
    <row r="725" spans="1:15">
      <c r="A725" s="78" t="s">
        <v>2385</v>
      </c>
      <c r="B725" s="78" t="s">
        <v>2741</v>
      </c>
      <c r="C725" s="3">
        <v>2145</v>
      </c>
      <c r="D725" s="75" t="s">
        <v>1193</v>
      </c>
      <c r="E725" s="103">
        <v>222.9</v>
      </c>
      <c r="F725" s="103">
        <v>14.14</v>
      </c>
      <c r="G725" s="103">
        <v>0</v>
      </c>
      <c r="H725" s="103">
        <v>0</v>
      </c>
      <c r="I725" s="103">
        <v>0</v>
      </c>
      <c r="J725" s="133">
        <f t="shared" si="13"/>
        <v>237.04000000000002</v>
      </c>
      <c r="K725" s="138" t="str">
        <f>IFERROR(VLOOKUP(C725,'CEDARS School FRPL'!$C$4:$H$2392, 6, FALSE), "No")</f>
        <v>No</v>
      </c>
      <c r="L725" s="97">
        <f>VLOOKUP($C725,'CEDARS School FRPL'!$C$4:$G$2348,3,FALSE)</f>
        <v>0.45229999999999998</v>
      </c>
      <c r="N725" s="170"/>
      <c r="O725" s="139"/>
    </row>
    <row r="726" spans="1:15">
      <c r="A726" s="78" t="s">
        <v>2455</v>
      </c>
      <c r="B726" s="78" t="s">
        <v>2742</v>
      </c>
      <c r="C726" s="3">
        <v>2097</v>
      </c>
      <c r="D726" s="75" t="s">
        <v>1800</v>
      </c>
      <c r="E726" s="103">
        <v>38</v>
      </c>
      <c r="F726" s="103">
        <v>0</v>
      </c>
      <c r="G726" s="103">
        <v>0</v>
      </c>
      <c r="H726" s="103">
        <v>0</v>
      </c>
      <c r="I726" s="103">
        <v>0</v>
      </c>
      <c r="J726" s="133">
        <f t="shared" si="13"/>
        <v>38</v>
      </c>
      <c r="K726" s="138" t="str">
        <f>IFERROR(VLOOKUP(C726,'CEDARS School FRPL'!$C$4:$H$2392, 6, FALSE), "No")</f>
        <v>No</v>
      </c>
      <c r="L726" s="97">
        <f>VLOOKUP($C726,'CEDARS School FRPL'!$C$4:$G$2348,3,FALSE)</f>
        <v>0.45100000000000001</v>
      </c>
      <c r="N726" s="170"/>
      <c r="O726" s="139"/>
    </row>
    <row r="727" spans="1:15">
      <c r="A727" s="78" t="s">
        <v>2258</v>
      </c>
      <c r="B727" s="78" t="s">
        <v>2743</v>
      </c>
      <c r="C727" s="3">
        <v>2484</v>
      </c>
      <c r="D727" s="75" t="s">
        <v>210</v>
      </c>
      <c r="E727" s="103">
        <v>168.43</v>
      </c>
      <c r="F727" s="103">
        <v>0</v>
      </c>
      <c r="G727" s="103">
        <v>0</v>
      </c>
      <c r="H727" s="103">
        <v>0</v>
      </c>
      <c r="I727" s="103">
        <v>0</v>
      </c>
      <c r="J727" s="133">
        <f t="shared" si="13"/>
        <v>168.43</v>
      </c>
      <c r="K727" s="138" t="str">
        <f>IFERROR(VLOOKUP(C727,'CEDARS School FRPL'!$C$4:$H$2392, 6, FALSE), "No")</f>
        <v>No</v>
      </c>
      <c r="L727" s="97">
        <f>VLOOKUP($C727,'CEDARS School FRPL'!$C$4:$G$2348,3,FALSE)</f>
        <v>0.32900000000000001</v>
      </c>
      <c r="N727" s="170"/>
      <c r="O727" s="139"/>
    </row>
    <row r="728" spans="1:15">
      <c r="A728" s="78" t="s">
        <v>2486</v>
      </c>
      <c r="B728" s="78" t="s">
        <v>2744</v>
      </c>
      <c r="C728" s="3">
        <v>2406</v>
      </c>
      <c r="D728" s="75" t="s">
        <v>1998</v>
      </c>
      <c r="E728" s="103">
        <v>552.87</v>
      </c>
      <c r="F728" s="103">
        <v>12.86</v>
      </c>
      <c r="G728" s="103">
        <v>0</v>
      </c>
      <c r="H728" s="103">
        <v>0</v>
      </c>
      <c r="I728" s="103">
        <v>0</v>
      </c>
      <c r="J728" s="133">
        <f t="shared" si="13"/>
        <v>565.73</v>
      </c>
      <c r="K728" s="138" t="str">
        <f>IFERROR(VLOOKUP(C728,'CEDARS School FRPL'!$C$4:$H$2392, 6, FALSE), "No")</f>
        <v>No</v>
      </c>
      <c r="L728" s="97">
        <f>VLOOKUP($C728,'CEDARS School FRPL'!$C$4:$G$2348,3,FALSE)</f>
        <v>0.21110000000000001</v>
      </c>
      <c r="N728" s="170"/>
      <c r="O728" s="139"/>
    </row>
    <row r="729" spans="1:15">
      <c r="A729" s="78" t="s">
        <v>2382</v>
      </c>
      <c r="B729" s="78" t="s">
        <v>2745</v>
      </c>
      <c r="C729" s="3">
        <v>2743</v>
      </c>
      <c r="D729" s="75" t="s">
        <v>1185</v>
      </c>
      <c r="E729" s="103">
        <v>66.290000000000006</v>
      </c>
      <c r="F729" s="103">
        <v>0</v>
      </c>
      <c r="G729" s="103">
        <v>0</v>
      </c>
      <c r="H729" s="103">
        <v>0</v>
      </c>
      <c r="I729" s="103">
        <v>0</v>
      </c>
      <c r="J729" s="133">
        <f t="shared" si="13"/>
        <v>66.290000000000006</v>
      </c>
      <c r="K729" s="138" t="str">
        <f>IFERROR(VLOOKUP(C729,'CEDARS School FRPL'!$C$4:$H$2392, 6, FALSE), "No")</f>
        <v>Yes</v>
      </c>
      <c r="L729" s="97">
        <f>VLOOKUP($C729,'CEDARS School FRPL'!$C$4:$G$2348,3,FALSE)</f>
        <v>0.48159999999999997</v>
      </c>
      <c r="N729" s="170"/>
      <c r="O729" s="139"/>
    </row>
    <row r="730" spans="1:15">
      <c r="A730" s="78" t="s">
        <v>2382</v>
      </c>
      <c r="B730" s="78" t="s">
        <v>2745</v>
      </c>
      <c r="C730" s="3">
        <v>3113</v>
      </c>
      <c r="D730" s="75" t="s">
        <v>1186</v>
      </c>
      <c r="E730" s="103">
        <v>41.83</v>
      </c>
      <c r="F730" s="103">
        <v>0</v>
      </c>
      <c r="G730" s="103">
        <v>0.36</v>
      </c>
      <c r="H730" s="103">
        <v>0</v>
      </c>
      <c r="I730" s="103">
        <v>0</v>
      </c>
      <c r="J730" s="133">
        <f t="shared" si="13"/>
        <v>42.19</v>
      </c>
      <c r="K730" s="138" t="str">
        <f>IFERROR(VLOOKUP(C730,'CEDARS School FRPL'!$C$4:$H$2392, 6, FALSE), "No")</f>
        <v>Yes</v>
      </c>
      <c r="L730" s="97">
        <f>VLOOKUP($C730,'CEDARS School FRPL'!$C$4:$G$2348,3,FALSE)</f>
        <v>0.46579999999999999</v>
      </c>
      <c r="N730" s="170"/>
      <c r="O730" s="139"/>
    </row>
    <row r="731" spans="1:15">
      <c r="A731" s="78" t="s">
        <v>2527</v>
      </c>
      <c r="B731" s="78" t="s">
        <v>2746</v>
      </c>
      <c r="C731" s="3">
        <v>4559</v>
      </c>
      <c r="D731" s="75" t="s">
        <v>2203</v>
      </c>
      <c r="E731" s="103">
        <v>347.76</v>
      </c>
      <c r="F731" s="103">
        <v>0</v>
      </c>
      <c r="G731" s="103">
        <v>2.84</v>
      </c>
      <c r="H731" s="103">
        <v>17</v>
      </c>
      <c r="I731" s="103">
        <v>0</v>
      </c>
      <c r="J731" s="133">
        <f t="shared" si="13"/>
        <v>367.59999999999997</v>
      </c>
      <c r="K731" s="138" t="str">
        <f>IFERROR(VLOOKUP(C731,'CEDARS School FRPL'!$C$4:$H$2392, 6, FALSE), "No")</f>
        <v>Yes</v>
      </c>
      <c r="L731" s="97">
        <f>VLOOKUP($C731,'CEDARS School FRPL'!$C$4:$G$2348,3,FALSE)</f>
        <v>0.75760000000000005</v>
      </c>
      <c r="N731" s="170"/>
      <c r="O731" s="139"/>
    </row>
    <row r="732" spans="1:15">
      <c r="A732" s="78" t="s">
        <v>2527</v>
      </c>
      <c r="B732" s="78" t="s">
        <v>2746</v>
      </c>
      <c r="C732" s="3">
        <v>2718</v>
      </c>
      <c r="D732" s="75" t="s">
        <v>2200</v>
      </c>
      <c r="E732" s="103">
        <v>253.14</v>
      </c>
      <c r="F732" s="103">
        <v>0</v>
      </c>
      <c r="G732" s="103">
        <v>0</v>
      </c>
      <c r="H732" s="103">
        <v>0</v>
      </c>
      <c r="I732" s="103">
        <v>0</v>
      </c>
      <c r="J732" s="133">
        <f t="shared" si="13"/>
        <v>253.14</v>
      </c>
      <c r="K732" s="138" t="str">
        <f>IFERROR(VLOOKUP(C732,'CEDARS School FRPL'!$C$4:$H$2392, 6, FALSE), "No")</f>
        <v>Yes</v>
      </c>
      <c r="L732" s="97">
        <f>VLOOKUP($C732,'CEDARS School FRPL'!$C$4:$G$2348,3,FALSE)</f>
        <v>0.82599999999999996</v>
      </c>
      <c r="N732" s="170"/>
      <c r="O732" s="139"/>
    </row>
    <row r="733" spans="1:15">
      <c r="A733" s="78" t="s">
        <v>2527</v>
      </c>
      <c r="B733" s="78" t="s">
        <v>2746</v>
      </c>
      <c r="C733" s="3">
        <v>3072</v>
      </c>
      <c r="D733" s="75" t="s">
        <v>2201</v>
      </c>
      <c r="E733" s="103">
        <v>232.43</v>
      </c>
      <c r="F733" s="103">
        <v>29.71</v>
      </c>
      <c r="G733" s="103">
        <v>0</v>
      </c>
      <c r="H733" s="103">
        <v>0</v>
      </c>
      <c r="I733" s="103">
        <v>0</v>
      </c>
      <c r="J733" s="133">
        <f t="shared" si="13"/>
        <v>262.14</v>
      </c>
      <c r="K733" s="138" t="str">
        <f>IFERROR(VLOOKUP(C733,'CEDARS School FRPL'!$C$4:$H$2392, 6, FALSE), "No")</f>
        <v>Yes</v>
      </c>
      <c r="L733" s="97">
        <f>VLOOKUP($C733,'CEDARS School FRPL'!$C$4:$G$2348,3,FALSE)</f>
        <v>0.72850000000000004</v>
      </c>
      <c r="N733" s="170"/>
      <c r="O733" s="139"/>
    </row>
    <row r="734" spans="1:15">
      <c r="A734" s="78" t="s">
        <v>2527</v>
      </c>
      <c r="B734" s="78" t="s">
        <v>2746</v>
      </c>
      <c r="C734" s="3">
        <v>3073</v>
      </c>
      <c r="D734" s="75" t="s">
        <v>2202</v>
      </c>
      <c r="E734" s="103">
        <v>196.71</v>
      </c>
      <c r="F734" s="103">
        <v>0</v>
      </c>
      <c r="G734" s="103">
        <v>0</v>
      </c>
      <c r="H734" s="103">
        <v>0</v>
      </c>
      <c r="I734" s="103">
        <v>0</v>
      </c>
      <c r="J734" s="133">
        <f t="shared" si="13"/>
        <v>196.71</v>
      </c>
      <c r="K734" s="138" t="str">
        <f>IFERROR(VLOOKUP(C734,'CEDARS School FRPL'!$C$4:$H$2392, 6, FALSE), "No")</f>
        <v>Yes</v>
      </c>
      <c r="L734" s="97">
        <f>VLOOKUP($C734,'CEDARS School FRPL'!$C$4:$G$2348,3,FALSE)</f>
        <v>0.81699999999999995</v>
      </c>
      <c r="N734" s="170"/>
      <c r="O734" s="139"/>
    </row>
    <row r="735" spans="1:15">
      <c r="A735" s="78" t="s">
        <v>2323</v>
      </c>
      <c r="B735" s="78" t="s">
        <v>2747</v>
      </c>
      <c r="C735" s="3">
        <v>2765</v>
      </c>
      <c r="D735" s="75" t="s">
        <v>708</v>
      </c>
      <c r="E735" s="103">
        <v>337.01</v>
      </c>
      <c r="F735" s="103">
        <v>0</v>
      </c>
      <c r="G735" s="103">
        <v>0</v>
      </c>
      <c r="H735" s="103">
        <v>0</v>
      </c>
      <c r="I735" s="103">
        <v>0</v>
      </c>
      <c r="J735" s="133">
        <f t="shared" si="13"/>
        <v>337.01</v>
      </c>
      <c r="K735" s="138" t="str">
        <f>IFERROR(VLOOKUP(C735,'CEDARS School FRPL'!$C$4:$H$2392, 6, FALSE), "No")</f>
        <v>Yes</v>
      </c>
      <c r="L735" s="97">
        <f>VLOOKUP($C735,'CEDARS School FRPL'!$C$4:$G$2348,3,FALSE)</f>
        <v>0.74199999999999999</v>
      </c>
      <c r="N735" s="170"/>
      <c r="O735" s="139"/>
    </row>
    <row r="736" spans="1:15">
      <c r="A736" s="78" t="s">
        <v>2323</v>
      </c>
      <c r="B736" s="78" t="s">
        <v>2747</v>
      </c>
      <c r="C736" s="3">
        <v>5028</v>
      </c>
      <c r="D736" s="75" t="s">
        <v>722</v>
      </c>
      <c r="E736" s="103">
        <v>230.37</v>
      </c>
      <c r="F736" s="103">
        <v>0</v>
      </c>
      <c r="G736" s="103">
        <v>6.4</v>
      </c>
      <c r="H736" s="103">
        <v>0</v>
      </c>
      <c r="I736" s="103">
        <v>0</v>
      </c>
      <c r="J736" s="133">
        <f t="shared" si="13"/>
        <v>236.77</v>
      </c>
      <c r="K736" s="138" t="str">
        <f>IFERROR(VLOOKUP(C736,'CEDARS School FRPL'!$C$4:$H$2392, 6, FALSE), "No")</f>
        <v>Yes</v>
      </c>
      <c r="L736" s="97">
        <f>VLOOKUP($C736,'CEDARS School FRPL'!$C$4:$G$2348,3,FALSE)</f>
        <v>0.51459999999999995</v>
      </c>
      <c r="N736" s="170"/>
      <c r="O736" s="139"/>
    </row>
    <row r="737" spans="1:15">
      <c r="A737" s="78" t="s">
        <v>2323</v>
      </c>
      <c r="B737" s="78" t="s">
        <v>2747</v>
      </c>
      <c r="C737" s="3">
        <v>2982</v>
      </c>
      <c r="D737" s="75" t="s">
        <v>713</v>
      </c>
      <c r="E737" s="103">
        <v>522.71</v>
      </c>
      <c r="F737" s="103">
        <v>0</v>
      </c>
      <c r="G737" s="103">
        <v>0</v>
      </c>
      <c r="H737" s="103">
        <v>0</v>
      </c>
      <c r="I737" s="103">
        <v>0</v>
      </c>
      <c r="J737" s="133">
        <f t="shared" si="13"/>
        <v>522.71</v>
      </c>
      <c r="K737" s="138" t="str">
        <f>IFERROR(VLOOKUP(C737,'CEDARS School FRPL'!$C$4:$H$2392, 6, FALSE), "No")</f>
        <v>Yes</v>
      </c>
      <c r="L737" s="97">
        <f>VLOOKUP($C737,'CEDARS School FRPL'!$C$4:$G$2348,3,FALSE)</f>
        <v>0.76500000000000001</v>
      </c>
      <c r="N737" s="170"/>
      <c r="O737" s="139"/>
    </row>
    <row r="738" spans="1:15">
      <c r="A738" s="78" t="s">
        <v>2323</v>
      </c>
      <c r="B738" s="78" t="s">
        <v>2747</v>
      </c>
      <c r="C738" s="3">
        <v>3163</v>
      </c>
      <c r="D738" s="75" t="s">
        <v>229</v>
      </c>
      <c r="E738" s="103">
        <v>665.93</v>
      </c>
      <c r="F738" s="103">
        <v>0</v>
      </c>
      <c r="G738" s="103">
        <v>0</v>
      </c>
      <c r="H738" s="103">
        <v>0</v>
      </c>
      <c r="I738" s="103">
        <v>0</v>
      </c>
      <c r="J738" s="133">
        <f t="shared" si="13"/>
        <v>665.93</v>
      </c>
      <c r="K738" s="138" t="str">
        <f>IFERROR(VLOOKUP(C738,'CEDARS School FRPL'!$C$4:$H$2392, 6, FALSE), "No")</f>
        <v>Yes</v>
      </c>
      <c r="L738" s="97">
        <f>VLOOKUP($C738,'CEDARS School FRPL'!$C$4:$G$2348,3,FALSE)</f>
        <v>0.77429999999999999</v>
      </c>
      <c r="N738" s="170"/>
      <c r="O738" s="139"/>
    </row>
    <row r="739" spans="1:15">
      <c r="A739" s="78" t="s">
        <v>2323</v>
      </c>
      <c r="B739" s="78" t="s">
        <v>2747</v>
      </c>
      <c r="C739" s="3">
        <v>2926</v>
      </c>
      <c r="D739" s="75" t="s">
        <v>711</v>
      </c>
      <c r="E739" s="103">
        <v>401.68</v>
      </c>
      <c r="F739" s="103">
        <v>0</v>
      </c>
      <c r="G739" s="103">
        <v>0</v>
      </c>
      <c r="H739" s="103">
        <v>0</v>
      </c>
      <c r="I739" s="103">
        <v>0</v>
      </c>
      <c r="J739" s="133">
        <f t="shared" si="13"/>
        <v>401.68</v>
      </c>
      <c r="K739" s="138" t="str">
        <f>IFERROR(VLOOKUP(C739,'CEDARS School FRPL'!$C$4:$H$2392, 6, FALSE), "No")</f>
        <v>Yes</v>
      </c>
      <c r="L739" s="97">
        <f>VLOOKUP($C739,'CEDARS School FRPL'!$C$4:$G$2348,3,FALSE)</f>
        <v>0.69079999999999997</v>
      </c>
      <c r="N739" s="170"/>
      <c r="O739" s="139"/>
    </row>
    <row r="740" spans="1:15">
      <c r="A740" s="78" t="s">
        <v>2323</v>
      </c>
      <c r="B740" s="78" t="s">
        <v>2747</v>
      </c>
      <c r="C740" s="3">
        <v>3098</v>
      </c>
      <c r="D740" s="75" t="s">
        <v>59</v>
      </c>
      <c r="E740" s="103">
        <v>599.91999999999996</v>
      </c>
      <c r="F740" s="103">
        <v>0</v>
      </c>
      <c r="G740" s="103">
        <v>0</v>
      </c>
      <c r="H740" s="103">
        <v>0</v>
      </c>
      <c r="I740" s="103">
        <v>0</v>
      </c>
      <c r="J740" s="133">
        <f t="shared" si="13"/>
        <v>599.91999999999996</v>
      </c>
      <c r="K740" s="138" t="str">
        <f>IFERROR(VLOOKUP(C740,'CEDARS School FRPL'!$C$4:$H$2392, 6, FALSE), "No")</f>
        <v>Yes</v>
      </c>
      <c r="L740" s="97">
        <f>VLOOKUP($C740,'CEDARS School FRPL'!$C$4:$G$2348,3,FALSE)</f>
        <v>0.74239999999999995</v>
      </c>
      <c r="N740" s="170"/>
      <c r="O740" s="139"/>
    </row>
    <row r="741" spans="1:15">
      <c r="A741" s="78" t="s">
        <v>2323</v>
      </c>
      <c r="B741" s="78" t="s">
        <v>2747</v>
      </c>
      <c r="C741" s="3">
        <v>1539</v>
      </c>
      <c r="D741" s="75" t="s">
        <v>700</v>
      </c>
      <c r="E741" s="103">
        <v>146.41999999999999</v>
      </c>
      <c r="F741" s="103">
        <v>0</v>
      </c>
      <c r="G741" s="103">
        <v>23.47</v>
      </c>
      <c r="H741" s="103">
        <v>0</v>
      </c>
      <c r="I741" s="103">
        <v>0</v>
      </c>
      <c r="J741" s="133">
        <f t="shared" si="13"/>
        <v>169.89</v>
      </c>
      <c r="K741" s="138" t="str">
        <f>IFERROR(VLOOKUP(C741,'CEDARS School FRPL'!$C$4:$H$2392, 6, FALSE), "No")</f>
        <v>No</v>
      </c>
      <c r="L741" s="97">
        <f>VLOOKUP($C741,'CEDARS School FRPL'!$C$4:$G$2348,3,FALSE)</f>
        <v>0.47099999999999997</v>
      </c>
      <c r="N741" s="170"/>
      <c r="O741" s="139"/>
    </row>
    <row r="742" spans="1:15">
      <c r="A742" s="78" t="s">
        <v>2323</v>
      </c>
      <c r="B742" s="78" t="s">
        <v>2747</v>
      </c>
      <c r="C742" s="3">
        <v>2418</v>
      </c>
      <c r="D742" s="75" t="s">
        <v>704</v>
      </c>
      <c r="E742" s="103">
        <v>449.43</v>
      </c>
      <c r="F742" s="103">
        <v>10.29</v>
      </c>
      <c r="G742" s="103">
        <v>0</v>
      </c>
      <c r="H742" s="103">
        <v>0</v>
      </c>
      <c r="I742" s="103">
        <v>0</v>
      </c>
      <c r="J742" s="133">
        <f t="shared" si="13"/>
        <v>459.72</v>
      </c>
      <c r="K742" s="138" t="str">
        <f>IFERROR(VLOOKUP(C742,'CEDARS School FRPL'!$C$4:$H$2392, 6, FALSE), "No")</f>
        <v>Yes</v>
      </c>
      <c r="L742" s="97">
        <f>VLOOKUP($C742,'CEDARS School FRPL'!$C$4:$G$2348,3,FALSE)</f>
        <v>0.5917</v>
      </c>
      <c r="N742" s="170"/>
      <c r="O742" s="139"/>
    </row>
    <row r="743" spans="1:15">
      <c r="A743" s="78" t="s">
        <v>2323</v>
      </c>
      <c r="B743" s="78" t="s">
        <v>2747</v>
      </c>
      <c r="C743" s="3">
        <v>3099</v>
      </c>
      <c r="D743" s="75" t="s">
        <v>221</v>
      </c>
      <c r="E743" s="103">
        <v>914.73</v>
      </c>
      <c r="F743" s="103">
        <v>0</v>
      </c>
      <c r="G743" s="103">
        <v>97.960000000000008</v>
      </c>
      <c r="H743" s="103">
        <v>0</v>
      </c>
      <c r="I743" s="103">
        <v>0</v>
      </c>
      <c r="J743" s="133">
        <f t="shared" si="13"/>
        <v>1012.69</v>
      </c>
      <c r="K743" s="138" t="str">
        <f>IFERROR(VLOOKUP(C743,'CEDARS School FRPL'!$C$4:$H$2392, 6, FALSE), "No")</f>
        <v>Yes</v>
      </c>
      <c r="L743" s="97">
        <f>VLOOKUP($C743,'CEDARS School FRPL'!$C$4:$G$2348,3,FALSE)</f>
        <v>0.73229999999999995</v>
      </c>
      <c r="N743" s="170"/>
      <c r="O743" s="139"/>
    </row>
    <row r="744" spans="1:15">
      <c r="A744" s="78" t="s">
        <v>2323</v>
      </c>
      <c r="B744" s="78" t="s">
        <v>2747</v>
      </c>
      <c r="C744" s="3">
        <v>5551</v>
      </c>
      <c r="D744" s="75" t="s">
        <v>1494</v>
      </c>
      <c r="E744" s="103">
        <v>793.06</v>
      </c>
      <c r="F744" s="103">
        <v>0</v>
      </c>
      <c r="G744" s="103">
        <v>0</v>
      </c>
      <c r="H744" s="103">
        <v>0</v>
      </c>
      <c r="I744" s="103">
        <v>0</v>
      </c>
      <c r="J744" s="133">
        <f t="shared" si="13"/>
        <v>793.06</v>
      </c>
      <c r="K744" s="138" t="str">
        <f>IFERROR(VLOOKUP(C744,'CEDARS School FRPL'!$C$4:$H$2392, 6, FALSE), "No")</f>
        <v>Yes</v>
      </c>
      <c r="L744" s="97">
        <f>VLOOKUP($C744,'CEDARS School FRPL'!$C$4:$G$2348,3,FALSE)</f>
        <v>0.77039999999999997</v>
      </c>
      <c r="N744" s="170"/>
      <c r="O744" s="139"/>
    </row>
    <row r="745" spans="1:15">
      <c r="A745" s="78" t="s">
        <v>2323</v>
      </c>
      <c r="B745" s="78" t="s">
        <v>2747</v>
      </c>
      <c r="C745" s="3">
        <v>2844</v>
      </c>
      <c r="D745" s="75" t="s">
        <v>710</v>
      </c>
      <c r="E745" s="103">
        <v>446</v>
      </c>
      <c r="F745" s="103">
        <v>0</v>
      </c>
      <c r="G745" s="103">
        <v>0</v>
      </c>
      <c r="H745" s="103">
        <v>0</v>
      </c>
      <c r="I745" s="103">
        <v>0</v>
      </c>
      <c r="J745" s="133">
        <f t="shared" si="13"/>
        <v>446</v>
      </c>
      <c r="K745" s="138" t="str">
        <f>IFERROR(VLOOKUP(C745,'CEDARS School FRPL'!$C$4:$H$2392, 6, FALSE), "No")</f>
        <v>No</v>
      </c>
      <c r="L745" s="97">
        <f>VLOOKUP($C745,'CEDARS School FRPL'!$C$4:$G$2348,3,FALSE)</f>
        <v>0.47960000000000003</v>
      </c>
      <c r="N745" s="170"/>
      <c r="O745" s="139"/>
    </row>
    <row r="746" spans="1:15">
      <c r="A746" s="78" t="s">
        <v>2323</v>
      </c>
      <c r="B746" s="78" t="s">
        <v>2747</v>
      </c>
      <c r="C746" s="3">
        <v>2699</v>
      </c>
      <c r="D746" s="75" t="s">
        <v>706</v>
      </c>
      <c r="E746" s="103">
        <v>480.61</v>
      </c>
      <c r="F746" s="103">
        <v>0</v>
      </c>
      <c r="G746" s="103">
        <v>0</v>
      </c>
      <c r="H746" s="103">
        <v>0</v>
      </c>
      <c r="I746" s="103">
        <v>0</v>
      </c>
      <c r="J746" s="133">
        <f t="shared" si="13"/>
        <v>480.61</v>
      </c>
      <c r="K746" s="138" t="str">
        <f>IFERROR(VLOOKUP(C746,'CEDARS School FRPL'!$C$4:$H$2392, 6, FALSE), "No")</f>
        <v>Yes</v>
      </c>
      <c r="L746" s="97">
        <f>VLOOKUP($C746,'CEDARS School FRPL'!$C$4:$G$2348,3,FALSE)</f>
        <v>0.67190000000000005</v>
      </c>
      <c r="M746" s="97"/>
      <c r="N746" s="170"/>
      <c r="O746" s="139"/>
    </row>
    <row r="747" spans="1:15">
      <c r="A747" s="78" t="s">
        <v>2323</v>
      </c>
      <c r="B747" s="78" t="s">
        <v>2747</v>
      </c>
      <c r="C747" s="3">
        <v>2325</v>
      </c>
      <c r="D747" s="75" t="s">
        <v>703</v>
      </c>
      <c r="E747" s="103">
        <v>1200.6300000000001</v>
      </c>
      <c r="F747" s="103">
        <v>0</v>
      </c>
      <c r="G747" s="103">
        <v>68.92</v>
      </c>
      <c r="H747" s="103">
        <v>0</v>
      </c>
      <c r="I747" s="103">
        <v>0</v>
      </c>
      <c r="J747" s="133">
        <f t="shared" si="13"/>
        <v>1269.5500000000002</v>
      </c>
      <c r="K747" s="138" t="str">
        <f>IFERROR(VLOOKUP(C747,'CEDARS School FRPL'!$C$4:$H$2392, 6, FALSE), "No")</f>
        <v>Yes</v>
      </c>
      <c r="L747" s="97">
        <f>VLOOKUP($C747,'CEDARS School FRPL'!$C$4:$G$2348,3,FALSE)</f>
        <v>0.70369999999999999</v>
      </c>
      <c r="N747" s="170"/>
      <c r="O747" s="139"/>
    </row>
    <row r="748" spans="1:15">
      <c r="A748" s="78" t="s">
        <v>2323</v>
      </c>
      <c r="B748" s="78" t="s">
        <v>2747</v>
      </c>
      <c r="C748" s="3">
        <v>5371</v>
      </c>
      <c r="D748" s="75" t="s">
        <v>724</v>
      </c>
      <c r="E748" s="103">
        <v>0</v>
      </c>
      <c r="F748" s="103">
        <v>0</v>
      </c>
      <c r="G748" s="103">
        <v>8.1999999999999993</v>
      </c>
      <c r="H748" s="103">
        <v>0</v>
      </c>
      <c r="I748" s="103">
        <v>0</v>
      </c>
      <c r="J748" s="133">
        <f t="shared" si="13"/>
        <v>8.1999999999999993</v>
      </c>
      <c r="K748" s="138" t="str">
        <f>IFERROR(VLOOKUP(C748,'CEDARS School FRPL'!$C$4:$H$2392, 6, FALSE), "No")</f>
        <v>No</v>
      </c>
      <c r="L748" s="97">
        <f>VLOOKUP($C748,'CEDARS School FRPL'!$C$4:$G$2348,3,FALSE)</f>
        <v>0.14169999999999999</v>
      </c>
      <c r="N748" s="170"/>
      <c r="O748" s="139"/>
    </row>
    <row r="749" spans="1:15">
      <c r="A749" t="s">
        <v>2323</v>
      </c>
      <c r="B749" s="78" t="s">
        <v>2747</v>
      </c>
      <c r="C749" s="3">
        <v>5370</v>
      </c>
      <c r="D749" s="75" t="s">
        <v>723</v>
      </c>
      <c r="E749" s="103">
        <v>0</v>
      </c>
      <c r="F749" s="103">
        <v>0</v>
      </c>
      <c r="G749" s="103">
        <v>0</v>
      </c>
      <c r="H749" s="103">
        <v>183.14</v>
      </c>
      <c r="I749" s="103">
        <v>0</v>
      </c>
      <c r="J749" s="133">
        <f t="shared" si="13"/>
        <v>183.14</v>
      </c>
      <c r="K749" s="138" t="str">
        <f>IFERROR(VLOOKUP(C749,'CEDARS School FRPL'!$C$4:$H$2392, 6, FALSE), "No")</f>
        <v>No</v>
      </c>
      <c r="L749" s="97">
        <f>VLOOKUP($C749,'CEDARS School FRPL'!$C$4:$G$2348,3,FALSE)</f>
        <v>0.4556</v>
      </c>
      <c r="N749" s="170"/>
      <c r="O749" s="139"/>
    </row>
    <row r="750" spans="1:15">
      <c r="A750" s="78" t="s">
        <v>2323</v>
      </c>
      <c r="B750" s="78" t="s">
        <v>2747</v>
      </c>
      <c r="C750" s="3">
        <v>5622</v>
      </c>
      <c r="D750" s="75" t="s">
        <v>3168</v>
      </c>
      <c r="E750" s="103">
        <v>173.4</v>
      </c>
      <c r="F750" s="103">
        <v>0</v>
      </c>
      <c r="G750" s="103">
        <v>7.3100000000000005</v>
      </c>
      <c r="H750" s="103">
        <v>0</v>
      </c>
      <c r="I750" s="103">
        <v>0</v>
      </c>
      <c r="J750" s="133">
        <f t="shared" si="13"/>
        <v>180.71</v>
      </c>
      <c r="K750" s="138" t="str">
        <f>IFERROR(VLOOKUP(C750,'CEDARS School FRPL'!$C$4:$H$2392, 6, FALSE), "No")</f>
        <v>Yes</v>
      </c>
      <c r="L750" s="97">
        <f>VLOOKUP($C750,'CEDARS School FRPL'!$C$4:$G$2348,3,FALSE)</f>
        <v>0.82899999999999996</v>
      </c>
      <c r="N750" s="170"/>
      <c r="O750" s="139"/>
    </row>
    <row r="751" spans="1:15">
      <c r="A751" s="78" t="s">
        <v>2323</v>
      </c>
      <c r="B751" s="78" t="s">
        <v>2747</v>
      </c>
      <c r="C751" s="3">
        <v>3165</v>
      </c>
      <c r="D751" s="75" t="s">
        <v>716</v>
      </c>
      <c r="E751" s="103">
        <v>435</v>
      </c>
      <c r="F751" s="103">
        <v>8.86</v>
      </c>
      <c r="G751" s="103">
        <v>0</v>
      </c>
      <c r="H751" s="103">
        <v>0</v>
      </c>
      <c r="I751" s="103">
        <v>0</v>
      </c>
      <c r="J751" s="133">
        <f t="shared" si="13"/>
        <v>443.86</v>
      </c>
      <c r="K751" s="138" t="str">
        <f>IFERROR(VLOOKUP(C751,'CEDARS School FRPL'!$C$4:$H$2392, 6, FALSE), "No")</f>
        <v>Yes</v>
      </c>
      <c r="L751" s="97">
        <f>VLOOKUP($C751,'CEDARS School FRPL'!$C$4:$G$2348,3,FALSE)</f>
        <v>0.75460000000000005</v>
      </c>
      <c r="N751" s="170"/>
      <c r="O751" s="139"/>
    </row>
    <row r="752" spans="1:15">
      <c r="A752" s="78" t="s">
        <v>2323</v>
      </c>
      <c r="B752" s="78" t="s">
        <v>2747</v>
      </c>
      <c r="C752" s="3">
        <v>3278</v>
      </c>
      <c r="D752" s="75" t="s">
        <v>717</v>
      </c>
      <c r="E752" s="103">
        <v>336.14</v>
      </c>
      <c r="F752" s="103">
        <v>0</v>
      </c>
      <c r="G752" s="103">
        <v>0</v>
      </c>
      <c r="H752" s="103">
        <v>0</v>
      </c>
      <c r="I752" s="103">
        <v>0</v>
      </c>
      <c r="J752" s="133">
        <f t="shared" si="13"/>
        <v>336.14</v>
      </c>
      <c r="K752" s="138" t="str">
        <f>IFERROR(VLOOKUP(C752,'CEDARS School FRPL'!$C$4:$H$2392, 6, FALSE), "No")</f>
        <v>Yes</v>
      </c>
      <c r="L752" s="97">
        <f>VLOOKUP($C752,'CEDARS School FRPL'!$C$4:$G$2348,3,FALSE)</f>
        <v>0.74539999999999995</v>
      </c>
      <c r="N752" s="170"/>
      <c r="O752" s="139"/>
    </row>
    <row r="753" spans="1:15">
      <c r="A753" s="78" t="s">
        <v>2323</v>
      </c>
      <c r="B753" s="78" t="s">
        <v>2747</v>
      </c>
      <c r="C753" s="3">
        <v>5672</v>
      </c>
      <c r="D753" s="75" t="s">
        <v>3169</v>
      </c>
      <c r="E753" s="103">
        <v>92.52</v>
      </c>
      <c r="F753" s="103">
        <v>0</v>
      </c>
      <c r="G753" s="103">
        <v>5.4</v>
      </c>
      <c r="H753" s="103">
        <v>0</v>
      </c>
      <c r="I753" s="103">
        <v>0</v>
      </c>
      <c r="J753" s="133">
        <f t="shared" si="13"/>
        <v>97.92</v>
      </c>
      <c r="K753" s="138" t="str">
        <f>IFERROR(VLOOKUP(C753,'CEDARS School FRPL'!$C$4:$H$2392, 6, FALSE), "No")</f>
        <v>No</v>
      </c>
      <c r="L753" s="97">
        <f>VLOOKUP($C753,'CEDARS School FRPL'!$C$4:$G$2348,3,FALSE)</f>
        <v>0.3211</v>
      </c>
      <c r="N753" s="170"/>
      <c r="O753" s="139"/>
    </row>
    <row r="754" spans="1:15">
      <c r="A754" s="78" t="s">
        <v>2323</v>
      </c>
      <c r="B754" s="78" t="s">
        <v>2747</v>
      </c>
      <c r="C754" s="3">
        <v>3097</v>
      </c>
      <c r="D754" s="75" t="s">
        <v>715</v>
      </c>
      <c r="E754" s="103">
        <v>532.15</v>
      </c>
      <c r="F754" s="103">
        <v>0</v>
      </c>
      <c r="G754" s="103">
        <v>0</v>
      </c>
      <c r="H754" s="103">
        <v>0</v>
      </c>
      <c r="I754" s="103">
        <v>0</v>
      </c>
      <c r="J754" s="133">
        <f t="shared" si="13"/>
        <v>532.15</v>
      </c>
      <c r="K754" s="138" t="str">
        <f>IFERROR(VLOOKUP(C754,'CEDARS School FRPL'!$C$4:$H$2392, 6, FALSE), "No")</f>
        <v>No</v>
      </c>
      <c r="L754" s="97">
        <f>VLOOKUP($C754,'CEDARS School FRPL'!$C$4:$G$2348,3,FALSE)</f>
        <v>0.35149999999999998</v>
      </c>
      <c r="N754" s="170"/>
      <c r="O754" s="139"/>
    </row>
    <row r="755" spans="1:15">
      <c r="A755" s="78" t="s">
        <v>2323</v>
      </c>
      <c r="B755" s="78" t="s">
        <v>2747</v>
      </c>
      <c r="C755" s="3">
        <v>2734</v>
      </c>
      <c r="D755" s="75" t="s">
        <v>707</v>
      </c>
      <c r="E755" s="103">
        <v>498.14</v>
      </c>
      <c r="F755" s="103">
        <v>0</v>
      </c>
      <c r="G755" s="103">
        <v>0</v>
      </c>
      <c r="H755" s="103">
        <v>0</v>
      </c>
      <c r="I755" s="103">
        <v>0</v>
      </c>
      <c r="J755" s="133">
        <f t="shared" si="13"/>
        <v>498.14</v>
      </c>
      <c r="K755" s="138" t="str">
        <f>IFERROR(VLOOKUP(C755,'CEDARS School FRPL'!$C$4:$H$2392, 6, FALSE), "No")</f>
        <v>Yes</v>
      </c>
      <c r="L755" s="97">
        <f>VLOOKUP($C755,'CEDARS School FRPL'!$C$4:$G$2348,3,FALSE)</f>
        <v>0.74229999999999996</v>
      </c>
      <c r="N755" s="170"/>
      <c r="O755" s="139"/>
    </row>
    <row r="756" spans="1:15">
      <c r="A756" s="78" t="s">
        <v>2323</v>
      </c>
      <c r="B756" s="78" t="s">
        <v>2747</v>
      </c>
      <c r="C756" s="3">
        <v>2984</v>
      </c>
      <c r="D756" s="75" t="s">
        <v>437</v>
      </c>
      <c r="E756" s="103">
        <v>539.86</v>
      </c>
      <c r="F756" s="103">
        <v>0</v>
      </c>
      <c r="G756" s="103">
        <v>0</v>
      </c>
      <c r="H756" s="103">
        <v>0</v>
      </c>
      <c r="I756" s="103">
        <v>0</v>
      </c>
      <c r="J756" s="133">
        <f t="shared" si="13"/>
        <v>539.86</v>
      </c>
      <c r="K756" s="138" t="str">
        <f>IFERROR(VLOOKUP(C756,'CEDARS School FRPL'!$C$4:$H$2392, 6, FALSE), "No")</f>
        <v>Yes</v>
      </c>
      <c r="L756" s="97">
        <f>VLOOKUP($C756,'CEDARS School FRPL'!$C$4:$G$2348,3,FALSE)</f>
        <v>0.79910000000000003</v>
      </c>
      <c r="N756" s="170"/>
      <c r="O756" s="139"/>
    </row>
    <row r="757" spans="1:15">
      <c r="A757" s="78" t="s">
        <v>2323</v>
      </c>
      <c r="B757" s="78" t="s">
        <v>2747</v>
      </c>
      <c r="C757" s="3">
        <v>3279</v>
      </c>
      <c r="D757" s="75" t="s">
        <v>718</v>
      </c>
      <c r="E757" s="103">
        <v>1490.79</v>
      </c>
      <c r="F757" s="103">
        <v>0</v>
      </c>
      <c r="G757" s="103">
        <v>219.32</v>
      </c>
      <c r="H757" s="103">
        <v>0</v>
      </c>
      <c r="I757" s="103">
        <v>0</v>
      </c>
      <c r="J757" s="133">
        <f t="shared" si="13"/>
        <v>1710.11</v>
      </c>
      <c r="K757" s="138" t="str">
        <f>IFERROR(VLOOKUP(C757,'CEDARS School FRPL'!$C$4:$H$2392, 6, FALSE), "No")</f>
        <v>Yes</v>
      </c>
      <c r="L757" s="97">
        <f>VLOOKUP($C757,'CEDARS School FRPL'!$C$4:$G$2348,3,FALSE)</f>
        <v>0.59830000000000005</v>
      </c>
      <c r="N757" s="170"/>
      <c r="O757" s="139"/>
    </row>
    <row r="758" spans="1:15">
      <c r="A758" s="78" t="s">
        <v>2323</v>
      </c>
      <c r="B758" s="78" t="s">
        <v>2747</v>
      </c>
      <c r="C758" s="3">
        <v>2144</v>
      </c>
      <c r="D758" s="75" t="s">
        <v>702</v>
      </c>
      <c r="E758" s="103">
        <v>375.43</v>
      </c>
      <c r="F758" s="103">
        <v>9.7100000000000009</v>
      </c>
      <c r="G758" s="103">
        <v>0</v>
      </c>
      <c r="H758" s="103">
        <v>0</v>
      </c>
      <c r="I758" s="103">
        <v>0</v>
      </c>
      <c r="J758" s="133">
        <f t="shared" si="13"/>
        <v>385.14</v>
      </c>
      <c r="K758" s="138" t="str">
        <f>IFERROR(VLOOKUP(C758,'CEDARS School FRPL'!$C$4:$H$2392, 6, FALSE), "No")</f>
        <v>Yes</v>
      </c>
      <c r="L758" s="97">
        <f>VLOOKUP($C758,'CEDARS School FRPL'!$C$4:$G$2348,3,FALSE)</f>
        <v>0.71440000000000003</v>
      </c>
      <c r="N758" s="170"/>
      <c r="O758" s="139"/>
    </row>
    <row r="759" spans="1:15">
      <c r="A759" s="78" t="s">
        <v>2323</v>
      </c>
      <c r="B759" s="78" t="s">
        <v>2747</v>
      </c>
      <c r="C759" s="3">
        <v>1972</v>
      </c>
      <c r="D759" s="75" t="s">
        <v>701</v>
      </c>
      <c r="E759" s="103">
        <v>96.86</v>
      </c>
      <c r="F759" s="103">
        <v>0</v>
      </c>
      <c r="G759" s="103">
        <v>0.22</v>
      </c>
      <c r="H759" s="103">
        <v>0</v>
      </c>
      <c r="I759" s="103">
        <v>0</v>
      </c>
      <c r="J759" s="133">
        <f t="shared" si="13"/>
        <v>97.08</v>
      </c>
      <c r="K759" s="138" t="str">
        <f>IFERROR(VLOOKUP(C759,'CEDARS School FRPL'!$C$4:$H$2392, 6, FALSE), "No")</f>
        <v>Yes</v>
      </c>
      <c r="L759" s="97">
        <f>VLOOKUP($C759,'CEDARS School FRPL'!$C$4:$G$2348,3,FALSE)</f>
        <v>0.77429999999999999</v>
      </c>
      <c r="N759" s="170"/>
      <c r="O759" s="139"/>
    </row>
    <row r="760" spans="1:15">
      <c r="A760" s="78" t="s">
        <v>2323</v>
      </c>
      <c r="B760" s="78" t="s">
        <v>2747</v>
      </c>
      <c r="C760" s="3">
        <v>2983</v>
      </c>
      <c r="D760" s="75" t="s">
        <v>714</v>
      </c>
      <c r="E760" s="103">
        <v>509.02</v>
      </c>
      <c r="F760" s="103">
        <v>0</v>
      </c>
      <c r="G760" s="103">
        <v>0</v>
      </c>
      <c r="H760" s="103">
        <v>0</v>
      </c>
      <c r="I760" s="103">
        <v>0</v>
      </c>
      <c r="J760" s="133">
        <f t="shared" si="13"/>
        <v>509.02</v>
      </c>
      <c r="K760" s="138" t="str">
        <f>IFERROR(VLOOKUP(C760,'CEDARS School FRPL'!$C$4:$H$2392, 6, FALSE), "No")</f>
        <v>No</v>
      </c>
      <c r="L760" s="97">
        <f>VLOOKUP($C760,'CEDARS School FRPL'!$C$4:$G$2348,3,FALSE)</f>
        <v>0.40510000000000002</v>
      </c>
      <c r="N760" s="170"/>
      <c r="O760" s="139"/>
    </row>
    <row r="761" spans="1:15">
      <c r="A761" s="78" t="s">
        <v>2323</v>
      </c>
      <c r="B761" s="78" t="s">
        <v>2747</v>
      </c>
      <c r="C761" s="3">
        <v>3333</v>
      </c>
      <c r="D761" s="75" t="s">
        <v>239</v>
      </c>
      <c r="E761" s="103">
        <v>618.62</v>
      </c>
      <c r="F761" s="103">
        <v>0</v>
      </c>
      <c r="G761" s="103">
        <v>0</v>
      </c>
      <c r="H761" s="103">
        <v>0</v>
      </c>
      <c r="I761" s="103">
        <v>0</v>
      </c>
      <c r="J761" s="133">
        <f t="shared" si="13"/>
        <v>618.62</v>
      </c>
      <c r="K761" s="138" t="str">
        <f>IFERROR(VLOOKUP(C761,'CEDARS School FRPL'!$C$4:$H$2392, 6, FALSE), "No")</f>
        <v>Yes</v>
      </c>
      <c r="L761" s="97">
        <f>VLOOKUP($C761,'CEDARS School FRPL'!$C$4:$G$2348,3,FALSE)</f>
        <v>0.76429999999999998</v>
      </c>
      <c r="N761" s="170"/>
      <c r="O761" s="139"/>
    </row>
    <row r="762" spans="1:15">
      <c r="A762" s="78" t="s">
        <v>2323</v>
      </c>
      <c r="B762" s="78" t="s">
        <v>2747</v>
      </c>
      <c r="C762" s="3">
        <v>3335</v>
      </c>
      <c r="D762" s="75" t="s">
        <v>719</v>
      </c>
      <c r="E762" s="103">
        <v>490.86</v>
      </c>
      <c r="F762" s="103">
        <v>0</v>
      </c>
      <c r="G762" s="103">
        <v>0</v>
      </c>
      <c r="H762" s="103">
        <v>0</v>
      </c>
      <c r="I762" s="103">
        <v>0</v>
      </c>
      <c r="J762" s="133">
        <f t="shared" si="13"/>
        <v>490.86</v>
      </c>
      <c r="K762" s="138" t="str">
        <f>IFERROR(VLOOKUP(C762,'CEDARS School FRPL'!$C$4:$H$2392, 6, FALSE), "No")</f>
        <v>Yes</v>
      </c>
      <c r="L762" s="97">
        <f>VLOOKUP($C762,'CEDARS School FRPL'!$C$4:$G$2348,3,FALSE)</f>
        <v>0.75570000000000004</v>
      </c>
      <c r="N762" s="170"/>
      <c r="O762" s="139"/>
    </row>
    <row r="763" spans="1:15">
      <c r="A763" s="78" t="s">
        <v>2323</v>
      </c>
      <c r="B763" s="78" t="s">
        <v>2747</v>
      </c>
      <c r="C763" s="3">
        <v>2270</v>
      </c>
      <c r="D763" s="75" t="s">
        <v>2748</v>
      </c>
      <c r="E763" s="103">
        <v>442.61</v>
      </c>
      <c r="F763" s="103">
        <v>0</v>
      </c>
      <c r="G763" s="103">
        <v>0</v>
      </c>
      <c r="H763" s="103">
        <v>0</v>
      </c>
      <c r="I763" s="103">
        <v>0</v>
      </c>
      <c r="J763" s="133">
        <f t="shared" si="13"/>
        <v>442.61</v>
      </c>
      <c r="K763" s="138" t="str">
        <f>IFERROR(VLOOKUP(C763,'CEDARS School FRPL'!$C$4:$H$2392, 6, FALSE), "No")</f>
        <v>No</v>
      </c>
      <c r="L763" s="97" t="e">
        <f>VLOOKUP($C763,'CEDARS School FRPL'!$C$4:$G$2348,3,FALSE)</f>
        <v>#N/A</v>
      </c>
      <c r="N763" s="170"/>
      <c r="O763" s="139"/>
    </row>
    <row r="764" spans="1:15">
      <c r="A764" s="78" t="s">
        <v>2323</v>
      </c>
      <c r="B764" s="78" t="s">
        <v>2747</v>
      </c>
      <c r="C764" s="3">
        <v>3553</v>
      </c>
      <c r="D764" s="75" t="s">
        <v>721</v>
      </c>
      <c r="E764" s="103">
        <v>389.92</v>
      </c>
      <c r="F764" s="103">
        <v>0</v>
      </c>
      <c r="G764" s="103">
        <v>5.72</v>
      </c>
      <c r="H764" s="103">
        <v>0</v>
      </c>
      <c r="I764" s="103">
        <v>0</v>
      </c>
      <c r="J764" s="133">
        <f t="shared" si="13"/>
        <v>395.64000000000004</v>
      </c>
      <c r="K764" s="138" t="str">
        <f>IFERROR(VLOOKUP(C764,'CEDARS School FRPL'!$C$4:$H$2392, 6, FALSE), "No")</f>
        <v>No</v>
      </c>
      <c r="L764" s="97">
        <f>VLOOKUP($C764,'CEDARS School FRPL'!$C$4:$G$2348,3,FALSE)</f>
        <v>0.3054</v>
      </c>
      <c r="N764" s="170"/>
      <c r="O764" s="139"/>
    </row>
    <row r="765" spans="1:15">
      <c r="A765" s="78" t="s">
        <v>2323</v>
      </c>
      <c r="B765" s="78" t="s">
        <v>2747</v>
      </c>
      <c r="C765" s="3">
        <v>1973</v>
      </c>
      <c r="D765" s="75" t="s">
        <v>2749</v>
      </c>
      <c r="E765" s="103">
        <v>104.7</v>
      </c>
      <c r="F765" s="103">
        <v>0</v>
      </c>
      <c r="G765" s="103">
        <v>0</v>
      </c>
      <c r="H765" s="103">
        <v>0</v>
      </c>
      <c r="I765" s="103">
        <v>0</v>
      </c>
      <c r="J765" s="133">
        <f t="shared" si="13"/>
        <v>104.7</v>
      </c>
      <c r="K765" s="138" t="str">
        <f>IFERROR(VLOOKUP(C765,'CEDARS School FRPL'!$C$4:$H$2392, 6, FALSE), "No")</f>
        <v>No</v>
      </c>
      <c r="L765" s="97" t="e">
        <f>VLOOKUP($C765,'CEDARS School FRPL'!$C$4:$G$2348,3,FALSE)</f>
        <v>#N/A</v>
      </c>
      <c r="O765" s="139"/>
    </row>
    <row r="766" spans="1:15">
      <c r="A766" s="78" t="s">
        <v>2323</v>
      </c>
      <c r="B766" s="78" t="s">
        <v>2747</v>
      </c>
      <c r="C766" s="3">
        <v>3382</v>
      </c>
      <c r="D766" s="75" t="s">
        <v>720</v>
      </c>
      <c r="E766" s="103">
        <v>384.57</v>
      </c>
      <c r="F766" s="103">
        <v>9.57</v>
      </c>
      <c r="G766" s="103">
        <v>0</v>
      </c>
      <c r="H766" s="103">
        <v>0</v>
      </c>
      <c r="I766" s="103">
        <v>0</v>
      </c>
      <c r="J766" s="133">
        <f t="shared" si="13"/>
        <v>394.14</v>
      </c>
      <c r="K766" s="138" t="str">
        <f>IFERROR(VLOOKUP(C766,'CEDARS School FRPL'!$C$4:$H$2392, 6, FALSE), "No")</f>
        <v>Yes</v>
      </c>
      <c r="L766" s="97">
        <f>VLOOKUP($C766,'CEDARS School FRPL'!$C$4:$G$2348,3,FALSE)</f>
        <v>0.63680000000000003</v>
      </c>
      <c r="N766" s="170"/>
      <c r="O766" s="139"/>
    </row>
    <row r="767" spans="1:15">
      <c r="A767" s="78" t="s">
        <v>2323</v>
      </c>
      <c r="B767" s="78" t="s">
        <v>2747</v>
      </c>
      <c r="C767" s="3">
        <v>2842</v>
      </c>
      <c r="D767" s="75" t="s">
        <v>709</v>
      </c>
      <c r="E767" s="103">
        <v>415.71</v>
      </c>
      <c r="F767" s="103">
        <v>0</v>
      </c>
      <c r="G767" s="103">
        <v>0</v>
      </c>
      <c r="H767" s="103">
        <v>0</v>
      </c>
      <c r="I767" s="103">
        <v>0</v>
      </c>
      <c r="J767" s="133">
        <f t="shared" si="13"/>
        <v>415.71</v>
      </c>
      <c r="K767" s="138" t="str">
        <f>IFERROR(VLOOKUP(C767,'CEDARS School FRPL'!$C$4:$H$2392, 6, FALSE), "No")</f>
        <v>Yes</v>
      </c>
      <c r="L767" s="97">
        <f>VLOOKUP($C767,'CEDARS School FRPL'!$C$4:$G$2348,3,FALSE)</f>
        <v>0.55079999999999996</v>
      </c>
      <c r="N767" s="170"/>
      <c r="O767" s="139"/>
    </row>
    <row r="768" spans="1:15">
      <c r="A768" s="78" t="s">
        <v>2323</v>
      </c>
      <c r="B768" s="78" t="s">
        <v>2747</v>
      </c>
      <c r="C768" s="3">
        <v>2927</v>
      </c>
      <c r="D768" s="75" t="s">
        <v>712</v>
      </c>
      <c r="E768" s="103">
        <v>544.89</v>
      </c>
      <c r="F768" s="103">
        <v>0</v>
      </c>
      <c r="G768" s="103">
        <v>0</v>
      </c>
      <c r="H768" s="103">
        <v>0</v>
      </c>
      <c r="I768" s="103">
        <v>0</v>
      </c>
      <c r="J768" s="133">
        <f t="shared" si="13"/>
        <v>544.89</v>
      </c>
      <c r="K768" s="138" t="str">
        <f>IFERROR(VLOOKUP(C768,'CEDARS School FRPL'!$C$4:$H$2392, 6, FALSE), "No")</f>
        <v>No</v>
      </c>
      <c r="L768" s="97">
        <f>VLOOKUP($C768,'CEDARS School FRPL'!$C$4:$G$2348,3,FALSE)</f>
        <v>0.47299999999999998</v>
      </c>
      <c r="N768" s="170"/>
      <c r="O768" s="139"/>
    </row>
    <row r="769" spans="1:15">
      <c r="A769" s="78" t="s">
        <v>2323</v>
      </c>
      <c r="B769" s="78" t="s">
        <v>2747</v>
      </c>
      <c r="C769" s="3">
        <v>3483</v>
      </c>
      <c r="D769" s="75" t="s">
        <v>2594</v>
      </c>
      <c r="E769" s="103">
        <v>529.62</v>
      </c>
      <c r="F769" s="103">
        <v>0</v>
      </c>
      <c r="G769" s="103">
        <v>34.049999999999997</v>
      </c>
      <c r="H769" s="103">
        <v>0</v>
      </c>
      <c r="I769" s="103">
        <v>0</v>
      </c>
      <c r="J769" s="133">
        <f t="shared" si="13"/>
        <v>563.66999999999996</v>
      </c>
      <c r="K769" s="138" t="str">
        <f>IFERROR(VLOOKUP(C769,'CEDARS School FRPL'!$C$4:$H$2392, 6, FALSE), "No")</f>
        <v>Yes</v>
      </c>
      <c r="L769" s="97">
        <f>VLOOKUP($C769,'CEDARS School FRPL'!$C$4:$G$2348,3,FALSE)</f>
        <v>0.77490000000000003</v>
      </c>
      <c r="N769" s="170"/>
      <c r="O769" s="139"/>
    </row>
    <row r="770" spans="1:15">
      <c r="A770" s="78" t="s">
        <v>2323</v>
      </c>
      <c r="B770" s="78" t="s">
        <v>2747</v>
      </c>
      <c r="C770" s="3">
        <v>2639</v>
      </c>
      <c r="D770" s="75" t="s">
        <v>705</v>
      </c>
      <c r="E770" s="103">
        <v>535.29</v>
      </c>
      <c r="F770" s="103">
        <v>0</v>
      </c>
      <c r="G770" s="103">
        <v>0</v>
      </c>
      <c r="H770" s="103">
        <v>0</v>
      </c>
      <c r="I770" s="103">
        <v>0</v>
      </c>
      <c r="J770" s="133">
        <f t="shared" si="13"/>
        <v>535.29</v>
      </c>
      <c r="K770" s="138" t="str">
        <f>IFERROR(VLOOKUP(C770,'CEDARS School FRPL'!$C$4:$H$2392, 6, FALSE), "No")</f>
        <v>Yes</v>
      </c>
      <c r="L770" s="97">
        <f>VLOOKUP($C770,'CEDARS School FRPL'!$C$4:$G$2348,3,FALSE)</f>
        <v>0.69530000000000003</v>
      </c>
      <c r="N770" s="170"/>
      <c r="O770" s="139"/>
    </row>
    <row r="771" spans="1:15">
      <c r="A771" s="78" t="s">
        <v>2256</v>
      </c>
      <c r="B771" s="78" t="s">
        <v>2750</v>
      </c>
      <c r="C771" s="3">
        <v>5311</v>
      </c>
      <c r="D771" s="75" t="s">
        <v>203</v>
      </c>
      <c r="E771" s="103">
        <v>828.33</v>
      </c>
      <c r="F771" s="103">
        <v>72.569999999999993</v>
      </c>
      <c r="G771" s="103">
        <v>0</v>
      </c>
      <c r="H771" s="103">
        <v>0</v>
      </c>
      <c r="I771" s="103">
        <v>0</v>
      </c>
      <c r="J771" s="133">
        <f t="shared" si="13"/>
        <v>900.90000000000009</v>
      </c>
      <c r="K771" s="138" t="str">
        <f>IFERROR(VLOOKUP(C771,'CEDARS School FRPL'!$C$4:$H$2392, 6, FALSE), "No")</f>
        <v>No</v>
      </c>
      <c r="L771" s="97">
        <f>VLOOKUP($C771,'CEDARS School FRPL'!$C$4:$G$2348,3,FALSE)</f>
        <v>0.23150000000000001</v>
      </c>
      <c r="N771" s="170"/>
      <c r="O771" s="139"/>
    </row>
    <row r="772" spans="1:15">
      <c r="A772" s="78" t="s">
        <v>2256</v>
      </c>
      <c r="B772" s="78" t="s">
        <v>2750</v>
      </c>
      <c r="C772" s="3">
        <v>4568</v>
      </c>
      <c r="D772" s="75" t="s">
        <v>202</v>
      </c>
      <c r="E772" s="103">
        <v>598.29999999999995</v>
      </c>
      <c r="F772" s="103">
        <v>0</v>
      </c>
      <c r="G772" s="103">
        <v>77.350000000000009</v>
      </c>
      <c r="H772" s="103">
        <v>4.43</v>
      </c>
      <c r="I772" s="103">
        <v>0</v>
      </c>
      <c r="J772" s="133">
        <f t="shared" ref="J772:J835" si="14">SUM(E772:I772)</f>
        <v>680.07999999999993</v>
      </c>
      <c r="K772" s="138" t="str">
        <f>IFERROR(VLOOKUP(C772,'CEDARS School FRPL'!$C$4:$H$2392, 6, FALSE), "No")</f>
        <v>No</v>
      </c>
      <c r="L772" s="97">
        <f>VLOOKUP($C772,'CEDARS School FRPL'!$C$4:$G$2348,3,FALSE)</f>
        <v>0.19639999999999999</v>
      </c>
      <c r="N772" s="170"/>
      <c r="O772" s="139"/>
    </row>
    <row r="773" spans="1:15">
      <c r="A773" s="78" t="s">
        <v>2256</v>
      </c>
      <c r="B773" s="78" t="s">
        <v>2750</v>
      </c>
      <c r="C773" s="3">
        <v>3319</v>
      </c>
      <c r="D773" s="75" t="s">
        <v>201</v>
      </c>
      <c r="E773" s="103">
        <v>467.14</v>
      </c>
      <c r="F773" s="103">
        <v>0</v>
      </c>
      <c r="G773" s="103">
        <v>0</v>
      </c>
      <c r="H773" s="103">
        <v>0</v>
      </c>
      <c r="I773" s="103">
        <v>0</v>
      </c>
      <c r="J773" s="133">
        <f t="shared" si="14"/>
        <v>467.14</v>
      </c>
      <c r="K773" s="138" t="str">
        <f>IFERROR(VLOOKUP(C773,'CEDARS School FRPL'!$C$4:$H$2392, 6, FALSE), "No")</f>
        <v>No</v>
      </c>
      <c r="L773" s="97">
        <f>VLOOKUP($C773,'CEDARS School FRPL'!$C$4:$G$2348,3,FALSE)</f>
        <v>0.23630000000000001</v>
      </c>
      <c r="N773" s="170"/>
      <c r="O773" s="139"/>
    </row>
    <row r="774" spans="1:15">
      <c r="A774" s="78" t="s">
        <v>2390</v>
      </c>
      <c r="B774" s="78" t="s">
        <v>2751</v>
      </c>
      <c r="C774" s="3">
        <v>2310</v>
      </c>
      <c r="D774" s="75" t="s">
        <v>2752</v>
      </c>
      <c r="E774" s="103">
        <v>308.72000000000003</v>
      </c>
      <c r="F774" s="103">
        <v>12.43</v>
      </c>
      <c r="G774" s="103">
        <v>0</v>
      </c>
      <c r="H774" s="103">
        <v>0</v>
      </c>
      <c r="I774" s="103">
        <v>0</v>
      </c>
      <c r="J774" s="133">
        <f t="shared" si="14"/>
        <v>321.15000000000003</v>
      </c>
      <c r="K774" s="138" t="str">
        <f>IFERROR(VLOOKUP(C774,'CEDARS School FRPL'!$C$4:$H$2392, 6, FALSE), "No")</f>
        <v>Yes</v>
      </c>
      <c r="L774" s="97">
        <f>VLOOKUP($C774,'CEDARS School FRPL'!$C$4:$G$2348,3,FALSE)</f>
        <v>0.77949999999999997</v>
      </c>
      <c r="N774" s="170"/>
      <c r="O774" s="139"/>
    </row>
    <row r="775" spans="1:15">
      <c r="A775" s="78" t="s">
        <v>2299</v>
      </c>
      <c r="B775" s="78" t="s">
        <v>2753</v>
      </c>
      <c r="C775" s="3">
        <v>2972</v>
      </c>
      <c r="D775" s="75" t="s">
        <v>473</v>
      </c>
      <c r="E775" s="103">
        <v>225.43</v>
      </c>
      <c r="F775" s="103">
        <v>0</v>
      </c>
      <c r="G775" s="103">
        <v>0</v>
      </c>
      <c r="H775" s="103">
        <v>0</v>
      </c>
      <c r="I775" s="103">
        <v>0</v>
      </c>
      <c r="J775" s="133">
        <f t="shared" si="14"/>
        <v>225.43</v>
      </c>
      <c r="K775" s="138" t="str">
        <f>IFERROR(VLOOKUP(C775,'CEDARS School FRPL'!$C$4:$H$2392, 6, FALSE), "No")</f>
        <v>Yes</v>
      </c>
      <c r="L775" s="97">
        <f>VLOOKUP($C775,'CEDARS School FRPL'!$C$4:$G$2348,3,FALSE)</f>
        <v>0.75819999999999999</v>
      </c>
      <c r="N775" s="170"/>
      <c r="O775" s="139"/>
    </row>
    <row r="776" spans="1:15">
      <c r="A776" s="78" t="s">
        <v>2299</v>
      </c>
      <c r="B776" s="78" t="s">
        <v>2753</v>
      </c>
      <c r="C776" s="3">
        <v>2268</v>
      </c>
      <c r="D776" s="75" t="s">
        <v>372</v>
      </c>
      <c r="E776" s="103">
        <v>205.29</v>
      </c>
      <c r="F776" s="103">
        <v>12.86</v>
      </c>
      <c r="G776" s="103">
        <v>0</v>
      </c>
      <c r="H776" s="103">
        <v>0</v>
      </c>
      <c r="I776" s="103">
        <v>0</v>
      </c>
      <c r="J776" s="133">
        <f t="shared" si="14"/>
        <v>218.14999999999998</v>
      </c>
      <c r="K776" s="138" t="str">
        <f>IFERROR(VLOOKUP(C776,'CEDARS School FRPL'!$C$4:$H$2392, 6, FALSE), "No")</f>
        <v>Yes</v>
      </c>
      <c r="L776" s="97">
        <f>VLOOKUP($C776,'CEDARS School FRPL'!$C$4:$G$2348,3,FALSE)</f>
        <v>0.67110000000000003</v>
      </c>
      <c r="N776" s="170"/>
      <c r="O776" s="139"/>
    </row>
    <row r="777" spans="1:15">
      <c r="A777" s="78" t="s">
        <v>2299</v>
      </c>
      <c r="B777" s="78" t="s">
        <v>2753</v>
      </c>
      <c r="C777" s="3">
        <v>3622</v>
      </c>
      <c r="D777" s="75" t="s">
        <v>475</v>
      </c>
      <c r="E777" s="103">
        <v>415.15</v>
      </c>
      <c r="F777" s="103">
        <v>0</v>
      </c>
      <c r="G777" s="103">
        <v>33.86</v>
      </c>
      <c r="H777" s="103">
        <v>17.29</v>
      </c>
      <c r="I777" s="103">
        <v>0</v>
      </c>
      <c r="J777" s="133">
        <f t="shared" si="14"/>
        <v>466.3</v>
      </c>
      <c r="K777" s="138" t="str">
        <f>IFERROR(VLOOKUP(C777,'CEDARS School FRPL'!$C$4:$H$2392, 6, FALSE), "No")</f>
        <v>Yes</v>
      </c>
      <c r="L777" s="97">
        <f>VLOOKUP($C777,'CEDARS School FRPL'!$C$4:$G$2348,3,FALSE)</f>
        <v>0.63339999999999996</v>
      </c>
      <c r="N777" s="170"/>
      <c r="O777" s="139"/>
    </row>
    <row r="778" spans="1:15">
      <c r="A778" s="78" t="s">
        <v>2299</v>
      </c>
      <c r="B778" s="78" t="s">
        <v>2753</v>
      </c>
      <c r="C778" s="3">
        <v>5191</v>
      </c>
      <c r="D778" s="75" t="s">
        <v>476</v>
      </c>
      <c r="E778" s="103">
        <v>91.48</v>
      </c>
      <c r="F778" s="103">
        <v>0</v>
      </c>
      <c r="G778" s="103">
        <v>0</v>
      </c>
      <c r="H778" s="103">
        <v>0</v>
      </c>
      <c r="I778" s="103">
        <v>0</v>
      </c>
      <c r="J778" s="133">
        <f t="shared" si="14"/>
        <v>91.48</v>
      </c>
      <c r="K778" s="138" t="str">
        <f>IFERROR(VLOOKUP(C778,'CEDARS School FRPL'!$C$4:$H$2392, 6, FALSE), "No")</f>
        <v>Yes</v>
      </c>
      <c r="L778" s="97">
        <f>VLOOKUP($C778,'CEDARS School FRPL'!$C$4:$G$2348,3,FALSE)</f>
        <v>0.67430000000000001</v>
      </c>
      <c r="N778" s="170"/>
      <c r="O778" s="139"/>
    </row>
    <row r="779" spans="1:15">
      <c r="A779" s="78" t="s">
        <v>2299</v>
      </c>
      <c r="B779" s="78" t="s">
        <v>2753</v>
      </c>
      <c r="C779" s="3">
        <v>2391</v>
      </c>
      <c r="D779" s="75" t="s">
        <v>472</v>
      </c>
      <c r="E779" s="103">
        <v>364.98</v>
      </c>
      <c r="F779" s="103">
        <v>0</v>
      </c>
      <c r="G779" s="103">
        <v>0</v>
      </c>
      <c r="H779" s="103">
        <v>0</v>
      </c>
      <c r="I779" s="103">
        <v>0</v>
      </c>
      <c r="J779" s="133">
        <f t="shared" si="14"/>
        <v>364.98</v>
      </c>
      <c r="K779" s="138" t="str">
        <f>IFERROR(VLOOKUP(C779,'CEDARS School FRPL'!$C$4:$H$2392, 6, FALSE), "No")</f>
        <v>Yes</v>
      </c>
      <c r="L779" s="97">
        <f>VLOOKUP($C779,'CEDARS School FRPL'!$C$4:$G$2348,3,FALSE)</f>
        <v>0.70579999999999998</v>
      </c>
      <c r="N779" s="170"/>
      <c r="O779" s="139"/>
    </row>
    <row r="780" spans="1:15">
      <c r="A780" s="78" t="s">
        <v>2299</v>
      </c>
      <c r="B780" s="78" t="s">
        <v>2753</v>
      </c>
      <c r="C780" s="3">
        <v>3621</v>
      </c>
      <c r="D780" s="75" t="s">
        <v>474</v>
      </c>
      <c r="E780" s="103">
        <v>224.98</v>
      </c>
      <c r="F780" s="103">
        <v>0</v>
      </c>
      <c r="G780" s="103">
        <v>0</v>
      </c>
      <c r="H780" s="103">
        <v>0</v>
      </c>
      <c r="I780" s="103">
        <v>0</v>
      </c>
      <c r="J780" s="133">
        <f t="shared" si="14"/>
        <v>224.98</v>
      </c>
      <c r="K780" s="138" t="str">
        <f>IFERROR(VLOOKUP(C780,'CEDARS School FRPL'!$C$4:$H$2392, 6, FALSE), "No")</f>
        <v>Yes</v>
      </c>
      <c r="L780" s="97">
        <f>VLOOKUP($C780,'CEDARS School FRPL'!$C$4:$G$2348,3,FALSE)</f>
        <v>0.73909999999999998</v>
      </c>
      <c r="N780" s="170"/>
      <c r="O780" s="139"/>
    </row>
    <row r="781" spans="1:15">
      <c r="A781" s="78" t="s">
        <v>3230</v>
      </c>
      <c r="B781" s="78" t="s">
        <v>3262</v>
      </c>
      <c r="C781" s="3">
        <v>5736</v>
      </c>
      <c r="D781" s="75" t="s">
        <v>3263</v>
      </c>
      <c r="E781" s="103">
        <v>125</v>
      </c>
      <c r="F781" s="103">
        <v>0</v>
      </c>
      <c r="G781" s="103">
        <v>0</v>
      </c>
      <c r="H781" s="103">
        <v>0</v>
      </c>
      <c r="I781" s="103">
        <v>0</v>
      </c>
      <c r="J781" s="133">
        <f t="shared" si="14"/>
        <v>125</v>
      </c>
      <c r="K781" s="138" t="str">
        <f>IFERROR(VLOOKUP(C781,'CEDARS School FRPL'!$C$4:$H$2392, 6, FALSE), "No")</f>
        <v>Yes</v>
      </c>
      <c r="L781" s="97">
        <f>VLOOKUP($C781,'CEDARS School FRPL'!$C$4:$G$2348,3,FALSE)</f>
        <v>0.52590000000000003</v>
      </c>
      <c r="N781" s="170"/>
      <c r="O781" s="139"/>
    </row>
    <row r="782" spans="1:15">
      <c r="A782" s="78" t="s">
        <v>3116</v>
      </c>
      <c r="B782" s="78" t="s">
        <v>3264</v>
      </c>
      <c r="C782" s="3">
        <v>5661</v>
      </c>
      <c r="D782" s="75" t="s">
        <v>3170</v>
      </c>
      <c r="E782" s="103">
        <v>254.71</v>
      </c>
      <c r="F782" s="103">
        <v>0</v>
      </c>
      <c r="G782" s="103">
        <v>0</v>
      </c>
      <c r="H782" s="103">
        <v>0</v>
      </c>
      <c r="I782" s="103">
        <v>0</v>
      </c>
      <c r="J782" s="133">
        <f t="shared" si="14"/>
        <v>254.71</v>
      </c>
      <c r="K782" s="138" t="str">
        <f>IFERROR(VLOOKUP(C782,'CEDARS School FRPL'!$C$4:$H$2392, 6, FALSE), "No")</f>
        <v>Yes</v>
      </c>
      <c r="L782" s="97">
        <f>VLOOKUP($C782,'CEDARS School FRPL'!$C$4:$G$2348,3,FALSE)</f>
        <v>0.60319999999999996</v>
      </c>
      <c r="N782" s="170"/>
      <c r="O782" s="139"/>
    </row>
    <row r="783" spans="1:15">
      <c r="A783" s="78" t="s">
        <v>2581</v>
      </c>
      <c r="B783" s="78" t="s">
        <v>3051</v>
      </c>
      <c r="C783" s="3">
        <v>5517</v>
      </c>
      <c r="D783" s="75" t="s">
        <v>3052</v>
      </c>
      <c r="E783" s="103">
        <v>485.57</v>
      </c>
      <c r="F783" s="103">
        <v>0</v>
      </c>
      <c r="G783" s="103">
        <v>0</v>
      </c>
      <c r="H783" s="103">
        <v>0</v>
      </c>
      <c r="I783" s="103">
        <v>0</v>
      </c>
      <c r="J783" s="133">
        <f t="shared" si="14"/>
        <v>485.57</v>
      </c>
      <c r="K783" s="138" t="str">
        <f>IFERROR(VLOOKUP(C783,'CEDARS School FRPL'!$C$4:$H$2392, 6, FALSE), "No")</f>
        <v>Yes</v>
      </c>
      <c r="L783" s="97">
        <f>VLOOKUP($C783,'CEDARS School FRPL'!$C$4:$G$2348,3,FALSE)</f>
        <v>0.63090000000000002</v>
      </c>
      <c r="N783" s="170"/>
      <c r="O783" s="139"/>
    </row>
    <row r="784" spans="1:15">
      <c r="A784" s="78" t="s">
        <v>3021</v>
      </c>
      <c r="B784" s="78" t="s">
        <v>3053</v>
      </c>
      <c r="C784" s="3">
        <v>5608</v>
      </c>
      <c r="D784" s="75" t="s">
        <v>3054</v>
      </c>
      <c r="E784" s="103">
        <v>314</v>
      </c>
      <c r="F784" s="103">
        <v>0</v>
      </c>
      <c r="G784" s="103">
        <v>0</v>
      </c>
      <c r="H784" s="103">
        <v>0</v>
      </c>
      <c r="I784" s="103">
        <v>0</v>
      </c>
      <c r="J784" s="133">
        <f t="shared" si="14"/>
        <v>314</v>
      </c>
      <c r="K784" s="138" t="str">
        <f>IFERROR(VLOOKUP(C784,'CEDARS School FRPL'!$C$4:$H$2392, 6, FALSE), "No")</f>
        <v>Yes</v>
      </c>
      <c r="L784" s="97">
        <f>VLOOKUP($C784,'CEDARS School FRPL'!$C$4:$G$2348,3,FALSE)</f>
        <v>0.57630000000000003</v>
      </c>
      <c r="N784" s="170"/>
      <c r="O784" s="139"/>
    </row>
    <row r="785" spans="1:15">
      <c r="A785" s="78" t="s">
        <v>2281</v>
      </c>
      <c r="B785" s="78" t="s">
        <v>2754</v>
      </c>
      <c r="C785" s="3">
        <v>4215</v>
      </c>
      <c r="D785" s="75" t="s">
        <v>363</v>
      </c>
      <c r="E785" s="103">
        <v>82.29</v>
      </c>
      <c r="F785" s="103">
        <v>0</v>
      </c>
      <c r="G785" s="103">
        <v>0</v>
      </c>
      <c r="H785" s="103">
        <v>0</v>
      </c>
      <c r="I785" s="103">
        <v>0</v>
      </c>
      <c r="J785" s="133">
        <f t="shared" si="14"/>
        <v>82.29</v>
      </c>
      <c r="K785" s="138" t="str">
        <f>IFERROR(VLOOKUP(C785,'CEDARS School FRPL'!$C$4:$H$2392, 6, FALSE), "No")</f>
        <v>Yes</v>
      </c>
      <c r="L785" s="97">
        <f>VLOOKUP($C785,'CEDARS School FRPL'!$C$4:$G$2348,3,FALSE)</f>
        <v>0.76629999999999998</v>
      </c>
      <c r="N785" s="170"/>
      <c r="O785" s="139"/>
    </row>
    <row r="786" spans="1:15">
      <c r="A786" s="78" t="s">
        <v>2281</v>
      </c>
      <c r="B786" s="78" t="s">
        <v>2754</v>
      </c>
      <c r="C786" s="3">
        <v>2603</v>
      </c>
      <c r="D786" s="75" t="s">
        <v>361</v>
      </c>
      <c r="E786" s="103">
        <v>48.05</v>
      </c>
      <c r="F786" s="103">
        <v>0</v>
      </c>
      <c r="G786" s="103">
        <v>9.84</v>
      </c>
      <c r="H786" s="103">
        <v>0</v>
      </c>
      <c r="I786" s="103">
        <v>0</v>
      </c>
      <c r="J786" s="133">
        <f t="shared" si="14"/>
        <v>57.89</v>
      </c>
      <c r="K786" s="138" t="str">
        <f>IFERROR(VLOOKUP(C786,'CEDARS School FRPL'!$C$4:$H$2392, 6, FALSE), "No")</f>
        <v>Yes</v>
      </c>
      <c r="L786" s="97">
        <f>VLOOKUP($C786,'CEDARS School FRPL'!$C$4:$G$2348,3,FALSE)</f>
        <v>0.7742</v>
      </c>
      <c r="N786" s="170"/>
      <c r="O786" s="139"/>
    </row>
    <row r="787" spans="1:15">
      <c r="A787" s="78" t="s">
        <v>2281</v>
      </c>
      <c r="B787" s="78" t="s">
        <v>2754</v>
      </c>
      <c r="C787" s="3">
        <v>4214</v>
      </c>
      <c r="D787" s="75" t="s">
        <v>362</v>
      </c>
      <c r="E787" s="103">
        <v>44.57</v>
      </c>
      <c r="F787" s="103">
        <v>0</v>
      </c>
      <c r="G787" s="103">
        <v>0</v>
      </c>
      <c r="H787" s="103">
        <v>0</v>
      </c>
      <c r="I787" s="103">
        <v>0</v>
      </c>
      <c r="J787" s="133">
        <f t="shared" si="14"/>
        <v>44.57</v>
      </c>
      <c r="K787" s="138" t="str">
        <f>IFERROR(VLOOKUP(C787,'CEDARS School FRPL'!$C$4:$H$2392, 6, FALSE), "No")</f>
        <v>Yes</v>
      </c>
      <c r="L787" s="97">
        <f>VLOOKUP($C787,'CEDARS School FRPL'!$C$4:$G$2348,3,FALSE)</f>
        <v>0.78810000000000002</v>
      </c>
      <c r="N787" s="170"/>
      <c r="O787" s="139"/>
    </row>
    <row r="788" spans="1:15">
      <c r="A788" s="78" t="s">
        <v>2445</v>
      </c>
      <c r="B788" s="78" t="s">
        <v>2755</v>
      </c>
      <c r="C788" s="3">
        <v>2948</v>
      </c>
      <c r="D788" s="75" t="s">
        <v>1688</v>
      </c>
      <c r="E788" s="103">
        <v>24.22</v>
      </c>
      <c r="F788" s="103">
        <v>0</v>
      </c>
      <c r="G788" s="103">
        <v>0</v>
      </c>
      <c r="H788" s="103">
        <v>0</v>
      </c>
      <c r="I788" s="103">
        <v>0</v>
      </c>
      <c r="J788" s="133">
        <f t="shared" si="14"/>
        <v>24.22</v>
      </c>
      <c r="K788" s="138" t="str">
        <f>IFERROR(VLOOKUP(C788,'CEDARS School FRPL'!$C$4:$H$2392, 6, FALSE), "No")</f>
        <v>No</v>
      </c>
      <c r="L788" s="97">
        <f>VLOOKUP($C788,'CEDARS School FRPL'!$C$4:$G$2348,3,FALSE)</f>
        <v>0.47170000000000001</v>
      </c>
      <c r="N788" s="170"/>
      <c r="O788" s="139"/>
    </row>
    <row r="789" spans="1:15">
      <c r="A789" s="78" t="s">
        <v>2333</v>
      </c>
      <c r="B789" s="78" t="s">
        <v>2756</v>
      </c>
      <c r="C789" s="3">
        <v>3746</v>
      </c>
      <c r="D789" s="75" t="s">
        <v>849</v>
      </c>
      <c r="E789" s="103">
        <v>508.62</v>
      </c>
      <c r="F789" s="103">
        <v>0</v>
      </c>
      <c r="G789" s="103">
        <v>0</v>
      </c>
      <c r="H789" s="103">
        <v>0</v>
      </c>
      <c r="I789" s="103">
        <v>0</v>
      </c>
      <c r="J789" s="133">
        <f t="shared" si="14"/>
        <v>508.62</v>
      </c>
      <c r="K789" s="138" t="str">
        <f>IFERROR(VLOOKUP(C789,'CEDARS School FRPL'!$C$4:$H$2392, 6, FALSE), "No")</f>
        <v>No</v>
      </c>
      <c r="L789" s="97">
        <f>VLOOKUP($C789,'CEDARS School FRPL'!$C$4:$G$2348,3,FALSE)</f>
        <v>0.15709999999999999</v>
      </c>
      <c r="N789" s="170"/>
      <c r="O789" s="139"/>
    </row>
    <row r="790" spans="1:15">
      <c r="A790" s="78" t="s">
        <v>2333</v>
      </c>
      <c r="B790" s="78" t="s">
        <v>2756</v>
      </c>
      <c r="C790" s="3">
        <v>4460</v>
      </c>
      <c r="D790" s="75" t="s">
        <v>855</v>
      </c>
      <c r="E790" s="103">
        <v>771.3</v>
      </c>
      <c r="F790" s="103">
        <v>0</v>
      </c>
      <c r="G790" s="103">
        <v>0</v>
      </c>
      <c r="H790" s="103">
        <v>0</v>
      </c>
      <c r="I790" s="103">
        <v>0</v>
      </c>
      <c r="J790" s="133">
        <f t="shared" si="14"/>
        <v>771.3</v>
      </c>
      <c r="K790" s="138" t="str">
        <f>IFERROR(VLOOKUP(C790,'CEDARS School FRPL'!$C$4:$H$2392, 6, FALSE), "No")</f>
        <v>No</v>
      </c>
      <c r="L790" s="97">
        <f>VLOOKUP($C790,'CEDARS School FRPL'!$C$4:$G$2348,3,FALSE)</f>
        <v>8.3400000000000002E-2</v>
      </c>
      <c r="N790" s="170"/>
      <c r="O790" s="139"/>
    </row>
    <row r="791" spans="1:15">
      <c r="A791" s="78" t="s">
        <v>2333</v>
      </c>
      <c r="B791" s="78" t="s">
        <v>2756</v>
      </c>
      <c r="C791" s="3">
        <v>3440</v>
      </c>
      <c r="D791" s="75" t="s">
        <v>845</v>
      </c>
      <c r="E791" s="103">
        <v>588.91</v>
      </c>
      <c r="F791" s="103">
        <v>0</v>
      </c>
      <c r="G791" s="103">
        <v>0</v>
      </c>
      <c r="H791" s="103">
        <v>0</v>
      </c>
      <c r="I791" s="103">
        <v>0</v>
      </c>
      <c r="J791" s="133">
        <f t="shared" si="14"/>
        <v>588.91</v>
      </c>
      <c r="K791" s="138" t="str">
        <f>IFERROR(VLOOKUP(C791,'CEDARS School FRPL'!$C$4:$H$2392, 6, FALSE), "No")</f>
        <v>No</v>
      </c>
      <c r="L791" s="97">
        <f>VLOOKUP($C791,'CEDARS School FRPL'!$C$4:$G$2348,3,FALSE)</f>
        <v>0.12429999999999999</v>
      </c>
      <c r="N791" s="170"/>
      <c r="O791" s="139"/>
    </row>
    <row r="792" spans="1:15">
      <c r="A792" s="78" t="s">
        <v>2333</v>
      </c>
      <c r="B792" s="78" t="s">
        <v>2756</v>
      </c>
      <c r="C792" s="3">
        <v>4565</v>
      </c>
      <c r="D792" s="75" t="s">
        <v>857</v>
      </c>
      <c r="E792" s="103">
        <v>407.41</v>
      </c>
      <c r="F792" s="103">
        <v>0</v>
      </c>
      <c r="G792" s="103">
        <v>0</v>
      </c>
      <c r="H792" s="103">
        <v>0</v>
      </c>
      <c r="I792" s="103">
        <v>0</v>
      </c>
      <c r="J792" s="133">
        <f t="shared" si="14"/>
        <v>407.41</v>
      </c>
      <c r="K792" s="138" t="str">
        <f>IFERROR(VLOOKUP(C792,'CEDARS School FRPL'!$C$4:$H$2392, 6, FALSE), "No")</f>
        <v>No</v>
      </c>
      <c r="L792" s="97">
        <f>VLOOKUP($C792,'CEDARS School FRPL'!$C$4:$G$2348,3,FALSE)</f>
        <v>2.47E-2</v>
      </c>
      <c r="N792" s="170"/>
      <c r="O792" s="139"/>
    </row>
    <row r="793" spans="1:15">
      <c r="A793" s="78" t="s">
        <v>2333</v>
      </c>
      <c r="B793" s="78" t="s">
        <v>2756</v>
      </c>
      <c r="C793" s="3">
        <v>5673</v>
      </c>
      <c r="D793" s="75" t="s">
        <v>3171</v>
      </c>
      <c r="E793" s="103">
        <v>390.67</v>
      </c>
      <c r="F793" s="103">
        <v>0</v>
      </c>
      <c r="G793" s="103">
        <v>0</v>
      </c>
      <c r="H793" s="103">
        <v>0</v>
      </c>
      <c r="I793" s="103">
        <v>0</v>
      </c>
      <c r="J793" s="133">
        <f t="shared" si="14"/>
        <v>390.67</v>
      </c>
      <c r="K793" s="138" t="str">
        <f>IFERROR(VLOOKUP(C793,'CEDARS School FRPL'!$C$4:$H$2392, 6, FALSE), "No")</f>
        <v>No</v>
      </c>
      <c r="L793" s="97">
        <f>VLOOKUP($C793,'CEDARS School FRPL'!$C$4:$G$2348,3,FALSE)</f>
        <v>0.12939999999999999</v>
      </c>
      <c r="N793" s="170"/>
      <c r="O793" s="139"/>
    </row>
    <row r="794" spans="1:15">
      <c r="A794" s="78" t="s">
        <v>2333</v>
      </c>
      <c r="B794" s="78" t="s">
        <v>2756</v>
      </c>
      <c r="C794" s="3">
        <v>4300</v>
      </c>
      <c r="D794" s="75" t="s">
        <v>852</v>
      </c>
      <c r="E794" s="103">
        <v>386.65</v>
      </c>
      <c r="F794" s="103">
        <v>0</v>
      </c>
      <c r="G794" s="103">
        <v>0</v>
      </c>
      <c r="H794" s="103">
        <v>0</v>
      </c>
      <c r="I794" s="103">
        <v>0</v>
      </c>
      <c r="J794" s="133">
        <f t="shared" si="14"/>
        <v>386.65</v>
      </c>
      <c r="K794" s="138" t="str">
        <f>IFERROR(VLOOKUP(C794,'CEDARS School FRPL'!$C$4:$H$2392, 6, FALSE), "No")</f>
        <v>No</v>
      </c>
      <c r="L794" s="97">
        <f>VLOOKUP($C794,'CEDARS School FRPL'!$C$4:$G$2348,3,FALSE)</f>
        <v>0.15060000000000001</v>
      </c>
      <c r="N794" s="170"/>
      <c r="O794" s="139"/>
    </row>
    <row r="795" spans="1:15">
      <c r="A795" s="78" t="s">
        <v>2333</v>
      </c>
      <c r="B795" s="78" t="s">
        <v>2756</v>
      </c>
      <c r="C795" s="3">
        <v>2738</v>
      </c>
      <c r="D795" s="75" t="s">
        <v>840</v>
      </c>
      <c r="E795" s="103">
        <v>579.41999999999996</v>
      </c>
      <c r="F795" s="103">
        <v>14.57</v>
      </c>
      <c r="G795" s="103">
        <v>0</v>
      </c>
      <c r="H795" s="103">
        <v>0</v>
      </c>
      <c r="I795" s="103">
        <v>0</v>
      </c>
      <c r="J795" s="133">
        <f t="shared" si="14"/>
        <v>593.99</v>
      </c>
      <c r="K795" s="138" t="str">
        <f>IFERROR(VLOOKUP(C795,'CEDARS School FRPL'!$C$4:$H$2392, 6, FALSE), "No")</f>
        <v>No</v>
      </c>
      <c r="L795" s="97">
        <f>VLOOKUP($C795,'CEDARS School FRPL'!$C$4:$G$2348,3,FALSE)</f>
        <v>0.25309999999999999</v>
      </c>
      <c r="N795" s="170"/>
      <c r="O795" s="139"/>
    </row>
    <row r="796" spans="1:15">
      <c r="A796" s="78" t="s">
        <v>2333</v>
      </c>
      <c r="B796" s="78" t="s">
        <v>2756</v>
      </c>
      <c r="C796" s="3">
        <v>5674</v>
      </c>
      <c r="D796" s="75" t="s">
        <v>3172</v>
      </c>
      <c r="E796" s="103">
        <v>629.62</v>
      </c>
      <c r="F796" s="103">
        <v>0</v>
      </c>
      <c r="G796" s="103">
        <v>0</v>
      </c>
      <c r="H796" s="103">
        <v>0</v>
      </c>
      <c r="I796" s="103">
        <v>0</v>
      </c>
      <c r="J796" s="133">
        <f t="shared" si="14"/>
        <v>629.62</v>
      </c>
      <c r="K796" s="138" t="str">
        <f>IFERROR(VLOOKUP(C796,'CEDARS School FRPL'!$C$4:$H$2392, 6, FALSE), "No")</f>
        <v>No</v>
      </c>
      <c r="L796" s="97">
        <f>VLOOKUP($C796,'CEDARS School FRPL'!$C$4:$G$2348,3,FALSE)</f>
        <v>0.1007</v>
      </c>
      <c r="N796" s="170"/>
      <c r="O796" s="139"/>
    </row>
    <row r="797" spans="1:15">
      <c r="A797" s="78" t="s">
        <v>2333</v>
      </c>
      <c r="B797" s="78" t="s">
        <v>2756</v>
      </c>
      <c r="C797" s="3">
        <v>4375</v>
      </c>
      <c r="D797" s="75" t="s">
        <v>853</v>
      </c>
      <c r="E797" s="103">
        <v>480.14</v>
      </c>
      <c r="F797" s="103">
        <v>0</v>
      </c>
      <c r="G797" s="103">
        <v>0</v>
      </c>
      <c r="H797" s="103">
        <v>0</v>
      </c>
      <c r="I797" s="103">
        <v>0</v>
      </c>
      <c r="J797" s="133">
        <f t="shared" si="14"/>
        <v>480.14</v>
      </c>
      <c r="K797" s="138" t="str">
        <f>IFERROR(VLOOKUP(C797,'CEDARS School FRPL'!$C$4:$H$2392, 6, FALSE), "No")</f>
        <v>No</v>
      </c>
      <c r="L797" s="97">
        <f>VLOOKUP($C797,'CEDARS School FRPL'!$C$4:$G$2348,3,FALSE)</f>
        <v>8.2100000000000006E-2</v>
      </c>
      <c r="N797" s="170"/>
      <c r="O797" s="139"/>
    </row>
    <row r="798" spans="1:15">
      <c r="A798" s="78" t="s">
        <v>2333</v>
      </c>
      <c r="B798" s="78" t="s">
        <v>2756</v>
      </c>
      <c r="C798" s="3">
        <v>5201</v>
      </c>
      <c r="D798" s="75" t="s">
        <v>861</v>
      </c>
      <c r="E798" s="103">
        <v>584.74</v>
      </c>
      <c r="F798" s="103">
        <v>0</v>
      </c>
      <c r="G798" s="103">
        <v>0</v>
      </c>
      <c r="H798" s="103">
        <v>0</v>
      </c>
      <c r="I798" s="103">
        <v>0</v>
      </c>
      <c r="J798" s="133">
        <f t="shared" si="14"/>
        <v>584.74</v>
      </c>
      <c r="K798" s="138" t="str">
        <f>IFERROR(VLOOKUP(C798,'CEDARS School FRPL'!$C$4:$H$2392, 6, FALSE), "No")</f>
        <v>No</v>
      </c>
      <c r="L798" s="97">
        <f>VLOOKUP($C798,'CEDARS School FRPL'!$C$4:$G$2348,3,FALSE)</f>
        <v>2.7199999999999998E-2</v>
      </c>
      <c r="N798" s="170"/>
      <c r="O798" s="139"/>
    </row>
    <row r="799" spans="1:15">
      <c r="A799" s="78" t="s">
        <v>2333</v>
      </c>
      <c r="B799" s="78" t="s">
        <v>2756</v>
      </c>
      <c r="C799" s="3">
        <v>4376</v>
      </c>
      <c r="D799" s="75" t="s">
        <v>854</v>
      </c>
      <c r="E799" s="103">
        <v>494.64</v>
      </c>
      <c r="F799" s="103">
        <v>15</v>
      </c>
      <c r="G799" s="103">
        <v>0</v>
      </c>
      <c r="H799" s="103">
        <v>0</v>
      </c>
      <c r="I799" s="103">
        <v>0</v>
      </c>
      <c r="J799" s="133">
        <f t="shared" si="14"/>
        <v>509.64</v>
      </c>
      <c r="K799" s="138" t="str">
        <f>IFERROR(VLOOKUP(C799,'CEDARS School FRPL'!$C$4:$H$2392, 6, FALSE), "No")</f>
        <v>No</v>
      </c>
      <c r="L799" s="97">
        <f>VLOOKUP($C799,'CEDARS School FRPL'!$C$4:$G$2348,3,FALSE)</f>
        <v>3.4500000000000003E-2</v>
      </c>
      <c r="N799" s="170"/>
      <c r="O799" s="139"/>
    </row>
    <row r="800" spans="1:15">
      <c r="A800" t="s">
        <v>2333</v>
      </c>
      <c r="B800" s="78" t="s">
        <v>2756</v>
      </c>
      <c r="C800" s="3">
        <v>3569</v>
      </c>
      <c r="D800" s="75" t="s">
        <v>3265</v>
      </c>
      <c r="E800" s="103">
        <v>0</v>
      </c>
      <c r="F800" s="103">
        <v>0</v>
      </c>
      <c r="G800" s="103">
        <v>0</v>
      </c>
      <c r="H800" s="103">
        <v>11.47</v>
      </c>
      <c r="I800" s="103">
        <v>0</v>
      </c>
      <c r="J800" s="133">
        <f t="shared" si="14"/>
        <v>11.47</v>
      </c>
      <c r="K800" s="138" t="str">
        <f>IFERROR(VLOOKUP(C800,'CEDARS School FRPL'!$C$4:$H$2392, 6, FALSE), "No")</f>
        <v>No</v>
      </c>
      <c r="L800" s="97" t="e">
        <f>VLOOKUP($C800,'CEDARS School FRPL'!$C$4:$G$2348,3,FALSE)</f>
        <v>#N/A</v>
      </c>
      <c r="N800" s="170"/>
      <c r="O800" s="139"/>
    </row>
    <row r="801" spans="1:15">
      <c r="A801" s="78" t="s">
        <v>2333</v>
      </c>
      <c r="B801" s="78" t="s">
        <v>2756</v>
      </c>
      <c r="C801" s="3">
        <v>4493</v>
      </c>
      <c r="D801" s="75" t="s">
        <v>251</v>
      </c>
      <c r="E801" s="103">
        <v>478.2</v>
      </c>
      <c r="F801" s="103">
        <v>0</v>
      </c>
      <c r="G801" s="103">
        <v>0</v>
      </c>
      <c r="H801" s="103">
        <v>0</v>
      </c>
      <c r="I801" s="103">
        <v>0</v>
      </c>
      <c r="J801" s="133">
        <f t="shared" si="14"/>
        <v>478.2</v>
      </c>
      <c r="K801" s="138" t="str">
        <f>IFERROR(VLOOKUP(C801,'CEDARS School FRPL'!$C$4:$H$2392, 6, FALSE), "No")</f>
        <v>No</v>
      </c>
      <c r="L801" s="97">
        <f>VLOOKUP($C801,'CEDARS School FRPL'!$C$4:$G$2348,3,FALSE)</f>
        <v>8.3000000000000004E-2</v>
      </c>
      <c r="N801" s="170"/>
      <c r="O801" s="139"/>
    </row>
    <row r="802" spans="1:15">
      <c r="A802" s="78" t="s">
        <v>2333</v>
      </c>
      <c r="B802" s="78" t="s">
        <v>2756</v>
      </c>
      <c r="C802" s="3">
        <v>5437</v>
      </c>
      <c r="D802" s="75" t="s">
        <v>862</v>
      </c>
      <c r="E802" s="103">
        <v>194.36</v>
      </c>
      <c r="F802" s="103">
        <v>0</v>
      </c>
      <c r="G802" s="103">
        <v>5.71</v>
      </c>
      <c r="H802" s="103">
        <v>0</v>
      </c>
      <c r="I802" s="103">
        <v>0</v>
      </c>
      <c r="J802" s="133">
        <f t="shared" si="14"/>
        <v>200.07000000000002</v>
      </c>
      <c r="K802" s="138" t="str">
        <f>IFERROR(VLOOKUP(C802,'CEDARS School FRPL'!$C$4:$H$2392, 6, FALSE), "No")</f>
        <v>No</v>
      </c>
      <c r="L802" s="97">
        <f>VLOOKUP($C802,'CEDARS School FRPL'!$C$4:$G$2348,3,FALSE)</f>
        <v>0.12859999999999999</v>
      </c>
      <c r="N802" s="170"/>
      <c r="O802" s="139"/>
    </row>
    <row r="803" spans="1:15">
      <c r="A803" s="78" t="s">
        <v>2333</v>
      </c>
      <c r="B803" s="78" t="s">
        <v>2756</v>
      </c>
      <c r="C803" s="3">
        <v>5056</v>
      </c>
      <c r="D803" s="75" t="s">
        <v>859</v>
      </c>
      <c r="E803" s="103">
        <v>548.29</v>
      </c>
      <c r="F803" s="103">
        <v>0</v>
      </c>
      <c r="G803" s="103">
        <v>0</v>
      </c>
      <c r="H803" s="103">
        <v>0</v>
      </c>
      <c r="I803" s="103">
        <v>0</v>
      </c>
      <c r="J803" s="133">
        <f t="shared" si="14"/>
        <v>548.29</v>
      </c>
      <c r="K803" s="138" t="str">
        <f>IFERROR(VLOOKUP(C803,'CEDARS School FRPL'!$C$4:$H$2392, 6, FALSE), "No")</f>
        <v>No</v>
      </c>
      <c r="L803" s="97">
        <f>VLOOKUP($C803,'CEDARS School FRPL'!$C$4:$G$2348,3,FALSE)</f>
        <v>6.0100000000000001E-2</v>
      </c>
      <c r="N803" s="170"/>
      <c r="O803" s="139"/>
    </row>
    <row r="804" spans="1:15">
      <c r="A804" s="78" t="s">
        <v>2333</v>
      </c>
      <c r="B804" s="78" t="s">
        <v>2756</v>
      </c>
      <c r="C804" s="3">
        <v>3385</v>
      </c>
      <c r="D804" s="75" t="s">
        <v>843</v>
      </c>
      <c r="E804" s="103">
        <v>2191.86</v>
      </c>
      <c r="F804" s="103">
        <v>0</v>
      </c>
      <c r="G804" s="103">
        <v>241.29</v>
      </c>
      <c r="H804" s="103">
        <v>0</v>
      </c>
      <c r="I804" s="103">
        <v>0</v>
      </c>
      <c r="J804" s="133">
        <f t="shared" si="14"/>
        <v>2433.15</v>
      </c>
      <c r="K804" s="138" t="str">
        <f>IFERROR(VLOOKUP(C804,'CEDARS School FRPL'!$C$4:$H$2392, 6, FALSE), "No")</f>
        <v>No</v>
      </c>
      <c r="L804" s="97">
        <f>VLOOKUP($C804,'CEDARS School FRPL'!$C$4:$G$2348,3,FALSE)</f>
        <v>0.1244</v>
      </c>
      <c r="N804" s="170"/>
      <c r="O804" s="139"/>
    </row>
    <row r="805" spans="1:15">
      <c r="A805" s="78" t="s">
        <v>2333</v>
      </c>
      <c r="B805" s="78" t="s">
        <v>2756</v>
      </c>
      <c r="C805" s="3">
        <v>3038</v>
      </c>
      <c r="D805" s="75" t="s">
        <v>841</v>
      </c>
      <c r="E805" s="103">
        <v>775.95</v>
      </c>
      <c r="F805" s="103">
        <v>0</v>
      </c>
      <c r="G805" s="103">
        <v>0</v>
      </c>
      <c r="H805" s="103">
        <v>0</v>
      </c>
      <c r="I805" s="103">
        <v>0</v>
      </c>
      <c r="J805" s="133">
        <f t="shared" si="14"/>
        <v>775.95</v>
      </c>
      <c r="K805" s="138" t="str">
        <f>IFERROR(VLOOKUP(C805,'CEDARS School FRPL'!$C$4:$H$2392, 6, FALSE), "No")</f>
        <v>No</v>
      </c>
      <c r="L805" s="97">
        <f>VLOOKUP($C805,'CEDARS School FRPL'!$C$4:$G$2348,3,FALSE)</f>
        <v>0.22939999999999999</v>
      </c>
      <c r="N805" s="170"/>
      <c r="O805" s="139"/>
    </row>
    <row r="806" spans="1:15">
      <c r="A806" s="78" t="s">
        <v>2333</v>
      </c>
      <c r="B806" s="78" t="s">
        <v>2756</v>
      </c>
      <c r="C806" s="3">
        <v>1624</v>
      </c>
      <c r="D806" s="75" t="s">
        <v>839</v>
      </c>
      <c r="E806" s="103">
        <v>43.58</v>
      </c>
      <c r="F806" s="103">
        <v>0</v>
      </c>
      <c r="G806" s="103">
        <v>0</v>
      </c>
      <c r="H806" s="103">
        <v>0</v>
      </c>
      <c r="I806" s="103">
        <v>0</v>
      </c>
      <c r="J806" s="133">
        <f t="shared" si="14"/>
        <v>43.58</v>
      </c>
      <c r="K806" s="138" t="str">
        <f>IFERROR(VLOOKUP(C806,'CEDARS School FRPL'!$C$4:$H$2392, 6, FALSE), "No")</f>
        <v>No</v>
      </c>
      <c r="L806" s="97">
        <f>VLOOKUP($C806,'CEDARS School FRPL'!$C$4:$G$2348,3,FALSE)</f>
        <v>0.19439999999999999</v>
      </c>
      <c r="N806" s="170"/>
      <c r="O806" s="139"/>
    </row>
    <row r="807" spans="1:15">
      <c r="A807" s="78" t="s">
        <v>2333</v>
      </c>
      <c r="B807" s="78" t="s">
        <v>2756</v>
      </c>
      <c r="C807" s="3">
        <v>3673</v>
      </c>
      <c r="D807" s="75" t="s">
        <v>848</v>
      </c>
      <c r="E807" s="103">
        <v>614.58000000000004</v>
      </c>
      <c r="F807" s="103">
        <v>0</v>
      </c>
      <c r="G807" s="103">
        <v>0</v>
      </c>
      <c r="H807" s="103">
        <v>0</v>
      </c>
      <c r="I807" s="103">
        <v>0</v>
      </c>
      <c r="J807" s="133">
        <f t="shared" si="14"/>
        <v>614.58000000000004</v>
      </c>
      <c r="K807" s="138" t="str">
        <f>IFERROR(VLOOKUP(C807,'CEDARS School FRPL'!$C$4:$H$2392, 6, FALSE), "No")</f>
        <v>No</v>
      </c>
      <c r="L807" s="97">
        <f>VLOOKUP($C807,'CEDARS School FRPL'!$C$4:$G$2348,3,FALSE)</f>
        <v>0.22700000000000001</v>
      </c>
      <c r="N807" s="170"/>
      <c r="O807" s="139"/>
    </row>
    <row r="808" spans="1:15">
      <c r="A808" s="78" t="s">
        <v>2333</v>
      </c>
      <c r="B808" s="78" t="s">
        <v>2756</v>
      </c>
      <c r="C808" s="3">
        <v>3962</v>
      </c>
      <c r="D808" s="75" t="s">
        <v>851</v>
      </c>
      <c r="E808" s="103">
        <v>1351.6</v>
      </c>
      <c r="F808" s="103">
        <v>0</v>
      </c>
      <c r="G808" s="103">
        <v>165.32</v>
      </c>
      <c r="H808" s="103">
        <v>0</v>
      </c>
      <c r="I808" s="103">
        <v>0</v>
      </c>
      <c r="J808" s="133">
        <f t="shared" si="14"/>
        <v>1516.9199999999998</v>
      </c>
      <c r="K808" s="138" t="str">
        <f>IFERROR(VLOOKUP(C808,'CEDARS School FRPL'!$C$4:$H$2392, 6, FALSE), "No")</f>
        <v>No</v>
      </c>
      <c r="L808" s="97">
        <f>VLOOKUP($C808,'CEDARS School FRPL'!$C$4:$G$2348,3,FALSE)</f>
        <v>0.14460000000000001</v>
      </c>
      <c r="N808" s="170"/>
      <c r="O808" s="139"/>
    </row>
    <row r="809" spans="1:15">
      <c r="A809" s="78" t="s">
        <v>2333</v>
      </c>
      <c r="B809" s="78" t="s">
        <v>2756</v>
      </c>
      <c r="C809" s="3">
        <v>3637</v>
      </c>
      <c r="D809" s="75" t="s">
        <v>847</v>
      </c>
      <c r="E809" s="103">
        <v>450.52</v>
      </c>
      <c r="F809" s="103">
        <v>0</v>
      </c>
      <c r="G809" s="103">
        <v>0</v>
      </c>
      <c r="H809" s="103">
        <v>0</v>
      </c>
      <c r="I809" s="103">
        <v>0</v>
      </c>
      <c r="J809" s="133">
        <f t="shared" si="14"/>
        <v>450.52</v>
      </c>
      <c r="K809" s="138" t="str">
        <f>IFERROR(VLOOKUP(C809,'CEDARS School FRPL'!$C$4:$H$2392, 6, FALSE), "No")</f>
        <v>No</v>
      </c>
      <c r="L809" s="97">
        <f>VLOOKUP($C809,'CEDARS School FRPL'!$C$4:$G$2348,3,FALSE)</f>
        <v>0.1182</v>
      </c>
      <c r="N809" s="170"/>
      <c r="O809" s="139"/>
    </row>
    <row r="810" spans="1:15">
      <c r="A810" s="78" t="s">
        <v>2333</v>
      </c>
      <c r="B810" s="78" t="s">
        <v>2756</v>
      </c>
      <c r="C810" s="3">
        <v>3636</v>
      </c>
      <c r="D810" s="75" t="s">
        <v>846</v>
      </c>
      <c r="E810" s="103">
        <v>830.16</v>
      </c>
      <c r="F810" s="103">
        <v>0</v>
      </c>
      <c r="G810" s="103">
        <v>0</v>
      </c>
      <c r="H810" s="103">
        <v>0</v>
      </c>
      <c r="I810" s="103">
        <v>0</v>
      </c>
      <c r="J810" s="133">
        <f t="shared" si="14"/>
        <v>830.16</v>
      </c>
      <c r="K810" s="138" t="str">
        <f>IFERROR(VLOOKUP(C810,'CEDARS School FRPL'!$C$4:$H$2392, 6, FALSE), "No")</f>
        <v>No</v>
      </c>
      <c r="L810" s="97">
        <f>VLOOKUP($C810,'CEDARS School FRPL'!$C$4:$G$2348,3,FALSE)</f>
        <v>0.15479999999999999</v>
      </c>
      <c r="N810" s="170"/>
      <c r="O810" s="139"/>
    </row>
    <row r="811" spans="1:15">
      <c r="A811" s="78" t="s">
        <v>2333</v>
      </c>
      <c r="B811" s="78" t="s">
        <v>2756</v>
      </c>
      <c r="C811" s="3">
        <v>4592</v>
      </c>
      <c r="D811" s="75" t="s">
        <v>858</v>
      </c>
      <c r="E811" s="103">
        <v>448.71</v>
      </c>
      <c r="F811" s="103">
        <v>13.86</v>
      </c>
      <c r="G811" s="103">
        <v>0</v>
      </c>
      <c r="H811" s="103">
        <v>0</v>
      </c>
      <c r="I811" s="103">
        <v>0</v>
      </c>
      <c r="J811" s="133">
        <f t="shared" si="14"/>
        <v>462.57</v>
      </c>
      <c r="K811" s="138" t="str">
        <f>IFERROR(VLOOKUP(C811,'CEDARS School FRPL'!$C$4:$H$2392, 6, FALSE), "No")</f>
        <v>No</v>
      </c>
      <c r="L811" s="97">
        <f>VLOOKUP($C811,'CEDARS School FRPL'!$C$4:$G$2348,3,FALSE)</f>
        <v>0.12130000000000001</v>
      </c>
      <c r="N811" s="170"/>
      <c r="O811" s="139"/>
    </row>
    <row r="812" spans="1:15">
      <c r="A812" s="78" t="s">
        <v>2333</v>
      </c>
      <c r="B812" s="78" t="s">
        <v>2756</v>
      </c>
      <c r="C812" s="3">
        <v>5200</v>
      </c>
      <c r="D812" s="75" t="s">
        <v>860</v>
      </c>
      <c r="E812" s="103">
        <v>646.12</v>
      </c>
      <c r="F812" s="103">
        <v>0</v>
      </c>
      <c r="G812" s="103">
        <v>0</v>
      </c>
      <c r="H812" s="103">
        <v>0</v>
      </c>
      <c r="I812" s="103">
        <v>0</v>
      </c>
      <c r="J812" s="133">
        <f t="shared" si="14"/>
        <v>646.12</v>
      </c>
      <c r="K812" s="138" t="str">
        <f>IFERROR(VLOOKUP(C812,'CEDARS School FRPL'!$C$4:$H$2392, 6, FALSE), "No")</f>
        <v>No</v>
      </c>
      <c r="L812" s="97">
        <f>VLOOKUP($C812,'CEDARS School FRPL'!$C$4:$G$2348,3,FALSE)</f>
        <v>7.85E-2</v>
      </c>
      <c r="N812" s="170"/>
      <c r="O812" s="139"/>
    </row>
    <row r="813" spans="1:15">
      <c r="A813" s="78" t="s">
        <v>2333</v>
      </c>
      <c r="B813" s="78" t="s">
        <v>2756</v>
      </c>
      <c r="C813" s="3">
        <v>3879</v>
      </c>
      <c r="D813" s="75" t="s">
        <v>850</v>
      </c>
      <c r="E813" s="103">
        <v>943.27</v>
      </c>
      <c r="F813" s="103">
        <v>0</v>
      </c>
      <c r="G813" s="103">
        <v>0</v>
      </c>
      <c r="H813" s="103">
        <v>0</v>
      </c>
      <c r="I813" s="103">
        <v>0</v>
      </c>
      <c r="J813" s="133">
        <f t="shared" si="14"/>
        <v>943.27</v>
      </c>
      <c r="K813" s="138" t="str">
        <f>IFERROR(VLOOKUP(C813,'CEDARS School FRPL'!$C$4:$H$2392, 6, FALSE), "No")</f>
        <v>No</v>
      </c>
      <c r="L813" s="97">
        <f>VLOOKUP($C813,'CEDARS School FRPL'!$C$4:$G$2348,3,FALSE)</f>
        <v>4.19E-2</v>
      </c>
      <c r="N813" s="170"/>
      <c r="O813" s="139"/>
    </row>
    <row r="814" spans="1:15">
      <c r="A814" s="78" t="s">
        <v>2333</v>
      </c>
      <c r="B814" s="78" t="s">
        <v>2756</v>
      </c>
      <c r="C814" s="3">
        <v>4495</v>
      </c>
      <c r="D814" s="75" t="s">
        <v>856</v>
      </c>
      <c r="E814" s="103">
        <v>1959.43</v>
      </c>
      <c r="F814" s="103">
        <v>0</v>
      </c>
      <c r="G814" s="103">
        <v>243.44</v>
      </c>
      <c r="H814" s="103">
        <v>0</v>
      </c>
      <c r="I814" s="103">
        <v>0</v>
      </c>
      <c r="J814" s="133">
        <f t="shared" si="14"/>
        <v>2202.87</v>
      </c>
      <c r="K814" s="138" t="str">
        <f>IFERROR(VLOOKUP(C814,'CEDARS School FRPL'!$C$4:$H$2392, 6, FALSE), "No")</f>
        <v>No</v>
      </c>
      <c r="L814" s="97">
        <f>VLOOKUP($C814,'CEDARS School FRPL'!$C$4:$G$2348,3,FALSE)</f>
        <v>6.4199999999999993E-2</v>
      </c>
      <c r="N814" s="170"/>
      <c r="O814" s="139"/>
    </row>
    <row r="815" spans="1:15">
      <c r="A815" s="78" t="s">
        <v>2333</v>
      </c>
      <c r="B815" s="78" t="s">
        <v>2756</v>
      </c>
      <c r="C815" s="3">
        <v>3386</v>
      </c>
      <c r="D815" s="75" t="s">
        <v>844</v>
      </c>
      <c r="E815" s="103">
        <v>566.86</v>
      </c>
      <c r="F815" s="103">
        <v>0</v>
      </c>
      <c r="G815" s="103">
        <v>0</v>
      </c>
      <c r="H815" s="103">
        <v>0</v>
      </c>
      <c r="I815" s="103">
        <v>0</v>
      </c>
      <c r="J815" s="133">
        <f t="shared" si="14"/>
        <v>566.86</v>
      </c>
      <c r="K815" s="138" t="str">
        <f>IFERROR(VLOOKUP(C815,'CEDARS School FRPL'!$C$4:$H$2392, 6, FALSE), "No")</f>
        <v>No</v>
      </c>
      <c r="L815" s="97">
        <f>VLOOKUP($C815,'CEDARS School FRPL'!$C$4:$G$2348,3,FALSE)</f>
        <v>8.4199999999999997E-2</v>
      </c>
      <c r="N815" s="170"/>
      <c r="O815" s="139"/>
    </row>
    <row r="816" spans="1:15">
      <c r="A816" s="78" t="s">
        <v>2333</v>
      </c>
      <c r="B816" s="78" t="s">
        <v>2756</v>
      </c>
      <c r="C816" s="3">
        <v>3228</v>
      </c>
      <c r="D816" s="75" t="s">
        <v>842</v>
      </c>
      <c r="E816" s="103">
        <v>526.1</v>
      </c>
      <c r="F816" s="103">
        <v>0</v>
      </c>
      <c r="G816" s="103">
        <v>0</v>
      </c>
      <c r="H816" s="103">
        <v>0</v>
      </c>
      <c r="I816" s="103">
        <v>0</v>
      </c>
      <c r="J816" s="133">
        <f t="shared" si="14"/>
        <v>526.1</v>
      </c>
      <c r="K816" s="138" t="str">
        <f>IFERROR(VLOOKUP(C816,'CEDARS School FRPL'!$C$4:$H$2392, 6, FALSE), "No")</f>
        <v>No</v>
      </c>
      <c r="L816" s="97">
        <f>VLOOKUP($C816,'CEDARS School FRPL'!$C$4:$G$2348,3,FALSE)</f>
        <v>0.1734</v>
      </c>
      <c r="N816" s="170"/>
      <c r="O816" s="139"/>
    </row>
    <row r="817" spans="1:15">
      <c r="A817" s="78" t="s">
        <v>2286</v>
      </c>
      <c r="B817" s="78" t="s">
        <v>2757</v>
      </c>
      <c r="C817" s="3">
        <v>3214</v>
      </c>
      <c r="D817" s="75" t="s">
        <v>401</v>
      </c>
      <c r="E817" s="103">
        <v>46.76</v>
      </c>
      <c r="F817" s="103">
        <v>0</v>
      </c>
      <c r="G817" s="103">
        <v>0.7</v>
      </c>
      <c r="H817" s="103">
        <v>0</v>
      </c>
      <c r="I817" s="103">
        <v>0</v>
      </c>
      <c r="J817" s="133">
        <f t="shared" si="14"/>
        <v>47.46</v>
      </c>
      <c r="K817" s="138" t="str">
        <f>IFERROR(VLOOKUP(C817,'CEDARS School FRPL'!$C$4:$H$2392, 6, FALSE), "No")</f>
        <v>Yes</v>
      </c>
      <c r="L817" s="97">
        <f>VLOOKUP($C817,'CEDARS School FRPL'!$C$4:$G$2348,3,FALSE)</f>
        <v>0.53680000000000005</v>
      </c>
      <c r="N817" s="170"/>
      <c r="O817" s="139"/>
    </row>
    <row r="818" spans="1:15">
      <c r="A818" s="78" t="s">
        <v>2269</v>
      </c>
      <c r="B818" s="78" t="s">
        <v>2758</v>
      </c>
      <c r="C818" s="3">
        <v>2915</v>
      </c>
      <c r="D818" s="75" t="s">
        <v>316</v>
      </c>
      <c r="E818" s="103">
        <v>505.68</v>
      </c>
      <c r="F818" s="103">
        <v>34.26</v>
      </c>
      <c r="G818" s="103">
        <v>0</v>
      </c>
      <c r="H818" s="103">
        <v>0</v>
      </c>
      <c r="I818" s="103">
        <v>0</v>
      </c>
      <c r="J818" s="133">
        <f t="shared" si="14"/>
        <v>539.94000000000005</v>
      </c>
      <c r="K818" s="138" t="str">
        <f>IFERROR(VLOOKUP(C818,'CEDARS School FRPL'!$C$4:$H$2392, 6, FALSE), "No")</f>
        <v>No</v>
      </c>
      <c r="L818" s="97">
        <f>VLOOKUP($C818,'CEDARS School FRPL'!$C$4:$G$2348,3,FALSE)</f>
        <v>0.3301</v>
      </c>
      <c r="N818" s="170"/>
      <c r="O818" s="139"/>
    </row>
    <row r="819" spans="1:15">
      <c r="A819" s="78" t="s">
        <v>2269</v>
      </c>
      <c r="B819" s="78" t="s">
        <v>2758</v>
      </c>
      <c r="C819" s="3">
        <v>5545</v>
      </c>
      <c r="D819" s="75" t="s">
        <v>2977</v>
      </c>
      <c r="E819" s="103">
        <v>322.10000000000002</v>
      </c>
      <c r="F819" s="103">
        <v>0</v>
      </c>
      <c r="G819" s="103">
        <v>36.15</v>
      </c>
      <c r="H819" s="103">
        <v>0</v>
      </c>
      <c r="I819" s="103">
        <v>0</v>
      </c>
      <c r="J819" s="133">
        <f t="shared" si="14"/>
        <v>358.25</v>
      </c>
      <c r="K819" s="138" t="str">
        <f>IFERROR(VLOOKUP(C819,'CEDARS School FRPL'!$C$4:$H$2392, 6, FALSE), "No")</f>
        <v>No</v>
      </c>
      <c r="L819" s="97">
        <f>VLOOKUP($C819,'CEDARS School FRPL'!$C$4:$G$2348,3,FALSE)</f>
        <v>0.3427</v>
      </c>
      <c r="N819" s="170"/>
      <c r="O819" s="139"/>
    </row>
    <row r="820" spans="1:15">
      <c r="A820" s="78" t="s">
        <v>2269</v>
      </c>
      <c r="B820" s="78" t="s">
        <v>2758</v>
      </c>
      <c r="C820" s="3">
        <v>2561</v>
      </c>
      <c r="D820" s="75" t="s">
        <v>2759</v>
      </c>
      <c r="E820" s="103">
        <v>239.59</v>
      </c>
      <c r="F820" s="103">
        <v>0</v>
      </c>
      <c r="G820" s="103">
        <v>0</v>
      </c>
      <c r="H820" s="103">
        <v>0</v>
      </c>
      <c r="I820" s="103">
        <v>0</v>
      </c>
      <c r="J820" s="133">
        <f t="shared" si="14"/>
        <v>239.59</v>
      </c>
      <c r="K820" s="138" t="str">
        <f>IFERROR(VLOOKUP(C820,'CEDARS School FRPL'!$C$4:$H$2392, 6, FALSE), "No")</f>
        <v>No</v>
      </c>
      <c r="L820" s="97">
        <f>VLOOKUP($C820,'CEDARS School FRPL'!$C$4:$G$2348,3,FALSE)</f>
        <v>0.36649999999999999</v>
      </c>
      <c r="N820" s="170"/>
      <c r="O820" s="139"/>
    </row>
    <row r="821" spans="1:15">
      <c r="A821" s="78" t="s">
        <v>2278</v>
      </c>
      <c r="B821" s="78" t="s">
        <v>2760</v>
      </c>
      <c r="C821" s="3">
        <v>2602</v>
      </c>
      <c r="D821" s="75" t="s">
        <v>356</v>
      </c>
      <c r="E821" s="103">
        <v>43.71</v>
      </c>
      <c r="F821" s="103">
        <v>0</v>
      </c>
      <c r="G821" s="103">
        <v>0</v>
      </c>
      <c r="H821" s="103">
        <v>0</v>
      </c>
      <c r="I821" s="103">
        <v>0</v>
      </c>
      <c r="J821" s="133">
        <f t="shared" si="14"/>
        <v>43.71</v>
      </c>
      <c r="K821" s="138" t="str">
        <f>IFERROR(VLOOKUP(C821,'CEDARS School FRPL'!$C$4:$H$2392, 6, FALSE), "No")</f>
        <v>Yes</v>
      </c>
      <c r="L821" s="97">
        <f>VLOOKUP($C821,'CEDARS School FRPL'!$C$4:$G$2348,3,FALSE)</f>
        <v>0.92369999999999997</v>
      </c>
      <c r="N821" s="170"/>
      <c r="O821" s="139"/>
    </row>
    <row r="822" spans="1:15">
      <c r="A822" s="78" t="s">
        <v>2271</v>
      </c>
      <c r="B822" s="78" t="s">
        <v>2761</v>
      </c>
      <c r="C822" s="3">
        <v>3323</v>
      </c>
      <c r="D822" s="75" t="s">
        <v>332</v>
      </c>
      <c r="E822" s="103">
        <v>328.43</v>
      </c>
      <c r="F822" s="103">
        <v>10.57</v>
      </c>
      <c r="G822" s="103">
        <v>0</v>
      </c>
      <c r="H822" s="103">
        <v>0</v>
      </c>
      <c r="I822" s="103">
        <v>0</v>
      </c>
      <c r="J822" s="133">
        <f t="shared" si="14"/>
        <v>339</v>
      </c>
      <c r="K822" s="138" t="str">
        <f>IFERROR(VLOOKUP(C822,'CEDARS School FRPL'!$C$4:$H$2392, 6, FALSE), "No")</f>
        <v>Yes</v>
      </c>
      <c r="L822" s="97">
        <f>VLOOKUP($C822,'CEDARS School FRPL'!$C$4:$G$2348,3,FALSE)</f>
        <v>0.81630000000000003</v>
      </c>
      <c r="N822" s="170"/>
      <c r="O822" s="139"/>
    </row>
    <row r="823" spans="1:15">
      <c r="A823" s="78" t="s">
        <v>2271</v>
      </c>
      <c r="B823" s="78" t="s">
        <v>2761</v>
      </c>
      <c r="C823" s="3">
        <v>3082</v>
      </c>
      <c r="D823" s="75" t="s">
        <v>330</v>
      </c>
      <c r="E823" s="103">
        <v>404.87</v>
      </c>
      <c r="F823" s="103">
        <v>22.36</v>
      </c>
      <c r="G823" s="103">
        <v>0</v>
      </c>
      <c r="H823" s="103">
        <v>0</v>
      </c>
      <c r="I823" s="103">
        <v>0</v>
      </c>
      <c r="J823" s="133">
        <f t="shared" si="14"/>
        <v>427.23</v>
      </c>
      <c r="K823" s="138" t="str">
        <f>IFERROR(VLOOKUP(C823,'CEDARS School FRPL'!$C$4:$H$2392, 6, FALSE), "No")</f>
        <v>Yes</v>
      </c>
      <c r="L823" s="97">
        <f>VLOOKUP($C823,'CEDARS School FRPL'!$C$4:$G$2348,3,FALSE)</f>
        <v>0.58560000000000001</v>
      </c>
      <c r="N823" s="170"/>
      <c r="O823" s="139"/>
    </row>
    <row r="824" spans="1:15">
      <c r="A824" s="78" t="s">
        <v>2271</v>
      </c>
      <c r="B824" s="78" t="s">
        <v>2761</v>
      </c>
      <c r="C824" s="3">
        <v>2913</v>
      </c>
      <c r="D824" s="75" t="s">
        <v>328</v>
      </c>
      <c r="E824" s="103">
        <v>104</v>
      </c>
      <c r="F824" s="103">
        <v>8.7100000000000009</v>
      </c>
      <c r="G824" s="103">
        <v>0</v>
      </c>
      <c r="H824" s="103">
        <v>0</v>
      </c>
      <c r="I824" s="103">
        <v>0</v>
      </c>
      <c r="J824" s="133">
        <f t="shared" si="14"/>
        <v>112.71000000000001</v>
      </c>
      <c r="K824" s="138" t="str">
        <f>IFERROR(VLOOKUP(C824,'CEDARS School FRPL'!$C$4:$H$2392, 6, FALSE), "No")</f>
        <v>No</v>
      </c>
      <c r="L824" s="97">
        <f>VLOOKUP($C824,'CEDARS School FRPL'!$C$4:$G$2348,3,FALSE)</f>
        <v>0.45900000000000002</v>
      </c>
      <c r="N824" s="170"/>
      <c r="O824" s="139"/>
    </row>
    <row r="825" spans="1:15">
      <c r="A825" s="78" t="s">
        <v>2271</v>
      </c>
      <c r="B825" s="78" t="s">
        <v>2761</v>
      </c>
      <c r="C825" s="3">
        <v>3322</v>
      </c>
      <c r="D825" s="75" t="s">
        <v>331</v>
      </c>
      <c r="E825" s="103">
        <v>517.07000000000005</v>
      </c>
      <c r="F825" s="103">
        <v>0</v>
      </c>
      <c r="G825" s="103">
        <v>0</v>
      </c>
      <c r="H825" s="103">
        <v>0</v>
      </c>
      <c r="I825" s="103">
        <v>0</v>
      </c>
      <c r="J825" s="133">
        <f t="shared" si="14"/>
        <v>517.07000000000005</v>
      </c>
      <c r="K825" s="138" t="str">
        <f>IFERROR(VLOOKUP(C825,'CEDARS School FRPL'!$C$4:$H$2392, 6, FALSE), "No")</f>
        <v>Yes</v>
      </c>
      <c r="L825" s="97">
        <f>VLOOKUP($C825,'CEDARS School FRPL'!$C$4:$G$2348,3,FALSE)</f>
        <v>0.58830000000000005</v>
      </c>
      <c r="N825" s="170"/>
      <c r="O825" s="139"/>
    </row>
    <row r="826" spans="1:15">
      <c r="A826" s="78" t="s">
        <v>2271</v>
      </c>
      <c r="B826" s="78" t="s">
        <v>2761</v>
      </c>
      <c r="C826" s="3">
        <v>2916</v>
      </c>
      <c r="D826" s="75" t="s">
        <v>329</v>
      </c>
      <c r="E826" s="103">
        <v>562.79999999999995</v>
      </c>
      <c r="F826" s="103">
        <v>0</v>
      </c>
      <c r="G826" s="103">
        <v>0</v>
      </c>
      <c r="H826" s="103">
        <v>0</v>
      </c>
      <c r="I826" s="103">
        <v>0</v>
      </c>
      <c r="J826" s="133">
        <f t="shared" si="14"/>
        <v>562.79999999999995</v>
      </c>
      <c r="K826" s="138" t="str">
        <f>IFERROR(VLOOKUP(C826,'CEDARS School FRPL'!$C$4:$H$2392, 6, FALSE), "No")</f>
        <v>Yes</v>
      </c>
      <c r="L826" s="97">
        <f>VLOOKUP($C826,'CEDARS School FRPL'!$C$4:$G$2348,3,FALSE)</f>
        <v>0.67620000000000002</v>
      </c>
      <c r="N826" s="170"/>
      <c r="O826" s="139"/>
    </row>
    <row r="827" spans="1:15">
      <c r="A827" t="s">
        <v>2271</v>
      </c>
      <c r="B827" s="78" t="s">
        <v>2761</v>
      </c>
      <c r="C827" s="3">
        <v>5547</v>
      </c>
      <c r="D827" s="75" t="s">
        <v>2978</v>
      </c>
      <c r="E827" s="103">
        <v>0</v>
      </c>
      <c r="F827" s="103">
        <v>0</v>
      </c>
      <c r="G827" s="103">
        <v>0</v>
      </c>
      <c r="H827" s="103">
        <v>31.62</v>
      </c>
      <c r="I827" s="103">
        <v>0</v>
      </c>
      <c r="J827" s="133">
        <f t="shared" si="14"/>
        <v>31.62</v>
      </c>
      <c r="K827" s="138" t="str">
        <f>IFERROR(VLOOKUP(C827,'CEDARS School FRPL'!$C$4:$H$2392, 6, FALSE), "No")</f>
        <v>Yes</v>
      </c>
      <c r="L827" s="97">
        <f>VLOOKUP($C827,'CEDARS School FRPL'!$C$4:$G$2348,3,FALSE)</f>
        <v>0.79910000000000003</v>
      </c>
      <c r="N827" s="170"/>
      <c r="O827" s="139"/>
    </row>
    <row r="828" spans="1:15">
      <c r="A828" s="78" t="s">
        <v>2271</v>
      </c>
      <c r="B828" s="78" t="s">
        <v>2761</v>
      </c>
      <c r="C828" s="3">
        <v>2266</v>
      </c>
      <c r="D828" s="75" t="s">
        <v>325</v>
      </c>
      <c r="E828" s="103">
        <v>1327.45</v>
      </c>
      <c r="F828" s="103">
        <v>0</v>
      </c>
      <c r="G828" s="103">
        <v>82.279999999999987</v>
      </c>
      <c r="H828" s="103">
        <v>0</v>
      </c>
      <c r="I828" s="103">
        <v>0</v>
      </c>
      <c r="J828" s="133">
        <f t="shared" si="14"/>
        <v>1409.73</v>
      </c>
      <c r="K828" s="138" t="str">
        <f>IFERROR(VLOOKUP(C828,'CEDARS School FRPL'!$C$4:$H$2392, 6, FALSE), "No")</f>
        <v>Yes</v>
      </c>
      <c r="L828" s="97">
        <f>VLOOKUP($C828,'CEDARS School FRPL'!$C$4:$G$2348,3,FALSE)</f>
        <v>0.57040000000000002</v>
      </c>
      <c r="N828" s="170"/>
      <c r="O828" s="139"/>
    </row>
    <row r="829" spans="1:15">
      <c r="A829" s="78" t="s">
        <v>2271</v>
      </c>
      <c r="B829" s="78" t="s">
        <v>2761</v>
      </c>
      <c r="C829" s="3">
        <v>5194</v>
      </c>
      <c r="D829" s="75" t="s">
        <v>333</v>
      </c>
      <c r="E829" s="103">
        <v>243.14</v>
      </c>
      <c r="F829" s="103">
        <v>0</v>
      </c>
      <c r="G829" s="103">
        <v>8.99</v>
      </c>
      <c r="H829" s="103">
        <v>0</v>
      </c>
      <c r="I829" s="103">
        <v>0</v>
      </c>
      <c r="J829" s="133">
        <f t="shared" si="14"/>
        <v>252.13</v>
      </c>
      <c r="K829" s="138" t="str">
        <f>IFERROR(VLOOKUP(C829,'CEDARS School FRPL'!$C$4:$H$2392, 6, FALSE), "No")</f>
        <v>Yes</v>
      </c>
      <c r="L829" s="97">
        <f>VLOOKUP($C829,'CEDARS School FRPL'!$C$4:$G$2348,3,FALSE)</f>
        <v>0.62350000000000005</v>
      </c>
      <c r="N829" s="170"/>
      <c r="O829" s="139"/>
    </row>
    <row r="830" spans="1:15">
      <c r="A830" s="78" t="s">
        <v>2271</v>
      </c>
      <c r="B830" s="78" t="s">
        <v>2761</v>
      </c>
      <c r="C830" s="3">
        <v>5675</v>
      </c>
      <c r="D830" s="75" t="s">
        <v>3173</v>
      </c>
      <c r="E830" s="103">
        <v>803.07</v>
      </c>
      <c r="F830" s="103">
        <v>33.36</v>
      </c>
      <c r="G830" s="103">
        <v>0</v>
      </c>
      <c r="H830" s="103">
        <v>0</v>
      </c>
      <c r="I830" s="103">
        <v>0</v>
      </c>
      <c r="J830" s="133">
        <f t="shared" si="14"/>
        <v>836.43000000000006</v>
      </c>
      <c r="K830" s="138" t="str">
        <f>IFERROR(VLOOKUP(C830,'CEDARS School FRPL'!$C$4:$H$2392, 6, FALSE), "No")</f>
        <v>Yes</v>
      </c>
      <c r="L830" s="97">
        <f>VLOOKUP($C830,'CEDARS School FRPL'!$C$4:$G$2348,3,FALSE)</f>
        <v>0.62309999999999999</v>
      </c>
      <c r="N830" s="170"/>
      <c r="O830" s="139"/>
    </row>
    <row r="831" spans="1:15">
      <c r="A831" s="78" t="s">
        <v>2271</v>
      </c>
      <c r="B831" s="78" t="s">
        <v>2761</v>
      </c>
      <c r="C831" s="3">
        <v>1934</v>
      </c>
      <c r="D831" s="75" t="s">
        <v>324</v>
      </c>
      <c r="E831" s="103">
        <v>9</v>
      </c>
      <c r="F831" s="103">
        <v>0</v>
      </c>
      <c r="G831" s="103">
        <v>0</v>
      </c>
      <c r="H831" s="103">
        <v>0</v>
      </c>
      <c r="I831" s="103">
        <v>0</v>
      </c>
      <c r="J831" s="133">
        <f t="shared" si="14"/>
        <v>9</v>
      </c>
      <c r="K831" s="138" t="str">
        <f>IFERROR(VLOOKUP(C831,'CEDARS School FRPL'!$C$4:$H$2392, 6, FALSE), "No")</f>
        <v>Yes</v>
      </c>
      <c r="L831" s="97">
        <f>VLOOKUP($C831,'CEDARS School FRPL'!$C$4:$G$2348,3,FALSE)</f>
        <v>0.74170000000000003</v>
      </c>
      <c r="N831" s="170"/>
      <c r="O831" s="139"/>
    </row>
    <row r="832" spans="1:15">
      <c r="A832" s="78" t="s">
        <v>2271</v>
      </c>
      <c r="B832" s="78" t="s">
        <v>2761</v>
      </c>
      <c r="C832" s="3">
        <v>2596</v>
      </c>
      <c r="D832" s="75" t="s">
        <v>326</v>
      </c>
      <c r="E832" s="103">
        <v>167.71</v>
      </c>
      <c r="F832" s="103">
        <v>0</v>
      </c>
      <c r="G832" s="103">
        <v>0</v>
      </c>
      <c r="H832" s="103">
        <v>0</v>
      </c>
      <c r="I832" s="103">
        <v>0</v>
      </c>
      <c r="J832" s="133">
        <f t="shared" si="14"/>
        <v>167.71</v>
      </c>
      <c r="K832" s="138" t="str">
        <f>IFERROR(VLOOKUP(C832,'CEDARS School FRPL'!$C$4:$H$2392, 6, FALSE), "No")</f>
        <v>No</v>
      </c>
      <c r="L832" s="97">
        <f>VLOOKUP($C832,'CEDARS School FRPL'!$C$4:$G$2348,3,FALSE)</f>
        <v>0.43070000000000003</v>
      </c>
      <c r="N832" s="170"/>
      <c r="O832" s="139"/>
    </row>
    <row r="833" spans="1:15">
      <c r="A833" t="s">
        <v>2271</v>
      </c>
      <c r="B833" s="78" t="s">
        <v>2761</v>
      </c>
      <c r="C833" s="3">
        <v>5076</v>
      </c>
      <c r="D833" s="75" t="s">
        <v>135</v>
      </c>
      <c r="E833" s="103">
        <v>0</v>
      </c>
      <c r="F833" s="103">
        <v>0</v>
      </c>
      <c r="G833" s="103">
        <v>0</v>
      </c>
      <c r="H833" s="103">
        <v>0</v>
      </c>
      <c r="I833" s="103">
        <v>0</v>
      </c>
      <c r="J833" s="133">
        <f t="shared" si="14"/>
        <v>0</v>
      </c>
      <c r="K833" s="138" t="str">
        <f>IFERROR(VLOOKUP(C833,'CEDARS School FRPL'!$C$4:$H$2392, 6, FALSE), "No")</f>
        <v>No</v>
      </c>
      <c r="L833" s="97">
        <f>VLOOKUP($C833,'CEDARS School FRPL'!$C$4:$G$2348,3,FALSE)</f>
        <v>0.16669999999999999</v>
      </c>
      <c r="N833" s="170"/>
      <c r="O833" s="139"/>
    </row>
    <row r="834" spans="1:15">
      <c r="A834" s="78" t="s">
        <v>2271</v>
      </c>
      <c r="B834" s="78" t="s">
        <v>2761</v>
      </c>
      <c r="C834" s="3">
        <v>2624</v>
      </c>
      <c r="D834" s="75" t="s">
        <v>327</v>
      </c>
      <c r="E834" s="103">
        <v>321.05</v>
      </c>
      <c r="F834" s="103">
        <v>10.29</v>
      </c>
      <c r="G834" s="103">
        <v>0</v>
      </c>
      <c r="H834" s="103">
        <v>0</v>
      </c>
      <c r="I834" s="103">
        <v>0</v>
      </c>
      <c r="J834" s="133">
        <f t="shared" si="14"/>
        <v>331.34000000000003</v>
      </c>
      <c r="K834" s="138" t="str">
        <f>IFERROR(VLOOKUP(C834,'CEDARS School FRPL'!$C$4:$H$2392, 6, FALSE), "No")</f>
        <v>Yes</v>
      </c>
      <c r="L834" s="97">
        <f>VLOOKUP($C834,'CEDARS School FRPL'!$C$4:$G$2348,3,FALSE)</f>
        <v>0.8387</v>
      </c>
      <c r="N834" s="170"/>
      <c r="O834" s="139"/>
    </row>
    <row r="835" spans="1:15">
      <c r="A835" s="78" t="s">
        <v>2236</v>
      </c>
      <c r="B835" s="78" t="s">
        <v>2762</v>
      </c>
      <c r="C835" s="3">
        <v>4418</v>
      </c>
      <c r="D835" s="75" t="s">
        <v>52</v>
      </c>
      <c r="E835" s="103">
        <v>634.29</v>
      </c>
      <c r="F835" s="103">
        <v>8.57</v>
      </c>
      <c r="G835" s="103">
        <v>0</v>
      </c>
      <c r="H835" s="103">
        <v>0</v>
      </c>
      <c r="I835" s="103">
        <v>0</v>
      </c>
      <c r="J835" s="133">
        <f t="shared" si="14"/>
        <v>642.86</v>
      </c>
      <c r="K835" s="138" t="str">
        <f>IFERROR(VLOOKUP(C835,'CEDARS School FRPL'!$C$4:$H$2392, 6, FALSE), "No")</f>
        <v>Yes</v>
      </c>
      <c r="L835" s="97">
        <f>VLOOKUP($C835,'CEDARS School FRPL'!$C$4:$G$2348,3,FALSE)</f>
        <v>0.93240000000000001</v>
      </c>
      <c r="N835" s="170"/>
      <c r="O835" s="139"/>
    </row>
    <row r="836" spans="1:15">
      <c r="A836" s="78" t="s">
        <v>2236</v>
      </c>
      <c r="B836" s="78" t="s">
        <v>2762</v>
      </c>
      <c r="C836" s="3">
        <v>5520</v>
      </c>
      <c r="D836" s="75" t="s">
        <v>2968</v>
      </c>
      <c r="E836" s="103">
        <v>753.76</v>
      </c>
      <c r="F836" s="103">
        <v>0</v>
      </c>
      <c r="G836" s="103">
        <v>0</v>
      </c>
      <c r="H836" s="103">
        <v>0</v>
      </c>
      <c r="I836" s="103">
        <v>0</v>
      </c>
      <c r="J836" s="133">
        <f t="shared" ref="J836:J899" si="15">SUM(E836:I836)</f>
        <v>753.76</v>
      </c>
      <c r="K836" s="138" t="str">
        <f>IFERROR(VLOOKUP(C836,'CEDARS School FRPL'!$C$4:$H$2392, 6, FALSE), "No")</f>
        <v>No</v>
      </c>
      <c r="L836" s="97">
        <f>VLOOKUP($C836,'CEDARS School FRPL'!$C$4:$G$2348,3,FALSE)</f>
        <v>0.23849999999999999</v>
      </c>
      <c r="N836" s="170"/>
      <c r="O836" s="139"/>
    </row>
    <row r="837" spans="1:15">
      <c r="A837" s="78" t="s">
        <v>2236</v>
      </c>
      <c r="B837" s="78" t="s">
        <v>2762</v>
      </c>
      <c r="C837" s="3">
        <v>4072</v>
      </c>
      <c r="D837" s="75" t="s">
        <v>47</v>
      </c>
      <c r="E837" s="103">
        <v>367.02</v>
      </c>
      <c r="F837" s="103">
        <v>0</v>
      </c>
      <c r="G837" s="103">
        <v>0</v>
      </c>
      <c r="H837" s="103">
        <v>0</v>
      </c>
      <c r="I837" s="103">
        <v>0</v>
      </c>
      <c r="J837" s="133">
        <f t="shared" si="15"/>
        <v>367.02</v>
      </c>
      <c r="K837" s="138" t="str">
        <f>IFERROR(VLOOKUP(C837,'CEDARS School FRPL'!$C$4:$H$2392, 6, FALSE), "No")</f>
        <v>Yes</v>
      </c>
      <c r="L837" s="97">
        <f>VLOOKUP($C837,'CEDARS School FRPL'!$C$4:$G$2348,3,FALSE)</f>
        <v>0.66759999999999997</v>
      </c>
      <c r="N837" s="170"/>
      <c r="O837" s="139"/>
    </row>
    <row r="838" spans="1:15">
      <c r="A838" s="78" t="s">
        <v>2236</v>
      </c>
      <c r="B838" s="78" t="s">
        <v>2762</v>
      </c>
      <c r="C838" s="3">
        <v>4202</v>
      </c>
      <c r="D838" s="75" t="s">
        <v>51</v>
      </c>
      <c r="E838" s="103">
        <v>533.73</v>
      </c>
      <c r="F838" s="103">
        <v>0</v>
      </c>
      <c r="G838" s="103">
        <v>0</v>
      </c>
      <c r="H838" s="103">
        <v>0</v>
      </c>
      <c r="I838" s="103">
        <v>0</v>
      </c>
      <c r="J838" s="133">
        <f t="shared" si="15"/>
        <v>533.73</v>
      </c>
      <c r="K838" s="138" t="str">
        <f>IFERROR(VLOOKUP(C838,'CEDARS School FRPL'!$C$4:$H$2392, 6, FALSE), "No")</f>
        <v>Yes</v>
      </c>
      <c r="L838" s="97">
        <f>VLOOKUP($C838,'CEDARS School FRPL'!$C$4:$G$2348,3,FALSE)</f>
        <v>0.60470000000000002</v>
      </c>
      <c r="N838" s="170"/>
      <c r="O838" s="139"/>
    </row>
    <row r="839" spans="1:15">
      <c r="A839" s="78" t="s">
        <v>2236</v>
      </c>
      <c r="B839" s="78" t="s">
        <v>2762</v>
      </c>
      <c r="C839" s="3">
        <v>5439</v>
      </c>
      <c r="D839" s="75" t="s">
        <v>59</v>
      </c>
      <c r="E839" s="103">
        <v>914.87</v>
      </c>
      <c r="F839" s="103">
        <v>0</v>
      </c>
      <c r="G839" s="103">
        <v>0</v>
      </c>
      <c r="H839" s="103">
        <v>0</v>
      </c>
      <c r="I839" s="103">
        <v>0</v>
      </c>
      <c r="J839" s="133">
        <f t="shared" si="15"/>
        <v>914.87</v>
      </c>
      <c r="K839" s="138" t="str">
        <f>IFERROR(VLOOKUP(C839,'CEDARS School FRPL'!$C$4:$H$2392, 6, FALSE), "No")</f>
        <v>Yes</v>
      </c>
      <c r="L839" s="97">
        <f>VLOOKUP($C839,'CEDARS School FRPL'!$C$4:$G$2348,3,FALSE)</f>
        <v>0.50819999999999999</v>
      </c>
      <c r="N839" s="170"/>
      <c r="O839" s="139"/>
    </row>
    <row r="840" spans="1:15">
      <c r="A840" s="78" t="s">
        <v>2236</v>
      </c>
      <c r="B840" s="78" t="s">
        <v>2762</v>
      </c>
      <c r="C840" s="3">
        <v>5220</v>
      </c>
      <c r="D840" s="75" t="s">
        <v>57</v>
      </c>
      <c r="E840" s="103">
        <v>448.35</v>
      </c>
      <c r="F840" s="103">
        <v>0</v>
      </c>
      <c r="G840" s="103">
        <v>0</v>
      </c>
      <c r="H840" s="103">
        <v>0</v>
      </c>
      <c r="I840" s="103">
        <v>0</v>
      </c>
      <c r="J840" s="133">
        <f t="shared" si="15"/>
        <v>448.35</v>
      </c>
      <c r="K840" s="138" t="str">
        <f>IFERROR(VLOOKUP(C840,'CEDARS School FRPL'!$C$4:$H$2392, 6, FALSE), "No")</f>
        <v>No</v>
      </c>
      <c r="L840" s="97">
        <f>VLOOKUP($C840,'CEDARS School FRPL'!$C$4:$G$2348,3,FALSE)</f>
        <v>0.20269999999999999</v>
      </c>
      <c r="N840" s="170"/>
      <c r="O840" s="139"/>
    </row>
    <row r="841" spans="1:15">
      <c r="A841" s="78" t="s">
        <v>2236</v>
      </c>
      <c r="B841" s="78" t="s">
        <v>2762</v>
      </c>
      <c r="C841" s="3">
        <v>4028</v>
      </c>
      <c r="D841" s="75" t="s">
        <v>46</v>
      </c>
      <c r="E841" s="103">
        <v>890.21</v>
      </c>
      <c r="F841" s="103">
        <v>0</v>
      </c>
      <c r="G841" s="103">
        <v>0</v>
      </c>
      <c r="H841" s="103">
        <v>0</v>
      </c>
      <c r="I841" s="103">
        <v>0</v>
      </c>
      <c r="J841" s="133">
        <f t="shared" si="15"/>
        <v>890.21</v>
      </c>
      <c r="K841" s="138" t="str">
        <f>IFERROR(VLOOKUP(C841,'CEDARS School FRPL'!$C$4:$H$2392, 6, FALSE), "No")</f>
        <v>No</v>
      </c>
      <c r="L841" s="97">
        <f>VLOOKUP($C841,'CEDARS School FRPL'!$C$4:$G$2348,3,FALSE)</f>
        <v>0.27729999999999999</v>
      </c>
      <c r="N841" s="170"/>
      <c r="O841" s="139"/>
    </row>
    <row r="842" spans="1:15">
      <c r="A842" s="78" t="s">
        <v>2236</v>
      </c>
      <c r="B842" s="78" t="s">
        <v>2762</v>
      </c>
      <c r="C842" s="3">
        <v>2824</v>
      </c>
      <c r="D842" s="75" t="s">
        <v>36</v>
      </c>
      <c r="E842" s="103">
        <v>480.31</v>
      </c>
      <c r="F842" s="103">
        <v>0</v>
      </c>
      <c r="G842" s="103">
        <v>0</v>
      </c>
      <c r="H842" s="103">
        <v>0</v>
      </c>
      <c r="I842" s="103">
        <v>0</v>
      </c>
      <c r="J842" s="133">
        <f t="shared" si="15"/>
        <v>480.31</v>
      </c>
      <c r="K842" s="138" t="str">
        <f>IFERROR(VLOOKUP(C842,'CEDARS School FRPL'!$C$4:$H$2392, 6, FALSE), "No")</f>
        <v>Yes</v>
      </c>
      <c r="L842" s="97">
        <f>VLOOKUP($C842,'CEDARS School FRPL'!$C$4:$G$2348,3,FALSE)</f>
        <v>0.85550000000000004</v>
      </c>
      <c r="N842" s="170"/>
      <c r="O842" s="139"/>
    </row>
    <row r="843" spans="1:15">
      <c r="A843" s="78" t="s">
        <v>2236</v>
      </c>
      <c r="B843" s="78" t="s">
        <v>2762</v>
      </c>
      <c r="C843" s="3">
        <v>3315</v>
      </c>
      <c r="D843" s="75" t="s">
        <v>42</v>
      </c>
      <c r="E843" s="103">
        <v>343.43</v>
      </c>
      <c r="F843" s="103">
        <v>0</v>
      </c>
      <c r="G843" s="103">
        <v>0</v>
      </c>
      <c r="H843" s="103">
        <v>0</v>
      </c>
      <c r="I843" s="103">
        <v>0</v>
      </c>
      <c r="J843" s="133">
        <f t="shared" si="15"/>
        <v>343.43</v>
      </c>
      <c r="K843" s="138" t="str">
        <f>IFERROR(VLOOKUP(C843,'CEDARS School FRPL'!$C$4:$H$2392, 6, FALSE), "No")</f>
        <v>Yes</v>
      </c>
      <c r="L843" s="97">
        <f>VLOOKUP($C843,'CEDARS School FRPL'!$C$4:$G$2348,3,FALSE)</f>
        <v>0.8054</v>
      </c>
      <c r="N843" s="170"/>
      <c r="O843" s="139"/>
    </row>
    <row r="844" spans="1:15">
      <c r="A844" s="78" t="s">
        <v>2236</v>
      </c>
      <c r="B844" s="78" t="s">
        <v>2762</v>
      </c>
      <c r="C844" s="3">
        <v>5727</v>
      </c>
      <c r="D844" s="75" t="s">
        <v>3174</v>
      </c>
      <c r="E844" s="103">
        <v>130.47999999999999</v>
      </c>
      <c r="F844" s="103">
        <v>0</v>
      </c>
      <c r="G844" s="103">
        <v>3.06</v>
      </c>
      <c r="H844" s="103">
        <v>0</v>
      </c>
      <c r="I844" s="103">
        <v>0</v>
      </c>
      <c r="J844" s="133">
        <f t="shared" si="15"/>
        <v>133.54</v>
      </c>
      <c r="K844" s="138" t="str">
        <f>IFERROR(VLOOKUP(C844,'CEDARS School FRPL'!$C$4:$H$2392, 6, FALSE), "No")</f>
        <v>Yes</v>
      </c>
      <c r="L844" s="97">
        <f>VLOOKUP($C844,'CEDARS School FRPL'!$C$4:$G$2348,3,FALSE)</f>
        <v>0.60340000000000005</v>
      </c>
      <c r="N844" s="170"/>
      <c r="O844" s="139"/>
    </row>
    <row r="845" spans="1:15">
      <c r="A845" s="78" t="s">
        <v>2236</v>
      </c>
      <c r="B845" s="78" t="s">
        <v>2762</v>
      </c>
      <c r="C845" s="3">
        <v>5521</v>
      </c>
      <c r="D845" s="75" t="s">
        <v>2969</v>
      </c>
      <c r="E845" s="103">
        <v>604.42999999999995</v>
      </c>
      <c r="F845" s="103">
        <v>0</v>
      </c>
      <c r="G845" s="103">
        <v>0</v>
      </c>
      <c r="H845" s="103">
        <v>0</v>
      </c>
      <c r="I845" s="103">
        <v>0</v>
      </c>
      <c r="J845" s="133">
        <f t="shared" si="15"/>
        <v>604.42999999999995</v>
      </c>
      <c r="K845" s="138" t="str">
        <f>IFERROR(VLOOKUP(C845,'CEDARS School FRPL'!$C$4:$H$2392, 6, FALSE), "No")</f>
        <v>Yes</v>
      </c>
      <c r="L845" s="97">
        <f>VLOOKUP($C845,'CEDARS School FRPL'!$C$4:$G$2348,3,FALSE)</f>
        <v>0.69640000000000002</v>
      </c>
      <c r="N845" s="170"/>
      <c r="O845" s="139"/>
    </row>
    <row r="846" spans="1:15">
      <c r="A846" s="78" t="s">
        <v>2236</v>
      </c>
      <c r="B846" s="78" t="s">
        <v>2762</v>
      </c>
      <c r="C846" s="3">
        <v>3077</v>
      </c>
      <c r="D846" s="75" t="s">
        <v>39</v>
      </c>
      <c r="E846" s="103">
        <v>454.47</v>
      </c>
      <c r="F846" s="103">
        <v>0</v>
      </c>
      <c r="G846" s="103">
        <v>0</v>
      </c>
      <c r="H846" s="103">
        <v>0</v>
      </c>
      <c r="I846" s="103">
        <v>0</v>
      </c>
      <c r="J846" s="133">
        <f t="shared" si="15"/>
        <v>454.47</v>
      </c>
      <c r="K846" s="138" t="str">
        <f>IFERROR(VLOOKUP(C846,'CEDARS School FRPL'!$C$4:$H$2392, 6, FALSE), "No")</f>
        <v>Yes</v>
      </c>
      <c r="L846" s="97">
        <f>VLOOKUP($C846,'CEDARS School FRPL'!$C$4:$G$2348,3,FALSE)</f>
        <v>0.78839999999999999</v>
      </c>
      <c r="N846" s="170"/>
      <c r="O846" s="139"/>
    </row>
    <row r="847" spans="1:15">
      <c r="A847" s="78" t="s">
        <v>2236</v>
      </c>
      <c r="B847" s="78" t="s">
        <v>2762</v>
      </c>
      <c r="C847" s="3">
        <v>3267</v>
      </c>
      <c r="D847" s="75" t="s">
        <v>41</v>
      </c>
      <c r="E847" s="103">
        <v>715.29</v>
      </c>
      <c r="F847" s="103">
        <v>0</v>
      </c>
      <c r="G847" s="103">
        <v>0</v>
      </c>
      <c r="H847" s="103">
        <v>0</v>
      </c>
      <c r="I847" s="103">
        <v>0</v>
      </c>
      <c r="J847" s="133">
        <f t="shared" si="15"/>
        <v>715.29</v>
      </c>
      <c r="K847" s="138" t="str">
        <f>IFERROR(VLOOKUP(C847,'CEDARS School FRPL'!$C$4:$H$2392, 6, FALSE), "No")</f>
        <v>Yes</v>
      </c>
      <c r="L847" s="97">
        <f>VLOOKUP($C847,'CEDARS School FRPL'!$C$4:$G$2348,3,FALSE)</f>
        <v>0.82840000000000003</v>
      </c>
      <c r="N847" s="170"/>
      <c r="O847" s="139"/>
    </row>
    <row r="848" spans="1:15">
      <c r="A848" s="78" t="s">
        <v>2236</v>
      </c>
      <c r="B848" s="78" t="s">
        <v>2762</v>
      </c>
      <c r="C848" s="3">
        <v>4429</v>
      </c>
      <c r="D848" s="75" t="s">
        <v>53</v>
      </c>
      <c r="E848" s="103">
        <v>856.86</v>
      </c>
      <c r="F848" s="103">
        <v>0</v>
      </c>
      <c r="G848" s="103">
        <v>0</v>
      </c>
      <c r="H848" s="103">
        <v>0</v>
      </c>
      <c r="I848" s="103">
        <v>0</v>
      </c>
      <c r="J848" s="133">
        <f t="shared" si="15"/>
        <v>856.86</v>
      </c>
      <c r="K848" s="138" t="str">
        <f>IFERROR(VLOOKUP(C848,'CEDARS School FRPL'!$C$4:$H$2392, 6, FALSE), "No")</f>
        <v>Yes</v>
      </c>
      <c r="L848" s="97">
        <f>VLOOKUP($C848,'CEDARS School FRPL'!$C$4:$G$2348,3,FALSE)</f>
        <v>0.61970000000000003</v>
      </c>
      <c r="N848" s="170"/>
      <c r="O848" s="139"/>
    </row>
    <row r="849" spans="1:15">
      <c r="A849" s="78" t="s">
        <v>2236</v>
      </c>
      <c r="B849" s="78" t="s">
        <v>2762</v>
      </c>
      <c r="C849" s="3">
        <v>3731</v>
      </c>
      <c r="D849" s="75" t="s">
        <v>45</v>
      </c>
      <c r="E849" s="103">
        <v>1659.52</v>
      </c>
      <c r="F849" s="103">
        <v>0</v>
      </c>
      <c r="G849" s="103">
        <v>186.96</v>
      </c>
      <c r="H849" s="103">
        <v>0</v>
      </c>
      <c r="I849" s="103">
        <v>0</v>
      </c>
      <c r="J849" s="133">
        <f t="shared" si="15"/>
        <v>1846.48</v>
      </c>
      <c r="K849" s="138" t="str">
        <f>IFERROR(VLOOKUP(C849,'CEDARS School FRPL'!$C$4:$H$2392, 6, FALSE), "No")</f>
        <v>No</v>
      </c>
      <c r="L849" s="97">
        <f>VLOOKUP($C849,'CEDARS School FRPL'!$C$4:$G$2348,3,FALSE)</f>
        <v>0.42120000000000002</v>
      </c>
      <c r="N849" s="170"/>
      <c r="O849" s="139"/>
    </row>
    <row r="850" spans="1:15">
      <c r="A850" s="78" t="s">
        <v>2236</v>
      </c>
      <c r="B850" s="78" t="s">
        <v>2762</v>
      </c>
      <c r="C850" s="3">
        <v>2826</v>
      </c>
      <c r="D850" s="75" t="s">
        <v>38</v>
      </c>
      <c r="E850" s="103">
        <v>1755.2</v>
      </c>
      <c r="F850" s="103">
        <v>0</v>
      </c>
      <c r="G850" s="103">
        <v>106.94</v>
      </c>
      <c r="H850" s="103">
        <v>0</v>
      </c>
      <c r="I850" s="103">
        <v>0</v>
      </c>
      <c r="J850" s="133">
        <f t="shared" si="15"/>
        <v>1862.14</v>
      </c>
      <c r="K850" s="138" t="str">
        <f>IFERROR(VLOOKUP(C850,'CEDARS School FRPL'!$C$4:$H$2392, 6, FALSE), "No")</f>
        <v>Yes</v>
      </c>
      <c r="L850" s="97">
        <f>VLOOKUP($C850,'CEDARS School FRPL'!$C$4:$G$2348,3,FALSE)</f>
        <v>0.68979999999999997</v>
      </c>
      <c r="N850" s="170"/>
      <c r="O850" s="139"/>
    </row>
    <row r="851" spans="1:15">
      <c r="A851" s="78" t="s">
        <v>2236</v>
      </c>
      <c r="B851" s="78" t="s">
        <v>2762</v>
      </c>
      <c r="C851" s="3">
        <v>1884</v>
      </c>
      <c r="D851" s="75" t="s">
        <v>34</v>
      </c>
      <c r="E851" s="103">
        <v>156.88999999999999</v>
      </c>
      <c r="F851" s="103">
        <v>0</v>
      </c>
      <c r="G851" s="103">
        <v>0.28000000000000003</v>
      </c>
      <c r="H851" s="103">
        <v>83.43</v>
      </c>
      <c r="I851" s="103">
        <v>0</v>
      </c>
      <c r="J851" s="133">
        <f t="shared" si="15"/>
        <v>240.6</v>
      </c>
      <c r="K851" s="138" t="str">
        <f>IFERROR(VLOOKUP(C851,'CEDARS School FRPL'!$C$4:$H$2392, 6, FALSE), "No")</f>
        <v>Yes</v>
      </c>
      <c r="L851" s="97">
        <f>VLOOKUP($C851,'CEDARS School FRPL'!$C$4:$G$2348,3,FALSE)</f>
        <v>0.66690000000000005</v>
      </c>
      <c r="N851" s="170"/>
      <c r="O851" s="139"/>
    </row>
    <row r="852" spans="1:15">
      <c r="A852" s="78" t="s">
        <v>2236</v>
      </c>
      <c r="B852" s="78" t="s">
        <v>2762</v>
      </c>
      <c r="C852" s="3">
        <v>4181</v>
      </c>
      <c r="D852" s="75" t="s">
        <v>50</v>
      </c>
      <c r="E852" s="103">
        <v>407.62</v>
      </c>
      <c r="F852" s="103">
        <v>0</v>
      </c>
      <c r="G852" s="103">
        <v>0</v>
      </c>
      <c r="H852" s="103">
        <v>0</v>
      </c>
      <c r="I852" s="103">
        <v>0</v>
      </c>
      <c r="J852" s="133">
        <f t="shared" si="15"/>
        <v>407.62</v>
      </c>
      <c r="K852" s="138" t="str">
        <f>IFERROR(VLOOKUP(C852,'CEDARS School FRPL'!$C$4:$H$2392, 6, FALSE), "No")</f>
        <v>Yes</v>
      </c>
      <c r="L852" s="97">
        <f>VLOOKUP($C852,'CEDARS School FRPL'!$C$4:$G$2348,3,FALSE)</f>
        <v>0.60070000000000001</v>
      </c>
      <c r="N852" s="170"/>
      <c r="O852" s="139"/>
    </row>
    <row r="853" spans="1:15">
      <c r="A853" s="78" t="s">
        <v>2236</v>
      </c>
      <c r="B853" s="78" t="s">
        <v>2762</v>
      </c>
      <c r="C853" s="3">
        <v>1941</v>
      </c>
      <c r="D853" s="75" t="s">
        <v>35</v>
      </c>
      <c r="E853" s="103">
        <v>440.01</v>
      </c>
      <c r="F853" s="103">
        <v>0</v>
      </c>
      <c r="G853" s="103">
        <v>12.65</v>
      </c>
      <c r="H853" s="103">
        <v>0</v>
      </c>
      <c r="I853" s="103">
        <v>0</v>
      </c>
      <c r="J853" s="133">
        <f t="shared" si="15"/>
        <v>452.65999999999997</v>
      </c>
      <c r="K853" s="138" t="str">
        <f>IFERROR(VLOOKUP(C853,'CEDARS School FRPL'!$C$4:$H$2392, 6, FALSE), "No")</f>
        <v>No</v>
      </c>
      <c r="L853" s="97">
        <f>VLOOKUP($C853,'CEDARS School FRPL'!$C$4:$G$2348,3,FALSE)</f>
        <v>0.37980000000000003</v>
      </c>
      <c r="N853" s="170"/>
      <c r="O853" s="139"/>
    </row>
    <row r="854" spans="1:15">
      <c r="A854" s="78" t="s">
        <v>2236</v>
      </c>
      <c r="B854" s="78" t="s">
        <v>2762</v>
      </c>
      <c r="C854" s="3">
        <v>3472</v>
      </c>
      <c r="D854" s="75" t="s">
        <v>44</v>
      </c>
      <c r="E854" s="103">
        <v>694.09</v>
      </c>
      <c r="F854" s="103">
        <v>0</v>
      </c>
      <c r="G854" s="103">
        <v>0</v>
      </c>
      <c r="H854" s="103">
        <v>0</v>
      </c>
      <c r="I854" s="103">
        <v>0</v>
      </c>
      <c r="J854" s="133">
        <f t="shared" si="15"/>
        <v>694.09</v>
      </c>
      <c r="K854" s="138" t="str">
        <f>IFERROR(VLOOKUP(C854,'CEDARS School FRPL'!$C$4:$H$2392, 6, FALSE), "No")</f>
        <v>Yes</v>
      </c>
      <c r="L854" s="97">
        <f>VLOOKUP($C854,'CEDARS School FRPL'!$C$4:$G$2348,3,FALSE)</f>
        <v>0.88959999999999995</v>
      </c>
      <c r="N854" s="170"/>
      <c r="O854" s="139"/>
    </row>
    <row r="855" spans="1:15">
      <c r="A855" s="78" t="s">
        <v>2236</v>
      </c>
      <c r="B855" s="78" t="s">
        <v>2762</v>
      </c>
      <c r="C855" s="3">
        <v>5106</v>
      </c>
      <c r="D855" s="75" t="s">
        <v>56</v>
      </c>
      <c r="E855" s="103">
        <v>53.98</v>
      </c>
      <c r="F855" s="103">
        <v>0</v>
      </c>
      <c r="G855" s="103">
        <v>1.77</v>
      </c>
      <c r="H855" s="103">
        <v>0</v>
      </c>
      <c r="I855" s="103">
        <v>0</v>
      </c>
      <c r="J855" s="133">
        <f t="shared" si="15"/>
        <v>55.75</v>
      </c>
      <c r="K855" s="138" t="str">
        <f>IFERROR(VLOOKUP(C855,'CEDARS School FRPL'!$C$4:$H$2392, 6, FALSE), "No")</f>
        <v>Yes</v>
      </c>
      <c r="L855" s="97">
        <f>VLOOKUP($C855,'CEDARS School FRPL'!$C$4:$G$2348,3,FALSE)</f>
        <v>0.59899999999999998</v>
      </c>
      <c r="N855" s="170"/>
      <c r="O855" s="139"/>
    </row>
    <row r="856" spans="1:15">
      <c r="A856" s="78" t="s">
        <v>2236</v>
      </c>
      <c r="B856" s="78" t="s">
        <v>2762</v>
      </c>
      <c r="C856" s="3">
        <v>4446</v>
      </c>
      <c r="D856" s="75" t="s">
        <v>54</v>
      </c>
      <c r="E856" s="103">
        <v>323.39999999999998</v>
      </c>
      <c r="F856" s="103">
        <v>0</v>
      </c>
      <c r="G856" s="103">
        <v>0</v>
      </c>
      <c r="H856" s="103">
        <v>0</v>
      </c>
      <c r="I856" s="103">
        <v>0</v>
      </c>
      <c r="J856" s="133">
        <f t="shared" si="15"/>
        <v>323.39999999999998</v>
      </c>
      <c r="K856" s="138" t="str">
        <f>IFERROR(VLOOKUP(C856,'CEDARS School FRPL'!$C$4:$H$2392, 6, FALSE), "No")</f>
        <v>No</v>
      </c>
      <c r="L856" s="97">
        <f>VLOOKUP($C856,'CEDARS School FRPL'!$C$4:$G$2348,3,FALSE)</f>
        <v>0.35420000000000001</v>
      </c>
      <c r="N856" s="170"/>
      <c r="O856" s="139"/>
    </row>
    <row r="857" spans="1:15">
      <c r="A857" s="78" t="s">
        <v>2236</v>
      </c>
      <c r="B857" s="78" t="s">
        <v>2762</v>
      </c>
      <c r="C857" s="3">
        <v>5438</v>
      </c>
      <c r="D857" s="75" t="s">
        <v>58</v>
      </c>
      <c r="E857" s="103">
        <v>653.1</v>
      </c>
      <c r="F857" s="103">
        <v>0</v>
      </c>
      <c r="G857" s="103">
        <v>0</v>
      </c>
      <c r="H857" s="103">
        <v>0</v>
      </c>
      <c r="I857" s="103">
        <v>0</v>
      </c>
      <c r="J857" s="133">
        <f t="shared" si="15"/>
        <v>653.1</v>
      </c>
      <c r="K857" s="138" t="str">
        <f>IFERROR(VLOOKUP(C857,'CEDARS School FRPL'!$C$4:$H$2392, 6, FALSE), "No")</f>
        <v>No</v>
      </c>
      <c r="L857" s="97">
        <f>VLOOKUP($C857,'CEDARS School FRPL'!$C$4:$G$2348,3,FALSE)</f>
        <v>0.37440000000000001</v>
      </c>
      <c r="N857" s="170"/>
      <c r="O857" s="139"/>
    </row>
    <row r="858" spans="1:15">
      <c r="A858" s="78" t="s">
        <v>2236</v>
      </c>
      <c r="B858" s="78" t="s">
        <v>2762</v>
      </c>
      <c r="C858" s="3">
        <v>4073</v>
      </c>
      <c r="D858" s="75" t="s">
        <v>48</v>
      </c>
      <c r="E858" s="103">
        <v>423.01</v>
      </c>
      <c r="F858" s="103">
        <v>0</v>
      </c>
      <c r="G858" s="103">
        <v>0</v>
      </c>
      <c r="H858" s="103">
        <v>0</v>
      </c>
      <c r="I858" s="103">
        <v>0</v>
      </c>
      <c r="J858" s="133">
        <f t="shared" si="15"/>
        <v>423.01</v>
      </c>
      <c r="K858" s="138" t="str">
        <f>IFERROR(VLOOKUP(C858,'CEDARS School FRPL'!$C$4:$H$2392, 6, FALSE), "No")</f>
        <v>Yes</v>
      </c>
      <c r="L858" s="97">
        <f>VLOOKUP($C858,'CEDARS School FRPL'!$C$4:$G$2348,3,FALSE)</f>
        <v>0.64970000000000006</v>
      </c>
      <c r="N858" s="170"/>
      <c r="O858" s="139"/>
    </row>
    <row r="859" spans="1:15">
      <c r="A859" s="78" t="s">
        <v>2236</v>
      </c>
      <c r="B859" s="78" t="s">
        <v>2762</v>
      </c>
      <c r="C859" s="3">
        <v>4484</v>
      </c>
      <c r="D859" s="75" t="s">
        <v>55</v>
      </c>
      <c r="E859" s="103">
        <v>1461.76</v>
      </c>
      <c r="F859" s="103">
        <v>0</v>
      </c>
      <c r="G859" s="103">
        <v>131.83000000000001</v>
      </c>
      <c r="H859" s="103">
        <v>0</v>
      </c>
      <c r="I859" s="103">
        <v>0</v>
      </c>
      <c r="J859" s="133">
        <f t="shared" si="15"/>
        <v>1593.59</v>
      </c>
      <c r="K859" s="138" t="str">
        <f>IFERROR(VLOOKUP(C859,'CEDARS School FRPL'!$C$4:$H$2392, 6, FALSE), "No")</f>
        <v>Yes</v>
      </c>
      <c r="L859" s="97">
        <f>VLOOKUP($C859,'CEDARS School FRPL'!$C$4:$G$2348,3,FALSE)</f>
        <v>0.55120000000000002</v>
      </c>
      <c r="N859" s="170"/>
      <c r="O859" s="139"/>
    </row>
    <row r="860" spans="1:15">
      <c r="A860" s="78" t="s">
        <v>2236</v>
      </c>
      <c r="B860" s="78" t="s">
        <v>2762</v>
      </c>
      <c r="C860" s="3">
        <v>4136</v>
      </c>
      <c r="D860" s="75" t="s">
        <v>49</v>
      </c>
      <c r="E860" s="103">
        <v>362.79</v>
      </c>
      <c r="F860" s="103">
        <v>0</v>
      </c>
      <c r="G860" s="103">
        <v>0</v>
      </c>
      <c r="H860" s="103">
        <v>0</v>
      </c>
      <c r="I860" s="103">
        <v>0</v>
      </c>
      <c r="J860" s="133">
        <f t="shared" si="15"/>
        <v>362.79</v>
      </c>
      <c r="K860" s="138" t="str">
        <f>IFERROR(VLOOKUP(C860,'CEDARS School FRPL'!$C$4:$H$2392, 6, FALSE), "No")</f>
        <v>Yes</v>
      </c>
      <c r="L860" s="97">
        <f>VLOOKUP($C860,'CEDARS School FRPL'!$C$4:$G$2348,3,FALSE)</f>
        <v>0.58189999999999997</v>
      </c>
      <c r="N860" s="170"/>
      <c r="O860" s="139"/>
    </row>
    <row r="861" spans="1:15">
      <c r="A861" s="78" t="s">
        <v>2236</v>
      </c>
      <c r="B861" s="78" t="s">
        <v>2762</v>
      </c>
      <c r="C861" s="3">
        <v>4118</v>
      </c>
      <c r="D861" s="75" t="s">
        <v>2763</v>
      </c>
      <c r="E861" s="103">
        <v>522.99</v>
      </c>
      <c r="F861" s="103">
        <v>0</v>
      </c>
      <c r="G861" s="103">
        <v>0</v>
      </c>
      <c r="H861" s="103">
        <v>0</v>
      </c>
      <c r="I861" s="103">
        <v>0</v>
      </c>
      <c r="J861" s="133">
        <f t="shared" si="15"/>
        <v>522.99</v>
      </c>
      <c r="K861" s="138" t="str">
        <f>IFERROR(VLOOKUP(C861,'CEDARS School FRPL'!$C$4:$H$2392, 6, FALSE), "No")</f>
        <v>No</v>
      </c>
      <c r="L861" s="97">
        <f>VLOOKUP($C861,'CEDARS School FRPL'!$C$4:$G$2348,3,FALSE)</f>
        <v>0.43630000000000002</v>
      </c>
      <c r="N861" s="170"/>
      <c r="O861" s="139"/>
    </row>
    <row r="862" spans="1:15">
      <c r="A862" s="78" t="s">
        <v>2236</v>
      </c>
      <c r="B862" s="78" t="s">
        <v>2762</v>
      </c>
      <c r="C862" s="3">
        <v>3369</v>
      </c>
      <c r="D862" s="75" t="s">
        <v>43</v>
      </c>
      <c r="E862" s="103">
        <v>334.18</v>
      </c>
      <c r="F862" s="103">
        <v>0</v>
      </c>
      <c r="G862" s="103">
        <v>0</v>
      </c>
      <c r="H862" s="103">
        <v>0</v>
      </c>
      <c r="I862" s="103">
        <v>0</v>
      </c>
      <c r="J862" s="133">
        <f t="shared" si="15"/>
        <v>334.18</v>
      </c>
      <c r="K862" s="138" t="str">
        <f>IFERROR(VLOOKUP(C862,'CEDARS School FRPL'!$C$4:$H$2392, 6, FALSE), "No")</f>
        <v>Yes</v>
      </c>
      <c r="L862" s="97">
        <f>VLOOKUP($C862,'CEDARS School FRPL'!$C$4:$G$2348,3,FALSE)</f>
        <v>0.69159999999999999</v>
      </c>
      <c r="N862" s="170"/>
      <c r="O862" s="139"/>
    </row>
    <row r="863" spans="1:15">
      <c r="A863" s="78" t="s">
        <v>2236</v>
      </c>
      <c r="B863" s="78" t="s">
        <v>2762</v>
      </c>
      <c r="C863" s="3">
        <v>3144</v>
      </c>
      <c r="D863" s="75" t="s">
        <v>40</v>
      </c>
      <c r="E863" s="103">
        <v>393.57</v>
      </c>
      <c r="F863" s="103">
        <v>8.57</v>
      </c>
      <c r="G863" s="103">
        <v>0</v>
      </c>
      <c r="H863" s="103">
        <v>0</v>
      </c>
      <c r="I863" s="103">
        <v>0</v>
      </c>
      <c r="J863" s="133">
        <f t="shared" si="15"/>
        <v>402.14</v>
      </c>
      <c r="K863" s="138" t="str">
        <f>IFERROR(VLOOKUP(C863,'CEDARS School FRPL'!$C$4:$H$2392, 6, FALSE), "No")</f>
        <v>Yes</v>
      </c>
      <c r="L863" s="97">
        <f>VLOOKUP($C863,'CEDARS School FRPL'!$C$4:$G$2348,3,FALSE)</f>
        <v>0.76739999999999997</v>
      </c>
      <c r="N863" s="170"/>
      <c r="O863" s="139"/>
    </row>
    <row r="864" spans="1:15">
      <c r="A864" s="78" t="s">
        <v>2236</v>
      </c>
      <c r="B864" s="78" t="s">
        <v>2762</v>
      </c>
      <c r="C864" s="3">
        <v>2825</v>
      </c>
      <c r="D864" s="75" t="s">
        <v>37</v>
      </c>
      <c r="E864" s="103">
        <v>440.86</v>
      </c>
      <c r="F864" s="103">
        <v>0</v>
      </c>
      <c r="G864" s="103">
        <v>0</v>
      </c>
      <c r="H864" s="103">
        <v>0</v>
      </c>
      <c r="I864" s="103">
        <v>0</v>
      </c>
      <c r="J864" s="133">
        <f t="shared" si="15"/>
        <v>440.86</v>
      </c>
      <c r="K864" s="138" t="str">
        <f>IFERROR(VLOOKUP(C864,'CEDARS School FRPL'!$C$4:$H$2392, 6, FALSE), "No")</f>
        <v>Yes</v>
      </c>
      <c r="L864" s="97">
        <f>VLOOKUP($C864,'CEDARS School FRPL'!$C$4:$G$2348,3,FALSE)</f>
        <v>0.85289999999999999</v>
      </c>
      <c r="N864" s="170"/>
      <c r="O864" s="139"/>
    </row>
    <row r="865" spans="1:15">
      <c r="A865" s="78" t="s">
        <v>2336</v>
      </c>
      <c r="B865" s="78" t="s">
        <v>2764</v>
      </c>
      <c r="C865" s="3">
        <v>5738</v>
      </c>
      <c r="D865" s="75" t="s">
        <v>3266</v>
      </c>
      <c r="E865" s="103">
        <v>790.28</v>
      </c>
      <c r="F865" s="103">
        <v>0</v>
      </c>
      <c r="G865" s="103">
        <v>0</v>
      </c>
      <c r="H865" s="103">
        <v>0</v>
      </c>
      <c r="I865" s="103">
        <v>0</v>
      </c>
      <c r="J865" s="133">
        <f t="shared" si="15"/>
        <v>790.28</v>
      </c>
      <c r="K865" s="138" t="str">
        <f>IFERROR(VLOOKUP(C865,'CEDARS School FRPL'!$C$4:$H$2392, 6, FALSE), "No")</f>
        <v>Yes</v>
      </c>
      <c r="L865" s="97">
        <f>VLOOKUP($C865,'CEDARS School FRPL'!$C$4:$G$2348,3,FALSE)</f>
        <v>0.68640000000000001</v>
      </c>
      <c r="N865" s="170"/>
      <c r="O865" s="139"/>
    </row>
    <row r="866" spans="1:15">
      <c r="A866" s="78" t="s">
        <v>2336</v>
      </c>
      <c r="B866" s="78" t="s">
        <v>2764</v>
      </c>
      <c r="C866" s="3">
        <v>4353</v>
      </c>
      <c r="D866" s="75" t="s">
        <v>954</v>
      </c>
      <c r="E866" s="103">
        <v>320.57</v>
      </c>
      <c r="F866" s="103">
        <v>0</v>
      </c>
      <c r="G866" s="103">
        <v>0</v>
      </c>
      <c r="H866" s="103">
        <v>0</v>
      </c>
      <c r="I866" s="103">
        <v>0</v>
      </c>
      <c r="J866" s="133">
        <f t="shared" si="15"/>
        <v>320.57</v>
      </c>
      <c r="K866" s="138" t="str">
        <f>IFERROR(VLOOKUP(C866,'CEDARS School FRPL'!$C$4:$H$2392, 6, FALSE), "No")</f>
        <v>No</v>
      </c>
      <c r="L866" s="97">
        <f>VLOOKUP($C866,'CEDARS School FRPL'!$C$4:$G$2348,3,FALSE)</f>
        <v>0.27929999999999999</v>
      </c>
      <c r="N866" s="170"/>
      <c r="O866" s="139"/>
    </row>
    <row r="867" spans="1:15">
      <c r="A867" s="78" t="s">
        <v>2336</v>
      </c>
      <c r="B867" s="78" t="s">
        <v>2764</v>
      </c>
      <c r="C867" s="3">
        <v>4440</v>
      </c>
      <c r="D867" s="75" t="s">
        <v>958</v>
      </c>
      <c r="E867" s="103">
        <v>916.7</v>
      </c>
      <c r="F867" s="103">
        <v>0</v>
      </c>
      <c r="G867" s="103">
        <v>0</v>
      </c>
      <c r="H867" s="103">
        <v>0</v>
      </c>
      <c r="I867" s="103">
        <v>0</v>
      </c>
      <c r="J867" s="133">
        <f t="shared" si="15"/>
        <v>916.7</v>
      </c>
      <c r="K867" s="138" t="str">
        <f>IFERROR(VLOOKUP(C867,'CEDARS School FRPL'!$C$4:$H$2392, 6, FALSE), "No")</f>
        <v>Yes</v>
      </c>
      <c r="L867" s="97">
        <f>VLOOKUP($C867,'CEDARS School FRPL'!$C$4:$G$2348,3,FALSE)</f>
        <v>0.50009999999999999</v>
      </c>
      <c r="N867" s="170"/>
      <c r="O867" s="139"/>
    </row>
    <row r="868" spans="1:15">
      <c r="A868" s="78" t="s">
        <v>2336</v>
      </c>
      <c r="B868" s="78" t="s">
        <v>2764</v>
      </c>
      <c r="C868" s="3">
        <v>3676</v>
      </c>
      <c r="D868" s="75" t="s">
        <v>941</v>
      </c>
      <c r="E868" s="103">
        <v>282</v>
      </c>
      <c r="F868" s="103">
        <v>0</v>
      </c>
      <c r="G868" s="103">
        <v>0</v>
      </c>
      <c r="H868" s="103">
        <v>0</v>
      </c>
      <c r="I868" s="103">
        <v>0</v>
      </c>
      <c r="J868" s="133">
        <f t="shared" si="15"/>
        <v>282</v>
      </c>
      <c r="K868" s="138" t="str">
        <f>IFERROR(VLOOKUP(C868,'CEDARS School FRPL'!$C$4:$H$2392, 6, FALSE), "No")</f>
        <v>No</v>
      </c>
      <c r="L868" s="97">
        <f>VLOOKUP($C868,'CEDARS School FRPL'!$C$4:$G$2348,3,FALSE)</f>
        <v>0.44379999999999997</v>
      </c>
      <c r="N868" s="170"/>
      <c r="O868" s="139"/>
    </row>
    <row r="869" spans="1:15">
      <c r="A869" s="78" t="s">
        <v>2336</v>
      </c>
      <c r="B869" s="78" t="s">
        <v>2764</v>
      </c>
      <c r="C869" s="3">
        <v>3388</v>
      </c>
      <c r="D869" s="75" t="s">
        <v>935</v>
      </c>
      <c r="E869" s="103">
        <v>441.63</v>
      </c>
      <c r="F869" s="103">
        <v>0</v>
      </c>
      <c r="G869" s="103">
        <v>0</v>
      </c>
      <c r="H869" s="103">
        <v>0</v>
      </c>
      <c r="I869" s="103">
        <v>0</v>
      </c>
      <c r="J869" s="133">
        <f t="shared" si="15"/>
        <v>441.63</v>
      </c>
      <c r="K869" s="138" t="str">
        <f>IFERROR(VLOOKUP(C869,'CEDARS School FRPL'!$C$4:$H$2392, 6, FALSE), "No")</f>
        <v>Yes</v>
      </c>
      <c r="L869" s="97">
        <f>VLOOKUP($C869,'CEDARS School FRPL'!$C$4:$G$2348,3,FALSE)</f>
        <v>0.54290000000000005</v>
      </c>
      <c r="N869" s="170"/>
      <c r="O869" s="139"/>
    </row>
    <row r="870" spans="1:15">
      <c r="A870" s="78" t="s">
        <v>2336</v>
      </c>
      <c r="B870" s="78" t="s">
        <v>2764</v>
      </c>
      <c r="C870" s="3">
        <v>4126</v>
      </c>
      <c r="D870" s="75" t="s">
        <v>947</v>
      </c>
      <c r="E870" s="103">
        <v>391.99</v>
      </c>
      <c r="F870" s="103">
        <v>0</v>
      </c>
      <c r="G870" s="103">
        <v>0</v>
      </c>
      <c r="H870" s="103">
        <v>0</v>
      </c>
      <c r="I870" s="103">
        <v>0</v>
      </c>
      <c r="J870" s="133">
        <f t="shared" si="15"/>
        <v>391.99</v>
      </c>
      <c r="K870" s="138" t="str">
        <f>IFERROR(VLOOKUP(C870,'CEDARS School FRPL'!$C$4:$H$2392, 6, FALSE), "No")</f>
        <v>No</v>
      </c>
      <c r="L870" s="97">
        <f>VLOOKUP($C870,'CEDARS School FRPL'!$C$4:$G$2348,3,FALSE)</f>
        <v>0.36680000000000001</v>
      </c>
      <c r="N870" s="170"/>
      <c r="O870" s="139"/>
    </row>
    <row r="871" spans="1:15">
      <c r="A871" s="78" t="s">
        <v>2336</v>
      </c>
      <c r="B871" s="78" t="s">
        <v>2764</v>
      </c>
      <c r="C871" s="3">
        <v>2851</v>
      </c>
      <c r="D871" s="75" t="s">
        <v>933</v>
      </c>
      <c r="E871" s="103">
        <v>371.51</v>
      </c>
      <c r="F871" s="103">
        <v>0</v>
      </c>
      <c r="G871" s="103">
        <v>0</v>
      </c>
      <c r="H871" s="103">
        <v>0</v>
      </c>
      <c r="I871" s="103">
        <v>0</v>
      </c>
      <c r="J871" s="133">
        <f t="shared" si="15"/>
        <v>371.51</v>
      </c>
      <c r="K871" s="138" t="str">
        <f>IFERROR(VLOOKUP(C871,'CEDARS School FRPL'!$C$4:$H$2392, 6, FALSE), "No")</f>
        <v>Yes</v>
      </c>
      <c r="L871" s="97">
        <f>VLOOKUP($C871,'CEDARS School FRPL'!$C$4:$G$2348,3,FALSE)</f>
        <v>0.73780000000000001</v>
      </c>
      <c r="N871" s="170"/>
      <c r="O871" s="139"/>
    </row>
    <row r="872" spans="1:15">
      <c r="A872" s="78" t="s">
        <v>2336</v>
      </c>
      <c r="B872" s="78" t="s">
        <v>2764</v>
      </c>
      <c r="C872" s="3">
        <v>4545</v>
      </c>
      <c r="D872" s="75" t="s">
        <v>965</v>
      </c>
      <c r="E872" s="103">
        <v>319.57</v>
      </c>
      <c r="F872" s="103">
        <v>0</v>
      </c>
      <c r="G872" s="103">
        <v>0</v>
      </c>
      <c r="H872" s="103">
        <v>0</v>
      </c>
      <c r="I872" s="103">
        <v>0</v>
      </c>
      <c r="J872" s="133">
        <f t="shared" si="15"/>
        <v>319.57</v>
      </c>
      <c r="K872" s="138" t="str">
        <f>IFERROR(VLOOKUP(C872,'CEDARS School FRPL'!$C$4:$H$2392, 6, FALSE), "No")</f>
        <v>Yes</v>
      </c>
      <c r="L872" s="97">
        <f>VLOOKUP($C872,'CEDARS School FRPL'!$C$4:$G$2348,3,FALSE)</f>
        <v>0.51100000000000001</v>
      </c>
      <c r="N872" s="170"/>
      <c r="O872" s="139"/>
    </row>
    <row r="873" spans="1:15">
      <c r="A873" s="78" t="s">
        <v>2336</v>
      </c>
      <c r="B873" s="78" t="s">
        <v>2764</v>
      </c>
      <c r="C873" s="3">
        <v>3678</v>
      </c>
      <c r="D873" s="75" t="s">
        <v>943</v>
      </c>
      <c r="E873" s="103">
        <v>322.64999999999998</v>
      </c>
      <c r="F873" s="103">
        <v>0</v>
      </c>
      <c r="G873" s="103">
        <v>0</v>
      </c>
      <c r="H873" s="103">
        <v>0</v>
      </c>
      <c r="I873" s="103">
        <v>0</v>
      </c>
      <c r="J873" s="133">
        <f t="shared" si="15"/>
        <v>322.64999999999998</v>
      </c>
      <c r="K873" s="138" t="str">
        <f>IFERROR(VLOOKUP(C873,'CEDARS School FRPL'!$C$4:$H$2392, 6, FALSE), "No")</f>
        <v>No</v>
      </c>
      <c r="L873" s="97">
        <f>VLOOKUP($C873,'CEDARS School FRPL'!$C$4:$G$2348,3,FALSE)</f>
        <v>0.40100000000000002</v>
      </c>
      <c r="N873" s="170"/>
      <c r="O873" s="139"/>
    </row>
    <row r="874" spans="1:15">
      <c r="A874" s="78" t="s">
        <v>2336</v>
      </c>
      <c r="B874" s="78" t="s">
        <v>2764</v>
      </c>
      <c r="C874" s="3">
        <v>4413</v>
      </c>
      <c r="D874" s="75" t="s">
        <v>956</v>
      </c>
      <c r="E874" s="103">
        <v>323</v>
      </c>
      <c r="F874" s="103">
        <v>0</v>
      </c>
      <c r="G874" s="103">
        <v>0</v>
      </c>
      <c r="H874" s="103">
        <v>0</v>
      </c>
      <c r="I874" s="103">
        <v>0</v>
      </c>
      <c r="J874" s="133">
        <f t="shared" si="15"/>
        <v>323</v>
      </c>
      <c r="K874" s="138" t="str">
        <f>IFERROR(VLOOKUP(C874,'CEDARS School FRPL'!$C$4:$H$2392, 6, FALSE), "No")</f>
        <v>Yes</v>
      </c>
      <c r="L874" s="97">
        <f>VLOOKUP($C874,'CEDARS School FRPL'!$C$4:$G$2348,3,FALSE)</f>
        <v>0.75749999999999995</v>
      </c>
      <c r="N874" s="170"/>
      <c r="O874" s="139"/>
    </row>
    <row r="875" spans="1:15">
      <c r="A875" s="78" t="s">
        <v>2336</v>
      </c>
      <c r="B875" s="78" t="s">
        <v>2764</v>
      </c>
      <c r="C875" s="3">
        <v>4489</v>
      </c>
      <c r="D875" s="75" t="s">
        <v>962</v>
      </c>
      <c r="E875" s="103">
        <v>320.74</v>
      </c>
      <c r="F875" s="103">
        <v>0</v>
      </c>
      <c r="G875" s="103">
        <v>0</v>
      </c>
      <c r="H875" s="103">
        <v>0</v>
      </c>
      <c r="I875" s="103">
        <v>0</v>
      </c>
      <c r="J875" s="133">
        <f t="shared" si="15"/>
        <v>320.74</v>
      </c>
      <c r="K875" s="138" t="str">
        <f>IFERROR(VLOOKUP(C875,'CEDARS School FRPL'!$C$4:$H$2392, 6, FALSE), "No")</f>
        <v>Yes</v>
      </c>
      <c r="L875" s="97">
        <f>VLOOKUP($C875,'CEDARS School FRPL'!$C$4:$G$2348,3,FALSE)</f>
        <v>0.51019999999999999</v>
      </c>
      <c r="N875" s="170"/>
      <c r="O875" s="139"/>
    </row>
    <row r="876" spans="1:15">
      <c r="A876" s="78" t="s">
        <v>2336</v>
      </c>
      <c r="B876" s="78" t="s">
        <v>2764</v>
      </c>
      <c r="C876" s="3">
        <v>3708</v>
      </c>
      <c r="D876" s="75" t="s">
        <v>945</v>
      </c>
      <c r="E876" s="103">
        <v>355.47</v>
      </c>
      <c r="F876" s="103">
        <v>0</v>
      </c>
      <c r="G876" s="103">
        <v>0</v>
      </c>
      <c r="H876" s="103">
        <v>0</v>
      </c>
      <c r="I876" s="103">
        <v>0</v>
      </c>
      <c r="J876" s="133">
        <f t="shared" si="15"/>
        <v>355.47</v>
      </c>
      <c r="K876" s="138" t="str">
        <f>IFERROR(VLOOKUP(C876,'CEDARS School FRPL'!$C$4:$H$2392, 6, FALSE), "No")</f>
        <v>No</v>
      </c>
      <c r="L876" s="97">
        <f>VLOOKUP($C876,'CEDARS School FRPL'!$C$4:$G$2348,3,FALSE)</f>
        <v>0.30209999999999998</v>
      </c>
      <c r="N876" s="170"/>
      <c r="O876" s="139"/>
    </row>
    <row r="877" spans="1:15">
      <c r="A877" s="78" t="s">
        <v>2336</v>
      </c>
      <c r="B877" s="78" t="s">
        <v>2764</v>
      </c>
      <c r="C877" s="3">
        <v>4345</v>
      </c>
      <c r="D877" s="75" t="s">
        <v>953</v>
      </c>
      <c r="E877" s="103">
        <v>384.51</v>
      </c>
      <c r="F877" s="103">
        <v>0</v>
      </c>
      <c r="G877" s="103">
        <v>0</v>
      </c>
      <c r="H877" s="103">
        <v>0</v>
      </c>
      <c r="I877" s="103">
        <v>0</v>
      </c>
      <c r="J877" s="133">
        <f t="shared" si="15"/>
        <v>384.51</v>
      </c>
      <c r="K877" s="138" t="str">
        <f>IFERROR(VLOOKUP(C877,'CEDARS School FRPL'!$C$4:$H$2392, 6, FALSE), "No")</f>
        <v>Yes</v>
      </c>
      <c r="L877" s="97">
        <f>VLOOKUP($C877,'CEDARS School FRPL'!$C$4:$G$2348,3,FALSE)</f>
        <v>0.56689999999999996</v>
      </c>
      <c r="N877" s="170"/>
      <c r="O877" s="139"/>
    </row>
    <row r="878" spans="1:15">
      <c r="A878" t="s">
        <v>2336</v>
      </c>
      <c r="B878" s="78" t="s">
        <v>2764</v>
      </c>
      <c r="C878" s="3">
        <v>5275</v>
      </c>
      <c r="D878" s="75" t="s">
        <v>968</v>
      </c>
      <c r="E878" s="103">
        <v>0</v>
      </c>
      <c r="F878" s="103">
        <v>0</v>
      </c>
      <c r="G878" s="103">
        <v>0</v>
      </c>
      <c r="H878" s="103">
        <v>413.06</v>
      </c>
      <c r="I878" s="103">
        <v>0</v>
      </c>
      <c r="J878" s="133">
        <f t="shared" si="15"/>
        <v>413.06</v>
      </c>
      <c r="K878" s="138" t="str">
        <f>IFERROR(VLOOKUP(C878,'CEDARS School FRPL'!$C$4:$H$2392, 6, FALSE), "No")</f>
        <v>Yes</v>
      </c>
      <c r="L878" s="97">
        <f>VLOOKUP($C878,'CEDARS School FRPL'!$C$4:$G$2348,3,FALSE)</f>
        <v>0.62380000000000002</v>
      </c>
      <c r="M878" s="97"/>
      <c r="N878" s="170"/>
      <c r="O878" s="139"/>
    </row>
    <row r="879" spans="1:15">
      <c r="A879" s="78" t="s">
        <v>2336</v>
      </c>
      <c r="B879" s="78" t="s">
        <v>2764</v>
      </c>
      <c r="C879" s="3">
        <v>4301</v>
      </c>
      <c r="D879" s="75" t="s">
        <v>952</v>
      </c>
      <c r="E879" s="103">
        <v>328.34</v>
      </c>
      <c r="F879" s="103">
        <v>0</v>
      </c>
      <c r="G879" s="103">
        <v>0</v>
      </c>
      <c r="H879" s="103">
        <v>0</v>
      </c>
      <c r="I879" s="103">
        <v>0</v>
      </c>
      <c r="J879" s="133">
        <f t="shared" si="15"/>
        <v>328.34</v>
      </c>
      <c r="K879" s="138" t="str">
        <f>IFERROR(VLOOKUP(C879,'CEDARS School FRPL'!$C$4:$H$2392, 6, FALSE), "No")</f>
        <v>No</v>
      </c>
      <c r="L879" s="97">
        <f>VLOOKUP($C879,'CEDARS School FRPL'!$C$4:$G$2348,3,FALSE)</f>
        <v>0.4481</v>
      </c>
      <c r="N879" s="170"/>
      <c r="O879" s="139"/>
    </row>
    <row r="880" spans="1:15">
      <c r="A880" s="78" t="s">
        <v>2336</v>
      </c>
      <c r="B880" s="78" t="s">
        <v>2764</v>
      </c>
      <c r="C880" s="3">
        <v>4520</v>
      </c>
      <c r="D880" s="75" t="s">
        <v>964</v>
      </c>
      <c r="E880" s="103">
        <v>413.57</v>
      </c>
      <c r="F880" s="103">
        <v>0</v>
      </c>
      <c r="G880" s="103">
        <v>0</v>
      </c>
      <c r="H880" s="103">
        <v>0</v>
      </c>
      <c r="I880" s="103">
        <v>0</v>
      </c>
      <c r="J880" s="133">
        <f t="shared" si="15"/>
        <v>413.57</v>
      </c>
      <c r="K880" s="138" t="str">
        <f>IFERROR(VLOOKUP(C880,'CEDARS School FRPL'!$C$4:$H$2392, 6, FALSE), "No")</f>
        <v>Yes</v>
      </c>
      <c r="L880" s="97">
        <f>VLOOKUP($C880,'CEDARS School FRPL'!$C$4:$G$2348,3,FALSE)</f>
        <v>0.72889999999999999</v>
      </c>
      <c r="N880" s="170"/>
      <c r="O880" s="139"/>
    </row>
    <row r="881" spans="1:15">
      <c r="A881" s="78" t="s">
        <v>2336</v>
      </c>
      <c r="B881" s="78" t="s">
        <v>2764</v>
      </c>
      <c r="C881" s="3">
        <v>5676</v>
      </c>
      <c r="D881" s="75" t="s">
        <v>3175</v>
      </c>
      <c r="E881" s="103">
        <v>304.05</v>
      </c>
      <c r="F881" s="103">
        <v>0</v>
      </c>
      <c r="G881" s="103">
        <v>30.729999999999997</v>
      </c>
      <c r="H881" s="103">
        <v>0</v>
      </c>
      <c r="I881" s="103">
        <v>0</v>
      </c>
      <c r="J881" s="133">
        <f t="shared" si="15"/>
        <v>334.78000000000003</v>
      </c>
      <c r="K881" s="138" t="str">
        <f>IFERROR(VLOOKUP(C881,'CEDARS School FRPL'!$C$4:$H$2392, 6, FALSE), "No")</f>
        <v>No</v>
      </c>
      <c r="L881" s="97">
        <f>VLOOKUP($C881,'CEDARS School FRPL'!$C$4:$G$2348,3,FALSE)</f>
        <v>0.40260000000000001</v>
      </c>
      <c r="N881" s="170"/>
      <c r="O881" s="139"/>
    </row>
    <row r="882" spans="1:15">
      <c r="A882" s="78" t="s">
        <v>2336</v>
      </c>
      <c r="B882" s="78" t="s">
        <v>2764</v>
      </c>
      <c r="C882" s="3">
        <v>5729</v>
      </c>
      <c r="D882" s="75" t="s">
        <v>3176</v>
      </c>
      <c r="E882" s="103">
        <v>151.35</v>
      </c>
      <c r="F882" s="103">
        <v>0</v>
      </c>
      <c r="G882" s="103">
        <v>2.38</v>
      </c>
      <c r="H882" s="103">
        <v>0</v>
      </c>
      <c r="I882" s="103">
        <v>0</v>
      </c>
      <c r="J882" s="133">
        <f t="shared" si="15"/>
        <v>153.72999999999999</v>
      </c>
      <c r="K882" s="138" t="str">
        <f>IFERROR(VLOOKUP(C882,'CEDARS School FRPL'!$C$4:$H$2392, 6, FALSE), "No")</f>
        <v>Yes</v>
      </c>
      <c r="L882" s="97">
        <f>VLOOKUP($C882,'CEDARS School FRPL'!$C$4:$G$2348,3,FALSE)</f>
        <v>0.60819999999999996</v>
      </c>
      <c r="N882" s="170"/>
      <c r="O882" s="139"/>
    </row>
    <row r="883" spans="1:15">
      <c r="A883" s="78" t="s">
        <v>2336</v>
      </c>
      <c r="B883" s="78" t="s">
        <v>2764</v>
      </c>
      <c r="C883" s="3">
        <v>4492</v>
      </c>
      <c r="D883" s="75" t="s">
        <v>963</v>
      </c>
      <c r="E883" s="103">
        <v>1373.42</v>
      </c>
      <c r="F883" s="103">
        <v>0</v>
      </c>
      <c r="G883" s="103">
        <v>143.84</v>
      </c>
      <c r="H883" s="103">
        <v>0</v>
      </c>
      <c r="I883" s="103">
        <v>0</v>
      </c>
      <c r="J883" s="133">
        <f t="shared" si="15"/>
        <v>1517.26</v>
      </c>
      <c r="K883" s="138" t="str">
        <f>IFERROR(VLOOKUP(C883,'CEDARS School FRPL'!$C$4:$H$2392, 6, FALSE), "No")</f>
        <v>No</v>
      </c>
      <c r="L883" s="97">
        <f>VLOOKUP($C883,'CEDARS School FRPL'!$C$4:$G$2348,3,FALSE)</f>
        <v>0.49309999999999998</v>
      </c>
      <c r="N883" s="170"/>
      <c r="O883" s="139"/>
    </row>
    <row r="884" spans="1:15">
      <c r="A884" s="78" t="s">
        <v>2336</v>
      </c>
      <c r="B884" s="78" t="s">
        <v>2764</v>
      </c>
      <c r="C884" s="3">
        <v>2797</v>
      </c>
      <c r="D884" s="75" t="s">
        <v>932</v>
      </c>
      <c r="E884" s="103">
        <v>1572.43</v>
      </c>
      <c r="F884" s="103">
        <v>0</v>
      </c>
      <c r="G884" s="103">
        <v>143.72</v>
      </c>
      <c r="H884" s="103">
        <v>0</v>
      </c>
      <c r="I884" s="103">
        <v>0</v>
      </c>
      <c r="J884" s="133">
        <f t="shared" si="15"/>
        <v>1716.15</v>
      </c>
      <c r="K884" s="138" t="str">
        <f>IFERROR(VLOOKUP(C884,'CEDARS School FRPL'!$C$4:$H$2392, 6, FALSE), "No")</f>
        <v>Yes</v>
      </c>
      <c r="L884" s="97">
        <f>VLOOKUP($C884,'CEDARS School FRPL'!$C$4:$G$2348,3,FALSE)</f>
        <v>0.70550000000000002</v>
      </c>
      <c r="N884" s="170"/>
      <c r="O884" s="139"/>
    </row>
    <row r="885" spans="1:15">
      <c r="A885" s="78" t="s">
        <v>2336</v>
      </c>
      <c r="B885" s="78" t="s">
        <v>2764</v>
      </c>
      <c r="C885" s="3">
        <v>3640</v>
      </c>
      <c r="D885" s="75" t="s">
        <v>940</v>
      </c>
      <c r="E885" s="103">
        <v>1841.16</v>
      </c>
      <c r="F885" s="103">
        <v>0</v>
      </c>
      <c r="G885" s="103">
        <v>322.5</v>
      </c>
      <c r="H885" s="103">
        <v>0</v>
      </c>
      <c r="I885" s="103">
        <v>0</v>
      </c>
      <c r="J885" s="133">
        <f t="shared" si="15"/>
        <v>2163.66</v>
      </c>
      <c r="K885" s="138" t="str">
        <f>IFERROR(VLOOKUP(C885,'CEDARS School FRPL'!$C$4:$H$2392, 6, FALSE), "No")</f>
        <v>No</v>
      </c>
      <c r="L885" s="97">
        <f>VLOOKUP($C885,'CEDARS School FRPL'!$C$4:$G$2348,3,FALSE)</f>
        <v>0.38719999999999999</v>
      </c>
      <c r="N885" s="170"/>
      <c r="O885" s="139"/>
    </row>
    <row r="886" spans="1:15">
      <c r="A886" s="78" t="s">
        <v>2336</v>
      </c>
      <c r="B886" s="78" t="s">
        <v>2764</v>
      </c>
      <c r="C886" s="3">
        <v>4128</v>
      </c>
      <c r="D886" s="75" t="s">
        <v>949</v>
      </c>
      <c r="E886" s="103">
        <v>1625.1</v>
      </c>
      <c r="F886" s="103">
        <v>0</v>
      </c>
      <c r="G886" s="103">
        <v>332.52</v>
      </c>
      <c r="H886" s="103">
        <v>0</v>
      </c>
      <c r="I886" s="103">
        <v>0</v>
      </c>
      <c r="J886" s="133">
        <f t="shared" si="15"/>
        <v>1957.62</v>
      </c>
      <c r="K886" s="138" t="str">
        <f>IFERROR(VLOOKUP(C886,'CEDARS School FRPL'!$C$4:$H$2392, 6, FALSE), "No")</f>
        <v>No</v>
      </c>
      <c r="L886" s="97">
        <f>VLOOKUP($C886,'CEDARS School FRPL'!$C$4:$G$2348,3,FALSE)</f>
        <v>0.45569999999999999</v>
      </c>
      <c r="N886" s="170"/>
      <c r="O886" s="139"/>
    </row>
    <row r="887" spans="1:15">
      <c r="A887" s="78" t="s">
        <v>2336</v>
      </c>
      <c r="B887" s="78" t="s">
        <v>2764</v>
      </c>
      <c r="C887" s="3">
        <v>3550</v>
      </c>
      <c r="D887" s="75" t="s">
        <v>938</v>
      </c>
      <c r="E887" s="103">
        <v>423.89</v>
      </c>
      <c r="F887" s="103">
        <v>0</v>
      </c>
      <c r="G887" s="103">
        <v>0</v>
      </c>
      <c r="H887" s="103">
        <v>0</v>
      </c>
      <c r="I887" s="103">
        <v>0</v>
      </c>
      <c r="J887" s="133">
        <f t="shared" si="15"/>
        <v>423.89</v>
      </c>
      <c r="K887" s="138" t="str">
        <f>IFERROR(VLOOKUP(C887,'CEDARS School FRPL'!$C$4:$H$2392, 6, FALSE), "No")</f>
        <v>No</v>
      </c>
      <c r="L887" s="97">
        <f>VLOOKUP($C887,'CEDARS School FRPL'!$C$4:$G$2348,3,FALSE)</f>
        <v>0.31109999999999999</v>
      </c>
      <c r="N887" s="170"/>
      <c r="O887" s="139"/>
    </row>
    <row r="888" spans="1:15">
      <c r="A888" s="78" t="s">
        <v>2336</v>
      </c>
      <c r="B888" s="78" t="s">
        <v>2764</v>
      </c>
      <c r="C888" s="3">
        <v>4294</v>
      </c>
      <c r="D888" s="75" t="s">
        <v>951</v>
      </c>
      <c r="E888" s="103">
        <v>453</v>
      </c>
      <c r="F888" s="103">
        <v>0</v>
      </c>
      <c r="G888" s="103">
        <v>0</v>
      </c>
      <c r="H888" s="103">
        <v>0</v>
      </c>
      <c r="I888" s="103">
        <v>0</v>
      </c>
      <c r="J888" s="133">
        <f t="shared" si="15"/>
        <v>453</v>
      </c>
      <c r="K888" s="138" t="str">
        <f>IFERROR(VLOOKUP(C888,'CEDARS School FRPL'!$C$4:$H$2392, 6, FALSE), "No")</f>
        <v>Yes</v>
      </c>
      <c r="L888" s="97">
        <f>VLOOKUP($C888,'CEDARS School FRPL'!$C$4:$G$2348,3,FALSE)</f>
        <v>0.52790000000000004</v>
      </c>
      <c r="N888" s="170"/>
      <c r="O888" s="139"/>
    </row>
    <row r="889" spans="1:15">
      <c r="A889" s="78" t="s">
        <v>2336</v>
      </c>
      <c r="B889" s="78" t="s">
        <v>2764</v>
      </c>
      <c r="C889" s="3">
        <v>4127</v>
      </c>
      <c r="D889" s="75" t="s">
        <v>948</v>
      </c>
      <c r="E889" s="103">
        <v>776.13</v>
      </c>
      <c r="F889" s="103">
        <v>0</v>
      </c>
      <c r="G889" s="103">
        <v>0</v>
      </c>
      <c r="H889" s="103">
        <v>0</v>
      </c>
      <c r="I889" s="103">
        <v>0</v>
      </c>
      <c r="J889" s="133">
        <f t="shared" si="15"/>
        <v>776.13</v>
      </c>
      <c r="K889" s="138" t="str">
        <f>IFERROR(VLOOKUP(C889,'CEDARS School FRPL'!$C$4:$H$2392, 6, FALSE), "No")</f>
        <v>No</v>
      </c>
      <c r="L889" s="97">
        <f>VLOOKUP($C889,'CEDARS School FRPL'!$C$4:$G$2348,3,FALSE)</f>
        <v>0.4753</v>
      </c>
      <c r="N889" s="170"/>
      <c r="O889" s="139"/>
    </row>
    <row r="890" spans="1:15">
      <c r="A890" s="78" t="s">
        <v>2336</v>
      </c>
      <c r="B890" s="78" t="s">
        <v>2764</v>
      </c>
      <c r="C890" s="3">
        <v>4465</v>
      </c>
      <c r="D890" s="75" t="s">
        <v>959</v>
      </c>
      <c r="E890" s="103">
        <v>383.91</v>
      </c>
      <c r="F890" s="103">
        <v>0</v>
      </c>
      <c r="G890" s="103">
        <v>0</v>
      </c>
      <c r="H890" s="103">
        <v>0</v>
      </c>
      <c r="I890" s="103">
        <v>0</v>
      </c>
      <c r="J890" s="133">
        <f t="shared" si="15"/>
        <v>383.91</v>
      </c>
      <c r="K890" s="138" t="str">
        <f>IFERROR(VLOOKUP(C890,'CEDARS School FRPL'!$C$4:$H$2392, 6, FALSE), "No")</f>
        <v>Yes</v>
      </c>
      <c r="L890" s="97">
        <f>VLOOKUP($C890,'CEDARS School FRPL'!$C$4:$G$2348,3,FALSE)</f>
        <v>0.66579999999999995</v>
      </c>
      <c r="N890" s="170"/>
      <c r="O890" s="139"/>
    </row>
    <row r="891" spans="1:15">
      <c r="A891" s="78" t="s">
        <v>2336</v>
      </c>
      <c r="B891" s="78" t="s">
        <v>2764</v>
      </c>
      <c r="C891" s="3">
        <v>3764</v>
      </c>
      <c r="D891" s="75" t="s">
        <v>946</v>
      </c>
      <c r="E891" s="103">
        <v>776.89</v>
      </c>
      <c r="F891" s="103">
        <v>0</v>
      </c>
      <c r="G891" s="103">
        <v>0</v>
      </c>
      <c r="H891" s="103">
        <v>0</v>
      </c>
      <c r="I891" s="103">
        <v>0</v>
      </c>
      <c r="J891" s="133">
        <f t="shared" si="15"/>
        <v>776.89</v>
      </c>
      <c r="K891" s="138" t="str">
        <f>IFERROR(VLOOKUP(C891,'CEDARS School FRPL'!$C$4:$H$2392, 6, FALSE), "No")</f>
        <v>Yes</v>
      </c>
      <c r="L891" s="97">
        <f>VLOOKUP($C891,'CEDARS School FRPL'!$C$4:$G$2348,3,FALSE)</f>
        <v>0.64400000000000002</v>
      </c>
      <c r="N891" s="170"/>
      <c r="O891" s="139"/>
    </row>
    <row r="892" spans="1:15">
      <c r="A892" s="78" t="s">
        <v>2336</v>
      </c>
      <c r="B892" s="78" t="s">
        <v>2764</v>
      </c>
      <c r="C892" s="3">
        <v>2565</v>
      </c>
      <c r="D892" s="75" t="s">
        <v>931</v>
      </c>
      <c r="E892" s="103">
        <v>388.63</v>
      </c>
      <c r="F892" s="103">
        <v>0</v>
      </c>
      <c r="G892" s="103">
        <v>0</v>
      </c>
      <c r="H892" s="103">
        <v>0</v>
      </c>
      <c r="I892" s="103">
        <v>0</v>
      </c>
      <c r="J892" s="133">
        <f t="shared" si="15"/>
        <v>388.63</v>
      </c>
      <c r="K892" s="138" t="str">
        <f>IFERROR(VLOOKUP(C892,'CEDARS School FRPL'!$C$4:$H$2392, 6, FALSE), "No")</f>
        <v>No</v>
      </c>
      <c r="L892" s="97">
        <f>VLOOKUP($C892,'CEDARS School FRPL'!$C$4:$G$2348,3,FALSE)</f>
        <v>0.4304</v>
      </c>
      <c r="N892" s="170"/>
      <c r="O892" s="139"/>
    </row>
    <row r="893" spans="1:15">
      <c r="A893" s="78" t="s">
        <v>2336</v>
      </c>
      <c r="B893" s="78" t="s">
        <v>2764</v>
      </c>
      <c r="C893" s="3">
        <v>3233</v>
      </c>
      <c r="D893" s="75" t="s">
        <v>934</v>
      </c>
      <c r="E893" s="103">
        <v>656.94</v>
      </c>
      <c r="F893" s="103">
        <v>0</v>
      </c>
      <c r="G893" s="103">
        <v>0</v>
      </c>
      <c r="H893" s="103">
        <v>0</v>
      </c>
      <c r="I893" s="103">
        <v>0</v>
      </c>
      <c r="J893" s="133">
        <f t="shared" si="15"/>
        <v>656.94</v>
      </c>
      <c r="K893" s="138" t="str">
        <f>IFERROR(VLOOKUP(C893,'CEDARS School FRPL'!$C$4:$H$2392, 6, FALSE), "No")</f>
        <v>Yes</v>
      </c>
      <c r="L893" s="97">
        <f>VLOOKUP($C893,'CEDARS School FRPL'!$C$4:$G$2348,3,FALSE)</f>
        <v>0.61099999999999999</v>
      </c>
      <c r="N893" s="170"/>
      <c r="O893" s="139"/>
    </row>
    <row r="894" spans="1:15">
      <c r="A894" s="78" t="s">
        <v>2336</v>
      </c>
      <c r="B894" s="78" t="s">
        <v>2764</v>
      </c>
      <c r="C894" s="3">
        <v>5016</v>
      </c>
      <c r="D894" s="75" t="s">
        <v>967</v>
      </c>
      <c r="E894" s="103">
        <v>835.99</v>
      </c>
      <c r="F894" s="103">
        <v>0</v>
      </c>
      <c r="G894" s="103">
        <v>0</v>
      </c>
      <c r="H894" s="103">
        <v>0</v>
      </c>
      <c r="I894" s="103">
        <v>0</v>
      </c>
      <c r="J894" s="133">
        <f t="shared" si="15"/>
        <v>835.99</v>
      </c>
      <c r="K894" s="138" t="str">
        <f>IFERROR(VLOOKUP(C894,'CEDARS School FRPL'!$C$4:$H$2392, 6, FALSE), "No")</f>
        <v>Yes</v>
      </c>
      <c r="L894" s="97">
        <f>VLOOKUP($C894,'CEDARS School FRPL'!$C$4:$G$2348,3,FALSE)</f>
        <v>0.747</v>
      </c>
      <c r="N894" s="170"/>
      <c r="O894" s="139"/>
    </row>
    <row r="895" spans="1:15">
      <c r="A895" s="78" t="s">
        <v>2336</v>
      </c>
      <c r="B895" s="78" t="s">
        <v>2764</v>
      </c>
      <c r="C895" s="3">
        <v>4581</v>
      </c>
      <c r="D895" s="75" t="s">
        <v>966</v>
      </c>
      <c r="E895" s="103">
        <v>468.14</v>
      </c>
      <c r="F895" s="103">
        <v>0</v>
      </c>
      <c r="G895" s="103">
        <v>0</v>
      </c>
      <c r="H895" s="103">
        <v>0</v>
      </c>
      <c r="I895" s="103">
        <v>0</v>
      </c>
      <c r="J895" s="133">
        <f t="shared" si="15"/>
        <v>468.14</v>
      </c>
      <c r="K895" s="138" t="str">
        <f>IFERROR(VLOOKUP(C895,'CEDARS School FRPL'!$C$4:$H$2392, 6, FALSE), "No")</f>
        <v>Yes</v>
      </c>
      <c r="L895" s="97">
        <f>VLOOKUP($C895,'CEDARS School FRPL'!$C$4:$G$2348,3,FALSE)</f>
        <v>0.7046</v>
      </c>
      <c r="N895" s="170"/>
      <c r="O895" s="139"/>
    </row>
    <row r="896" spans="1:15">
      <c r="A896" s="78" t="s">
        <v>2336</v>
      </c>
      <c r="B896" s="78" t="s">
        <v>2764</v>
      </c>
      <c r="C896" s="3">
        <v>4356</v>
      </c>
      <c r="D896" s="75" t="s">
        <v>955</v>
      </c>
      <c r="E896" s="103">
        <v>478.46</v>
      </c>
      <c r="F896" s="103">
        <v>0</v>
      </c>
      <c r="G896" s="103">
        <v>0</v>
      </c>
      <c r="H896" s="103">
        <v>0</v>
      </c>
      <c r="I896" s="103">
        <v>0</v>
      </c>
      <c r="J896" s="133">
        <f t="shared" si="15"/>
        <v>478.46</v>
      </c>
      <c r="K896" s="138" t="str">
        <f>IFERROR(VLOOKUP(C896,'CEDARS School FRPL'!$C$4:$H$2392, 6, FALSE), "No")</f>
        <v>Yes</v>
      </c>
      <c r="L896" s="97">
        <f>VLOOKUP($C896,'CEDARS School FRPL'!$C$4:$G$2348,3,FALSE)</f>
        <v>0.68500000000000005</v>
      </c>
      <c r="N896" s="170"/>
      <c r="O896" s="139"/>
    </row>
    <row r="897" spans="1:15">
      <c r="A897" s="78" t="s">
        <v>2336</v>
      </c>
      <c r="B897" s="78" t="s">
        <v>2764</v>
      </c>
      <c r="C897" s="3">
        <v>4485</v>
      </c>
      <c r="D897" s="75" t="s">
        <v>961</v>
      </c>
      <c r="E897" s="103">
        <v>889.68</v>
      </c>
      <c r="F897" s="103">
        <v>0</v>
      </c>
      <c r="G897" s="103">
        <v>0</v>
      </c>
      <c r="H897" s="103">
        <v>0</v>
      </c>
      <c r="I897" s="103">
        <v>0</v>
      </c>
      <c r="J897" s="133">
        <f t="shared" si="15"/>
        <v>889.68</v>
      </c>
      <c r="K897" s="138" t="str">
        <f>IFERROR(VLOOKUP(C897,'CEDARS School FRPL'!$C$4:$H$2392, 6, FALSE), "No")</f>
        <v>No</v>
      </c>
      <c r="L897" s="97">
        <f>VLOOKUP($C897,'CEDARS School FRPL'!$C$4:$G$2348,3,FALSE)</f>
        <v>0.30869999999999997</v>
      </c>
      <c r="N897" s="170"/>
      <c r="O897" s="139"/>
    </row>
    <row r="898" spans="1:15">
      <c r="A898" s="78" t="s">
        <v>2336</v>
      </c>
      <c r="B898" s="78" t="s">
        <v>2764</v>
      </c>
      <c r="C898" s="3">
        <v>5178</v>
      </c>
      <c r="D898" s="75" t="s">
        <v>652</v>
      </c>
      <c r="E898" s="103">
        <v>434.57</v>
      </c>
      <c r="F898" s="103">
        <v>0</v>
      </c>
      <c r="G898" s="103">
        <v>0</v>
      </c>
      <c r="H898" s="103">
        <v>0</v>
      </c>
      <c r="I898" s="103">
        <v>0</v>
      </c>
      <c r="J898" s="133">
        <f t="shared" si="15"/>
        <v>434.57</v>
      </c>
      <c r="K898" s="138" t="str">
        <f>IFERROR(VLOOKUP(C898,'CEDARS School FRPL'!$C$4:$H$2392, 6, FALSE), "No")</f>
        <v>Yes</v>
      </c>
      <c r="L898" s="97">
        <f>VLOOKUP($C898,'CEDARS School FRPL'!$C$4:$G$2348,3,FALSE)</f>
        <v>0.68700000000000006</v>
      </c>
      <c r="N898" s="170"/>
      <c r="O898" s="139"/>
    </row>
    <row r="899" spans="1:15">
      <c r="A899" s="78" t="s">
        <v>2336</v>
      </c>
      <c r="B899" s="78" t="s">
        <v>2764</v>
      </c>
      <c r="C899" s="3">
        <v>3491</v>
      </c>
      <c r="D899" s="75" t="s">
        <v>937</v>
      </c>
      <c r="E899" s="103">
        <v>461.95</v>
      </c>
      <c r="F899" s="103">
        <v>0</v>
      </c>
      <c r="G899" s="103">
        <v>0</v>
      </c>
      <c r="H899" s="103">
        <v>0</v>
      </c>
      <c r="I899" s="103">
        <v>0</v>
      </c>
      <c r="J899" s="133">
        <f t="shared" si="15"/>
        <v>461.95</v>
      </c>
      <c r="K899" s="138" t="str">
        <f>IFERROR(VLOOKUP(C899,'CEDARS School FRPL'!$C$4:$H$2392, 6, FALSE), "No")</f>
        <v>Yes</v>
      </c>
      <c r="L899" s="97">
        <f>VLOOKUP($C899,'CEDARS School FRPL'!$C$4:$G$2348,3,FALSE)</f>
        <v>0.70089999999999997</v>
      </c>
      <c r="N899" s="170"/>
      <c r="O899" s="139"/>
    </row>
    <row r="900" spans="1:15">
      <c r="A900" s="78" t="s">
        <v>2336</v>
      </c>
      <c r="B900" s="78" t="s">
        <v>2764</v>
      </c>
      <c r="C900" s="3">
        <v>3593</v>
      </c>
      <c r="D900" s="75" t="s">
        <v>939</v>
      </c>
      <c r="E900" s="103">
        <v>333.14</v>
      </c>
      <c r="F900" s="103">
        <v>0</v>
      </c>
      <c r="G900" s="103">
        <v>0</v>
      </c>
      <c r="H900" s="103">
        <v>0</v>
      </c>
      <c r="I900" s="103">
        <v>0</v>
      </c>
      <c r="J900" s="133">
        <f t="shared" ref="J900:J963" si="16">SUM(E900:I900)</f>
        <v>333.14</v>
      </c>
      <c r="K900" s="138" t="str">
        <f>IFERROR(VLOOKUP(C900,'CEDARS School FRPL'!$C$4:$H$2392, 6, FALSE), "No")</f>
        <v>Yes</v>
      </c>
      <c r="L900" s="97">
        <f>VLOOKUP($C900,'CEDARS School FRPL'!$C$4:$G$2348,3,FALSE)</f>
        <v>0.72799999999999998</v>
      </c>
      <c r="N900" s="170"/>
      <c r="O900" s="139"/>
    </row>
    <row r="901" spans="1:15">
      <c r="A901" s="78" t="s">
        <v>2336</v>
      </c>
      <c r="B901" s="78" t="s">
        <v>2764</v>
      </c>
      <c r="C901" s="3">
        <v>4293</v>
      </c>
      <c r="D901" s="75" t="s">
        <v>950</v>
      </c>
      <c r="E901" s="103">
        <v>423.68</v>
      </c>
      <c r="F901" s="103">
        <v>0</v>
      </c>
      <c r="G901" s="103">
        <v>0</v>
      </c>
      <c r="H901" s="103">
        <v>0</v>
      </c>
      <c r="I901" s="103">
        <v>0</v>
      </c>
      <c r="J901" s="133">
        <f t="shared" si="16"/>
        <v>423.68</v>
      </c>
      <c r="K901" s="138" t="str">
        <f>IFERROR(VLOOKUP(C901,'CEDARS School FRPL'!$C$4:$H$2392, 6, FALSE), "No")</f>
        <v>No</v>
      </c>
      <c r="L901" s="97">
        <f>VLOOKUP($C901,'CEDARS School FRPL'!$C$4:$G$2348,3,FALSE)</f>
        <v>0.1898</v>
      </c>
      <c r="N901" s="170"/>
      <c r="O901" s="139"/>
    </row>
    <row r="902" spans="1:15">
      <c r="A902" s="78" t="s">
        <v>2336</v>
      </c>
      <c r="B902" s="78" t="s">
        <v>2764</v>
      </c>
      <c r="C902" s="3">
        <v>5677</v>
      </c>
      <c r="D902" s="75" t="s">
        <v>3177</v>
      </c>
      <c r="E902" s="103">
        <v>624.57000000000005</v>
      </c>
      <c r="F902" s="103">
        <v>0</v>
      </c>
      <c r="G902" s="103">
        <v>0</v>
      </c>
      <c r="H902" s="103">
        <v>0</v>
      </c>
      <c r="I902" s="103">
        <v>0</v>
      </c>
      <c r="J902" s="133">
        <f t="shared" si="16"/>
        <v>624.57000000000005</v>
      </c>
      <c r="K902" s="138" t="str">
        <f>IFERROR(VLOOKUP(C902,'CEDARS School FRPL'!$C$4:$H$2392, 6, FALSE), "No")</f>
        <v>Yes</v>
      </c>
      <c r="L902" s="97">
        <f>VLOOKUP($C902,'CEDARS School FRPL'!$C$4:$G$2348,3,FALSE)</f>
        <v>0.72109999999999996</v>
      </c>
      <c r="N902" s="170"/>
      <c r="O902" s="139"/>
    </row>
    <row r="903" spans="1:15">
      <c r="A903" s="78" t="s">
        <v>2336</v>
      </c>
      <c r="B903" s="78" t="s">
        <v>2764</v>
      </c>
      <c r="C903" s="3">
        <v>4466</v>
      </c>
      <c r="D903" s="75" t="s">
        <v>960</v>
      </c>
      <c r="E903" s="103">
        <v>330.76</v>
      </c>
      <c r="F903" s="103">
        <v>0</v>
      </c>
      <c r="G903" s="103">
        <v>0</v>
      </c>
      <c r="H903" s="103">
        <v>0</v>
      </c>
      <c r="I903" s="103">
        <v>0</v>
      </c>
      <c r="J903" s="133">
        <f t="shared" si="16"/>
        <v>330.76</v>
      </c>
      <c r="K903" s="138" t="str">
        <f>IFERROR(VLOOKUP(C903,'CEDARS School FRPL'!$C$4:$H$2392, 6, FALSE), "No")</f>
        <v>No</v>
      </c>
      <c r="L903" s="97">
        <f>VLOOKUP($C903,'CEDARS School FRPL'!$C$4:$G$2348,3,FALSE)</f>
        <v>0.26879999999999998</v>
      </c>
      <c r="N903" s="170"/>
      <c r="O903" s="139"/>
    </row>
    <row r="904" spans="1:15">
      <c r="A904" s="78" t="s">
        <v>2336</v>
      </c>
      <c r="B904" s="78" t="s">
        <v>2764</v>
      </c>
      <c r="C904" s="3">
        <v>3389</v>
      </c>
      <c r="D904" s="75" t="s">
        <v>936</v>
      </c>
      <c r="E904" s="103">
        <v>504</v>
      </c>
      <c r="F904" s="103">
        <v>0</v>
      </c>
      <c r="G904" s="103">
        <v>0</v>
      </c>
      <c r="H904" s="103">
        <v>0</v>
      </c>
      <c r="I904" s="103">
        <v>0</v>
      </c>
      <c r="J904" s="133">
        <f t="shared" si="16"/>
        <v>504</v>
      </c>
      <c r="K904" s="138" t="str">
        <f>IFERROR(VLOOKUP(C904,'CEDARS School FRPL'!$C$4:$H$2392, 6, FALSE), "No")</f>
        <v>Yes</v>
      </c>
      <c r="L904" s="97">
        <f>VLOOKUP($C904,'CEDARS School FRPL'!$C$4:$G$2348,3,FALSE)</f>
        <v>0.72760000000000002</v>
      </c>
      <c r="N904" s="170"/>
      <c r="O904" s="139"/>
    </row>
    <row r="905" spans="1:15">
      <c r="A905" s="78" t="s">
        <v>2336</v>
      </c>
      <c r="B905" s="78" t="s">
        <v>2764</v>
      </c>
      <c r="C905" s="3">
        <v>3707</v>
      </c>
      <c r="D905" s="75" t="s">
        <v>944</v>
      </c>
      <c r="E905" s="103">
        <v>250.29</v>
      </c>
      <c r="F905" s="103">
        <v>0</v>
      </c>
      <c r="G905" s="103">
        <v>0</v>
      </c>
      <c r="H905" s="103">
        <v>0</v>
      </c>
      <c r="I905" s="103">
        <v>0</v>
      </c>
      <c r="J905" s="133">
        <f t="shared" si="16"/>
        <v>250.29</v>
      </c>
      <c r="K905" s="138" t="str">
        <f>IFERROR(VLOOKUP(C905,'CEDARS School FRPL'!$C$4:$H$2392, 6, FALSE), "No")</f>
        <v>No</v>
      </c>
      <c r="L905" s="97">
        <f>VLOOKUP($C905,'CEDARS School FRPL'!$C$4:$G$2348,3,FALSE)</f>
        <v>0.46060000000000001</v>
      </c>
      <c r="N905" s="170"/>
      <c r="O905" s="139"/>
    </row>
    <row r="906" spans="1:15">
      <c r="A906" s="78" t="s">
        <v>2336</v>
      </c>
      <c r="B906" s="78" t="s">
        <v>2764</v>
      </c>
      <c r="C906" s="3">
        <v>3677</v>
      </c>
      <c r="D906" s="75" t="s">
        <v>942</v>
      </c>
      <c r="E906" s="103">
        <v>336.21</v>
      </c>
      <c r="F906" s="103">
        <v>0</v>
      </c>
      <c r="G906" s="103">
        <v>0</v>
      </c>
      <c r="H906" s="103">
        <v>0</v>
      </c>
      <c r="I906" s="103">
        <v>0</v>
      </c>
      <c r="J906" s="133">
        <f t="shared" si="16"/>
        <v>336.21</v>
      </c>
      <c r="K906" s="138" t="str">
        <f>IFERROR(VLOOKUP(C906,'CEDARS School FRPL'!$C$4:$H$2392, 6, FALSE), "No")</f>
        <v>Yes</v>
      </c>
      <c r="L906" s="97">
        <f>VLOOKUP($C906,'CEDARS School FRPL'!$C$4:$G$2348,3,FALSE)</f>
        <v>0.68110000000000004</v>
      </c>
      <c r="N906" s="170"/>
      <c r="O906" s="139"/>
    </row>
    <row r="907" spans="1:15">
      <c r="A907" s="78" t="s">
        <v>2336</v>
      </c>
      <c r="B907" s="78" t="s">
        <v>2764</v>
      </c>
      <c r="C907" s="3">
        <v>4420</v>
      </c>
      <c r="D907" s="75" t="s">
        <v>957</v>
      </c>
      <c r="E907" s="103">
        <v>495.57</v>
      </c>
      <c r="F907" s="103">
        <v>0</v>
      </c>
      <c r="G907" s="103">
        <v>0</v>
      </c>
      <c r="H907" s="103">
        <v>0</v>
      </c>
      <c r="I907" s="103">
        <v>0</v>
      </c>
      <c r="J907" s="133">
        <f t="shared" si="16"/>
        <v>495.57</v>
      </c>
      <c r="K907" s="138" t="str">
        <f>IFERROR(VLOOKUP(C907,'CEDARS School FRPL'!$C$4:$H$2392, 6, FALSE), "No")</f>
        <v>No</v>
      </c>
      <c r="L907" s="97">
        <f>VLOOKUP($C907,'CEDARS School FRPL'!$C$4:$G$2348,3,FALSE)</f>
        <v>0.3916</v>
      </c>
      <c r="N907" s="170"/>
      <c r="O907" s="139"/>
    </row>
    <row r="908" spans="1:15">
      <c r="A908" s="78" t="s">
        <v>2336</v>
      </c>
      <c r="B908" s="78" t="s">
        <v>2764</v>
      </c>
      <c r="C908" s="3">
        <v>5440</v>
      </c>
      <c r="D908" s="75" t="s">
        <v>969</v>
      </c>
      <c r="E908" s="103">
        <v>77.86</v>
      </c>
      <c r="F908" s="103">
        <v>0</v>
      </c>
      <c r="G908" s="103">
        <v>0</v>
      </c>
      <c r="H908" s="103">
        <v>0</v>
      </c>
      <c r="I908" s="103">
        <v>0</v>
      </c>
      <c r="J908" s="133">
        <f t="shared" si="16"/>
        <v>77.86</v>
      </c>
      <c r="K908" s="138" t="str">
        <f>IFERROR(VLOOKUP(C908,'CEDARS School FRPL'!$C$4:$H$2392, 6, FALSE), "No")</f>
        <v>Yes</v>
      </c>
      <c r="L908" s="97">
        <f>VLOOKUP($C908,'CEDARS School FRPL'!$C$4:$G$2348,3,FALSE)</f>
        <v>0.65859999999999996</v>
      </c>
      <c r="N908" s="170"/>
      <c r="O908" s="139"/>
    </row>
    <row r="909" spans="1:15">
      <c r="A909" s="78" t="s">
        <v>2480</v>
      </c>
      <c r="B909" s="78" t="s">
        <v>2765</v>
      </c>
      <c r="C909" s="3">
        <v>5180</v>
      </c>
      <c r="D909" s="75" t="s">
        <v>1937</v>
      </c>
      <c r="E909" s="103">
        <v>359.94</v>
      </c>
      <c r="F909" s="103">
        <v>0</v>
      </c>
      <c r="G909" s="103">
        <v>0</v>
      </c>
      <c r="H909" s="103">
        <v>0</v>
      </c>
      <c r="I909" s="103">
        <v>0</v>
      </c>
      <c r="J909" s="133">
        <f t="shared" si="16"/>
        <v>359.94</v>
      </c>
      <c r="K909" s="138" t="str">
        <f>IFERROR(VLOOKUP(C909,'CEDARS School FRPL'!$C$4:$H$2392, 6, FALSE), "No")</f>
        <v>No</v>
      </c>
      <c r="L909" s="97">
        <f>VLOOKUP($C909,'CEDARS School FRPL'!$C$4:$G$2348,3,FALSE)</f>
        <v>0.3049</v>
      </c>
      <c r="N909" s="170"/>
      <c r="O909" s="139"/>
    </row>
    <row r="910" spans="1:15">
      <c r="A910" s="78" t="s">
        <v>2480</v>
      </c>
      <c r="B910" s="78" t="s">
        <v>2765</v>
      </c>
      <c r="C910" s="3">
        <v>2385</v>
      </c>
      <c r="D910" s="75" t="s">
        <v>1934</v>
      </c>
      <c r="E910" s="103">
        <v>272.79000000000002</v>
      </c>
      <c r="F910" s="103">
        <v>17.86</v>
      </c>
      <c r="G910" s="103">
        <v>0</v>
      </c>
      <c r="H910" s="103">
        <v>0</v>
      </c>
      <c r="I910" s="103">
        <v>0</v>
      </c>
      <c r="J910" s="133">
        <f t="shared" si="16"/>
        <v>290.65000000000003</v>
      </c>
      <c r="K910" s="138" t="str">
        <f>IFERROR(VLOOKUP(C910,'CEDARS School FRPL'!$C$4:$H$2392, 6, FALSE), "No")</f>
        <v>Yes</v>
      </c>
      <c r="L910" s="97">
        <f>VLOOKUP($C910,'CEDARS School FRPL'!$C$4:$G$2348,3,FALSE)</f>
        <v>0.58450000000000002</v>
      </c>
      <c r="N910" s="170"/>
      <c r="O910" s="139"/>
    </row>
    <row r="911" spans="1:15">
      <c r="A911" s="78" t="s">
        <v>2480</v>
      </c>
      <c r="B911" s="78" t="s">
        <v>2765</v>
      </c>
      <c r="C911" s="3">
        <v>4206</v>
      </c>
      <c r="D911" s="75" t="s">
        <v>1936</v>
      </c>
      <c r="E911" s="103">
        <v>218.86</v>
      </c>
      <c r="F911" s="103">
        <v>0</v>
      </c>
      <c r="G911" s="103">
        <v>23.669999999999998</v>
      </c>
      <c r="H911" s="103">
        <v>0</v>
      </c>
      <c r="I911" s="103">
        <v>0</v>
      </c>
      <c r="J911" s="133">
        <f t="shared" si="16"/>
        <v>242.53</v>
      </c>
      <c r="K911" s="138" t="str">
        <f>IFERROR(VLOOKUP(C911,'CEDARS School FRPL'!$C$4:$H$2392, 6, FALSE), "No")</f>
        <v>Yes</v>
      </c>
      <c r="L911" s="97">
        <f>VLOOKUP($C911,'CEDARS School FRPL'!$C$4:$G$2348,3,FALSE)</f>
        <v>0.621</v>
      </c>
      <c r="N911" s="170"/>
      <c r="O911" s="139"/>
    </row>
    <row r="912" spans="1:15">
      <c r="A912" s="78" t="s">
        <v>2480</v>
      </c>
      <c r="B912" s="78" t="s">
        <v>2765</v>
      </c>
      <c r="C912" s="3">
        <v>3198</v>
      </c>
      <c r="D912" s="75" t="s">
        <v>1935</v>
      </c>
      <c r="E912" s="103">
        <v>209.32</v>
      </c>
      <c r="F912" s="103">
        <v>0</v>
      </c>
      <c r="G912" s="103">
        <v>0</v>
      </c>
      <c r="H912" s="103">
        <v>0</v>
      </c>
      <c r="I912" s="103">
        <v>0</v>
      </c>
      <c r="J912" s="133">
        <f t="shared" si="16"/>
        <v>209.32</v>
      </c>
      <c r="K912" s="138" t="str">
        <f>IFERROR(VLOOKUP(C912,'CEDARS School FRPL'!$C$4:$H$2392, 6, FALSE), "No")</f>
        <v>Yes</v>
      </c>
      <c r="L912" s="97">
        <f>VLOOKUP($C912,'CEDARS School FRPL'!$C$4:$G$2348,3,FALSE)</f>
        <v>0.64829999999999999</v>
      </c>
      <c r="N912" s="170"/>
      <c r="O912" s="139"/>
    </row>
    <row r="913" spans="1:15">
      <c r="A913" s="78" t="s">
        <v>2238</v>
      </c>
      <c r="B913" s="78" t="s">
        <v>2766</v>
      </c>
      <c r="C913" s="3">
        <v>5719</v>
      </c>
      <c r="D913" s="75" t="s">
        <v>3178</v>
      </c>
      <c r="E913" s="103">
        <v>597.57000000000005</v>
      </c>
      <c r="F913" s="103">
        <v>15.43</v>
      </c>
      <c r="G913" s="103">
        <v>0</v>
      </c>
      <c r="H913" s="103">
        <v>0</v>
      </c>
      <c r="I913" s="103">
        <v>0</v>
      </c>
      <c r="J913" s="133">
        <f t="shared" si="16"/>
        <v>613</v>
      </c>
      <c r="K913" s="138" t="str">
        <f>IFERROR(VLOOKUP(C913,'CEDARS School FRPL'!$C$4:$H$2392, 6, FALSE), "No")</f>
        <v>Yes</v>
      </c>
      <c r="L913" s="97">
        <f>VLOOKUP($C913,'CEDARS School FRPL'!$C$4:$G$2348,3,FALSE)</f>
        <v>0.80020000000000002</v>
      </c>
      <c r="N913" s="170"/>
      <c r="O913" s="139"/>
    </row>
    <row r="914" spans="1:15">
      <c r="A914" s="78" t="s">
        <v>2238</v>
      </c>
      <c r="B914" s="78" t="s">
        <v>2766</v>
      </c>
      <c r="C914" s="3">
        <v>2904</v>
      </c>
      <c r="D914" s="75" t="s">
        <v>63</v>
      </c>
      <c r="E914" s="103">
        <v>391.32</v>
      </c>
      <c r="F914" s="103">
        <v>0</v>
      </c>
      <c r="G914" s="103">
        <v>30.64</v>
      </c>
      <c r="H914" s="103">
        <v>1.71</v>
      </c>
      <c r="I914" s="103">
        <v>0</v>
      </c>
      <c r="J914" s="133">
        <f t="shared" si="16"/>
        <v>423.66999999999996</v>
      </c>
      <c r="K914" s="138" t="str">
        <f>IFERROR(VLOOKUP(C914,'CEDARS School FRPL'!$C$4:$H$2392, 6, FALSE), "No")</f>
        <v>Yes</v>
      </c>
      <c r="L914" s="97">
        <f>VLOOKUP($C914,'CEDARS School FRPL'!$C$4:$G$2348,3,FALSE)</f>
        <v>0.76929999999999998</v>
      </c>
      <c r="N914" s="170"/>
      <c r="O914" s="139"/>
    </row>
    <row r="915" spans="1:15">
      <c r="A915" s="78" t="s">
        <v>2238</v>
      </c>
      <c r="B915" s="78" t="s">
        <v>2766</v>
      </c>
      <c r="C915" s="3">
        <v>3961</v>
      </c>
      <c r="D915" s="75" t="s">
        <v>64</v>
      </c>
      <c r="E915" s="103">
        <v>322.25</v>
      </c>
      <c r="F915" s="103">
        <v>0</v>
      </c>
      <c r="G915" s="103">
        <v>0</v>
      </c>
      <c r="H915" s="103">
        <v>0</v>
      </c>
      <c r="I915" s="103">
        <v>0</v>
      </c>
      <c r="J915" s="133">
        <f t="shared" si="16"/>
        <v>322.25</v>
      </c>
      <c r="K915" s="138" t="str">
        <f>IFERROR(VLOOKUP(C915,'CEDARS School FRPL'!$C$4:$H$2392, 6, FALSE), "No")</f>
        <v>Yes</v>
      </c>
      <c r="L915" s="97">
        <f>VLOOKUP($C915,'CEDARS School FRPL'!$C$4:$G$2348,3,FALSE)</f>
        <v>0.7208</v>
      </c>
      <c r="N915" s="170"/>
      <c r="O915" s="139"/>
    </row>
    <row r="916" spans="1:15">
      <c r="A916" s="78" t="s">
        <v>2351</v>
      </c>
      <c r="B916" s="78" t="s">
        <v>2767</v>
      </c>
      <c r="C916" s="3">
        <v>2569</v>
      </c>
      <c r="D916" s="75" t="s">
        <v>1084</v>
      </c>
      <c r="E916" s="103">
        <v>235.13</v>
      </c>
      <c r="F916" s="103">
        <v>18</v>
      </c>
      <c r="G916" s="103">
        <v>0</v>
      </c>
      <c r="H916" s="103">
        <v>0</v>
      </c>
      <c r="I916" s="103">
        <v>0</v>
      </c>
      <c r="J916" s="133">
        <f t="shared" si="16"/>
        <v>253.13</v>
      </c>
      <c r="K916" s="138" t="str">
        <f>IFERROR(VLOOKUP(C916,'CEDARS School FRPL'!$C$4:$H$2392, 6, FALSE), "No")</f>
        <v>No</v>
      </c>
      <c r="L916" s="97">
        <f>VLOOKUP($C916,'CEDARS School FRPL'!$C$4:$G$2348,3,FALSE)</f>
        <v>0.48349999999999999</v>
      </c>
      <c r="N916" s="170"/>
      <c r="O916" s="139"/>
    </row>
    <row r="917" spans="1:15">
      <c r="A917" s="78" t="s">
        <v>2351</v>
      </c>
      <c r="B917" s="78" t="s">
        <v>2767</v>
      </c>
      <c r="C917" s="3">
        <v>2766</v>
      </c>
      <c r="D917" s="75" t="s">
        <v>1085</v>
      </c>
      <c r="E917" s="103">
        <v>299.5</v>
      </c>
      <c r="F917" s="103">
        <v>0</v>
      </c>
      <c r="G917" s="103">
        <v>12.06</v>
      </c>
      <c r="H917" s="103">
        <v>4.8600000000000003</v>
      </c>
      <c r="I917" s="103">
        <v>0</v>
      </c>
      <c r="J917" s="133">
        <f t="shared" si="16"/>
        <v>316.42</v>
      </c>
      <c r="K917" s="138" t="str">
        <f>IFERROR(VLOOKUP(C917,'CEDARS School FRPL'!$C$4:$H$2392, 6, FALSE), "No")</f>
        <v>Yes</v>
      </c>
      <c r="L917" s="97">
        <f>VLOOKUP($C917,'CEDARS School FRPL'!$C$4:$G$2348,3,FALSE)</f>
        <v>0.53290000000000004</v>
      </c>
      <c r="N917" s="170"/>
      <c r="O917" s="139"/>
    </row>
    <row r="918" spans="1:15">
      <c r="A918" s="78" t="s">
        <v>2358</v>
      </c>
      <c r="B918" s="78" t="s">
        <v>2768</v>
      </c>
      <c r="C918" s="3">
        <v>3494</v>
      </c>
      <c r="D918" s="75" t="s">
        <v>1104</v>
      </c>
      <c r="E918" s="103">
        <v>84.64</v>
      </c>
      <c r="F918" s="103">
        <v>0</v>
      </c>
      <c r="G918" s="103">
        <v>0.81</v>
      </c>
      <c r="H918" s="103">
        <v>0</v>
      </c>
      <c r="I918" s="103">
        <v>0</v>
      </c>
      <c r="J918" s="133">
        <f t="shared" si="16"/>
        <v>85.45</v>
      </c>
      <c r="K918" s="138" t="str">
        <f>IFERROR(VLOOKUP(C918,'CEDARS School FRPL'!$C$4:$H$2392, 6, FALSE), "No")</f>
        <v>No</v>
      </c>
      <c r="L918" s="97">
        <f>VLOOKUP($C918,'CEDARS School FRPL'!$C$4:$G$2348,3,FALSE)</f>
        <v>0.32679999999999998</v>
      </c>
      <c r="N918" s="170"/>
      <c r="O918" s="139"/>
    </row>
    <row r="919" spans="1:15">
      <c r="A919" s="78" t="s">
        <v>2432</v>
      </c>
      <c r="B919" s="78" t="s">
        <v>2769</v>
      </c>
      <c r="C919" s="3">
        <v>2522</v>
      </c>
      <c r="D919" s="75" t="s">
        <v>1552</v>
      </c>
      <c r="E919" s="103">
        <v>207.43</v>
      </c>
      <c r="F919" s="103">
        <v>0</v>
      </c>
      <c r="G919" s="103">
        <v>0</v>
      </c>
      <c r="H919" s="103">
        <v>0</v>
      </c>
      <c r="I919" s="103">
        <v>0</v>
      </c>
      <c r="J919" s="133">
        <f t="shared" si="16"/>
        <v>207.43</v>
      </c>
      <c r="K919" s="138" t="str">
        <f>IFERROR(VLOOKUP(C919,'CEDARS School FRPL'!$C$4:$H$2392, 6, FALSE), "No")</f>
        <v>Yes</v>
      </c>
      <c r="L919" s="97">
        <f>VLOOKUP($C919,'CEDARS School FRPL'!$C$4:$G$2348,3,FALSE)</f>
        <v>0.52270000000000005</v>
      </c>
      <c r="N919" s="170"/>
      <c r="O919" s="139"/>
    </row>
    <row r="920" spans="1:15">
      <c r="A920" s="78" t="s">
        <v>2432</v>
      </c>
      <c r="B920" s="78" t="s">
        <v>2769</v>
      </c>
      <c r="C920" s="3">
        <v>2276</v>
      </c>
      <c r="D920" s="75" t="s">
        <v>1551</v>
      </c>
      <c r="E920" s="103">
        <v>158.66</v>
      </c>
      <c r="F920" s="103">
        <v>0</v>
      </c>
      <c r="G920" s="103">
        <v>9.94</v>
      </c>
      <c r="H920" s="103">
        <v>0.56999999999999995</v>
      </c>
      <c r="I920" s="103">
        <v>0</v>
      </c>
      <c r="J920" s="133">
        <f t="shared" si="16"/>
        <v>169.17</v>
      </c>
      <c r="K920" s="138" t="str">
        <f>IFERROR(VLOOKUP(C920,'CEDARS School FRPL'!$C$4:$H$2392, 6, FALSE), "No")</f>
        <v>Yes</v>
      </c>
      <c r="L920" s="97">
        <f>VLOOKUP($C920,'CEDARS School FRPL'!$C$4:$G$2348,3,FALSE)</f>
        <v>0.62560000000000004</v>
      </c>
      <c r="N920" s="170"/>
      <c r="O920" s="139"/>
    </row>
    <row r="921" spans="1:15">
      <c r="A921" s="78" t="s">
        <v>2432</v>
      </c>
      <c r="B921" s="78" t="s">
        <v>2769</v>
      </c>
      <c r="C921" s="3">
        <v>3900</v>
      </c>
      <c r="D921" s="75" t="s">
        <v>1553</v>
      </c>
      <c r="E921" s="103">
        <v>128.57</v>
      </c>
      <c r="F921" s="103">
        <v>0</v>
      </c>
      <c r="G921" s="103">
        <v>0</v>
      </c>
      <c r="H921" s="103">
        <v>0</v>
      </c>
      <c r="I921" s="103">
        <v>0</v>
      </c>
      <c r="J921" s="133">
        <f t="shared" si="16"/>
        <v>128.57</v>
      </c>
      <c r="K921" s="138" t="str">
        <f>IFERROR(VLOOKUP(C921,'CEDARS School FRPL'!$C$4:$H$2392, 6, FALSE), "No")</f>
        <v>Yes</v>
      </c>
      <c r="L921" s="97">
        <f>VLOOKUP($C921,'CEDARS School FRPL'!$C$4:$G$2348,3,FALSE)</f>
        <v>0.62190000000000001</v>
      </c>
      <c r="N921" s="170"/>
      <c r="O921" s="139"/>
    </row>
    <row r="922" spans="1:15">
      <c r="A922" s="78" t="s">
        <v>2257</v>
      </c>
      <c r="B922" s="78" t="s">
        <v>2770</v>
      </c>
      <c r="C922" s="3">
        <v>2558</v>
      </c>
      <c r="D922" s="75" t="s">
        <v>205</v>
      </c>
      <c r="E922" s="103">
        <v>801.85</v>
      </c>
      <c r="F922" s="103">
        <v>16.86</v>
      </c>
      <c r="G922" s="103">
        <v>0</v>
      </c>
      <c r="H922" s="103">
        <v>0</v>
      </c>
      <c r="I922" s="103">
        <v>0</v>
      </c>
      <c r="J922" s="133">
        <f t="shared" si="16"/>
        <v>818.71</v>
      </c>
      <c r="K922" s="138" t="str">
        <f>IFERROR(VLOOKUP(C922,'CEDARS School FRPL'!$C$4:$H$2392, 6, FALSE), "No")</f>
        <v>No</v>
      </c>
      <c r="L922" s="97">
        <f>VLOOKUP($C922,'CEDARS School FRPL'!$C$4:$G$2348,3,FALSE)</f>
        <v>0.2762</v>
      </c>
      <c r="M922" s="97"/>
      <c r="N922" s="170"/>
      <c r="O922" s="139"/>
    </row>
    <row r="923" spans="1:15">
      <c r="A923" s="78" t="s">
        <v>2257</v>
      </c>
      <c r="B923" s="78" t="s">
        <v>2770</v>
      </c>
      <c r="C923" s="3">
        <v>4431</v>
      </c>
      <c r="D923" s="75" t="s">
        <v>207</v>
      </c>
      <c r="E923" s="103">
        <v>490.82</v>
      </c>
      <c r="F923" s="103">
        <v>0</v>
      </c>
      <c r="G923" s="103">
        <v>34.449999999999996</v>
      </c>
      <c r="H923" s="103">
        <v>1</v>
      </c>
      <c r="I923" s="103">
        <v>0</v>
      </c>
      <c r="J923" s="133">
        <f t="shared" si="16"/>
        <v>526.27</v>
      </c>
      <c r="K923" s="138" t="str">
        <f>IFERROR(VLOOKUP(C923,'CEDARS School FRPL'!$C$4:$H$2392, 6, FALSE), "No")</f>
        <v>No</v>
      </c>
      <c r="L923" s="97">
        <f>VLOOKUP($C923,'CEDARS School FRPL'!$C$4:$G$2348,3,FALSE)</f>
        <v>0.26569999999999999</v>
      </c>
      <c r="N923" s="170"/>
      <c r="O923" s="139"/>
    </row>
    <row r="924" spans="1:15">
      <c r="A924" s="78" t="s">
        <v>2257</v>
      </c>
      <c r="B924" s="78" t="s">
        <v>2770</v>
      </c>
      <c r="C924" s="3">
        <v>5326</v>
      </c>
      <c r="D924" s="75" t="s">
        <v>208</v>
      </c>
      <c r="E924" s="103">
        <v>36.06</v>
      </c>
      <c r="F924" s="103">
        <v>0</v>
      </c>
      <c r="G924" s="103">
        <v>0</v>
      </c>
      <c r="H924" s="103">
        <v>0</v>
      </c>
      <c r="I924" s="103">
        <v>0</v>
      </c>
      <c r="J924" s="133">
        <f t="shared" si="16"/>
        <v>36.06</v>
      </c>
      <c r="K924" s="138" t="str">
        <f>IFERROR(VLOOKUP(C924,'CEDARS School FRPL'!$C$4:$H$2392, 6, FALSE), "No")</f>
        <v>No</v>
      </c>
      <c r="L924" s="97">
        <f>VLOOKUP($C924,'CEDARS School FRPL'!$C$4:$G$2348,3,FALSE)</f>
        <v>0.26650000000000001</v>
      </c>
      <c r="N924" s="170"/>
      <c r="O924" s="139"/>
    </row>
    <row r="925" spans="1:15">
      <c r="A925" s="78" t="s">
        <v>2257</v>
      </c>
      <c r="B925" s="78" t="s">
        <v>2770</v>
      </c>
      <c r="C925" s="3">
        <v>3371</v>
      </c>
      <c r="D925" s="75" t="s">
        <v>206</v>
      </c>
      <c r="E925" s="103">
        <v>415.55</v>
      </c>
      <c r="F925" s="103">
        <v>0</v>
      </c>
      <c r="G925" s="103">
        <v>0</v>
      </c>
      <c r="H925" s="103">
        <v>0</v>
      </c>
      <c r="I925" s="103">
        <v>0</v>
      </c>
      <c r="J925" s="133">
        <f t="shared" si="16"/>
        <v>415.55</v>
      </c>
      <c r="K925" s="138" t="str">
        <f>IFERROR(VLOOKUP(C925,'CEDARS School FRPL'!$C$4:$H$2392, 6, FALSE), "No")</f>
        <v>No</v>
      </c>
      <c r="L925" s="97">
        <f>VLOOKUP($C925,'CEDARS School FRPL'!$C$4:$G$2348,3,FALSE)</f>
        <v>0.28660000000000002</v>
      </c>
      <c r="N925" s="170"/>
      <c r="O925" s="139"/>
    </row>
    <row r="926" spans="1:15">
      <c r="A926" s="78" t="s">
        <v>2505</v>
      </c>
      <c r="B926" s="78" t="s">
        <v>2771</v>
      </c>
      <c r="C926" s="3">
        <v>2087</v>
      </c>
      <c r="D926" s="75" t="s">
        <v>2104</v>
      </c>
      <c r="E926" s="103">
        <v>31.14</v>
      </c>
      <c r="F926" s="103">
        <v>2.21</v>
      </c>
      <c r="G926" s="103">
        <v>0</v>
      </c>
      <c r="H926" s="103">
        <v>0</v>
      </c>
      <c r="I926" s="103">
        <v>0</v>
      </c>
      <c r="J926" s="133">
        <f t="shared" si="16"/>
        <v>33.35</v>
      </c>
      <c r="K926" s="138" t="str">
        <f>IFERROR(VLOOKUP(C926,'CEDARS School FRPL'!$C$4:$H$2392, 6, FALSE), "No")</f>
        <v>Yes</v>
      </c>
      <c r="L926" s="97">
        <f>VLOOKUP($C926,'CEDARS School FRPL'!$C$4:$G$2348,3,FALSE)</f>
        <v>0.62</v>
      </c>
      <c r="N926" s="170"/>
      <c r="O926" s="139"/>
    </row>
    <row r="927" spans="1:15">
      <c r="A927" s="78" t="s">
        <v>2505</v>
      </c>
      <c r="B927" s="78" t="s">
        <v>2771</v>
      </c>
      <c r="C927" s="3">
        <v>2088</v>
      </c>
      <c r="D927" s="75" t="s">
        <v>2105</v>
      </c>
      <c r="E927" s="103">
        <v>40.96</v>
      </c>
      <c r="F927" s="103">
        <v>0</v>
      </c>
      <c r="G927" s="103">
        <v>0.9</v>
      </c>
      <c r="H927" s="103">
        <v>0</v>
      </c>
      <c r="I927" s="103">
        <v>0</v>
      </c>
      <c r="J927" s="133">
        <f t="shared" si="16"/>
        <v>41.86</v>
      </c>
      <c r="K927" s="138" t="str">
        <f>IFERROR(VLOOKUP(C927,'CEDARS School FRPL'!$C$4:$H$2392, 6, FALSE), "No")</f>
        <v>No</v>
      </c>
      <c r="L927" s="97">
        <f>VLOOKUP($C927,'CEDARS School FRPL'!$C$4:$G$2348,3,FALSE)</f>
        <v>0.36370000000000002</v>
      </c>
      <c r="N927" s="170"/>
      <c r="O927" s="139"/>
    </row>
    <row r="928" spans="1:15">
      <c r="A928" s="78" t="s">
        <v>2245</v>
      </c>
      <c r="B928" s="78" t="s">
        <v>2772</v>
      </c>
      <c r="C928" s="3">
        <v>4260</v>
      </c>
      <c r="D928" s="75" t="s">
        <v>108</v>
      </c>
      <c r="E928" s="103">
        <v>434.53</v>
      </c>
      <c r="F928" s="103">
        <v>0</v>
      </c>
      <c r="G928" s="103">
        <v>18.43</v>
      </c>
      <c r="H928" s="103">
        <v>0</v>
      </c>
      <c r="I928" s="103">
        <v>0</v>
      </c>
      <c r="J928" s="133">
        <f t="shared" si="16"/>
        <v>452.96</v>
      </c>
      <c r="K928" s="138" t="str">
        <f>IFERROR(VLOOKUP(C928,'CEDARS School FRPL'!$C$4:$H$2392, 6, FALSE), "No")</f>
        <v>Yes</v>
      </c>
      <c r="L928" s="97">
        <f>VLOOKUP($C928,'CEDARS School FRPL'!$C$4:$G$2348,3,FALSE)</f>
        <v>0.55610000000000004</v>
      </c>
      <c r="N928" s="170"/>
      <c r="O928" s="139"/>
    </row>
    <row r="929" spans="1:15">
      <c r="A929" s="78" t="s">
        <v>2245</v>
      </c>
      <c r="B929" s="78" t="s">
        <v>2772</v>
      </c>
      <c r="C929" s="3">
        <v>2317</v>
      </c>
      <c r="D929" s="75" t="s">
        <v>105</v>
      </c>
      <c r="E929" s="103">
        <v>300.20999999999998</v>
      </c>
      <c r="F929" s="103">
        <v>0</v>
      </c>
      <c r="G929" s="103">
        <v>0</v>
      </c>
      <c r="H929" s="103">
        <v>0</v>
      </c>
      <c r="I929" s="103">
        <v>0</v>
      </c>
      <c r="J929" s="133">
        <f t="shared" si="16"/>
        <v>300.20999999999998</v>
      </c>
      <c r="K929" s="138" t="str">
        <f>IFERROR(VLOOKUP(C929,'CEDARS School FRPL'!$C$4:$H$2392, 6, FALSE), "No")</f>
        <v>Yes</v>
      </c>
      <c r="L929" s="97">
        <f>VLOOKUP($C929,'CEDARS School FRPL'!$C$4:$G$2348,3,FALSE)</f>
        <v>0.61819999999999997</v>
      </c>
      <c r="N929" s="170"/>
      <c r="O929" s="139"/>
    </row>
    <row r="930" spans="1:15">
      <c r="A930" s="78" t="s">
        <v>2245</v>
      </c>
      <c r="B930" s="78" t="s">
        <v>2772</v>
      </c>
      <c r="C930" s="3">
        <v>1940</v>
      </c>
      <c r="D930" s="75" t="s">
        <v>104</v>
      </c>
      <c r="E930" s="103">
        <v>35.36</v>
      </c>
      <c r="F930" s="103">
        <v>0</v>
      </c>
      <c r="G930" s="103">
        <v>0</v>
      </c>
      <c r="H930" s="103">
        <v>0</v>
      </c>
      <c r="I930" s="103">
        <v>0</v>
      </c>
      <c r="J930" s="133">
        <f t="shared" si="16"/>
        <v>35.36</v>
      </c>
      <c r="K930" s="138" t="str">
        <f>IFERROR(VLOOKUP(C930,'CEDARS School FRPL'!$C$4:$H$2392, 6, FALSE), "No")</f>
        <v>Yes</v>
      </c>
      <c r="L930" s="97">
        <f>VLOOKUP($C930,'CEDARS School FRPL'!$C$4:$G$2348,3,FALSE)</f>
        <v>0.71919999999999995</v>
      </c>
      <c r="N930" s="170"/>
      <c r="O930" s="139"/>
    </row>
    <row r="931" spans="1:15">
      <c r="A931" s="78" t="s">
        <v>2245</v>
      </c>
      <c r="B931" s="78" t="s">
        <v>2772</v>
      </c>
      <c r="C931" s="3">
        <v>3861</v>
      </c>
      <c r="D931" s="75" t="s">
        <v>107</v>
      </c>
      <c r="E931" s="103">
        <v>6</v>
      </c>
      <c r="F931" s="103">
        <v>0</v>
      </c>
      <c r="G931" s="103">
        <v>0</v>
      </c>
      <c r="H931" s="103">
        <v>0</v>
      </c>
      <c r="I931" s="103">
        <v>0</v>
      </c>
      <c r="J931" s="133">
        <f t="shared" si="16"/>
        <v>6</v>
      </c>
      <c r="K931" s="138" t="str">
        <f>IFERROR(VLOOKUP(C931,'CEDARS School FRPL'!$C$4:$H$2392, 6, FALSE), "No")</f>
        <v>No</v>
      </c>
      <c r="L931" s="97">
        <f>VLOOKUP($C931,'CEDARS School FRPL'!$C$4:$G$2348,3,FALSE)</f>
        <v>0</v>
      </c>
      <c r="N931" s="170"/>
      <c r="O931" s="139"/>
    </row>
    <row r="932" spans="1:15">
      <c r="A932" s="78" t="s">
        <v>2245</v>
      </c>
      <c r="B932" s="78" t="s">
        <v>2772</v>
      </c>
      <c r="C932" s="3">
        <v>2689</v>
      </c>
      <c r="D932" s="75" t="s">
        <v>106</v>
      </c>
      <c r="E932" s="103">
        <v>474.05</v>
      </c>
      <c r="F932" s="103">
        <v>0</v>
      </c>
      <c r="G932" s="103">
        <v>0</v>
      </c>
      <c r="H932" s="103">
        <v>0</v>
      </c>
      <c r="I932" s="103">
        <v>0</v>
      </c>
      <c r="J932" s="133">
        <f t="shared" si="16"/>
        <v>474.05</v>
      </c>
      <c r="K932" s="138" t="str">
        <f>IFERROR(VLOOKUP(C932,'CEDARS School FRPL'!$C$4:$H$2392, 6, FALSE), "No")</f>
        <v>Yes</v>
      </c>
      <c r="L932" s="97">
        <f>VLOOKUP($C932,'CEDARS School FRPL'!$C$4:$G$2348,3,FALSE)</f>
        <v>0.55169999999999997</v>
      </c>
      <c r="N932" s="170"/>
      <c r="O932" s="139"/>
    </row>
    <row r="933" spans="1:15">
      <c r="A933" s="78" t="s">
        <v>2440</v>
      </c>
      <c r="B933" s="78" t="s">
        <v>2773</v>
      </c>
      <c r="C933" s="3">
        <v>5099</v>
      </c>
      <c r="D933" s="75" t="s">
        <v>1606</v>
      </c>
      <c r="E933" s="103">
        <v>1438.69</v>
      </c>
      <c r="F933" s="103">
        <v>0</v>
      </c>
      <c r="G933" s="103">
        <v>0</v>
      </c>
      <c r="H933" s="103">
        <v>0</v>
      </c>
      <c r="I933" s="103">
        <v>0</v>
      </c>
      <c r="J933" s="133">
        <f t="shared" si="16"/>
        <v>1438.69</v>
      </c>
      <c r="K933" s="138" t="str">
        <f>IFERROR(VLOOKUP(C933,'CEDARS School FRPL'!$C$4:$H$2392, 6, FALSE), "No")</f>
        <v>No</v>
      </c>
      <c r="L933" s="97">
        <f>VLOOKUP($C933,'CEDARS School FRPL'!$C$4:$G$2348,3,FALSE)</f>
        <v>0.30499999999999999</v>
      </c>
      <c r="N933" s="170"/>
      <c r="O933" s="139"/>
    </row>
    <row r="934" spans="1:15">
      <c r="A934" s="78" t="s">
        <v>2440</v>
      </c>
      <c r="B934" s="78" t="s">
        <v>2773</v>
      </c>
      <c r="C934" s="3">
        <v>4391</v>
      </c>
      <c r="D934" s="75" t="s">
        <v>1101</v>
      </c>
      <c r="E934" s="103">
        <v>648.14</v>
      </c>
      <c r="F934" s="103">
        <v>0</v>
      </c>
      <c r="G934" s="103">
        <v>0</v>
      </c>
      <c r="H934" s="103">
        <v>0</v>
      </c>
      <c r="I934" s="103">
        <v>0</v>
      </c>
      <c r="J934" s="133">
        <f t="shared" si="16"/>
        <v>648.14</v>
      </c>
      <c r="K934" s="138" t="str">
        <f>IFERROR(VLOOKUP(C934,'CEDARS School FRPL'!$C$4:$H$2392, 6, FALSE), "No")</f>
        <v>No</v>
      </c>
      <c r="L934" s="97">
        <f>VLOOKUP($C934,'CEDARS School FRPL'!$C$4:$G$2348,3,FALSE)</f>
        <v>0.21820000000000001</v>
      </c>
      <c r="N934" s="170"/>
      <c r="O934" s="139"/>
    </row>
    <row r="935" spans="1:15">
      <c r="A935" s="78" t="s">
        <v>2440</v>
      </c>
      <c r="B935" s="78" t="s">
        <v>2773</v>
      </c>
      <c r="C935" s="3">
        <v>4534</v>
      </c>
      <c r="D935" s="75" t="s">
        <v>26</v>
      </c>
      <c r="E935" s="103">
        <v>562.17999999999995</v>
      </c>
      <c r="F935" s="103">
        <v>0</v>
      </c>
      <c r="G935" s="103">
        <v>0</v>
      </c>
      <c r="H935" s="103">
        <v>0</v>
      </c>
      <c r="I935" s="103">
        <v>0</v>
      </c>
      <c r="J935" s="133">
        <f t="shared" si="16"/>
        <v>562.17999999999995</v>
      </c>
      <c r="K935" s="138" t="str">
        <f>IFERROR(VLOOKUP(C935,'CEDARS School FRPL'!$C$4:$H$2392, 6, FALSE), "No")</f>
        <v>No</v>
      </c>
      <c r="L935" s="97">
        <f>VLOOKUP($C935,'CEDARS School FRPL'!$C$4:$G$2348,3,FALSE)</f>
        <v>0.22520000000000001</v>
      </c>
      <c r="N935" s="170"/>
      <c r="O935" s="139"/>
    </row>
    <row r="936" spans="1:15">
      <c r="A936" s="78" t="s">
        <v>2440</v>
      </c>
      <c r="B936" s="78" t="s">
        <v>2773</v>
      </c>
      <c r="C936" s="3">
        <v>2885</v>
      </c>
      <c r="D936" s="75" t="s">
        <v>1602</v>
      </c>
      <c r="E936" s="103">
        <v>776.64</v>
      </c>
      <c r="F936" s="103">
        <v>0</v>
      </c>
      <c r="G936" s="103">
        <v>0</v>
      </c>
      <c r="H936" s="103">
        <v>0</v>
      </c>
      <c r="I936" s="103">
        <v>0</v>
      </c>
      <c r="J936" s="133">
        <f t="shared" si="16"/>
        <v>776.64</v>
      </c>
      <c r="K936" s="138" t="str">
        <f>IFERROR(VLOOKUP(C936,'CEDARS School FRPL'!$C$4:$H$2392, 6, FALSE), "No")</f>
        <v>No</v>
      </c>
      <c r="L936" s="97">
        <f>VLOOKUP($C936,'CEDARS School FRPL'!$C$4:$G$2348,3,FALSE)</f>
        <v>0.2316</v>
      </c>
      <c r="N936" s="170"/>
      <c r="O936" s="139"/>
    </row>
    <row r="937" spans="1:15">
      <c r="A937" s="78" t="s">
        <v>2440</v>
      </c>
      <c r="B937" s="78" t="s">
        <v>2773</v>
      </c>
      <c r="C937" s="3">
        <v>1753</v>
      </c>
      <c r="D937" s="75" t="s">
        <v>1599</v>
      </c>
      <c r="E937" s="103">
        <v>26.85</v>
      </c>
      <c r="F937" s="103">
        <v>0</v>
      </c>
      <c r="G937" s="103">
        <v>0</v>
      </c>
      <c r="H937" s="103">
        <v>0</v>
      </c>
      <c r="I937" s="103">
        <v>0</v>
      </c>
      <c r="J937" s="133">
        <f t="shared" si="16"/>
        <v>26.85</v>
      </c>
      <c r="K937" s="138" t="str">
        <f>IFERROR(VLOOKUP(C937,'CEDARS School FRPL'!$C$4:$H$2392, 6, FALSE), "No")</f>
        <v>No</v>
      </c>
      <c r="L937" s="97">
        <f>VLOOKUP($C937,'CEDARS School FRPL'!$C$4:$G$2348,3,FALSE)</f>
        <v>0.14549999999999999</v>
      </c>
      <c r="N937" s="170"/>
      <c r="O937" s="139"/>
    </row>
    <row r="938" spans="1:15">
      <c r="A938" s="78" t="s">
        <v>2440</v>
      </c>
      <c r="B938" s="78" t="s">
        <v>2773</v>
      </c>
      <c r="C938" s="3">
        <v>3408</v>
      </c>
      <c r="D938" s="75" t="s">
        <v>1603</v>
      </c>
      <c r="E938" s="103">
        <v>702.8</v>
      </c>
      <c r="F938" s="103">
        <v>0</v>
      </c>
      <c r="G938" s="103">
        <v>0</v>
      </c>
      <c r="H938" s="103">
        <v>0</v>
      </c>
      <c r="I938" s="103">
        <v>0</v>
      </c>
      <c r="J938" s="133">
        <f t="shared" si="16"/>
        <v>702.8</v>
      </c>
      <c r="K938" s="138" t="str">
        <f>IFERROR(VLOOKUP(C938,'CEDARS School FRPL'!$C$4:$H$2392, 6, FALSE), "No")</f>
        <v>No</v>
      </c>
      <c r="L938" s="97">
        <f>VLOOKUP($C938,'CEDARS School FRPL'!$C$4:$G$2348,3,FALSE)</f>
        <v>0.28270000000000001</v>
      </c>
      <c r="N938" s="170"/>
      <c r="O938" s="139"/>
    </row>
    <row r="939" spans="1:15">
      <c r="A939" s="78" t="s">
        <v>2440</v>
      </c>
      <c r="B939" s="78" t="s">
        <v>2773</v>
      </c>
      <c r="C939" s="3">
        <v>2426</v>
      </c>
      <c r="D939" s="75" t="s">
        <v>1600</v>
      </c>
      <c r="E939" s="103">
        <v>1868.15</v>
      </c>
      <c r="F939" s="103">
        <v>0</v>
      </c>
      <c r="G939" s="103">
        <v>206.51000000000002</v>
      </c>
      <c r="H939" s="103">
        <v>0</v>
      </c>
      <c r="I939" s="103">
        <v>0</v>
      </c>
      <c r="J939" s="133">
        <f t="shared" si="16"/>
        <v>2074.6600000000003</v>
      </c>
      <c r="K939" s="138" t="str">
        <f>IFERROR(VLOOKUP(C939,'CEDARS School FRPL'!$C$4:$H$2392, 6, FALSE), "No")</f>
        <v>No</v>
      </c>
      <c r="L939" s="97">
        <f>VLOOKUP($C939,'CEDARS School FRPL'!$C$4:$G$2348,3,FALSE)</f>
        <v>0.27660000000000001</v>
      </c>
      <c r="N939" s="170"/>
      <c r="O939" s="139"/>
    </row>
    <row r="940" spans="1:15">
      <c r="A940" t="s">
        <v>2440</v>
      </c>
      <c r="B940" s="78" t="s">
        <v>2773</v>
      </c>
      <c r="C940" s="3">
        <v>5742</v>
      </c>
      <c r="D940" s="75" t="s">
        <v>3267</v>
      </c>
      <c r="E940" s="103">
        <v>0</v>
      </c>
      <c r="F940" s="103">
        <v>0</v>
      </c>
      <c r="G940" s="103">
        <v>0</v>
      </c>
      <c r="H940" s="103">
        <v>27.840000000000003</v>
      </c>
      <c r="I940" s="103">
        <v>0</v>
      </c>
      <c r="J940" s="133">
        <f t="shared" si="16"/>
        <v>27.840000000000003</v>
      </c>
      <c r="K940" s="138" t="str">
        <f>IFERROR(VLOOKUP(C940,'CEDARS School FRPL'!$C$4:$H$2392, 6, FALSE), "No")</f>
        <v>No</v>
      </c>
      <c r="L940" s="97" t="e">
        <f>VLOOKUP($C940,'CEDARS School FRPL'!$C$4:$G$2348,3,FALSE)</f>
        <v>#N/A</v>
      </c>
      <c r="N940" s="170"/>
      <c r="O940" s="139"/>
    </row>
    <row r="941" spans="1:15">
      <c r="A941" s="78" t="s">
        <v>2440</v>
      </c>
      <c r="B941" s="78" t="s">
        <v>2773</v>
      </c>
      <c r="C941" s="3">
        <v>2884</v>
      </c>
      <c r="D941" s="75" t="s">
        <v>1601</v>
      </c>
      <c r="E941" s="103">
        <v>527.5</v>
      </c>
      <c r="F941" s="103">
        <v>0</v>
      </c>
      <c r="G941" s="103">
        <v>0</v>
      </c>
      <c r="H941" s="103">
        <v>0</v>
      </c>
      <c r="I941" s="103">
        <v>0</v>
      </c>
      <c r="J941" s="133">
        <f t="shared" si="16"/>
        <v>527.5</v>
      </c>
      <c r="K941" s="138" t="str">
        <f>IFERROR(VLOOKUP(C941,'CEDARS School FRPL'!$C$4:$H$2392, 6, FALSE), "No")</f>
        <v>No</v>
      </c>
      <c r="L941" s="97">
        <f>VLOOKUP($C941,'CEDARS School FRPL'!$C$4:$G$2348,3,FALSE)</f>
        <v>0.27710000000000001</v>
      </c>
      <c r="N941" s="170"/>
      <c r="O941" s="139"/>
    </row>
    <row r="942" spans="1:15">
      <c r="A942" s="78" t="s">
        <v>2440</v>
      </c>
      <c r="B942" s="78" t="s">
        <v>2773</v>
      </c>
      <c r="C942" s="3">
        <v>4139</v>
      </c>
      <c r="D942" s="75" t="s">
        <v>1604</v>
      </c>
      <c r="E942" s="103">
        <v>809.63</v>
      </c>
      <c r="F942" s="103">
        <v>0</v>
      </c>
      <c r="G942" s="103">
        <v>0</v>
      </c>
      <c r="H942" s="103">
        <v>0</v>
      </c>
      <c r="I942" s="103">
        <v>0</v>
      </c>
      <c r="J942" s="133">
        <f t="shared" si="16"/>
        <v>809.63</v>
      </c>
      <c r="K942" s="138" t="str">
        <f>IFERROR(VLOOKUP(C942,'CEDARS School FRPL'!$C$4:$H$2392, 6, FALSE), "No")</f>
        <v>No</v>
      </c>
      <c r="L942" s="97">
        <f>VLOOKUP($C942,'CEDARS School FRPL'!$C$4:$G$2348,3,FALSE)</f>
        <v>0.27879999999999999</v>
      </c>
      <c r="N942" s="170"/>
      <c r="O942" s="139"/>
    </row>
    <row r="943" spans="1:15">
      <c r="A943" s="78" t="s">
        <v>2440</v>
      </c>
      <c r="B943" s="78" t="s">
        <v>2773</v>
      </c>
      <c r="C943" s="3">
        <v>4392</v>
      </c>
      <c r="D943" s="75" t="s">
        <v>1605</v>
      </c>
      <c r="E943" s="103">
        <v>557.71</v>
      </c>
      <c r="F943" s="103">
        <v>0</v>
      </c>
      <c r="G943" s="103">
        <v>0</v>
      </c>
      <c r="H943" s="103">
        <v>0</v>
      </c>
      <c r="I943" s="103">
        <v>0</v>
      </c>
      <c r="J943" s="133">
        <f t="shared" si="16"/>
        <v>557.71</v>
      </c>
      <c r="K943" s="138" t="str">
        <f>IFERROR(VLOOKUP(C943,'CEDARS School FRPL'!$C$4:$H$2392, 6, FALSE), "No")</f>
        <v>No</v>
      </c>
      <c r="L943" s="97">
        <f>VLOOKUP($C943,'CEDARS School FRPL'!$C$4:$G$2348,3,FALSE)</f>
        <v>0.29899999999999999</v>
      </c>
      <c r="N943" s="170"/>
      <c r="O943" s="139"/>
    </row>
    <row r="944" spans="1:15">
      <c r="A944" s="78" t="s">
        <v>2440</v>
      </c>
      <c r="B944" s="78" t="s">
        <v>2773</v>
      </c>
      <c r="C944" s="3">
        <v>5477</v>
      </c>
      <c r="D944" s="75" t="s">
        <v>2979</v>
      </c>
      <c r="E944" s="103">
        <v>624.51</v>
      </c>
      <c r="F944" s="103">
        <v>0</v>
      </c>
      <c r="G944" s="103">
        <v>0</v>
      </c>
      <c r="H944" s="103">
        <v>0</v>
      </c>
      <c r="I944" s="103">
        <v>0</v>
      </c>
      <c r="J944" s="133">
        <f t="shared" si="16"/>
        <v>624.51</v>
      </c>
      <c r="K944" s="138" t="str">
        <f>IFERROR(VLOOKUP(C944,'CEDARS School FRPL'!$C$4:$H$2392, 6, FALSE), "No")</f>
        <v>No</v>
      </c>
      <c r="L944" s="97">
        <f>VLOOKUP($C944,'CEDARS School FRPL'!$C$4:$G$2348,3,FALSE)</f>
        <v>0.31900000000000001</v>
      </c>
      <c r="N944" s="170"/>
      <c r="O944" s="139"/>
    </row>
    <row r="945" spans="1:15">
      <c r="A945" s="78" t="s">
        <v>2440</v>
      </c>
      <c r="B945" s="78" t="s">
        <v>2773</v>
      </c>
      <c r="C945" s="3">
        <v>3753</v>
      </c>
      <c r="D945" s="75" t="s">
        <v>657</v>
      </c>
      <c r="E945" s="103">
        <v>661.72</v>
      </c>
      <c r="F945" s="103">
        <v>0</v>
      </c>
      <c r="G945" s="103">
        <v>0</v>
      </c>
      <c r="H945" s="103">
        <v>0</v>
      </c>
      <c r="I945" s="103">
        <v>0</v>
      </c>
      <c r="J945" s="133">
        <f t="shared" si="16"/>
        <v>661.72</v>
      </c>
      <c r="K945" s="138" t="str">
        <f>IFERROR(VLOOKUP(C945,'CEDARS School FRPL'!$C$4:$H$2392, 6, FALSE), "No")</f>
        <v>No</v>
      </c>
      <c r="L945" s="97">
        <f>VLOOKUP($C945,'CEDARS School FRPL'!$C$4:$G$2348,3,FALSE)</f>
        <v>0.253</v>
      </c>
      <c r="N945" s="170"/>
      <c r="O945" s="139"/>
    </row>
    <row r="946" spans="1:15">
      <c r="A946" s="78" t="s">
        <v>2335</v>
      </c>
      <c r="B946" s="78" t="s">
        <v>2774</v>
      </c>
      <c r="C946" s="3">
        <v>4256</v>
      </c>
      <c r="D946" s="75" t="s">
        <v>918</v>
      </c>
      <c r="E946" s="103">
        <v>626.61</v>
      </c>
      <c r="F946" s="103">
        <v>0</v>
      </c>
      <c r="G946" s="103">
        <v>0</v>
      </c>
      <c r="H946" s="103">
        <v>0</v>
      </c>
      <c r="I946" s="103">
        <v>0</v>
      </c>
      <c r="J946" s="133">
        <f t="shared" si="16"/>
        <v>626.61</v>
      </c>
      <c r="K946" s="138" t="str">
        <f>IFERROR(VLOOKUP(C946,'CEDARS School FRPL'!$C$4:$H$2392, 6, FALSE), "No")</f>
        <v>No</v>
      </c>
      <c r="L946" s="97">
        <f>VLOOKUP($C946,'CEDARS School FRPL'!$C$4:$G$2348,3,FALSE)</f>
        <v>3.9E-2</v>
      </c>
      <c r="N946" s="170"/>
      <c r="O946" s="139"/>
    </row>
    <row r="947" spans="1:15">
      <c r="A947" s="78" t="s">
        <v>2335</v>
      </c>
      <c r="B947" s="78" t="s">
        <v>2774</v>
      </c>
      <c r="C947" s="3">
        <v>3548</v>
      </c>
      <c r="D947" s="75" t="s">
        <v>899</v>
      </c>
      <c r="E947" s="103">
        <v>452.18</v>
      </c>
      <c r="F947" s="103">
        <v>0</v>
      </c>
      <c r="G947" s="103">
        <v>0</v>
      </c>
      <c r="H947" s="103">
        <v>0</v>
      </c>
      <c r="I947" s="103">
        <v>0</v>
      </c>
      <c r="J947" s="133">
        <f t="shared" si="16"/>
        <v>452.18</v>
      </c>
      <c r="K947" s="138" t="str">
        <f>IFERROR(VLOOKUP(C947,'CEDARS School FRPL'!$C$4:$H$2392, 6, FALSE), "No")</f>
        <v>No</v>
      </c>
      <c r="L947" s="97">
        <f>VLOOKUP($C947,'CEDARS School FRPL'!$C$4:$G$2348,3,FALSE)</f>
        <v>6.7599999999999993E-2</v>
      </c>
      <c r="N947" s="170"/>
      <c r="O947" s="139"/>
    </row>
    <row r="948" spans="1:15">
      <c r="A948" s="78" t="s">
        <v>2335</v>
      </c>
      <c r="B948" s="78" t="s">
        <v>2774</v>
      </c>
      <c r="C948" s="3">
        <v>3592</v>
      </c>
      <c r="D948" s="75" t="s">
        <v>901</v>
      </c>
      <c r="E948" s="103">
        <v>430.14</v>
      </c>
      <c r="F948" s="103">
        <v>0</v>
      </c>
      <c r="G948" s="103">
        <v>0</v>
      </c>
      <c r="H948" s="103">
        <v>0</v>
      </c>
      <c r="I948" s="103">
        <v>0</v>
      </c>
      <c r="J948" s="133">
        <f t="shared" si="16"/>
        <v>430.14</v>
      </c>
      <c r="K948" s="138" t="str">
        <f>IFERROR(VLOOKUP(C948,'CEDARS School FRPL'!$C$4:$H$2392, 6, FALSE), "No")</f>
        <v>No</v>
      </c>
      <c r="L948" s="97">
        <f>VLOOKUP($C948,'CEDARS School FRPL'!$C$4:$G$2348,3,FALSE)</f>
        <v>0.23050000000000001</v>
      </c>
      <c r="N948" s="170"/>
      <c r="O948" s="139"/>
    </row>
    <row r="949" spans="1:15">
      <c r="A949" s="78" t="s">
        <v>2335</v>
      </c>
      <c r="B949" s="78" t="s">
        <v>2774</v>
      </c>
      <c r="C949" s="3">
        <v>4532</v>
      </c>
      <c r="D949" s="75" t="s">
        <v>925</v>
      </c>
      <c r="E949" s="103">
        <v>512.67999999999995</v>
      </c>
      <c r="F949" s="103">
        <v>0</v>
      </c>
      <c r="G949" s="103">
        <v>0</v>
      </c>
      <c r="H949" s="103">
        <v>0</v>
      </c>
      <c r="I949" s="103">
        <v>0</v>
      </c>
      <c r="J949" s="133">
        <f t="shared" si="16"/>
        <v>512.67999999999995</v>
      </c>
      <c r="K949" s="138" t="str">
        <f>IFERROR(VLOOKUP(C949,'CEDARS School FRPL'!$C$4:$H$2392, 6, FALSE), "No")</f>
        <v>No</v>
      </c>
      <c r="L949" s="97">
        <f>VLOOKUP($C949,'CEDARS School FRPL'!$C$4:$G$2348,3,FALSE)</f>
        <v>2.8799999999999999E-2</v>
      </c>
      <c r="N949" s="170"/>
      <c r="O949" s="139"/>
    </row>
    <row r="950" spans="1:15">
      <c r="A950" s="78" t="s">
        <v>2335</v>
      </c>
      <c r="B950" s="78" t="s">
        <v>2774</v>
      </c>
      <c r="C950" s="3">
        <v>5139</v>
      </c>
      <c r="D950" s="75" t="s">
        <v>928</v>
      </c>
      <c r="E950" s="103">
        <v>472.52</v>
      </c>
      <c r="F950" s="103">
        <v>0</v>
      </c>
      <c r="G950" s="103">
        <v>0</v>
      </c>
      <c r="H950" s="103">
        <v>0</v>
      </c>
      <c r="I950" s="103">
        <v>0</v>
      </c>
      <c r="J950" s="133">
        <f t="shared" si="16"/>
        <v>472.52</v>
      </c>
      <c r="K950" s="138" t="str">
        <f>IFERROR(VLOOKUP(C950,'CEDARS School FRPL'!$C$4:$H$2392, 6, FALSE), "No")</f>
        <v>No</v>
      </c>
      <c r="L950" s="97">
        <f>VLOOKUP($C950,'CEDARS School FRPL'!$C$4:$G$2348,3,FALSE)</f>
        <v>1.8599999999999998E-2</v>
      </c>
      <c r="N950" s="170"/>
      <c r="O950" s="139"/>
    </row>
    <row r="951" spans="1:15">
      <c r="A951" s="78" t="s">
        <v>2335</v>
      </c>
      <c r="B951" s="78" t="s">
        <v>2774</v>
      </c>
      <c r="C951" s="3">
        <v>5511</v>
      </c>
      <c r="D951" s="75" t="s">
        <v>2980</v>
      </c>
      <c r="E951" s="103">
        <v>500.43</v>
      </c>
      <c r="F951" s="103">
        <v>0</v>
      </c>
      <c r="G951" s="103">
        <v>0</v>
      </c>
      <c r="H951" s="103">
        <v>0</v>
      </c>
      <c r="I951" s="103">
        <v>0</v>
      </c>
      <c r="J951" s="133">
        <f t="shared" si="16"/>
        <v>500.43</v>
      </c>
      <c r="K951" s="138" t="str">
        <f>IFERROR(VLOOKUP(C951,'CEDARS School FRPL'!$C$4:$H$2392, 6, FALSE), "No")</f>
        <v>No</v>
      </c>
      <c r="L951" s="97">
        <f>VLOOKUP($C951,'CEDARS School FRPL'!$C$4:$G$2348,3,FALSE)</f>
        <v>0.1434</v>
      </c>
      <c r="N951" s="170"/>
      <c r="O951" s="139"/>
    </row>
    <row r="952" spans="1:15">
      <c r="A952" s="78" t="s">
        <v>2335</v>
      </c>
      <c r="B952" s="78" t="s">
        <v>2774</v>
      </c>
      <c r="C952" s="3">
        <v>3856</v>
      </c>
      <c r="D952" s="75" t="s">
        <v>910</v>
      </c>
      <c r="E952" s="103">
        <v>69</v>
      </c>
      <c r="F952" s="103">
        <v>0</v>
      </c>
      <c r="G952" s="103">
        <v>0</v>
      </c>
      <c r="H952" s="103">
        <v>0</v>
      </c>
      <c r="I952" s="103">
        <v>0</v>
      </c>
      <c r="J952" s="133">
        <f t="shared" si="16"/>
        <v>69</v>
      </c>
      <c r="K952" s="138" t="str">
        <f>IFERROR(VLOOKUP(C952,'CEDARS School FRPL'!$C$4:$H$2392, 6, FALSE), "No")</f>
        <v>No</v>
      </c>
      <c r="L952" s="97">
        <f>VLOOKUP($C952,'CEDARS School FRPL'!$C$4:$G$2348,3,FALSE)</f>
        <v>7.2099999999999997E-2</v>
      </c>
      <c r="N952" s="170"/>
      <c r="O952" s="139"/>
    </row>
    <row r="953" spans="1:15">
      <c r="A953" s="78" t="s">
        <v>2335</v>
      </c>
      <c r="B953" s="78" t="s">
        <v>2774</v>
      </c>
      <c r="C953" s="3">
        <v>1649</v>
      </c>
      <c r="D953" s="75" t="s">
        <v>881</v>
      </c>
      <c r="E953" s="103">
        <v>35.130000000000003</v>
      </c>
      <c r="F953" s="103">
        <v>0</v>
      </c>
      <c r="G953" s="103">
        <v>0</v>
      </c>
      <c r="H953" s="103">
        <v>0</v>
      </c>
      <c r="I953" s="103">
        <v>0</v>
      </c>
      <c r="J953" s="133">
        <f t="shared" si="16"/>
        <v>35.130000000000003</v>
      </c>
      <c r="K953" s="138" t="str">
        <f>IFERROR(VLOOKUP(C953,'CEDARS School FRPL'!$C$4:$H$2392, 6, FALSE), "No")</f>
        <v>No</v>
      </c>
      <c r="L953" s="97">
        <f>VLOOKUP($C953,'CEDARS School FRPL'!$C$4:$G$2348,3,FALSE)</f>
        <v>0.27250000000000002</v>
      </c>
      <c r="N953" s="170"/>
      <c r="O953" s="139"/>
    </row>
    <row r="954" spans="1:15">
      <c r="A954" s="78" t="s">
        <v>2335</v>
      </c>
      <c r="B954" s="78" t="s">
        <v>2774</v>
      </c>
      <c r="C954" s="3">
        <v>4018</v>
      </c>
      <c r="D954" s="75" t="s">
        <v>913</v>
      </c>
      <c r="E954" s="103">
        <v>312.79000000000002</v>
      </c>
      <c r="F954" s="103">
        <v>0</v>
      </c>
      <c r="G954" s="103">
        <v>0</v>
      </c>
      <c r="H954" s="103">
        <v>0</v>
      </c>
      <c r="I954" s="103">
        <v>0</v>
      </c>
      <c r="J954" s="133">
        <f t="shared" si="16"/>
        <v>312.79000000000002</v>
      </c>
      <c r="K954" s="138" t="str">
        <f>IFERROR(VLOOKUP(C954,'CEDARS School FRPL'!$C$4:$H$2392, 6, FALSE), "No")</f>
        <v>No</v>
      </c>
      <c r="L954" s="97">
        <f>VLOOKUP($C954,'CEDARS School FRPL'!$C$4:$G$2348,3,FALSE)</f>
        <v>0.1027</v>
      </c>
      <c r="N954" s="170"/>
      <c r="O954" s="139"/>
    </row>
    <row r="955" spans="1:15">
      <c r="A955" s="78" t="s">
        <v>2335</v>
      </c>
      <c r="B955" s="78" t="s">
        <v>2774</v>
      </c>
      <c r="C955" s="3">
        <v>1658</v>
      </c>
      <c r="D955" s="75" t="s">
        <v>882</v>
      </c>
      <c r="E955" s="103">
        <v>70.290000000000006</v>
      </c>
      <c r="F955" s="103">
        <v>0</v>
      </c>
      <c r="G955" s="103">
        <v>0</v>
      </c>
      <c r="H955" s="103">
        <v>0</v>
      </c>
      <c r="I955" s="103">
        <v>0</v>
      </c>
      <c r="J955" s="133">
        <f t="shared" si="16"/>
        <v>70.290000000000006</v>
      </c>
      <c r="K955" s="138" t="str">
        <f>IFERROR(VLOOKUP(C955,'CEDARS School FRPL'!$C$4:$H$2392, 6, FALSE), "No")</f>
        <v>No</v>
      </c>
      <c r="L955" s="97">
        <f>VLOOKUP($C955,'CEDARS School FRPL'!$C$4:$G$2348,3,FALSE)</f>
        <v>4.7800000000000002E-2</v>
      </c>
      <c r="N955" s="170"/>
      <c r="O955" s="139"/>
    </row>
    <row r="956" spans="1:15">
      <c r="A956" s="78" t="s">
        <v>2335</v>
      </c>
      <c r="B956" s="78" t="s">
        <v>2774</v>
      </c>
      <c r="C956" s="3">
        <v>4439</v>
      </c>
      <c r="D956" s="75" t="s">
        <v>924</v>
      </c>
      <c r="E956" s="103">
        <v>2175.86</v>
      </c>
      <c r="F956" s="103">
        <v>0</v>
      </c>
      <c r="G956" s="103">
        <v>157.23000000000002</v>
      </c>
      <c r="H956" s="103">
        <v>0</v>
      </c>
      <c r="I956" s="103">
        <v>0</v>
      </c>
      <c r="J956" s="133">
        <f t="shared" si="16"/>
        <v>2333.09</v>
      </c>
      <c r="K956" s="138" t="str">
        <f>IFERROR(VLOOKUP(C956,'CEDARS School FRPL'!$C$4:$H$2392, 6, FALSE), "No")</f>
        <v>No</v>
      </c>
      <c r="L956" s="97">
        <f>VLOOKUP($C956,'CEDARS School FRPL'!$C$4:$G$2348,3,FALSE)</f>
        <v>4.9000000000000002E-2</v>
      </c>
      <c r="N956" s="170"/>
      <c r="O956" s="139"/>
    </row>
    <row r="957" spans="1:15">
      <c r="A957" s="78" t="s">
        <v>2335</v>
      </c>
      <c r="B957" s="78" t="s">
        <v>2774</v>
      </c>
      <c r="C957" s="3">
        <v>4424</v>
      </c>
      <c r="D957" s="75" t="s">
        <v>923</v>
      </c>
      <c r="E957" s="103">
        <v>484.2</v>
      </c>
      <c r="F957" s="103">
        <v>0</v>
      </c>
      <c r="G957" s="103">
        <v>0</v>
      </c>
      <c r="H957" s="103">
        <v>0</v>
      </c>
      <c r="I957" s="103">
        <v>0</v>
      </c>
      <c r="J957" s="133">
        <f t="shared" si="16"/>
        <v>484.2</v>
      </c>
      <c r="K957" s="138" t="str">
        <f>IFERROR(VLOOKUP(C957,'CEDARS School FRPL'!$C$4:$H$2392, 6, FALSE), "No")</f>
        <v>No</v>
      </c>
      <c r="L957" s="97">
        <f>VLOOKUP($C957,'CEDARS School FRPL'!$C$4:$G$2348,3,FALSE)</f>
        <v>0.1522</v>
      </c>
      <c r="N957" s="170"/>
      <c r="O957" s="139"/>
    </row>
    <row r="958" spans="1:15">
      <c r="A958" s="78" t="s">
        <v>2335</v>
      </c>
      <c r="B958" s="78" t="s">
        <v>2774</v>
      </c>
      <c r="C958" s="3">
        <v>5512</v>
      </c>
      <c r="D958" s="75" t="s">
        <v>2981</v>
      </c>
      <c r="E958" s="103">
        <v>446.91</v>
      </c>
      <c r="F958" s="103">
        <v>0</v>
      </c>
      <c r="G958" s="103">
        <v>0</v>
      </c>
      <c r="H958" s="103">
        <v>0</v>
      </c>
      <c r="I958" s="103">
        <v>0</v>
      </c>
      <c r="J958" s="133">
        <f t="shared" si="16"/>
        <v>446.91</v>
      </c>
      <c r="K958" s="138" t="str">
        <f>IFERROR(VLOOKUP(C958,'CEDARS School FRPL'!$C$4:$H$2392, 6, FALSE), "No")</f>
        <v>No</v>
      </c>
      <c r="L958" s="97">
        <f>VLOOKUP($C958,'CEDARS School FRPL'!$C$4:$G$2348,3,FALSE)</f>
        <v>0.1444</v>
      </c>
      <c r="N958" s="170"/>
      <c r="O958" s="139"/>
    </row>
    <row r="959" spans="1:15">
      <c r="A959" s="78" t="s">
        <v>2335</v>
      </c>
      <c r="B959" s="78" t="s">
        <v>2774</v>
      </c>
      <c r="C959" s="3">
        <v>3855</v>
      </c>
      <c r="D959" s="75" t="s">
        <v>909</v>
      </c>
      <c r="E959" s="103">
        <v>66.92</v>
      </c>
      <c r="F959" s="103">
        <v>0</v>
      </c>
      <c r="G959" s="103">
        <v>1.5299999999999998</v>
      </c>
      <c r="H959" s="103">
        <v>0</v>
      </c>
      <c r="I959" s="103">
        <v>0</v>
      </c>
      <c r="J959" s="133">
        <f t="shared" si="16"/>
        <v>68.45</v>
      </c>
      <c r="K959" s="138" t="str">
        <f>IFERROR(VLOOKUP(C959,'CEDARS School FRPL'!$C$4:$H$2392, 6, FALSE), "No")</f>
        <v>No</v>
      </c>
      <c r="L959" s="97">
        <f>VLOOKUP($C959,'CEDARS School FRPL'!$C$4:$G$2348,3,FALSE)</f>
        <v>0.27050000000000002</v>
      </c>
      <c r="N959" s="170"/>
      <c r="O959" s="139"/>
    </row>
    <row r="960" spans="1:15">
      <c r="A960" s="78" t="s">
        <v>2335</v>
      </c>
      <c r="B960" s="78" t="s">
        <v>2774</v>
      </c>
      <c r="C960" s="3">
        <v>1688</v>
      </c>
      <c r="D960" s="75" t="s">
        <v>884</v>
      </c>
      <c r="E960" s="103">
        <v>66.569999999999993</v>
      </c>
      <c r="F960" s="103">
        <v>0</v>
      </c>
      <c r="G960" s="103">
        <v>4.9400000000000004</v>
      </c>
      <c r="H960" s="103">
        <v>0</v>
      </c>
      <c r="I960" s="103">
        <v>0</v>
      </c>
      <c r="J960" s="133">
        <f t="shared" si="16"/>
        <v>71.509999999999991</v>
      </c>
      <c r="K960" s="138" t="str">
        <f>IFERROR(VLOOKUP(C960,'CEDARS School FRPL'!$C$4:$H$2392, 6, FALSE), "No")</f>
        <v>No</v>
      </c>
      <c r="L960" s="97">
        <f>VLOOKUP($C960,'CEDARS School FRPL'!$C$4:$G$2348,3,FALSE)</f>
        <v>0.126</v>
      </c>
      <c r="N960" s="170"/>
      <c r="O960" s="139"/>
    </row>
    <row r="961" spans="1:15">
      <c r="A961" s="78" t="s">
        <v>2335</v>
      </c>
      <c r="B961" s="78" t="s">
        <v>2774</v>
      </c>
      <c r="C961" s="3">
        <v>1800</v>
      </c>
      <c r="D961" s="75" t="s">
        <v>886</v>
      </c>
      <c r="E961" s="103">
        <v>142</v>
      </c>
      <c r="F961" s="103">
        <v>0</v>
      </c>
      <c r="G961" s="103">
        <v>0</v>
      </c>
      <c r="H961" s="103">
        <v>0</v>
      </c>
      <c r="I961" s="103">
        <v>0</v>
      </c>
      <c r="J961" s="133">
        <f t="shared" si="16"/>
        <v>142</v>
      </c>
      <c r="K961" s="138" t="str">
        <f>IFERROR(VLOOKUP(C961,'CEDARS School FRPL'!$C$4:$H$2392, 6, FALSE), "No")</f>
        <v>No</v>
      </c>
      <c r="L961" s="97">
        <f>VLOOKUP($C961,'CEDARS School FRPL'!$C$4:$G$2348,3,FALSE)</f>
        <v>3.7900000000000003E-2</v>
      </c>
      <c r="N961" s="170"/>
      <c r="O961" s="139"/>
    </row>
    <row r="962" spans="1:15">
      <c r="A962" s="78" t="s">
        <v>2335</v>
      </c>
      <c r="B962" s="78" t="s">
        <v>2774</v>
      </c>
      <c r="C962" s="3">
        <v>4148</v>
      </c>
      <c r="D962" s="75" t="s">
        <v>916</v>
      </c>
      <c r="E962" s="103">
        <v>804.57</v>
      </c>
      <c r="F962" s="103">
        <v>0</v>
      </c>
      <c r="G962" s="103">
        <v>0</v>
      </c>
      <c r="H962" s="103">
        <v>0</v>
      </c>
      <c r="I962" s="103">
        <v>0</v>
      </c>
      <c r="J962" s="133">
        <f t="shared" si="16"/>
        <v>804.57</v>
      </c>
      <c r="K962" s="138" t="str">
        <f>IFERROR(VLOOKUP(C962,'CEDARS School FRPL'!$C$4:$H$2392, 6, FALSE), "No")</f>
        <v>No</v>
      </c>
      <c r="L962" s="97">
        <f>VLOOKUP($C962,'CEDARS School FRPL'!$C$4:$G$2348,3,FALSE)</f>
        <v>7.5200000000000003E-2</v>
      </c>
      <c r="N962" s="170"/>
      <c r="O962" s="139"/>
    </row>
    <row r="963" spans="1:15">
      <c r="A963" s="78" t="s">
        <v>2335</v>
      </c>
      <c r="B963" s="78" t="s">
        <v>2774</v>
      </c>
      <c r="C963" s="3">
        <v>1687</v>
      </c>
      <c r="D963" s="75" t="s">
        <v>883</v>
      </c>
      <c r="E963" s="103">
        <v>71.569999999999993</v>
      </c>
      <c r="F963" s="103">
        <v>0</v>
      </c>
      <c r="G963" s="103">
        <v>0</v>
      </c>
      <c r="H963" s="103">
        <v>0</v>
      </c>
      <c r="I963" s="103">
        <v>0</v>
      </c>
      <c r="J963" s="133">
        <f t="shared" si="16"/>
        <v>71.569999999999993</v>
      </c>
      <c r="K963" s="138" t="str">
        <f>IFERROR(VLOOKUP(C963,'CEDARS School FRPL'!$C$4:$H$2392, 6, FALSE), "No")</f>
        <v>No</v>
      </c>
      <c r="L963" s="97">
        <f>VLOOKUP($C963,'CEDARS School FRPL'!$C$4:$G$2348,3,FALSE)</f>
        <v>1.5100000000000001E-2</v>
      </c>
      <c r="N963" s="170"/>
      <c r="O963" s="139"/>
    </row>
    <row r="964" spans="1:15">
      <c r="A964" s="78" t="s">
        <v>2335</v>
      </c>
      <c r="B964" s="78" t="s">
        <v>2774</v>
      </c>
      <c r="C964" s="3">
        <v>3590</v>
      </c>
      <c r="D964" s="75" t="s">
        <v>900</v>
      </c>
      <c r="E964" s="103">
        <v>668.68</v>
      </c>
      <c r="F964" s="103">
        <v>0</v>
      </c>
      <c r="G964" s="103">
        <v>0</v>
      </c>
      <c r="H964" s="103">
        <v>0</v>
      </c>
      <c r="I964" s="103">
        <v>0</v>
      </c>
      <c r="J964" s="133">
        <f t="shared" ref="J964:J1027" si="17">SUM(E964:I964)</f>
        <v>668.68</v>
      </c>
      <c r="K964" s="138" t="str">
        <f>IFERROR(VLOOKUP(C964,'CEDARS School FRPL'!$C$4:$H$2392, 6, FALSE), "No")</f>
        <v>No</v>
      </c>
      <c r="L964" s="97">
        <f>VLOOKUP($C964,'CEDARS School FRPL'!$C$4:$G$2348,3,FALSE)</f>
        <v>0.1981</v>
      </c>
      <c r="N964" s="170"/>
      <c r="O964" s="139"/>
    </row>
    <row r="965" spans="1:15">
      <c r="A965" s="78" t="s">
        <v>2335</v>
      </c>
      <c r="B965" s="78" t="s">
        <v>2774</v>
      </c>
      <c r="C965" s="3">
        <v>3591</v>
      </c>
      <c r="D965" s="75" t="s">
        <v>137</v>
      </c>
      <c r="E965" s="103">
        <v>455.86</v>
      </c>
      <c r="F965" s="103">
        <v>0</v>
      </c>
      <c r="G965" s="103">
        <v>0</v>
      </c>
      <c r="H965" s="103">
        <v>0</v>
      </c>
      <c r="I965" s="103">
        <v>0</v>
      </c>
      <c r="J965" s="133">
        <f t="shared" si="17"/>
        <v>455.86</v>
      </c>
      <c r="K965" s="138" t="str">
        <f>IFERROR(VLOOKUP(C965,'CEDARS School FRPL'!$C$4:$H$2392, 6, FALSE), "No")</f>
        <v>No</v>
      </c>
      <c r="L965" s="97">
        <f>VLOOKUP($C965,'CEDARS School FRPL'!$C$4:$G$2348,3,FALSE)</f>
        <v>6.9500000000000006E-2</v>
      </c>
      <c r="N965" s="170"/>
      <c r="O965" s="139"/>
    </row>
    <row r="966" spans="1:15">
      <c r="A966" s="78" t="s">
        <v>2335</v>
      </c>
      <c r="B966" s="78" t="s">
        <v>2774</v>
      </c>
      <c r="C966" s="3">
        <v>3675</v>
      </c>
      <c r="D966" s="75" t="s">
        <v>902</v>
      </c>
      <c r="E966" s="103">
        <v>421.72</v>
      </c>
      <c r="F966" s="103">
        <v>0</v>
      </c>
      <c r="G966" s="103">
        <v>0</v>
      </c>
      <c r="H966" s="103">
        <v>0</v>
      </c>
      <c r="I966" s="103">
        <v>0</v>
      </c>
      <c r="J966" s="133">
        <f t="shared" si="17"/>
        <v>421.72</v>
      </c>
      <c r="K966" s="138" t="str">
        <f>IFERROR(VLOOKUP(C966,'CEDARS School FRPL'!$C$4:$H$2392, 6, FALSE), "No")</f>
        <v>No</v>
      </c>
      <c r="L966" s="97">
        <f>VLOOKUP($C966,'CEDARS School FRPL'!$C$4:$G$2348,3,FALSE)</f>
        <v>0.29039999999999999</v>
      </c>
      <c r="N966" s="170"/>
      <c r="O966" s="139"/>
    </row>
    <row r="967" spans="1:15">
      <c r="A967" s="78" t="s">
        <v>2335</v>
      </c>
      <c r="B967" s="78" t="s">
        <v>2774</v>
      </c>
      <c r="C967" s="3">
        <v>4386</v>
      </c>
      <c r="D967" s="75" t="s">
        <v>922</v>
      </c>
      <c r="E967" s="103">
        <v>1215.8699999999999</v>
      </c>
      <c r="F967" s="103">
        <v>0</v>
      </c>
      <c r="G967" s="103">
        <v>0</v>
      </c>
      <c r="H967" s="103">
        <v>0</v>
      </c>
      <c r="I967" s="103">
        <v>0</v>
      </c>
      <c r="J967" s="133">
        <f t="shared" si="17"/>
        <v>1215.8699999999999</v>
      </c>
      <c r="K967" s="138" t="str">
        <f>IFERROR(VLOOKUP(C967,'CEDARS School FRPL'!$C$4:$H$2392, 6, FALSE), "No")</f>
        <v>No</v>
      </c>
      <c r="L967" s="97">
        <f>VLOOKUP($C967,'CEDARS School FRPL'!$C$4:$G$2348,3,FALSE)</f>
        <v>4.1300000000000003E-2</v>
      </c>
      <c r="N967" s="170"/>
      <c r="O967" s="139"/>
    </row>
    <row r="968" spans="1:15">
      <c r="A968" s="78" t="s">
        <v>2335</v>
      </c>
      <c r="B968" s="78" t="s">
        <v>2774</v>
      </c>
      <c r="C968" s="3">
        <v>1706</v>
      </c>
      <c r="D968" s="75" t="s">
        <v>885</v>
      </c>
      <c r="E968" s="103">
        <v>402.22</v>
      </c>
      <c r="F968" s="103">
        <v>0</v>
      </c>
      <c r="G968" s="103">
        <v>3.88</v>
      </c>
      <c r="H968" s="103">
        <v>0</v>
      </c>
      <c r="I968" s="103">
        <v>0</v>
      </c>
      <c r="J968" s="133">
        <f t="shared" si="17"/>
        <v>406.1</v>
      </c>
      <c r="K968" s="138" t="str">
        <f>IFERROR(VLOOKUP(C968,'CEDARS School FRPL'!$C$4:$H$2392, 6, FALSE), "No")</f>
        <v>No</v>
      </c>
      <c r="L968" s="97">
        <f>VLOOKUP($C968,'CEDARS School FRPL'!$C$4:$G$2348,3,FALSE)</f>
        <v>2.75E-2</v>
      </c>
      <c r="N968" s="170"/>
      <c r="O968" s="139"/>
    </row>
    <row r="969" spans="1:15">
      <c r="A969" s="78" t="s">
        <v>2335</v>
      </c>
      <c r="B969" s="78" t="s">
        <v>2774</v>
      </c>
      <c r="C969" s="3">
        <v>2796</v>
      </c>
      <c r="D969" s="75" t="s">
        <v>891</v>
      </c>
      <c r="E969" s="103">
        <v>314.73</v>
      </c>
      <c r="F969" s="103">
        <v>0</v>
      </c>
      <c r="G969" s="103">
        <v>0</v>
      </c>
      <c r="H969" s="103">
        <v>0</v>
      </c>
      <c r="I969" s="103">
        <v>0</v>
      </c>
      <c r="J969" s="133">
        <f t="shared" si="17"/>
        <v>314.73</v>
      </c>
      <c r="K969" s="138" t="str">
        <f>IFERROR(VLOOKUP(C969,'CEDARS School FRPL'!$C$4:$H$2392, 6, FALSE), "No")</f>
        <v>No</v>
      </c>
      <c r="L969" s="97">
        <f>VLOOKUP($C969,'CEDARS School FRPL'!$C$4:$G$2348,3,FALSE)</f>
        <v>0.22009999999999999</v>
      </c>
      <c r="N969" s="170"/>
      <c r="O969" s="139"/>
    </row>
    <row r="970" spans="1:15">
      <c r="A970" s="78" t="s">
        <v>2335</v>
      </c>
      <c r="B970" s="78" t="s">
        <v>2774</v>
      </c>
      <c r="C970" s="3">
        <v>3771</v>
      </c>
      <c r="D970" s="75" t="s">
        <v>908</v>
      </c>
      <c r="E970" s="103">
        <v>1549.9</v>
      </c>
      <c r="F970" s="103">
        <v>0</v>
      </c>
      <c r="G970" s="103">
        <v>109.73</v>
      </c>
      <c r="H970" s="103">
        <v>0</v>
      </c>
      <c r="I970" s="103">
        <v>0</v>
      </c>
      <c r="J970" s="133">
        <f t="shared" si="17"/>
        <v>1659.63</v>
      </c>
      <c r="K970" s="138" t="str">
        <f>IFERROR(VLOOKUP(C970,'CEDARS School FRPL'!$C$4:$H$2392, 6, FALSE), "No")</f>
        <v>No</v>
      </c>
      <c r="L970" s="97">
        <f>VLOOKUP($C970,'CEDARS School FRPL'!$C$4:$G$2348,3,FALSE)</f>
        <v>0.23899999999999999</v>
      </c>
      <c r="N970" s="170"/>
      <c r="O970" s="139"/>
    </row>
    <row r="971" spans="1:15">
      <c r="A971" s="78" t="s">
        <v>2335</v>
      </c>
      <c r="B971" s="78" t="s">
        <v>2774</v>
      </c>
      <c r="C971" s="3">
        <v>3922</v>
      </c>
      <c r="D971" s="75" t="s">
        <v>911</v>
      </c>
      <c r="E971" s="103">
        <v>596.92999999999995</v>
      </c>
      <c r="F971" s="103">
        <v>0</v>
      </c>
      <c r="G971" s="103">
        <v>0</v>
      </c>
      <c r="H971" s="103">
        <v>0</v>
      </c>
      <c r="I971" s="103">
        <v>0</v>
      </c>
      <c r="J971" s="133">
        <f t="shared" si="17"/>
        <v>596.92999999999995</v>
      </c>
      <c r="K971" s="138" t="str">
        <f>IFERROR(VLOOKUP(C971,'CEDARS School FRPL'!$C$4:$H$2392, 6, FALSE), "No")</f>
        <v>No</v>
      </c>
      <c r="L971" s="97">
        <f>VLOOKUP($C971,'CEDARS School FRPL'!$C$4:$G$2348,3,FALSE)</f>
        <v>0.29089999999999999</v>
      </c>
      <c r="N971" s="170"/>
      <c r="O971" s="139"/>
    </row>
    <row r="972" spans="1:15">
      <c r="A972" s="78" t="s">
        <v>2335</v>
      </c>
      <c r="B972" s="78" t="s">
        <v>2774</v>
      </c>
      <c r="C972" s="3">
        <v>3704</v>
      </c>
      <c r="D972" s="75" t="s">
        <v>904</v>
      </c>
      <c r="E972" s="103">
        <v>310.16000000000003</v>
      </c>
      <c r="F972" s="103">
        <v>0</v>
      </c>
      <c r="G972" s="103">
        <v>0</v>
      </c>
      <c r="H972" s="103">
        <v>0</v>
      </c>
      <c r="I972" s="103">
        <v>0</v>
      </c>
      <c r="J972" s="133">
        <f t="shared" si="17"/>
        <v>310.16000000000003</v>
      </c>
      <c r="K972" s="138" t="str">
        <f>IFERROR(VLOOKUP(C972,'CEDARS School FRPL'!$C$4:$H$2392, 6, FALSE), "No")</f>
        <v>No</v>
      </c>
      <c r="L972" s="97">
        <f>VLOOKUP($C972,'CEDARS School FRPL'!$C$4:$G$2348,3,FALSE)</f>
        <v>0.22939999999999999</v>
      </c>
      <c r="N972" s="170"/>
      <c r="O972" s="139"/>
    </row>
    <row r="973" spans="1:15">
      <c r="A973" s="78" t="s">
        <v>2335</v>
      </c>
      <c r="B973" s="78" t="s">
        <v>2774</v>
      </c>
      <c r="C973" s="3">
        <v>3941</v>
      </c>
      <c r="D973" s="75" t="s">
        <v>912</v>
      </c>
      <c r="E973" s="103">
        <v>592.57000000000005</v>
      </c>
      <c r="F973" s="103">
        <v>0</v>
      </c>
      <c r="G973" s="103">
        <v>0</v>
      </c>
      <c r="H973" s="103">
        <v>0</v>
      </c>
      <c r="I973" s="103">
        <v>0</v>
      </c>
      <c r="J973" s="133">
        <f t="shared" si="17"/>
        <v>592.57000000000005</v>
      </c>
      <c r="K973" s="138" t="str">
        <f>IFERROR(VLOOKUP(C973,'CEDARS School FRPL'!$C$4:$H$2392, 6, FALSE), "No")</f>
        <v>No</v>
      </c>
      <c r="L973" s="97">
        <f>VLOOKUP($C973,'CEDARS School FRPL'!$C$4:$G$2348,3,FALSE)</f>
        <v>5.0099999999999999E-2</v>
      </c>
      <c r="N973" s="170"/>
      <c r="O973" s="139"/>
    </row>
    <row r="974" spans="1:15">
      <c r="A974" s="78" t="s">
        <v>2335</v>
      </c>
      <c r="B974" s="78" t="s">
        <v>2774</v>
      </c>
      <c r="C974" s="3">
        <v>2308</v>
      </c>
      <c r="D974" s="75" t="s">
        <v>889</v>
      </c>
      <c r="E974" s="103">
        <v>663.37</v>
      </c>
      <c r="F974" s="103">
        <v>0</v>
      </c>
      <c r="G974" s="103">
        <v>0</v>
      </c>
      <c r="H974" s="103">
        <v>0</v>
      </c>
      <c r="I974" s="103">
        <v>0</v>
      </c>
      <c r="J974" s="133">
        <f t="shared" si="17"/>
        <v>663.37</v>
      </c>
      <c r="K974" s="138" t="str">
        <f>IFERROR(VLOOKUP(C974,'CEDARS School FRPL'!$C$4:$H$2392, 6, FALSE), "No")</f>
        <v>No</v>
      </c>
      <c r="L974" s="97">
        <f>VLOOKUP($C974,'CEDARS School FRPL'!$C$4:$G$2348,3,FALSE)</f>
        <v>0.10780000000000001</v>
      </c>
      <c r="N974" s="170"/>
      <c r="O974" s="139"/>
    </row>
    <row r="975" spans="1:15">
      <c r="A975" s="78" t="s">
        <v>2335</v>
      </c>
      <c r="B975" s="78" t="s">
        <v>2774</v>
      </c>
      <c r="C975" s="3">
        <v>2739</v>
      </c>
      <c r="D975" s="75" t="s">
        <v>890</v>
      </c>
      <c r="E975" s="103">
        <v>1773.09</v>
      </c>
      <c r="F975" s="103">
        <v>0</v>
      </c>
      <c r="G975" s="103">
        <v>205.21999999999997</v>
      </c>
      <c r="H975" s="103">
        <v>0</v>
      </c>
      <c r="I975" s="103">
        <v>0</v>
      </c>
      <c r="J975" s="133">
        <f t="shared" si="17"/>
        <v>1978.31</v>
      </c>
      <c r="K975" s="138" t="str">
        <f>IFERROR(VLOOKUP(C975,'CEDARS School FRPL'!$C$4:$H$2392, 6, FALSE), "No")</f>
        <v>No</v>
      </c>
      <c r="L975" s="97">
        <f>VLOOKUP($C975,'CEDARS School FRPL'!$C$4:$G$2348,3,FALSE)</f>
        <v>0.14249999999999999</v>
      </c>
      <c r="N975" s="170"/>
      <c r="O975" s="139"/>
    </row>
    <row r="976" spans="1:15">
      <c r="A976" s="78" t="s">
        <v>2335</v>
      </c>
      <c r="B976" s="78" t="s">
        <v>2774</v>
      </c>
      <c r="C976" s="3">
        <v>3041</v>
      </c>
      <c r="D976" s="75" t="s">
        <v>893</v>
      </c>
      <c r="E976" s="103">
        <v>531.14</v>
      </c>
      <c r="F976" s="103">
        <v>0</v>
      </c>
      <c r="G976" s="103">
        <v>0</v>
      </c>
      <c r="H976" s="103">
        <v>0</v>
      </c>
      <c r="I976" s="103">
        <v>0</v>
      </c>
      <c r="J976" s="133">
        <f t="shared" si="17"/>
        <v>531.14</v>
      </c>
      <c r="K976" s="138" t="str">
        <f>IFERROR(VLOOKUP(C976,'CEDARS School FRPL'!$C$4:$H$2392, 6, FALSE), "No")</f>
        <v>No</v>
      </c>
      <c r="L976" s="97">
        <f>VLOOKUP($C976,'CEDARS School FRPL'!$C$4:$G$2348,3,FALSE)</f>
        <v>0.14499999999999999</v>
      </c>
      <c r="N976" s="170"/>
      <c r="O976" s="139"/>
    </row>
    <row r="977" spans="1:15">
      <c r="A977" s="78" t="s">
        <v>2335</v>
      </c>
      <c r="B977" s="78" t="s">
        <v>2774</v>
      </c>
      <c r="C977" s="3">
        <v>3529</v>
      </c>
      <c r="D977" s="75" t="s">
        <v>898</v>
      </c>
      <c r="E977" s="103">
        <v>339.54</v>
      </c>
      <c r="F977" s="103">
        <v>0</v>
      </c>
      <c r="G977" s="103">
        <v>0</v>
      </c>
      <c r="H977" s="103">
        <v>0</v>
      </c>
      <c r="I977" s="103">
        <v>0</v>
      </c>
      <c r="J977" s="133">
        <f t="shared" si="17"/>
        <v>339.54</v>
      </c>
      <c r="K977" s="138" t="str">
        <f>IFERROR(VLOOKUP(C977,'CEDARS School FRPL'!$C$4:$H$2392, 6, FALSE), "No")</f>
        <v>No</v>
      </c>
      <c r="L977" s="97">
        <f>VLOOKUP($C977,'CEDARS School FRPL'!$C$4:$G$2348,3,FALSE)</f>
        <v>4.9299999999999997E-2</v>
      </c>
      <c r="N977" s="170"/>
      <c r="O977" s="139"/>
    </row>
    <row r="978" spans="1:15">
      <c r="A978" s="78" t="s">
        <v>2335</v>
      </c>
      <c r="B978" s="78" t="s">
        <v>2774</v>
      </c>
      <c r="C978" s="3">
        <v>4354</v>
      </c>
      <c r="D978" s="75" t="s">
        <v>921</v>
      </c>
      <c r="E978" s="103">
        <v>482.27</v>
      </c>
      <c r="F978" s="103">
        <v>0</v>
      </c>
      <c r="G978" s="103">
        <v>0</v>
      </c>
      <c r="H978" s="103">
        <v>0</v>
      </c>
      <c r="I978" s="103">
        <v>0</v>
      </c>
      <c r="J978" s="133">
        <f t="shared" si="17"/>
        <v>482.27</v>
      </c>
      <c r="K978" s="138" t="str">
        <f>IFERROR(VLOOKUP(C978,'CEDARS School FRPL'!$C$4:$H$2392, 6, FALSE), "No")</f>
        <v>No</v>
      </c>
      <c r="L978" s="97">
        <f>VLOOKUP($C978,'CEDARS School FRPL'!$C$4:$G$2348,3,FALSE)</f>
        <v>1.6500000000000001E-2</v>
      </c>
      <c r="N978" s="170"/>
      <c r="O978" s="139"/>
    </row>
    <row r="979" spans="1:15">
      <c r="A979" s="78" t="s">
        <v>2335</v>
      </c>
      <c r="B979" s="78" t="s">
        <v>2774</v>
      </c>
      <c r="C979" s="3">
        <v>4096</v>
      </c>
      <c r="D979" s="75" t="s">
        <v>914</v>
      </c>
      <c r="E979" s="103">
        <v>604.87</v>
      </c>
      <c r="F979" s="103">
        <v>0</v>
      </c>
      <c r="G979" s="103">
        <v>0</v>
      </c>
      <c r="H979" s="103">
        <v>0</v>
      </c>
      <c r="I979" s="103">
        <v>0</v>
      </c>
      <c r="J979" s="133">
        <f t="shared" si="17"/>
        <v>604.87</v>
      </c>
      <c r="K979" s="138" t="str">
        <f>IFERROR(VLOOKUP(C979,'CEDARS School FRPL'!$C$4:$H$2392, 6, FALSE), "No")</f>
        <v>No</v>
      </c>
      <c r="L979" s="97">
        <f>VLOOKUP($C979,'CEDARS School FRPL'!$C$4:$G$2348,3,FALSE)</f>
        <v>3.9800000000000002E-2</v>
      </c>
      <c r="N979" s="170"/>
      <c r="O979" s="139"/>
    </row>
    <row r="980" spans="1:15">
      <c r="A980" s="78" t="s">
        <v>2335</v>
      </c>
      <c r="B980" s="78" t="s">
        <v>2774</v>
      </c>
      <c r="C980" s="3">
        <v>3748</v>
      </c>
      <c r="D980" s="75" t="s">
        <v>907</v>
      </c>
      <c r="E980" s="103">
        <v>357.18</v>
      </c>
      <c r="F980" s="103">
        <v>0</v>
      </c>
      <c r="G980" s="103">
        <v>0</v>
      </c>
      <c r="H980" s="103">
        <v>0</v>
      </c>
      <c r="I980" s="103">
        <v>0</v>
      </c>
      <c r="J980" s="133">
        <f t="shared" si="17"/>
        <v>357.18</v>
      </c>
      <c r="K980" s="138" t="str">
        <f>IFERROR(VLOOKUP(C980,'CEDARS School FRPL'!$C$4:$H$2392, 6, FALSE), "No")</f>
        <v>No</v>
      </c>
      <c r="L980" s="97">
        <f>VLOOKUP($C980,'CEDARS School FRPL'!$C$4:$G$2348,3,FALSE)</f>
        <v>0.28260000000000002</v>
      </c>
      <c r="N980" s="170"/>
      <c r="O980" s="139"/>
    </row>
    <row r="981" spans="1:15">
      <c r="A981" s="78" t="s">
        <v>2335</v>
      </c>
      <c r="B981" s="78" t="s">
        <v>2774</v>
      </c>
      <c r="C981" s="3">
        <v>4167</v>
      </c>
      <c r="D981" s="75" t="s">
        <v>917</v>
      </c>
      <c r="E981" s="103">
        <v>90.71</v>
      </c>
      <c r="F981" s="103">
        <v>0</v>
      </c>
      <c r="G981" s="103">
        <v>0</v>
      </c>
      <c r="H981" s="103">
        <v>0</v>
      </c>
      <c r="I981" s="103">
        <v>0</v>
      </c>
      <c r="J981" s="133">
        <f t="shared" si="17"/>
        <v>90.71</v>
      </c>
      <c r="K981" s="138" t="str">
        <f>IFERROR(VLOOKUP(C981,'CEDARS School FRPL'!$C$4:$H$2392, 6, FALSE), "No")</f>
        <v>No</v>
      </c>
      <c r="L981" s="97">
        <f>VLOOKUP($C981,'CEDARS School FRPL'!$C$4:$G$2348,3,FALSE)</f>
        <v>1.11E-2</v>
      </c>
      <c r="N981" s="170"/>
      <c r="O981" s="139"/>
    </row>
    <row r="982" spans="1:15">
      <c r="A982" s="78" t="s">
        <v>2335</v>
      </c>
      <c r="B982" s="78" t="s">
        <v>2774</v>
      </c>
      <c r="C982" s="3">
        <v>2289</v>
      </c>
      <c r="D982" s="75" t="s">
        <v>888</v>
      </c>
      <c r="E982" s="103">
        <v>559.66999999999996</v>
      </c>
      <c r="F982" s="103">
        <v>0</v>
      </c>
      <c r="G982" s="103">
        <v>0</v>
      </c>
      <c r="H982" s="103">
        <v>0</v>
      </c>
      <c r="I982" s="103">
        <v>0</v>
      </c>
      <c r="J982" s="133">
        <f t="shared" si="17"/>
        <v>559.66999999999996</v>
      </c>
      <c r="K982" s="138" t="str">
        <f>IFERROR(VLOOKUP(C982,'CEDARS School FRPL'!$C$4:$H$2392, 6, FALSE), "No")</f>
        <v>No</v>
      </c>
      <c r="L982" s="97">
        <f>VLOOKUP($C982,'CEDARS School FRPL'!$C$4:$G$2348,3,FALSE)</f>
        <v>0.20580000000000001</v>
      </c>
      <c r="N982" s="170"/>
      <c r="O982" s="139"/>
    </row>
    <row r="983" spans="1:15">
      <c r="A983" s="78" t="s">
        <v>2335</v>
      </c>
      <c r="B983" s="78" t="s">
        <v>2774</v>
      </c>
      <c r="C983" s="3">
        <v>3528</v>
      </c>
      <c r="D983" s="75" t="s">
        <v>897</v>
      </c>
      <c r="E983" s="103">
        <v>2077.29</v>
      </c>
      <c r="F983" s="103">
        <v>0</v>
      </c>
      <c r="G983" s="103">
        <v>145.44</v>
      </c>
      <c r="H983" s="103">
        <v>0</v>
      </c>
      <c r="I983" s="103">
        <v>0</v>
      </c>
      <c r="J983" s="133">
        <f t="shared" si="17"/>
        <v>2222.73</v>
      </c>
      <c r="K983" s="138" t="str">
        <f>IFERROR(VLOOKUP(C983,'CEDARS School FRPL'!$C$4:$H$2392, 6, FALSE), "No")</f>
        <v>No</v>
      </c>
      <c r="L983" s="97">
        <f>VLOOKUP($C983,'CEDARS School FRPL'!$C$4:$G$2348,3,FALSE)</f>
        <v>0.13439999999999999</v>
      </c>
      <c r="N983" s="170"/>
      <c r="O983" s="139"/>
    </row>
    <row r="984" spans="1:15">
      <c r="A984" s="78" t="s">
        <v>2335</v>
      </c>
      <c r="B984" s="78" t="s">
        <v>2774</v>
      </c>
      <c r="C984" s="3">
        <v>3232</v>
      </c>
      <c r="D984" s="75" t="s">
        <v>894</v>
      </c>
      <c r="E984" s="103">
        <v>1013.25</v>
      </c>
      <c r="F984" s="103">
        <v>0</v>
      </c>
      <c r="G984" s="103">
        <v>0</v>
      </c>
      <c r="H984" s="103">
        <v>0</v>
      </c>
      <c r="I984" s="103">
        <v>0</v>
      </c>
      <c r="J984" s="133">
        <f t="shared" si="17"/>
        <v>1013.25</v>
      </c>
      <c r="K984" s="138" t="str">
        <f>IFERROR(VLOOKUP(C984,'CEDARS School FRPL'!$C$4:$H$2392, 6, FALSE), "No")</f>
        <v>No</v>
      </c>
      <c r="L984" s="97">
        <f>VLOOKUP($C984,'CEDARS School FRPL'!$C$4:$G$2348,3,FALSE)</f>
        <v>0.15529999999999999</v>
      </c>
      <c r="N984" s="170"/>
      <c r="O984" s="139"/>
    </row>
    <row r="985" spans="1:15">
      <c r="A985" s="78" t="s">
        <v>2335</v>
      </c>
      <c r="B985" s="78" t="s">
        <v>2774</v>
      </c>
      <c r="C985" s="3">
        <v>5057</v>
      </c>
      <c r="D985" s="75" t="s">
        <v>927</v>
      </c>
      <c r="E985" s="103">
        <v>73.69</v>
      </c>
      <c r="F985" s="103">
        <v>0</v>
      </c>
      <c r="G985" s="103">
        <v>0</v>
      </c>
      <c r="H985" s="103">
        <v>0</v>
      </c>
      <c r="I985" s="103">
        <v>0</v>
      </c>
      <c r="J985" s="133">
        <f t="shared" si="17"/>
        <v>73.69</v>
      </c>
      <c r="K985" s="138" t="str">
        <f>IFERROR(VLOOKUP(C985,'CEDARS School FRPL'!$C$4:$H$2392, 6, FALSE), "No")</f>
        <v>No</v>
      </c>
      <c r="L985" s="97">
        <f>VLOOKUP($C985,'CEDARS School FRPL'!$C$4:$G$2348,3,FALSE)</f>
        <v>7.2099999999999997E-2</v>
      </c>
      <c r="N985" s="170"/>
      <c r="O985" s="139"/>
    </row>
    <row r="986" spans="1:15">
      <c r="A986" s="75" t="s">
        <v>2335</v>
      </c>
      <c r="B986" s="78" t="s">
        <v>2774</v>
      </c>
      <c r="C986" s="3">
        <v>4147</v>
      </c>
      <c r="D986" s="75" t="s">
        <v>915</v>
      </c>
      <c r="E986" s="103">
        <v>434.87</v>
      </c>
      <c r="F986" s="103">
        <v>0</v>
      </c>
      <c r="G986" s="103">
        <v>0</v>
      </c>
      <c r="H986" s="103">
        <v>0</v>
      </c>
      <c r="I986" s="103">
        <v>0</v>
      </c>
      <c r="J986" s="133">
        <f t="shared" si="17"/>
        <v>434.87</v>
      </c>
      <c r="K986" s="138" t="str">
        <f>IFERROR(VLOOKUP(C986,'CEDARS School FRPL'!$C$4:$H$2392, 6, FALSE), "No")</f>
        <v>No</v>
      </c>
      <c r="L986" s="97">
        <f>VLOOKUP($C986,'CEDARS School FRPL'!$C$4:$G$2348,3,FALSE)</f>
        <v>6.3299999999999995E-2</v>
      </c>
      <c r="N986" s="170"/>
      <c r="O986" s="139"/>
    </row>
    <row r="987" spans="1:15">
      <c r="A987" s="78" t="s">
        <v>2335</v>
      </c>
      <c r="B987" s="78" t="s">
        <v>2774</v>
      </c>
      <c r="C987" s="3">
        <v>5053</v>
      </c>
      <c r="D987" s="75" t="s">
        <v>926</v>
      </c>
      <c r="E987" s="103">
        <v>513.14</v>
      </c>
      <c r="F987" s="103">
        <v>0</v>
      </c>
      <c r="G987" s="103">
        <v>0</v>
      </c>
      <c r="H987" s="103">
        <v>0</v>
      </c>
      <c r="I987" s="103">
        <v>0</v>
      </c>
      <c r="J987" s="133">
        <f t="shared" si="17"/>
        <v>513.14</v>
      </c>
      <c r="K987" s="138" t="str">
        <f>IFERROR(VLOOKUP(C987,'CEDARS School FRPL'!$C$4:$H$2392, 6, FALSE), "No")</f>
        <v>No</v>
      </c>
      <c r="L987" s="97">
        <f>VLOOKUP($C987,'CEDARS School FRPL'!$C$4:$G$2348,3,FALSE)</f>
        <v>4.5400000000000003E-2</v>
      </c>
      <c r="N987" s="170"/>
      <c r="O987" s="139"/>
    </row>
    <row r="988" spans="1:15">
      <c r="A988" s="78" t="s">
        <v>2335</v>
      </c>
      <c r="B988" s="78" t="s">
        <v>2774</v>
      </c>
      <c r="C988" s="3">
        <v>2992</v>
      </c>
      <c r="D988" s="75" t="s">
        <v>892</v>
      </c>
      <c r="E988" s="103">
        <v>557.35</v>
      </c>
      <c r="F988" s="103">
        <v>0</v>
      </c>
      <c r="G988" s="103">
        <v>0</v>
      </c>
      <c r="H988" s="103">
        <v>0</v>
      </c>
      <c r="I988" s="103">
        <v>0</v>
      </c>
      <c r="J988" s="133">
        <f t="shared" si="17"/>
        <v>557.35</v>
      </c>
      <c r="K988" s="138" t="str">
        <f>IFERROR(VLOOKUP(C988,'CEDARS School FRPL'!$C$4:$H$2392, 6, FALSE), "No")</f>
        <v>No</v>
      </c>
      <c r="L988" s="97">
        <f>VLOOKUP($C988,'CEDARS School FRPL'!$C$4:$G$2348,3,FALSE)</f>
        <v>0.14910000000000001</v>
      </c>
      <c r="N988" s="170"/>
      <c r="O988" s="139"/>
    </row>
    <row r="989" spans="1:15">
      <c r="A989" s="78" t="s">
        <v>2335</v>
      </c>
      <c r="B989" s="78" t="s">
        <v>2774</v>
      </c>
      <c r="C989" s="3">
        <v>3706</v>
      </c>
      <c r="D989" s="75" t="s">
        <v>905</v>
      </c>
      <c r="E989" s="103">
        <v>886.33</v>
      </c>
      <c r="F989" s="103">
        <v>0</v>
      </c>
      <c r="G989" s="103">
        <v>0</v>
      </c>
      <c r="H989" s="103">
        <v>0</v>
      </c>
      <c r="I989" s="103">
        <v>0</v>
      </c>
      <c r="J989" s="133">
        <f t="shared" si="17"/>
        <v>886.33</v>
      </c>
      <c r="K989" s="138" t="str">
        <f>IFERROR(VLOOKUP(C989,'CEDARS School FRPL'!$C$4:$H$2392, 6, FALSE), "No")</f>
        <v>No</v>
      </c>
      <c r="L989" s="97">
        <f>VLOOKUP($C989,'CEDARS School FRPL'!$C$4:$G$2348,3,FALSE)</f>
        <v>0.14960000000000001</v>
      </c>
      <c r="N989" s="170"/>
      <c r="O989" s="139"/>
    </row>
    <row r="990" spans="1:15">
      <c r="A990" s="78" t="s">
        <v>2335</v>
      </c>
      <c r="B990" s="78" t="s">
        <v>2774</v>
      </c>
      <c r="C990" s="3">
        <v>3703</v>
      </c>
      <c r="D990" s="75" t="s">
        <v>903</v>
      </c>
      <c r="E990" s="103">
        <v>642.69000000000005</v>
      </c>
      <c r="F990" s="103">
        <v>0</v>
      </c>
      <c r="G990" s="103">
        <v>0</v>
      </c>
      <c r="H990" s="103">
        <v>0</v>
      </c>
      <c r="I990" s="103">
        <v>0</v>
      </c>
      <c r="J990" s="133">
        <f t="shared" si="17"/>
        <v>642.69000000000005</v>
      </c>
      <c r="K990" s="138" t="str">
        <f>IFERROR(VLOOKUP(C990,'CEDARS School FRPL'!$C$4:$H$2392, 6, FALSE), "No")</f>
        <v>No</v>
      </c>
      <c r="L990" s="97">
        <f>VLOOKUP($C990,'CEDARS School FRPL'!$C$4:$G$2348,3,FALSE)</f>
        <v>6.08E-2</v>
      </c>
      <c r="N990" s="170"/>
      <c r="O990" s="139"/>
    </row>
    <row r="991" spans="1:15">
      <c r="A991" s="78" t="s">
        <v>2335</v>
      </c>
      <c r="B991" s="78" t="s">
        <v>2774</v>
      </c>
      <c r="C991" s="3">
        <v>3747</v>
      </c>
      <c r="D991" s="75" t="s">
        <v>906</v>
      </c>
      <c r="E991" s="103">
        <v>385.81</v>
      </c>
      <c r="F991" s="103">
        <v>0</v>
      </c>
      <c r="G991" s="103">
        <v>0</v>
      </c>
      <c r="H991" s="103">
        <v>0</v>
      </c>
      <c r="I991" s="103">
        <v>0</v>
      </c>
      <c r="J991" s="133">
        <f t="shared" si="17"/>
        <v>385.81</v>
      </c>
      <c r="K991" s="138" t="str">
        <f>IFERROR(VLOOKUP(C991,'CEDARS School FRPL'!$C$4:$H$2392, 6, FALSE), "No")</f>
        <v>No</v>
      </c>
      <c r="L991" s="97">
        <f>VLOOKUP($C991,'CEDARS School FRPL'!$C$4:$G$2348,3,FALSE)</f>
        <v>8.4000000000000005E-2</v>
      </c>
      <c r="N991" s="170"/>
      <c r="O991" s="139"/>
    </row>
    <row r="992" spans="1:15">
      <c r="A992" s="78" t="s">
        <v>2335</v>
      </c>
      <c r="B992" s="78" t="s">
        <v>2774</v>
      </c>
      <c r="C992" s="3">
        <v>4302</v>
      </c>
      <c r="D992" s="75" t="s">
        <v>919</v>
      </c>
      <c r="E992" s="103">
        <v>575.14</v>
      </c>
      <c r="F992" s="103">
        <v>0</v>
      </c>
      <c r="G992" s="103">
        <v>0</v>
      </c>
      <c r="H992" s="103">
        <v>0</v>
      </c>
      <c r="I992" s="103">
        <v>0</v>
      </c>
      <c r="J992" s="133">
        <f t="shared" si="17"/>
        <v>575.14</v>
      </c>
      <c r="K992" s="138" t="str">
        <f>IFERROR(VLOOKUP(C992,'CEDARS School FRPL'!$C$4:$H$2392, 6, FALSE), "No")</f>
        <v>No</v>
      </c>
      <c r="L992" s="97">
        <f>VLOOKUP($C992,'CEDARS School FRPL'!$C$4:$G$2348,3,FALSE)</f>
        <v>2.06E-2</v>
      </c>
      <c r="N992" s="170"/>
      <c r="O992" s="139"/>
    </row>
    <row r="993" spans="1:15">
      <c r="A993" s="78" t="s">
        <v>2335</v>
      </c>
      <c r="B993" s="78" t="s">
        <v>2774</v>
      </c>
      <c r="C993" s="3">
        <v>1975</v>
      </c>
      <c r="D993" s="75" t="s">
        <v>887</v>
      </c>
      <c r="E993" s="103">
        <v>89</v>
      </c>
      <c r="F993" s="103">
        <v>0</v>
      </c>
      <c r="G993" s="103">
        <v>0</v>
      </c>
      <c r="H993" s="103">
        <v>0</v>
      </c>
      <c r="I993" s="103">
        <v>0</v>
      </c>
      <c r="J993" s="133">
        <f t="shared" si="17"/>
        <v>89</v>
      </c>
      <c r="K993" s="138" t="str">
        <f>IFERROR(VLOOKUP(C993,'CEDARS School FRPL'!$C$4:$H$2392, 6, FALSE), "No")</f>
        <v>No</v>
      </c>
      <c r="L993" s="97">
        <f>VLOOKUP($C993,'CEDARS School FRPL'!$C$4:$G$2348,3,FALSE)</f>
        <v>4.4600000000000001E-2</v>
      </c>
      <c r="N993" s="170"/>
      <c r="O993" s="139"/>
    </row>
    <row r="994" spans="1:15">
      <c r="A994" s="78" t="s">
        <v>2335</v>
      </c>
      <c r="B994" s="78" t="s">
        <v>2774</v>
      </c>
      <c r="C994" s="3">
        <v>5265</v>
      </c>
      <c r="D994" s="75" t="s">
        <v>929</v>
      </c>
      <c r="E994" s="103">
        <v>599.70000000000005</v>
      </c>
      <c r="F994" s="103">
        <v>0</v>
      </c>
      <c r="G994" s="103">
        <v>1.44</v>
      </c>
      <c r="H994" s="103">
        <v>0</v>
      </c>
      <c r="I994" s="103">
        <v>0</v>
      </c>
      <c r="J994" s="133">
        <f t="shared" si="17"/>
        <v>601.1400000000001</v>
      </c>
      <c r="K994" s="138" t="str">
        <f>IFERROR(VLOOKUP(C994,'CEDARS School FRPL'!$C$4:$H$2392, 6, FALSE), "No")</f>
        <v>No</v>
      </c>
      <c r="L994" s="97">
        <f>VLOOKUP($C994,'CEDARS School FRPL'!$C$4:$G$2348,3,FALSE)</f>
        <v>1.9800000000000002E-2</v>
      </c>
      <c r="N994" s="170"/>
      <c r="O994" s="139"/>
    </row>
    <row r="995" spans="1:15">
      <c r="A995" s="78" t="s">
        <v>2335</v>
      </c>
      <c r="B995" s="78" t="s">
        <v>2774</v>
      </c>
      <c r="C995" s="3">
        <v>3490</v>
      </c>
      <c r="D995" s="75" t="s">
        <v>896</v>
      </c>
      <c r="E995" s="103">
        <v>421.01</v>
      </c>
      <c r="F995" s="103">
        <v>0</v>
      </c>
      <c r="G995" s="103">
        <v>0</v>
      </c>
      <c r="H995" s="103">
        <v>0</v>
      </c>
      <c r="I995" s="103">
        <v>0</v>
      </c>
      <c r="J995" s="133">
        <f t="shared" si="17"/>
        <v>421.01</v>
      </c>
      <c r="K995" s="138" t="str">
        <f>IFERROR(VLOOKUP(C995,'CEDARS School FRPL'!$C$4:$H$2392, 6, FALSE), "No")</f>
        <v>No</v>
      </c>
      <c r="L995" s="97">
        <f>VLOOKUP($C995,'CEDARS School FRPL'!$C$4:$G$2348,3,FALSE)</f>
        <v>0.1057</v>
      </c>
      <c r="N995" s="170"/>
      <c r="O995" s="139"/>
    </row>
    <row r="996" spans="1:15">
      <c r="A996" s="78" t="s">
        <v>2335</v>
      </c>
      <c r="B996" s="78" t="s">
        <v>2774</v>
      </c>
      <c r="C996" s="3">
        <v>5597</v>
      </c>
      <c r="D996" s="75" t="s">
        <v>2999</v>
      </c>
      <c r="E996" s="103">
        <v>741.9</v>
      </c>
      <c r="F996" s="103">
        <v>0</v>
      </c>
      <c r="G996" s="103">
        <v>0</v>
      </c>
      <c r="H996" s="103">
        <v>0</v>
      </c>
      <c r="I996" s="103">
        <v>0</v>
      </c>
      <c r="J996" s="133">
        <f t="shared" si="17"/>
        <v>741.9</v>
      </c>
      <c r="K996" s="138" t="str">
        <f>IFERROR(VLOOKUP(C996,'CEDARS School FRPL'!$C$4:$H$2392, 6, FALSE), "No")</f>
        <v>No</v>
      </c>
      <c r="L996" s="97">
        <f>VLOOKUP($C996,'CEDARS School FRPL'!$C$4:$G$2348,3,FALSE)</f>
        <v>8.6099999999999996E-2</v>
      </c>
      <c r="N996" s="170"/>
      <c r="O996" s="139"/>
    </row>
    <row r="997" spans="1:15">
      <c r="A997" s="78" t="s">
        <v>2335</v>
      </c>
      <c r="B997" s="78" t="s">
        <v>2774</v>
      </c>
      <c r="C997" s="3">
        <v>3441</v>
      </c>
      <c r="D997" s="75" t="s">
        <v>895</v>
      </c>
      <c r="E997" s="103">
        <v>586.83000000000004</v>
      </c>
      <c r="F997" s="103">
        <v>0</v>
      </c>
      <c r="G997" s="103">
        <v>0</v>
      </c>
      <c r="H997" s="103">
        <v>0</v>
      </c>
      <c r="I997" s="103">
        <v>0</v>
      </c>
      <c r="J997" s="133">
        <f t="shared" si="17"/>
        <v>586.83000000000004</v>
      </c>
      <c r="K997" s="138" t="str">
        <f>IFERROR(VLOOKUP(C997,'CEDARS School FRPL'!$C$4:$H$2392, 6, FALSE), "No")</f>
        <v>No</v>
      </c>
      <c r="L997" s="97">
        <f>VLOOKUP($C997,'CEDARS School FRPL'!$C$4:$G$2348,3,FALSE)</f>
        <v>0.14399999999999999</v>
      </c>
      <c r="N997" s="170"/>
      <c r="O997" s="139"/>
    </row>
    <row r="998" spans="1:15">
      <c r="A998" s="78" t="s">
        <v>2335</v>
      </c>
      <c r="B998" s="78" t="s">
        <v>2774</v>
      </c>
      <c r="C998" s="3">
        <v>5958</v>
      </c>
      <c r="D998" s="75" t="s">
        <v>2595</v>
      </c>
      <c r="E998" s="103">
        <v>410.12</v>
      </c>
      <c r="F998" s="103">
        <v>0</v>
      </c>
      <c r="G998" s="103">
        <v>0</v>
      </c>
      <c r="H998" s="103">
        <v>0</v>
      </c>
      <c r="I998" s="103">
        <v>0</v>
      </c>
      <c r="J998" s="133">
        <f t="shared" si="17"/>
        <v>410.12</v>
      </c>
      <c r="K998" s="138" t="str">
        <f>IFERROR(VLOOKUP(C998,'CEDARS School FRPL'!$C$4:$H$2392, 6, FALSE), "No")</f>
        <v>No</v>
      </c>
      <c r="L998" s="97">
        <f>VLOOKUP($C998,'CEDARS School FRPL'!$C$4:$G$2348,3,FALSE)</f>
        <v>5.3600000000000002E-2</v>
      </c>
      <c r="N998" s="170"/>
      <c r="O998" s="139"/>
    </row>
    <row r="999" spans="1:15">
      <c r="A999" s="78" t="s">
        <v>2335</v>
      </c>
      <c r="B999" s="78" t="s">
        <v>2774</v>
      </c>
      <c r="C999" s="3">
        <v>4336</v>
      </c>
      <c r="D999" s="75" t="s">
        <v>920</v>
      </c>
      <c r="E999" s="103">
        <v>287.57</v>
      </c>
      <c r="F999" s="103">
        <v>0</v>
      </c>
      <c r="G999" s="103">
        <v>0</v>
      </c>
      <c r="H999" s="103">
        <v>0</v>
      </c>
      <c r="I999" s="103">
        <v>0</v>
      </c>
      <c r="J999" s="133">
        <f t="shared" si="17"/>
        <v>287.57</v>
      </c>
      <c r="K999" s="138" t="str">
        <f>IFERROR(VLOOKUP(C999,'CEDARS School FRPL'!$C$4:$H$2392, 6, FALSE), "No")</f>
        <v>No</v>
      </c>
      <c r="L999" s="97">
        <f>VLOOKUP($C999,'CEDARS School FRPL'!$C$4:$G$2348,3,FALSE)</f>
        <v>4.3299999999999998E-2</v>
      </c>
      <c r="N999" s="170"/>
      <c r="O999" s="139"/>
    </row>
    <row r="1000" spans="1:15">
      <c r="A1000" s="78" t="s">
        <v>2448</v>
      </c>
      <c r="B1000" s="78" t="s">
        <v>2775</v>
      </c>
      <c r="C1000" s="3">
        <v>4576</v>
      </c>
      <c r="D1000" s="75" t="s">
        <v>1722</v>
      </c>
      <c r="E1000" s="103">
        <v>434.64</v>
      </c>
      <c r="F1000" s="103">
        <v>0</v>
      </c>
      <c r="G1000" s="103">
        <v>0</v>
      </c>
      <c r="H1000" s="103">
        <v>0</v>
      </c>
      <c r="I1000" s="103">
        <v>0</v>
      </c>
      <c r="J1000" s="133">
        <f t="shared" si="17"/>
        <v>434.64</v>
      </c>
      <c r="K1000" s="138" t="str">
        <f>IFERROR(VLOOKUP(C1000,'CEDARS School FRPL'!$C$4:$H$2392, 6, FALSE), "No")</f>
        <v>No</v>
      </c>
      <c r="L1000" s="97">
        <f>VLOOKUP($C1000,'CEDARS School FRPL'!$C$4:$G$2348,3,FALSE)</f>
        <v>0.40010000000000001</v>
      </c>
      <c r="N1000" s="170"/>
      <c r="O1000" s="139"/>
    </row>
    <row r="1001" spans="1:15">
      <c r="A1001" s="78" t="s">
        <v>2448</v>
      </c>
      <c r="B1001" s="78" t="s">
        <v>2775</v>
      </c>
      <c r="C1001" s="3">
        <v>4477</v>
      </c>
      <c r="D1001" s="75" t="s">
        <v>1721</v>
      </c>
      <c r="E1001" s="103">
        <v>324.64</v>
      </c>
      <c r="F1001" s="103">
        <v>0</v>
      </c>
      <c r="G1001" s="103">
        <v>0</v>
      </c>
      <c r="H1001" s="103">
        <v>0</v>
      </c>
      <c r="I1001" s="103">
        <v>0</v>
      </c>
      <c r="J1001" s="133">
        <f t="shared" si="17"/>
        <v>324.64</v>
      </c>
      <c r="K1001" s="138" t="str">
        <f>IFERROR(VLOOKUP(C1001,'CEDARS School FRPL'!$C$4:$H$2392, 6, FALSE), "No")</f>
        <v>No</v>
      </c>
      <c r="L1001" s="97">
        <f>VLOOKUP($C1001,'CEDARS School FRPL'!$C$4:$G$2348,3,FALSE)</f>
        <v>0.48420000000000002</v>
      </c>
      <c r="N1001" s="170"/>
      <c r="O1001" s="139"/>
    </row>
    <row r="1002" spans="1:15">
      <c r="A1002" s="78" t="s">
        <v>2448</v>
      </c>
      <c r="B1002" s="78" t="s">
        <v>2775</v>
      </c>
      <c r="C1002" s="3">
        <v>3255</v>
      </c>
      <c r="D1002" s="75" t="s">
        <v>1718</v>
      </c>
      <c r="E1002" s="103">
        <v>420.31</v>
      </c>
      <c r="F1002" s="103">
        <v>4.43</v>
      </c>
      <c r="G1002" s="103">
        <v>0</v>
      </c>
      <c r="H1002" s="103">
        <v>0</v>
      </c>
      <c r="I1002" s="103">
        <v>0</v>
      </c>
      <c r="J1002" s="133">
        <f t="shared" si="17"/>
        <v>424.74</v>
      </c>
      <c r="K1002" s="138" t="str">
        <f>IFERROR(VLOOKUP(C1002,'CEDARS School FRPL'!$C$4:$H$2392, 6, FALSE), "No")</f>
        <v>Yes</v>
      </c>
      <c r="L1002" s="97">
        <f>VLOOKUP($C1002,'CEDARS School FRPL'!$C$4:$G$2348,3,FALSE)</f>
        <v>0.50119999999999998</v>
      </c>
      <c r="N1002" s="170"/>
      <c r="O1002" s="139"/>
    </row>
    <row r="1003" spans="1:15">
      <c r="A1003" s="78" t="s">
        <v>2448</v>
      </c>
      <c r="B1003" s="78" t="s">
        <v>2775</v>
      </c>
      <c r="C1003" s="3">
        <v>4204</v>
      </c>
      <c r="D1003" s="75" t="s">
        <v>1720</v>
      </c>
      <c r="E1003" s="103">
        <v>739.16</v>
      </c>
      <c r="F1003" s="103">
        <v>0</v>
      </c>
      <c r="G1003" s="103">
        <v>36.33</v>
      </c>
      <c r="H1003" s="103">
        <v>4.28</v>
      </c>
      <c r="I1003" s="103">
        <v>0</v>
      </c>
      <c r="J1003" s="133">
        <f t="shared" si="17"/>
        <v>779.77</v>
      </c>
      <c r="K1003" s="138" t="str">
        <f>IFERROR(VLOOKUP(C1003,'CEDARS School FRPL'!$C$4:$H$2392, 6, FALSE), "No")</f>
        <v>No</v>
      </c>
      <c r="L1003" s="97">
        <f>VLOOKUP($C1003,'CEDARS School FRPL'!$C$4:$G$2348,3,FALSE)</f>
        <v>0.3926</v>
      </c>
      <c r="N1003" s="170"/>
      <c r="O1003" s="139"/>
    </row>
    <row r="1004" spans="1:15">
      <c r="A1004" s="78" t="s">
        <v>2448</v>
      </c>
      <c r="B1004" s="78" t="s">
        <v>2775</v>
      </c>
      <c r="C1004" s="3">
        <v>3893</v>
      </c>
      <c r="D1004" s="75" t="s">
        <v>1719</v>
      </c>
      <c r="E1004" s="103">
        <v>621.25</v>
      </c>
      <c r="F1004" s="103">
        <v>0</v>
      </c>
      <c r="G1004" s="103">
        <v>0</v>
      </c>
      <c r="H1004" s="103">
        <v>0</v>
      </c>
      <c r="I1004" s="103">
        <v>0</v>
      </c>
      <c r="J1004" s="133">
        <f t="shared" si="17"/>
        <v>621.25</v>
      </c>
      <c r="K1004" s="138" t="str">
        <f>IFERROR(VLOOKUP(C1004,'CEDARS School FRPL'!$C$4:$H$2392, 6, FALSE), "No")</f>
        <v>No</v>
      </c>
      <c r="L1004" s="97">
        <f>VLOOKUP($C1004,'CEDARS School FRPL'!$C$4:$G$2348,3,FALSE)</f>
        <v>0.46800000000000003</v>
      </c>
      <c r="N1004" s="170"/>
      <c r="O1004" s="139"/>
    </row>
    <row r="1005" spans="1:15">
      <c r="A1005" s="78" t="s">
        <v>2506</v>
      </c>
      <c r="B1005" s="78" t="s">
        <v>2776</v>
      </c>
      <c r="C1005" s="3">
        <v>3137</v>
      </c>
      <c r="D1005" s="75" t="s">
        <v>2107</v>
      </c>
      <c r="E1005" s="103">
        <v>24.71</v>
      </c>
      <c r="F1005" s="103">
        <v>0</v>
      </c>
      <c r="G1005" s="103">
        <v>0</v>
      </c>
      <c r="H1005" s="103">
        <v>0</v>
      </c>
      <c r="I1005" s="103">
        <v>0</v>
      </c>
      <c r="J1005" s="133">
        <f t="shared" si="17"/>
        <v>24.71</v>
      </c>
      <c r="K1005" s="138" t="str">
        <f>IFERROR(VLOOKUP(C1005,'CEDARS School FRPL'!$C$4:$H$2392, 6, FALSE), "No")</f>
        <v>Yes</v>
      </c>
      <c r="L1005" s="97">
        <f>VLOOKUP($C1005,'CEDARS School FRPL'!$C$4:$G$2348,3,FALSE)</f>
        <v>0.67179999999999995</v>
      </c>
      <c r="N1005" s="170"/>
      <c r="O1005" s="139"/>
    </row>
    <row r="1006" spans="1:15">
      <c r="A1006" s="78" t="s">
        <v>2463</v>
      </c>
      <c r="B1006" s="78" t="s">
        <v>2777</v>
      </c>
      <c r="C1006" s="3">
        <v>3416</v>
      </c>
      <c r="D1006" s="75" t="s">
        <v>1871</v>
      </c>
      <c r="E1006" s="103">
        <v>152.99</v>
      </c>
      <c r="F1006" s="103">
        <v>0</v>
      </c>
      <c r="G1006" s="103">
        <v>22.9</v>
      </c>
      <c r="H1006" s="103">
        <v>0</v>
      </c>
      <c r="I1006" s="103">
        <v>0</v>
      </c>
      <c r="J1006" s="133">
        <f t="shared" si="17"/>
        <v>175.89000000000001</v>
      </c>
      <c r="K1006" s="138" t="str">
        <f>IFERROR(VLOOKUP(C1006,'CEDARS School FRPL'!$C$4:$H$2392, 6, FALSE), "No")</f>
        <v>No</v>
      </c>
      <c r="L1006" s="97">
        <f>VLOOKUP($C1006,'CEDARS School FRPL'!$C$4:$G$2348,3,FALSE)</f>
        <v>0.34620000000000001</v>
      </c>
      <c r="N1006" s="170"/>
      <c r="O1006" s="139"/>
    </row>
    <row r="1007" spans="1:15">
      <c r="A1007" s="78" t="s">
        <v>2463</v>
      </c>
      <c r="B1007" s="78" t="s">
        <v>2777</v>
      </c>
      <c r="C1007" s="3">
        <v>4226</v>
      </c>
      <c r="D1007" s="75" t="s">
        <v>1872</v>
      </c>
      <c r="E1007" s="103">
        <v>417.6</v>
      </c>
      <c r="F1007" s="103">
        <v>0</v>
      </c>
      <c r="G1007" s="103">
        <v>0</v>
      </c>
      <c r="H1007" s="103">
        <v>0</v>
      </c>
      <c r="I1007" s="103">
        <v>0</v>
      </c>
      <c r="J1007" s="133">
        <f t="shared" si="17"/>
        <v>417.6</v>
      </c>
      <c r="K1007" s="138" t="str">
        <f>IFERROR(VLOOKUP(C1007,'CEDARS School FRPL'!$C$4:$H$2392, 6, FALSE), "No")</f>
        <v>No</v>
      </c>
      <c r="L1007" s="97">
        <f>VLOOKUP($C1007,'CEDARS School FRPL'!$C$4:$G$2348,3,FALSE)</f>
        <v>0.37690000000000001</v>
      </c>
      <c r="N1007" s="170"/>
      <c r="O1007" s="139"/>
    </row>
    <row r="1008" spans="1:15">
      <c r="A1008" s="78" t="s">
        <v>2232</v>
      </c>
      <c r="B1008" s="78" t="s">
        <v>2778</v>
      </c>
      <c r="C1008" s="3">
        <v>3421</v>
      </c>
      <c r="D1008" s="75" t="s">
        <v>14</v>
      </c>
      <c r="E1008" s="103">
        <v>83.57</v>
      </c>
      <c r="F1008" s="103">
        <v>6.71</v>
      </c>
      <c r="G1008" s="103">
        <v>0</v>
      </c>
      <c r="H1008" s="103">
        <v>0</v>
      </c>
      <c r="I1008" s="103">
        <v>0</v>
      </c>
      <c r="J1008" s="133">
        <f t="shared" si="17"/>
        <v>90.279999999999987</v>
      </c>
      <c r="K1008" s="138" t="str">
        <f>IFERROR(VLOOKUP(C1008,'CEDARS School FRPL'!$C$4:$H$2392, 6, FALSE), "No")</f>
        <v>Yes</v>
      </c>
      <c r="L1008" s="97">
        <f>VLOOKUP($C1008,'CEDARS School FRPL'!$C$4:$G$2348,3,FALSE)</f>
        <v>0.66490000000000005</v>
      </c>
      <c r="N1008" s="170"/>
      <c r="O1008" s="139"/>
    </row>
    <row r="1009" spans="1:15">
      <c r="A1009" s="78" t="s">
        <v>2232</v>
      </c>
      <c r="B1009" s="78" t="s">
        <v>2778</v>
      </c>
      <c r="C1009" s="3">
        <v>2903</v>
      </c>
      <c r="D1009" s="75" t="s">
        <v>13</v>
      </c>
      <c r="E1009" s="103">
        <v>42.46</v>
      </c>
      <c r="F1009" s="103">
        <v>0</v>
      </c>
      <c r="G1009" s="103">
        <v>1.33</v>
      </c>
      <c r="H1009" s="103">
        <v>0</v>
      </c>
      <c r="I1009" s="103">
        <v>0</v>
      </c>
      <c r="J1009" s="133">
        <f t="shared" si="17"/>
        <v>43.79</v>
      </c>
      <c r="K1009" s="138" t="str">
        <f>IFERROR(VLOOKUP(C1009,'CEDARS School FRPL'!$C$4:$H$2392, 6, FALSE), "No")</f>
        <v>Yes</v>
      </c>
      <c r="L1009" s="97">
        <f>VLOOKUP($C1009,'CEDARS School FRPL'!$C$4:$G$2348,3,FALSE)</f>
        <v>0.79149999999999998</v>
      </c>
      <c r="N1009" s="170"/>
      <c r="O1009" s="139"/>
    </row>
    <row r="1010" spans="1:15">
      <c r="A1010" s="78" t="s">
        <v>2232</v>
      </c>
      <c r="B1010" s="78" t="s">
        <v>2778</v>
      </c>
      <c r="C1010" s="3">
        <v>5293</v>
      </c>
      <c r="D1010" s="75" t="s">
        <v>15</v>
      </c>
      <c r="E1010" s="103">
        <v>52.28</v>
      </c>
      <c r="F1010" s="103">
        <v>0</v>
      </c>
      <c r="G1010" s="103">
        <v>0</v>
      </c>
      <c r="H1010" s="103">
        <v>0</v>
      </c>
      <c r="I1010" s="103">
        <v>0</v>
      </c>
      <c r="J1010" s="133">
        <f t="shared" si="17"/>
        <v>52.28</v>
      </c>
      <c r="K1010" s="138" t="str">
        <f>IFERROR(VLOOKUP(C1010,'CEDARS School FRPL'!$C$4:$H$2392, 6, FALSE), "No")</f>
        <v>Yes</v>
      </c>
      <c r="L1010" s="97">
        <f>VLOOKUP($C1010,'CEDARS School FRPL'!$C$4:$G$2348,3,FALSE)</f>
        <v>0.71909999999999996</v>
      </c>
      <c r="N1010" s="170"/>
      <c r="O1010" s="139"/>
    </row>
    <row r="1011" spans="1:15">
      <c r="A1011" t="s">
        <v>2266</v>
      </c>
      <c r="B1011" s="78" t="s">
        <v>2779</v>
      </c>
      <c r="C1011" s="3">
        <v>2665</v>
      </c>
      <c r="D1011" s="75" t="s">
        <v>3179</v>
      </c>
      <c r="E1011" s="103">
        <v>0</v>
      </c>
      <c r="F1011" s="103">
        <v>56.29</v>
      </c>
      <c r="G1011" s="103">
        <v>0</v>
      </c>
      <c r="H1011" s="103">
        <v>0</v>
      </c>
      <c r="I1011" s="103">
        <v>0</v>
      </c>
      <c r="J1011" s="133">
        <f t="shared" si="17"/>
        <v>56.29</v>
      </c>
      <c r="K1011" s="138" t="str">
        <f>IFERROR(VLOOKUP(C1011,'CEDARS School FRPL'!$C$4:$H$2392, 6, FALSE), "No")</f>
        <v>No</v>
      </c>
      <c r="L1011" s="97">
        <f>VLOOKUP($C1011,'CEDARS School FRPL'!$C$4:$G$2348,3,FALSE)</f>
        <v>0.46029999999999999</v>
      </c>
      <c r="N1011" s="170"/>
      <c r="O1011" s="139"/>
    </row>
    <row r="1012" spans="1:15">
      <c r="A1012" s="78" t="s">
        <v>2266</v>
      </c>
      <c r="B1012" s="78" t="s">
        <v>2779</v>
      </c>
      <c r="C1012" s="3">
        <v>3475</v>
      </c>
      <c r="D1012" s="75" t="s">
        <v>229</v>
      </c>
      <c r="E1012" s="103">
        <v>461.19</v>
      </c>
      <c r="F1012" s="103">
        <v>0</v>
      </c>
      <c r="G1012" s="103">
        <v>0</v>
      </c>
      <c r="H1012" s="103">
        <v>0</v>
      </c>
      <c r="I1012" s="103">
        <v>0</v>
      </c>
      <c r="J1012" s="133">
        <f t="shared" si="17"/>
        <v>461.19</v>
      </c>
      <c r="K1012" s="138" t="str">
        <f>IFERROR(VLOOKUP(C1012,'CEDARS School FRPL'!$C$4:$H$2392, 6, FALSE), "No")</f>
        <v>Yes</v>
      </c>
      <c r="L1012" s="97">
        <f>VLOOKUP($C1012,'CEDARS School FRPL'!$C$4:$G$2348,3,FALSE)</f>
        <v>0.6351</v>
      </c>
      <c r="N1012" s="170"/>
      <c r="O1012" s="139"/>
    </row>
    <row r="1013" spans="1:15">
      <c r="A1013" s="78" t="s">
        <v>2266</v>
      </c>
      <c r="B1013" s="78" t="s">
        <v>2779</v>
      </c>
      <c r="C1013" s="3">
        <v>3211</v>
      </c>
      <c r="D1013" s="75" t="s">
        <v>303</v>
      </c>
      <c r="E1013" s="103">
        <v>334</v>
      </c>
      <c r="F1013" s="103">
        <v>0</v>
      </c>
      <c r="G1013" s="103">
        <v>0</v>
      </c>
      <c r="H1013" s="103">
        <v>0</v>
      </c>
      <c r="I1013" s="103">
        <v>0</v>
      </c>
      <c r="J1013" s="133">
        <f t="shared" si="17"/>
        <v>334</v>
      </c>
      <c r="K1013" s="138" t="str">
        <f>IFERROR(VLOOKUP(C1013,'CEDARS School FRPL'!$C$4:$H$2392, 6, FALSE), "No")</f>
        <v>Yes</v>
      </c>
      <c r="L1013" s="97">
        <f>VLOOKUP($C1013,'CEDARS School FRPL'!$C$4:$G$2348,3,FALSE)</f>
        <v>0.57069999999999999</v>
      </c>
      <c r="N1013" s="170"/>
      <c r="O1013" s="139"/>
    </row>
    <row r="1014" spans="1:15">
      <c r="A1014" s="78" t="s">
        <v>2266</v>
      </c>
      <c r="B1014" s="78" t="s">
        <v>2779</v>
      </c>
      <c r="C1014" s="3">
        <v>2369</v>
      </c>
      <c r="D1014" s="75" t="s">
        <v>295</v>
      </c>
      <c r="E1014" s="103">
        <v>364.83</v>
      </c>
      <c r="F1014" s="103">
        <v>0</v>
      </c>
      <c r="G1014" s="103">
        <v>0</v>
      </c>
      <c r="H1014" s="103">
        <v>0</v>
      </c>
      <c r="I1014" s="103">
        <v>0</v>
      </c>
      <c r="J1014" s="133">
        <f t="shared" si="17"/>
        <v>364.83</v>
      </c>
      <c r="K1014" s="138" t="str">
        <f>IFERROR(VLOOKUP(C1014,'CEDARS School FRPL'!$C$4:$H$2392, 6, FALSE), "No")</f>
        <v>Yes</v>
      </c>
      <c r="L1014" s="97">
        <f>VLOOKUP($C1014,'CEDARS School FRPL'!$C$4:$G$2348,3,FALSE)</f>
        <v>0.5161</v>
      </c>
      <c r="N1014" s="170"/>
      <c r="O1014" s="139"/>
    </row>
    <row r="1015" spans="1:15">
      <c r="A1015" s="78" t="s">
        <v>2266</v>
      </c>
      <c r="B1015" s="78" t="s">
        <v>2779</v>
      </c>
      <c r="C1015" s="3">
        <v>5312</v>
      </c>
      <c r="D1015" s="75" t="s">
        <v>306</v>
      </c>
      <c r="E1015" s="103">
        <v>63.43</v>
      </c>
      <c r="F1015" s="103">
        <v>0</v>
      </c>
      <c r="G1015" s="103">
        <v>0</v>
      </c>
      <c r="H1015" s="103">
        <v>0</v>
      </c>
      <c r="I1015" s="103">
        <v>0</v>
      </c>
      <c r="J1015" s="133">
        <f t="shared" si="17"/>
        <v>63.43</v>
      </c>
      <c r="K1015" s="138" t="str">
        <f>IFERROR(VLOOKUP(C1015,'CEDARS School FRPL'!$C$4:$H$2392, 6, FALSE), "No")</f>
        <v>Yes</v>
      </c>
      <c r="L1015" s="97">
        <f>VLOOKUP($C1015,'CEDARS School FRPL'!$C$4:$G$2348,3,FALSE)</f>
        <v>0.72089999999999999</v>
      </c>
      <c r="M1015" s="97"/>
      <c r="N1015" s="170"/>
      <c r="O1015" s="139"/>
    </row>
    <row r="1016" spans="1:15">
      <c r="A1016" t="s">
        <v>2266</v>
      </c>
      <c r="B1016" s="78" t="s">
        <v>2779</v>
      </c>
      <c r="C1016" s="3">
        <v>5400</v>
      </c>
      <c r="D1016" s="75" t="s">
        <v>307</v>
      </c>
      <c r="E1016" s="103">
        <v>0</v>
      </c>
      <c r="F1016" s="103">
        <v>0</v>
      </c>
      <c r="G1016" s="103">
        <v>0</v>
      </c>
      <c r="H1016" s="103">
        <v>40</v>
      </c>
      <c r="I1016" s="103">
        <v>0</v>
      </c>
      <c r="J1016" s="133">
        <f t="shared" si="17"/>
        <v>40</v>
      </c>
      <c r="K1016" s="138" t="str">
        <f>IFERROR(VLOOKUP(C1016,'CEDARS School FRPL'!$C$4:$H$2392, 6, FALSE), "No")</f>
        <v>Yes</v>
      </c>
      <c r="L1016" s="97">
        <f>VLOOKUP($C1016,'CEDARS School FRPL'!$C$4:$G$2348,3,FALSE)</f>
        <v>0.80600000000000005</v>
      </c>
      <c r="N1016" s="170"/>
      <c r="O1016" s="139"/>
    </row>
    <row r="1017" spans="1:15">
      <c r="A1017" s="78" t="s">
        <v>2266</v>
      </c>
      <c r="B1017" s="78" t="s">
        <v>2779</v>
      </c>
      <c r="C1017" s="3">
        <v>2319</v>
      </c>
      <c r="D1017" s="75" t="s">
        <v>294</v>
      </c>
      <c r="E1017" s="103">
        <v>313.45</v>
      </c>
      <c r="F1017" s="103">
        <v>13.71</v>
      </c>
      <c r="G1017" s="103">
        <v>0</v>
      </c>
      <c r="H1017" s="103">
        <v>0</v>
      </c>
      <c r="I1017" s="103">
        <v>0</v>
      </c>
      <c r="J1017" s="133">
        <f t="shared" si="17"/>
        <v>327.15999999999997</v>
      </c>
      <c r="K1017" s="138" t="str">
        <f>IFERROR(VLOOKUP(C1017,'CEDARS School FRPL'!$C$4:$H$2392, 6, FALSE), "No")</f>
        <v>Yes</v>
      </c>
      <c r="L1017" s="97">
        <f>VLOOKUP($C1017,'CEDARS School FRPL'!$C$4:$G$2348,3,FALSE)</f>
        <v>0.80810000000000004</v>
      </c>
      <c r="N1017" s="170"/>
      <c r="O1017" s="139"/>
    </row>
    <row r="1018" spans="1:15">
      <c r="A1018" s="78" t="s">
        <v>2266</v>
      </c>
      <c r="B1018" s="78" t="s">
        <v>2779</v>
      </c>
      <c r="C1018" s="3">
        <v>5614</v>
      </c>
      <c r="D1018" s="75" t="s">
        <v>3055</v>
      </c>
      <c r="E1018" s="103">
        <v>103.24</v>
      </c>
      <c r="F1018" s="103">
        <v>0</v>
      </c>
      <c r="G1018" s="103">
        <v>0</v>
      </c>
      <c r="H1018" s="103">
        <v>0</v>
      </c>
      <c r="I1018" s="103">
        <v>0</v>
      </c>
      <c r="J1018" s="133">
        <f t="shared" si="17"/>
        <v>103.24</v>
      </c>
      <c r="K1018" s="138" t="str">
        <f>IFERROR(VLOOKUP(C1018,'CEDARS School FRPL'!$C$4:$H$2392, 6, FALSE), "No")</f>
        <v>Yes</v>
      </c>
      <c r="L1018" s="97">
        <f>VLOOKUP($C1018,'CEDARS School FRPL'!$C$4:$G$2348,3,FALSE)</f>
        <v>0.69720000000000004</v>
      </c>
      <c r="N1018" s="170"/>
      <c r="O1018" s="139"/>
    </row>
    <row r="1019" spans="1:15">
      <c r="A1019" s="78" t="s">
        <v>2266</v>
      </c>
      <c r="B1019" s="78" t="s">
        <v>2779</v>
      </c>
      <c r="C1019" s="3">
        <v>3151</v>
      </c>
      <c r="D1019" s="75" t="s">
        <v>302</v>
      </c>
      <c r="E1019" s="103">
        <v>853.21</v>
      </c>
      <c r="F1019" s="103">
        <v>0</v>
      </c>
      <c r="G1019" s="103">
        <v>74.589999999999989</v>
      </c>
      <c r="H1019" s="103">
        <v>0</v>
      </c>
      <c r="I1019" s="103">
        <v>0</v>
      </c>
      <c r="J1019" s="133">
        <f t="shared" si="17"/>
        <v>927.80000000000007</v>
      </c>
      <c r="K1019" s="138" t="str">
        <f>IFERROR(VLOOKUP(C1019,'CEDARS School FRPL'!$C$4:$H$2392, 6, FALSE), "No")</f>
        <v>Yes</v>
      </c>
      <c r="L1019" s="97">
        <f>VLOOKUP($C1019,'CEDARS School FRPL'!$C$4:$G$2348,3,FALSE)</f>
        <v>0.50919999999999999</v>
      </c>
      <c r="N1019" s="170"/>
      <c r="O1019" s="139"/>
    </row>
    <row r="1020" spans="1:15">
      <c r="A1020" s="78" t="s">
        <v>2266</v>
      </c>
      <c r="B1020" s="78" t="s">
        <v>2779</v>
      </c>
      <c r="C1020" s="3">
        <v>3658</v>
      </c>
      <c r="D1020" s="75" t="s">
        <v>304</v>
      </c>
      <c r="E1020" s="103">
        <v>380.61</v>
      </c>
      <c r="F1020" s="103">
        <v>0</v>
      </c>
      <c r="G1020" s="103">
        <v>0</v>
      </c>
      <c r="H1020" s="103">
        <v>0</v>
      </c>
      <c r="I1020" s="103">
        <v>0</v>
      </c>
      <c r="J1020" s="133">
        <f t="shared" si="17"/>
        <v>380.61</v>
      </c>
      <c r="K1020" s="138" t="str">
        <f>IFERROR(VLOOKUP(C1020,'CEDARS School FRPL'!$C$4:$H$2392, 6, FALSE), "No")</f>
        <v>Yes</v>
      </c>
      <c r="L1020" s="97">
        <f>VLOOKUP($C1020,'CEDARS School FRPL'!$C$4:$G$2348,3,FALSE)</f>
        <v>0.75170000000000003</v>
      </c>
      <c r="N1020" s="170"/>
      <c r="O1020" s="139"/>
    </row>
    <row r="1021" spans="1:15">
      <c r="A1021" s="78" t="s">
        <v>2266</v>
      </c>
      <c r="B1021" s="78" t="s">
        <v>2779</v>
      </c>
      <c r="C1021" s="3">
        <v>2831</v>
      </c>
      <c r="D1021" s="75" t="s">
        <v>299</v>
      </c>
      <c r="E1021" s="103">
        <v>471.95</v>
      </c>
      <c r="F1021" s="103">
        <v>0</v>
      </c>
      <c r="G1021" s="103">
        <v>0</v>
      </c>
      <c r="H1021" s="103">
        <v>0</v>
      </c>
      <c r="I1021" s="103">
        <v>0</v>
      </c>
      <c r="J1021" s="133">
        <f t="shared" si="17"/>
        <v>471.95</v>
      </c>
      <c r="K1021" s="138" t="str">
        <f>IFERROR(VLOOKUP(C1021,'CEDARS School FRPL'!$C$4:$H$2392, 6, FALSE), "No")</f>
        <v>Yes</v>
      </c>
      <c r="L1021" s="97">
        <f>VLOOKUP($C1021,'CEDARS School FRPL'!$C$4:$G$2348,3,FALSE)</f>
        <v>0.76529999999999998</v>
      </c>
      <c r="N1021" s="170"/>
      <c r="O1021" s="139"/>
    </row>
    <row r="1022" spans="1:15">
      <c r="A1022" s="78" t="s">
        <v>2266</v>
      </c>
      <c r="B1022" s="78" t="s">
        <v>2779</v>
      </c>
      <c r="C1022" s="3">
        <v>4574</v>
      </c>
      <c r="D1022" s="75" t="s">
        <v>305</v>
      </c>
      <c r="E1022" s="103">
        <v>412.48</v>
      </c>
      <c r="F1022" s="103">
        <v>0</v>
      </c>
      <c r="G1022" s="103">
        <v>0</v>
      </c>
      <c r="H1022" s="103">
        <v>0</v>
      </c>
      <c r="I1022" s="103">
        <v>0</v>
      </c>
      <c r="J1022" s="133">
        <f t="shared" si="17"/>
        <v>412.48</v>
      </c>
      <c r="K1022" s="138" t="str">
        <f>IFERROR(VLOOKUP(C1022,'CEDARS School FRPL'!$C$4:$H$2392, 6, FALSE), "No")</f>
        <v>Yes</v>
      </c>
      <c r="L1022" s="97">
        <f>VLOOKUP($C1022,'CEDARS School FRPL'!$C$4:$G$2348,3,FALSE)</f>
        <v>0.55410000000000004</v>
      </c>
      <c r="N1022" s="170"/>
      <c r="O1022" s="139"/>
    </row>
    <row r="1023" spans="1:15">
      <c r="A1023" s="78" t="s">
        <v>2266</v>
      </c>
      <c r="B1023" s="78" t="s">
        <v>2779</v>
      </c>
      <c r="C1023" s="3">
        <v>2914</v>
      </c>
      <c r="D1023" s="75" t="s">
        <v>300</v>
      </c>
      <c r="E1023" s="103">
        <v>322.01</v>
      </c>
      <c r="F1023" s="103">
        <v>0</v>
      </c>
      <c r="G1023" s="103">
        <v>0</v>
      </c>
      <c r="H1023" s="103">
        <v>0</v>
      </c>
      <c r="I1023" s="103">
        <v>0</v>
      </c>
      <c r="J1023" s="133">
        <f t="shared" si="17"/>
        <v>322.01</v>
      </c>
      <c r="K1023" s="138" t="str">
        <f>IFERROR(VLOOKUP(C1023,'CEDARS School FRPL'!$C$4:$H$2392, 6, FALSE), "No")</f>
        <v>Yes</v>
      </c>
      <c r="L1023" s="97">
        <f>VLOOKUP($C1023,'CEDARS School FRPL'!$C$4:$G$2348,3,FALSE)</f>
        <v>0.69</v>
      </c>
      <c r="M1023" s="97"/>
      <c r="N1023" s="170"/>
      <c r="O1023" s="139"/>
    </row>
    <row r="1024" spans="1:15">
      <c r="A1024" s="78" t="s">
        <v>2266</v>
      </c>
      <c r="B1024" s="78" t="s">
        <v>2779</v>
      </c>
      <c r="C1024" s="3">
        <v>2726</v>
      </c>
      <c r="D1024" s="75" t="s">
        <v>298</v>
      </c>
      <c r="E1024" s="103">
        <v>367.61</v>
      </c>
      <c r="F1024" s="103">
        <v>0</v>
      </c>
      <c r="G1024" s="103">
        <v>0</v>
      </c>
      <c r="H1024" s="103">
        <v>0</v>
      </c>
      <c r="I1024" s="103">
        <v>0</v>
      </c>
      <c r="J1024" s="133">
        <f t="shared" si="17"/>
        <v>367.61</v>
      </c>
      <c r="K1024" s="138" t="str">
        <f>IFERROR(VLOOKUP(C1024,'CEDARS School FRPL'!$C$4:$H$2392, 6, FALSE), "No")</f>
        <v>Yes</v>
      </c>
      <c r="L1024" s="97">
        <f>VLOOKUP($C1024,'CEDARS School FRPL'!$C$4:$G$2348,3,FALSE)</f>
        <v>0.74550000000000005</v>
      </c>
      <c r="N1024" s="170"/>
      <c r="O1024" s="139"/>
    </row>
    <row r="1025" spans="1:15">
      <c r="A1025" s="78" t="s">
        <v>2266</v>
      </c>
      <c r="B1025" s="78" t="s">
        <v>2779</v>
      </c>
      <c r="C1025" s="3">
        <v>2416</v>
      </c>
      <c r="D1025" s="75" t="s">
        <v>297</v>
      </c>
      <c r="E1025" s="103">
        <v>833.77</v>
      </c>
      <c r="F1025" s="103">
        <v>0</v>
      </c>
      <c r="G1025" s="103">
        <v>54.550000000000004</v>
      </c>
      <c r="H1025" s="103">
        <v>0</v>
      </c>
      <c r="I1025" s="103">
        <v>0</v>
      </c>
      <c r="J1025" s="133">
        <f t="shared" si="17"/>
        <v>888.31999999999994</v>
      </c>
      <c r="K1025" s="138" t="str">
        <f>IFERROR(VLOOKUP(C1025,'CEDARS School FRPL'!$C$4:$H$2392, 6, FALSE), "No")</f>
        <v>Yes</v>
      </c>
      <c r="L1025" s="97">
        <f>VLOOKUP($C1025,'CEDARS School FRPL'!$C$4:$G$2348,3,FALSE)</f>
        <v>0.66559999999999997</v>
      </c>
      <c r="N1025" s="170"/>
      <c r="O1025" s="139"/>
    </row>
    <row r="1026" spans="1:15">
      <c r="A1026" s="78" t="s">
        <v>2266</v>
      </c>
      <c r="B1026" s="78" t="s">
        <v>2779</v>
      </c>
      <c r="C1026" s="3">
        <v>3019</v>
      </c>
      <c r="D1026" s="75" t="s">
        <v>301</v>
      </c>
      <c r="E1026" s="103">
        <v>419.55</v>
      </c>
      <c r="F1026" s="103">
        <v>0</v>
      </c>
      <c r="G1026" s="103">
        <v>0</v>
      </c>
      <c r="H1026" s="103">
        <v>0</v>
      </c>
      <c r="I1026" s="103">
        <v>0</v>
      </c>
      <c r="J1026" s="133">
        <f t="shared" si="17"/>
        <v>419.55</v>
      </c>
      <c r="K1026" s="138" t="str">
        <f>IFERROR(VLOOKUP(C1026,'CEDARS School FRPL'!$C$4:$H$2392, 6, FALSE), "No")</f>
        <v>No</v>
      </c>
      <c r="L1026" s="97">
        <f>VLOOKUP($C1026,'CEDARS School FRPL'!$C$4:$G$2348,3,FALSE)</f>
        <v>0.47610000000000002</v>
      </c>
      <c r="N1026" s="170"/>
      <c r="O1026" s="139"/>
    </row>
    <row r="1027" spans="1:15">
      <c r="A1027" s="78" t="s">
        <v>2266</v>
      </c>
      <c r="B1027" s="78" t="s">
        <v>2779</v>
      </c>
      <c r="C1027" s="3">
        <v>2370</v>
      </c>
      <c r="D1027" s="75" t="s">
        <v>296</v>
      </c>
      <c r="E1027" s="103">
        <v>268.60000000000002</v>
      </c>
      <c r="F1027" s="103">
        <v>13.29</v>
      </c>
      <c r="G1027" s="103">
        <v>0</v>
      </c>
      <c r="H1027" s="103">
        <v>0</v>
      </c>
      <c r="I1027" s="103">
        <v>0</v>
      </c>
      <c r="J1027" s="133">
        <f t="shared" si="17"/>
        <v>281.89000000000004</v>
      </c>
      <c r="K1027" s="138" t="str">
        <f>IFERROR(VLOOKUP(C1027,'CEDARS School FRPL'!$C$4:$H$2392, 6, FALSE), "No")</f>
        <v>Yes</v>
      </c>
      <c r="L1027" s="97">
        <f>VLOOKUP($C1027,'CEDARS School FRPL'!$C$4:$G$2348,3,FALSE)</f>
        <v>0.87260000000000004</v>
      </c>
      <c r="N1027" s="170"/>
      <c r="O1027" s="139"/>
    </row>
    <row r="1028" spans="1:15">
      <c r="A1028" s="78" t="s">
        <v>2474</v>
      </c>
      <c r="B1028" s="78" t="s">
        <v>2780</v>
      </c>
      <c r="C1028" s="3">
        <v>2480</v>
      </c>
      <c r="D1028" s="75" t="s">
        <v>1918</v>
      </c>
      <c r="E1028" s="103">
        <v>98.71</v>
      </c>
      <c r="F1028" s="103">
        <v>0</v>
      </c>
      <c r="G1028" s="103">
        <v>0</v>
      </c>
      <c r="H1028" s="103">
        <v>0</v>
      </c>
      <c r="I1028" s="103">
        <v>0</v>
      </c>
      <c r="J1028" s="133">
        <f t="shared" ref="J1028:J1091" si="18">SUM(E1028:I1028)</f>
        <v>98.71</v>
      </c>
      <c r="K1028" s="138" t="str">
        <f>IFERROR(VLOOKUP(C1028,'CEDARS School FRPL'!$C$4:$H$2392, 6, FALSE), "No")</f>
        <v>Yes</v>
      </c>
      <c r="L1028" s="97">
        <f>VLOOKUP($C1028,'CEDARS School FRPL'!$C$4:$G$2348,3,FALSE)</f>
        <v>0.76539999999999997</v>
      </c>
      <c r="N1028" s="170"/>
      <c r="O1028" s="139"/>
    </row>
    <row r="1029" spans="1:15">
      <c r="A1029" s="78" t="s">
        <v>2474</v>
      </c>
      <c r="B1029" s="78" t="s">
        <v>2780</v>
      </c>
      <c r="C1029" s="3">
        <v>1922</v>
      </c>
      <c r="D1029" s="75" t="s">
        <v>1917</v>
      </c>
      <c r="E1029" s="103">
        <v>146.80000000000001</v>
      </c>
      <c r="F1029" s="103">
        <v>0</v>
      </c>
      <c r="G1029" s="103">
        <v>0</v>
      </c>
      <c r="H1029" s="103">
        <v>0</v>
      </c>
      <c r="I1029" s="103">
        <v>0</v>
      </c>
      <c r="J1029" s="133">
        <f t="shared" si="18"/>
        <v>146.80000000000001</v>
      </c>
      <c r="K1029" s="138" t="str">
        <f>IFERROR(VLOOKUP(C1029,'CEDARS School FRPL'!$C$4:$H$2392, 6, FALSE), "No")</f>
        <v>No</v>
      </c>
      <c r="L1029" s="97">
        <f>VLOOKUP($C1029,'CEDARS School FRPL'!$C$4:$G$2348,3,FALSE)</f>
        <v>0.37119999999999997</v>
      </c>
      <c r="N1029" s="170"/>
      <c r="O1029" s="139"/>
    </row>
    <row r="1030" spans="1:15">
      <c r="A1030" s="78" t="s">
        <v>2426</v>
      </c>
      <c r="B1030" s="78" t="s">
        <v>2781</v>
      </c>
      <c r="C1030" s="3">
        <v>4178</v>
      </c>
      <c r="D1030" s="75" t="s">
        <v>1518</v>
      </c>
      <c r="E1030" s="103">
        <v>6</v>
      </c>
      <c r="F1030" s="103">
        <v>0</v>
      </c>
      <c r="G1030" s="103">
        <v>0</v>
      </c>
      <c r="H1030" s="103">
        <v>0</v>
      </c>
      <c r="I1030" s="103">
        <v>0</v>
      </c>
      <c r="J1030" s="133">
        <f t="shared" si="18"/>
        <v>6</v>
      </c>
      <c r="K1030" s="138" t="str">
        <f>IFERROR(VLOOKUP(C1030,'CEDARS School FRPL'!$C$4:$H$2392, 6, FALSE), "No")</f>
        <v>No</v>
      </c>
      <c r="L1030" s="97">
        <f>VLOOKUP($C1030,'CEDARS School FRPL'!$C$4:$G$2348,3,FALSE)</f>
        <v>0.44169999999999998</v>
      </c>
      <c r="N1030" s="170"/>
      <c r="O1030" s="139"/>
    </row>
    <row r="1031" spans="1:15">
      <c r="A1031" s="78" t="s">
        <v>2426</v>
      </c>
      <c r="B1031" s="78" t="s">
        <v>2781</v>
      </c>
      <c r="C1031" s="3">
        <v>4107</v>
      </c>
      <c r="D1031" s="75" t="s">
        <v>1517</v>
      </c>
      <c r="E1031" s="103">
        <v>99.1</v>
      </c>
      <c r="F1031" s="103">
        <v>0</v>
      </c>
      <c r="G1031" s="103">
        <v>0</v>
      </c>
      <c r="H1031" s="103">
        <v>0</v>
      </c>
      <c r="I1031" s="103">
        <v>0</v>
      </c>
      <c r="J1031" s="133">
        <f t="shared" si="18"/>
        <v>99.1</v>
      </c>
      <c r="K1031" s="138" t="str">
        <f>IFERROR(VLOOKUP(C1031,'CEDARS School FRPL'!$C$4:$H$2392, 6, FALSE), "No")</f>
        <v>No</v>
      </c>
      <c r="L1031" s="97">
        <f>VLOOKUP($C1031,'CEDARS School FRPL'!$C$4:$G$2348,3,FALSE)</f>
        <v>0.48270000000000002</v>
      </c>
      <c r="N1031" s="170"/>
      <c r="O1031" s="139"/>
    </row>
    <row r="1032" spans="1:15">
      <c r="A1032" s="78" t="s">
        <v>2426</v>
      </c>
      <c r="B1032" s="78" t="s">
        <v>2781</v>
      </c>
      <c r="C1032" s="3">
        <v>2632</v>
      </c>
      <c r="D1032" s="75" t="s">
        <v>1516</v>
      </c>
      <c r="E1032" s="103">
        <v>114.21</v>
      </c>
      <c r="F1032" s="103">
        <v>0</v>
      </c>
      <c r="G1032" s="103">
        <v>2.84</v>
      </c>
      <c r="H1032" s="103">
        <v>0</v>
      </c>
      <c r="I1032" s="103">
        <v>0</v>
      </c>
      <c r="J1032" s="133">
        <f t="shared" si="18"/>
        <v>117.05</v>
      </c>
      <c r="K1032" s="138" t="str">
        <f>IFERROR(VLOOKUP(C1032,'CEDARS School FRPL'!$C$4:$H$2392, 6, FALSE), "No")</f>
        <v>Yes</v>
      </c>
      <c r="L1032" s="97">
        <f>VLOOKUP($C1032,'CEDARS School FRPL'!$C$4:$G$2348,3,FALSE)</f>
        <v>0.60009999999999997</v>
      </c>
      <c r="N1032" s="170"/>
      <c r="O1032" s="139"/>
    </row>
    <row r="1033" spans="1:15">
      <c r="A1033" s="78" t="s">
        <v>3025</v>
      </c>
      <c r="B1033" s="78" t="s">
        <v>3056</v>
      </c>
      <c r="C1033" s="3">
        <v>5609</v>
      </c>
      <c r="D1033" s="75" t="s">
        <v>3057</v>
      </c>
      <c r="E1033" s="103">
        <v>26.98</v>
      </c>
      <c r="F1033" s="103">
        <v>0</v>
      </c>
      <c r="G1033" s="103">
        <v>0</v>
      </c>
      <c r="H1033" s="103">
        <v>1.57</v>
      </c>
      <c r="I1033" s="103">
        <v>0</v>
      </c>
      <c r="J1033" s="133">
        <f t="shared" si="18"/>
        <v>28.55</v>
      </c>
      <c r="K1033" s="138" t="str">
        <f>IFERROR(VLOOKUP(C1033,'CEDARS School FRPL'!$C$4:$H$2392, 6, FALSE), "No")</f>
        <v>Yes</v>
      </c>
      <c r="L1033" s="97">
        <f>VLOOKUP($C1033,'CEDARS School FRPL'!$C$4:$G$2348,3,FALSE)</f>
        <v>0.87570000000000003</v>
      </c>
      <c r="N1033" s="170"/>
      <c r="O1033" s="139"/>
    </row>
    <row r="1034" spans="1:15">
      <c r="A1034" s="78" t="s">
        <v>2504</v>
      </c>
      <c r="B1034" s="78" t="s">
        <v>2782</v>
      </c>
      <c r="C1034" s="3">
        <v>5373</v>
      </c>
      <c r="D1034" s="75" t="s">
        <v>2102</v>
      </c>
      <c r="E1034" s="103">
        <v>397.89</v>
      </c>
      <c r="F1034" s="103">
        <v>0</v>
      </c>
      <c r="G1034" s="103">
        <v>0</v>
      </c>
      <c r="H1034" s="103">
        <v>0</v>
      </c>
      <c r="I1034" s="103">
        <v>0</v>
      </c>
      <c r="J1034" s="133">
        <f t="shared" si="18"/>
        <v>397.89</v>
      </c>
      <c r="K1034" s="138" t="str">
        <f>IFERROR(VLOOKUP(C1034,'CEDARS School FRPL'!$C$4:$H$2392, 6, FALSE), "No")</f>
        <v>Yes</v>
      </c>
      <c r="L1034" s="97">
        <f>VLOOKUP($C1034,'CEDARS School FRPL'!$C$4:$G$2348,3,FALSE)</f>
        <v>0.43880000000000002</v>
      </c>
      <c r="N1034" s="170"/>
      <c r="O1034" s="139"/>
    </row>
    <row r="1035" spans="1:15">
      <c r="A1035" s="78" t="s">
        <v>2362</v>
      </c>
      <c r="B1035" s="78" t="s">
        <v>2783</v>
      </c>
      <c r="C1035" s="3">
        <v>3049</v>
      </c>
      <c r="D1035" s="75" t="s">
        <v>1117</v>
      </c>
      <c r="E1035" s="103">
        <v>94.43</v>
      </c>
      <c r="F1035" s="103">
        <v>5.57</v>
      </c>
      <c r="G1035" s="103">
        <v>0</v>
      </c>
      <c r="H1035" s="103">
        <v>0</v>
      </c>
      <c r="I1035" s="103">
        <v>0</v>
      </c>
      <c r="J1035" s="133">
        <f t="shared" si="18"/>
        <v>100</v>
      </c>
      <c r="K1035" s="138" t="str">
        <f>IFERROR(VLOOKUP(C1035,'CEDARS School FRPL'!$C$4:$H$2392, 6, FALSE), "No")</f>
        <v>Yes</v>
      </c>
      <c r="L1035" s="97">
        <f>VLOOKUP($C1035,'CEDARS School FRPL'!$C$4:$G$2348,3,FALSE)</f>
        <v>0.76239999999999997</v>
      </c>
      <c r="N1035" s="170"/>
      <c r="O1035" s="139"/>
    </row>
    <row r="1036" spans="1:15">
      <c r="A1036" s="78" t="s">
        <v>2362</v>
      </c>
      <c r="B1036" s="78" t="s">
        <v>2783</v>
      </c>
      <c r="C1036" s="3">
        <v>3111</v>
      </c>
      <c r="D1036" s="75" t="s">
        <v>1118</v>
      </c>
      <c r="E1036" s="103">
        <v>51.15</v>
      </c>
      <c r="F1036" s="103">
        <v>0</v>
      </c>
      <c r="G1036" s="103">
        <v>4.3600000000000003</v>
      </c>
      <c r="H1036" s="103">
        <v>0</v>
      </c>
      <c r="I1036" s="103">
        <v>0</v>
      </c>
      <c r="J1036" s="133">
        <f t="shared" si="18"/>
        <v>55.51</v>
      </c>
      <c r="K1036" s="138" t="str">
        <f>IFERROR(VLOOKUP(C1036,'CEDARS School FRPL'!$C$4:$H$2392, 6, FALSE), "No")</f>
        <v>Yes</v>
      </c>
      <c r="L1036" s="97">
        <f>VLOOKUP($C1036,'CEDARS School FRPL'!$C$4:$G$2348,3,FALSE)</f>
        <v>0.71309999999999996</v>
      </c>
      <c r="N1036" s="170"/>
      <c r="O1036" s="139"/>
    </row>
    <row r="1037" spans="1:15">
      <c r="A1037" s="78" t="s">
        <v>2362</v>
      </c>
      <c r="B1037" s="78" t="s">
        <v>2783</v>
      </c>
      <c r="C1037" s="3">
        <v>3643</v>
      </c>
      <c r="D1037" s="75" t="s">
        <v>1119</v>
      </c>
      <c r="E1037" s="103">
        <v>46.85</v>
      </c>
      <c r="F1037" s="103">
        <v>0</v>
      </c>
      <c r="G1037" s="103">
        <v>0</v>
      </c>
      <c r="H1037" s="103">
        <v>0</v>
      </c>
      <c r="I1037" s="103">
        <v>0</v>
      </c>
      <c r="J1037" s="133">
        <f t="shared" si="18"/>
        <v>46.85</v>
      </c>
      <c r="K1037" s="138" t="str">
        <f>IFERROR(VLOOKUP(C1037,'CEDARS School FRPL'!$C$4:$H$2392, 6, FALSE), "No")</f>
        <v>Yes</v>
      </c>
      <c r="L1037" s="97">
        <f>VLOOKUP($C1037,'CEDARS School FRPL'!$C$4:$G$2348,3,FALSE)</f>
        <v>0.85429999999999995</v>
      </c>
      <c r="N1037" s="170"/>
      <c r="O1037" s="139"/>
    </row>
    <row r="1038" spans="1:15">
      <c r="A1038" s="78" t="s">
        <v>2500</v>
      </c>
      <c r="B1038" s="78" t="s">
        <v>2784</v>
      </c>
      <c r="C1038" s="3">
        <v>3417</v>
      </c>
      <c r="D1038" s="75" t="s">
        <v>2079</v>
      </c>
      <c r="E1038" s="103">
        <v>509.36</v>
      </c>
      <c r="F1038" s="103">
        <v>29.71</v>
      </c>
      <c r="G1038" s="103">
        <v>0</v>
      </c>
      <c r="H1038" s="103">
        <v>0</v>
      </c>
      <c r="I1038" s="103">
        <v>0</v>
      </c>
      <c r="J1038" s="133">
        <f t="shared" si="18"/>
        <v>539.07000000000005</v>
      </c>
      <c r="K1038" s="138" t="str">
        <f>IFERROR(VLOOKUP(C1038,'CEDARS School FRPL'!$C$4:$H$2392, 6, FALSE), "No")</f>
        <v>No</v>
      </c>
      <c r="L1038" s="97">
        <f>VLOOKUP($C1038,'CEDARS School FRPL'!$C$4:$G$2348,3,FALSE)</f>
        <v>0.42099999999999999</v>
      </c>
      <c r="N1038" s="170"/>
      <c r="O1038" s="139"/>
    </row>
    <row r="1039" spans="1:15">
      <c r="A1039" t="s">
        <v>2500</v>
      </c>
      <c r="B1039" s="78" t="s">
        <v>2784</v>
      </c>
      <c r="C1039" s="3">
        <v>5466</v>
      </c>
      <c r="D1039" s="75" t="s">
        <v>2785</v>
      </c>
      <c r="E1039" s="103">
        <v>0</v>
      </c>
      <c r="F1039" s="103">
        <v>0</v>
      </c>
      <c r="G1039" s="103">
        <v>0</v>
      </c>
      <c r="H1039" s="103">
        <v>24.57</v>
      </c>
      <c r="I1039" s="103">
        <v>0</v>
      </c>
      <c r="J1039" s="133">
        <f t="shared" si="18"/>
        <v>24.57</v>
      </c>
      <c r="K1039" s="138" t="str">
        <f>IFERROR(VLOOKUP(C1039,'CEDARS School FRPL'!$C$4:$H$2392, 6, FALSE), "No")</f>
        <v>No</v>
      </c>
      <c r="L1039" s="97">
        <f>VLOOKUP($C1039,'CEDARS School FRPL'!$C$4:$G$2348,3,FALSE)</f>
        <v>0</v>
      </c>
      <c r="N1039" s="170"/>
      <c r="O1039" s="139"/>
    </row>
    <row r="1040" spans="1:15">
      <c r="A1040" s="78" t="s">
        <v>2500</v>
      </c>
      <c r="B1040" s="78" t="s">
        <v>2784</v>
      </c>
      <c r="C1040" s="3">
        <v>4324</v>
      </c>
      <c r="D1040" s="75" t="s">
        <v>2081</v>
      </c>
      <c r="E1040" s="103">
        <v>396.71</v>
      </c>
      <c r="F1040" s="103">
        <v>16</v>
      </c>
      <c r="G1040" s="103">
        <v>0</v>
      </c>
      <c r="H1040" s="103">
        <v>0</v>
      </c>
      <c r="I1040" s="103">
        <v>0</v>
      </c>
      <c r="J1040" s="133">
        <f t="shared" si="18"/>
        <v>412.71</v>
      </c>
      <c r="K1040" s="138" t="str">
        <f>IFERROR(VLOOKUP(C1040,'CEDARS School FRPL'!$C$4:$H$2392, 6, FALSE), "No")</f>
        <v>No</v>
      </c>
      <c r="L1040" s="97">
        <f>VLOOKUP($C1040,'CEDARS School FRPL'!$C$4:$G$2348,3,FALSE)</f>
        <v>0.34439999999999998</v>
      </c>
      <c r="N1040" s="170"/>
      <c r="O1040" s="139"/>
    </row>
    <row r="1041" spans="1:15">
      <c r="A1041" s="78" t="s">
        <v>2500</v>
      </c>
      <c r="B1041" s="78" t="s">
        <v>2784</v>
      </c>
      <c r="C1041" s="3">
        <v>1983</v>
      </c>
      <c r="D1041" s="75" t="s">
        <v>2077</v>
      </c>
      <c r="E1041" s="103">
        <v>377.16</v>
      </c>
      <c r="F1041" s="103">
        <v>0</v>
      </c>
      <c r="G1041" s="103">
        <v>22.02</v>
      </c>
      <c r="H1041" s="103">
        <v>0</v>
      </c>
      <c r="I1041" s="103">
        <v>0</v>
      </c>
      <c r="J1041" s="133">
        <f t="shared" si="18"/>
        <v>399.18</v>
      </c>
      <c r="K1041" s="138" t="str">
        <f>IFERROR(VLOOKUP(C1041,'CEDARS School FRPL'!$C$4:$H$2392, 6, FALSE), "No")</f>
        <v>No</v>
      </c>
      <c r="L1041" s="97">
        <f>VLOOKUP($C1041,'CEDARS School FRPL'!$C$4:$G$2348,3,FALSE)</f>
        <v>4.36E-2</v>
      </c>
      <c r="N1041" s="170"/>
      <c r="O1041" s="139"/>
    </row>
    <row r="1042" spans="1:15">
      <c r="A1042" s="78" t="s">
        <v>2500</v>
      </c>
      <c r="B1042" s="78" t="s">
        <v>2784</v>
      </c>
      <c r="C1042" s="3">
        <v>4201</v>
      </c>
      <c r="D1042" s="75" t="s">
        <v>2080</v>
      </c>
      <c r="E1042" s="103">
        <v>851.23</v>
      </c>
      <c r="F1042" s="103">
        <v>0</v>
      </c>
      <c r="G1042" s="103">
        <v>95.13000000000001</v>
      </c>
      <c r="H1042" s="103">
        <v>0</v>
      </c>
      <c r="I1042" s="103">
        <v>0</v>
      </c>
      <c r="J1042" s="133">
        <f t="shared" si="18"/>
        <v>946.36</v>
      </c>
      <c r="K1042" s="138" t="str">
        <f>IFERROR(VLOOKUP(C1042,'CEDARS School FRPL'!$C$4:$H$2392, 6, FALSE), "No")</f>
        <v>No</v>
      </c>
      <c r="L1042" s="97">
        <f>VLOOKUP($C1042,'CEDARS School FRPL'!$C$4:$G$2348,3,FALSE)</f>
        <v>0.3291</v>
      </c>
      <c r="N1042" s="170"/>
      <c r="O1042" s="139"/>
    </row>
    <row r="1043" spans="1:15">
      <c r="A1043" s="78" t="s">
        <v>2500</v>
      </c>
      <c r="B1043" s="78" t="s">
        <v>2784</v>
      </c>
      <c r="C1043" s="3">
        <v>2219</v>
      </c>
      <c r="D1043" s="75" t="s">
        <v>2078</v>
      </c>
      <c r="E1043" s="103">
        <v>708.99</v>
      </c>
      <c r="F1043" s="103">
        <v>0</v>
      </c>
      <c r="G1043" s="103">
        <v>0</v>
      </c>
      <c r="H1043" s="103">
        <v>0</v>
      </c>
      <c r="I1043" s="103">
        <v>0</v>
      </c>
      <c r="J1043" s="133">
        <f t="shared" si="18"/>
        <v>708.99</v>
      </c>
      <c r="K1043" s="138" t="str">
        <f>IFERROR(VLOOKUP(C1043,'CEDARS School FRPL'!$C$4:$H$2392, 6, FALSE), "No")</f>
        <v>No</v>
      </c>
      <c r="L1043" s="97">
        <f>VLOOKUP($C1043,'CEDARS School FRPL'!$C$4:$G$2348,3,FALSE)</f>
        <v>0.41149999999999998</v>
      </c>
      <c r="N1043" s="170"/>
      <c r="O1043" s="139"/>
    </row>
    <row r="1044" spans="1:15">
      <c r="A1044" s="78" t="s">
        <v>2500</v>
      </c>
      <c r="B1044" s="78" t="s">
        <v>2784</v>
      </c>
      <c r="C1044" s="3">
        <v>4517</v>
      </c>
      <c r="D1044" s="75" t="s">
        <v>2082</v>
      </c>
      <c r="E1044" s="103">
        <v>463.32</v>
      </c>
      <c r="F1044" s="103">
        <v>15.14</v>
      </c>
      <c r="G1044" s="103">
        <v>0</v>
      </c>
      <c r="H1044" s="103">
        <v>0</v>
      </c>
      <c r="I1044" s="103">
        <v>0</v>
      </c>
      <c r="J1044" s="133">
        <f t="shared" si="18"/>
        <v>478.46</v>
      </c>
      <c r="K1044" s="138" t="str">
        <f>IFERROR(VLOOKUP(C1044,'CEDARS School FRPL'!$C$4:$H$2392, 6, FALSE), "No")</f>
        <v>No</v>
      </c>
      <c r="L1044" s="97">
        <f>VLOOKUP($C1044,'CEDARS School FRPL'!$C$4:$G$2348,3,FALSE)</f>
        <v>0.373</v>
      </c>
      <c r="N1044" s="170"/>
      <c r="O1044" s="139"/>
    </row>
    <row r="1045" spans="1:15">
      <c r="A1045" s="78" t="s">
        <v>2523</v>
      </c>
      <c r="B1045" s="78" t="s">
        <v>2786</v>
      </c>
      <c r="C1045" s="3">
        <v>3070</v>
      </c>
      <c r="D1045" s="75" t="s">
        <v>2174</v>
      </c>
      <c r="E1045" s="103">
        <v>343.29</v>
      </c>
      <c r="F1045" s="103">
        <v>42.57</v>
      </c>
      <c r="G1045" s="103">
        <v>0</v>
      </c>
      <c r="H1045" s="103">
        <v>0</v>
      </c>
      <c r="I1045" s="103">
        <v>0</v>
      </c>
      <c r="J1045" s="133">
        <f t="shared" si="18"/>
        <v>385.86</v>
      </c>
      <c r="K1045" s="138" t="str">
        <f>IFERROR(VLOOKUP(C1045,'CEDARS School FRPL'!$C$4:$H$2392, 6, FALSE), "No")</f>
        <v>Yes</v>
      </c>
      <c r="L1045" s="97">
        <f>VLOOKUP($C1045,'CEDARS School FRPL'!$C$4:$G$2348,3,FALSE)</f>
        <v>0.89959999999999996</v>
      </c>
      <c r="N1045" s="170"/>
      <c r="O1045" s="139"/>
    </row>
    <row r="1046" spans="1:15">
      <c r="A1046" s="78" t="s">
        <v>2523</v>
      </c>
      <c r="B1046" s="78" t="s">
        <v>2786</v>
      </c>
      <c r="C1046" s="3">
        <v>5289</v>
      </c>
      <c r="D1046" s="75" t="s">
        <v>2175</v>
      </c>
      <c r="E1046" s="103">
        <v>353.66</v>
      </c>
      <c r="F1046" s="103">
        <v>0</v>
      </c>
      <c r="G1046" s="103">
        <v>0</v>
      </c>
      <c r="H1046" s="103">
        <v>0</v>
      </c>
      <c r="I1046" s="103">
        <v>0</v>
      </c>
      <c r="J1046" s="133">
        <f t="shared" si="18"/>
        <v>353.66</v>
      </c>
      <c r="K1046" s="138" t="str">
        <f>IFERROR(VLOOKUP(C1046,'CEDARS School FRPL'!$C$4:$H$2392, 6, FALSE), "No")</f>
        <v>Yes</v>
      </c>
      <c r="L1046" s="97">
        <f>VLOOKUP($C1046,'CEDARS School FRPL'!$C$4:$G$2348,3,FALSE)</f>
        <v>0.94140000000000001</v>
      </c>
      <c r="N1046" s="170"/>
      <c r="O1046" s="139"/>
    </row>
    <row r="1047" spans="1:15">
      <c r="A1047" t="s">
        <v>2523</v>
      </c>
      <c r="B1047" s="78" t="s">
        <v>2786</v>
      </c>
      <c r="C1047" s="3">
        <v>5443</v>
      </c>
      <c r="D1047" s="75" t="s">
        <v>2787</v>
      </c>
      <c r="E1047" s="103">
        <v>0</v>
      </c>
      <c r="F1047" s="103">
        <v>0</v>
      </c>
      <c r="G1047" s="103">
        <v>20.32</v>
      </c>
      <c r="H1047" s="103">
        <v>1.1399999999999999</v>
      </c>
      <c r="I1047" s="103">
        <v>0</v>
      </c>
      <c r="J1047" s="133">
        <f t="shared" si="18"/>
        <v>21.46</v>
      </c>
      <c r="K1047" s="138" t="str">
        <f>IFERROR(VLOOKUP(C1047,'CEDARS School FRPL'!$C$4:$H$2392, 6, FALSE), "No")</f>
        <v>Yes</v>
      </c>
      <c r="L1047" s="97">
        <f>VLOOKUP($C1047,'CEDARS School FRPL'!$C$4:$G$2348,3,FALSE)</f>
        <v>0.7944</v>
      </c>
      <c r="N1047" s="170"/>
      <c r="O1047" s="139"/>
    </row>
    <row r="1048" spans="1:15">
      <c r="A1048" s="78" t="s">
        <v>2276</v>
      </c>
      <c r="B1048" s="78" t="s">
        <v>2788</v>
      </c>
      <c r="C1048" s="3">
        <v>2233</v>
      </c>
      <c r="D1048" s="75" t="s">
        <v>351</v>
      </c>
      <c r="E1048" s="103">
        <v>100.63</v>
      </c>
      <c r="F1048" s="103">
        <v>0</v>
      </c>
      <c r="G1048" s="103">
        <v>0</v>
      </c>
      <c r="H1048" s="103">
        <v>0</v>
      </c>
      <c r="I1048" s="103">
        <v>0</v>
      </c>
      <c r="J1048" s="133">
        <f t="shared" si="18"/>
        <v>100.63</v>
      </c>
      <c r="K1048" s="138" t="str">
        <f>IFERROR(VLOOKUP(C1048,'CEDARS School FRPL'!$C$4:$H$2392, 6, FALSE), "No")</f>
        <v>Yes</v>
      </c>
      <c r="L1048" s="97">
        <f>VLOOKUP($C1048,'CEDARS School FRPL'!$C$4:$G$2348,3,FALSE)</f>
        <v>0.65800000000000003</v>
      </c>
      <c r="N1048" s="170"/>
      <c r="O1048" s="139"/>
    </row>
    <row r="1049" spans="1:15">
      <c r="A1049" s="78" t="s">
        <v>2242</v>
      </c>
      <c r="B1049" s="78" t="s">
        <v>2789</v>
      </c>
      <c r="C1049" s="3">
        <v>2196</v>
      </c>
      <c r="D1049" s="75" t="s">
        <v>95</v>
      </c>
      <c r="E1049" s="103">
        <v>262.16000000000003</v>
      </c>
      <c r="F1049" s="103">
        <v>0</v>
      </c>
      <c r="G1049" s="103">
        <v>0</v>
      </c>
      <c r="H1049" s="103">
        <v>0</v>
      </c>
      <c r="I1049" s="103">
        <v>0</v>
      </c>
      <c r="J1049" s="133">
        <f t="shared" si="18"/>
        <v>262.16000000000003</v>
      </c>
      <c r="K1049" s="138" t="str">
        <f>IFERROR(VLOOKUP(C1049,'CEDARS School FRPL'!$C$4:$H$2392, 6, FALSE), "No")</f>
        <v>Yes</v>
      </c>
      <c r="L1049" s="97">
        <f>VLOOKUP($C1049,'CEDARS School FRPL'!$C$4:$G$2348,3,FALSE)</f>
        <v>0.62280000000000002</v>
      </c>
      <c r="N1049" s="170"/>
      <c r="O1049" s="139"/>
    </row>
    <row r="1050" spans="1:15">
      <c r="A1050" s="78" t="s">
        <v>2242</v>
      </c>
      <c r="B1050" s="78" t="s">
        <v>2789</v>
      </c>
      <c r="C1050" s="3">
        <v>2623</v>
      </c>
      <c r="D1050" s="75" t="s">
        <v>96</v>
      </c>
      <c r="E1050" s="103">
        <v>233.03</v>
      </c>
      <c r="F1050" s="103">
        <v>0</v>
      </c>
      <c r="G1050" s="103">
        <v>0.83</v>
      </c>
      <c r="H1050" s="103">
        <v>0</v>
      </c>
      <c r="I1050" s="103">
        <v>0</v>
      </c>
      <c r="J1050" s="133">
        <f t="shared" si="18"/>
        <v>233.86</v>
      </c>
      <c r="K1050" s="138" t="str">
        <f>IFERROR(VLOOKUP(C1050,'CEDARS School FRPL'!$C$4:$H$2392, 6, FALSE), "No")</f>
        <v>Yes</v>
      </c>
      <c r="L1050" s="97">
        <f>VLOOKUP($C1050,'CEDARS School FRPL'!$C$4:$G$2348,3,FALSE)</f>
        <v>0.64170000000000005</v>
      </c>
      <c r="N1050" s="170"/>
      <c r="O1050" s="139"/>
    </row>
    <row r="1051" spans="1:15">
      <c r="A1051" s="78" t="s">
        <v>2242</v>
      </c>
      <c r="B1051" s="78" t="s">
        <v>2789</v>
      </c>
      <c r="C1051" s="3">
        <v>5286</v>
      </c>
      <c r="D1051" s="75" t="s">
        <v>97</v>
      </c>
      <c r="E1051" s="103">
        <v>151.54</v>
      </c>
      <c r="F1051" s="103">
        <v>0</v>
      </c>
      <c r="G1051" s="103">
        <v>0</v>
      </c>
      <c r="H1051" s="103">
        <v>0</v>
      </c>
      <c r="I1051" s="103">
        <v>0</v>
      </c>
      <c r="J1051" s="133">
        <f t="shared" si="18"/>
        <v>151.54</v>
      </c>
      <c r="K1051" s="138" t="str">
        <f>IFERROR(VLOOKUP(C1051,'CEDARS School FRPL'!$C$4:$H$2392, 6, FALSE), "No")</f>
        <v>Yes</v>
      </c>
      <c r="L1051" s="97">
        <f>VLOOKUP($C1051,'CEDARS School FRPL'!$C$4:$G$2348,3,FALSE)</f>
        <v>0.66379999999999995</v>
      </c>
      <c r="N1051" s="170"/>
      <c r="O1051" s="139"/>
    </row>
    <row r="1052" spans="1:15">
      <c r="A1052" s="78" t="s">
        <v>2387</v>
      </c>
      <c r="B1052" s="78" t="s">
        <v>2790</v>
      </c>
      <c r="C1052" s="3">
        <v>5444</v>
      </c>
      <c r="D1052" s="75" t="s">
        <v>1200</v>
      </c>
      <c r="E1052" s="103">
        <v>171.32</v>
      </c>
      <c r="F1052" s="103">
        <v>0</v>
      </c>
      <c r="G1052" s="103">
        <v>2.71</v>
      </c>
      <c r="H1052" s="103">
        <v>3.43</v>
      </c>
      <c r="I1052" s="103">
        <v>0</v>
      </c>
      <c r="J1052" s="133">
        <f t="shared" si="18"/>
        <v>177.46</v>
      </c>
      <c r="K1052" s="138" t="str">
        <f>IFERROR(VLOOKUP(C1052,'CEDARS School FRPL'!$C$4:$H$2392, 6, FALSE), "No")</f>
        <v>Yes</v>
      </c>
      <c r="L1052" s="97">
        <f>VLOOKUP($C1052,'CEDARS School FRPL'!$C$4:$G$2348,3,FALSE)</f>
        <v>0.66469999999999996</v>
      </c>
      <c r="N1052" s="170"/>
      <c r="O1052" s="139"/>
    </row>
    <row r="1053" spans="1:15">
      <c r="A1053" s="78" t="s">
        <v>2387</v>
      </c>
      <c r="B1053" s="78" t="s">
        <v>2790</v>
      </c>
      <c r="C1053" s="3">
        <v>5445</v>
      </c>
      <c r="D1053" s="75" t="s">
        <v>1201</v>
      </c>
      <c r="E1053" s="103">
        <v>696.71</v>
      </c>
      <c r="F1053" s="103">
        <v>0</v>
      </c>
      <c r="G1053" s="103">
        <v>0</v>
      </c>
      <c r="H1053" s="103">
        <v>0</v>
      </c>
      <c r="I1053" s="103">
        <v>0</v>
      </c>
      <c r="J1053" s="133">
        <f t="shared" si="18"/>
        <v>696.71</v>
      </c>
      <c r="K1053" s="138" t="str">
        <f>IFERROR(VLOOKUP(C1053,'CEDARS School FRPL'!$C$4:$H$2392, 6, FALSE), "No")</f>
        <v>No</v>
      </c>
      <c r="L1053" s="97">
        <f>VLOOKUP($C1053,'CEDARS School FRPL'!$C$4:$G$2348,3,FALSE)</f>
        <v>0.21540000000000001</v>
      </c>
      <c r="N1053" s="170"/>
      <c r="O1053" s="139"/>
    </row>
    <row r="1054" spans="1:15">
      <c r="A1054" s="78" t="s">
        <v>2478</v>
      </c>
      <c r="B1054" s="78" t="s">
        <v>2791</v>
      </c>
      <c r="C1054" s="3">
        <v>5446</v>
      </c>
      <c r="D1054" s="75" t="s">
        <v>3058</v>
      </c>
      <c r="E1054" s="103">
        <v>69.37</v>
      </c>
      <c r="F1054" s="103">
        <v>0</v>
      </c>
      <c r="G1054" s="103">
        <v>0</v>
      </c>
      <c r="H1054" s="103">
        <v>0</v>
      </c>
      <c r="I1054" s="103">
        <v>0</v>
      </c>
      <c r="J1054" s="133">
        <f t="shared" si="18"/>
        <v>69.37</v>
      </c>
      <c r="K1054" s="138" t="str">
        <f>IFERROR(VLOOKUP(C1054,'CEDARS School FRPL'!$C$4:$H$2392, 6, FALSE), "No")</f>
        <v>Yes</v>
      </c>
      <c r="L1054" s="97">
        <f>VLOOKUP($C1054,'CEDARS School FRPL'!$C$4:$G$2348,3,FALSE)</f>
        <v>0.59470000000000001</v>
      </c>
      <c r="N1054" s="170"/>
      <c r="O1054" s="139"/>
    </row>
    <row r="1055" spans="1:15">
      <c r="A1055" s="78" t="s">
        <v>2478</v>
      </c>
      <c r="B1055" s="78" t="s">
        <v>2791</v>
      </c>
      <c r="C1055" s="3">
        <v>3311</v>
      </c>
      <c r="D1055" s="75" t="s">
        <v>1927</v>
      </c>
      <c r="E1055" s="103">
        <v>136.54</v>
      </c>
      <c r="F1055" s="103">
        <v>0</v>
      </c>
      <c r="G1055" s="103">
        <v>8.85</v>
      </c>
      <c r="H1055" s="103">
        <v>0</v>
      </c>
      <c r="I1055" s="103">
        <v>0</v>
      </c>
      <c r="J1055" s="133">
        <f t="shared" si="18"/>
        <v>145.38999999999999</v>
      </c>
      <c r="K1055" s="138" t="str">
        <f>IFERROR(VLOOKUP(C1055,'CEDARS School FRPL'!$C$4:$H$2392, 6, FALSE), "No")</f>
        <v>Yes</v>
      </c>
      <c r="L1055" s="97">
        <f>VLOOKUP($C1055,'CEDARS School FRPL'!$C$4:$G$2348,3,FALSE)</f>
        <v>0.5766</v>
      </c>
      <c r="N1055" s="170"/>
      <c r="O1055" s="139"/>
    </row>
    <row r="1056" spans="1:15">
      <c r="A1056" s="78" t="s">
        <v>2478</v>
      </c>
      <c r="B1056" s="78" t="s">
        <v>2791</v>
      </c>
      <c r="C1056" s="3">
        <v>2297</v>
      </c>
      <c r="D1056" s="75" t="s">
        <v>1926</v>
      </c>
      <c r="E1056" s="103">
        <v>185</v>
      </c>
      <c r="F1056" s="103">
        <v>0</v>
      </c>
      <c r="G1056" s="103">
        <v>0</v>
      </c>
      <c r="H1056" s="103">
        <v>0</v>
      </c>
      <c r="I1056" s="103">
        <v>0</v>
      </c>
      <c r="J1056" s="133">
        <f t="shared" si="18"/>
        <v>185</v>
      </c>
      <c r="K1056" s="138" t="str">
        <f>IFERROR(VLOOKUP(C1056,'CEDARS School FRPL'!$C$4:$H$2392, 6, FALSE), "No")</f>
        <v>Yes</v>
      </c>
      <c r="L1056" s="97">
        <f>VLOOKUP($C1056,'CEDARS School FRPL'!$C$4:$G$2348,3,FALSE)</f>
        <v>0.57350000000000001</v>
      </c>
      <c r="N1056" s="170"/>
      <c r="O1056" s="139"/>
    </row>
    <row r="1057" spans="1:15">
      <c r="A1057" s="78" t="s">
        <v>2478</v>
      </c>
      <c r="B1057" s="78" t="s">
        <v>2791</v>
      </c>
      <c r="C1057" s="3">
        <v>3894</v>
      </c>
      <c r="D1057" s="75" t="s">
        <v>1928</v>
      </c>
      <c r="E1057" s="103">
        <v>91.43</v>
      </c>
      <c r="F1057" s="103">
        <v>0</v>
      </c>
      <c r="G1057" s="103">
        <v>0</v>
      </c>
      <c r="H1057" s="103">
        <v>0</v>
      </c>
      <c r="I1057" s="103">
        <v>0</v>
      </c>
      <c r="J1057" s="133">
        <f t="shared" si="18"/>
        <v>91.43</v>
      </c>
      <c r="K1057" s="138" t="str">
        <f>IFERROR(VLOOKUP(C1057,'CEDARS School FRPL'!$C$4:$H$2392, 6, FALSE), "No")</f>
        <v>Yes</v>
      </c>
      <c r="L1057" s="97">
        <f>VLOOKUP($C1057,'CEDARS School FRPL'!$C$4:$G$2348,3,FALSE)</f>
        <v>0.61950000000000005</v>
      </c>
      <c r="N1057" s="170"/>
      <c r="O1057" s="139"/>
    </row>
    <row r="1058" spans="1:15">
      <c r="A1058" s="78" t="s">
        <v>2444</v>
      </c>
      <c r="B1058" s="78" t="s">
        <v>2792</v>
      </c>
      <c r="C1058" s="3">
        <v>1656</v>
      </c>
      <c r="D1058" s="75" t="s">
        <v>1669</v>
      </c>
      <c r="E1058" s="103">
        <v>160.57</v>
      </c>
      <c r="F1058" s="103">
        <v>0</v>
      </c>
      <c r="G1058" s="103">
        <v>0</v>
      </c>
      <c r="H1058" s="103">
        <v>0</v>
      </c>
      <c r="I1058" s="103">
        <v>0</v>
      </c>
      <c r="J1058" s="133">
        <f t="shared" si="18"/>
        <v>160.57</v>
      </c>
      <c r="K1058" s="138" t="str">
        <f>IFERROR(VLOOKUP(C1058,'CEDARS School FRPL'!$C$4:$H$2392, 6, FALSE), "No")</f>
        <v>No</v>
      </c>
      <c r="L1058" s="97">
        <f>VLOOKUP($C1058,'CEDARS School FRPL'!$C$4:$G$2348,3,FALSE)</f>
        <v>0.36149999999999999</v>
      </c>
      <c r="N1058" s="170"/>
      <c r="O1058" s="139"/>
    </row>
    <row r="1059" spans="1:15">
      <c r="A1059" s="78" t="s">
        <v>2444</v>
      </c>
      <c r="B1059" s="78" t="s">
        <v>2792</v>
      </c>
      <c r="C1059" s="3">
        <v>4454</v>
      </c>
      <c r="D1059" s="75" t="s">
        <v>1682</v>
      </c>
      <c r="E1059" s="103">
        <v>466.9</v>
      </c>
      <c r="F1059" s="103">
        <v>0</v>
      </c>
      <c r="G1059" s="103">
        <v>0</v>
      </c>
      <c r="H1059" s="103">
        <v>0</v>
      </c>
      <c r="I1059" s="103">
        <v>0</v>
      </c>
      <c r="J1059" s="133">
        <f t="shared" si="18"/>
        <v>466.9</v>
      </c>
      <c r="K1059" s="138" t="str">
        <f>IFERROR(VLOOKUP(C1059,'CEDARS School FRPL'!$C$4:$H$2392, 6, FALSE), "No")</f>
        <v>No</v>
      </c>
      <c r="L1059" s="97">
        <f>VLOOKUP($C1059,'CEDARS School FRPL'!$C$4:$G$2348,3,FALSE)</f>
        <v>0.4415</v>
      </c>
      <c r="N1059" s="170"/>
      <c r="O1059" s="139"/>
    </row>
    <row r="1060" spans="1:15">
      <c r="A1060" s="78" t="s">
        <v>2444</v>
      </c>
      <c r="B1060" s="78" t="s">
        <v>2792</v>
      </c>
      <c r="C1060" s="3">
        <v>3059</v>
      </c>
      <c r="D1060" s="75" t="s">
        <v>349</v>
      </c>
      <c r="E1060" s="103">
        <v>404.29</v>
      </c>
      <c r="F1060" s="103">
        <v>0</v>
      </c>
      <c r="G1060" s="103">
        <v>0</v>
      </c>
      <c r="H1060" s="103">
        <v>0</v>
      </c>
      <c r="I1060" s="103">
        <v>0</v>
      </c>
      <c r="J1060" s="133">
        <f t="shared" si="18"/>
        <v>404.29</v>
      </c>
      <c r="K1060" s="138" t="str">
        <f>IFERROR(VLOOKUP(C1060,'CEDARS School FRPL'!$C$4:$H$2392, 6, FALSE), "No")</f>
        <v>Yes</v>
      </c>
      <c r="L1060" s="97">
        <f>VLOOKUP($C1060,'CEDARS School FRPL'!$C$4:$G$2348,3,FALSE)</f>
        <v>0.51949999999999996</v>
      </c>
      <c r="N1060" s="170"/>
      <c r="O1060" s="139"/>
    </row>
    <row r="1061" spans="1:15">
      <c r="A1061" s="78" t="s">
        <v>2444</v>
      </c>
      <c r="B1061" s="78" t="s">
        <v>2792</v>
      </c>
      <c r="C1061" s="3">
        <v>4357</v>
      </c>
      <c r="D1061" s="75" t="s">
        <v>1681</v>
      </c>
      <c r="E1061" s="103">
        <v>742.7</v>
      </c>
      <c r="F1061" s="103">
        <v>0</v>
      </c>
      <c r="G1061" s="103">
        <v>0</v>
      </c>
      <c r="H1061" s="103">
        <v>0</v>
      </c>
      <c r="I1061" s="103">
        <v>0</v>
      </c>
      <c r="J1061" s="133">
        <f t="shared" si="18"/>
        <v>742.7</v>
      </c>
      <c r="K1061" s="138" t="str">
        <f>IFERROR(VLOOKUP(C1061,'CEDARS School FRPL'!$C$4:$H$2392, 6, FALSE), "No")</f>
        <v>Yes</v>
      </c>
      <c r="L1061" s="97">
        <f>VLOOKUP($C1061,'CEDARS School FRPL'!$C$4:$G$2348,3,FALSE)</f>
        <v>0.48970000000000002</v>
      </c>
      <c r="N1061" s="170"/>
      <c r="O1061" s="139"/>
    </row>
    <row r="1062" spans="1:15">
      <c r="A1062" s="78" t="s">
        <v>2444</v>
      </c>
      <c r="B1062" s="78" t="s">
        <v>2792</v>
      </c>
      <c r="C1062" s="3">
        <v>5123</v>
      </c>
      <c r="D1062" s="75" t="s">
        <v>1683</v>
      </c>
      <c r="E1062" s="103">
        <v>374.73</v>
      </c>
      <c r="F1062" s="103">
        <v>0</v>
      </c>
      <c r="G1062" s="103">
        <v>0</v>
      </c>
      <c r="H1062" s="103">
        <v>0</v>
      </c>
      <c r="I1062" s="103">
        <v>0</v>
      </c>
      <c r="J1062" s="133">
        <f t="shared" si="18"/>
        <v>374.73</v>
      </c>
      <c r="K1062" s="138" t="str">
        <f>IFERROR(VLOOKUP(C1062,'CEDARS School FRPL'!$C$4:$H$2392, 6, FALSE), "No")</f>
        <v>No</v>
      </c>
      <c r="L1062" s="97">
        <f>VLOOKUP($C1062,'CEDARS School FRPL'!$C$4:$G$2348,3,FALSE)</f>
        <v>0.442</v>
      </c>
      <c r="N1062" s="170"/>
      <c r="O1062" s="139"/>
    </row>
    <row r="1063" spans="1:15">
      <c r="A1063" s="78" t="s">
        <v>2444</v>
      </c>
      <c r="B1063" s="78" t="s">
        <v>2792</v>
      </c>
      <c r="C1063" s="3">
        <v>1657</v>
      </c>
      <c r="D1063" s="75" t="s">
        <v>1670</v>
      </c>
      <c r="E1063" s="103">
        <v>106.48</v>
      </c>
      <c r="F1063" s="103">
        <v>0</v>
      </c>
      <c r="G1063" s="103">
        <v>2.19</v>
      </c>
      <c r="H1063" s="103">
        <v>0</v>
      </c>
      <c r="I1063" s="103">
        <v>0</v>
      </c>
      <c r="J1063" s="133">
        <f t="shared" si="18"/>
        <v>108.67</v>
      </c>
      <c r="K1063" s="138" t="str">
        <f>IFERROR(VLOOKUP(C1063,'CEDARS School FRPL'!$C$4:$H$2392, 6, FALSE), "No")</f>
        <v>Yes</v>
      </c>
      <c r="L1063" s="97">
        <f>VLOOKUP($C1063,'CEDARS School FRPL'!$C$4:$G$2348,3,FALSE)</f>
        <v>0.78879999999999995</v>
      </c>
      <c r="N1063" s="170"/>
      <c r="O1063" s="139"/>
    </row>
    <row r="1064" spans="1:15">
      <c r="A1064" s="78" t="s">
        <v>2444</v>
      </c>
      <c r="B1064" s="78" t="s">
        <v>2792</v>
      </c>
      <c r="C1064" s="3">
        <v>4323</v>
      </c>
      <c r="D1064" s="75" t="s">
        <v>1680</v>
      </c>
      <c r="E1064" s="103">
        <v>450.57</v>
      </c>
      <c r="F1064" s="103">
        <v>0</v>
      </c>
      <c r="G1064" s="103">
        <v>0</v>
      </c>
      <c r="H1064" s="103">
        <v>0</v>
      </c>
      <c r="I1064" s="103">
        <v>0</v>
      </c>
      <c r="J1064" s="133">
        <f t="shared" si="18"/>
        <v>450.57</v>
      </c>
      <c r="K1064" s="138" t="str">
        <f>IFERROR(VLOOKUP(C1064,'CEDARS School FRPL'!$C$4:$H$2392, 6, FALSE), "No")</f>
        <v>Yes</v>
      </c>
      <c r="L1064" s="97">
        <f>VLOOKUP($C1064,'CEDARS School FRPL'!$C$4:$G$2348,3,FALSE)</f>
        <v>0.52980000000000005</v>
      </c>
      <c r="N1064" s="170"/>
      <c r="O1064" s="139"/>
    </row>
    <row r="1065" spans="1:15">
      <c r="A1065" s="78" t="s">
        <v>2444</v>
      </c>
      <c r="B1065" s="78" t="s">
        <v>2792</v>
      </c>
      <c r="C1065" s="3">
        <v>1927</v>
      </c>
      <c r="D1065" s="75" t="s">
        <v>34</v>
      </c>
      <c r="E1065" s="103">
        <v>144.44</v>
      </c>
      <c r="F1065" s="103">
        <v>0</v>
      </c>
      <c r="G1065" s="103">
        <v>4.75</v>
      </c>
      <c r="H1065" s="103">
        <v>0</v>
      </c>
      <c r="I1065" s="103">
        <v>0</v>
      </c>
      <c r="J1065" s="133">
        <f t="shared" si="18"/>
        <v>149.19</v>
      </c>
      <c r="K1065" s="138" t="str">
        <f>IFERROR(VLOOKUP(C1065,'CEDARS School FRPL'!$C$4:$H$2392, 6, FALSE), "No")</f>
        <v>Yes</v>
      </c>
      <c r="L1065" s="97">
        <f>VLOOKUP($C1065,'CEDARS School FRPL'!$C$4:$G$2348,3,FALSE)</f>
        <v>0.56640000000000001</v>
      </c>
      <c r="N1065" s="170"/>
      <c r="O1065" s="139"/>
    </row>
    <row r="1066" spans="1:15">
      <c r="A1066" s="78" t="s">
        <v>2444</v>
      </c>
      <c r="B1066" s="78" t="s">
        <v>2792</v>
      </c>
      <c r="C1066" s="3">
        <v>3964</v>
      </c>
      <c r="D1066" s="75" t="s">
        <v>1678</v>
      </c>
      <c r="E1066" s="103">
        <v>414.58</v>
      </c>
      <c r="F1066" s="103">
        <v>0</v>
      </c>
      <c r="G1066" s="103">
        <v>0</v>
      </c>
      <c r="H1066" s="103">
        <v>0</v>
      </c>
      <c r="I1066" s="103">
        <v>0</v>
      </c>
      <c r="J1066" s="133">
        <f t="shared" si="18"/>
        <v>414.58</v>
      </c>
      <c r="K1066" s="138" t="str">
        <f>IFERROR(VLOOKUP(C1066,'CEDARS School FRPL'!$C$4:$H$2392, 6, FALSE), "No")</f>
        <v>Yes</v>
      </c>
      <c r="L1066" s="97">
        <f>VLOOKUP($C1066,'CEDARS School FRPL'!$C$4:$G$2348,3,FALSE)</f>
        <v>0.65239999999999998</v>
      </c>
      <c r="N1066" s="170"/>
      <c r="O1066" s="139"/>
    </row>
    <row r="1067" spans="1:15">
      <c r="A1067" s="78" t="s">
        <v>2444</v>
      </c>
      <c r="B1067" s="78" t="s">
        <v>2792</v>
      </c>
      <c r="C1067" s="3">
        <v>4150</v>
      </c>
      <c r="D1067" s="75" t="s">
        <v>1679</v>
      </c>
      <c r="E1067" s="103">
        <v>363.43</v>
      </c>
      <c r="F1067" s="103">
        <v>0</v>
      </c>
      <c r="G1067" s="103">
        <v>0</v>
      </c>
      <c r="H1067" s="103">
        <v>0</v>
      </c>
      <c r="I1067" s="103">
        <v>0</v>
      </c>
      <c r="J1067" s="133">
        <f t="shared" si="18"/>
        <v>363.43</v>
      </c>
      <c r="K1067" s="138" t="str">
        <f>IFERROR(VLOOKUP(C1067,'CEDARS School FRPL'!$C$4:$H$2392, 6, FALSE), "No")</f>
        <v>Yes</v>
      </c>
      <c r="L1067" s="97">
        <f>VLOOKUP($C1067,'CEDARS School FRPL'!$C$4:$G$2348,3,FALSE)</f>
        <v>0.57750000000000001</v>
      </c>
      <c r="N1067" s="170"/>
      <c r="O1067" s="139"/>
    </row>
    <row r="1068" spans="1:15">
      <c r="A1068" s="78" t="s">
        <v>2444</v>
      </c>
      <c r="B1068" s="78" t="s">
        <v>2792</v>
      </c>
      <c r="C1068" s="3">
        <v>1862</v>
      </c>
      <c r="D1068" s="75" t="s">
        <v>1672</v>
      </c>
      <c r="E1068" s="103">
        <v>114.57</v>
      </c>
      <c r="F1068" s="103">
        <v>0</v>
      </c>
      <c r="G1068" s="103">
        <v>0</v>
      </c>
      <c r="H1068" s="103">
        <v>0</v>
      </c>
      <c r="I1068" s="103">
        <v>0</v>
      </c>
      <c r="J1068" s="133">
        <f t="shared" si="18"/>
        <v>114.57</v>
      </c>
      <c r="K1068" s="138" t="str">
        <f>IFERROR(VLOOKUP(C1068,'CEDARS School FRPL'!$C$4:$H$2392, 6, FALSE), "No")</f>
        <v>No</v>
      </c>
      <c r="L1068" s="97">
        <f>VLOOKUP($C1068,'CEDARS School FRPL'!$C$4:$G$2348,3,FALSE)</f>
        <v>0.23219999999999999</v>
      </c>
      <c r="N1068" s="170"/>
      <c r="O1068" s="139"/>
    </row>
    <row r="1069" spans="1:15">
      <c r="A1069" s="78" t="s">
        <v>2444</v>
      </c>
      <c r="B1069" s="78" t="s">
        <v>2792</v>
      </c>
      <c r="C1069" s="3">
        <v>5478</v>
      </c>
      <c r="D1069" s="75" t="s">
        <v>2596</v>
      </c>
      <c r="E1069" s="103">
        <v>1273.1099999999999</v>
      </c>
      <c r="F1069" s="103">
        <v>0</v>
      </c>
      <c r="G1069" s="103">
        <v>132.26999999999998</v>
      </c>
      <c r="H1069" s="103">
        <v>0</v>
      </c>
      <c r="I1069" s="103">
        <v>0</v>
      </c>
      <c r="J1069" s="133">
        <f t="shared" si="18"/>
        <v>1405.3799999999999</v>
      </c>
      <c r="K1069" s="138" t="str">
        <f>IFERROR(VLOOKUP(C1069,'CEDARS School FRPL'!$C$4:$H$2392, 6, FALSE), "No")</f>
        <v>No</v>
      </c>
      <c r="L1069" s="97">
        <f>VLOOKUP($C1069,'CEDARS School FRPL'!$C$4:$G$2348,3,FALSE)</f>
        <v>0.41930000000000001</v>
      </c>
      <c r="N1069" s="170"/>
      <c r="O1069" s="139"/>
    </row>
    <row r="1070" spans="1:15">
      <c r="A1070" s="78" t="s">
        <v>2444</v>
      </c>
      <c r="B1070" s="78" t="s">
        <v>2792</v>
      </c>
      <c r="C1070" s="3">
        <v>3355</v>
      </c>
      <c r="D1070" s="75" t="s">
        <v>1675</v>
      </c>
      <c r="E1070" s="103">
        <v>653.13</v>
      </c>
      <c r="F1070" s="103">
        <v>0</v>
      </c>
      <c r="G1070" s="103">
        <v>0</v>
      </c>
      <c r="H1070" s="103">
        <v>0</v>
      </c>
      <c r="I1070" s="103">
        <v>0</v>
      </c>
      <c r="J1070" s="133">
        <f t="shared" si="18"/>
        <v>653.13</v>
      </c>
      <c r="K1070" s="138" t="str">
        <f>IFERROR(VLOOKUP(C1070,'CEDARS School FRPL'!$C$4:$H$2392, 6, FALSE), "No")</f>
        <v>Yes</v>
      </c>
      <c r="L1070" s="97">
        <f>VLOOKUP($C1070,'CEDARS School FRPL'!$C$4:$G$2348,3,FALSE)</f>
        <v>0.58460000000000001</v>
      </c>
      <c r="N1070" s="170"/>
      <c r="O1070" s="139"/>
    </row>
    <row r="1071" spans="1:15">
      <c r="A1071" t="s">
        <v>2444</v>
      </c>
      <c r="B1071" s="78" t="s">
        <v>2792</v>
      </c>
      <c r="C1071" s="3">
        <v>5402</v>
      </c>
      <c r="D1071" s="75" t="s">
        <v>1686</v>
      </c>
      <c r="E1071" s="103">
        <v>0</v>
      </c>
      <c r="F1071" s="103">
        <v>0</v>
      </c>
      <c r="G1071" s="103">
        <v>0.34</v>
      </c>
      <c r="H1071" s="103">
        <v>154.02000000000001</v>
      </c>
      <c r="I1071" s="103">
        <v>0</v>
      </c>
      <c r="J1071" s="133">
        <f t="shared" si="18"/>
        <v>154.36000000000001</v>
      </c>
      <c r="K1071" s="138" t="str">
        <f>IFERROR(VLOOKUP(C1071,'CEDARS School FRPL'!$C$4:$H$2392, 6, FALSE), "No")</f>
        <v>Yes</v>
      </c>
      <c r="L1071" s="97">
        <f>VLOOKUP($C1071,'CEDARS School FRPL'!$C$4:$G$2348,3,FALSE)</f>
        <v>0.63529999999999998</v>
      </c>
      <c r="N1071" s="170"/>
      <c r="O1071" s="139"/>
    </row>
    <row r="1072" spans="1:15">
      <c r="A1072" s="78" t="s">
        <v>2444</v>
      </c>
      <c r="B1072" s="78" t="s">
        <v>2792</v>
      </c>
      <c r="C1072" s="3">
        <v>5213</v>
      </c>
      <c r="D1072" s="75" t="s">
        <v>1684</v>
      </c>
      <c r="E1072" s="103">
        <v>1104.6500000000001</v>
      </c>
      <c r="F1072" s="103">
        <v>0</v>
      </c>
      <c r="G1072" s="103">
        <v>37.04</v>
      </c>
      <c r="H1072" s="103">
        <v>0</v>
      </c>
      <c r="I1072" s="103">
        <v>0</v>
      </c>
      <c r="J1072" s="133">
        <f t="shared" si="18"/>
        <v>1141.69</v>
      </c>
      <c r="K1072" s="138" t="str">
        <f>IFERROR(VLOOKUP(C1072,'CEDARS School FRPL'!$C$4:$H$2392, 6, FALSE), "No")</f>
        <v>Yes</v>
      </c>
      <c r="L1072" s="97">
        <f>VLOOKUP($C1072,'CEDARS School FRPL'!$C$4:$G$2348,3,FALSE)</f>
        <v>0.56389999999999996</v>
      </c>
      <c r="N1072" s="170"/>
      <c r="O1072" s="139"/>
    </row>
    <row r="1073" spans="1:15">
      <c r="A1073" s="78" t="s">
        <v>2444</v>
      </c>
      <c r="B1073" s="78" t="s">
        <v>2792</v>
      </c>
      <c r="C1073" s="3">
        <v>1910</v>
      </c>
      <c r="D1073" s="75" t="s">
        <v>1673</v>
      </c>
      <c r="E1073" s="103">
        <v>19.64</v>
      </c>
      <c r="F1073" s="103">
        <v>0</v>
      </c>
      <c r="G1073" s="103">
        <v>0</v>
      </c>
      <c r="H1073" s="103">
        <v>0</v>
      </c>
      <c r="I1073" s="103">
        <v>0</v>
      </c>
      <c r="J1073" s="133">
        <f t="shared" si="18"/>
        <v>19.64</v>
      </c>
      <c r="K1073" s="138" t="str">
        <f>IFERROR(VLOOKUP(C1073,'CEDARS School FRPL'!$C$4:$H$2392, 6, FALSE), "No")</f>
        <v>No</v>
      </c>
      <c r="L1073" s="97">
        <f>VLOOKUP($C1073,'CEDARS School FRPL'!$C$4:$G$2348,3,FALSE)</f>
        <v>0.40720000000000001</v>
      </c>
      <c r="N1073" s="170"/>
      <c r="O1073" s="139"/>
    </row>
    <row r="1074" spans="1:15">
      <c r="A1074" s="78" t="s">
        <v>2444</v>
      </c>
      <c r="B1074" s="78" t="s">
        <v>2792</v>
      </c>
      <c r="C1074" s="3">
        <v>3651</v>
      </c>
      <c r="D1074" s="75" t="s">
        <v>1677</v>
      </c>
      <c r="E1074" s="103">
        <v>418.45</v>
      </c>
      <c r="F1074" s="103">
        <v>0</v>
      </c>
      <c r="G1074" s="103">
        <v>0</v>
      </c>
      <c r="H1074" s="103">
        <v>0</v>
      </c>
      <c r="I1074" s="103">
        <v>0</v>
      </c>
      <c r="J1074" s="133">
        <f t="shared" si="18"/>
        <v>418.45</v>
      </c>
      <c r="K1074" s="138" t="str">
        <f>IFERROR(VLOOKUP(C1074,'CEDARS School FRPL'!$C$4:$H$2392, 6, FALSE), "No")</f>
        <v>No</v>
      </c>
      <c r="L1074" s="97">
        <f>VLOOKUP($C1074,'CEDARS School FRPL'!$C$4:$G$2348,3,FALSE)</f>
        <v>0.48430000000000001</v>
      </c>
      <c r="N1074" s="170"/>
      <c r="O1074" s="139"/>
    </row>
    <row r="1075" spans="1:15">
      <c r="A1075" s="78" t="s">
        <v>2444</v>
      </c>
      <c r="B1075" s="78" t="s">
        <v>2792</v>
      </c>
      <c r="C1075" s="3">
        <v>5350</v>
      </c>
      <c r="D1075" s="75" t="s">
        <v>1685</v>
      </c>
      <c r="E1075" s="103">
        <v>491.89</v>
      </c>
      <c r="F1075" s="103">
        <v>0</v>
      </c>
      <c r="G1075" s="103">
        <v>0</v>
      </c>
      <c r="H1075" s="103">
        <v>0</v>
      </c>
      <c r="I1075" s="103">
        <v>0</v>
      </c>
      <c r="J1075" s="133">
        <f t="shared" si="18"/>
        <v>491.89</v>
      </c>
      <c r="K1075" s="138" t="str">
        <f>IFERROR(VLOOKUP(C1075,'CEDARS School FRPL'!$C$4:$H$2392, 6, FALSE), "No")</f>
        <v>Yes</v>
      </c>
      <c r="L1075" s="97">
        <f>VLOOKUP($C1075,'CEDARS School FRPL'!$C$4:$G$2348,3,FALSE)</f>
        <v>0.63849999999999996</v>
      </c>
      <c r="N1075" s="170"/>
      <c r="O1075" s="139"/>
    </row>
    <row r="1076" spans="1:15">
      <c r="A1076" s="78" t="s">
        <v>2444</v>
      </c>
      <c r="B1076" s="78" t="s">
        <v>2792</v>
      </c>
      <c r="C1076" s="3">
        <v>1744</v>
      </c>
      <c r="D1076" s="75" t="s">
        <v>1671</v>
      </c>
      <c r="E1076" s="103">
        <v>21.09</v>
      </c>
      <c r="F1076" s="103">
        <v>0</v>
      </c>
      <c r="G1076" s="103">
        <v>0</v>
      </c>
      <c r="H1076" s="103">
        <v>0</v>
      </c>
      <c r="I1076" s="103">
        <v>0</v>
      </c>
      <c r="J1076" s="133">
        <f t="shared" si="18"/>
        <v>21.09</v>
      </c>
      <c r="K1076" s="138" t="str">
        <f>IFERROR(VLOOKUP(C1076,'CEDARS School FRPL'!$C$4:$H$2392, 6, FALSE), "No")</f>
        <v>No</v>
      </c>
      <c r="L1076" s="97">
        <f>VLOOKUP($C1076,'CEDARS School FRPL'!$C$4:$G$2348,3,FALSE)</f>
        <v>0.44829999999999998</v>
      </c>
      <c r="N1076" s="170"/>
      <c r="O1076" s="139"/>
    </row>
    <row r="1077" spans="1:15">
      <c r="A1077" s="78" t="s">
        <v>2444</v>
      </c>
      <c r="B1077" s="78" t="s">
        <v>2792</v>
      </c>
      <c r="C1077" s="3">
        <v>3187</v>
      </c>
      <c r="D1077" s="75" t="s">
        <v>1674</v>
      </c>
      <c r="E1077" s="103">
        <v>368.11</v>
      </c>
      <c r="F1077" s="103">
        <v>0</v>
      </c>
      <c r="G1077" s="103">
        <v>0</v>
      </c>
      <c r="H1077" s="103">
        <v>0</v>
      </c>
      <c r="I1077" s="103">
        <v>0</v>
      </c>
      <c r="J1077" s="133">
        <f t="shared" si="18"/>
        <v>368.11</v>
      </c>
      <c r="K1077" s="138" t="str">
        <f>IFERROR(VLOOKUP(C1077,'CEDARS School FRPL'!$C$4:$H$2392, 6, FALSE), "No")</f>
        <v>Yes</v>
      </c>
      <c r="L1077" s="97">
        <f>VLOOKUP($C1077,'CEDARS School FRPL'!$C$4:$G$2348,3,FALSE)</f>
        <v>0.52110000000000001</v>
      </c>
      <c r="N1077" s="170"/>
      <c r="O1077" s="139"/>
    </row>
    <row r="1078" spans="1:15">
      <c r="A1078" s="78" t="s">
        <v>2444</v>
      </c>
      <c r="B1078" s="78" t="s">
        <v>2792</v>
      </c>
      <c r="C1078" s="3">
        <v>3537</v>
      </c>
      <c r="D1078" s="75" t="s">
        <v>1676</v>
      </c>
      <c r="E1078" s="103">
        <v>467.46</v>
      </c>
      <c r="F1078" s="103">
        <v>0</v>
      </c>
      <c r="G1078" s="103">
        <v>0</v>
      </c>
      <c r="H1078" s="103">
        <v>0</v>
      </c>
      <c r="I1078" s="103">
        <v>0</v>
      </c>
      <c r="J1078" s="133">
        <f t="shared" si="18"/>
        <v>467.46</v>
      </c>
      <c r="K1078" s="138" t="str">
        <f>IFERROR(VLOOKUP(C1078,'CEDARS School FRPL'!$C$4:$H$2392, 6, FALSE), "No")</f>
        <v>No</v>
      </c>
      <c r="L1078" s="97">
        <f>VLOOKUP($C1078,'CEDARS School FRPL'!$C$4:$G$2348,3,FALSE)</f>
        <v>0.35560000000000003</v>
      </c>
      <c r="N1078" s="170"/>
      <c r="O1078" s="139"/>
    </row>
    <row r="1079" spans="1:15">
      <c r="A1079" s="78" t="s">
        <v>2444</v>
      </c>
      <c r="B1079" s="78" t="s">
        <v>2792</v>
      </c>
      <c r="C1079" s="3">
        <v>2813</v>
      </c>
      <c r="D1079" s="75" t="s">
        <v>654</v>
      </c>
      <c r="E1079" s="103">
        <v>581.58000000000004</v>
      </c>
      <c r="F1079" s="103">
        <v>0</v>
      </c>
      <c r="G1079" s="103">
        <v>0</v>
      </c>
      <c r="H1079" s="103">
        <v>0</v>
      </c>
      <c r="I1079" s="103">
        <v>0</v>
      </c>
      <c r="J1079" s="133">
        <f t="shared" si="18"/>
        <v>581.58000000000004</v>
      </c>
      <c r="K1079" s="138" t="str">
        <f>IFERROR(VLOOKUP(C1079,'CEDARS School FRPL'!$C$4:$H$2392, 6, FALSE), "No")</f>
        <v>Yes</v>
      </c>
      <c r="L1079" s="97">
        <f>VLOOKUP($C1079,'CEDARS School FRPL'!$C$4:$G$2348,3,FALSE)</f>
        <v>0.64939999999999998</v>
      </c>
      <c r="N1079" s="170"/>
      <c r="O1079" s="139"/>
    </row>
    <row r="1080" spans="1:15">
      <c r="A1080" s="78" t="s">
        <v>2301</v>
      </c>
      <c r="B1080" s="78" t="s">
        <v>2793</v>
      </c>
      <c r="C1080" s="3">
        <v>2835</v>
      </c>
      <c r="D1080" s="75" t="s">
        <v>483</v>
      </c>
      <c r="E1080" s="103">
        <v>318.95999999999998</v>
      </c>
      <c r="F1080" s="103">
        <v>0</v>
      </c>
      <c r="G1080" s="103">
        <v>0</v>
      </c>
      <c r="H1080" s="103">
        <v>0</v>
      </c>
      <c r="I1080" s="103">
        <v>0</v>
      </c>
      <c r="J1080" s="133">
        <f t="shared" si="18"/>
        <v>318.95999999999998</v>
      </c>
      <c r="K1080" s="138" t="str">
        <f>IFERROR(VLOOKUP(C1080,'CEDARS School FRPL'!$C$4:$H$2392, 6, FALSE), "No")</f>
        <v>Yes</v>
      </c>
      <c r="L1080" s="97">
        <f>VLOOKUP($C1080,'CEDARS School FRPL'!$C$4:$G$2348,3,FALSE)</f>
        <v>0.57809999999999995</v>
      </c>
      <c r="N1080" s="170"/>
      <c r="O1080" s="139"/>
    </row>
    <row r="1081" spans="1:15">
      <c r="A1081" s="78" t="s">
        <v>2458</v>
      </c>
      <c r="B1081" s="78" t="s">
        <v>2794</v>
      </c>
      <c r="C1081" s="3">
        <v>3693</v>
      </c>
      <c r="D1081" s="75" t="s">
        <v>1817</v>
      </c>
      <c r="E1081" s="103">
        <v>488.71</v>
      </c>
      <c r="F1081" s="103">
        <v>0</v>
      </c>
      <c r="G1081" s="103">
        <v>0</v>
      </c>
      <c r="H1081" s="103">
        <v>0</v>
      </c>
      <c r="I1081" s="103">
        <v>0</v>
      </c>
      <c r="J1081" s="133">
        <f t="shared" si="18"/>
        <v>488.71</v>
      </c>
      <c r="K1081" s="138" t="str">
        <f>IFERROR(VLOOKUP(C1081,'CEDARS School FRPL'!$C$4:$H$2392, 6, FALSE), "No")</f>
        <v>No</v>
      </c>
      <c r="L1081" s="97">
        <f>VLOOKUP($C1081,'CEDARS School FRPL'!$C$4:$G$2348,3,FALSE)</f>
        <v>0.31390000000000001</v>
      </c>
      <c r="N1081" s="170"/>
      <c r="O1081" s="139"/>
    </row>
    <row r="1082" spans="1:15">
      <c r="A1082" s="78" t="s">
        <v>2458</v>
      </c>
      <c r="B1082" s="78" t="s">
        <v>2794</v>
      </c>
      <c r="C1082" s="3">
        <v>3562</v>
      </c>
      <c r="D1082" s="75" t="s">
        <v>1816</v>
      </c>
      <c r="E1082" s="103">
        <v>403.71</v>
      </c>
      <c r="F1082" s="103">
        <v>0</v>
      </c>
      <c r="G1082" s="103">
        <v>0</v>
      </c>
      <c r="H1082" s="103">
        <v>0</v>
      </c>
      <c r="I1082" s="103">
        <v>0</v>
      </c>
      <c r="J1082" s="133">
        <f t="shared" si="18"/>
        <v>403.71</v>
      </c>
      <c r="K1082" s="138" t="str">
        <f>IFERROR(VLOOKUP(C1082,'CEDARS School FRPL'!$C$4:$H$2392, 6, FALSE), "No")</f>
        <v>No</v>
      </c>
      <c r="L1082" s="97">
        <f>VLOOKUP($C1082,'CEDARS School FRPL'!$C$4:$G$2348,3,FALSE)</f>
        <v>0.25559999999999999</v>
      </c>
      <c r="N1082" s="170"/>
      <c r="O1082" s="139"/>
    </row>
    <row r="1083" spans="1:15">
      <c r="A1083" s="78" t="s">
        <v>2458</v>
      </c>
      <c r="B1083" s="78" t="s">
        <v>2794</v>
      </c>
      <c r="C1083" s="3">
        <v>5572</v>
      </c>
      <c r="D1083" s="75" t="s">
        <v>3059</v>
      </c>
      <c r="E1083" s="103">
        <v>216.49</v>
      </c>
      <c r="F1083" s="103">
        <v>0</v>
      </c>
      <c r="G1083" s="103">
        <v>0</v>
      </c>
      <c r="H1083" s="103">
        <v>0</v>
      </c>
      <c r="I1083" s="103">
        <v>0</v>
      </c>
      <c r="J1083" s="133">
        <f t="shared" si="18"/>
        <v>216.49</v>
      </c>
      <c r="K1083" s="138" t="str">
        <f>IFERROR(VLOOKUP(C1083,'CEDARS School FRPL'!$C$4:$H$2392, 6, FALSE), "No")</f>
        <v>Yes</v>
      </c>
      <c r="L1083" s="97">
        <f>VLOOKUP($C1083,'CEDARS School FRPL'!$C$4:$G$2348,3,FALSE)</f>
        <v>0.50629999999999997</v>
      </c>
      <c r="N1083" s="170"/>
      <c r="O1083" s="139"/>
    </row>
    <row r="1084" spans="1:15">
      <c r="A1084" s="78" t="s">
        <v>2458</v>
      </c>
      <c r="B1084" s="78" t="s">
        <v>2794</v>
      </c>
      <c r="C1084" s="3">
        <v>3414</v>
      </c>
      <c r="D1084" s="75" t="s">
        <v>1195</v>
      </c>
      <c r="E1084" s="103">
        <v>454.71</v>
      </c>
      <c r="F1084" s="103">
        <v>0</v>
      </c>
      <c r="G1084" s="103">
        <v>0</v>
      </c>
      <c r="H1084" s="103">
        <v>0</v>
      </c>
      <c r="I1084" s="103">
        <v>0</v>
      </c>
      <c r="J1084" s="133">
        <f t="shared" si="18"/>
        <v>454.71</v>
      </c>
      <c r="K1084" s="138" t="str">
        <f>IFERROR(VLOOKUP(C1084,'CEDARS School FRPL'!$C$4:$H$2392, 6, FALSE), "No")</f>
        <v>No</v>
      </c>
      <c r="L1084" s="97">
        <f>VLOOKUP($C1084,'CEDARS School FRPL'!$C$4:$G$2348,3,FALSE)</f>
        <v>0.41660000000000003</v>
      </c>
      <c r="N1084" s="170"/>
      <c r="O1084" s="139"/>
    </row>
    <row r="1085" spans="1:15">
      <c r="A1085" s="78" t="s">
        <v>2458</v>
      </c>
      <c r="B1085" s="78" t="s">
        <v>2794</v>
      </c>
      <c r="C1085" s="3">
        <v>3759</v>
      </c>
      <c r="D1085" s="75" t="s">
        <v>1818</v>
      </c>
      <c r="E1085" s="103">
        <v>494.57</v>
      </c>
      <c r="F1085" s="103">
        <v>35.71</v>
      </c>
      <c r="G1085" s="103">
        <v>0</v>
      </c>
      <c r="H1085" s="103">
        <v>0</v>
      </c>
      <c r="I1085" s="103">
        <v>0</v>
      </c>
      <c r="J1085" s="133">
        <f t="shared" si="18"/>
        <v>530.28</v>
      </c>
      <c r="K1085" s="138" t="str">
        <f>IFERROR(VLOOKUP(C1085,'CEDARS School FRPL'!$C$4:$H$2392, 6, FALSE), "No")</f>
        <v>No</v>
      </c>
      <c r="L1085" s="97">
        <f>VLOOKUP($C1085,'CEDARS School FRPL'!$C$4:$G$2348,3,FALSE)</f>
        <v>0.37680000000000002</v>
      </c>
      <c r="N1085" s="170"/>
      <c r="O1085" s="139"/>
    </row>
    <row r="1086" spans="1:15">
      <c r="A1086" s="78" t="s">
        <v>2458</v>
      </c>
      <c r="B1086" s="78" t="s">
        <v>2794</v>
      </c>
      <c r="C1086" s="3">
        <v>5571</v>
      </c>
      <c r="D1086" s="75" t="s">
        <v>763</v>
      </c>
      <c r="E1086" s="103">
        <v>694.75</v>
      </c>
      <c r="F1086" s="103">
        <v>0</v>
      </c>
      <c r="G1086" s="103">
        <v>0</v>
      </c>
      <c r="H1086" s="103">
        <v>0</v>
      </c>
      <c r="I1086" s="103">
        <v>0</v>
      </c>
      <c r="J1086" s="133">
        <f t="shared" si="18"/>
        <v>694.75</v>
      </c>
      <c r="K1086" s="138" t="str">
        <f>IFERROR(VLOOKUP(C1086,'CEDARS School FRPL'!$C$4:$H$2392, 6, FALSE), "No")</f>
        <v>No</v>
      </c>
      <c r="L1086" s="97">
        <f>VLOOKUP($C1086,'CEDARS School FRPL'!$C$4:$G$2348,3,FALSE)</f>
        <v>0.25530000000000003</v>
      </c>
      <c r="N1086" s="170"/>
      <c r="O1086" s="139"/>
    </row>
    <row r="1087" spans="1:15">
      <c r="A1087" s="78" t="s">
        <v>2458</v>
      </c>
      <c r="B1087" s="78" t="s">
        <v>2794</v>
      </c>
      <c r="C1087" s="3">
        <v>1858</v>
      </c>
      <c r="D1087" s="75" t="s">
        <v>1813</v>
      </c>
      <c r="E1087" s="103">
        <v>632.4</v>
      </c>
      <c r="F1087" s="103">
        <v>0</v>
      </c>
      <c r="G1087" s="103">
        <v>44.79</v>
      </c>
      <c r="H1087" s="103">
        <v>0</v>
      </c>
      <c r="I1087" s="103">
        <v>0</v>
      </c>
      <c r="J1087" s="133">
        <f t="shared" si="18"/>
        <v>677.18999999999994</v>
      </c>
      <c r="K1087" s="138" t="str">
        <f>IFERROR(VLOOKUP(C1087,'CEDARS School FRPL'!$C$4:$H$2392, 6, FALSE), "No")</f>
        <v>No</v>
      </c>
      <c r="L1087" s="97">
        <f>VLOOKUP($C1087,'CEDARS School FRPL'!$C$4:$G$2348,3,FALSE)</f>
        <v>0.31130000000000002</v>
      </c>
      <c r="N1087" s="170"/>
      <c r="O1087" s="139"/>
    </row>
    <row r="1088" spans="1:15">
      <c r="A1088" t="s">
        <v>2458</v>
      </c>
      <c r="B1088" s="78" t="s">
        <v>2794</v>
      </c>
      <c r="C1088" s="3">
        <v>5401</v>
      </c>
      <c r="D1088" s="75" t="s">
        <v>1823</v>
      </c>
      <c r="E1088" s="103">
        <v>0</v>
      </c>
      <c r="F1088" s="103">
        <v>0</v>
      </c>
      <c r="G1088" s="103">
        <v>0</v>
      </c>
      <c r="H1088" s="103">
        <v>15.32</v>
      </c>
      <c r="I1088" s="103">
        <v>0</v>
      </c>
      <c r="J1088" s="133">
        <f t="shared" si="18"/>
        <v>15.32</v>
      </c>
      <c r="K1088" s="138" t="str">
        <f>IFERROR(VLOOKUP(C1088,'CEDARS School FRPL'!$C$4:$H$2392, 6, FALSE), "No")</f>
        <v>No</v>
      </c>
      <c r="L1088" s="97">
        <f>VLOOKUP($C1088,'CEDARS School FRPL'!$C$4:$G$2348,3,FALSE)</f>
        <v>3.6999999999999998E-2</v>
      </c>
      <c r="N1088" s="170"/>
      <c r="O1088" s="139"/>
    </row>
    <row r="1089" spans="1:15">
      <c r="A1089" s="78" t="s">
        <v>2458</v>
      </c>
      <c r="B1089" s="78" t="s">
        <v>2794</v>
      </c>
      <c r="C1089" s="3">
        <v>2402</v>
      </c>
      <c r="D1089" s="75" t="s">
        <v>1814</v>
      </c>
      <c r="E1089" s="103">
        <v>1623.28</v>
      </c>
      <c r="F1089" s="103">
        <v>0</v>
      </c>
      <c r="G1089" s="103">
        <v>142.19</v>
      </c>
      <c r="H1089" s="103">
        <v>0</v>
      </c>
      <c r="I1089" s="103">
        <v>0</v>
      </c>
      <c r="J1089" s="133">
        <f t="shared" si="18"/>
        <v>1765.47</v>
      </c>
      <c r="K1089" s="138" t="str">
        <f>IFERROR(VLOOKUP(C1089,'CEDARS School FRPL'!$C$4:$H$2392, 6, FALSE), "No")</f>
        <v>No</v>
      </c>
      <c r="L1089" s="97">
        <f>VLOOKUP($C1089,'CEDARS School FRPL'!$C$4:$G$2348,3,FALSE)</f>
        <v>0.24759999999999999</v>
      </c>
      <c r="N1089" s="170"/>
      <c r="O1089" s="139"/>
    </row>
    <row r="1090" spans="1:15">
      <c r="A1090" s="78" t="s">
        <v>2458</v>
      </c>
      <c r="B1090" s="78" t="s">
        <v>2794</v>
      </c>
      <c r="C1090" s="3">
        <v>4400</v>
      </c>
      <c r="D1090" s="75" t="s">
        <v>1820</v>
      </c>
      <c r="E1090" s="103">
        <v>387.22</v>
      </c>
      <c r="F1090" s="103">
        <v>36.29</v>
      </c>
      <c r="G1090" s="103">
        <v>0</v>
      </c>
      <c r="H1090" s="103">
        <v>0</v>
      </c>
      <c r="I1090" s="103">
        <v>0</v>
      </c>
      <c r="J1090" s="133">
        <f t="shared" si="18"/>
        <v>423.51000000000005</v>
      </c>
      <c r="K1090" s="138" t="str">
        <f>IFERROR(VLOOKUP(C1090,'CEDARS School FRPL'!$C$4:$H$2392, 6, FALSE), "No")</f>
        <v>No</v>
      </c>
      <c r="L1090" s="97">
        <f>VLOOKUP($C1090,'CEDARS School FRPL'!$C$4:$G$2348,3,FALSE)</f>
        <v>0.23699999999999999</v>
      </c>
      <c r="N1090" s="170"/>
      <c r="O1090" s="139"/>
    </row>
    <row r="1091" spans="1:15">
      <c r="A1091" s="78" t="s">
        <v>2458</v>
      </c>
      <c r="B1091" s="78" t="s">
        <v>2794</v>
      </c>
      <c r="C1091" s="3">
        <v>4133</v>
      </c>
      <c r="D1091" s="75" t="s">
        <v>437</v>
      </c>
      <c r="E1091" s="103">
        <v>401.71</v>
      </c>
      <c r="F1091" s="103">
        <v>0</v>
      </c>
      <c r="G1091" s="103">
        <v>0</v>
      </c>
      <c r="H1091" s="103">
        <v>0</v>
      </c>
      <c r="I1091" s="103">
        <v>0</v>
      </c>
      <c r="J1091" s="133">
        <f t="shared" si="18"/>
        <v>401.71</v>
      </c>
      <c r="K1091" s="138" t="str">
        <f>IFERROR(VLOOKUP(C1091,'CEDARS School FRPL'!$C$4:$H$2392, 6, FALSE), "No")</f>
        <v>No</v>
      </c>
      <c r="L1091" s="97">
        <f>VLOOKUP($C1091,'CEDARS School FRPL'!$C$4:$G$2348,3,FALSE)</f>
        <v>0.20119999999999999</v>
      </c>
      <c r="N1091" s="170"/>
      <c r="O1091" s="139"/>
    </row>
    <row r="1092" spans="1:15">
      <c r="A1092" s="78" t="s">
        <v>2458</v>
      </c>
      <c r="B1092" s="78" t="s">
        <v>2794</v>
      </c>
      <c r="C1092" s="3">
        <v>3191</v>
      </c>
      <c r="D1092" s="75" t="s">
        <v>1815</v>
      </c>
      <c r="E1092" s="103">
        <v>765.24</v>
      </c>
      <c r="F1092" s="103">
        <v>0</v>
      </c>
      <c r="G1092" s="103">
        <v>0</v>
      </c>
      <c r="H1092" s="103">
        <v>0</v>
      </c>
      <c r="I1092" s="103">
        <v>0</v>
      </c>
      <c r="J1092" s="133">
        <f t="shared" ref="J1092:J1155" si="19">SUM(E1092:I1092)</f>
        <v>765.24</v>
      </c>
      <c r="K1092" s="138" t="str">
        <f>IFERROR(VLOOKUP(C1092,'CEDARS School FRPL'!$C$4:$H$2392, 6, FALSE), "No")</f>
        <v>No</v>
      </c>
      <c r="L1092" s="97">
        <f>VLOOKUP($C1092,'CEDARS School FRPL'!$C$4:$G$2348,3,FALSE)</f>
        <v>0.36399999999999999</v>
      </c>
      <c r="N1092" s="170"/>
      <c r="O1092" s="139"/>
    </row>
    <row r="1093" spans="1:15">
      <c r="A1093" s="78" t="s">
        <v>2458</v>
      </c>
      <c r="B1093" s="78" t="s">
        <v>2794</v>
      </c>
      <c r="C1093" s="3">
        <v>4491</v>
      </c>
      <c r="D1093" s="75" t="s">
        <v>1821</v>
      </c>
      <c r="E1093" s="103">
        <v>1260.51</v>
      </c>
      <c r="F1093" s="103">
        <v>0</v>
      </c>
      <c r="G1093" s="103">
        <v>166.82999999999998</v>
      </c>
      <c r="H1093" s="103">
        <v>0</v>
      </c>
      <c r="I1093" s="103">
        <v>0</v>
      </c>
      <c r="J1093" s="133">
        <f t="shared" si="19"/>
        <v>1427.34</v>
      </c>
      <c r="K1093" s="138" t="str">
        <f>IFERROR(VLOOKUP(C1093,'CEDARS School FRPL'!$C$4:$H$2392, 6, FALSE), "No")</f>
        <v>No</v>
      </c>
      <c r="L1093" s="97">
        <f>VLOOKUP($C1093,'CEDARS School FRPL'!$C$4:$G$2348,3,FALSE)</f>
        <v>0.28510000000000002</v>
      </c>
      <c r="N1093" s="170"/>
      <c r="O1093" s="139"/>
    </row>
    <row r="1094" spans="1:15">
      <c r="A1094" s="78" t="s">
        <v>2458</v>
      </c>
      <c r="B1094" s="78" t="s">
        <v>2794</v>
      </c>
      <c r="C1094" s="3">
        <v>3851</v>
      </c>
      <c r="D1094" s="75" t="s">
        <v>961</v>
      </c>
      <c r="E1094" s="103">
        <v>772.08</v>
      </c>
      <c r="F1094" s="103">
        <v>0</v>
      </c>
      <c r="G1094" s="103">
        <v>0</v>
      </c>
      <c r="H1094" s="103">
        <v>0</v>
      </c>
      <c r="I1094" s="103">
        <v>0</v>
      </c>
      <c r="J1094" s="133">
        <f t="shared" si="19"/>
        <v>772.08</v>
      </c>
      <c r="K1094" s="138" t="str">
        <f>IFERROR(VLOOKUP(C1094,'CEDARS School FRPL'!$C$4:$H$2392, 6, FALSE), "No")</f>
        <v>No</v>
      </c>
      <c r="L1094" s="97">
        <f>VLOOKUP($C1094,'CEDARS School FRPL'!$C$4:$G$2348,3,FALSE)</f>
        <v>0.2797</v>
      </c>
      <c r="N1094" s="170"/>
      <c r="O1094" s="139"/>
    </row>
    <row r="1095" spans="1:15">
      <c r="A1095" s="78" t="s">
        <v>2458</v>
      </c>
      <c r="B1095" s="78" t="s">
        <v>2794</v>
      </c>
      <c r="C1095" s="3">
        <v>5094</v>
      </c>
      <c r="D1095" s="75" t="s">
        <v>1822</v>
      </c>
      <c r="E1095" s="103">
        <v>376.97</v>
      </c>
      <c r="F1095" s="103">
        <v>0</v>
      </c>
      <c r="G1095" s="103">
        <v>0</v>
      </c>
      <c r="H1095" s="103">
        <v>0</v>
      </c>
      <c r="I1095" s="103">
        <v>0</v>
      </c>
      <c r="J1095" s="133">
        <f t="shared" si="19"/>
        <v>376.97</v>
      </c>
      <c r="K1095" s="138" t="str">
        <f>IFERROR(VLOOKUP(C1095,'CEDARS School FRPL'!$C$4:$H$2392, 6, FALSE), "No")</f>
        <v>No</v>
      </c>
      <c r="L1095" s="97">
        <f>VLOOKUP($C1095,'CEDARS School FRPL'!$C$4:$G$2348,3,FALSE)</f>
        <v>0.19489999999999999</v>
      </c>
      <c r="N1095" s="170"/>
      <c r="O1095" s="139"/>
    </row>
    <row r="1096" spans="1:15">
      <c r="A1096" s="78" t="s">
        <v>2458</v>
      </c>
      <c r="B1096" s="78" t="s">
        <v>2794</v>
      </c>
      <c r="C1096" s="3">
        <v>4134</v>
      </c>
      <c r="D1096" s="75" t="s">
        <v>1819</v>
      </c>
      <c r="E1096" s="103">
        <v>400.14</v>
      </c>
      <c r="F1096" s="103">
        <v>40</v>
      </c>
      <c r="G1096" s="103">
        <v>0</v>
      </c>
      <c r="H1096" s="103">
        <v>0</v>
      </c>
      <c r="I1096" s="103">
        <v>0</v>
      </c>
      <c r="J1096" s="133">
        <f t="shared" si="19"/>
        <v>440.14</v>
      </c>
      <c r="K1096" s="138" t="str">
        <f>IFERROR(VLOOKUP(C1096,'CEDARS School FRPL'!$C$4:$H$2392, 6, FALSE), "No")</f>
        <v>Yes</v>
      </c>
      <c r="L1096" s="97">
        <f>VLOOKUP($C1096,'CEDARS School FRPL'!$C$4:$G$2348,3,FALSE)</f>
        <v>0.61319999999999997</v>
      </c>
      <c r="N1096" s="170"/>
      <c r="O1096" s="139"/>
    </row>
    <row r="1097" spans="1:15">
      <c r="A1097" s="78" t="s">
        <v>2458</v>
      </c>
      <c r="B1097" s="78" t="s">
        <v>2794</v>
      </c>
      <c r="C1097" s="3">
        <v>5658</v>
      </c>
      <c r="D1097" s="75" t="s">
        <v>1605</v>
      </c>
      <c r="E1097" s="103">
        <v>378.86</v>
      </c>
      <c r="F1097" s="103">
        <v>17.43</v>
      </c>
      <c r="G1097" s="103">
        <v>0</v>
      </c>
      <c r="H1097" s="103">
        <v>0</v>
      </c>
      <c r="I1097" s="103">
        <v>0</v>
      </c>
      <c r="J1097" s="133">
        <f t="shared" si="19"/>
        <v>396.29</v>
      </c>
      <c r="K1097" s="138" t="str">
        <f>IFERROR(VLOOKUP(C1097,'CEDARS School FRPL'!$C$4:$H$2392, 6, FALSE), "No")</f>
        <v>No</v>
      </c>
      <c r="L1097" s="97">
        <f>VLOOKUP($C1097,'CEDARS School FRPL'!$C$4:$G$2348,3,FALSE)</f>
        <v>0.12230000000000001</v>
      </c>
      <c r="N1097" s="170"/>
      <c r="O1097" s="139"/>
    </row>
    <row r="1098" spans="1:15">
      <c r="A1098" s="78" t="s">
        <v>2457</v>
      </c>
      <c r="B1098" s="78" t="s">
        <v>2795</v>
      </c>
      <c r="C1098" s="3">
        <v>4483</v>
      </c>
      <c r="D1098" s="75" t="s">
        <v>1810</v>
      </c>
      <c r="E1098" s="103">
        <v>461.44</v>
      </c>
      <c r="F1098" s="103">
        <v>0</v>
      </c>
      <c r="G1098" s="103">
        <v>0</v>
      </c>
      <c r="H1098" s="103">
        <v>0</v>
      </c>
      <c r="I1098" s="103">
        <v>0</v>
      </c>
      <c r="J1098" s="133">
        <f t="shared" si="19"/>
        <v>461.44</v>
      </c>
      <c r="K1098" s="138" t="str">
        <f>IFERROR(VLOOKUP(C1098,'CEDARS School FRPL'!$C$4:$H$2392, 6, FALSE), "No")</f>
        <v>Yes</v>
      </c>
      <c r="L1098" s="97">
        <f>VLOOKUP($C1098,'CEDARS School FRPL'!$C$4:$G$2348,3,FALSE)</f>
        <v>0.4425</v>
      </c>
      <c r="N1098" s="170"/>
      <c r="O1098" s="139"/>
    </row>
    <row r="1099" spans="1:15">
      <c r="A1099" s="78" t="s">
        <v>2457</v>
      </c>
      <c r="B1099" s="78" t="s">
        <v>2795</v>
      </c>
      <c r="C1099" s="3">
        <v>2890</v>
      </c>
      <c r="D1099" s="75" t="s">
        <v>1808</v>
      </c>
      <c r="E1099" s="103">
        <v>456.13</v>
      </c>
      <c r="F1099" s="103">
        <v>0</v>
      </c>
      <c r="G1099" s="103">
        <v>41</v>
      </c>
      <c r="H1099" s="103">
        <v>2.4300000000000002</v>
      </c>
      <c r="I1099" s="103">
        <v>0</v>
      </c>
      <c r="J1099" s="133">
        <f t="shared" si="19"/>
        <v>499.56</v>
      </c>
      <c r="K1099" s="138" t="str">
        <f>IFERROR(VLOOKUP(C1099,'CEDARS School FRPL'!$C$4:$H$2392, 6, FALSE), "No")</f>
        <v>No</v>
      </c>
      <c r="L1099" s="97">
        <f>VLOOKUP($C1099,'CEDARS School FRPL'!$C$4:$G$2348,3,FALSE)</f>
        <v>0.34920000000000001</v>
      </c>
      <c r="N1099" s="170"/>
      <c r="O1099" s="139"/>
    </row>
    <row r="1100" spans="1:15">
      <c r="A1100" s="78" t="s">
        <v>2457</v>
      </c>
      <c r="B1100" s="78" t="s">
        <v>2795</v>
      </c>
      <c r="C1100" s="3">
        <v>3965</v>
      </c>
      <c r="D1100" s="75" t="s">
        <v>1809</v>
      </c>
      <c r="E1100" s="103">
        <v>370.71</v>
      </c>
      <c r="F1100" s="103">
        <v>0</v>
      </c>
      <c r="G1100" s="103">
        <v>0</v>
      </c>
      <c r="H1100" s="103">
        <v>0</v>
      </c>
      <c r="I1100" s="103">
        <v>0</v>
      </c>
      <c r="J1100" s="133">
        <f t="shared" si="19"/>
        <v>370.71</v>
      </c>
      <c r="K1100" s="138" t="str">
        <f>IFERROR(VLOOKUP(C1100,'CEDARS School FRPL'!$C$4:$H$2392, 6, FALSE), "No")</f>
        <v>No</v>
      </c>
      <c r="L1100" s="97">
        <f>VLOOKUP($C1100,'CEDARS School FRPL'!$C$4:$G$2348,3,FALSE)</f>
        <v>0.40279999999999999</v>
      </c>
      <c r="N1100" s="170"/>
      <c r="O1100" s="139"/>
    </row>
    <row r="1101" spans="1:15">
      <c r="A1101" s="78" t="s">
        <v>2457</v>
      </c>
      <c r="B1101" s="78" t="s">
        <v>2795</v>
      </c>
      <c r="C1101" s="3">
        <v>4577</v>
      </c>
      <c r="D1101" s="75" t="s">
        <v>1811</v>
      </c>
      <c r="E1101" s="103">
        <v>384.05</v>
      </c>
      <c r="F1101" s="103">
        <v>16.43</v>
      </c>
      <c r="G1101" s="103">
        <v>0</v>
      </c>
      <c r="H1101" s="103">
        <v>0</v>
      </c>
      <c r="I1101" s="103">
        <v>0</v>
      </c>
      <c r="J1101" s="133">
        <f t="shared" si="19"/>
        <v>400.48</v>
      </c>
      <c r="K1101" s="138" t="str">
        <f>IFERROR(VLOOKUP(C1101,'CEDARS School FRPL'!$C$4:$H$2392, 6, FALSE), "No")</f>
        <v>No</v>
      </c>
      <c r="L1101" s="97">
        <f>VLOOKUP($C1101,'CEDARS School FRPL'!$C$4:$G$2348,3,FALSE)</f>
        <v>0.30349999999999999</v>
      </c>
      <c r="N1101" s="170"/>
      <c r="O1101" s="139"/>
    </row>
    <row r="1102" spans="1:15">
      <c r="A1102" s="78" t="s">
        <v>2322</v>
      </c>
      <c r="B1102" s="78" t="s">
        <v>2796</v>
      </c>
      <c r="C1102" s="3">
        <v>3162</v>
      </c>
      <c r="D1102" s="75" t="s">
        <v>695</v>
      </c>
      <c r="E1102" s="103">
        <v>362.69</v>
      </c>
      <c r="F1102" s="103">
        <v>0</v>
      </c>
      <c r="G1102" s="103">
        <v>0</v>
      </c>
      <c r="H1102" s="103">
        <v>0</v>
      </c>
      <c r="I1102" s="103">
        <v>0</v>
      </c>
      <c r="J1102" s="133">
        <f t="shared" si="19"/>
        <v>362.69</v>
      </c>
      <c r="K1102" s="138" t="str">
        <f>IFERROR(VLOOKUP(C1102,'CEDARS School FRPL'!$C$4:$H$2392, 6, FALSE), "No")</f>
        <v>No</v>
      </c>
      <c r="L1102" s="97">
        <f>VLOOKUP($C1102,'CEDARS School FRPL'!$C$4:$G$2348,3,FALSE)</f>
        <v>1.7899999999999999E-2</v>
      </c>
      <c r="N1102" s="170"/>
      <c r="O1102" s="139"/>
    </row>
    <row r="1103" spans="1:15">
      <c r="A1103" s="78" t="s">
        <v>2322</v>
      </c>
      <c r="B1103" s="78" t="s">
        <v>2796</v>
      </c>
      <c r="C1103" s="3">
        <v>3219</v>
      </c>
      <c r="D1103" s="75" t="s">
        <v>696</v>
      </c>
      <c r="E1103" s="103">
        <v>936.01</v>
      </c>
      <c r="F1103" s="103">
        <v>0</v>
      </c>
      <c r="G1103" s="103">
        <v>0</v>
      </c>
      <c r="H1103" s="103">
        <v>0</v>
      </c>
      <c r="I1103" s="103">
        <v>0</v>
      </c>
      <c r="J1103" s="133">
        <f t="shared" si="19"/>
        <v>936.01</v>
      </c>
      <c r="K1103" s="138" t="str">
        <f>IFERROR(VLOOKUP(C1103,'CEDARS School FRPL'!$C$4:$H$2392, 6, FALSE), "No")</f>
        <v>No</v>
      </c>
      <c r="L1103" s="97">
        <f>VLOOKUP($C1103,'CEDARS School FRPL'!$C$4:$G$2348,3,FALSE)</f>
        <v>4.6800000000000001E-2</v>
      </c>
      <c r="N1103" s="170"/>
      <c r="O1103" s="139"/>
    </row>
    <row r="1104" spans="1:15">
      <c r="A1104" s="78" t="s">
        <v>2322</v>
      </c>
      <c r="B1104" s="78" t="s">
        <v>2796</v>
      </c>
      <c r="C1104" s="3">
        <v>2981</v>
      </c>
      <c r="D1104" s="75" t="s">
        <v>693</v>
      </c>
      <c r="E1104" s="103">
        <v>406.12</v>
      </c>
      <c r="F1104" s="103">
        <v>0</v>
      </c>
      <c r="G1104" s="103">
        <v>0</v>
      </c>
      <c r="H1104" s="103">
        <v>0</v>
      </c>
      <c r="I1104" s="103">
        <v>0</v>
      </c>
      <c r="J1104" s="133">
        <f t="shared" si="19"/>
        <v>406.12</v>
      </c>
      <c r="K1104" s="138" t="str">
        <f>IFERROR(VLOOKUP(C1104,'CEDARS School FRPL'!$C$4:$H$2392, 6, FALSE), "No")</f>
        <v>No</v>
      </c>
      <c r="L1104" s="97">
        <f>VLOOKUP($C1104,'CEDARS School FRPL'!$C$4:$G$2348,3,FALSE)</f>
        <v>2.2800000000000001E-2</v>
      </c>
      <c r="N1104" s="170"/>
      <c r="O1104" s="139"/>
    </row>
    <row r="1105" spans="1:15">
      <c r="A1105" s="78" t="s">
        <v>2322</v>
      </c>
      <c r="B1105" s="78" t="s">
        <v>2796</v>
      </c>
      <c r="C1105" s="3">
        <v>3029</v>
      </c>
      <c r="D1105" s="75" t="s">
        <v>694</v>
      </c>
      <c r="E1105" s="103">
        <v>1402.95</v>
      </c>
      <c r="F1105" s="103">
        <v>0</v>
      </c>
      <c r="G1105" s="103">
        <v>41.650000000000006</v>
      </c>
      <c r="H1105" s="103">
        <v>0</v>
      </c>
      <c r="I1105" s="103">
        <v>0</v>
      </c>
      <c r="J1105" s="133">
        <f t="shared" si="19"/>
        <v>1444.6000000000001</v>
      </c>
      <c r="K1105" s="138" t="str">
        <f>IFERROR(VLOOKUP(C1105,'CEDARS School FRPL'!$C$4:$H$2392, 6, FALSE), "No")</f>
        <v>No</v>
      </c>
      <c r="L1105" s="97">
        <f>VLOOKUP($C1105,'CEDARS School FRPL'!$C$4:$G$2348,3,FALSE)</f>
        <v>5.3499999999999999E-2</v>
      </c>
      <c r="N1105" s="170"/>
      <c r="O1105" s="139"/>
    </row>
    <row r="1106" spans="1:15">
      <c r="A1106" s="78" t="s">
        <v>2322</v>
      </c>
      <c r="B1106" s="78" t="s">
        <v>2796</v>
      </c>
      <c r="C1106" s="3">
        <v>5447</v>
      </c>
      <c r="D1106" s="75" t="s">
        <v>698</v>
      </c>
      <c r="E1106" s="103">
        <v>357.16</v>
      </c>
      <c r="F1106" s="103">
        <v>0</v>
      </c>
      <c r="G1106" s="103">
        <v>0</v>
      </c>
      <c r="H1106" s="103">
        <v>0</v>
      </c>
      <c r="I1106" s="103">
        <v>0</v>
      </c>
      <c r="J1106" s="133">
        <f t="shared" si="19"/>
        <v>357.16</v>
      </c>
      <c r="K1106" s="138" t="str">
        <f>IFERROR(VLOOKUP(C1106,'CEDARS School FRPL'!$C$4:$H$2392, 6, FALSE), "No")</f>
        <v>No</v>
      </c>
      <c r="L1106" s="97">
        <f>VLOOKUP($C1106,'CEDARS School FRPL'!$C$4:$G$2348,3,FALSE)</f>
        <v>6.2799999999999995E-2</v>
      </c>
      <c r="N1106" s="170"/>
      <c r="O1106" s="139"/>
    </row>
    <row r="1107" spans="1:15">
      <c r="A1107" s="78" t="s">
        <v>2322</v>
      </c>
      <c r="B1107" s="78" t="s">
        <v>2796</v>
      </c>
      <c r="C1107" s="3">
        <v>3433</v>
      </c>
      <c r="D1107" s="75" t="s">
        <v>697</v>
      </c>
      <c r="E1107" s="103">
        <v>413.33</v>
      </c>
      <c r="F1107" s="103">
        <v>0</v>
      </c>
      <c r="G1107" s="103">
        <v>0</v>
      </c>
      <c r="H1107" s="103">
        <v>0</v>
      </c>
      <c r="I1107" s="103">
        <v>0</v>
      </c>
      <c r="J1107" s="133">
        <f t="shared" si="19"/>
        <v>413.33</v>
      </c>
      <c r="K1107" s="138" t="str">
        <f>IFERROR(VLOOKUP(C1107,'CEDARS School FRPL'!$C$4:$H$2392, 6, FALSE), "No")</f>
        <v>No</v>
      </c>
      <c r="L1107" s="97">
        <f>VLOOKUP($C1107,'CEDARS School FRPL'!$C$4:$G$2348,3,FALSE)</f>
        <v>5.7500000000000002E-2</v>
      </c>
      <c r="N1107" s="170"/>
      <c r="O1107" s="139"/>
    </row>
    <row r="1108" spans="1:15">
      <c r="A1108" s="78" t="s">
        <v>2501</v>
      </c>
      <c r="B1108" s="78" t="s">
        <v>2797</v>
      </c>
      <c r="C1108" s="3">
        <v>2584</v>
      </c>
      <c r="D1108" s="75" t="s">
        <v>2085</v>
      </c>
      <c r="E1108" s="103">
        <v>724.99</v>
      </c>
      <c r="F1108" s="103">
        <v>29.57</v>
      </c>
      <c r="G1108" s="103">
        <v>0</v>
      </c>
      <c r="H1108" s="103">
        <v>0</v>
      </c>
      <c r="I1108" s="103">
        <v>0</v>
      </c>
      <c r="J1108" s="133">
        <f t="shared" si="19"/>
        <v>754.56000000000006</v>
      </c>
      <c r="K1108" s="138" t="str">
        <f>IFERROR(VLOOKUP(C1108,'CEDARS School FRPL'!$C$4:$H$2392, 6, FALSE), "No")</f>
        <v>Yes</v>
      </c>
      <c r="L1108" s="97">
        <f>VLOOKUP($C1108,'CEDARS School FRPL'!$C$4:$G$2348,3,FALSE)</f>
        <v>0.31640000000000001</v>
      </c>
      <c r="N1108" s="170"/>
      <c r="O1108" s="139"/>
    </row>
    <row r="1109" spans="1:15">
      <c r="A1109" s="78" t="s">
        <v>2501</v>
      </c>
      <c r="B1109" s="78" t="s">
        <v>2797</v>
      </c>
      <c r="C1109" s="3">
        <v>2554</v>
      </c>
      <c r="D1109" s="75" t="s">
        <v>2084</v>
      </c>
      <c r="E1109" s="103">
        <v>440.97</v>
      </c>
      <c r="F1109" s="103">
        <v>0</v>
      </c>
      <c r="G1109" s="103">
        <v>58.31</v>
      </c>
      <c r="H1109" s="103">
        <v>0</v>
      </c>
      <c r="I1109" s="103">
        <v>0</v>
      </c>
      <c r="J1109" s="133">
        <f t="shared" si="19"/>
        <v>499.28000000000003</v>
      </c>
      <c r="K1109" s="138" t="str">
        <f>IFERROR(VLOOKUP(C1109,'CEDARS School FRPL'!$C$4:$H$2392, 6, FALSE), "No")</f>
        <v>No</v>
      </c>
      <c r="L1109" s="97">
        <f>VLOOKUP($C1109,'CEDARS School FRPL'!$C$4:$G$2348,3,FALSE)</f>
        <v>0.2288</v>
      </c>
      <c r="N1109" s="170"/>
      <c r="O1109" s="139"/>
    </row>
    <row r="1110" spans="1:15">
      <c r="A1110" t="s">
        <v>2501</v>
      </c>
      <c r="B1110" s="78" t="s">
        <v>2797</v>
      </c>
      <c r="C1110" s="3">
        <v>5448</v>
      </c>
      <c r="D1110" s="75" t="s">
        <v>2087</v>
      </c>
      <c r="E1110" s="103">
        <v>0</v>
      </c>
      <c r="F1110" s="103">
        <v>0</v>
      </c>
      <c r="G1110" s="103">
        <v>0</v>
      </c>
      <c r="H1110" s="103">
        <v>16.86</v>
      </c>
      <c r="I1110" s="103">
        <v>0</v>
      </c>
      <c r="J1110" s="133">
        <f t="shared" si="19"/>
        <v>16.86</v>
      </c>
      <c r="K1110" s="138" t="str">
        <f>IFERROR(VLOOKUP(C1110,'CEDARS School FRPL'!$C$4:$H$2392, 6, FALSE), "No")</f>
        <v>No</v>
      </c>
      <c r="L1110" s="97">
        <f>VLOOKUP($C1110,'CEDARS School FRPL'!$C$4:$G$2348,3,FALSE)</f>
        <v>0.28239999999999998</v>
      </c>
      <c r="N1110" s="170"/>
      <c r="O1110" s="139"/>
    </row>
    <row r="1111" spans="1:15">
      <c r="A1111" s="78" t="s">
        <v>2501</v>
      </c>
      <c r="B1111" s="78" t="s">
        <v>2797</v>
      </c>
      <c r="C1111" s="3">
        <v>3930</v>
      </c>
      <c r="D1111" s="75" t="s">
        <v>934</v>
      </c>
      <c r="E1111" s="103">
        <v>355.23</v>
      </c>
      <c r="F1111" s="103">
        <v>0</v>
      </c>
      <c r="G1111" s="103">
        <v>0</v>
      </c>
      <c r="H1111" s="103">
        <v>0</v>
      </c>
      <c r="I1111" s="103">
        <v>0</v>
      </c>
      <c r="J1111" s="133">
        <f t="shared" si="19"/>
        <v>355.23</v>
      </c>
      <c r="K1111" s="138" t="str">
        <f>IFERROR(VLOOKUP(C1111,'CEDARS School FRPL'!$C$4:$H$2392, 6, FALSE), "No")</f>
        <v>No</v>
      </c>
      <c r="L1111" s="97">
        <f>VLOOKUP($C1111,'CEDARS School FRPL'!$C$4:$G$2348,3,FALSE)</f>
        <v>0.27989999999999998</v>
      </c>
      <c r="N1111" s="170"/>
      <c r="O1111" s="139"/>
    </row>
    <row r="1112" spans="1:15">
      <c r="A1112" s="78" t="s">
        <v>2501</v>
      </c>
      <c r="B1112" s="78" t="s">
        <v>2797</v>
      </c>
      <c r="C1112" s="3">
        <v>5047</v>
      </c>
      <c r="D1112" s="75" t="s">
        <v>2086</v>
      </c>
      <c r="E1112" s="103">
        <v>220.3</v>
      </c>
      <c r="F1112" s="103">
        <v>0</v>
      </c>
      <c r="G1112" s="103">
        <v>0</v>
      </c>
      <c r="H1112" s="103">
        <v>0</v>
      </c>
      <c r="I1112" s="103">
        <v>0</v>
      </c>
      <c r="J1112" s="133">
        <f t="shared" si="19"/>
        <v>220.3</v>
      </c>
      <c r="K1112" s="138" t="str">
        <f>IFERROR(VLOOKUP(C1112,'CEDARS School FRPL'!$C$4:$H$2392, 6, FALSE), "No")</f>
        <v>No</v>
      </c>
      <c r="L1112" s="97">
        <f>VLOOKUP($C1112,'CEDARS School FRPL'!$C$4:$G$2348,3,FALSE)</f>
        <v>9.06E-2</v>
      </c>
      <c r="N1112" s="170"/>
      <c r="O1112" s="139"/>
    </row>
    <row r="1113" spans="1:15">
      <c r="A1113" t="s">
        <v>2501</v>
      </c>
      <c r="B1113" s="78" t="s">
        <v>2797</v>
      </c>
      <c r="C1113" s="3">
        <v>1743</v>
      </c>
      <c r="D1113" s="75" t="s">
        <v>3268</v>
      </c>
      <c r="E1113" s="103">
        <v>0</v>
      </c>
      <c r="F1113" s="103">
        <v>0</v>
      </c>
      <c r="G1113" s="103">
        <v>0</v>
      </c>
      <c r="H1113" s="103">
        <v>0</v>
      </c>
      <c r="I1113" s="103">
        <v>0</v>
      </c>
      <c r="J1113" s="133">
        <f t="shared" si="19"/>
        <v>0</v>
      </c>
      <c r="K1113" s="138" t="str">
        <f>IFERROR(VLOOKUP(C1113,'CEDARS School FRPL'!$C$4:$H$2392, 6, FALSE), "No")</f>
        <v>No</v>
      </c>
      <c r="L1113" s="97">
        <f>VLOOKUP($C1113,'CEDARS School FRPL'!$C$4:$G$2348,3,FALSE)</f>
        <v>0</v>
      </c>
      <c r="N1113" s="170"/>
      <c r="O1113" s="139"/>
    </row>
    <row r="1114" spans="1:15">
      <c r="A1114" s="78" t="s">
        <v>2396</v>
      </c>
      <c r="B1114" s="78" t="s">
        <v>2798</v>
      </c>
      <c r="C1114" s="3">
        <v>1845</v>
      </c>
      <c r="D1114" s="75" t="s">
        <v>1236</v>
      </c>
      <c r="E1114" s="103">
        <v>25.46</v>
      </c>
      <c r="F1114" s="103">
        <v>0</v>
      </c>
      <c r="G1114" s="103">
        <v>0</v>
      </c>
      <c r="H1114" s="103">
        <v>0</v>
      </c>
      <c r="I1114" s="103">
        <v>0</v>
      </c>
      <c r="J1114" s="133">
        <f t="shared" si="19"/>
        <v>25.46</v>
      </c>
      <c r="K1114" s="138" t="str">
        <f>IFERROR(VLOOKUP(C1114,'CEDARS School FRPL'!$C$4:$H$2392, 6, FALSE), "No")</f>
        <v>No</v>
      </c>
      <c r="L1114" s="97">
        <f>VLOOKUP($C1114,'CEDARS School FRPL'!$C$4:$G$2348,3,FALSE)</f>
        <v>0.33050000000000002</v>
      </c>
      <c r="N1114" s="170"/>
      <c r="O1114" s="139"/>
    </row>
    <row r="1115" spans="1:15">
      <c r="A1115" s="78" t="s">
        <v>2396</v>
      </c>
      <c r="B1115" s="78" t="s">
        <v>2798</v>
      </c>
      <c r="C1115" s="3">
        <v>1621</v>
      </c>
      <c r="D1115" s="75" t="s">
        <v>3060</v>
      </c>
      <c r="E1115" s="103">
        <v>35.32</v>
      </c>
      <c r="F1115" s="103">
        <v>0</v>
      </c>
      <c r="G1115" s="103">
        <v>2</v>
      </c>
      <c r="H1115" s="103">
        <v>0</v>
      </c>
      <c r="I1115" s="103">
        <v>0</v>
      </c>
      <c r="J1115" s="133">
        <f t="shared" si="19"/>
        <v>37.32</v>
      </c>
      <c r="K1115" s="138" t="str">
        <f>IFERROR(VLOOKUP(C1115,'CEDARS School FRPL'!$C$4:$H$2392, 6, FALSE), "No")</f>
        <v>Yes</v>
      </c>
      <c r="L1115" s="97">
        <f>VLOOKUP($C1115,'CEDARS School FRPL'!$C$4:$G$2348,3,FALSE)</f>
        <v>0.55579999999999996</v>
      </c>
      <c r="N1115" s="170"/>
      <c r="O1115" s="139"/>
    </row>
    <row r="1116" spans="1:15">
      <c r="A1116" s="78" t="s">
        <v>2396</v>
      </c>
      <c r="B1116" s="78" t="s">
        <v>2798</v>
      </c>
      <c r="C1116" s="3">
        <v>2146</v>
      </c>
      <c r="D1116" s="75" t="s">
        <v>1237</v>
      </c>
      <c r="E1116" s="103">
        <v>342.08</v>
      </c>
      <c r="F1116" s="103">
        <v>0</v>
      </c>
      <c r="G1116" s="103">
        <v>7.3999999999999995</v>
      </c>
      <c r="H1116" s="103">
        <v>0</v>
      </c>
      <c r="I1116" s="103">
        <v>0</v>
      </c>
      <c r="J1116" s="133">
        <f t="shared" si="19"/>
        <v>349.47999999999996</v>
      </c>
      <c r="K1116" s="138" t="str">
        <f>IFERROR(VLOOKUP(C1116,'CEDARS School FRPL'!$C$4:$H$2392, 6, FALSE), "No")</f>
        <v>No</v>
      </c>
      <c r="L1116" s="97">
        <f>VLOOKUP($C1116,'CEDARS School FRPL'!$C$4:$G$2348,3,FALSE)</f>
        <v>0.34350000000000003</v>
      </c>
      <c r="N1116" s="170"/>
      <c r="O1116" s="139"/>
    </row>
    <row r="1117" spans="1:15">
      <c r="A1117" s="78" t="s">
        <v>2396</v>
      </c>
      <c r="B1117" s="78" t="s">
        <v>2798</v>
      </c>
      <c r="C1117" s="3">
        <v>4501</v>
      </c>
      <c r="D1117" s="75" t="s">
        <v>1238</v>
      </c>
      <c r="E1117" s="103">
        <v>340.23</v>
      </c>
      <c r="F1117" s="103">
        <v>0</v>
      </c>
      <c r="G1117" s="103">
        <v>0</v>
      </c>
      <c r="H1117" s="103">
        <v>0</v>
      </c>
      <c r="I1117" s="103">
        <v>0</v>
      </c>
      <c r="J1117" s="133">
        <f t="shared" si="19"/>
        <v>340.23</v>
      </c>
      <c r="K1117" s="138" t="str">
        <f>IFERROR(VLOOKUP(C1117,'CEDARS School FRPL'!$C$4:$H$2392, 6, FALSE), "No")</f>
        <v>No</v>
      </c>
      <c r="L1117" s="97">
        <f>VLOOKUP($C1117,'CEDARS School FRPL'!$C$4:$G$2348,3,FALSE)</f>
        <v>0.33529999999999999</v>
      </c>
      <c r="N1117" s="170"/>
      <c r="O1117" s="139"/>
    </row>
    <row r="1118" spans="1:15">
      <c r="A1118" s="78" t="s">
        <v>2437</v>
      </c>
      <c r="B1118" s="78" t="s">
        <v>2799</v>
      </c>
      <c r="C1118" s="3">
        <v>3406</v>
      </c>
      <c r="D1118" s="75" t="s">
        <v>1570</v>
      </c>
      <c r="E1118" s="103">
        <v>45.14</v>
      </c>
      <c r="F1118" s="103">
        <v>0</v>
      </c>
      <c r="G1118" s="103">
        <v>0</v>
      </c>
      <c r="H1118" s="103">
        <v>0</v>
      </c>
      <c r="I1118" s="103">
        <v>0</v>
      </c>
      <c r="J1118" s="133">
        <f t="shared" si="19"/>
        <v>45.14</v>
      </c>
      <c r="K1118" s="138" t="str">
        <f>IFERROR(VLOOKUP(C1118,'CEDARS School FRPL'!$C$4:$H$2392, 6, FALSE), "No")</f>
        <v>Yes</v>
      </c>
      <c r="L1118" s="97">
        <f>VLOOKUP($C1118,'CEDARS School FRPL'!$C$4:$G$2348,3,FALSE)</f>
        <v>0.29609999999999997</v>
      </c>
      <c r="N1118" s="170"/>
      <c r="O1118" s="139"/>
    </row>
    <row r="1119" spans="1:15">
      <c r="A1119" s="78" t="s">
        <v>2437</v>
      </c>
      <c r="B1119" s="78" t="s">
        <v>2799</v>
      </c>
      <c r="C1119" s="3">
        <v>5480</v>
      </c>
      <c r="D1119" s="75" t="s">
        <v>2597</v>
      </c>
      <c r="E1119" s="103">
        <v>23.05</v>
      </c>
      <c r="F1119" s="103">
        <v>0</v>
      </c>
      <c r="G1119" s="103">
        <v>0</v>
      </c>
      <c r="H1119" s="103">
        <v>0</v>
      </c>
      <c r="I1119" s="103">
        <v>0</v>
      </c>
      <c r="J1119" s="133">
        <f t="shared" si="19"/>
        <v>23.05</v>
      </c>
      <c r="K1119" s="138" t="str">
        <f>IFERROR(VLOOKUP(C1119,'CEDARS School FRPL'!$C$4:$H$2392, 6, FALSE), "No")</f>
        <v>No</v>
      </c>
      <c r="L1119" s="97">
        <f>VLOOKUP($C1119,'CEDARS School FRPL'!$C$4:$G$2348,3,FALSE)</f>
        <v>0.15989999999999999</v>
      </c>
      <c r="N1119" s="170"/>
      <c r="O1119" s="139"/>
    </row>
    <row r="1120" spans="1:15">
      <c r="A1120" s="78" t="s">
        <v>2446</v>
      </c>
      <c r="B1120" s="78" t="s">
        <v>2800</v>
      </c>
      <c r="C1120" s="3">
        <v>4362</v>
      </c>
      <c r="D1120" s="75" t="s">
        <v>1696</v>
      </c>
      <c r="E1120" s="103">
        <v>431.75</v>
      </c>
      <c r="F1120" s="103">
        <v>0</v>
      </c>
      <c r="G1120" s="103">
        <v>0</v>
      </c>
      <c r="H1120" s="103">
        <v>0</v>
      </c>
      <c r="I1120" s="103">
        <v>0</v>
      </c>
      <c r="J1120" s="133">
        <f t="shared" si="19"/>
        <v>431.75</v>
      </c>
      <c r="K1120" s="138" t="str">
        <f>IFERROR(VLOOKUP(C1120,'CEDARS School FRPL'!$C$4:$H$2392, 6, FALSE), "No")</f>
        <v>No</v>
      </c>
      <c r="L1120" s="97">
        <f>VLOOKUP($C1120,'CEDARS School FRPL'!$C$4:$G$2348,3,FALSE)</f>
        <v>0.14849999999999999</v>
      </c>
      <c r="N1120" s="170"/>
      <c r="O1120" s="139"/>
    </row>
    <row r="1121" spans="1:15">
      <c r="A1121" s="140" t="s">
        <v>2446</v>
      </c>
      <c r="B1121" s="78" t="s">
        <v>2800</v>
      </c>
      <c r="C1121" s="91">
        <v>3060</v>
      </c>
      <c r="D1121" s="75" t="s">
        <v>1694</v>
      </c>
      <c r="E1121" s="103">
        <v>538.29</v>
      </c>
      <c r="F1121" s="103">
        <v>16.71</v>
      </c>
      <c r="G1121" s="103">
        <v>0</v>
      </c>
      <c r="H1121" s="103">
        <v>0</v>
      </c>
      <c r="I1121" s="103">
        <v>0</v>
      </c>
      <c r="J1121" s="133">
        <f t="shared" si="19"/>
        <v>555</v>
      </c>
      <c r="K1121" s="138" t="str">
        <f>IFERROR(VLOOKUP(C1121,'CEDARS School FRPL'!$C$4:$H$2392, 6, FALSE), "No")</f>
        <v>Yes</v>
      </c>
      <c r="L1121" s="97">
        <f>VLOOKUP($C1121,'CEDARS School FRPL'!$C$4:$G$2348,3,FALSE)</f>
        <v>0.65090000000000003</v>
      </c>
      <c r="N1121" s="170"/>
      <c r="O1121" s="139"/>
    </row>
    <row r="1122" spans="1:15">
      <c r="A1122" s="78" t="s">
        <v>2446</v>
      </c>
      <c r="B1122" s="78" t="s">
        <v>2800</v>
      </c>
      <c r="C1122" s="3">
        <v>4594</v>
      </c>
      <c r="D1122" s="75" t="s">
        <v>1699</v>
      </c>
      <c r="E1122" s="103">
        <v>351.29</v>
      </c>
      <c r="F1122" s="103">
        <v>17.86</v>
      </c>
      <c r="G1122" s="103">
        <v>0</v>
      </c>
      <c r="H1122" s="103">
        <v>0</v>
      </c>
      <c r="I1122" s="103">
        <v>0</v>
      </c>
      <c r="J1122" s="133">
        <f t="shared" si="19"/>
        <v>369.15000000000003</v>
      </c>
      <c r="K1122" s="138" t="str">
        <f>IFERROR(VLOOKUP(C1122,'CEDARS School FRPL'!$C$4:$H$2392, 6, FALSE), "No")</f>
        <v>No</v>
      </c>
      <c r="L1122" s="97">
        <f>VLOOKUP($C1122,'CEDARS School FRPL'!$C$4:$G$2348,3,FALSE)</f>
        <v>0.4037</v>
      </c>
      <c r="N1122" s="170"/>
      <c r="O1122" s="139"/>
    </row>
    <row r="1123" spans="1:15">
      <c r="A1123" s="78" t="s">
        <v>2446</v>
      </c>
      <c r="B1123" s="78" t="s">
        <v>2800</v>
      </c>
      <c r="C1123" s="3">
        <v>4544</v>
      </c>
      <c r="D1123" s="75" t="s">
        <v>1698</v>
      </c>
      <c r="E1123" s="103">
        <v>295.45999999999998</v>
      </c>
      <c r="F1123" s="103">
        <v>0</v>
      </c>
      <c r="G1123" s="103">
        <v>0</v>
      </c>
      <c r="H1123" s="103">
        <v>0</v>
      </c>
      <c r="I1123" s="103">
        <v>0</v>
      </c>
      <c r="J1123" s="133">
        <f t="shared" si="19"/>
        <v>295.45999999999998</v>
      </c>
      <c r="K1123" s="138" t="str">
        <f>IFERROR(VLOOKUP(C1123,'CEDARS School FRPL'!$C$4:$H$2392, 6, FALSE), "No")</f>
        <v>No</v>
      </c>
      <c r="L1123" s="97">
        <f>VLOOKUP($C1123,'CEDARS School FRPL'!$C$4:$G$2348,3,FALSE)</f>
        <v>0.35549999999999998</v>
      </c>
      <c r="N1123" s="170"/>
      <c r="O1123" s="139"/>
    </row>
    <row r="1124" spans="1:15">
      <c r="A1124" s="78" t="s">
        <v>2446</v>
      </c>
      <c r="B1124" s="78" t="s">
        <v>2800</v>
      </c>
      <c r="C1124" s="3">
        <v>1806</v>
      </c>
      <c r="D1124" s="75" t="s">
        <v>1692</v>
      </c>
      <c r="E1124" s="103">
        <v>45.19</v>
      </c>
      <c r="F1124" s="103">
        <v>0</v>
      </c>
      <c r="G1124" s="103">
        <v>0.33</v>
      </c>
      <c r="H1124" s="103">
        <v>0</v>
      </c>
      <c r="I1124" s="103">
        <v>0</v>
      </c>
      <c r="J1124" s="133">
        <f t="shared" si="19"/>
        <v>45.519999999999996</v>
      </c>
      <c r="K1124" s="138" t="str">
        <f>IFERROR(VLOOKUP(C1124,'CEDARS School FRPL'!$C$4:$H$2392, 6, FALSE), "No")</f>
        <v>Yes</v>
      </c>
      <c r="L1124" s="97">
        <f>VLOOKUP($C1124,'CEDARS School FRPL'!$C$4:$G$2348,3,FALSE)</f>
        <v>0.628</v>
      </c>
      <c r="N1124" s="170"/>
      <c r="O1124" s="139"/>
    </row>
    <row r="1125" spans="1:15">
      <c r="A1125" s="78" t="s">
        <v>2446</v>
      </c>
      <c r="B1125" s="78" t="s">
        <v>2800</v>
      </c>
      <c r="C1125" s="3">
        <v>2546</v>
      </c>
      <c r="D1125" s="75" t="s">
        <v>1693</v>
      </c>
      <c r="E1125" s="103">
        <v>316.58</v>
      </c>
      <c r="F1125" s="103">
        <v>0</v>
      </c>
      <c r="G1125" s="103">
        <v>0</v>
      </c>
      <c r="H1125" s="103">
        <v>0</v>
      </c>
      <c r="I1125" s="103">
        <v>0</v>
      </c>
      <c r="J1125" s="133">
        <f t="shared" si="19"/>
        <v>316.58</v>
      </c>
      <c r="K1125" s="138" t="str">
        <f>IFERROR(VLOOKUP(C1125,'CEDARS School FRPL'!$C$4:$H$2392, 6, FALSE), "No")</f>
        <v>No</v>
      </c>
      <c r="L1125" s="97">
        <f>VLOOKUP($C1125,'CEDARS School FRPL'!$C$4:$G$2348,3,FALSE)</f>
        <v>0.21310000000000001</v>
      </c>
      <c r="N1125" s="170"/>
      <c r="O1125" s="139"/>
    </row>
    <row r="1126" spans="1:15">
      <c r="A1126" s="78" t="s">
        <v>2446</v>
      </c>
      <c r="B1126" s="78" t="s">
        <v>2800</v>
      </c>
      <c r="C1126" s="3">
        <v>4528</v>
      </c>
      <c r="D1126" s="75" t="s">
        <v>1697</v>
      </c>
      <c r="E1126" s="103">
        <v>1331.69</v>
      </c>
      <c r="F1126" s="103">
        <v>0</v>
      </c>
      <c r="G1126" s="103">
        <v>99.99</v>
      </c>
      <c r="H1126" s="103">
        <v>0</v>
      </c>
      <c r="I1126" s="103">
        <v>0</v>
      </c>
      <c r="J1126" s="133">
        <f t="shared" si="19"/>
        <v>1431.68</v>
      </c>
      <c r="K1126" s="138" t="str">
        <f>IFERROR(VLOOKUP(C1126,'CEDARS School FRPL'!$C$4:$H$2392, 6, FALSE), "No")</f>
        <v>No</v>
      </c>
      <c r="L1126" s="97">
        <f>VLOOKUP($C1126,'CEDARS School FRPL'!$C$4:$G$2348,3,FALSE)</f>
        <v>0.3518</v>
      </c>
      <c r="N1126" s="170"/>
      <c r="O1126" s="139"/>
    </row>
    <row r="1127" spans="1:15">
      <c r="A1127" t="s">
        <v>2446</v>
      </c>
      <c r="B1127" s="78" t="s">
        <v>2800</v>
      </c>
      <c r="C1127" s="3">
        <v>1570</v>
      </c>
      <c r="D1127" s="75" t="s">
        <v>3017</v>
      </c>
      <c r="E1127" s="103">
        <v>0</v>
      </c>
      <c r="F1127" s="103">
        <v>0</v>
      </c>
      <c r="G1127" s="103">
        <v>0</v>
      </c>
      <c r="H1127" s="103">
        <v>0</v>
      </c>
      <c r="I1127" s="103">
        <v>0</v>
      </c>
      <c r="J1127" s="133">
        <f t="shared" si="19"/>
        <v>0</v>
      </c>
      <c r="K1127" s="138" t="str">
        <f>IFERROR(VLOOKUP(C1127,'CEDARS School FRPL'!$C$4:$H$2392, 6, FALSE), "No")</f>
        <v>No</v>
      </c>
      <c r="L1127" s="97">
        <f>VLOOKUP($C1127,'CEDARS School FRPL'!$C$4:$G$2348,3,FALSE)</f>
        <v>0</v>
      </c>
      <c r="N1127" s="170"/>
      <c r="O1127" s="139"/>
    </row>
    <row r="1128" spans="1:15">
      <c r="A1128" s="78" t="s">
        <v>2446</v>
      </c>
      <c r="B1128" s="78" t="s">
        <v>2800</v>
      </c>
      <c r="C1128" s="3">
        <v>1643</v>
      </c>
      <c r="D1128" s="75" t="s">
        <v>1690</v>
      </c>
      <c r="E1128" s="103">
        <v>18.72</v>
      </c>
      <c r="F1128" s="103">
        <v>0</v>
      </c>
      <c r="G1128" s="103">
        <v>0</v>
      </c>
      <c r="H1128" s="103">
        <v>0</v>
      </c>
      <c r="I1128" s="103">
        <v>0</v>
      </c>
      <c r="J1128" s="133">
        <f t="shared" si="19"/>
        <v>18.72</v>
      </c>
      <c r="K1128" s="138" t="str">
        <f>IFERROR(VLOOKUP(C1128,'CEDARS School FRPL'!$C$4:$H$2392, 6, FALSE), "No")</f>
        <v>No</v>
      </c>
      <c r="L1128" s="97">
        <f>VLOOKUP($C1128,'CEDARS School FRPL'!$C$4:$G$2348,3,FALSE)</f>
        <v>0.32919999999999999</v>
      </c>
      <c r="N1128" s="170"/>
      <c r="O1128" s="139"/>
    </row>
    <row r="1129" spans="1:15">
      <c r="A1129" s="78" t="s">
        <v>2446</v>
      </c>
      <c r="B1129" s="78" t="s">
        <v>2800</v>
      </c>
      <c r="C1129" s="3">
        <v>5040</v>
      </c>
      <c r="D1129" s="75" t="s">
        <v>1700</v>
      </c>
      <c r="E1129" s="103">
        <v>718.23</v>
      </c>
      <c r="F1129" s="103">
        <v>0</v>
      </c>
      <c r="G1129" s="103">
        <v>0</v>
      </c>
      <c r="H1129" s="103">
        <v>0</v>
      </c>
      <c r="I1129" s="103">
        <v>0</v>
      </c>
      <c r="J1129" s="133">
        <f t="shared" si="19"/>
        <v>718.23</v>
      </c>
      <c r="K1129" s="138" t="str">
        <f>IFERROR(VLOOKUP(C1129,'CEDARS School FRPL'!$C$4:$H$2392, 6, FALSE), "No")</f>
        <v>No</v>
      </c>
      <c r="L1129" s="97">
        <f>VLOOKUP($C1129,'CEDARS School FRPL'!$C$4:$G$2348,3,FALSE)</f>
        <v>0.40310000000000001</v>
      </c>
      <c r="N1129" s="170"/>
      <c r="O1129" s="139"/>
    </row>
    <row r="1130" spans="1:15">
      <c r="A1130" s="78" t="s">
        <v>2446</v>
      </c>
      <c r="B1130" s="78" t="s">
        <v>2800</v>
      </c>
      <c r="C1130" s="3">
        <v>4159</v>
      </c>
      <c r="D1130" s="75" t="s">
        <v>1695</v>
      </c>
      <c r="E1130" s="103">
        <v>483.45</v>
      </c>
      <c r="F1130" s="103">
        <v>0</v>
      </c>
      <c r="G1130" s="103">
        <v>0</v>
      </c>
      <c r="H1130" s="103">
        <v>0</v>
      </c>
      <c r="I1130" s="103">
        <v>0</v>
      </c>
      <c r="J1130" s="133">
        <f t="shared" si="19"/>
        <v>483.45</v>
      </c>
      <c r="K1130" s="138" t="str">
        <f>IFERROR(VLOOKUP(C1130,'CEDARS School FRPL'!$C$4:$H$2392, 6, FALSE), "No")</f>
        <v>No</v>
      </c>
      <c r="L1130" s="97">
        <f>VLOOKUP($C1130,'CEDARS School FRPL'!$C$4:$G$2348,3,FALSE)</f>
        <v>0.2278</v>
      </c>
      <c r="N1130" s="170"/>
      <c r="O1130" s="139"/>
    </row>
    <row r="1131" spans="1:15">
      <c r="A1131" s="78" t="s">
        <v>2446</v>
      </c>
      <c r="B1131" s="78" t="s">
        <v>2800</v>
      </c>
      <c r="C1131" s="3">
        <v>1777</v>
      </c>
      <c r="D1131" s="75" t="s">
        <v>1691</v>
      </c>
      <c r="E1131" s="103">
        <v>785.27</v>
      </c>
      <c r="F1131" s="103">
        <v>0</v>
      </c>
      <c r="G1131" s="103">
        <v>38.480000000000004</v>
      </c>
      <c r="H1131" s="103">
        <v>0</v>
      </c>
      <c r="I1131" s="103">
        <v>0</v>
      </c>
      <c r="J1131" s="133">
        <f t="shared" si="19"/>
        <v>823.75</v>
      </c>
      <c r="K1131" s="138" t="str">
        <f>IFERROR(VLOOKUP(C1131,'CEDARS School FRPL'!$C$4:$H$2392, 6, FALSE), "No")</f>
        <v>No</v>
      </c>
      <c r="L1131" s="97">
        <f>VLOOKUP($C1131,'CEDARS School FRPL'!$C$4:$G$2348,3,FALSE)</f>
        <v>0.16239999999999999</v>
      </c>
      <c r="N1131" s="170"/>
      <c r="O1131" s="139"/>
    </row>
    <row r="1132" spans="1:15">
      <c r="A1132" s="78" t="s">
        <v>2302</v>
      </c>
      <c r="B1132" s="78" t="s">
        <v>2801</v>
      </c>
      <c r="C1132" s="3">
        <v>3661</v>
      </c>
      <c r="D1132" s="75" t="s">
        <v>487</v>
      </c>
      <c r="E1132" s="103">
        <v>294.31</v>
      </c>
      <c r="F1132" s="103">
        <v>52.07</v>
      </c>
      <c r="G1132" s="103">
        <v>0</v>
      </c>
      <c r="H1132" s="103">
        <v>0</v>
      </c>
      <c r="I1132" s="103">
        <v>0</v>
      </c>
      <c r="J1132" s="133">
        <f t="shared" si="19"/>
        <v>346.38</v>
      </c>
      <c r="K1132" s="138" t="str">
        <f>IFERROR(VLOOKUP(C1132,'CEDARS School FRPL'!$C$4:$H$2392, 6, FALSE), "No")</f>
        <v>No</v>
      </c>
      <c r="L1132" s="97">
        <f>VLOOKUP($C1132,'CEDARS School FRPL'!$C$4:$G$2348,3,FALSE)</f>
        <v>0.37580000000000002</v>
      </c>
      <c r="N1132" s="170"/>
      <c r="O1132" s="139"/>
    </row>
    <row r="1133" spans="1:15">
      <c r="A1133" s="78" t="s">
        <v>2302</v>
      </c>
      <c r="B1133" s="78" t="s">
        <v>2801</v>
      </c>
      <c r="C1133" s="3">
        <v>2180</v>
      </c>
      <c r="D1133" s="75" t="s">
        <v>485</v>
      </c>
      <c r="E1133" s="103">
        <v>630.71</v>
      </c>
      <c r="F1133" s="103">
        <v>0</v>
      </c>
      <c r="G1133" s="103">
        <v>76.849999999999994</v>
      </c>
      <c r="H1133" s="103">
        <v>13.14</v>
      </c>
      <c r="I1133" s="103">
        <v>0</v>
      </c>
      <c r="J1133" s="133">
        <f t="shared" si="19"/>
        <v>720.7</v>
      </c>
      <c r="K1133" s="138" t="str">
        <f>IFERROR(VLOOKUP(C1133,'CEDARS School FRPL'!$C$4:$H$2392, 6, FALSE), "No")</f>
        <v>No</v>
      </c>
      <c r="L1133" s="97">
        <f>VLOOKUP($C1133,'CEDARS School FRPL'!$C$4:$G$2348,3,FALSE)</f>
        <v>0.34239999999999998</v>
      </c>
      <c r="N1133" s="170"/>
      <c r="O1133" s="139"/>
    </row>
    <row r="1134" spans="1:15">
      <c r="A1134" s="78" t="s">
        <v>2302</v>
      </c>
      <c r="B1134" s="78" t="s">
        <v>2801</v>
      </c>
      <c r="C1134" s="3">
        <v>3374</v>
      </c>
      <c r="D1134" s="75" t="s">
        <v>486</v>
      </c>
      <c r="E1134" s="103">
        <v>387.74</v>
      </c>
      <c r="F1134" s="103">
        <v>0</v>
      </c>
      <c r="G1134" s="103">
        <v>0</v>
      </c>
      <c r="H1134" s="103">
        <v>0</v>
      </c>
      <c r="I1134" s="103">
        <v>0</v>
      </c>
      <c r="J1134" s="133">
        <f t="shared" si="19"/>
        <v>387.74</v>
      </c>
      <c r="K1134" s="138" t="str">
        <f>IFERROR(VLOOKUP(C1134,'CEDARS School FRPL'!$C$4:$H$2392, 6, FALSE), "No")</f>
        <v>No</v>
      </c>
      <c r="L1134" s="97">
        <f>VLOOKUP($C1134,'CEDARS School FRPL'!$C$4:$G$2348,3,FALSE)</f>
        <v>0.39150000000000001</v>
      </c>
      <c r="N1134" s="170"/>
      <c r="O1134" s="139"/>
    </row>
    <row r="1135" spans="1:15">
      <c r="A1135" s="78" t="s">
        <v>2366</v>
      </c>
      <c r="B1135" s="78" t="s">
        <v>2802</v>
      </c>
      <c r="C1135" s="3">
        <v>2678</v>
      </c>
      <c r="D1135" s="75" t="s">
        <v>1130</v>
      </c>
      <c r="E1135" s="103">
        <v>217.86</v>
      </c>
      <c r="F1135" s="103">
        <v>34.14</v>
      </c>
      <c r="G1135" s="103">
        <v>0</v>
      </c>
      <c r="H1135" s="103">
        <v>0</v>
      </c>
      <c r="I1135" s="103">
        <v>0</v>
      </c>
      <c r="J1135" s="133">
        <f t="shared" si="19"/>
        <v>252</v>
      </c>
      <c r="K1135" s="138" t="str">
        <f>IFERROR(VLOOKUP(C1135,'CEDARS School FRPL'!$C$4:$H$2392, 6, FALSE), "No")</f>
        <v>Yes</v>
      </c>
      <c r="L1135" s="97">
        <f>VLOOKUP($C1135,'CEDARS School FRPL'!$C$4:$G$2348,3,FALSE)</f>
        <v>0.54159999999999997</v>
      </c>
      <c r="N1135" s="170"/>
      <c r="O1135" s="139"/>
    </row>
    <row r="1136" spans="1:15">
      <c r="A1136" s="78" t="s">
        <v>2366</v>
      </c>
      <c r="B1136" s="78" t="s">
        <v>2802</v>
      </c>
      <c r="C1136" s="3">
        <v>3112</v>
      </c>
      <c r="D1136" s="75" t="s">
        <v>1131</v>
      </c>
      <c r="E1136" s="103">
        <v>171.95</v>
      </c>
      <c r="F1136" s="103">
        <v>0</v>
      </c>
      <c r="G1136" s="103">
        <v>11.08</v>
      </c>
      <c r="H1136" s="103">
        <v>0.43</v>
      </c>
      <c r="I1136" s="103">
        <v>0</v>
      </c>
      <c r="J1136" s="133">
        <f t="shared" si="19"/>
        <v>183.46</v>
      </c>
      <c r="K1136" s="138" t="str">
        <f>IFERROR(VLOOKUP(C1136,'CEDARS School FRPL'!$C$4:$H$2392, 6, FALSE), "No")</f>
        <v>Yes</v>
      </c>
      <c r="L1136" s="97">
        <f>VLOOKUP($C1136,'CEDARS School FRPL'!$C$4:$G$2348,3,FALSE)</f>
        <v>0.58609999999999995</v>
      </c>
      <c r="N1136" s="170"/>
      <c r="O1136" s="139"/>
    </row>
    <row r="1137" spans="1:15">
      <c r="A1137" s="78" t="s">
        <v>2294</v>
      </c>
      <c r="B1137" s="78" t="s">
        <v>2803</v>
      </c>
      <c r="C1137" s="3">
        <v>3022</v>
      </c>
      <c r="D1137" s="75" t="s">
        <v>439</v>
      </c>
      <c r="E1137" s="103">
        <v>873.03</v>
      </c>
      <c r="F1137" s="103">
        <v>0</v>
      </c>
      <c r="G1137" s="103">
        <v>0</v>
      </c>
      <c r="H1137" s="103">
        <v>0</v>
      </c>
      <c r="I1137" s="103">
        <v>0</v>
      </c>
      <c r="J1137" s="133">
        <f t="shared" si="19"/>
        <v>873.03</v>
      </c>
      <c r="K1137" s="138" t="str">
        <f>IFERROR(VLOOKUP(C1137,'CEDARS School FRPL'!$C$4:$H$2392, 6, FALSE), "No")</f>
        <v>Yes</v>
      </c>
      <c r="L1137" s="97">
        <f>VLOOKUP($C1137,'CEDARS School FRPL'!$C$4:$G$2348,3,FALSE)</f>
        <v>0.58479999999999999</v>
      </c>
      <c r="N1137" s="170"/>
      <c r="O1137" s="139"/>
    </row>
    <row r="1138" spans="1:15">
      <c r="A1138" s="78" t="s">
        <v>2294</v>
      </c>
      <c r="B1138" s="78" t="s">
        <v>2803</v>
      </c>
      <c r="C1138" s="3">
        <v>5273</v>
      </c>
      <c r="D1138" s="75" t="s">
        <v>446</v>
      </c>
      <c r="E1138" s="103">
        <v>261.60000000000002</v>
      </c>
      <c r="F1138" s="103">
        <v>0</v>
      </c>
      <c r="G1138" s="103">
        <v>0</v>
      </c>
      <c r="H1138" s="103">
        <v>0</v>
      </c>
      <c r="I1138" s="103">
        <v>0</v>
      </c>
      <c r="J1138" s="133">
        <f t="shared" si="19"/>
        <v>261.60000000000002</v>
      </c>
      <c r="K1138" s="138" t="str">
        <f>IFERROR(VLOOKUP(C1138,'CEDARS School FRPL'!$C$4:$H$2392, 6, FALSE), "No")</f>
        <v>No</v>
      </c>
      <c r="L1138" s="97">
        <f>VLOOKUP($C1138,'CEDARS School FRPL'!$C$4:$G$2348,3,FALSE)</f>
        <v>0.2757</v>
      </c>
      <c r="N1138" s="170"/>
      <c r="O1138" s="139"/>
    </row>
    <row r="1139" spans="1:15">
      <c r="A1139" s="78" t="s">
        <v>2294</v>
      </c>
      <c r="B1139" s="78" t="s">
        <v>2803</v>
      </c>
      <c r="C1139" s="3">
        <v>5679</v>
      </c>
      <c r="D1139" s="75" t="s">
        <v>3181</v>
      </c>
      <c r="E1139" s="103">
        <v>321.89999999999998</v>
      </c>
      <c r="F1139" s="103">
        <v>0</v>
      </c>
      <c r="G1139" s="103">
        <v>8.6199999999999992</v>
      </c>
      <c r="H1139" s="103">
        <v>0</v>
      </c>
      <c r="I1139" s="103">
        <v>0</v>
      </c>
      <c r="J1139" s="133">
        <f t="shared" si="19"/>
        <v>330.52</v>
      </c>
      <c r="K1139" s="138" t="str">
        <f>IFERROR(VLOOKUP(C1139,'CEDARS School FRPL'!$C$4:$H$2392, 6, FALSE), "No")</f>
        <v>Yes</v>
      </c>
      <c r="L1139" s="97">
        <f>VLOOKUP($C1139,'CEDARS School FRPL'!$C$4:$G$2348,3,FALSE)</f>
        <v>0.67269999999999996</v>
      </c>
      <c r="N1139" s="170"/>
      <c r="O1139" s="139"/>
    </row>
    <row r="1140" spans="1:15">
      <c r="A1140" s="78" t="s">
        <v>2294</v>
      </c>
      <c r="B1140" s="78" t="s">
        <v>2803</v>
      </c>
      <c r="C1140" s="3">
        <v>5354</v>
      </c>
      <c r="D1140" s="75" t="s">
        <v>448</v>
      </c>
      <c r="E1140" s="103">
        <v>288.52999999999997</v>
      </c>
      <c r="F1140" s="103">
        <v>0</v>
      </c>
      <c r="G1140" s="103">
        <v>0</v>
      </c>
      <c r="H1140" s="103">
        <v>0</v>
      </c>
      <c r="I1140" s="103">
        <v>0</v>
      </c>
      <c r="J1140" s="133">
        <f t="shared" si="19"/>
        <v>288.52999999999997</v>
      </c>
      <c r="K1140" s="138" t="str">
        <f>IFERROR(VLOOKUP(C1140,'CEDARS School FRPL'!$C$4:$H$2392, 6, FALSE), "No")</f>
        <v>Yes</v>
      </c>
      <c r="L1140" s="97">
        <f>VLOOKUP($C1140,'CEDARS School FRPL'!$C$4:$G$2348,3,FALSE)</f>
        <v>0.90269999999999995</v>
      </c>
      <c r="N1140" s="170"/>
      <c r="O1140" s="139"/>
    </row>
    <row r="1141" spans="1:15">
      <c r="A1141" s="78" t="s">
        <v>2294</v>
      </c>
      <c r="B1141" s="78" t="s">
        <v>2803</v>
      </c>
      <c r="C1141" s="3">
        <v>2673</v>
      </c>
      <c r="D1141" s="75" t="s">
        <v>243</v>
      </c>
      <c r="E1141" s="103">
        <v>719.34</v>
      </c>
      <c r="F1141" s="103">
        <v>0</v>
      </c>
      <c r="G1141" s="103">
        <v>0</v>
      </c>
      <c r="H1141" s="103">
        <v>0</v>
      </c>
      <c r="I1141" s="103">
        <v>0</v>
      </c>
      <c r="J1141" s="133">
        <f t="shared" si="19"/>
        <v>719.34</v>
      </c>
      <c r="K1141" s="138" t="str">
        <f>IFERROR(VLOOKUP(C1141,'CEDARS School FRPL'!$C$4:$H$2392, 6, FALSE), "No")</f>
        <v>Yes</v>
      </c>
      <c r="L1141" s="97">
        <f>VLOOKUP($C1141,'CEDARS School FRPL'!$C$4:$G$2348,3,FALSE)</f>
        <v>0.66739999999999999</v>
      </c>
      <c r="N1141" s="170"/>
      <c r="O1141" s="139"/>
    </row>
    <row r="1142" spans="1:15">
      <c r="A1142" s="78" t="s">
        <v>2294</v>
      </c>
      <c r="B1142" s="78" t="s">
        <v>2803</v>
      </c>
      <c r="C1142" s="3">
        <v>3091</v>
      </c>
      <c r="D1142" s="75" t="s">
        <v>440</v>
      </c>
      <c r="E1142" s="103">
        <v>397.34</v>
      </c>
      <c r="F1142" s="103">
        <v>0</v>
      </c>
      <c r="G1142" s="103">
        <v>0</v>
      </c>
      <c r="H1142" s="103">
        <v>0</v>
      </c>
      <c r="I1142" s="103">
        <v>0</v>
      </c>
      <c r="J1142" s="133">
        <f t="shared" si="19"/>
        <v>397.34</v>
      </c>
      <c r="K1142" s="138" t="str">
        <f>IFERROR(VLOOKUP(C1142,'CEDARS School FRPL'!$C$4:$H$2392, 6, FALSE), "No")</f>
        <v>Yes</v>
      </c>
      <c r="L1142" s="97">
        <f>VLOOKUP($C1142,'CEDARS School FRPL'!$C$4:$G$2348,3,FALSE)</f>
        <v>0.52890000000000004</v>
      </c>
      <c r="N1142" s="170"/>
      <c r="O1142" s="139"/>
    </row>
    <row r="1143" spans="1:15">
      <c r="A1143" s="78" t="s">
        <v>2294</v>
      </c>
      <c r="B1143" s="78" t="s">
        <v>2803</v>
      </c>
      <c r="C1143" s="3">
        <v>2833</v>
      </c>
      <c r="D1143" s="75" t="s">
        <v>435</v>
      </c>
      <c r="E1143" s="103">
        <v>281.57</v>
      </c>
      <c r="F1143" s="103">
        <v>0</v>
      </c>
      <c r="G1143" s="103">
        <v>0</v>
      </c>
      <c r="H1143" s="103">
        <v>0</v>
      </c>
      <c r="I1143" s="103">
        <v>0</v>
      </c>
      <c r="J1143" s="133">
        <f t="shared" si="19"/>
        <v>281.57</v>
      </c>
      <c r="K1143" s="138" t="str">
        <f>IFERROR(VLOOKUP(C1143,'CEDARS School FRPL'!$C$4:$H$2392, 6, FALSE), "No")</f>
        <v>Yes</v>
      </c>
      <c r="L1143" s="97">
        <f>VLOOKUP($C1143,'CEDARS School FRPL'!$C$4:$G$2348,3,FALSE)</f>
        <v>0.72</v>
      </c>
      <c r="N1143" s="170"/>
      <c r="O1143" s="139"/>
    </row>
    <row r="1144" spans="1:15">
      <c r="A1144" s="78" t="s">
        <v>2294</v>
      </c>
      <c r="B1144" s="78" t="s">
        <v>2803</v>
      </c>
      <c r="C1144" s="3">
        <v>2969</v>
      </c>
      <c r="D1144" s="75" t="s">
        <v>436</v>
      </c>
      <c r="E1144" s="103">
        <v>323.61</v>
      </c>
      <c r="F1144" s="103">
        <v>0</v>
      </c>
      <c r="G1144" s="103">
        <v>0</v>
      </c>
      <c r="H1144" s="103">
        <v>0</v>
      </c>
      <c r="I1144" s="103">
        <v>0</v>
      </c>
      <c r="J1144" s="133">
        <f t="shared" si="19"/>
        <v>323.61</v>
      </c>
      <c r="K1144" s="138" t="str">
        <f>IFERROR(VLOOKUP(C1144,'CEDARS School FRPL'!$C$4:$H$2392, 6, FALSE), "No")</f>
        <v>Yes</v>
      </c>
      <c r="L1144" s="97">
        <f>VLOOKUP($C1144,'CEDARS School FRPL'!$C$4:$G$2348,3,FALSE)</f>
        <v>0.68100000000000005</v>
      </c>
      <c r="N1144" s="170"/>
      <c r="O1144" s="139"/>
    </row>
    <row r="1145" spans="1:15">
      <c r="A1145" s="78" t="s">
        <v>2294</v>
      </c>
      <c r="B1145" s="78" t="s">
        <v>2803</v>
      </c>
      <c r="C1145" s="3">
        <v>3021</v>
      </c>
      <c r="D1145" s="75" t="s">
        <v>438</v>
      </c>
      <c r="E1145" s="103">
        <v>319.68</v>
      </c>
      <c r="F1145" s="103">
        <v>0</v>
      </c>
      <c r="G1145" s="103">
        <v>0</v>
      </c>
      <c r="H1145" s="103">
        <v>0</v>
      </c>
      <c r="I1145" s="103">
        <v>0</v>
      </c>
      <c r="J1145" s="133">
        <f t="shared" si="19"/>
        <v>319.68</v>
      </c>
      <c r="K1145" s="138" t="str">
        <f>IFERROR(VLOOKUP(C1145,'CEDARS School FRPL'!$C$4:$H$2392, 6, FALSE), "No")</f>
        <v>Yes</v>
      </c>
      <c r="L1145" s="97">
        <f>VLOOKUP($C1145,'CEDARS School FRPL'!$C$4:$G$2348,3,FALSE)</f>
        <v>0.7893</v>
      </c>
      <c r="N1145" s="170"/>
      <c r="O1145" s="139"/>
    </row>
    <row r="1146" spans="1:15">
      <c r="A1146" s="78" t="s">
        <v>2294</v>
      </c>
      <c r="B1146" s="78" t="s">
        <v>2803</v>
      </c>
      <c r="C1146" s="3">
        <v>3153</v>
      </c>
      <c r="D1146" s="75" t="s">
        <v>441</v>
      </c>
      <c r="E1146" s="103">
        <v>368.29</v>
      </c>
      <c r="F1146" s="103">
        <v>0</v>
      </c>
      <c r="G1146" s="103">
        <v>0</v>
      </c>
      <c r="H1146" s="103">
        <v>0</v>
      </c>
      <c r="I1146" s="103">
        <v>0</v>
      </c>
      <c r="J1146" s="133">
        <f t="shared" si="19"/>
        <v>368.29</v>
      </c>
      <c r="K1146" s="138" t="str">
        <f>IFERROR(VLOOKUP(C1146,'CEDARS School FRPL'!$C$4:$H$2392, 6, FALSE), "No")</f>
        <v>Yes</v>
      </c>
      <c r="L1146" s="97">
        <f>VLOOKUP($C1146,'CEDARS School FRPL'!$C$4:$G$2348,3,FALSE)</f>
        <v>0.64629999999999999</v>
      </c>
      <c r="N1146" s="170"/>
      <c r="O1146" s="139"/>
    </row>
    <row r="1147" spans="1:15">
      <c r="A1147" s="78" t="s">
        <v>2294</v>
      </c>
      <c r="B1147" s="78" t="s">
        <v>2803</v>
      </c>
      <c r="C1147" s="3">
        <v>2970</v>
      </c>
      <c r="D1147" s="75" t="s">
        <v>437</v>
      </c>
      <c r="E1147" s="103">
        <v>226.81</v>
      </c>
      <c r="F1147" s="103">
        <v>0</v>
      </c>
      <c r="G1147" s="103">
        <v>0</v>
      </c>
      <c r="H1147" s="103">
        <v>0</v>
      </c>
      <c r="I1147" s="103">
        <v>0</v>
      </c>
      <c r="J1147" s="133">
        <f t="shared" si="19"/>
        <v>226.81</v>
      </c>
      <c r="K1147" s="138" t="str">
        <f>IFERROR(VLOOKUP(C1147,'CEDARS School FRPL'!$C$4:$H$2392, 6, FALSE), "No")</f>
        <v>Yes</v>
      </c>
      <c r="L1147" s="97">
        <f>VLOOKUP($C1147,'CEDARS School FRPL'!$C$4:$G$2348,3,FALSE)</f>
        <v>0.75880000000000003</v>
      </c>
      <c r="N1147" s="170"/>
      <c r="O1147" s="139"/>
    </row>
    <row r="1148" spans="1:15">
      <c r="A1148" s="78" t="s">
        <v>2294</v>
      </c>
      <c r="B1148" s="78" t="s">
        <v>2803</v>
      </c>
      <c r="C1148" s="3">
        <v>3215</v>
      </c>
      <c r="D1148" s="75" t="s">
        <v>442</v>
      </c>
      <c r="E1148" s="103">
        <v>1676.32</v>
      </c>
      <c r="F1148" s="103">
        <v>0</v>
      </c>
      <c r="G1148" s="103">
        <v>215.31</v>
      </c>
      <c r="H1148" s="103">
        <v>0</v>
      </c>
      <c r="I1148" s="103">
        <v>0</v>
      </c>
      <c r="J1148" s="133">
        <f t="shared" si="19"/>
        <v>1891.6299999999999</v>
      </c>
      <c r="K1148" s="138" t="str">
        <f>IFERROR(VLOOKUP(C1148,'CEDARS School FRPL'!$C$4:$H$2392, 6, FALSE), "No")</f>
        <v>Yes</v>
      </c>
      <c r="L1148" s="97">
        <f>VLOOKUP($C1148,'CEDARS School FRPL'!$C$4:$G$2348,3,FALSE)</f>
        <v>0.58879999999999999</v>
      </c>
      <c r="N1148" s="170"/>
      <c r="O1148" s="139"/>
    </row>
    <row r="1149" spans="1:15">
      <c r="A1149" s="78" t="s">
        <v>2294</v>
      </c>
      <c r="B1149" s="78" t="s">
        <v>2803</v>
      </c>
      <c r="C1149" s="3">
        <v>3779</v>
      </c>
      <c r="D1149" s="75" t="s">
        <v>443</v>
      </c>
      <c r="E1149" s="103">
        <v>278.75</v>
      </c>
      <c r="F1149" s="103">
        <v>0</v>
      </c>
      <c r="G1149" s="103">
        <v>0</v>
      </c>
      <c r="H1149" s="103">
        <v>0</v>
      </c>
      <c r="I1149" s="103">
        <v>0</v>
      </c>
      <c r="J1149" s="133">
        <f t="shared" si="19"/>
        <v>278.75</v>
      </c>
      <c r="K1149" s="138" t="str">
        <f>IFERROR(VLOOKUP(C1149,'CEDARS School FRPL'!$C$4:$H$2392, 6, FALSE), "No")</f>
        <v>Yes</v>
      </c>
      <c r="L1149" s="97">
        <f>VLOOKUP($C1149,'CEDARS School FRPL'!$C$4:$G$2348,3,FALSE)</f>
        <v>0.83289999999999997</v>
      </c>
      <c r="N1149" s="170"/>
      <c r="O1149" s="139"/>
    </row>
    <row r="1150" spans="1:15">
      <c r="A1150" s="78" t="s">
        <v>2294</v>
      </c>
      <c r="B1150" s="78" t="s">
        <v>2803</v>
      </c>
      <c r="C1150" s="3">
        <v>5251</v>
      </c>
      <c r="D1150" s="75" t="s">
        <v>445</v>
      </c>
      <c r="E1150" s="103">
        <v>452.9</v>
      </c>
      <c r="F1150" s="103">
        <v>0</v>
      </c>
      <c r="G1150" s="103">
        <v>0</v>
      </c>
      <c r="H1150" s="103">
        <v>0</v>
      </c>
      <c r="I1150" s="103">
        <v>0</v>
      </c>
      <c r="J1150" s="133">
        <f t="shared" si="19"/>
        <v>452.9</v>
      </c>
      <c r="K1150" s="138" t="str">
        <f>IFERROR(VLOOKUP(C1150,'CEDARS School FRPL'!$C$4:$H$2392, 6, FALSE), "No")</f>
        <v>Yes</v>
      </c>
      <c r="L1150" s="97">
        <f>VLOOKUP($C1150,'CEDARS School FRPL'!$C$4:$G$2348,3,FALSE)</f>
        <v>0.63629999999999998</v>
      </c>
      <c r="N1150" s="170"/>
      <c r="O1150" s="139"/>
    </row>
    <row r="1151" spans="1:15">
      <c r="A1151" s="78" t="s">
        <v>2294</v>
      </c>
      <c r="B1151" s="78" t="s">
        <v>2803</v>
      </c>
      <c r="C1151" s="3">
        <v>2832</v>
      </c>
      <c r="D1151" s="75" t="s">
        <v>434</v>
      </c>
      <c r="E1151" s="103">
        <v>391.13</v>
      </c>
      <c r="F1151" s="103">
        <v>0</v>
      </c>
      <c r="G1151" s="103">
        <v>0</v>
      </c>
      <c r="H1151" s="103">
        <v>0</v>
      </c>
      <c r="I1151" s="103">
        <v>0</v>
      </c>
      <c r="J1151" s="133">
        <f t="shared" si="19"/>
        <v>391.13</v>
      </c>
      <c r="K1151" s="138" t="str">
        <f>IFERROR(VLOOKUP(C1151,'CEDARS School FRPL'!$C$4:$H$2392, 6, FALSE), "No")</f>
        <v>Yes</v>
      </c>
      <c r="L1151" s="97">
        <f>VLOOKUP($C1151,'CEDARS School FRPL'!$C$4:$G$2348,3,FALSE)</f>
        <v>0.54290000000000005</v>
      </c>
      <c r="N1151" s="170"/>
      <c r="O1151" s="139"/>
    </row>
    <row r="1152" spans="1:15">
      <c r="A1152" s="78" t="s">
        <v>2294</v>
      </c>
      <c r="B1152" s="78" t="s">
        <v>2803</v>
      </c>
      <c r="C1152" s="3">
        <v>5173</v>
      </c>
      <c r="D1152" s="75" t="s">
        <v>444</v>
      </c>
      <c r="E1152" s="103">
        <v>346.61</v>
      </c>
      <c r="F1152" s="103">
        <v>0</v>
      </c>
      <c r="G1152" s="103">
        <v>0</v>
      </c>
      <c r="H1152" s="103">
        <v>0</v>
      </c>
      <c r="I1152" s="103">
        <v>0</v>
      </c>
      <c r="J1152" s="133">
        <f t="shared" si="19"/>
        <v>346.61</v>
      </c>
      <c r="K1152" s="138" t="str">
        <f>IFERROR(VLOOKUP(C1152,'CEDARS School FRPL'!$C$4:$H$2392, 6, FALSE), "No")</f>
        <v>No</v>
      </c>
      <c r="L1152" s="97">
        <f>VLOOKUP($C1152,'CEDARS School FRPL'!$C$4:$G$2348,3,FALSE)</f>
        <v>0.34870000000000001</v>
      </c>
      <c r="N1152" s="170"/>
      <c r="O1152" s="139"/>
    </row>
    <row r="1153" spans="1:15">
      <c r="A1153" t="s">
        <v>2294</v>
      </c>
      <c r="B1153" s="78" t="s">
        <v>2803</v>
      </c>
      <c r="C1153" s="3">
        <v>5323</v>
      </c>
      <c r="D1153" s="75" t="s">
        <v>447</v>
      </c>
      <c r="E1153" s="103">
        <v>0</v>
      </c>
      <c r="F1153" s="103">
        <v>0</v>
      </c>
      <c r="G1153" s="103">
        <v>1.43</v>
      </c>
      <c r="H1153" s="103">
        <v>65.98</v>
      </c>
      <c r="I1153" s="103">
        <v>0</v>
      </c>
      <c r="J1153" s="133">
        <f t="shared" si="19"/>
        <v>67.410000000000011</v>
      </c>
      <c r="K1153" s="138" t="str">
        <f>IFERROR(VLOOKUP(C1153,'CEDARS School FRPL'!$C$4:$H$2392, 6, FALSE), "No")</f>
        <v>Yes</v>
      </c>
      <c r="L1153" s="97">
        <f>VLOOKUP($C1153,'CEDARS School FRPL'!$C$4:$G$2348,3,FALSE)</f>
        <v>0.80959999999999999</v>
      </c>
      <c r="N1153" s="170"/>
      <c r="O1153" s="139"/>
    </row>
    <row r="1154" spans="1:15">
      <c r="A1154" s="78" t="s">
        <v>2294</v>
      </c>
      <c r="B1154" s="78" t="s">
        <v>2803</v>
      </c>
      <c r="C1154" s="3">
        <v>5726</v>
      </c>
      <c r="D1154" s="75" t="s">
        <v>3182</v>
      </c>
      <c r="E1154" s="103">
        <v>335.05</v>
      </c>
      <c r="F1154" s="103">
        <v>0</v>
      </c>
      <c r="G1154" s="103">
        <v>15.469999999999999</v>
      </c>
      <c r="H1154" s="103">
        <v>0</v>
      </c>
      <c r="I1154" s="103">
        <v>0</v>
      </c>
      <c r="J1154" s="133">
        <f t="shared" si="19"/>
        <v>350.52</v>
      </c>
      <c r="K1154" s="138" t="str">
        <f>IFERROR(VLOOKUP(C1154,'CEDARS School FRPL'!$C$4:$H$2392, 6, FALSE), "No")</f>
        <v>Yes</v>
      </c>
      <c r="L1154" s="97">
        <f>VLOOKUP($C1154,'CEDARS School FRPL'!$C$4:$G$2348,3,FALSE)</f>
        <v>0.64770000000000005</v>
      </c>
      <c r="N1154" s="170"/>
      <c r="O1154" s="139"/>
    </row>
    <row r="1155" spans="1:15">
      <c r="A1155" s="78" t="s">
        <v>2294</v>
      </c>
      <c r="B1155" s="78" t="s">
        <v>2803</v>
      </c>
      <c r="C1155" s="3">
        <v>5680</v>
      </c>
      <c r="D1155" s="75" t="s">
        <v>3183</v>
      </c>
      <c r="E1155" s="103">
        <v>436.19</v>
      </c>
      <c r="F1155" s="103">
        <v>14.43</v>
      </c>
      <c r="G1155" s="103">
        <v>0</v>
      </c>
      <c r="H1155" s="103">
        <v>0</v>
      </c>
      <c r="I1155" s="103">
        <v>0</v>
      </c>
      <c r="J1155" s="133">
        <f t="shared" si="19"/>
        <v>450.62</v>
      </c>
      <c r="K1155" s="138" t="str">
        <f>IFERROR(VLOOKUP(C1155,'CEDARS School FRPL'!$C$4:$H$2392, 6, FALSE), "No")</f>
        <v>No</v>
      </c>
      <c r="L1155" s="97">
        <f>VLOOKUP($C1155,'CEDARS School FRPL'!$C$4:$G$2348,3,FALSE)</f>
        <v>0.48780000000000001</v>
      </c>
      <c r="N1155" s="170"/>
      <c r="O1155" s="139"/>
    </row>
    <row r="1156" spans="1:15">
      <c r="A1156" s="78" t="s">
        <v>2365</v>
      </c>
      <c r="B1156" s="78" t="s">
        <v>2804</v>
      </c>
      <c r="C1156" s="3">
        <v>5415</v>
      </c>
      <c r="D1156" s="75" t="s">
        <v>1128</v>
      </c>
      <c r="E1156" s="103">
        <v>13.5</v>
      </c>
      <c r="F1156" s="103">
        <v>0</v>
      </c>
      <c r="G1156" s="103">
        <v>0</v>
      </c>
      <c r="H1156" s="103">
        <v>0</v>
      </c>
      <c r="I1156" s="103">
        <v>0</v>
      </c>
      <c r="J1156" s="133">
        <f t="shared" ref="J1156:J1219" si="20">SUM(E1156:I1156)</f>
        <v>13.5</v>
      </c>
      <c r="K1156" s="138" t="str">
        <f>IFERROR(VLOOKUP(C1156,'CEDARS School FRPL'!$C$4:$H$2392, 6, FALSE), "No")</f>
        <v>Yes</v>
      </c>
      <c r="L1156" s="97">
        <f>VLOOKUP($C1156,'CEDARS School FRPL'!$C$4:$G$2348,3,FALSE)</f>
        <v>0.81599999999999995</v>
      </c>
      <c r="N1156" s="170"/>
      <c r="O1156" s="139"/>
    </row>
    <row r="1157" spans="1:15">
      <c r="A1157" s="78" t="s">
        <v>2365</v>
      </c>
      <c r="B1157" s="78" t="s">
        <v>2804</v>
      </c>
      <c r="C1157" s="3">
        <v>2572</v>
      </c>
      <c r="D1157" s="75" t="s">
        <v>1126</v>
      </c>
      <c r="E1157" s="103">
        <v>315</v>
      </c>
      <c r="F1157" s="103">
        <v>0</v>
      </c>
      <c r="G1157" s="103">
        <v>0</v>
      </c>
      <c r="H1157" s="103">
        <v>0</v>
      </c>
      <c r="I1157" s="103">
        <v>0</v>
      </c>
      <c r="J1157" s="133">
        <f t="shared" si="20"/>
        <v>315</v>
      </c>
      <c r="K1157" s="138" t="str">
        <f>IFERROR(VLOOKUP(C1157,'CEDARS School FRPL'!$C$4:$H$2392, 6, FALSE), "No")</f>
        <v>Yes</v>
      </c>
      <c r="L1157" s="97">
        <f>VLOOKUP($C1157,'CEDARS School FRPL'!$C$4:$G$2348,3,FALSE)</f>
        <v>0.58540000000000003</v>
      </c>
      <c r="N1157" s="170"/>
      <c r="O1157" s="139"/>
    </row>
    <row r="1158" spans="1:15">
      <c r="A1158" s="78" t="s">
        <v>2365</v>
      </c>
      <c r="B1158" s="78" t="s">
        <v>2804</v>
      </c>
      <c r="C1158" s="3">
        <v>3238</v>
      </c>
      <c r="D1158" s="75" t="s">
        <v>1127</v>
      </c>
      <c r="E1158" s="103">
        <v>273.14999999999998</v>
      </c>
      <c r="F1158" s="103">
        <v>0</v>
      </c>
      <c r="G1158" s="103">
        <v>14.27</v>
      </c>
      <c r="H1158" s="103">
        <v>0</v>
      </c>
      <c r="I1158" s="103">
        <v>0</v>
      </c>
      <c r="J1158" s="133">
        <f t="shared" si="20"/>
        <v>287.41999999999996</v>
      </c>
      <c r="K1158" s="138" t="str">
        <f>IFERROR(VLOOKUP(C1158,'CEDARS School FRPL'!$C$4:$H$2392, 6, FALSE), "No")</f>
        <v>Yes</v>
      </c>
      <c r="L1158" s="97">
        <f>VLOOKUP($C1158,'CEDARS School FRPL'!$C$4:$G$2348,3,FALSE)</f>
        <v>0.57879999999999998</v>
      </c>
      <c r="N1158" s="170"/>
      <c r="O1158" s="139"/>
    </row>
    <row r="1159" spans="1:15">
      <c r="A1159" s="78" t="s">
        <v>2532</v>
      </c>
      <c r="B1159" s="78" t="s">
        <v>2805</v>
      </c>
      <c r="C1159" s="3">
        <v>2506</v>
      </c>
      <c r="D1159" s="75" t="s">
        <v>2227</v>
      </c>
      <c r="E1159" s="103">
        <v>448.86</v>
      </c>
      <c r="F1159" s="103">
        <v>0</v>
      </c>
      <c r="G1159" s="103">
        <v>0</v>
      </c>
      <c r="H1159" s="103">
        <v>0</v>
      </c>
      <c r="I1159" s="103">
        <v>0</v>
      </c>
      <c r="J1159" s="133">
        <f t="shared" si="20"/>
        <v>448.86</v>
      </c>
      <c r="K1159" s="138" t="str">
        <f>IFERROR(VLOOKUP(C1159,'CEDARS School FRPL'!$C$4:$H$2392, 6, FALSE), "No")</f>
        <v>Yes</v>
      </c>
      <c r="L1159" s="97">
        <f>VLOOKUP($C1159,'CEDARS School FRPL'!$C$4:$G$2348,3,FALSE)</f>
        <v>0.87129999999999996</v>
      </c>
      <c r="N1159" s="170"/>
      <c r="O1159" s="139"/>
    </row>
    <row r="1160" spans="1:15">
      <c r="A1160" s="78" t="s">
        <v>2532</v>
      </c>
      <c r="B1160" s="78" t="s">
        <v>2805</v>
      </c>
      <c r="C1160" s="3">
        <v>2389</v>
      </c>
      <c r="D1160" s="75" t="s">
        <v>2226</v>
      </c>
      <c r="E1160" s="103">
        <v>140.71</v>
      </c>
      <c r="F1160" s="103">
        <v>0</v>
      </c>
      <c r="G1160" s="103">
        <v>0</v>
      </c>
      <c r="H1160" s="103">
        <v>0</v>
      </c>
      <c r="I1160" s="103">
        <v>0</v>
      </c>
      <c r="J1160" s="133">
        <f t="shared" si="20"/>
        <v>140.71</v>
      </c>
      <c r="K1160" s="138" t="str">
        <f>IFERROR(VLOOKUP(C1160,'CEDARS School FRPL'!$C$4:$H$2392, 6, FALSE), "No")</f>
        <v>Yes</v>
      </c>
      <c r="L1160" s="97">
        <f>VLOOKUP($C1160,'CEDARS School FRPL'!$C$4:$G$2348,3,FALSE)</f>
        <v>0.97360000000000002</v>
      </c>
      <c r="N1160" s="170"/>
      <c r="O1160" s="139"/>
    </row>
    <row r="1161" spans="1:15">
      <c r="A1161" s="78" t="s">
        <v>2532</v>
      </c>
      <c r="B1161" s="78" t="s">
        <v>2805</v>
      </c>
      <c r="C1161" s="3">
        <v>2532</v>
      </c>
      <c r="D1161" s="75" t="s">
        <v>2228</v>
      </c>
      <c r="E1161" s="103">
        <v>265.74</v>
      </c>
      <c r="F1161" s="103">
        <v>0</v>
      </c>
      <c r="G1161" s="103">
        <v>0</v>
      </c>
      <c r="H1161" s="103">
        <v>12</v>
      </c>
      <c r="I1161" s="103">
        <v>0</v>
      </c>
      <c r="J1161" s="133">
        <f t="shared" si="20"/>
        <v>277.74</v>
      </c>
      <c r="K1161" s="138" t="str">
        <f>IFERROR(VLOOKUP(C1161,'CEDARS School FRPL'!$C$4:$H$2392, 6, FALSE), "No")</f>
        <v>Yes</v>
      </c>
      <c r="L1161" s="97">
        <f>VLOOKUP($C1161,'CEDARS School FRPL'!$C$4:$G$2348,3,FALSE)</f>
        <v>0.96899999999999997</v>
      </c>
      <c r="N1161" s="170"/>
      <c r="O1161" s="139"/>
    </row>
    <row r="1162" spans="1:15">
      <c r="A1162" s="78" t="s">
        <v>2503</v>
      </c>
      <c r="B1162" s="78" t="s">
        <v>2806</v>
      </c>
      <c r="C1162" s="3">
        <v>2585</v>
      </c>
      <c r="D1162" s="75" t="s">
        <v>2096</v>
      </c>
      <c r="E1162" s="103">
        <v>187.14</v>
      </c>
      <c r="F1162" s="103">
        <v>0</v>
      </c>
      <c r="G1162" s="103">
        <v>0</v>
      </c>
      <c r="H1162" s="103">
        <v>0</v>
      </c>
      <c r="I1162" s="103">
        <v>0</v>
      </c>
      <c r="J1162" s="133">
        <f t="shared" si="20"/>
        <v>187.14</v>
      </c>
      <c r="K1162" s="138" t="str">
        <f>IFERROR(VLOOKUP(C1162,'CEDARS School FRPL'!$C$4:$H$2392, 6, FALSE), "No")</f>
        <v>Yes</v>
      </c>
      <c r="L1162" s="97">
        <f>VLOOKUP($C1162,'CEDARS School FRPL'!$C$4:$G$2348,3,FALSE)</f>
        <v>0.49790000000000001</v>
      </c>
      <c r="N1162" s="170"/>
      <c r="O1162" s="139"/>
    </row>
    <row r="1163" spans="1:15">
      <c r="A1163" s="78" t="s">
        <v>2503</v>
      </c>
      <c r="B1163" s="78" t="s">
        <v>2806</v>
      </c>
      <c r="C1163" s="3">
        <v>3365</v>
      </c>
      <c r="D1163" s="75" t="s">
        <v>2098</v>
      </c>
      <c r="E1163" s="103">
        <v>292.14</v>
      </c>
      <c r="F1163" s="103">
        <v>0</v>
      </c>
      <c r="G1163" s="103">
        <v>0</v>
      </c>
      <c r="H1163" s="103">
        <v>0</v>
      </c>
      <c r="I1163" s="103">
        <v>0</v>
      </c>
      <c r="J1163" s="133">
        <f t="shared" si="20"/>
        <v>292.14</v>
      </c>
      <c r="K1163" s="138" t="str">
        <f>IFERROR(VLOOKUP(C1163,'CEDARS School FRPL'!$C$4:$H$2392, 6, FALSE), "No")</f>
        <v>No</v>
      </c>
      <c r="L1163" s="97">
        <f>VLOOKUP($C1163,'CEDARS School FRPL'!$C$4:$G$2348,3,FALSE)</f>
        <v>0.3594</v>
      </c>
      <c r="N1163" s="170"/>
      <c r="O1163" s="139"/>
    </row>
    <row r="1164" spans="1:15">
      <c r="A1164" s="78" t="s">
        <v>2503</v>
      </c>
      <c r="B1164" s="78" t="s">
        <v>2806</v>
      </c>
      <c r="C1164" s="3">
        <v>4533</v>
      </c>
      <c r="D1164" s="75" t="s">
        <v>2099</v>
      </c>
      <c r="E1164" s="103">
        <v>338.82</v>
      </c>
      <c r="F1164" s="103">
        <v>0</v>
      </c>
      <c r="G1164" s="103">
        <v>0</v>
      </c>
      <c r="H1164" s="103">
        <v>0</v>
      </c>
      <c r="I1164" s="103">
        <v>0</v>
      </c>
      <c r="J1164" s="133">
        <f t="shared" si="20"/>
        <v>338.82</v>
      </c>
      <c r="K1164" s="138" t="str">
        <f>IFERROR(VLOOKUP(C1164,'CEDARS School FRPL'!$C$4:$H$2392, 6, FALSE), "No")</f>
        <v>Yes</v>
      </c>
      <c r="L1164" s="97">
        <f>VLOOKUP($C1164,'CEDARS School FRPL'!$C$4:$G$2348,3,FALSE)</f>
        <v>0.71660000000000001</v>
      </c>
      <c r="N1164" s="170"/>
      <c r="O1164" s="139"/>
    </row>
    <row r="1165" spans="1:15">
      <c r="A1165" s="78" t="s">
        <v>2503</v>
      </c>
      <c r="B1165" s="78" t="s">
        <v>2806</v>
      </c>
      <c r="C1165" s="3">
        <v>5112</v>
      </c>
      <c r="D1165" s="75" t="s">
        <v>2100</v>
      </c>
      <c r="E1165" s="103">
        <v>25.81</v>
      </c>
      <c r="F1165" s="103">
        <v>0</v>
      </c>
      <c r="G1165" s="103">
        <v>0</v>
      </c>
      <c r="H1165" s="103">
        <v>0</v>
      </c>
      <c r="I1165" s="103">
        <v>0</v>
      </c>
      <c r="J1165" s="133">
        <f t="shared" si="20"/>
        <v>25.81</v>
      </c>
      <c r="K1165" s="138" t="str">
        <f>IFERROR(VLOOKUP(C1165,'CEDARS School FRPL'!$C$4:$H$2392, 6, FALSE), "No")</f>
        <v>Yes</v>
      </c>
      <c r="L1165" s="97">
        <f>VLOOKUP($C1165,'CEDARS School FRPL'!$C$4:$G$2348,3,FALSE)</f>
        <v>0.5716</v>
      </c>
      <c r="N1165" s="170"/>
      <c r="O1165" s="139"/>
    </row>
    <row r="1166" spans="1:15">
      <c r="A1166" s="78" t="s">
        <v>2503</v>
      </c>
      <c r="B1166" s="78" t="s">
        <v>2806</v>
      </c>
      <c r="C1166" s="3">
        <v>3003</v>
      </c>
      <c r="D1166" s="75" t="s">
        <v>2097</v>
      </c>
      <c r="E1166" s="103">
        <v>247.86</v>
      </c>
      <c r="F1166" s="103">
        <v>0</v>
      </c>
      <c r="G1166" s="103">
        <v>1.5</v>
      </c>
      <c r="H1166" s="103">
        <v>0</v>
      </c>
      <c r="I1166" s="103">
        <v>0</v>
      </c>
      <c r="J1166" s="133">
        <f t="shared" si="20"/>
        <v>249.36</v>
      </c>
      <c r="K1166" s="138" t="str">
        <f>IFERROR(VLOOKUP(C1166,'CEDARS School FRPL'!$C$4:$H$2392, 6, FALSE), "No")</f>
        <v>Yes</v>
      </c>
      <c r="L1166" s="97">
        <f>VLOOKUP($C1166,'CEDARS School FRPL'!$C$4:$G$2348,3,FALSE)</f>
        <v>0.54069999999999996</v>
      </c>
      <c r="N1166" s="170"/>
      <c r="O1166" s="139"/>
    </row>
    <row r="1167" spans="1:15">
      <c r="A1167" s="78" t="s">
        <v>2503</v>
      </c>
      <c r="B1167" s="78" t="s">
        <v>2806</v>
      </c>
      <c r="C1167" s="3">
        <v>2343</v>
      </c>
      <c r="D1167" s="75" t="s">
        <v>2095</v>
      </c>
      <c r="E1167" s="103">
        <v>416.9</v>
      </c>
      <c r="F1167" s="103">
        <v>0</v>
      </c>
      <c r="G1167" s="103">
        <v>36.1</v>
      </c>
      <c r="H1167" s="103">
        <v>19.420000000000002</v>
      </c>
      <c r="I1167" s="103">
        <v>0</v>
      </c>
      <c r="J1167" s="133">
        <f t="shared" si="20"/>
        <v>472.42</v>
      </c>
      <c r="K1167" s="138" t="str">
        <f>IFERROR(VLOOKUP(C1167,'CEDARS School FRPL'!$C$4:$H$2392, 6, FALSE), "No")</f>
        <v>No</v>
      </c>
      <c r="L1167" s="97">
        <f>VLOOKUP($C1167,'CEDARS School FRPL'!$C$4:$G$2348,3,FALSE)</f>
        <v>0.46100000000000002</v>
      </c>
      <c r="N1167" s="170"/>
      <c r="O1167" s="139"/>
    </row>
    <row r="1168" spans="1:15">
      <c r="A1168" s="78" t="s">
        <v>2436</v>
      </c>
      <c r="B1168" s="78" t="s">
        <v>2807</v>
      </c>
      <c r="C1168" s="3">
        <v>3459</v>
      </c>
      <c r="D1168" s="75" t="s">
        <v>1568</v>
      </c>
      <c r="E1168" s="103">
        <v>66.14</v>
      </c>
      <c r="F1168" s="103">
        <v>0</v>
      </c>
      <c r="G1168" s="103">
        <v>0</v>
      </c>
      <c r="H1168" s="103">
        <v>0</v>
      </c>
      <c r="I1168" s="103">
        <v>0</v>
      </c>
      <c r="J1168" s="133">
        <f t="shared" si="20"/>
        <v>66.14</v>
      </c>
      <c r="K1168" s="138" t="str">
        <f>IFERROR(VLOOKUP(C1168,'CEDARS School FRPL'!$C$4:$H$2392, 6, FALSE), "No")</f>
        <v>No</v>
      </c>
      <c r="L1168" s="97">
        <f>VLOOKUP($C1168,'CEDARS School FRPL'!$C$4:$G$2348,3,FALSE)</f>
        <v>0.30209999999999998</v>
      </c>
      <c r="N1168" s="170"/>
      <c r="O1168" s="139"/>
    </row>
    <row r="1169" spans="1:15">
      <c r="A1169" s="78" t="s">
        <v>2434</v>
      </c>
      <c r="B1169" s="78" t="s">
        <v>2808</v>
      </c>
      <c r="C1169" s="3">
        <v>5625</v>
      </c>
      <c r="D1169" s="75" t="s">
        <v>3061</v>
      </c>
      <c r="E1169" s="103">
        <v>150.22</v>
      </c>
      <c r="F1169" s="103">
        <v>0</v>
      </c>
      <c r="G1169" s="103">
        <v>0.68</v>
      </c>
      <c r="H1169" s="103">
        <v>0</v>
      </c>
      <c r="I1169" s="103">
        <v>0</v>
      </c>
      <c r="J1169" s="133">
        <f t="shared" si="20"/>
        <v>150.9</v>
      </c>
      <c r="K1169" s="138" t="str">
        <f>IFERROR(VLOOKUP(C1169,'CEDARS School FRPL'!$C$4:$H$2392, 6, FALSE), "No")</f>
        <v>Yes</v>
      </c>
      <c r="L1169" s="97">
        <f>VLOOKUP($C1169,'CEDARS School FRPL'!$C$4:$G$2348,3,FALSE)</f>
        <v>0.69410000000000005</v>
      </c>
      <c r="N1169" s="170"/>
      <c r="O1169" s="139"/>
    </row>
    <row r="1170" spans="1:15">
      <c r="A1170" s="78" t="s">
        <v>2434</v>
      </c>
      <c r="B1170" s="78" t="s">
        <v>2808</v>
      </c>
      <c r="C1170" s="3">
        <v>4329</v>
      </c>
      <c r="D1170" s="75" t="s">
        <v>3062</v>
      </c>
      <c r="E1170" s="103">
        <v>433.29</v>
      </c>
      <c r="F1170" s="103">
        <v>10.14</v>
      </c>
      <c r="G1170" s="103">
        <v>0</v>
      </c>
      <c r="H1170" s="103">
        <v>0</v>
      </c>
      <c r="I1170" s="103">
        <v>0</v>
      </c>
      <c r="J1170" s="133">
        <f t="shared" si="20"/>
        <v>443.43</v>
      </c>
      <c r="K1170" s="138" t="str">
        <f>IFERROR(VLOOKUP(C1170,'CEDARS School FRPL'!$C$4:$H$2392, 6, FALSE), "No")</f>
        <v>Yes</v>
      </c>
      <c r="L1170" s="97">
        <f>VLOOKUP($C1170,'CEDARS School FRPL'!$C$4:$G$2348,3,FALSE)</f>
        <v>0.70540000000000003</v>
      </c>
      <c r="N1170" s="170"/>
      <c r="O1170" s="139"/>
    </row>
    <row r="1171" spans="1:15">
      <c r="A1171" s="78" t="s">
        <v>2434</v>
      </c>
      <c r="B1171" s="78" t="s">
        <v>2808</v>
      </c>
      <c r="C1171" s="3">
        <v>5589</v>
      </c>
      <c r="D1171" s="75" t="s">
        <v>3005</v>
      </c>
      <c r="E1171" s="103">
        <v>489.2</v>
      </c>
      <c r="F1171" s="103">
        <v>17.29</v>
      </c>
      <c r="G1171" s="103">
        <v>0</v>
      </c>
      <c r="H1171" s="103">
        <v>0</v>
      </c>
      <c r="I1171" s="103">
        <v>0</v>
      </c>
      <c r="J1171" s="133">
        <f t="shared" si="20"/>
        <v>506.49</v>
      </c>
      <c r="K1171" s="138" t="str">
        <f>IFERROR(VLOOKUP(C1171,'CEDARS School FRPL'!$C$4:$H$2392, 6, FALSE), "No")</f>
        <v>Yes</v>
      </c>
      <c r="L1171" s="97">
        <f>VLOOKUP($C1171,'CEDARS School FRPL'!$C$4:$G$2348,3,FALSE)</f>
        <v>0.6472</v>
      </c>
      <c r="N1171" s="170"/>
      <c r="O1171" s="139"/>
    </row>
    <row r="1172" spans="1:15">
      <c r="A1172" s="78" t="s">
        <v>2434</v>
      </c>
      <c r="B1172" s="78" t="s">
        <v>2808</v>
      </c>
      <c r="C1172" s="3">
        <v>3183</v>
      </c>
      <c r="D1172" s="75" t="s">
        <v>77</v>
      </c>
      <c r="E1172" s="103">
        <v>455.73</v>
      </c>
      <c r="F1172" s="103">
        <v>16.29</v>
      </c>
      <c r="G1172" s="103">
        <v>0</v>
      </c>
      <c r="H1172" s="103">
        <v>0</v>
      </c>
      <c r="I1172" s="103">
        <v>0</v>
      </c>
      <c r="J1172" s="133">
        <f t="shared" si="20"/>
        <v>472.02000000000004</v>
      </c>
      <c r="K1172" s="138" t="str">
        <f>IFERROR(VLOOKUP(C1172,'CEDARS School FRPL'!$C$4:$H$2392, 6, FALSE), "No")</f>
        <v>Yes</v>
      </c>
      <c r="L1172" s="97">
        <f>VLOOKUP($C1172,'CEDARS School FRPL'!$C$4:$G$2348,3,FALSE)</f>
        <v>0.60219999999999996</v>
      </c>
      <c r="N1172" s="170"/>
      <c r="O1172" s="139"/>
    </row>
    <row r="1173" spans="1:15">
      <c r="A1173" s="78" t="s">
        <v>2434</v>
      </c>
      <c r="B1173" s="78" t="s">
        <v>2808</v>
      </c>
      <c r="C1173" s="3">
        <v>3821</v>
      </c>
      <c r="D1173" s="75" t="s">
        <v>1559</v>
      </c>
      <c r="E1173" s="103">
        <v>680.35</v>
      </c>
      <c r="F1173" s="103">
        <v>0</v>
      </c>
      <c r="G1173" s="103">
        <v>0</v>
      </c>
      <c r="H1173" s="103">
        <v>0</v>
      </c>
      <c r="I1173" s="103">
        <v>0</v>
      </c>
      <c r="J1173" s="133">
        <f t="shared" si="20"/>
        <v>680.35</v>
      </c>
      <c r="K1173" s="138" t="str">
        <f>IFERROR(VLOOKUP(C1173,'CEDARS School FRPL'!$C$4:$H$2392, 6, FALSE), "No")</f>
        <v>Yes</v>
      </c>
      <c r="L1173" s="97">
        <f>VLOOKUP($C1173,'CEDARS School FRPL'!$C$4:$G$2348,3,FALSE)</f>
        <v>0.73519999999999996</v>
      </c>
      <c r="N1173" s="170"/>
      <c r="O1173" s="139"/>
    </row>
    <row r="1174" spans="1:15">
      <c r="A1174" s="78" t="s">
        <v>2434</v>
      </c>
      <c r="B1174" s="78" t="s">
        <v>2808</v>
      </c>
      <c r="C1174" s="3">
        <v>4013</v>
      </c>
      <c r="D1174" s="75" t="s">
        <v>1561</v>
      </c>
      <c r="E1174" s="103">
        <v>362.71</v>
      </c>
      <c r="F1174" s="103">
        <v>16.29</v>
      </c>
      <c r="G1174" s="103">
        <v>0</v>
      </c>
      <c r="H1174" s="103">
        <v>0</v>
      </c>
      <c r="I1174" s="103">
        <v>0</v>
      </c>
      <c r="J1174" s="133">
        <f t="shared" si="20"/>
        <v>379</v>
      </c>
      <c r="K1174" s="138" t="str">
        <f>IFERROR(VLOOKUP(C1174,'CEDARS School FRPL'!$C$4:$H$2392, 6, FALSE), "No")</f>
        <v>Yes</v>
      </c>
      <c r="L1174" s="97">
        <f>VLOOKUP($C1174,'CEDARS School FRPL'!$C$4:$G$2348,3,FALSE)</f>
        <v>0.62</v>
      </c>
      <c r="N1174" s="170"/>
      <c r="O1174" s="139"/>
    </row>
    <row r="1175" spans="1:15">
      <c r="A1175" s="78" t="s">
        <v>2434</v>
      </c>
      <c r="B1175" s="78" t="s">
        <v>2808</v>
      </c>
      <c r="C1175" s="3">
        <v>3001</v>
      </c>
      <c r="D1175" s="75" t="s">
        <v>1558</v>
      </c>
      <c r="E1175" s="103">
        <v>498.43</v>
      </c>
      <c r="F1175" s="103">
        <v>21.43</v>
      </c>
      <c r="G1175" s="103">
        <v>0</v>
      </c>
      <c r="H1175" s="103">
        <v>0</v>
      </c>
      <c r="I1175" s="103">
        <v>0</v>
      </c>
      <c r="J1175" s="133">
        <f t="shared" si="20"/>
        <v>519.86</v>
      </c>
      <c r="K1175" s="138" t="str">
        <f>IFERROR(VLOOKUP(C1175,'CEDARS School FRPL'!$C$4:$H$2392, 6, FALSE), "No")</f>
        <v>Yes</v>
      </c>
      <c r="L1175" s="97">
        <f>VLOOKUP($C1175,'CEDARS School FRPL'!$C$4:$G$2348,3,FALSE)</f>
        <v>0.59309999999999996</v>
      </c>
      <c r="N1175" s="170"/>
      <c r="O1175" s="139"/>
    </row>
    <row r="1176" spans="1:15">
      <c r="A1176" s="78" t="s">
        <v>2434</v>
      </c>
      <c r="B1176" s="78" t="s">
        <v>2808</v>
      </c>
      <c r="C1176" s="3">
        <v>4511</v>
      </c>
      <c r="D1176" s="75" t="s">
        <v>1562</v>
      </c>
      <c r="E1176" s="103">
        <v>593.12</v>
      </c>
      <c r="F1176" s="103">
        <v>0</v>
      </c>
      <c r="G1176" s="103">
        <v>0</v>
      </c>
      <c r="H1176" s="103">
        <v>0</v>
      </c>
      <c r="I1176" s="103">
        <v>0</v>
      </c>
      <c r="J1176" s="133">
        <f t="shared" si="20"/>
        <v>593.12</v>
      </c>
      <c r="K1176" s="138" t="str">
        <f>IFERROR(VLOOKUP(C1176,'CEDARS School FRPL'!$C$4:$H$2392, 6, FALSE), "No")</f>
        <v>Yes</v>
      </c>
      <c r="L1176" s="97">
        <f>VLOOKUP($C1176,'CEDARS School FRPL'!$C$4:$G$2348,3,FALSE)</f>
        <v>0.71</v>
      </c>
      <c r="N1176" s="170"/>
      <c r="O1176" s="139"/>
    </row>
    <row r="1177" spans="1:15">
      <c r="A1177" s="78" t="s">
        <v>2434</v>
      </c>
      <c r="B1177" s="78" t="s">
        <v>2808</v>
      </c>
      <c r="C1177" s="3">
        <v>2295</v>
      </c>
      <c r="D1177" s="75" t="s">
        <v>1557</v>
      </c>
      <c r="E1177" s="103">
        <v>1781.3</v>
      </c>
      <c r="F1177" s="103">
        <v>0</v>
      </c>
      <c r="G1177" s="103">
        <v>128.09</v>
      </c>
      <c r="H1177" s="103">
        <v>0</v>
      </c>
      <c r="I1177" s="103">
        <v>0</v>
      </c>
      <c r="J1177" s="133">
        <f t="shared" si="20"/>
        <v>1909.3899999999999</v>
      </c>
      <c r="K1177" s="138" t="str">
        <f>IFERROR(VLOOKUP(C1177,'CEDARS School FRPL'!$C$4:$H$2392, 6, FALSE), "No")</f>
        <v>Yes</v>
      </c>
      <c r="L1177" s="97">
        <f>VLOOKUP($C1177,'CEDARS School FRPL'!$C$4:$G$2348,3,FALSE)</f>
        <v>0.6431</v>
      </c>
      <c r="N1177" s="170"/>
      <c r="O1177" s="139"/>
    </row>
    <row r="1178" spans="1:15">
      <c r="A1178" t="s">
        <v>2434</v>
      </c>
      <c r="B1178" s="78" t="s">
        <v>2808</v>
      </c>
      <c r="C1178" s="3">
        <v>5449</v>
      </c>
      <c r="D1178" s="75" t="s">
        <v>1563</v>
      </c>
      <c r="E1178" s="103">
        <v>0</v>
      </c>
      <c r="F1178" s="103">
        <v>0</v>
      </c>
      <c r="G1178" s="103">
        <v>0</v>
      </c>
      <c r="H1178" s="103">
        <v>50.43</v>
      </c>
      <c r="I1178" s="103">
        <v>0</v>
      </c>
      <c r="J1178" s="133">
        <f t="shared" si="20"/>
        <v>50.43</v>
      </c>
      <c r="K1178" s="138" t="str">
        <f>IFERROR(VLOOKUP(C1178,'CEDARS School FRPL'!$C$4:$H$2392, 6, FALSE), "No")</f>
        <v>Yes</v>
      </c>
      <c r="L1178" s="97">
        <f>VLOOKUP($C1178,'CEDARS School FRPL'!$C$4:$G$2348,3,FALSE)</f>
        <v>0.53169999999999995</v>
      </c>
      <c r="N1178" s="170"/>
      <c r="O1178" s="139"/>
    </row>
    <row r="1179" spans="1:15">
      <c r="A1179" s="78" t="s">
        <v>2434</v>
      </c>
      <c r="B1179" s="78" t="s">
        <v>2808</v>
      </c>
      <c r="C1179" s="3">
        <v>3829</v>
      </c>
      <c r="D1179" s="75" t="s">
        <v>1560</v>
      </c>
      <c r="E1179" s="103">
        <v>36.049999999999997</v>
      </c>
      <c r="F1179" s="103">
        <v>0</v>
      </c>
      <c r="G1179" s="103">
        <v>0</v>
      </c>
      <c r="H1179" s="103">
        <v>0</v>
      </c>
      <c r="I1179" s="103">
        <v>0</v>
      </c>
      <c r="J1179" s="133">
        <f t="shared" si="20"/>
        <v>36.049999999999997</v>
      </c>
      <c r="K1179" s="138" t="str">
        <f>IFERROR(VLOOKUP(C1179,'CEDARS School FRPL'!$C$4:$H$2392, 6, FALSE), "No")</f>
        <v>Yes</v>
      </c>
      <c r="L1179" s="97">
        <f>VLOOKUP($C1179,'CEDARS School FRPL'!$C$4:$G$2348,3,FALSE)</f>
        <v>0.5333</v>
      </c>
      <c r="M1179" s="97"/>
      <c r="N1179" s="170"/>
      <c r="O1179" s="139"/>
    </row>
    <row r="1180" spans="1:15">
      <c r="A1180" s="78" t="s">
        <v>2434</v>
      </c>
      <c r="B1180" s="78" t="s">
        <v>2808</v>
      </c>
      <c r="C1180" s="3">
        <v>5960</v>
      </c>
      <c r="D1180" s="75" t="s">
        <v>1564</v>
      </c>
      <c r="E1180" s="103">
        <v>310.95</v>
      </c>
      <c r="F1180" s="103">
        <v>0</v>
      </c>
      <c r="G1180" s="103">
        <v>0</v>
      </c>
      <c r="H1180" s="103">
        <v>0</v>
      </c>
      <c r="I1180" s="103">
        <v>0</v>
      </c>
      <c r="J1180" s="133">
        <f t="shared" si="20"/>
        <v>310.95</v>
      </c>
      <c r="K1180" s="138" t="str">
        <f>IFERROR(VLOOKUP(C1180,'CEDARS School FRPL'!$C$4:$H$2392, 6, FALSE), "No")</f>
        <v>No</v>
      </c>
      <c r="L1180" s="97">
        <f>VLOOKUP($C1180,'CEDARS School FRPL'!$C$4:$G$2348,3,FALSE)</f>
        <v>0.18010000000000001</v>
      </c>
      <c r="N1180" s="170"/>
      <c r="O1180" s="139"/>
    </row>
    <row r="1181" spans="1:15">
      <c r="A1181" s="78" t="s">
        <v>2434</v>
      </c>
      <c r="B1181" s="78" t="s">
        <v>2808</v>
      </c>
      <c r="C1181" s="3">
        <v>1992</v>
      </c>
      <c r="D1181" s="75" t="s">
        <v>2809</v>
      </c>
      <c r="E1181" s="103">
        <v>226.35</v>
      </c>
      <c r="F1181" s="103">
        <v>0</v>
      </c>
      <c r="G1181" s="103">
        <v>0</v>
      </c>
      <c r="H1181" s="103">
        <v>0</v>
      </c>
      <c r="I1181" s="103">
        <v>0</v>
      </c>
      <c r="J1181" s="133">
        <f t="shared" si="20"/>
        <v>226.35</v>
      </c>
      <c r="K1181" s="138" t="str">
        <f>IFERROR(VLOOKUP(C1181,'CEDARS School FRPL'!$C$4:$H$2392, 6, FALSE), "No")</f>
        <v>No</v>
      </c>
      <c r="L1181" s="97">
        <f>VLOOKUP($C1181,'CEDARS School FRPL'!$C$4:$G$2348,3,FALSE)</f>
        <v>0.24540000000000001</v>
      </c>
      <c r="N1181" s="170"/>
      <c r="O1181" s="139"/>
    </row>
    <row r="1182" spans="1:15">
      <c r="A1182" s="78" t="s">
        <v>2434</v>
      </c>
      <c r="B1182" s="78" t="s">
        <v>2808</v>
      </c>
      <c r="C1182" s="3">
        <v>2880</v>
      </c>
      <c r="D1182" s="75" t="s">
        <v>40</v>
      </c>
      <c r="E1182" s="103">
        <v>332.07</v>
      </c>
      <c r="F1182" s="103">
        <v>9.57</v>
      </c>
      <c r="G1182" s="103">
        <v>0</v>
      </c>
      <c r="H1182" s="103">
        <v>0</v>
      </c>
      <c r="I1182" s="103">
        <v>0</v>
      </c>
      <c r="J1182" s="133">
        <f t="shared" si="20"/>
        <v>341.64</v>
      </c>
      <c r="K1182" s="138" t="str">
        <f>IFERROR(VLOOKUP(C1182,'CEDARS School FRPL'!$C$4:$H$2392, 6, FALSE), "No")</f>
        <v>Yes</v>
      </c>
      <c r="L1182" s="97">
        <f>VLOOKUP($C1182,'CEDARS School FRPL'!$C$4:$G$2348,3,FALSE)</f>
        <v>0.73480000000000001</v>
      </c>
      <c r="N1182" s="170"/>
      <c r="O1182" s="139"/>
    </row>
    <row r="1183" spans="1:15">
      <c r="A1183" s="78" t="s">
        <v>2339</v>
      </c>
      <c r="B1183" s="78" t="s">
        <v>2810</v>
      </c>
      <c r="C1183" s="3">
        <v>1986</v>
      </c>
      <c r="D1183" s="75" t="s">
        <v>1003</v>
      </c>
      <c r="E1183" s="103">
        <v>540.23</v>
      </c>
      <c r="F1183" s="103">
        <v>0</v>
      </c>
      <c r="G1183" s="103">
        <v>0.57999999999999996</v>
      </c>
      <c r="H1183" s="103">
        <v>0</v>
      </c>
      <c r="I1183" s="103">
        <v>0</v>
      </c>
      <c r="J1183" s="133">
        <f t="shared" si="20"/>
        <v>540.81000000000006</v>
      </c>
      <c r="K1183" s="138" t="str">
        <f>IFERROR(VLOOKUP(C1183,'CEDARS School FRPL'!$C$4:$H$2392, 6, FALSE), "No")</f>
        <v>Yes</v>
      </c>
      <c r="L1183" s="97">
        <f>VLOOKUP($C1183,'CEDARS School FRPL'!$C$4:$G$2348,3,FALSE)</f>
        <v>0.75219999999999998</v>
      </c>
      <c r="N1183" s="170"/>
      <c r="O1183" s="139"/>
    </row>
    <row r="1184" spans="1:15">
      <c r="A1184" s="78" t="s">
        <v>2441</v>
      </c>
      <c r="B1184" s="78" t="s">
        <v>2811</v>
      </c>
      <c r="C1184" s="3">
        <v>4247</v>
      </c>
      <c r="D1184" s="75" t="s">
        <v>1616</v>
      </c>
      <c r="E1184" s="103">
        <v>169.48</v>
      </c>
      <c r="F1184" s="103">
        <v>0</v>
      </c>
      <c r="G1184" s="103">
        <v>0.59000000000000008</v>
      </c>
      <c r="H1184" s="103">
        <v>0</v>
      </c>
      <c r="I1184" s="103">
        <v>0</v>
      </c>
      <c r="J1184" s="133">
        <f t="shared" si="20"/>
        <v>170.07</v>
      </c>
      <c r="K1184" s="138" t="str">
        <f>IFERROR(VLOOKUP(C1184,'CEDARS School FRPL'!$C$4:$H$2392, 6, FALSE), "No")</f>
        <v>Yes</v>
      </c>
      <c r="L1184" s="97">
        <f>VLOOKUP($C1184,'CEDARS School FRPL'!$C$4:$G$2348,3,FALSE)</f>
        <v>0.70789999999999997</v>
      </c>
      <c r="N1184" s="170"/>
      <c r="O1184" s="139"/>
    </row>
    <row r="1185" spans="1:15">
      <c r="A1185" s="78" t="s">
        <v>2441</v>
      </c>
      <c r="B1185" s="78" t="s">
        <v>2811</v>
      </c>
      <c r="C1185" s="3">
        <v>4303</v>
      </c>
      <c r="D1185" s="75" t="s">
        <v>852</v>
      </c>
      <c r="E1185" s="103">
        <v>554.29</v>
      </c>
      <c r="F1185" s="103">
        <v>0</v>
      </c>
      <c r="G1185" s="103">
        <v>0</v>
      </c>
      <c r="H1185" s="103">
        <v>0</v>
      </c>
      <c r="I1185" s="103">
        <v>0</v>
      </c>
      <c r="J1185" s="133">
        <f t="shared" si="20"/>
        <v>554.29</v>
      </c>
      <c r="K1185" s="138" t="str">
        <f>IFERROR(VLOOKUP(C1185,'CEDARS School FRPL'!$C$4:$H$2392, 6, FALSE), "No")</f>
        <v>Yes</v>
      </c>
      <c r="L1185" s="97">
        <f>VLOOKUP($C1185,'CEDARS School FRPL'!$C$4:$G$2348,3,FALSE)</f>
        <v>0.66959999999999997</v>
      </c>
      <c r="N1185" s="170"/>
      <c r="O1185" s="139"/>
    </row>
    <row r="1186" spans="1:15">
      <c r="A1186" s="78" t="s">
        <v>2441</v>
      </c>
      <c r="B1186" s="78" t="s">
        <v>2811</v>
      </c>
      <c r="C1186" s="3">
        <v>4342</v>
      </c>
      <c r="D1186" s="75" t="s">
        <v>1617</v>
      </c>
      <c r="E1186" s="103">
        <v>501.11</v>
      </c>
      <c r="F1186" s="103">
        <v>0</v>
      </c>
      <c r="G1186" s="103">
        <v>0</v>
      </c>
      <c r="H1186" s="103">
        <v>0</v>
      </c>
      <c r="I1186" s="103">
        <v>0</v>
      </c>
      <c r="J1186" s="133">
        <f t="shared" si="20"/>
        <v>501.11</v>
      </c>
      <c r="K1186" s="138" t="str">
        <f>IFERROR(VLOOKUP(C1186,'CEDARS School FRPL'!$C$4:$H$2392, 6, FALSE), "No")</f>
        <v>No</v>
      </c>
      <c r="L1186" s="97">
        <f>VLOOKUP($C1186,'CEDARS School FRPL'!$C$4:$G$2348,3,FALSE)</f>
        <v>0.2964</v>
      </c>
      <c r="N1186" s="170"/>
      <c r="O1186" s="139"/>
    </row>
    <row r="1187" spans="1:15">
      <c r="A1187" s="78" t="s">
        <v>2441</v>
      </c>
      <c r="B1187" s="78" t="s">
        <v>2811</v>
      </c>
      <c r="C1187" s="3">
        <v>4304</v>
      </c>
      <c r="D1187" s="75" t="s">
        <v>854</v>
      </c>
      <c r="E1187" s="103">
        <v>588.05999999999995</v>
      </c>
      <c r="F1187" s="103">
        <v>0</v>
      </c>
      <c r="G1187" s="103">
        <v>0</v>
      </c>
      <c r="H1187" s="103">
        <v>0</v>
      </c>
      <c r="I1187" s="103">
        <v>0</v>
      </c>
      <c r="J1187" s="133">
        <f t="shared" si="20"/>
        <v>588.05999999999995</v>
      </c>
      <c r="K1187" s="138" t="str">
        <f>IFERROR(VLOOKUP(C1187,'CEDARS School FRPL'!$C$4:$H$2392, 6, FALSE), "No")</f>
        <v>Yes</v>
      </c>
      <c r="L1187" s="97">
        <f>VLOOKUP($C1187,'CEDARS School FRPL'!$C$4:$G$2348,3,FALSE)</f>
        <v>0.60219999999999996</v>
      </c>
      <c r="N1187" s="170"/>
      <c r="O1187" s="139"/>
    </row>
    <row r="1188" spans="1:15">
      <c r="A1188" s="78" t="s">
        <v>2441</v>
      </c>
      <c r="B1188" s="78" t="s">
        <v>2811</v>
      </c>
      <c r="C1188" s="3">
        <v>4469</v>
      </c>
      <c r="D1188" s="75" t="s">
        <v>1622</v>
      </c>
      <c r="E1188" s="103">
        <v>446.86</v>
      </c>
      <c r="F1188" s="103">
        <v>0</v>
      </c>
      <c r="G1188" s="103">
        <v>0</v>
      </c>
      <c r="H1188" s="103">
        <v>0</v>
      </c>
      <c r="I1188" s="103">
        <v>0</v>
      </c>
      <c r="J1188" s="133">
        <f t="shared" si="20"/>
        <v>446.86</v>
      </c>
      <c r="K1188" s="138" t="str">
        <f>IFERROR(VLOOKUP(C1188,'CEDARS School FRPL'!$C$4:$H$2392, 6, FALSE), "No")</f>
        <v>No</v>
      </c>
      <c r="L1188" s="97">
        <f>VLOOKUP($C1188,'CEDARS School FRPL'!$C$4:$G$2348,3,FALSE)</f>
        <v>0.1908</v>
      </c>
      <c r="N1188" s="170"/>
      <c r="O1188" s="139"/>
    </row>
    <row r="1189" spans="1:15">
      <c r="A1189" s="78" t="s">
        <v>2441</v>
      </c>
      <c r="B1189" s="78" t="s">
        <v>2811</v>
      </c>
      <c r="C1189" s="3">
        <v>4231</v>
      </c>
      <c r="D1189" s="75" t="s">
        <v>1615</v>
      </c>
      <c r="E1189" s="103">
        <v>800.76</v>
      </c>
      <c r="F1189" s="103">
        <v>0</v>
      </c>
      <c r="G1189" s="103">
        <v>0</v>
      </c>
      <c r="H1189" s="103">
        <v>0</v>
      </c>
      <c r="I1189" s="103">
        <v>0</v>
      </c>
      <c r="J1189" s="133">
        <f t="shared" si="20"/>
        <v>800.76</v>
      </c>
      <c r="K1189" s="138" t="str">
        <f>IFERROR(VLOOKUP(C1189,'CEDARS School FRPL'!$C$4:$H$2392, 6, FALSE), "No")</f>
        <v>Yes</v>
      </c>
      <c r="L1189" s="97">
        <f>VLOOKUP($C1189,'CEDARS School FRPL'!$C$4:$G$2348,3,FALSE)</f>
        <v>0.63629999999999998</v>
      </c>
      <c r="N1189" s="170"/>
      <c r="O1189" s="139"/>
    </row>
    <row r="1190" spans="1:15">
      <c r="A1190" s="78" t="s">
        <v>2441</v>
      </c>
      <c r="B1190" s="78" t="s">
        <v>2811</v>
      </c>
      <c r="C1190" s="3">
        <v>2886</v>
      </c>
      <c r="D1190" s="75" t="s">
        <v>1608</v>
      </c>
      <c r="E1190" s="103">
        <v>516.42999999999995</v>
      </c>
      <c r="F1190" s="103">
        <v>0</v>
      </c>
      <c r="G1190" s="103">
        <v>0</v>
      </c>
      <c r="H1190" s="103">
        <v>0</v>
      </c>
      <c r="I1190" s="103">
        <v>0</v>
      </c>
      <c r="J1190" s="133">
        <f t="shared" si="20"/>
        <v>516.42999999999995</v>
      </c>
      <c r="K1190" s="138" t="str">
        <f>IFERROR(VLOOKUP(C1190,'CEDARS School FRPL'!$C$4:$H$2392, 6, FALSE), "No")</f>
        <v>Yes</v>
      </c>
      <c r="L1190" s="97">
        <f>VLOOKUP($C1190,'CEDARS School FRPL'!$C$4:$G$2348,3,FALSE)</f>
        <v>0.60129999999999995</v>
      </c>
      <c r="N1190" s="170"/>
      <c r="O1190" s="139"/>
    </row>
    <row r="1191" spans="1:15">
      <c r="A1191" s="78" t="s">
        <v>2441</v>
      </c>
      <c r="B1191" s="78" t="s">
        <v>2811</v>
      </c>
      <c r="C1191" s="3">
        <v>4430</v>
      </c>
      <c r="D1191" s="75" t="s">
        <v>1620</v>
      </c>
      <c r="E1191" s="103">
        <v>800.17</v>
      </c>
      <c r="F1191" s="103">
        <v>0</v>
      </c>
      <c r="G1191" s="103">
        <v>0</v>
      </c>
      <c r="H1191" s="103">
        <v>0</v>
      </c>
      <c r="I1191" s="103">
        <v>0</v>
      </c>
      <c r="J1191" s="133">
        <f t="shared" si="20"/>
        <v>800.17</v>
      </c>
      <c r="K1191" s="138" t="str">
        <f>IFERROR(VLOOKUP(C1191,'CEDARS School FRPL'!$C$4:$H$2392, 6, FALSE), "No")</f>
        <v>No</v>
      </c>
      <c r="L1191" s="97">
        <f>VLOOKUP($C1191,'CEDARS School FRPL'!$C$4:$G$2348,3,FALSE)</f>
        <v>0.33700000000000002</v>
      </c>
      <c r="N1191" s="170"/>
      <c r="O1191" s="139"/>
    </row>
    <row r="1192" spans="1:15">
      <c r="A1192" s="78" t="s">
        <v>2441</v>
      </c>
      <c r="B1192" s="78" t="s">
        <v>2811</v>
      </c>
      <c r="C1192" s="3">
        <v>4344</v>
      </c>
      <c r="D1192" s="75" t="s">
        <v>1618</v>
      </c>
      <c r="E1192" s="103">
        <v>529.14</v>
      </c>
      <c r="F1192" s="103">
        <v>0</v>
      </c>
      <c r="G1192" s="103">
        <v>0</v>
      </c>
      <c r="H1192" s="103">
        <v>0</v>
      </c>
      <c r="I1192" s="103">
        <v>0</v>
      </c>
      <c r="J1192" s="133">
        <f t="shared" si="20"/>
        <v>529.14</v>
      </c>
      <c r="K1192" s="138" t="str">
        <f>IFERROR(VLOOKUP(C1192,'CEDARS School FRPL'!$C$4:$H$2392, 6, FALSE), "No")</f>
        <v>Yes</v>
      </c>
      <c r="L1192" s="97">
        <f>VLOOKUP($C1192,'CEDARS School FRPL'!$C$4:$G$2348,3,FALSE)</f>
        <v>0.71</v>
      </c>
      <c r="N1192" s="170"/>
      <c r="O1192" s="139"/>
    </row>
    <row r="1193" spans="1:15">
      <c r="A1193" s="78" t="s">
        <v>2441</v>
      </c>
      <c r="B1193" s="78" t="s">
        <v>2811</v>
      </c>
      <c r="C1193" s="3">
        <v>4433</v>
      </c>
      <c r="D1193" s="75" t="s">
        <v>1621</v>
      </c>
      <c r="E1193" s="103">
        <v>2077</v>
      </c>
      <c r="F1193" s="103">
        <v>0</v>
      </c>
      <c r="G1193" s="103">
        <v>251.62</v>
      </c>
      <c r="H1193" s="103">
        <v>0</v>
      </c>
      <c r="I1193" s="103">
        <v>0</v>
      </c>
      <c r="J1193" s="133">
        <f t="shared" si="20"/>
        <v>2328.62</v>
      </c>
      <c r="K1193" s="138" t="str">
        <f>IFERROR(VLOOKUP(C1193,'CEDARS School FRPL'!$C$4:$H$2392, 6, FALSE), "No")</f>
        <v>No</v>
      </c>
      <c r="L1193" s="97">
        <f>VLOOKUP($C1193,'CEDARS School FRPL'!$C$4:$G$2348,3,FALSE)</f>
        <v>0.31969999999999998</v>
      </c>
      <c r="N1193" s="170"/>
      <c r="O1193" s="139"/>
    </row>
    <row r="1194" spans="1:15">
      <c r="A1194" s="78" t="s">
        <v>2441</v>
      </c>
      <c r="B1194" s="78" t="s">
        <v>2811</v>
      </c>
      <c r="C1194" s="3">
        <v>5450</v>
      </c>
      <c r="D1194" s="75" t="s">
        <v>1624</v>
      </c>
      <c r="E1194" s="103">
        <v>623.71</v>
      </c>
      <c r="F1194" s="103">
        <v>0</v>
      </c>
      <c r="G1194" s="103">
        <v>0</v>
      </c>
      <c r="H1194" s="103">
        <v>0</v>
      </c>
      <c r="I1194" s="103">
        <v>0</v>
      </c>
      <c r="J1194" s="133">
        <f t="shared" si="20"/>
        <v>623.71</v>
      </c>
      <c r="K1194" s="138" t="str">
        <f>IFERROR(VLOOKUP(C1194,'CEDARS School FRPL'!$C$4:$H$2392, 6, FALSE), "No")</f>
        <v>Yes</v>
      </c>
      <c r="L1194" s="97">
        <f>VLOOKUP($C1194,'CEDARS School FRPL'!$C$4:$G$2348,3,FALSE)</f>
        <v>0.57220000000000004</v>
      </c>
      <c r="N1194" s="170"/>
      <c r="O1194" s="139"/>
    </row>
    <row r="1195" spans="1:15">
      <c r="A1195" s="78" t="s">
        <v>2441</v>
      </c>
      <c r="B1195" s="78" t="s">
        <v>2811</v>
      </c>
      <c r="C1195" s="3">
        <v>3688</v>
      </c>
      <c r="D1195" s="75" t="s">
        <v>1612</v>
      </c>
      <c r="E1195" s="103">
        <v>1903.82</v>
      </c>
      <c r="F1195" s="103">
        <v>0</v>
      </c>
      <c r="G1195" s="103">
        <v>121.22999999999999</v>
      </c>
      <c r="H1195" s="103">
        <v>0</v>
      </c>
      <c r="I1195" s="103">
        <v>0</v>
      </c>
      <c r="J1195" s="133">
        <f t="shared" si="20"/>
        <v>2025.05</v>
      </c>
      <c r="K1195" s="138" t="str">
        <f>IFERROR(VLOOKUP(C1195,'CEDARS School FRPL'!$C$4:$H$2392, 6, FALSE), "No")</f>
        <v>Yes</v>
      </c>
      <c r="L1195" s="97">
        <f>VLOOKUP($C1195,'CEDARS School FRPL'!$C$4:$G$2348,3,FALSE)</f>
        <v>0.61260000000000003</v>
      </c>
      <c r="N1195" s="170"/>
      <c r="O1195" s="139"/>
    </row>
    <row r="1196" spans="1:15">
      <c r="A1196" s="78" t="s">
        <v>2441</v>
      </c>
      <c r="B1196" s="78" t="s">
        <v>2811</v>
      </c>
      <c r="C1196" s="3">
        <v>4164</v>
      </c>
      <c r="D1196" s="75" t="s">
        <v>1613</v>
      </c>
      <c r="E1196" s="103">
        <v>518.54</v>
      </c>
      <c r="F1196" s="103">
        <v>0</v>
      </c>
      <c r="G1196" s="103">
        <v>0</v>
      </c>
      <c r="H1196" s="103">
        <v>0</v>
      </c>
      <c r="I1196" s="103">
        <v>0</v>
      </c>
      <c r="J1196" s="133">
        <f t="shared" si="20"/>
        <v>518.54</v>
      </c>
      <c r="K1196" s="138" t="str">
        <f>IFERROR(VLOOKUP(C1196,'CEDARS School FRPL'!$C$4:$H$2392, 6, FALSE), "No")</f>
        <v>No</v>
      </c>
      <c r="L1196" s="97">
        <f>VLOOKUP($C1196,'CEDARS School FRPL'!$C$4:$G$2348,3,FALSE)</f>
        <v>0.17780000000000001</v>
      </c>
      <c r="N1196" s="170"/>
      <c r="O1196" s="139"/>
    </row>
    <row r="1197" spans="1:15">
      <c r="A1197" t="s">
        <v>2441</v>
      </c>
      <c r="B1197" s="78" t="s">
        <v>2811</v>
      </c>
      <c r="C1197" s="3">
        <v>5498</v>
      </c>
      <c r="D1197" s="75" t="s">
        <v>2598</v>
      </c>
      <c r="E1197" s="103">
        <v>0</v>
      </c>
      <c r="F1197" s="103">
        <v>0</v>
      </c>
      <c r="G1197" s="103">
        <v>0</v>
      </c>
      <c r="H1197" s="103">
        <v>73.569999999999993</v>
      </c>
      <c r="I1197" s="103">
        <v>0</v>
      </c>
      <c r="J1197" s="133">
        <f t="shared" si="20"/>
        <v>73.569999999999993</v>
      </c>
      <c r="K1197" s="138" t="str">
        <f>IFERROR(VLOOKUP(C1197,'CEDARS School FRPL'!$C$4:$H$2392, 6, FALSE), "No")</f>
        <v>Yes</v>
      </c>
      <c r="L1197" s="97">
        <f>VLOOKUP($C1197,'CEDARS School FRPL'!$C$4:$G$2348,3,FALSE)</f>
        <v>0.68840000000000001</v>
      </c>
      <c r="N1197" s="170"/>
      <c r="O1197" s="139"/>
    </row>
    <row r="1198" spans="1:15">
      <c r="A1198" s="78" t="s">
        <v>2441</v>
      </c>
      <c r="B1198" s="78" t="s">
        <v>2811</v>
      </c>
      <c r="C1198" s="3">
        <v>4583</v>
      </c>
      <c r="D1198" s="75" t="s">
        <v>1623</v>
      </c>
      <c r="E1198" s="103">
        <v>522.74</v>
      </c>
      <c r="F1198" s="103">
        <v>0</v>
      </c>
      <c r="G1198" s="103">
        <v>0</v>
      </c>
      <c r="H1198" s="103">
        <v>0</v>
      </c>
      <c r="I1198" s="103">
        <v>0</v>
      </c>
      <c r="J1198" s="133">
        <f t="shared" si="20"/>
        <v>522.74</v>
      </c>
      <c r="K1198" s="138" t="str">
        <f>IFERROR(VLOOKUP(C1198,'CEDARS School FRPL'!$C$4:$H$2392, 6, FALSE), "No")</f>
        <v>Yes</v>
      </c>
      <c r="L1198" s="97">
        <f>VLOOKUP($C1198,'CEDARS School FRPL'!$C$4:$G$2348,3,FALSE)</f>
        <v>0.55010000000000003</v>
      </c>
      <c r="N1198" s="170"/>
      <c r="O1198" s="139"/>
    </row>
    <row r="1199" spans="1:15">
      <c r="A1199" s="78" t="s">
        <v>2441</v>
      </c>
      <c r="B1199" s="78" t="s">
        <v>2811</v>
      </c>
      <c r="C1199" s="3">
        <v>3121</v>
      </c>
      <c r="D1199" s="75" t="s">
        <v>1610</v>
      </c>
      <c r="E1199" s="103">
        <v>583</v>
      </c>
      <c r="F1199" s="103">
        <v>0</v>
      </c>
      <c r="G1199" s="103">
        <v>0</v>
      </c>
      <c r="H1199" s="103">
        <v>0</v>
      </c>
      <c r="I1199" s="103">
        <v>0</v>
      </c>
      <c r="J1199" s="133">
        <f t="shared" si="20"/>
        <v>583</v>
      </c>
      <c r="K1199" s="138" t="str">
        <f>IFERROR(VLOOKUP(C1199,'CEDARS School FRPL'!$C$4:$H$2392, 6, FALSE), "No")</f>
        <v>Yes</v>
      </c>
      <c r="L1199" s="97">
        <f>VLOOKUP($C1199,'CEDARS School FRPL'!$C$4:$G$2348,3,FALSE)</f>
        <v>0.62939999999999996</v>
      </c>
      <c r="N1199" s="170"/>
      <c r="O1199" s="139"/>
    </row>
    <row r="1200" spans="1:15">
      <c r="A1200" s="78" t="s">
        <v>2441</v>
      </c>
      <c r="B1200" s="78" t="s">
        <v>2811</v>
      </c>
      <c r="C1200" s="3">
        <v>3120</v>
      </c>
      <c r="D1200" s="75" t="s">
        <v>1609</v>
      </c>
      <c r="E1200" s="103">
        <v>818.22</v>
      </c>
      <c r="F1200" s="103">
        <v>0</v>
      </c>
      <c r="G1200" s="103">
        <v>0</v>
      </c>
      <c r="H1200" s="103">
        <v>0</v>
      </c>
      <c r="I1200" s="103">
        <v>0</v>
      </c>
      <c r="J1200" s="133">
        <f t="shared" si="20"/>
        <v>818.22</v>
      </c>
      <c r="K1200" s="138" t="str">
        <f>IFERROR(VLOOKUP(C1200,'CEDARS School FRPL'!$C$4:$H$2392, 6, FALSE), "No")</f>
        <v>No</v>
      </c>
      <c r="L1200" s="97">
        <f>VLOOKUP($C1200,'CEDARS School FRPL'!$C$4:$G$2348,3,FALSE)</f>
        <v>0.45450000000000002</v>
      </c>
      <c r="N1200" s="170"/>
      <c r="O1200" s="139"/>
    </row>
    <row r="1201" spans="1:15">
      <c r="A1201" s="78" t="s">
        <v>2441</v>
      </c>
      <c r="B1201" s="78" t="s">
        <v>2811</v>
      </c>
      <c r="C1201" s="3">
        <v>5482</v>
      </c>
      <c r="D1201" s="75" t="s">
        <v>2599</v>
      </c>
      <c r="E1201" s="103">
        <v>459.41</v>
      </c>
      <c r="F1201" s="103">
        <v>0</v>
      </c>
      <c r="G1201" s="103">
        <v>0</v>
      </c>
      <c r="H1201" s="103">
        <v>0</v>
      </c>
      <c r="I1201" s="103">
        <v>0</v>
      </c>
      <c r="J1201" s="133">
        <f t="shared" si="20"/>
        <v>459.41</v>
      </c>
      <c r="K1201" s="138" t="str">
        <f>IFERROR(VLOOKUP(C1201,'CEDARS School FRPL'!$C$4:$H$2392, 6, FALSE), "No")</f>
        <v>Yes</v>
      </c>
      <c r="L1201" s="97">
        <f>VLOOKUP($C1201,'CEDARS School FRPL'!$C$4:$G$2348,3,FALSE)</f>
        <v>0.4506</v>
      </c>
      <c r="N1201" s="170"/>
      <c r="O1201" s="139"/>
    </row>
    <row r="1202" spans="1:15">
      <c r="A1202" s="78" t="s">
        <v>2441</v>
      </c>
      <c r="B1202" s="78" t="s">
        <v>2811</v>
      </c>
      <c r="C1202" s="3">
        <v>4165</v>
      </c>
      <c r="D1202" s="75" t="s">
        <v>1614</v>
      </c>
      <c r="E1202" s="103">
        <v>466.57</v>
      </c>
      <c r="F1202" s="103">
        <v>0</v>
      </c>
      <c r="G1202" s="103">
        <v>0</v>
      </c>
      <c r="H1202" s="103">
        <v>0</v>
      </c>
      <c r="I1202" s="103">
        <v>0</v>
      </c>
      <c r="J1202" s="133">
        <f t="shared" si="20"/>
        <v>466.57</v>
      </c>
      <c r="K1202" s="138" t="str">
        <f>IFERROR(VLOOKUP(C1202,'CEDARS School FRPL'!$C$4:$H$2392, 6, FALSE), "No")</f>
        <v>No</v>
      </c>
      <c r="L1202" s="97">
        <f>VLOOKUP($C1202,'CEDARS School FRPL'!$C$4:$G$2348,3,FALSE)</f>
        <v>0.29270000000000002</v>
      </c>
      <c r="N1202" s="170"/>
      <c r="O1202" s="139"/>
    </row>
    <row r="1203" spans="1:15">
      <c r="A1203" s="78" t="s">
        <v>2441</v>
      </c>
      <c r="B1203" s="78" t="s">
        <v>2811</v>
      </c>
      <c r="C1203" s="3">
        <v>3687</v>
      </c>
      <c r="D1203" s="75" t="s">
        <v>1611</v>
      </c>
      <c r="E1203" s="103">
        <v>467.78</v>
      </c>
      <c r="F1203" s="103">
        <v>0</v>
      </c>
      <c r="G1203" s="103">
        <v>0</v>
      </c>
      <c r="H1203" s="103">
        <v>0</v>
      </c>
      <c r="I1203" s="103">
        <v>0</v>
      </c>
      <c r="J1203" s="133">
        <f t="shared" si="20"/>
        <v>467.78</v>
      </c>
      <c r="K1203" s="138" t="str">
        <f>IFERROR(VLOOKUP(C1203,'CEDARS School FRPL'!$C$4:$H$2392, 6, FALSE), "No")</f>
        <v>No</v>
      </c>
      <c r="L1203" s="97">
        <f>VLOOKUP($C1203,'CEDARS School FRPL'!$C$4:$G$2348,3,FALSE)</f>
        <v>0.44690000000000002</v>
      </c>
      <c r="N1203" s="170"/>
      <c r="O1203" s="139"/>
    </row>
    <row r="1204" spans="1:15">
      <c r="A1204" s="78" t="s">
        <v>2441</v>
      </c>
      <c r="B1204" s="78" t="s">
        <v>2811</v>
      </c>
      <c r="C1204" s="3">
        <v>4019</v>
      </c>
      <c r="D1204" s="75" t="s">
        <v>3136</v>
      </c>
      <c r="E1204" s="103">
        <v>534.02</v>
      </c>
      <c r="F1204" s="103">
        <v>0</v>
      </c>
      <c r="G1204" s="103">
        <v>0</v>
      </c>
      <c r="H1204" s="103">
        <v>0</v>
      </c>
      <c r="I1204" s="103">
        <v>0</v>
      </c>
      <c r="J1204" s="133">
        <f t="shared" si="20"/>
        <v>534.02</v>
      </c>
      <c r="K1204" s="138" t="str">
        <f>IFERROR(VLOOKUP(C1204,'CEDARS School FRPL'!$C$4:$H$2392, 6, FALSE), "No")</f>
        <v>No</v>
      </c>
      <c r="L1204" s="97" t="e">
        <f>VLOOKUP($C1204,'CEDARS School FRPL'!$C$4:$G$2348,3,FALSE)</f>
        <v>#N/A</v>
      </c>
      <c r="N1204" s="170"/>
      <c r="O1204" s="139"/>
    </row>
    <row r="1205" spans="1:15">
      <c r="A1205" s="78" t="s">
        <v>2441</v>
      </c>
      <c r="B1205" s="78" t="s">
        <v>2811</v>
      </c>
      <c r="C1205" s="3">
        <v>1848</v>
      </c>
      <c r="D1205" s="75" t="s">
        <v>27</v>
      </c>
      <c r="E1205" s="103">
        <v>27.71</v>
      </c>
      <c r="F1205" s="103">
        <v>0</v>
      </c>
      <c r="G1205" s="103">
        <v>0</v>
      </c>
      <c r="H1205" s="103">
        <v>0</v>
      </c>
      <c r="I1205" s="103">
        <v>0</v>
      </c>
      <c r="J1205" s="133">
        <f t="shared" si="20"/>
        <v>27.71</v>
      </c>
      <c r="K1205" s="138" t="str">
        <f>IFERROR(VLOOKUP(C1205,'CEDARS School FRPL'!$C$4:$H$2392, 6, FALSE), "No")</f>
        <v>No</v>
      </c>
      <c r="L1205" s="97">
        <f>VLOOKUP($C1205,'CEDARS School FRPL'!$C$4:$G$2348,3,FALSE)</f>
        <v>0.38819999999999999</v>
      </c>
      <c r="N1205" s="170"/>
      <c r="O1205" s="139"/>
    </row>
    <row r="1206" spans="1:15">
      <c r="A1206" s="78" t="s">
        <v>2441</v>
      </c>
      <c r="B1206" s="78" t="s">
        <v>2811</v>
      </c>
      <c r="C1206" s="3">
        <v>4425</v>
      </c>
      <c r="D1206" s="75" t="s">
        <v>1619</v>
      </c>
      <c r="E1206" s="103">
        <v>903.9</v>
      </c>
      <c r="F1206" s="103">
        <v>0</v>
      </c>
      <c r="G1206" s="103">
        <v>0</v>
      </c>
      <c r="H1206" s="103">
        <v>0</v>
      </c>
      <c r="I1206" s="103">
        <v>0</v>
      </c>
      <c r="J1206" s="133">
        <f t="shared" si="20"/>
        <v>903.9</v>
      </c>
      <c r="K1206" s="138" t="str">
        <f>IFERROR(VLOOKUP(C1206,'CEDARS School FRPL'!$C$4:$H$2392, 6, FALSE), "No")</f>
        <v>Yes</v>
      </c>
      <c r="L1206" s="97">
        <f>VLOOKUP($C1206,'CEDARS School FRPL'!$C$4:$G$2348,3,FALSE)</f>
        <v>0.63</v>
      </c>
      <c r="N1206" s="170"/>
      <c r="O1206" s="139"/>
    </row>
    <row r="1207" spans="1:15">
      <c r="A1207" s="78" t="s">
        <v>2519</v>
      </c>
      <c r="B1207" s="78" t="s">
        <v>2812</v>
      </c>
      <c r="C1207" s="3">
        <v>5451</v>
      </c>
      <c r="D1207" s="75" t="s">
        <v>2142</v>
      </c>
      <c r="E1207" s="103">
        <v>471.36</v>
      </c>
      <c r="F1207" s="103">
        <v>16</v>
      </c>
      <c r="G1207" s="103">
        <v>0</v>
      </c>
      <c r="H1207" s="103">
        <v>0</v>
      </c>
      <c r="I1207" s="103">
        <v>0</v>
      </c>
      <c r="J1207" s="133">
        <f t="shared" si="20"/>
        <v>487.36</v>
      </c>
      <c r="K1207" s="138" t="str">
        <f>IFERROR(VLOOKUP(C1207,'CEDARS School FRPL'!$C$4:$H$2392, 6, FALSE), "No")</f>
        <v>Yes</v>
      </c>
      <c r="L1207" s="97">
        <f>VLOOKUP($C1207,'CEDARS School FRPL'!$C$4:$G$2348,3,FALSE)</f>
        <v>0.53610000000000002</v>
      </c>
      <c r="N1207" s="170"/>
      <c r="O1207" s="139"/>
    </row>
    <row r="1208" spans="1:15">
      <c r="A1208" s="78" t="s">
        <v>2519</v>
      </c>
      <c r="B1208" s="78" t="s">
        <v>2812</v>
      </c>
      <c r="C1208" s="3">
        <v>2591</v>
      </c>
      <c r="D1208" s="75" t="s">
        <v>2140</v>
      </c>
      <c r="E1208" s="103">
        <v>389.46</v>
      </c>
      <c r="F1208" s="103">
        <v>0</v>
      </c>
      <c r="G1208" s="103">
        <v>17.580000000000002</v>
      </c>
      <c r="H1208" s="103">
        <v>0</v>
      </c>
      <c r="I1208" s="103">
        <v>0</v>
      </c>
      <c r="J1208" s="133">
        <f t="shared" si="20"/>
        <v>407.03999999999996</v>
      </c>
      <c r="K1208" s="138" t="str">
        <f>IFERROR(VLOOKUP(C1208,'CEDARS School FRPL'!$C$4:$H$2392, 6, FALSE), "No")</f>
        <v>Yes</v>
      </c>
      <c r="L1208" s="97">
        <f>VLOOKUP($C1208,'CEDARS School FRPL'!$C$4:$G$2348,3,FALSE)</f>
        <v>0.51529999999999998</v>
      </c>
      <c r="N1208" s="170"/>
      <c r="O1208" s="139"/>
    </row>
    <row r="1209" spans="1:15">
      <c r="A1209" s="78" t="s">
        <v>2519</v>
      </c>
      <c r="B1209" s="78" t="s">
        <v>2812</v>
      </c>
      <c r="C1209" s="3">
        <v>2898</v>
      </c>
      <c r="D1209" s="75" t="s">
        <v>2141</v>
      </c>
      <c r="E1209" s="103">
        <v>398.24</v>
      </c>
      <c r="F1209" s="103">
        <v>0</v>
      </c>
      <c r="G1209" s="103">
        <v>0</v>
      </c>
      <c r="H1209" s="103">
        <v>0</v>
      </c>
      <c r="I1209" s="103">
        <v>0</v>
      </c>
      <c r="J1209" s="133">
        <f t="shared" si="20"/>
        <v>398.24</v>
      </c>
      <c r="K1209" s="138" t="str">
        <f>IFERROR(VLOOKUP(C1209,'CEDARS School FRPL'!$C$4:$H$2392, 6, FALSE), "No")</f>
        <v>Yes</v>
      </c>
      <c r="L1209" s="97">
        <f>VLOOKUP($C1209,'CEDARS School FRPL'!$C$4:$G$2348,3,FALSE)</f>
        <v>0.55869999999999997</v>
      </c>
      <c r="N1209" s="170"/>
      <c r="O1209" s="139"/>
    </row>
    <row r="1210" spans="1:15">
      <c r="A1210" s="78" t="s">
        <v>2363</v>
      </c>
      <c r="B1210" s="78" t="s">
        <v>2813</v>
      </c>
      <c r="C1210" s="3">
        <v>3288</v>
      </c>
      <c r="D1210" s="75" t="s">
        <v>1122</v>
      </c>
      <c r="E1210" s="103">
        <v>387.72</v>
      </c>
      <c r="F1210" s="103">
        <v>0</v>
      </c>
      <c r="G1210" s="103">
        <v>0</v>
      </c>
      <c r="H1210" s="103">
        <v>0</v>
      </c>
      <c r="I1210" s="103">
        <v>0</v>
      </c>
      <c r="J1210" s="133">
        <f t="shared" si="20"/>
        <v>387.72</v>
      </c>
      <c r="K1210" s="138" t="str">
        <f>IFERROR(VLOOKUP(C1210,'CEDARS School FRPL'!$C$4:$H$2392, 6, FALSE), "No")</f>
        <v>Yes</v>
      </c>
      <c r="L1210" s="97">
        <f>VLOOKUP($C1210,'CEDARS School FRPL'!$C$4:$G$2348,3,FALSE)</f>
        <v>0.43140000000000001</v>
      </c>
      <c r="N1210" s="170"/>
      <c r="O1210" s="139"/>
    </row>
    <row r="1211" spans="1:15">
      <c r="A1211" s="78" t="s">
        <v>2363</v>
      </c>
      <c r="B1211" s="78" t="s">
        <v>2813</v>
      </c>
      <c r="C1211" s="3">
        <v>2273</v>
      </c>
      <c r="D1211" s="75" t="s">
        <v>1121</v>
      </c>
      <c r="E1211" s="103">
        <v>382.38</v>
      </c>
      <c r="F1211" s="103">
        <v>0</v>
      </c>
      <c r="G1211" s="103">
        <v>30.08</v>
      </c>
      <c r="H1211" s="103">
        <v>6</v>
      </c>
      <c r="I1211" s="103">
        <v>0</v>
      </c>
      <c r="J1211" s="133">
        <f t="shared" si="20"/>
        <v>418.46</v>
      </c>
      <c r="K1211" s="138" t="str">
        <f>IFERROR(VLOOKUP(C1211,'CEDARS School FRPL'!$C$4:$H$2392, 6, FALSE), "No")</f>
        <v>No</v>
      </c>
      <c r="L1211" s="97">
        <f>VLOOKUP($C1211,'CEDARS School FRPL'!$C$4:$G$2348,3,FALSE)</f>
        <v>0.43430000000000002</v>
      </c>
      <c r="N1211" s="170"/>
      <c r="O1211" s="139"/>
    </row>
    <row r="1212" spans="1:15">
      <c r="A1212" s="78" t="s">
        <v>2402</v>
      </c>
      <c r="B1212" s="78" t="s">
        <v>2814</v>
      </c>
      <c r="C1212" s="3">
        <v>2868</v>
      </c>
      <c r="D1212" s="75" t="s">
        <v>1258</v>
      </c>
      <c r="E1212" s="103">
        <v>127</v>
      </c>
      <c r="F1212" s="103">
        <v>0</v>
      </c>
      <c r="G1212" s="103">
        <v>0</v>
      </c>
      <c r="H1212" s="103">
        <v>0</v>
      </c>
      <c r="I1212" s="103">
        <v>0</v>
      </c>
      <c r="J1212" s="133">
        <f t="shared" si="20"/>
        <v>127</v>
      </c>
      <c r="K1212" s="138" t="str">
        <f>IFERROR(VLOOKUP(C1212,'CEDARS School FRPL'!$C$4:$H$2392, 6, FALSE), "No")</f>
        <v>Yes</v>
      </c>
      <c r="L1212" s="97">
        <f>VLOOKUP($C1212,'CEDARS School FRPL'!$C$4:$G$2348,3,FALSE)</f>
        <v>0.52780000000000005</v>
      </c>
      <c r="N1212" s="170"/>
      <c r="O1212" s="139"/>
    </row>
    <row r="1213" spans="1:15">
      <c r="A1213" s="78" t="s">
        <v>2402</v>
      </c>
      <c r="B1213" s="78" t="s">
        <v>2814</v>
      </c>
      <c r="C1213" s="3">
        <v>3295</v>
      </c>
      <c r="D1213" s="75" t="s">
        <v>1259</v>
      </c>
      <c r="E1213" s="103">
        <v>176.3</v>
      </c>
      <c r="F1213" s="103">
        <v>0</v>
      </c>
      <c r="G1213" s="103">
        <v>8.34</v>
      </c>
      <c r="H1213" s="103">
        <v>0</v>
      </c>
      <c r="I1213" s="103">
        <v>0</v>
      </c>
      <c r="J1213" s="133">
        <f t="shared" si="20"/>
        <v>184.64000000000001</v>
      </c>
      <c r="K1213" s="138" t="str">
        <f>IFERROR(VLOOKUP(C1213,'CEDARS School FRPL'!$C$4:$H$2392, 6, FALSE), "No")</f>
        <v>Yes</v>
      </c>
      <c r="L1213" s="97">
        <f>VLOOKUP($C1213,'CEDARS School FRPL'!$C$4:$G$2348,3,FALSE)</f>
        <v>0.52759999999999996</v>
      </c>
      <c r="N1213" s="170"/>
      <c r="O1213" s="139"/>
    </row>
    <row r="1214" spans="1:15">
      <c r="A1214" s="78" t="s">
        <v>2391</v>
      </c>
      <c r="B1214" s="78" t="s">
        <v>2815</v>
      </c>
      <c r="C1214" s="3">
        <v>2494</v>
      </c>
      <c r="D1214" s="75" t="s">
        <v>1212</v>
      </c>
      <c r="E1214" s="103">
        <v>110.57</v>
      </c>
      <c r="F1214" s="103">
        <v>6.86</v>
      </c>
      <c r="G1214" s="103">
        <v>0</v>
      </c>
      <c r="H1214" s="103">
        <v>0</v>
      </c>
      <c r="I1214" s="103">
        <v>0</v>
      </c>
      <c r="J1214" s="133">
        <f t="shared" si="20"/>
        <v>117.42999999999999</v>
      </c>
      <c r="K1214" s="138" t="str">
        <f>IFERROR(VLOOKUP(C1214,'CEDARS School FRPL'!$C$4:$H$2392, 6, FALSE), "No")</f>
        <v>Yes</v>
      </c>
      <c r="L1214" s="97">
        <f>VLOOKUP($C1214,'CEDARS School FRPL'!$C$4:$G$2348,3,FALSE)</f>
        <v>0.99219999999999997</v>
      </c>
      <c r="N1214" s="170"/>
      <c r="O1214" s="139"/>
    </row>
    <row r="1215" spans="1:15">
      <c r="A1215" s="78" t="s">
        <v>2391</v>
      </c>
      <c r="B1215" s="78" t="s">
        <v>2815</v>
      </c>
      <c r="C1215" s="3">
        <v>5740</v>
      </c>
      <c r="D1215" s="75" t="s">
        <v>3269</v>
      </c>
      <c r="E1215" s="103">
        <v>7.57</v>
      </c>
      <c r="F1215" s="103">
        <v>0</v>
      </c>
      <c r="G1215" s="103">
        <v>0</v>
      </c>
      <c r="H1215" s="103">
        <v>0</v>
      </c>
      <c r="I1215" s="103">
        <v>0</v>
      </c>
      <c r="J1215" s="133">
        <f t="shared" si="20"/>
        <v>7.57</v>
      </c>
      <c r="K1215" s="138" t="str">
        <f>IFERROR(VLOOKUP(C1215,'CEDARS School FRPL'!$C$4:$H$2392, 6, FALSE), "No")</f>
        <v>Yes</v>
      </c>
      <c r="L1215" s="97">
        <f>VLOOKUP($C1215,'CEDARS School FRPL'!$C$4:$G$2348,3,FALSE)</f>
        <v>1</v>
      </c>
      <c r="N1215" s="170"/>
      <c r="O1215" s="139"/>
    </row>
    <row r="1216" spans="1:15">
      <c r="A1216" s="78" t="s">
        <v>2405</v>
      </c>
      <c r="B1216" s="78" t="s">
        <v>2816</v>
      </c>
      <c r="C1216" s="3">
        <v>2518</v>
      </c>
      <c r="D1216" s="75" t="s">
        <v>1266</v>
      </c>
      <c r="E1216" s="103">
        <v>283.07</v>
      </c>
      <c r="F1216" s="103">
        <v>0</v>
      </c>
      <c r="G1216" s="103">
        <v>9.7299999999999986</v>
      </c>
      <c r="H1216" s="103">
        <v>0</v>
      </c>
      <c r="I1216" s="103">
        <v>0</v>
      </c>
      <c r="J1216" s="133">
        <f t="shared" si="20"/>
        <v>292.8</v>
      </c>
      <c r="K1216" s="138" t="str">
        <f>IFERROR(VLOOKUP(C1216,'CEDARS School FRPL'!$C$4:$H$2392, 6, FALSE), "No")</f>
        <v>Yes</v>
      </c>
      <c r="L1216" s="97">
        <f>VLOOKUP($C1216,'CEDARS School FRPL'!$C$4:$G$2348,3,FALSE)</f>
        <v>0.5504</v>
      </c>
      <c r="N1216" s="170"/>
      <c r="O1216" s="139"/>
    </row>
    <row r="1217" spans="1:15">
      <c r="A1217" s="78" t="s">
        <v>2405</v>
      </c>
      <c r="B1217" s="78" t="s">
        <v>2816</v>
      </c>
      <c r="C1217" s="3">
        <v>5681</v>
      </c>
      <c r="D1217" s="75" t="s">
        <v>3184</v>
      </c>
      <c r="E1217" s="103">
        <v>134.69999999999999</v>
      </c>
      <c r="F1217" s="103">
        <v>0</v>
      </c>
      <c r="G1217" s="103">
        <v>8.27</v>
      </c>
      <c r="H1217" s="103">
        <v>0</v>
      </c>
      <c r="I1217" s="103">
        <v>0</v>
      </c>
      <c r="J1217" s="133">
        <f t="shared" si="20"/>
        <v>142.97</v>
      </c>
      <c r="K1217" s="138" t="str">
        <f>IFERROR(VLOOKUP(C1217,'CEDARS School FRPL'!$C$4:$H$2392, 6, FALSE), "No")</f>
        <v>Yes</v>
      </c>
      <c r="L1217" s="97">
        <f>VLOOKUP($C1217,'CEDARS School FRPL'!$C$4:$G$2348,3,FALSE)</f>
        <v>0.52559999999999996</v>
      </c>
      <c r="N1217" s="170"/>
      <c r="O1217" s="139"/>
    </row>
    <row r="1218" spans="1:15">
      <c r="A1218" s="78" t="s">
        <v>2405</v>
      </c>
      <c r="B1218" s="78" t="s">
        <v>2816</v>
      </c>
      <c r="C1218" s="3">
        <v>5118</v>
      </c>
      <c r="D1218" s="75" t="s">
        <v>1269</v>
      </c>
      <c r="E1218" s="103">
        <v>50.13</v>
      </c>
      <c r="F1218" s="103">
        <v>0</v>
      </c>
      <c r="G1218" s="103">
        <v>0.34</v>
      </c>
      <c r="H1218" s="103">
        <v>0.86</v>
      </c>
      <c r="I1218" s="103">
        <v>0</v>
      </c>
      <c r="J1218" s="133">
        <f t="shared" si="20"/>
        <v>51.330000000000005</v>
      </c>
      <c r="K1218" s="138" t="str">
        <f>IFERROR(VLOOKUP(C1218,'CEDARS School FRPL'!$C$4:$H$2392, 6, FALSE), "No")</f>
        <v>Yes</v>
      </c>
      <c r="L1218" s="97">
        <f>VLOOKUP($C1218,'CEDARS School FRPL'!$C$4:$G$2348,3,FALSE)</f>
        <v>0.72199999999999998</v>
      </c>
      <c r="N1218" s="170"/>
      <c r="O1218" s="139"/>
    </row>
    <row r="1219" spans="1:15">
      <c r="A1219" s="78" t="s">
        <v>2405</v>
      </c>
      <c r="B1219" s="78" t="s">
        <v>2816</v>
      </c>
      <c r="C1219" s="3">
        <v>3968</v>
      </c>
      <c r="D1219" s="75" t="s">
        <v>1267</v>
      </c>
      <c r="E1219" s="103">
        <v>295.41000000000003</v>
      </c>
      <c r="F1219" s="103">
        <v>0</v>
      </c>
      <c r="G1219" s="103">
        <v>0</v>
      </c>
      <c r="H1219" s="103">
        <v>0</v>
      </c>
      <c r="I1219" s="103">
        <v>0</v>
      </c>
      <c r="J1219" s="133">
        <f t="shared" si="20"/>
        <v>295.41000000000003</v>
      </c>
      <c r="K1219" s="138" t="str">
        <f>IFERROR(VLOOKUP(C1219,'CEDARS School FRPL'!$C$4:$H$2392, 6, FALSE), "No")</f>
        <v>Yes</v>
      </c>
      <c r="L1219" s="97">
        <f>VLOOKUP($C1219,'CEDARS School FRPL'!$C$4:$G$2348,3,FALSE)</f>
        <v>0.60660000000000003</v>
      </c>
      <c r="N1219" s="170"/>
      <c r="O1219" s="139"/>
    </row>
    <row r="1220" spans="1:15">
      <c r="A1220" s="78" t="s">
        <v>2405</v>
      </c>
      <c r="B1220" s="78" t="s">
        <v>2816</v>
      </c>
      <c r="C1220" s="3">
        <v>4478</v>
      </c>
      <c r="D1220" s="75" t="s">
        <v>1268</v>
      </c>
      <c r="E1220" s="103">
        <v>361.54</v>
      </c>
      <c r="F1220" s="103">
        <v>0</v>
      </c>
      <c r="G1220" s="103">
        <v>0</v>
      </c>
      <c r="H1220" s="103">
        <v>0</v>
      </c>
      <c r="I1220" s="103">
        <v>0</v>
      </c>
      <c r="J1220" s="133">
        <f t="shared" ref="J1220:J1283" si="21">SUM(E1220:I1220)</f>
        <v>361.54</v>
      </c>
      <c r="K1220" s="138" t="str">
        <f>IFERROR(VLOOKUP(C1220,'CEDARS School FRPL'!$C$4:$H$2392, 6, FALSE), "No")</f>
        <v>Yes</v>
      </c>
      <c r="L1220" s="97">
        <f>VLOOKUP($C1220,'CEDARS School FRPL'!$C$4:$G$2348,3,FALSE)</f>
        <v>0.63700000000000001</v>
      </c>
      <c r="N1220" s="170"/>
      <c r="O1220" s="139"/>
    </row>
    <row r="1221" spans="1:15">
      <c r="A1221" s="78" t="s">
        <v>2456</v>
      </c>
      <c r="B1221" s="78" t="s">
        <v>2817</v>
      </c>
      <c r="C1221" s="3">
        <v>4036</v>
      </c>
      <c r="D1221" s="75" t="s">
        <v>1803</v>
      </c>
      <c r="E1221" s="103">
        <v>439.43</v>
      </c>
      <c r="F1221" s="103">
        <v>0</v>
      </c>
      <c r="G1221" s="103">
        <v>0</v>
      </c>
      <c r="H1221" s="103">
        <v>0</v>
      </c>
      <c r="I1221" s="103">
        <v>0</v>
      </c>
      <c r="J1221" s="133">
        <f t="shared" si="21"/>
        <v>439.43</v>
      </c>
      <c r="K1221" s="138" t="str">
        <f>IFERROR(VLOOKUP(C1221,'CEDARS School FRPL'!$C$4:$H$2392, 6, FALSE), "No")</f>
        <v>No</v>
      </c>
      <c r="L1221" s="97">
        <f>VLOOKUP($C1221,'CEDARS School FRPL'!$C$4:$G$2348,3,FALSE)</f>
        <v>0.33229999999999998</v>
      </c>
      <c r="N1221" s="170"/>
      <c r="O1221" s="139"/>
    </row>
    <row r="1222" spans="1:15">
      <c r="A1222" s="78" t="s">
        <v>2456</v>
      </c>
      <c r="B1222" s="78" t="s">
        <v>2817</v>
      </c>
      <c r="C1222" s="3">
        <v>4333</v>
      </c>
      <c r="D1222" s="75" t="s">
        <v>1804</v>
      </c>
      <c r="E1222" s="103">
        <v>448.8</v>
      </c>
      <c r="F1222" s="103">
        <v>0</v>
      </c>
      <c r="G1222" s="103">
        <v>56.71</v>
      </c>
      <c r="H1222" s="103">
        <v>0</v>
      </c>
      <c r="I1222" s="103">
        <v>0</v>
      </c>
      <c r="J1222" s="133">
        <f t="shared" si="21"/>
        <v>505.51</v>
      </c>
      <c r="K1222" s="138" t="str">
        <f>IFERROR(VLOOKUP(C1222,'CEDARS School FRPL'!$C$4:$H$2392, 6, FALSE), "No")</f>
        <v>No</v>
      </c>
      <c r="L1222" s="97">
        <f>VLOOKUP($C1222,'CEDARS School FRPL'!$C$4:$G$2348,3,FALSE)</f>
        <v>0.2515</v>
      </c>
      <c r="N1222" s="170"/>
      <c r="O1222" s="139"/>
    </row>
    <row r="1223" spans="1:15">
      <c r="A1223" s="78" t="s">
        <v>2456</v>
      </c>
      <c r="B1223" s="78" t="s">
        <v>2817</v>
      </c>
      <c r="C1223" s="3">
        <v>4521</v>
      </c>
      <c r="D1223" s="75" t="s">
        <v>1805</v>
      </c>
      <c r="E1223" s="103">
        <v>306.62</v>
      </c>
      <c r="F1223" s="103">
        <v>0</v>
      </c>
      <c r="G1223" s="103">
        <v>0</v>
      </c>
      <c r="H1223" s="103">
        <v>0</v>
      </c>
      <c r="I1223" s="103">
        <v>0</v>
      </c>
      <c r="J1223" s="133">
        <f t="shared" si="21"/>
        <v>306.62</v>
      </c>
      <c r="K1223" s="138" t="str">
        <f>IFERROR(VLOOKUP(C1223,'CEDARS School FRPL'!$C$4:$H$2392, 6, FALSE), "No")</f>
        <v>No</v>
      </c>
      <c r="L1223" s="97">
        <f>VLOOKUP($C1223,'CEDARS School FRPL'!$C$4:$G$2348,3,FALSE)</f>
        <v>0.3</v>
      </c>
      <c r="N1223" s="170"/>
      <c r="O1223" s="139"/>
    </row>
    <row r="1224" spans="1:15">
      <c r="A1224" s="78" t="s">
        <v>2456</v>
      </c>
      <c r="B1224" s="78" t="s">
        <v>2817</v>
      </c>
      <c r="C1224" s="3">
        <v>2341</v>
      </c>
      <c r="D1224" s="75" t="s">
        <v>1802</v>
      </c>
      <c r="E1224" s="103">
        <v>121.58</v>
      </c>
      <c r="F1224" s="103">
        <v>0</v>
      </c>
      <c r="G1224" s="103">
        <v>0</v>
      </c>
      <c r="H1224" s="103">
        <v>0</v>
      </c>
      <c r="I1224" s="103">
        <v>0</v>
      </c>
      <c r="J1224" s="133">
        <f t="shared" si="21"/>
        <v>121.58</v>
      </c>
      <c r="K1224" s="138" t="str">
        <f>IFERROR(VLOOKUP(C1224,'CEDARS School FRPL'!$C$4:$H$2392, 6, FALSE), "No")</f>
        <v>No</v>
      </c>
      <c r="L1224" s="97">
        <f>VLOOKUP($C1224,'CEDARS School FRPL'!$C$4:$G$2348,3,FALSE)</f>
        <v>0.25819999999999999</v>
      </c>
      <c r="N1224" s="170"/>
      <c r="O1224" s="139"/>
    </row>
    <row r="1225" spans="1:15">
      <c r="A1225" s="78" t="s">
        <v>2456</v>
      </c>
      <c r="B1225" s="78" t="s">
        <v>2817</v>
      </c>
      <c r="C1225" s="3">
        <v>5752</v>
      </c>
      <c r="D1225" s="75" t="s">
        <v>3270</v>
      </c>
      <c r="E1225" s="103">
        <v>33.49</v>
      </c>
      <c r="F1225" s="103">
        <v>0</v>
      </c>
      <c r="G1225" s="103">
        <v>0</v>
      </c>
      <c r="H1225" s="103">
        <v>0</v>
      </c>
      <c r="I1225" s="103">
        <v>0</v>
      </c>
      <c r="J1225" s="133">
        <f t="shared" si="21"/>
        <v>33.49</v>
      </c>
      <c r="K1225" s="138" t="str">
        <f>IFERROR(VLOOKUP(C1225,'CEDARS School FRPL'!$C$4:$H$2392, 6, FALSE), "No")</f>
        <v>No</v>
      </c>
      <c r="L1225" s="97">
        <f>VLOOKUP($C1225,'CEDARS School FRPL'!$C$4:$G$2348,3,FALSE)</f>
        <v>0.2059</v>
      </c>
      <c r="N1225" s="170"/>
      <c r="O1225" s="139"/>
    </row>
    <row r="1226" spans="1:15">
      <c r="A1226" s="78" t="s">
        <v>2456</v>
      </c>
      <c r="B1226" s="78" t="s">
        <v>2817</v>
      </c>
      <c r="C1226" s="3">
        <v>5417</v>
      </c>
      <c r="D1226" s="75" t="s">
        <v>1806</v>
      </c>
      <c r="E1226" s="103">
        <v>1</v>
      </c>
      <c r="F1226" s="103">
        <v>0</v>
      </c>
      <c r="G1226" s="103">
        <v>0</v>
      </c>
      <c r="H1226" s="103">
        <v>1.67</v>
      </c>
      <c r="I1226" s="103">
        <v>0</v>
      </c>
      <c r="J1226" s="133">
        <f t="shared" si="21"/>
        <v>2.67</v>
      </c>
      <c r="K1226" s="138" t="str">
        <f>IFERROR(VLOOKUP(C1226,'CEDARS School FRPL'!$C$4:$H$2392, 6, FALSE), "No")</f>
        <v>No</v>
      </c>
      <c r="L1226" s="97">
        <f>VLOOKUP($C1226,'CEDARS School FRPL'!$C$4:$G$2348,3,FALSE)</f>
        <v>0.44450000000000001</v>
      </c>
      <c r="N1226" s="170"/>
      <c r="O1226" s="139"/>
    </row>
    <row r="1227" spans="1:15">
      <c r="A1227" s="78" t="s">
        <v>2502</v>
      </c>
      <c r="B1227" s="78" t="s">
        <v>2818</v>
      </c>
      <c r="C1227" s="3">
        <v>4428</v>
      </c>
      <c r="D1227" s="75" t="s">
        <v>2092</v>
      </c>
      <c r="E1227" s="103">
        <v>271.91000000000003</v>
      </c>
      <c r="F1227" s="103">
        <v>17.57</v>
      </c>
      <c r="G1227" s="103">
        <v>0</v>
      </c>
      <c r="H1227" s="103">
        <v>0</v>
      </c>
      <c r="I1227" s="103">
        <v>0</v>
      </c>
      <c r="J1227" s="133">
        <f t="shared" si="21"/>
        <v>289.48</v>
      </c>
      <c r="K1227" s="138" t="str">
        <f>IFERROR(VLOOKUP(C1227,'CEDARS School FRPL'!$C$4:$H$2392, 6, FALSE), "No")</f>
        <v>Yes</v>
      </c>
      <c r="L1227" s="97">
        <f>VLOOKUP($C1227,'CEDARS School FRPL'!$C$4:$G$2348,3,FALSE)</f>
        <v>0.56510000000000005</v>
      </c>
      <c r="N1227" s="170"/>
      <c r="O1227" s="139"/>
    </row>
    <row r="1228" spans="1:15">
      <c r="A1228" s="78" t="s">
        <v>2502</v>
      </c>
      <c r="B1228" s="78" t="s">
        <v>2818</v>
      </c>
      <c r="C1228" s="3">
        <v>4525</v>
      </c>
      <c r="D1228" s="75" t="s">
        <v>2093</v>
      </c>
      <c r="E1228" s="103">
        <v>364.22</v>
      </c>
      <c r="F1228" s="103">
        <v>18.57</v>
      </c>
      <c r="G1228" s="103">
        <v>0</v>
      </c>
      <c r="H1228" s="103">
        <v>0</v>
      </c>
      <c r="I1228" s="103">
        <v>0</v>
      </c>
      <c r="J1228" s="133">
        <f t="shared" si="21"/>
        <v>382.79</v>
      </c>
      <c r="K1228" s="138" t="str">
        <f>IFERROR(VLOOKUP(C1228,'CEDARS School FRPL'!$C$4:$H$2392, 6, FALSE), "No")</f>
        <v>Yes</v>
      </c>
      <c r="L1228" s="97">
        <f>VLOOKUP($C1228,'CEDARS School FRPL'!$C$4:$G$2348,3,FALSE)</f>
        <v>0.50439999999999996</v>
      </c>
      <c r="N1228" s="170"/>
      <c r="O1228" s="139"/>
    </row>
    <row r="1229" spans="1:15">
      <c r="A1229" t="s">
        <v>2502</v>
      </c>
      <c r="B1229" s="78" t="s">
        <v>2818</v>
      </c>
      <c r="C1229" s="3">
        <v>5554</v>
      </c>
      <c r="D1229" s="75" t="s">
        <v>3013</v>
      </c>
      <c r="E1229" s="103">
        <v>0</v>
      </c>
      <c r="F1229" s="103">
        <v>0</v>
      </c>
      <c r="G1229" s="103">
        <v>0</v>
      </c>
      <c r="H1229" s="103">
        <v>15.430000000000001</v>
      </c>
      <c r="I1229" s="103">
        <v>0</v>
      </c>
      <c r="J1229" s="133">
        <f t="shared" si="21"/>
        <v>15.430000000000001</v>
      </c>
      <c r="K1229" s="138" t="str">
        <f>IFERROR(VLOOKUP(C1229,'CEDARS School FRPL'!$C$4:$H$2392, 6, FALSE), "No")</f>
        <v>Yes</v>
      </c>
      <c r="L1229" s="97">
        <f>VLOOKUP($C1229,'CEDARS School FRPL'!$C$4:$G$2348,3,FALSE)</f>
        <v>0.53129999999999999</v>
      </c>
      <c r="N1229" s="170"/>
      <c r="O1229" s="139"/>
    </row>
    <row r="1230" spans="1:15">
      <c r="A1230" s="78" t="s">
        <v>2502</v>
      </c>
      <c r="B1230" s="78" t="s">
        <v>2818</v>
      </c>
      <c r="C1230" s="3">
        <v>2459</v>
      </c>
      <c r="D1230" s="75" t="s">
        <v>2089</v>
      </c>
      <c r="E1230" s="103">
        <v>480.33</v>
      </c>
      <c r="F1230" s="103">
        <v>0</v>
      </c>
      <c r="G1230" s="103">
        <v>22.119999999999997</v>
      </c>
      <c r="H1230" s="103">
        <v>0</v>
      </c>
      <c r="I1230" s="103">
        <v>0</v>
      </c>
      <c r="J1230" s="133">
        <f t="shared" si="21"/>
        <v>502.45</v>
      </c>
      <c r="K1230" s="138" t="str">
        <f>IFERROR(VLOOKUP(C1230,'CEDARS School FRPL'!$C$4:$H$2392, 6, FALSE), "No")</f>
        <v>Yes</v>
      </c>
      <c r="L1230" s="97">
        <f>VLOOKUP($C1230,'CEDARS School FRPL'!$C$4:$G$2348,3,FALSE)</f>
        <v>0.50770000000000004</v>
      </c>
      <c r="N1230" s="170"/>
      <c r="O1230" s="139"/>
    </row>
    <row r="1231" spans="1:15">
      <c r="A1231" s="78" t="s">
        <v>2502</v>
      </c>
      <c r="B1231" s="78" t="s">
        <v>2818</v>
      </c>
      <c r="C1231" s="3">
        <v>2687</v>
      </c>
      <c r="D1231" s="75" t="s">
        <v>2091</v>
      </c>
      <c r="E1231" s="103">
        <v>451.95</v>
      </c>
      <c r="F1231" s="103">
        <v>0</v>
      </c>
      <c r="G1231" s="103">
        <v>0</v>
      </c>
      <c r="H1231" s="103">
        <v>0</v>
      </c>
      <c r="I1231" s="103">
        <v>0</v>
      </c>
      <c r="J1231" s="133">
        <f t="shared" si="21"/>
        <v>451.95</v>
      </c>
      <c r="K1231" s="138" t="str">
        <f>IFERROR(VLOOKUP(C1231,'CEDARS School FRPL'!$C$4:$H$2392, 6, FALSE), "No")</f>
        <v>Yes</v>
      </c>
      <c r="L1231" s="97">
        <f>VLOOKUP($C1231,'CEDARS School FRPL'!$C$4:$G$2348,3,FALSE)</f>
        <v>0.54249999999999998</v>
      </c>
      <c r="N1231" s="170"/>
      <c r="O1231" s="139"/>
    </row>
    <row r="1232" spans="1:15">
      <c r="A1232" s="78" t="s">
        <v>2502</v>
      </c>
      <c r="B1232" s="78" t="s">
        <v>2818</v>
      </c>
      <c r="C1232" s="3">
        <v>2489</v>
      </c>
      <c r="D1232" s="75" t="s">
        <v>2090</v>
      </c>
      <c r="E1232" s="103">
        <v>280.51</v>
      </c>
      <c r="F1232" s="103">
        <v>4.8600000000000003</v>
      </c>
      <c r="G1232" s="103">
        <v>0</v>
      </c>
      <c r="H1232" s="103">
        <v>0</v>
      </c>
      <c r="I1232" s="103">
        <v>0</v>
      </c>
      <c r="J1232" s="133">
        <f t="shared" si="21"/>
        <v>285.37</v>
      </c>
      <c r="K1232" s="138" t="str">
        <f>IFERROR(VLOOKUP(C1232,'CEDARS School FRPL'!$C$4:$H$2392, 6, FALSE), "No")</f>
        <v>Yes</v>
      </c>
      <c r="L1232" s="97">
        <f>VLOOKUP($C1232,'CEDARS School FRPL'!$C$4:$G$2348,3,FALSE)</f>
        <v>0.56850000000000001</v>
      </c>
      <c r="N1232" s="170"/>
      <c r="O1232" s="139"/>
    </row>
    <row r="1233" spans="1:15">
      <c r="A1233" s="78" t="s">
        <v>2300</v>
      </c>
      <c r="B1233" s="78" t="s">
        <v>2819</v>
      </c>
      <c r="C1233" s="3">
        <v>3788</v>
      </c>
      <c r="D1233" s="75" t="s">
        <v>481</v>
      </c>
      <c r="E1233" s="103">
        <v>98.11</v>
      </c>
      <c r="F1233" s="103">
        <v>0</v>
      </c>
      <c r="G1233" s="103">
        <v>0</v>
      </c>
      <c r="H1233" s="103">
        <v>0</v>
      </c>
      <c r="I1233" s="103">
        <v>0</v>
      </c>
      <c r="J1233" s="133">
        <f t="shared" si="21"/>
        <v>98.11</v>
      </c>
      <c r="K1233" s="138" t="str">
        <f>IFERROR(VLOOKUP(C1233,'CEDARS School FRPL'!$C$4:$H$2392, 6, FALSE), "No")</f>
        <v>Yes</v>
      </c>
      <c r="L1233" s="97">
        <f>VLOOKUP($C1233,'CEDARS School FRPL'!$C$4:$G$2348,3,FALSE)</f>
        <v>0.75639999999999996</v>
      </c>
      <c r="N1233" s="170"/>
      <c r="O1233" s="139"/>
    </row>
    <row r="1234" spans="1:15">
      <c r="A1234" s="78" t="s">
        <v>2300</v>
      </c>
      <c r="B1234" s="78" t="s">
        <v>2819</v>
      </c>
      <c r="C1234" s="3">
        <v>2728</v>
      </c>
      <c r="D1234" s="75" t="s">
        <v>478</v>
      </c>
      <c r="E1234" s="103">
        <v>180.53</v>
      </c>
      <c r="F1234" s="103">
        <v>0</v>
      </c>
      <c r="G1234" s="103">
        <v>17.61</v>
      </c>
      <c r="H1234" s="103">
        <v>2.29</v>
      </c>
      <c r="I1234" s="103">
        <v>0</v>
      </c>
      <c r="J1234" s="133">
        <f t="shared" si="21"/>
        <v>200.42999999999998</v>
      </c>
      <c r="K1234" s="138" t="str">
        <f>IFERROR(VLOOKUP(C1234,'CEDARS School FRPL'!$C$4:$H$2392, 6, FALSE), "No")</f>
        <v>Yes</v>
      </c>
      <c r="L1234" s="97">
        <f>VLOOKUP($C1234,'CEDARS School FRPL'!$C$4:$G$2348,3,FALSE)</f>
        <v>0.6331</v>
      </c>
      <c r="N1234" s="170"/>
      <c r="O1234" s="139"/>
    </row>
    <row r="1235" spans="1:15">
      <c r="A1235" s="78" t="s">
        <v>2300</v>
      </c>
      <c r="B1235" s="78" t="s">
        <v>2819</v>
      </c>
      <c r="C1235" s="3">
        <v>3787</v>
      </c>
      <c r="D1235" s="75" t="s">
        <v>480</v>
      </c>
      <c r="E1235" s="103">
        <v>239.33</v>
      </c>
      <c r="F1235" s="103">
        <v>15.69</v>
      </c>
      <c r="G1235" s="103">
        <v>0</v>
      </c>
      <c r="H1235" s="103">
        <v>0</v>
      </c>
      <c r="I1235" s="103">
        <v>0</v>
      </c>
      <c r="J1235" s="133">
        <f t="shared" si="21"/>
        <v>255.02</v>
      </c>
      <c r="K1235" s="138" t="str">
        <f>IFERROR(VLOOKUP(C1235,'CEDARS School FRPL'!$C$4:$H$2392, 6, FALSE), "No")</f>
        <v>Yes</v>
      </c>
      <c r="L1235" s="97">
        <f>VLOOKUP($C1235,'CEDARS School FRPL'!$C$4:$G$2348,3,FALSE)</f>
        <v>0.6946</v>
      </c>
      <c r="N1235" s="170"/>
      <c r="O1235" s="139"/>
    </row>
    <row r="1236" spans="1:15">
      <c r="A1236" s="78" t="s">
        <v>2300</v>
      </c>
      <c r="B1236" s="78" t="s">
        <v>2819</v>
      </c>
      <c r="C1236" s="3">
        <v>3155</v>
      </c>
      <c r="D1236" s="75" t="s">
        <v>479</v>
      </c>
      <c r="E1236" s="103">
        <v>101.43</v>
      </c>
      <c r="F1236" s="103">
        <v>0</v>
      </c>
      <c r="G1236" s="103">
        <v>0</v>
      </c>
      <c r="H1236" s="103">
        <v>0</v>
      </c>
      <c r="I1236" s="103">
        <v>0</v>
      </c>
      <c r="J1236" s="133">
        <f t="shared" si="21"/>
        <v>101.43</v>
      </c>
      <c r="K1236" s="138" t="str">
        <f>IFERROR(VLOOKUP(C1236,'CEDARS School FRPL'!$C$4:$H$2392, 6, FALSE), "No")</f>
        <v>Yes</v>
      </c>
      <c r="L1236" s="97">
        <f>VLOOKUP($C1236,'CEDARS School FRPL'!$C$4:$G$2348,3,FALSE)</f>
        <v>0.81469999999999998</v>
      </c>
      <c r="N1236" s="170"/>
      <c r="O1236" s="139"/>
    </row>
    <row r="1237" spans="1:15">
      <c r="A1237" s="78" t="s">
        <v>2284</v>
      </c>
      <c r="B1237" s="78" t="s">
        <v>2820</v>
      </c>
      <c r="C1237" s="3">
        <v>3325</v>
      </c>
      <c r="D1237" s="75" t="s">
        <v>396</v>
      </c>
      <c r="E1237" s="103">
        <v>313.88</v>
      </c>
      <c r="F1237" s="103">
        <v>14.71</v>
      </c>
      <c r="G1237" s="103">
        <v>0</v>
      </c>
      <c r="H1237" s="103">
        <v>0</v>
      </c>
      <c r="I1237" s="103">
        <v>0</v>
      </c>
      <c r="J1237" s="133">
        <f t="shared" si="21"/>
        <v>328.59</v>
      </c>
      <c r="K1237" s="138" t="str">
        <f>IFERROR(VLOOKUP(C1237,'CEDARS School FRPL'!$C$4:$H$2392, 6, FALSE), "No")</f>
        <v>Yes</v>
      </c>
      <c r="L1237" s="97">
        <f>VLOOKUP($C1237,'CEDARS School FRPL'!$C$4:$G$2348,3,FALSE)</f>
        <v>0.7077</v>
      </c>
      <c r="N1237" s="170"/>
      <c r="O1237" s="139"/>
    </row>
    <row r="1238" spans="1:15">
      <c r="A1238" s="78" t="s">
        <v>2284</v>
      </c>
      <c r="B1238" s="78" t="s">
        <v>2820</v>
      </c>
      <c r="C1238" s="3">
        <v>2918</v>
      </c>
      <c r="D1238" s="75" t="s">
        <v>393</v>
      </c>
      <c r="E1238" s="103">
        <v>490.61</v>
      </c>
      <c r="F1238" s="103">
        <v>0</v>
      </c>
      <c r="G1238" s="103">
        <v>0</v>
      </c>
      <c r="H1238" s="103">
        <v>0</v>
      </c>
      <c r="I1238" s="103">
        <v>0</v>
      </c>
      <c r="J1238" s="133">
        <f t="shared" si="21"/>
        <v>490.61</v>
      </c>
      <c r="K1238" s="138" t="str">
        <f>IFERROR(VLOOKUP(C1238,'CEDARS School FRPL'!$C$4:$H$2392, 6, FALSE), "No")</f>
        <v>Yes</v>
      </c>
      <c r="L1238" s="97">
        <f>VLOOKUP($C1238,'CEDARS School FRPL'!$C$4:$G$2348,3,FALSE)</f>
        <v>0.74409999999999998</v>
      </c>
      <c r="N1238" s="170"/>
      <c r="O1238" s="139"/>
    </row>
    <row r="1239" spans="1:15">
      <c r="A1239" s="78" t="s">
        <v>2284</v>
      </c>
      <c r="B1239" s="78" t="s">
        <v>2820</v>
      </c>
      <c r="C1239" s="3">
        <v>3272</v>
      </c>
      <c r="D1239" s="75" t="s">
        <v>395</v>
      </c>
      <c r="E1239" s="103">
        <v>538.76</v>
      </c>
      <c r="F1239" s="103">
        <v>0</v>
      </c>
      <c r="G1239" s="103">
        <v>46.940000000000005</v>
      </c>
      <c r="H1239" s="103">
        <v>0</v>
      </c>
      <c r="I1239" s="103">
        <v>0</v>
      </c>
      <c r="J1239" s="133">
        <f t="shared" si="21"/>
        <v>585.70000000000005</v>
      </c>
      <c r="K1239" s="138" t="str">
        <f>IFERROR(VLOOKUP(C1239,'CEDARS School FRPL'!$C$4:$H$2392, 6, FALSE), "No")</f>
        <v>Yes</v>
      </c>
      <c r="L1239" s="97">
        <f>VLOOKUP($C1239,'CEDARS School FRPL'!$C$4:$G$2348,3,FALSE)</f>
        <v>0.72119999999999995</v>
      </c>
      <c r="N1239" s="170"/>
      <c r="O1239" s="139"/>
    </row>
    <row r="1240" spans="1:15">
      <c r="A1240" t="s">
        <v>2284</v>
      </c>
      <c r="B1240" s="78" t="s">
        <v>2820</v>
      </c>
      <c r="C1240" s="3">
        <v>5499</v>
      </c>
      <c r="D1240" s="75" t="s">
        <v>2600</v>
      </c>
      <c r="E1240" s="103">
        <v>0</v>
      </c>
      <c r="F1240" s="103">
        <v>0</v>
      </c>
      <c r="G1240" s="103">
        <v>0</v>
      </c>
      <c r="H1240" s="103">
        <v>4</v>
      </c>
      <c r="I1240" s="103">
        <v>0</v>
      </c>
      <c r="J1240" s="133">
        <f t="shared" si="21"/>
        <v>4</v>
      </c>
      <c r="K1240" s="138" t="str">
        <f>IFERROR(VLOOKUP(C1240,'CEDARS School FRPL'!$C$4:$H$2392, 6, FALSE), "No")</f>
        <v>No</v>
      </c>
      <c r="L1240" s="97">
        <f>VLOOKUP($C1240,'CEDARS School FRPL'!$C$4:$G$2348,3,FALSE)</f>
        <v>0</v>
      </c>
      <c r="N1240" s="170"/>
      <c r="O1240" s="139"/>
    </row>
    <row r="1241" spans="1:15">
      <c r="A1241" s="78" t="s">
        <v>2284</v>
      </c>
      <c r="B1241" s="78" t="s">
        <v>2820</v>
      </c>
      <c r="C1241" s="3">
        <v>3086</v>
      </c>
      <c r="D1241" s="75" t="s">
        <v>394</v>
      </c>
      <c r="E1241" s="103">
        <v>206.57</v>
      </c>
      <c r="F1241" s="103">
        <v>0</v>
      </c>
      <c r="G1241" s="103">
        <v>0</v>
      </c>
      <c r="H1241" s="103">
        <v>0</v>
      </c>
      <c r="I1241" s="103">
        <v>0</v>
      </c>
      <c r="J1241" s="133">
        <f t="shared" si="21"/>
        <v>206.57</v>
      </c>
      <c r="K1241" s="138" t="str">
        <f>IFERROR(VLOOKUP(C1241,'CEDARS School FRPL'!$C$4:$H$2392, 6, FALSE), "No")</f>
        <v>Yes</v>
      </c>
      <c r="L1241" s="97">
        <f>VLOOKUP($C1241,'CEDARS School FRPL'!$C$4:$G$2348,3,FALSE)</f>
        <v>0.69569999999999999</v>
      </c>
      <c r="N1241" s="170"/>
      <c r="O1241" s="139"/>
    </row>
    <row r="1242" spans="1:15">
      <c r="A1242" s="78" t="s">
        <v>2284</v>
      </c>
      <c r="B1242" s="78" t="s">
        <v>2820</v>
      </c>
      <c r="C1242" s="3">
        <v>5653</v>
      </c>
      <c r="D1242" s="75" t="s">
        <v>397</v>
      </c>
      <c r="E1242" s="103">
        <v>43.37</v>
      </c>
      <c r="F1242" s="103">
        <v>0</v>
      </c>
      <c r="G1242" s="103">
        <v>0</v>
      </c>
      <c r="H1242" s="103">
        <v>0</v>
      </c>
      <c r="I1242" s="103">
        <v>0</v>
      </c>
      <c r="J1242" s="133">
        <f t="shared" si="21"/>
        <v>43.37</v>
      </c>
      <c r="K1242" s="138" t="str">
        <f>IFERROR(VLOOKUP(C1242,'CEDARS School FRPL'!$C$4:$H$2392, 6, FALSE), "No")</f>
        <v>Yes</v>
      </c>
      <c r="L1242" s="97">
        <f>VLOOKUP($C1242,'CEDARS School FRPL'!$C$4:$G$2348,3,FALSE)</f>
        <v>0.71250000000000002</v>
      </c>
      <c r="N1242" s="170"/>
      <c r="O1242" s="139"/>
    </row>
    <row r="1243" spans="1:15">
      <c r="A1243" s="78" t="s">
        <v>2284</v>
      </c>
      <c r="B1243" s="78" t="s">
        <v>2820</v>
      </c>
      <c r="C1243" s="3">
        <v>1754</v>
      </c>
      <c r="D1243" s="75" t="s">
        <v>391</v>
      </c>
      <c r="E1243" s="103">
        <v>25.28</v>
      </c>
      <c r="F1243" s="103">
        <v>0</v>
      </c>
      <c r="G1243" s="103">
        <v>0</v>
      </c>
      <c r="H1243" s="103">
        <v>0</v>
      </c>
      <c r="I1243" s="103">
        <v>0</v>
      </c>
      <c r="J1243" s="133">
        <f t="shared" si="21"/>
        <v>25.28</v>
      </c>
      <c r="K1243" s="138" t="str">
        <f>IFERROR(VLOOKUP(C1243,'CEDARS School FRPL'!$C$4:$H$2392, 6, FALSE), "No")</f>
        <v>Yes</v>
      </c>
      <c r="L1243" s="97">
        <f>VLOOKUP($C1243,'CEDARS School FRPL'!$C$4:$G$2348,3,FALSE)</f>
        <v>0.76680000000000004</v>
      </c>
      <c r="N1243" s="170"/>
      <c r="O1243" s="139"/>
    </row>
    <row r="1244" spans="1:15">
      <c r="A1244" s="78" t="s">
        <v>2284</v>
      </c>
      <c r="B1244" s="78" t="s">
        <v>2820</v>
      </c>
      <c r="C1244" s="3">
        <v>2198</v>
      </c>
      <c r="D1244" s="75" t="s">
        <v>392</v>
      </c>
      <c r="E1244" s="103">
        <v>313.25</v>
      </c>
      <c r="F1244" s="103">
        <v>0</v>
      </c>
      <c r="G1244" s="103">
        <v>0</v>
      </c>
      <c r="H1244" s="103">
        <v>0</v>
      </c>
      <c r="I1244" s="103">
        <v>0</v>
      </c>
      <c r="J1244" s="133">
        <f t="shared" si="21"/>
        <v>313.25</v>
      </c>
      <c r="K1244" s="138" t="str">
        <f>IFERROR(VLOOKUP(C1244,'CEDARS School FRPL'!$C$4:$H$2392, 6, FALSE), "No")</f>
        <v>Yes</v>
      </c>
      <c r="L1244" s="97">
        <f>VLOOKUP($C1244,'CEDARS School FRPL'!$C$4:$G$2348,3,FALSE)</f>
        <v>0.77580000000000005</v>
      </c>
      <c r="N1244" s="170"/>
      <c r="O1244" s="139"/>
    </row>
    <row r="1245" spans="1:15">
      <c r="A1245" s="78" t="s">
        <v>2343</v>
      </c>
      <c r="B1245" s="78" t="s">
        <v>2821</v>
      </c>
      <c r="C1245" s="3">
        <v>5546</v>
      </c>
      <c r="D1245" s="75" t="s">
        <v>700</v>
      </c>
      <c r="E1245" s="103">
        <v>52.58</v>
      </c>
      <c r="F1245" s="103">
        <v>0</v>
      </c>
      <c r="G1245" s="103">
        <v>0</v>
      </c>
      <c r="H1245" s="103">
        <v>0</v>
      </c>
      <c r="I1245" s="103">
        <v>0</v>
      </c>
      <c r="J1245" s="133">
        <f t="shared" si="21"/>
        <v>52.58</v>
      </c>
      <c r="K1245" s="138" t="str">
        <f>IFERROR(VLOOKUP(C1245,'CEDARS School FRPL'!$C$4:$H$2392, 6, FALSE), "No")</f>
        <v>Yes</v>
      </c>
      <c r="L1245" s="97">
        <f>VLOOKUP($C1245,'CEDARS School FRPL'!$C$4:$G$2348,3,FALSE)</f>
        <v>0.53539999999999999</v>
      </c>
      <c r="N1245" s="170"/>
      <c r="O1245" s="139"/>
    </row>
    <row r="1246" spans="1:15">
      <c r="A1246" s="78" t="s">
        <v>2343</v>
      </c>
      <c r="B1246" s="78" t="s">
        <v>2821</v>
      </c>
      <c r="C1246" s="3">
        <v>2798</v>
      </c>
      <c r="D1246" s="75" t="s">
        <v>1030</v>
      </c>
      <c r="E1246" s="103">
        <v>268.31</v>
      </c>
      <c r="F1246" s="103">
        <v>0</v>
      </c>
      <c r="G1246" s="103">
        <v>0</v>
      </c>
      <c r="H1246" s="103">
        <v>0</v>
      </c>
      <c r="I1246" s="103">
        <v>0</v>
      </c>
      <c r="J1246" s="133">
        <f t="shared" si="21"/>
        <v>268.31</v>
      </c>
      <c r="K1246" s="138" t="str">
        <f>IFERROR(VLOOKUP(C1246,'CEDARS School FRPL'!$C$4:$H$2392, 6, FALSE), "No")</f>
        <v>Yes</v>
      </c>
      <c r="L1246" s="97">
        <f>VLOOKUP($C1246,'CEDARS School FRPL'!$C$4:$G$2348,3,FALSE)</f>
        <v>0.54590000000000005</v>
      </c>
      <c r="N1246" s="170"/>
      <c r="O1246" s="139"/>
    </row>
    <row r="1247" spans="1:15">
      <c r="A1247" s="78" t="s">
        <v>2343</v>
      </c>
      <c r="B1247" s="78" t="s">
        <v>2821</v>
      </c>
      <c r="C1247" s="3">
        <v>2854</v>
      </c>
      <c r="D1247" s="75" t="s">
        <v>1031</v>
      </c>
      <c r="E1247" s="103">
        <v>294.08</v>
      </c>
      <c r="F1247" s="103">
        <v>0</v>
      </c>
      <c r="G1247" s="103">
        <v>0</v>
      </c>
      <c r="H1247" s="103">
        <v>0</v>
      </c>
      <c r="I1247" s="103">
        <v>0</v>
      </c>
      <c r="J1247" s="133">
        <f t="shared" si="21"/>
        <v>294.08</v>
      </c>
      <c r="K1247" s="138" t="str">
        <f>IFERROR(VLOOKUP(C1247,'CEDARS School FRPL'!$C$4:$H$2392, 6, FALSE), "No")</f>
        <v>No</v>
      </c>
      <c r="L1247" s="97">
        <f>VLOOKUP($C1247,'CEDARS School FRPL'!$C$4:$G$2348,3,FALSE)</f>
        <v>0.29909999999999998</v>
      </c>
      <c r="N1247" s="170"/>
      <c r="O1247" s="139"/>
    </row>
    <row r="1248" spans="1:15">
      <c r="A1248" s="78" t="s">
        <v>2343</v>
      </c>
      <c r="B1248" s="78" t="s">
        <v>2821</v>
      </c>
      <c r="C1248" s="3">
        <v>5085</v>
      </c>
      <c r="D1248" s="75" t="s">
        <v>1037</v>
      </c>
      <c r="E1248" s="103">
        <v>529.54</v>
      </c>
      <c r="F1248" s="103">
        <v>0</v>
      </c>
      <c r="G1248" s="103">
        <v>84.65</v>
      </c>
      <c r="H1248" s="103">
        <v>0</v>
      </c>
      <c r="I1248" s="103">
        <v>0</v>
      </c>
      <c r="J1248" s="133">
        <f t="shared" si="21"/>
        <v>614.18999999999994</v>
      </c>
      <c r="K1248" s="138" t="str">
        <f>IFERROR(VLOOKUP(C1248,'CEDARS School FRPL'!$C$4:$H$2392, 6, FALSE), "No")</f>
        <v>No</v>
      </c>
      <c r="L1248" s="97">
        <f>VLOOKUP($C1248,'CEDARS School FRPL'!$C$4:$G$2348,3,FALSE)</f>
        <v>0.3982</v>
      </c>
      <c r="N1248" s="170"/>
      <c r="O1248" s="139"/>
    </row>
    <row r="1249" spans="1:15">
      <c r="A1249" s="78" t="s">
        <v>2343</v>
      </c>
      <c r="B1249" s="78" t="s">
        <v>2821</v>
      </c>
      <c r="C1249" s="3">
        <v>4359</v>
      </c>
      <c r="D1249" s="75" t="s">
        <v>1034</v>
      </c>
      <c r="E1249" s="103">
        <v>467.91</v>
      </c>
      <c r="F1249" s="103">
        <v>0</v>
      </c>
      <c r="G1249" s="103">
        <v>0</v>
      </c>
      <c r="H1249" s="103">
        <v>0</v>
      </c>
      <c r="I1249" s="103">
        <v>0</v>
      </c>
      <c r="J1249" s="133">
        <f t="shared" si="21"/>
        <v>467.91</v>
      </c>
      <c r="K1249" s="138" t="str">
        <f>IFERROR(VLOOKUP(C1249,'CEDARS School FRPL'!$C$4:$H$2392, 6, FALSE), "No")</f>
        <v>No</v>
      </c>
      <c r="L1249" s="97">
        <f>VLOOKUP($C1249,'CEDARS School FRPL'!$C$4:$G$2348,3,FALSE)</f>
        <v>0.4531</v>
      </c>
      <c r="N1249" s="170"/>
      <c r="O1249" s="139"/>
    </row>
    <row r="1250" spans="1:15">
      <c r="A1250" s="78" t="s">
        <v>2343</v>
      </c>
      <c r="B1250" s="78" t="s">
        <v>2821</v>
      </c>
      <c r="C1250" s="3">
        <v>3236</v>
      </c>
      <c r="D1250" s="75" t="s">
        <v>1032</v>
      </c>
      <c r="E1250" s="103">
        <v>963.65</v>
      </c>
      <c r="F1250" s="103">
        <v>0</v>
      </c>
      <c r="G1250" s="103">
        <v>130.19</v>
      </c>
      <c r="H1250" s="103">
        <v>0</v>
      </c>
      <c r="I1250" s="103">
        <v>0</v>
      </c>
      <c r="J1250" s="133">
        <f t="shared" si="21"/>
        <v>1093.8399999999999</v>
      </c>
      <c r="K1250" s="138" t="str">
        <f>IFERROR(VLOOKUP(C1250,'CEDARS School FRPL'!$C$4:$H$2392, 6, FALSE), "No")</f>
        <v>No</v>
      </c>
      <c r="L1250" s="97">
        <f>VLOOKUP($C1250,'CEDARS School FRPL'!$C$4:$G$2348,3,FALSE)</f>
        <v>0.2651</v>
      </c>
      <c r="N1250" s="170"/>
      <c r="O1250" s="139"/>
    </row>
    <row r="1251" spans="1:15">
      <c r="A1251" s="78" t="s">
        <v>2343</v>
      </c>
      <c r="B1251" s="78" t="s">
        <v>2821</v>
      </c>
      <c r="C1251" s="3">
        <v>5646</v>
      </c>
      <c r="D1251" s="75" t="s">
        <v>3063</v>
      </c>
      <c r="E1251" s="103">
        <v>90.7</v>
      </c>
      <c r="F1251" s="103">
        <v>0</v>
      </c>
      <c r="G1251" s="103">
        <v>0</v>
      </c>
      <c r="H1251" s="103">
        <v>0</v>
      </c>
      <c r="I1251" s="103">
        <v>0</v>
      </c>
      <c r="J1251" s="133">
        <f t="shared" si="21"/>
        <v>90.7</v>
      </c>
      <c r="K1251" s="138" t="str">
        <f>IFERROR(VLOOKUP(C1251,'CEDARS School FRPL'!$C$4:$H$2392, 6, FALSE), "No")</f>
        <v>No</v>
      </c>
      <c r="L1251" s="97">
        <f>VLOOKUP($C1251,'CEDARS School FRPL'!$C$4:$G$2348,3,FALSE)</f>
        <v>0.24970000000000001</v>
      </c>
      <c r="N1251" s="170"/>
      <c r="O1251" s="139"/>
    </row>
    <row r="1252" spans="1:15">
      <c r="A1252" s="78" t="s">
        <v>2343</v>
      </c>
      <c r="B1252" s="78" t="s">
        <v>2821</v>
      </c>
      <c r="C1252" s="3">
        <v>1733</v>
      </c>
      <c r="D1252" s="75" t="s">
        <v>3064</v>
      </c>
      <c r="E1252" s="103">
        <v>66.69</v>
      </c>
      <c r="F1252" s="103">
        <v>0</v>
      </c>
      <c r="G1252" s="103">
        <v>0</v>
      </c>
      <c r="H1252" s="103">
        <v>0</v>
      </c>
      <c r="I1252" s="103">
        <v>0</v>
      </c>
      <c r="J1252" s="133">
        <f t="shared" si="21"/>
        <v>66.69</v>
      </c>
      <c r="K1252" s="138" t="str">
        <f>IFERROR(VLOOKUP(C1252,'CEDARS School FRPL'!$C$4:$H$2392, 6, FALSE), "No")</f>
        <v>No</v>
      </c>
      <c r="L1252" s="97">
        <f>VLOOKUP($C1252,'CEDARS School FRPL'!$C$4:$G$2348,3,FALSE)</f>
        <v>0.4113</v>
      </c>
      <c r="N1252" s="170"/>
      <c r="O1252" s="139"/>
    </row>
    <row r="1253" spans="1:15">
      <c r="A1253" s="78" t="s">
        <v>2343</v>
      </c>
      <c r="B1253" s="78" t="s">
        <v>2821</v>
      </c>
      <c r="C1253" s="3">
        <v>2026</v>
      </c>
      <c r="D1253" s="75" t="s">
        <v>1028</v>
      </c>
      <c r="E1253" s="103">
        <v>445.45</v>
      </c>
      <c r="F1253" s="103">
        <v>0</v>
      </c>
      <c r="G1253" s="103">
        <v>0</v>
      </c>
      <c r="H1253" s="103">
        <v>0</v>
      </c>
      <c r="I1253" s="103">
        <v>0</v>
      </c>
      <c r="J1253" s="133">
        <f t="shared" si="21"/>
        <v>445.45</v>
      </c>
      <c r="K1253" s="138" t="str">
        <f>IFERROR(VLOOKUP(C1253,'CEDARS School FRPL'!$C$4:$H$2392, 6, FALSE), "No")</f>
        <v>No</v>
      </c>
      <c r="L1253" s="97">
        <f>VLOOKUP($C1253,'CEDARS School FRPL'!$C$4:$G$2348,3,FALSE)</f>
        <v>0.24759999999999999</v>
      </c>
      <c r="N1253" s="170"/>
      <c r="O1253" s="139"/>
    </row>
    <row r="1254" spans="1:15">
      <c r="A1254" s="78" t="s">
        <v>2343</v>
      </c>
      <c r="B1254" s="78" t="s">
        <v>2821</v>
      </c>
      <c r="C1254" s="3">
        <v>2476</v>
      </c>
      <c r="D1254" s="75" t="s">
        <v>1029</v>
      </c>
      <c r="E1254" s="103">
        <v>681.33</v>
      </c>
      <c r="F1254" s="103">
        <v>0</v>
      </c>
      <c r="G1254" s="103">
        <v>0</v>
      </c>
      <c r="H1254" s="103">
        <v>0</v>
      </c>
      <c r="I1254" s="103">
        <v>0</v>
      </c>
      <c r="J1254" s="133">
        <f t="shared" si="21"/>
        <v>681.33</v>
      </c>
      <c r="K1254" s="138" t="str">
        <f>IFERROR(VLOOKUP(C1254,'CEDARS School FRPL'!$C$4:$H$2392, 6, FALSE), "No")</f>
        <v>No</v>
      </c>
      <c r="L1254" s="97">
        <f>VLOOKUP($C1254,'CEDARS School FRPL'!$C$4:$G$2348,3,FALSE)</f>
        <v>0.2878</v>
      </c>
      <c r="N1254" s="170"/>
      <c r="O1254" s="139"/>
    </row>
    <row r="1255" spans="1:15">
      <c r="A1255" s="78" t="s">
        <v>2343</v>
      </c>
      <c r="B1255" s="78" t="s">
        <v>2821</v>
      </c>
      <c r="C1255" s="3">
        <v>4467</v>
      </c>
      <c r="D1255" s="75" t="s">
        <v>1036</v>
      </c>
      <c r="E1255" s="103">
        <v>387.92</v>
      </c>
      <c r="F1255" s="103">
        <v>0</v>
      </c>
      <c r="G1255" s="103">
        <v>0</v>
      </c>
      <c r="H1255" s="103">
        <v>0</v>
      </c>
      <c r="I1255" s="103">
        <v>0</v>
      </c>
      <c r="J1255" s="133">
        <f t="shared" si="21"/>
        <v>387.92</v>
      </c>
      <c r="K1255" s="138" t="str">
        <f>IFERROR(VLOOKUP(C1255,'CEDARS School FRPL'!$C$4:$H$2392, 6, FALSE), "No")</f>
        <v>No</v>
      </c>
      <c r="L1255" s="97">
        <f>VLOOKUP($C1255,'CEDARS School FRPL'!$C$4:$G$2348,3,FALSE)</f>
        <v>0.36280000000000001</v>
      </c>
      <c r="N1255" s="170"/>
      <c r="O1255" s="139"/>
    </row>
    <row r="1256" spans="1:15">
      <c r="A1256" s="78" t="s">
        <v>2343</v>
      </c>
      <c r="B1256" s="78" t="s">
        <v>2821</v>
      </c>
      <c r="C1256" s="3">
        <v>1677</v>
      </c>
      <c r="D1256" s="75" t="s">
        <v>76</v>
      </c>
      <c r="E1256" s="103">
        <v>2.79</v>
      </c>
      <c r="F1256" s="103">
        <v>0</v>
      </c>
      <c r="G1256" s="103">
        <v>0</v>
      </c>
      <c r="H1256" s="103">
        <v>0</v>
      </c>
      <c r="I1256" s="103">
        <v>0</v>
      </c>
      <c r="J1256" s="133">
        <f t="shared" si="21"/>
        <v>2.79</v>
      </c>
      <c r="K1256" s="138" t="str">
        <f>IFERROR(VLOOKUP(C1256,'CEDARS School FRPL'!$C$4:$H$2392, 6, FALSE), "No")</f>
        <v>No</v>
      </c>
      <c r="L1256" s="97">
        <f>VLOOKUP($C1256,'CEDARS School FRPL'!$C$4:$G$2348,3,FALSE)</f>
        <v>0.31109999999999999</v>
      </c>
      <c r="N1256" s="170"/>
      <c r="O1256" s="139"/>
    </row>
    <row r="1257" spans="1:15">
      <c r="A1257" s="78" t="s">
        <v>2343</v>
      </c>
      <c r="B1257" s="78" t="s">
        <v>2821</v>
      </c>
      <c r="C1257" s="3">
        <v>3391</v>
      </c>
      <c r="D1257" s="75" t="s">
        <v>1033</v>
      </c>
      <c r="E1257" s="103">
        <v>316.20999999999998</v>
      </c>
      <c r="F1257" s="103">
        <v>0</v>
      </c>
      <c r="G1257" s="103">
        <v>0</v>
      </c>
      <c r="H1257" s="103">
        <v>0</v>
      </c>
      <c r="I1257" s="103">
        <v>0</v>
      </c>
      <c r="J1257" s="133">
        <f t="shared" si="21"/>
        <v>316.20999999999998</v>
      </c>
      <c r="K1257" s="138" t="str">
        <f>IFERROR(VLOOKUP(C1257,'CEDARS School FRPL'!$C$4:$H$2392, 6, FALSE), "No")</f>
        <v>No</v>
      </c>
      <c r="L1257" s="97">
        <f>VLOOKUP($C1257,'CEDARS School FRPL'!$C$4:$G$2348,3,FALSE)</f>
        <v>0.46129999999999999</v>
      </c>
      <c r="N1257" s="170"/>
      <c r="O1257" s="139"/>
    </row>
    <row r="1258" spans="1:15">
      <c r="A1258" s="78" t="s">
        <v>2343</v>
      </c>
      <c r="B1258" s="78" t="s">
        <v>2821</v>
      </c>
      <c r="C1258" s="3">
        <v>4461</v>
      </c>
      <c r="D1258" s="75" t="s">
        <v>1035</v>
      </c>
      <c r="E1258" s="103">
        <v>515.55999999999995</v>
      </c>
      <c r="F1258" s="103">
        <v>0</v>
      </c>
      <c r="G1258" s="103">
        <v>0</v>
      </c>
      <c r="H1258" s="103">
        <v>0</v>
      </c>
      <c r="I1258" s="103">
        <v>0</v>
      </c>
      <c r="J1258" s="133">
        <f t="shared" si="21"/>
        <v>515.55999999999995</v>
      </c>
      <c r="K1258" s="138" t="str">
        <f>IFERROR(VLOOKUP(C1258,'CEDARS School FRPL'!$C$4:$H$2392, 6, FALSE), "No")</f>
        <v>No</v>
      </c>
      <c r="L1258" s="97">
        <f>VLOOKUP($C1258,'CEDARS School FRPL'!$C$4:$G$2348,3,FALSE)</f>
        <v>0.30919999999999997</v>
      </c>
      <c r="N1258" s="170"/>
      <c r="O1258" s="139"/>
    </row>
    <row r="1259" spans="1:15">
      <c r="A1259" s="78" t="s">
        <v>2389</v>
      </c>
      <c r="B1259" s="78" t="s">
        <v>2822</v>
      </c>
      <c r="C1259" s="3">
        <v>2662</v>
      </c>
      <c r="D1259" s="75" t="s">
        <v>1206</v>
      </c>
      <c r="E1259" s="103">
        <v>414.49</v>
      </c>
      <c r="F1259" s="103">
        <v>0</v>
      </c>
      <c r="G1259" s="103">
        <v>0</v>
      </c>
      <c r="H1259" s="103">
        <v>0</v>
      </c>
      <c r="I1259" s="103">
        <v>0</v>
      </c>
      <c r="J1259" s="133">
        <f t="shared" si="21"/>
        <v>414.49</v>
      </c>
      <c r="K1259" s="138" t="str">
        <f>IFERROR(VLOOKUP(C1259,'CEDARS School FRPL'!$C$4:$H$2392, 6, FALSE), "No")</f>
        <v>Yes</v>
      </c>
      <c r="L1259" s="97">
        <f>VLOOKUP($C1259,'CEDARS School FRPL'!$C$4:$G$2348,3,FALSE)</f>
        <v>0.41520000000000001</v>
      </c>
      <c r="N1259" s="170"/>
      <c r="O1259" s="139"/>
    </row>
    <row r="1260" spans="1:15">
      <c r="A1260" s="78" t="s">
        <v>2389</v>
      </c>
      <c r="B1260" s="78" t="s">
        <v>2822</v>
      </c>
      <c r="C1260" s="3">
        <v>3174</v>
      </c>
      <c r="D1260" s="75" t="s">
        <v>1207</v>
      </c>
      <c r="E1260" s="103">
        <v>466.97</v>
      </c>
      <c r="F1260" s="103">
        <v>0</v>
      </c>
      <c r="G1260" s="103">
        <v>0</v>
      </c>
      <c r="H1260" s="103">
        <v>0</v>
      </c>
      <c r="I1260" s="103">
        <v>0</v>
      </c>
      <c r="J1260" s="133">
        <f t="shared" si="21"/>
        <v>466.97</v>
      </c>
      <c r="K1260" s="138" t="str">
        <f>IFERROR(VLOOKUP(C1260,'CEDARS School FRPL'!$C$4:$H$2392, 6, FALSE), "No")</f>
        <v>Yes</v>
      </c>
      <c r="L1260" s="97">
        <f>VLOOKUP($C1260,'CEDARS School FRPL'!$C$4:$G$2348,3,FALSE)</f>
        <v>0.46579999999999999</v>
      </c>
      <c r="N1260" s="170"/>
      <c r="O1260" s="139"/>
    </row>
    <row r="1261" spans="1:15">
      <c r="A1261" s="78" t="s">
        <v>2389</v>
      </c>
      <c r="B1261" s="78" t="s">
        <v>2822</v>
      </c>
      <c r="C1261" s="3">
        <v>1680</v>
      </c>
      <c r="D1261" s="75" t="s">
        <v>1204</v>
      </c>
      <c r="E1261" s="103">
        <v>65.45</v>
      </c>
      <c r="F1261" s="103">
        <v>0</v>
      </c>
      <c r="G1261" s="103">
        <v>0.4</v>
      </c>
      <c r="H1261" s="103">
        <v>0</v>
      </c>
      <c r="I1261" s="103">
        <v>0</v>
      </c>
      <c r="J1261" s="133">
        <f t="shared" si="21"/>
        <v>65.850000000000009</v>
      </c>
      <c r="K1261" s="138" t="str">
        <f>IFERROR(VLOOKUP(C1261,'CEDARS School FRPL'!$C$4:$H$2392, 6, FALSE), "No")</f>
        <v>Yes</v>
      </c>
      <c r="L1261" s="97">
        <f>VLOOKUP($C1261,'CEDARS School FRPL'!$C$4:$G$2348,3,FALSE)</f>
        <v>0.501</v>
      </c>
      <c r="N1261" s="170"/>
      <c r="O1261" s="139"/>
    </row>
    <row r="1262" spans="1:15">
      <c r="A1262" t="s">
        <v>2389</v>
      </c>
      <c r="B1262" s="78" t="s">
        <v>2822</v>
      </c>
      <c r="C1262" s="3">
        <v>5513</v>
      </c>
      <c r="D1262" s="75" t="s">
        <v>3224</v>
      </c>
      <c r="E1262" s="103">
        <v>0</v>
      </c>
      <c r="F1262" s="103">
        <v>31.36</v>
      </c>
      <c r="G1262" s="103">
        <v>0</v>
      </c>
      <c r="H1262" s="103">
        <v>0</v>
      </c>
      <c r="I1262" s="103">
        <v>0</v>
      </c>
      <c r="J1262" s="133">
        <f t="shared" si="21"/>
        <v>31.36</v>
      </c>
      <c r="K1262" s="138" t="str">
        <f>IFERROR(VLOOKUP(C1262,'CEDARS School FRPL'!$C$4:$H$2392, 6, FALSE), "No")</f>
        <v>No</v>
      </c>
      <c r="L1262" s="97">
        <f>VLOOKUP($C1262,'CEDARS School FRPL'!$C$4:$G$2348,3,FALSE)</f>
        <v>0.36899999999999999</v>
      </c>
      <c r="N1262" s="170"/>
      <c r="O1262" s="139"/>
    </row>
    <row r="1263" spans="1:15">
      <c r="A1263" s="78" t="s">
        <v>2389</v>
      </c>
      <c r="B1263" s="78" t="s">
        <v>2822</v>
      </c>
      <c r="C1263" s="3">
        <v>1861</v>
      </c>
      <c r="D1263" s="75" t="s">
        <v>1205</v>
      </c>
      <c r="E1263" s="103">
        <v>83.27</v>
      </c>
      <c r="F1263" s="103">
        <v>0</v>
      </c>
      <c r="G1263" s="103">
        <v>6.52</v>
      </c>
      <c r="H1263" s="103">
        <v>0</v>
      </c>
      <c r="I1263" s="103">
        <v>0</v>
      </c>
      <c r="J1263" s="133">
        <f t="shared" si="21"/>
        <v>89.789999999999992</v>
      </c>
      <c r="K1263" s="138" t="str">
        <f>IFERROR(VLOOKUP(C1263,'CEDARS School FRPL'!$C$4:$H$2392, 6, FALSE), "No")</f>
        <v>No</v>
      </c>
      <c r="L1263" s="97">
        <f>VLOOKUP($C1263,'CEDARS School FRPL'!$C$4:$G$2348,3,FALSE)</f>
        <v>0.44330000000000003</v>
      </c>
      <c r="N1263" s="170"/>
      <c r="O1263" s="139"/>
    </row>
    <row r="1264" spans="1:15">
      <c r="A1264" s="78" t="s">
        <v>2389</v>
      </c>
      <c r="B1264" s="78" t="s">
        <v>2822</v>
      </c>
      <c r="C1264" s="3">
        <v>3175</v>
      </c>
      <c r="D1264" s="75" t="s">
        <v>1208</v>
      </c>
      <c r="E1264" s="103">
        <v>626.88</v>
      </c>
      <c r="F1264" s="103">
        <v>0</v>
      </c>
      <c r="G1264" s="103">
        <v>54.449999999999996</v>
      </c>
      <c r="H1264" s="103">
        <v>0</v>
      </c>
      <c r="I1264" s="103">
        <v>0</v>
      </c>
      <c r="J1264" s="133">
        <f t="shared" si="21"/>
        <v>681.33</v>
      </c>
      <c r="K1264" s="138" t="str">
        <f>IFERROR(VLOOKUP(C1264,'CEDARS School FRPL'!$C$4:$H$2392, 6, FALSE), "No")</f>
        <v>No</v>
      </c>
      <c r="L1264" s="97">
        <f>VLOOKUP($C1264,'CEDARS School FRPL'!$C$4:$G$2348,3,FALSE)</f>
        <v>0.39900000000000002</v>
      </c>
      <c r="N1264" s="170"/>
      <c r="O1264" s="139"/>
    </row>
    <row r="1265" spans="1:15">
      <c r="A1265" s="78" t="s">
        <v>2389</v>
      </c>
      <c r="B1265" s="78" t="s">
        <v>2822</v>
      </c>
      <c r="C1265" s="3">
        <v>4320</v>
      </c>
      <c r="D1265" s="75" t="s">
        <v>1209</v>
      </c>
      <c r="E1265" s="103">
        <v>552.86</v>
      </c>
      <c r="F1265" s="103">
        <v>0</v>
      </c>
      <c r="G1265" s="103">
        <v>0</v>
      </c>
      <c r="H1265" s="103">
        <v>0</v>
      </c>
      <c r="I1265" s="103">
        <v>0</v>
      </c>
      <c r="J1265" s="133">
        <f t="shared" si="21"/>
        <v>552.86</v>
      </c>
      <c r="K1265" s="138" t="str">
        <f>IFERROR(VLOOKUP(C1265,'CEDARS School FRPL'!$C$4:$H$2392, 6, FALSE), "No")</f>
        <v>Yes</v>
      </c>
      <c r="L1265" s="97">
        <f>VLOOKUP($C1265,'CEDARS School FRPL'!$C$4:$G$2348,3,FALSE)</f>
        <v>0.50960000000000005</v>
      </c>
      <c r="N1265" s="170"/>
      <c r="O1265" s="139"/>
    </row>
    <row r="1266" spans="1:15">
      <c r="A1266" s="78" t="s">
        <v>2404</v>
      </c>
      <c r="B1266" s="78" t="s">
        <v>2823</v>
      </c>
      <c r="C1266" s="3">
        <v>2292</v>
      </c>
      <c r="D1266" s="75" t="s">
        <v>1264</v>
      </c>
      <c r="E1266" s="103">
        <v>53.61</v>
      </c>
      <c r="F1266" s="103">
        <v>1</v>
      </c>
      <c r="G1266" s="103">
        <v>4.74</v>
      </c>
      <c r="H1266" s="103">
        <v>0</v>
      </c>
      <c r="I1266" s="103">
        <v>0</v>
      </c>
      <c r="J1266" s="133">
        <f t="shared" si="21"/>
        <v>59.35</v>
      </c>
      <c r="K1266" s="138" t="str">
        <f>IFERROR(VLOOKUP(C1266,'CEDARS School FRPL'!$C$4:$H$2392, 6, FALSE), "No")</f>
        <v>Yes</v>
      </c>
      <c r="L1266" s="97">
        <f>VLOOKUP($C1266,'CEDARS School FRPL'!$C$4:$G$2348,3,FALSE)</f>
        <v>0.7329</v>
      </c>
      <c r="N1266" s="170"/>
      <c r="O1266" s="139"/>
    </row>
    <row r="1267" spans="1:15">
      <c r="A1267" s="78" t="s">
        <v>2482</v>
      </c>
      <c r="B1267" s="78" t="s">
        <v>2824</v>
      </c>
      <c r="C1267" s="3">
        <v>5168</v>
      </c>
      <c r="D1267" s="75" t="s">
        <v>1966</v>
      </c>
      <c r="E1267" s="103">
        <v>308.08</v>
      </c>
      <c r="F1267" s="103">
        <v>0</v>
      </c>
      <c r="G1267" s="103">
        <v>0</v>
      </c>
      <c r="H1267" s="103">
        <v>0</v>
      </c>
      <c r="I1267" s="103">
        <v>0</v>
      </c>
      <c r="J1267" s="133">
        <f t="shared" si="21"/>
        <v>308.08</v>
      </c>
      <c r="K1267" s="138" t="str">
        <f>IFERROR(VLOOKUP(C1267,'CEDARS School FRPL'!$C$4:$H$2392, 6, FALSE), "No")</f>
        <v>No</v>
      </c>
      <c r="L1267" s="97">
        <f>VLOOKUP($C1267,'CEDARS School FRPL'!$C$4:$G$2348,3,FALSE)</f>
        <v>0.29709999999999998</v>
      </c>
      <c r="N1267" s="170"/>
      <c r="O1267" s="139"/>
    </row>
    <row r="1268" spans="1:15">
      <c r="A1268" s="78" t="s">
        <v>2482</v>
      </c>
      <c r="B1268" s="78" t="s">
        <v>2824</v>
      </c>
      <c r="C1268" s="3">
        <v>5167</v>
      </c>
      <c r="D1268" s="75" t="s">
        <v>1965</v>
      </c>
      <c r="E1268" s="103">
        <v>492.46</v>
      </c>
      <c r="F1268" s="103">
        <v>8.86</v>
      </c>
      <c r="G1268" s="103">
        <v>0</v>
      </c>
      <c r="H1268" s="103">
        <v>0</v>
      </c>
      <c r="I1268" s="103">
        <v>0</v>
      </c>
      <c r="J1268" s="133">
        <f t="shared" si="21"/>
        <v>501.32</v>
      </c>
      <c r="K1268" s="138" t="str">
        <f>IFERROR(VLOOKUP(C1268,'CEDARS School FRPL'!$C$4:$H$2392, 6, FALSE), "No")</f>
        <v>Yes</v>
      </c>
      <c r="L1268" s="97">
        <f>VLOOKUP($C1268,'CEDARS School FRPL'!$C$4:$G$2348,3,FALSE)</f>
        <v>0.51880000000000004</v>
      </c>
      <c r="N1268" s="170"/>
      <c r="O1268" s="139"/>
    </row>
    <row r="1269" spans="1:15">
      <c r="A1269" s="78" t="s">
        <v>2482</v>
      </c>
      <c r="B1269" s="78" t="s">
        <v>2824</v>
      </c>
      <c r="C1269" s="3">
        <v>3361</v>
      </c>
      <c r="D1269" s="75" t="s">
        <v>59</v>
      </c>
      <c r="E1269" s="103">
        <v>704.66</v>
      </c>
      <c r="F1269" s="103">
        <v>0</v>
      </c>
      <c r="G1269" s="103">
        <v>0</v>
      </c>
      <c r="H1269" s="103">
        <v>0</v>
      </c>
      <c r="I1269" s="103">
        <v>0</v>
      </c>
      <c r="J1269" s="133">
        <f t="shared" si="21"/>
        <v>704.66</v>
      </c>
      <c r="K1269" s="138" t="str">
        <f>IFERROR(VLOOKUP(C1269,'CEDARS School FRPL'!$C$4:$H$2392, 6, FALSE), "No")</f>
        <v>No</v>
      </c>
      <c r="L1269" s="97">
        <f>VLOOKUP($C1269,'CEDARS School FRPL'!$C$4:$G$2348,3,FALSE)</f>
        <v>0.49280000000000002</v>
      </c>
      <c r="N1269" s="170"/>
      <c r="O1269" s="139"/>
    </row>
    <row r="1270" spans="1:15">
      <c r="A1270" s="78" t="s">
        <v>2482</v>
      </c>
      <c r="B1270" s="78" t="s">
        <v>2824</v>
      </c>
      <c r="C1270" s="3">
        <v>5654</v>
      </c>
      <c r="D1270" s="75" t="s">
        <v>3065</v>
      </c>
      <c r="E1270" s="103">
        <v>135.88</v>
      </c>
      <c r="F1270" s="103">
        <v>0</v>
      </c>
      <c r="G1270" s="103">
        <v>0.29000000000000004</v>
      </c>
      <c r="H1270" s="103">
        <v>93.03</v>
      </c>
      <c r="I1270" s="103">
        <v>0</v>
      </c>
      <c r="J1270" s="133">
        <f t="shared" si="21"/>
        <v>229.2</v>
      </c>
      <c r="K1270" s="138" t="str">
        <f>IFERROR(VLOOKUP(C1270,'CEDARS School FRPL'!$C$4:$H$2392, 6, FALSE), "No")</f>
        <v>Yes</v>
      </c>
      <c r="L1270" s="97">
        <f>VLOOKUP($C1270,'CEDARS School FRPL'!$C$4:$G$2348,3,FALSE)</f>
        <v>0.5907</v>
      </c>
      <c r="N1270" s="170"/>
      <c r="O1270" s="139"/>
    </row>
    <row r="1271" spans="1:15">
      <c r="A1271" s="78" t="s">
        <v>2482</v>
      </c>
      <c r="B1271" s="78" t="s">
        <v>2824</v>
      </c>
      <c r="C1271" s="3">
        <v>4058</v>
      </c>
      <c r="D1271" s="75" t="s">
        <v>1958</v>
      </c>
      <c r="E1271" s="103">
        <v>473.47</v>
      </c>
      <c r="F1271" s="103">
        <v>0</v>
      </c>
      <c r="G1271" s="103">
        <v>0</v>
      </c>
      <c r="H1271" s="103">
        <v>0</v>
      </c>
      <c r="I1271" s="103">
        <v>0</v>
      </c>
      <c r="J1271" s="133">
        <f t="shared" si="21"/>
        <v>473.47</v>
      </c>
      <c r="K1271" s="138" t="str">
        <f>IFERROR(VLOOKUP(C1271,'CEDARS School FRPL'!$C$4:$H$2392, 6, FALSE), "No")</f>
        <v>No</v>
      </c>
      <c r="L1271" s="97">
        <f>VLOOKUP($C1271,'CEDARS School FRPL'!$C$4:$G$2348,3,FALSE)</f>
        <v>0.3775</v>
      </c>
      <c r="N1271" s="170"/>
      <c r="O1271" s="139"/>
    </row>
    <row r="1272" spans="1:15">
      <c r="A1272" s="78" t="s">
        <v>2482</v>
      </c>
      <c r="B1272" s="78" t="s">
        <v>2824</v>
      </c>
      <c r="C1272" s="3">
        <v>4408</v>
      </c>
      <c r="D1272" s="75" t="s">
        <v>1962</v>
      </c>
      <c r="E1272" s="103">
        <v>561.34</v>
      </c>
      <c r="F1272" s="103">
        <v>9.14</v>
      </c>
      <c r="G1272" s="103">
        <v>0</v>
      </c>
      <c r="H1272" s="103">
        <v>0</v>
      </c>
      <c r="I1272" s="103">
        <v>0</v>
      </c>
      <c r="J1272" s="133">
        <f t="shared" si="21"/>
        <v>570.48</v>
      </c>
      <c r="K1272" s="138" t="str">
        <f>IFERROR(VLOOKUP(C1272,'CEDARS School FRPL'!$C$4:$H$2392, 6, FALSE), "No")</f>
        <v>No</v>
      </c>
      <c r="L1272" s="97">
        <f>VLOOKUP($C1272,'CEDARS School FRPL'!$C$4:$G$2348,3,FALSE)</f>
        <v>0.3211</v>
      </c>
      <c r="N1272" s="170"/>
      <c r="O1272" s="139"/>
    </row>
    <row r="1273" spans="1:15">
      <c r="A1273" s="78" t="s">
        <v>2482</v>
      </c>
      <c r="B1273" s="78" t="s">
        <v>2824</v>
      </c>
      <c r="C1273" s="3">
        <v>5682</v>
      </c>
      <c r="D1273" s="75" t="s">
        <v>3185</v>
      </c>
      <c r="E1273" s="103">
        <v>96.1</v>
      </c>
      <c r="F1273" s="103">
        <v>0</v>
      </c>
      <c r="G1273" s="103">
        <v>0</v>
      </c>
      <c r="H1273" s="103">
        <v>0</v>
      </c>
      <c r="I1273" s="103">
        <v>0</v>
      </c>
      <c r="J1273" s="133">
        <f t="shared" si="21"/>
        <v>96.1</v>
      </c>
      <c r="K1273" s="138" t="str">
        <f>IFERROR(VLOOKUP(C1273,'CEDARS School FRPL'!$C$4:$H$2392, 6, FALSE), "No")</f>
        <v>No</v>
      </c>
      <c r="L1273" s="97">
        <f>VLOOKUP($C1273,'CEDARS School FRPL'!$C$4:$G$2348,3,FALSE)</f>
        <v>0.2056</v>
      </c>
      <c r="N1273" s="170"/>
      <c r="O1273" s="139"/>
    </row>
    <row r="1274" spans="1:15">
      <c r="A1274" s="78" t="s">
        <v>2482</v>
      </c>
      <c r="B1274" s="78" t="s">
        <v>2824</v>
      </c>
      <c r="C1274" s="3">
        <v>4409</v>
      </c>
      <c r="D1274" s="75" t="s">
        <v>1963</v>
      </c>
      <c r="E1274" s="103">
        <v>635.30999999999995</v>
      </c>
      <c r="F1274" s="103">
        <v>0</v>
      </c>
      <c r="G1274" s="103">
        <v>0</v>
      </c>
      <c r="H1274" s="103">
        <v>0</v>
      </c>
      <c r="I1274" s="103">
        <v>0</v>
      </c>
      <c r="J1274" s="133">
        <f t="shared" si="21"/>
        <v>635.30999999999995</v>
      </c>
      <c r="K1274" s="138" t="str">
        <f>IFERROR(VLOOKUP(C1274,'CEDARS School FRPL'!$C$4:$H$2392, 6, FALSE), "No")</f>
        <v>No</v>
      </c>
      <c r="L1274" s="97">
        <f>VLOOKUP($C1274,'CEDARS School FRPL'!$C$4:$G$2348,3,FALSE)</f>
        <v>0.47889999999999999</v>
      </c>
      <c r="N1274" s="170"/>
      <c r="O1274" s="139"/>
    </row>
    <row r="1275" spans="1:15">
      <c r="A1275" s="78" t="s">
        <v>2482</v>
      </c>
      <c r="B1275" s="78" t="s">
        <v>2824</v>
      </c>
      <c r="C1275" s="3">
        <v>3653</v>
      </c>
      <c r="D1275" s="75" t="s">
        <v>1955</v>
      </c>
      <c r="E1275" s="103">
        <v>371.2</v>
      </c>
      <c r="F1275" s="103">
        <v>8.57</v>
      </c>
      <c r="G1275" s="103">
        <v>0</v>
      </c>
      <c r="H1275" s="103">
        <v>0</v>
      </c>
      <c r="I1275" s="103">
        <v>0</v>
      </c>
      <c r="J1275" s="133">
        <f t="shared" si="21"/>
        <v>379.77</v>
      </c>
      <c r="K1275" s="138" t="str">
        <f>IFERROR(VLOOKUP(C1275,'CEDARS School FRPL'!$C$4:$H$2392, 6, FALSE), "No")</f>
        <v>Yes</v>
      </c>
      <c r="L1275" s="97">
        <f>VLOOKUP($C1275,'CEDARS School FRPL'!$C$4:$G$2348,3,FALSE)</f>
        <v>0.5827</v>
      </c>
      <c r="N1275" s="170"/>
      <c r="O1275" s="139"/>
    </row>
    <row r="1276" spans="1:15">
      <c r="A1276" s="78" t="s">
        <v>2482</v>
      </c>
      <c r="B1276" s="78" t="s">
        <v>2824</v>
      </c>
      <c r="C1276" s="3">
        <v>3539</v>
      </c>
      <c r="D1276" s="75" t="s">
        <v>1953</v>
      </c>
      <c r="E1276" s="103">
        <v>503.59</v>
      </c>
      <c r="F1276" s="103">
        <v>8.7100000000000009</v>
      </c>
      <c r="G1276" s="103">
        <v>0</v>
      </c>
      <c r="H1276" s="103">
        <v>0</v>
      </c>
      <c r="I1276" s="103">
        <v>0</v>
      </c>
      <c r="J1276" s="133">
        <f t="shared" si="21"/>
        <v>512.29999999999995</v>
      </c>
      <c r="K1276" s="138" t="str">
        <f>IFERROR(VLOOKUP(C1276,'CEDARS School FRPL'!$C$4:$H$2392, 6, FALSE), "No")</f>
        <v>No</v>
      </c>
      <c r="L1276" s="97">
        <f>VLOOKUP($C1276,'CEDARS School FRPL'!$C$4:$G$2348,3,FALSE)</f>
        <v>0.37419999999999998</v>
      </c>
      <c r="N1276" s="170"/>
      <c r="O1276" s="139"/>
    </row>
    <row r="1277" spans="1:15">
      <c r="A1277" s="78" t="s">
        <v>2482</v>
      </c>
      <c r="B1277" s="78" t="s">
        <v>2824</v>
      </c>
      <c r="C1277" s="3">
        <v>3262</v>
      </c>
      <c r="D1277" s="75" t="s">
        <v>1952</v>
      </c>
      <c r="E1277" s="103">
        <v>497.73</v>
      </c>
      <c r="F1277" s="103">
        <v>0</v>
      </c>
      <c r="G1277" s="103">
        <v>0</v>
      </c>
      <c r="H1277" s="103">
        <v>0</v>
      </c>
      <c r="I1277" s="103">
        <v>0</v>
      </c>
      <c r="J1277" s="133">
        <f t="shared" si="21"/>
        <v>497.73</v>
      </c>
      <c r="K1277" s="138" t="str">
        <f>IFERROR(VLOOKUP(C1277,'CEDARS School FRPL'!$C$4:$H$2392, 6, FALSE), "No")</f>
        <v>Yes</v>
      </c>
      <c r="L1277" s="97">
        <f>VLOOKUP($C1277,'CEDARS School FRPL'!$C$4:$G$2348,3,FALSE)</f>
        <v>0.63429999999999997</v>
      </c>
      <c r="N1277" s="170"/>
      <c r="O1277" s="139"/>
    </row>
    <row r="1278" spans="1:15">
      <c r="A1278" s="78" t="s">
        <v>2482</v>
      </c>
      <c r="B1278" s="78" t="s">
        <v>2824</v>
      </c>
      <c r="C1278" s="3">
        <v>4255</v>
      </c>
      <c r="D1278" s="75" t="s">
        <v>1959</v>
      </c>
      <c r="E1278" s="103">
        <v>630.09</v>
      </c>
      <c r="F1278" s="103">
        <v>0</v>
      </c>
      <c r="G1278" s="103">
        <v>0</v>
      </c>
      <c r="H1278" s="103">
        <v>0</v>
      </c>
      <c r="I1278" s="103">
        <v>0</v>
      </c>
      <c r="J1278" s="133">
        <f t="shared" si="21"/>
        <v>630.09</v>
      </c>
      <c r="K1278" s="138" t="str">
        <f>IFERROR(VLOOKUP(C1278,'CEDARS School FRPL'!$C$4:$H$2392, 6, FALSE), "No")</f>
        <v>No</v>
      </c>
      <c r="L1278" s="97">
        <f>VLOOKUP($C1278,'CEDARS School FRPL'!$C$4:$G$2348,3,FALSE)</f>
        <v>0.33539999999999998</v>
      </c>
      <c r="N1278" s="170"/>
      <c r="O1278" s="139"/>
    </row>
    <row r="1279" spans="1:15">
      <c r="A1279" s="78" t="s">
        <v>2482</v>
      </c>
      <c r="B1279" s="78" t="s">
        <v>2824</v>
      </c>
      <c r="C1279" s="3">
        <v>3130</v>
      </c>
      <c r="D1279" s="75" t="s">
        <v>414</v>
      </c>
      <c r="E1279" s="103">
        <v>607.97</v>
      </c>
      <c r="F1279" s="103">
        <v>0</v>
      </c>
      <c r="G1279" s="103">
        <v>0</v>
      </c>
      <c r="H1279" s="103">
        <v>0</v>
      </c>
      <c r="I1279" s="103">
        <v>0</v>
      </c>
      <c r="J1279" s="133">
        <f t="shared" si="21"/>
        <v>607.97</v>
      </c>
      <c r="K1279" s="138" t="str">
        <f>IFERROR(VLOOKUP(C1279,'CEDARS School FRPL'!$C$4:$H$2392, 6, FALSE), "No")</f>
        <v>Yes</v>
      </c>
      <c r="L1279" s="97">
        <f>VLOOKUP($C1279,'CEDARS School FRPL'!$C$4:$G$2348,3,FALSE)</f>
        <v>0.57889999999999997</v>
      </c>
      <c r="N1279" s="170"/>
      <c r="O1279" s="139"/>
    </row>
    <row r="1280" spans="1:15">
      <c r="A1280" s="78" t="s">
        <v>2482</v>
      </c>
      <c r="B1280" s="78" t="s">
        <v>2824</v>
      </c>
      <c r="C1280" s="3">
        <v>3611</v>
      </c>
      <c r="D1280" s="75" t="s">
        <v>1954</v>
      </c>
      <c r="E1280" s="103">
        <v>801.69</v>
      </c>
      <c r="F1280" s="103">
        <v>0</v>
      </c>
      <c r="G1280" s="103">
        <v>0</v>
      </c>
      <c r="H1280" s="103">
        <v>0</v>
      </c>
      <c r="I1280" s="103">
        <v>0</v>
      </c>
      <c r="J1280" s="133">
        <f t="shared" si="21"/>
        <v>801.69</v>
      </c>
      <c r="K1280" s="138" t="str">
        <f>IFERROR(VLOOKUP(C1280,'CEDARS School FRPL'!$C$4:$H$2392, 6, FALSE), "No")</f>
        <v>Yes</v>
      </c>
      <c r="L1280" s="97">
        <f>VLOOKUP($C1280,'CEDARS School FRPL'!$C$4:$G$2348,3,FALSE)</f>
        <v>0.50929999999999997</v>
      </c>
      <c r="N1280" s="170"/>
      <c r="O1280" s="139"/>
    </row>
    <row r="1281" spans="1:15">
      <c r="A1281" s="78" t="s">
        <v>2482</v>
      </c>
      <c r="B1281" s="78" t="s">
        <v>2824</v>
      </c>
      <c r="C1281" s="3">
        <v>3010</v>
      </c>
      <c r="D1281" s="75" t="s">
        <v>1951</v>
      </c>
      <c r="E1281" s="103">
        <v>1207.76</v>
      </c>
      <c r="F1281" s="103">
        <v>0</v>
      </c>
      <c r="G1281" s="103">
        <v>146.94999999999999</v>
      </c>
      <c r="H1281" s="103">
        <v>0</v>
      </c>
      <c r="I1281" s="103">
        <v>0</v>
      </c>
      <c r="J1281" s="133">
        <f t="shared" si="21"/>
        <v>1354.71</v>
      </c>
      <c r="K1281" s="138" t="str">
        <f>IFERROR(VLOOKUP(C1281,'CEDARS School FRPL'!$C$4:$H$2392, 6, FALSE), "No")</f>
        <v>No</v>
      </c>
      <c r="L1281" s="97">
        <f>VLOOKUP($C1281,'CEDARS School FRPL'!$C$4:$G$2348,3,FALSE)</f>
        <v>0.45100000000000001</v>
      </c>
      <c r="N1281" s="170"/>
      <c r="O1281" s="139"/>
    </row>
    <row r="1282" spans="1:15">
      <c r="A1282" s="78" t="s">
        <v>2482</v>
      </c>
      <c r="B1282" s="78" t="s">
        <v>2824</v>
      </c>
      <c r="C1282" s="3">
        <v>3709</v>
      </c>
      <c r="D1282" s="75" t="s">
        <v>1956</v>
      </c>
      <c r="E1282" s="103">
        <v>608.86</v>
      </c>
      <c r="F1282" s="103">
        <v>0</v>
      </c>
      <c r="G1282" s="103">
        <v>0</v>
      </c>
      <c r="H1282" s="103">
        <v>0</v>
      </c>
      <c r="I1282" s="103">
        <v>0</v>
      </c>
      <c r="J1282" s="133">
        <f t="shared" si="21"/>
        <v>608.86</v>
      </c>
      <c r="K1282" s="138" t="str">
        <f>IFERROR(VLOOKUP(C1282,'CEDARS School FRPL'!$C$4:$H$2392, 6, FALSE), "No")</f>
        <v>No</v>
      </c>
      <c r="L1282" s="97">
        <f>VLOOKUP($C1282,'CEDARS School FRPL'!$C$4:$G$2348,3,FALSE)</f>
        <v>0.4194</v>
      </c>
      <c r="N1282" s="170"/>
      <c r="O1282" s="139"/>
    </row>
    <row r="1283" spans="1:15">
      <c r="A1283" s="78" t="s">
        <v>2482</v>
      </c>
      <c r="B1283" s="78" t="s">
        <v>2824</v>
      </c>
      <c r="C1283" s="3">
        <v>4271</v>
      </c>
      <c r="D1283" s="75" t="s">
        <v>1960</v>
      </c>
      <c r="E1283" s="103">
        <v>448.75</v>
      </c>
      <c r="F1283" s="103">
        <v>0</v>
      </c>
      <c r="G1283" s="103">
        <v>0</v>
      </c>
      <c r="H1283" s="103">
        <v>0</v>
      </c>
      <c r="I1283" s="103">
        <v>0</v>
      </c>
      <c r="J1283" s="133">
        <f t="shared" si="21"/>
        <v>448.75</v>
      </c>
      <c r="K1283" s="138" t="str">
        <f>IFERROR(VLOOKUP(C1283,'CEDARS School FRPL'!$C$4:$H$2392, 6, FALSE), "No")</f>
        <v>Yes</v>
      </c>
      <c r="L1283" s="97">
        <f>VLOOKUP($C1283,'CEDARS School FRPL'!$C$4:$G$2348,3,FALSE)</f>
        <v>0.48110000000000003</v>
      </c>
      <c r="N1283" s="170"/>
      <c r="O1283" s="139"/>
    </row>
    <row r="1284" spans="1:15">
      <c r="A1284" s="78" t="s">
        <v>2482</v>
      </c>
      <c r="B1284" s="78" t="s">
        <v>2824</v>
      </c>
      <c r="C1284" s="3">
        <v>4427</v>
      </c>
      <c r="D1284" s="75" t="s">
        <v>1964</v>
      </c>
      <c r="E1284" s="103">
        <v>1358.82</v>
      </c>
      <c r="F1284" s="103">
        <v>0</v>
      </c>
      <c r="G1284" s="103">
        <v>115.64</v>
      </c>
      <c r="H1284" s="103">
        <v>0</v>
      </c>
      <c r="I1284" s="103">
        <v>0</v>
      </c>
      <c r="J1284" s="133">
        <f t="shared" ref="J1284:J1347" si="22">SUM(E1284:I1284)</f>
        <v>1474.46</v>
      </c>
      <c r="K1284" s="138" t="str">
        <f>IFERROR(VLOOKUP(C1284,'CEDARS School FRPL'!$C$4:$H$2392, 6, FALSE), "No")</f>
        <v>No</v>
      </c>
      <c r="L1284" s="97">
        <f>VLOOKUP($C1284,'CEDARS School FRPL'!$C$4:$G$2348,3,FALSE)</f>
        <v>0.41899999999999998</v>
      </c>
      <c r="N1284" s="170"/>
      <c r="O1284" s="139"/>
    </row>
    <row r="1285" spans="1:15">
      <c r="A1285" s="78" t="s">
        <v>2482</v>
      </c>
      <c r="B1285" s="78" t="s">
        <v>2824</v>
      </c>
      <c r="C1285" s="3">
        <v>5452</v>
      </c>
      <c r="D1285" s="75" t="s">
        <v>1967</v>
      </c>
      <c r="E1285" s="103">
        <v>778.66</v>
      </c>
      <c r="F1285" s="103">
        <v>0</v>
      </c>
      <c r="G1285" s="103">
        <v>0</v>
      </c>
      <c r="H1285" s="103">
        <v>0</v>
      </c>
      <c r="I1285" s="103">
        <v>0</v>
      </c>
      <c r="J1285" s="133">
        <f t="shared" si="22"/>
        <v>778.66</v>
      </c>
      <c r="K1285" s="138" t="str">
        <f>IFERROR(VLOOKUP(C1285,'CEDARS School FRPL'!$C$4:$H$2392, 6, FALSE), "No")</f>
        <v>No</v>
      </c>
      <c r="L1285" s="97">
        <f>VLOOKUP($C1285,'CEDARS School FRPL'!$C$4:$G$2348,3,FALSE)</f>
        <v>0.4541</v>
      </c>
      <c r="N1285" s="170"/>
      <c r="O1285" s="139"/>
    </row>
    <row r="1286" spans="1:15">
      <c r="A1286" s="78" t="s">
        <v>2482</v>
      </c>
      <c r="B1286" s="78" t="s">
        <v>2824</v>
      </c>
      <c r="C1286" s="3">
        <v>4368</v>
      </c>
      <c r="D1286" s="75" t="s">
        <v>1961</v>
      </c>
      <c r="E1286" s="103">
        <v>438.63</v>
      </c>
      <c r="F1286" s="103">
        <v>20.29</v>
      </c>
      <c r="G1286" s="103">
        <v>0</v>
      </c>
      <c r="H1286" s="103">
        <v>0</v>
      </c>
      <c r="I1286" s="103">
        <v>0</v>
      </c>
      <c r="J1286" s="133">
        <f t="shared" si="22"/>
        <v>458.92</v>
      </c>
      <c r="K1286" s="138" t="str">
        <f>IFERROR(VLOOKUP(C1286,'CEDARS School FRPL'!$C$4:$H$2392, 6, FALSE), "No")</f>
        <v>Yes</v>
      </c>
      <c r="L1286" s="97">
        <f>VLOOKUP($C1286,'CEDARS School FRPL'!$C$4:$G$2348,3,FALSE)</f>
        <v>0.4884</v>
      </c>
      <c r="N1286" s="170"/>
      <c r="O1286" s="139"/>
    </row>
    <row r="1287" spans="1:15">
      <c r="A1287" s="78" t="s">
        <v>2482</v>
      </c>
      <c r="B1287" s="78" t="s">
        <v>2824</v>
      </c>
      <c r="C1287" s="3">
        <v>2754</v>
      </c>
      <c r="D1287" s="75" t="s">
        <v>1950</v>
      </c>
      <c r="E1287" s="103">
        <v>572.85</v>
      </c>
      <c r="F1287" s="103">
        <v>0</v>
      </c>
      <c r="G1287" s="103">
        <v>0</v>
      </c>
      <c r="H1287" s="103">
        <v>0</v>
      </c>
      <c r="I1287" s="103">
        <v>0</v>
      </c>
      <c r="J1287" s="133">
        <f t="shared" si="22"/>
        <v>572.85</v>
      </c>
      <c r="K1287" s="138" t="str">
        <f>IFERROR(VLOOKUP(C1287,'CEDARS School FRPL'!$C$4:$H$2392, 6, FALSE), "No")</f>
        <v>No</v>
      </c>
      <c r="L1287" s="97">
        <f>VLOOKUP($C1287,'CEDARS School FRPL'!$C$4:$G$2348,3,FALSE)</f>
        <v>0.34050000000000002</v>
      </c>
      <c r="N1287" s="170"/>
      <c r="O1287" s="139"/>
    </row>
    <row r="1288" spans="1:15">
      <c r="A1288" s="78" t="s">
        <v>2482</v>
      </c>
      <c r="B1288" s="78" t="s">
        <v>2824</v>
      </c>
      <c r="C1288" s="3">
        <v>5683</v>
      </c>
      <c r="D1288" s="75" t="s">
        <v>3186</v>
      </c>
      <c r="E1288" s="103">
        <v>361.55</v>
      </c>
      <c r="F1288" s="103">
        <v>0</v>
      </c>
      <c r="G1288" s="103">
        <v>8.66</v>
      </c>
      <c r="H1288" s="103">
        <v>0</v>
      </c>
      <c r="I1288" s="103">
        <v>0</v>
      </c>
      <c r="J1288" s="133">
        <f t="shared" si="22"/>
        <v>370.21000000000004</v>
      </c>
      <c r="K1288" s="138" t="str">
        <f>IFERROR(VLOOKUP(C1288,'CEDARS School FRPL'!$C$4:$H$2392, 6, FALSE), "No")</f>
        <v>No</v>
      </c>
      <c r="L1288" s="97">
        <f>VLOOKUP($C1288,'CEDARS School FRPL'!$C$4:$G$2348,3,FALSE)</f>
        <v>0.49859999999999999</v>
      </c>
      <c r="N1288" s="170"/>
      <c r="O1288" s="139"/>
    </row>
    <row r="1289" spans="1:15">
      <c r="A1289" s="78" t="s">
        <v>2482</v>
      </c>
      <c r="B1289" s="78" t="s">
        <v>2824</v>
      </c>
      <c r="C1289" s="3">
        <v>3710</v>
      </c>
      <c r="D1289" s="75" t="s">
        <v>1957</v>
      </c>
      <c r="E1289" s="103">
        <v>1267.73</v>
      </c>
      <c r="F1289" s="103">
        <v>0</v>
      </c>
      <c r="G1289" s="103">
        <v>112.53</v>
      </c>
      <c r="H1289" s="103">
        <v>0</v>
      </c>
      <c r="I1289" s="103">
        <v>0</v>
      </c>
      <c r="J1289" s="133">
        <f t="shared" si="22"/>
        <v>1380.26</v>
      </c>
      <c r="K1289" s="138" t="str">
        <f>IFERROR(VLOOKUP(C1289,'CEDARS School FRPL'!$C$4:$H$2392, 6, FALSE), "No")</f>
        <v>No</v>
      </c>
      <c r="L1289" s="97">
        <f>VLOOKUP($C1289,'CEDARS School FRPL'!$C$4:$G$2348,3,FALSE)</f>
        <v>0.35289999999999999</v>
      </c>
      <c r="N1289" s="170"/>
      <c r="O1289" s="139"/>
    </row>
    <row r="1290" spans="1:15">
      <c r="A1290" s="78" t="s">
        <v>2482</v>
      </c>
      <c r="B1290" s="78" t="s">
        <v>2824</v>
      </c>
      <c r="C1290" s="3">
        <v>4122</v>
      </c>
      <c r="D1290" s="75" t="s">
        <v>1292</v>
      </c>
      <c r="E1290" s="103">
        <v>401.67</v>
      </c>
      <c r="F1290" s="103">
        <v>0</v>
      </c>
      <c r="G1290" s="103">
        <v>0</v>
      </c>
      <c r="H1290" s="103">
        <v>0</v>
      </c>
      <c r="I1290" s="103">
        <v>0</v>
      </c>
      <c r="J1290" s="133">
        <f t="shared" si="22"/>
        <v>401.67</v>
      </c>
      <c r="K1290" s="138" t="str">
        <f>IFERROR(VLOOKUP(C1290,'CEDARS School FRPL'!$C$4:$H$2392, 6, FALSE), "No")</f>
        <v>No</v>
      </c>
      <c r="L1290" s="97">
        <f>VLOOKUP($C1290,'CEDARS School FRPL'!$C$4:$G$2348,3,FALSE)</f>
        <v>0.39340000000000003</v>
      </c>
      <c r="N1290" s="170"/>
      <c r="O1290" s="139"/>
    </row>
    <row r="1291" spans="1:15">
      <c r="A1291" s="78" t="s">
        <v>2479</v>
      </c>
      <c r="B1291" s="78" t="s">
        <v>2825</v>
      </c>
      <c r="C1291" s="3">
        <v>2062</v>
      </c>
      <c r="D1291" s="75" t="s">
        <v>1930</v>
      </c>
      <c r="E1291" s="103">
        <v>108.43</v>
      </c>
      <c r="F1291" s="103">
        <v>0</v>
      </c>
      <c r="G1291" s="103">
        <v>0</v>
      </c>
      <c r="H1291" s="103">
        <v>0</v>
      </c>
      <c r="I1291" s="103">
        <v>0</v>
      </c>
      <c r="J1291" s="133">
        <f t="shared" si="22"/>
        <v>108.43</v>
      </c>
      <c r="K1291" s="138" t="str">
        <f>IFERROR(VLOOKUP(C1291,'CEDARS School FRPL'!$C$4:$H$2392, 6, FALSE), "No")</f>
        <v>Yes</v>
      </c>
      <c r="L1291" s="97">
        <f>VLOOKUP($C1291,'CEDARS School FRPL'!$C$4:$G$2348,3,FALSE)</f>
        <v>0.74209999999999998</v>
      </c>
      <c r="N1291" s="170"/>
      <c r="O1291" s="139"/>
    </row>
    <row r="1292" spans="1:15">
      <c r="A1292" s="78" t="s">
        <v>2479</v>
      </c>
      <c r="B1292" s="78" t="s">
        <v>2825</v>
      </c>
      <c r="C1292" s="3">
        <v>2958</v>
      </c>
      <c r="D1292" s="75" t="s">
        <v>1931</v>
      </c>
      <c r="E1292" s="103">
        <v>48.49</v>
      </c>
      <c r="F1292" s="103">
        <v>0</v>
      </c>
      <c r="G1292" s="103">
        <v>0.39</v>
      </c>
      <c r="H1292" s="103">
        <v>0</v>
      </c>
      <c r="I1292" s="103">
        <v>0</v>
      </c>
      <c r="J1292" s="133">
        <f t="shared" si="22"/>
        <v>48.88</v>
      </c>
      <c r="K1292" s="138" t="str">
        <f>IFERROR(VLOOKUP(C1292,'CEDARS School FRPL'!$C$4:$H$2392, 6, FALSE), "No")</f>
        <v>Yes</v>
      </c>
      <c r="L1292" s="97">
        <f>VLOOKUP($C1292,'CEDARS School FRPL'!$C$4:$G$2348,3,FALSE)</f>
        <v>0.65200000000000002</v>
      </c>
      <c r="N1292" s="170"/>
      <c r="O1292" s="139"/>
    </row>
    <row r="1293" spans="1:15">
      <c r="A1293" s="78" t="s">
        <v>2479</v>
      </c>
      <c r="B1293" s="78" t="s">
        <v>2825</v>
      </c>
      <c r="C1293" s="3">
        <v>5252</v>
      </c>
      <c r="D1293" s="75" t="s">
        <v>1932</v>
      </c>
      <c r="E1293" s="103">
        <v>104.41</v>
      </c>
      <c r="F1293" s="103">
        <v>0</v>
      </c>
      <c r="G1293" s="103">
        <v>0</v>
      </c>
      <c r="H1293" s="103">
        <v>0</v>
      </c>
      <c r="I1293" s="103">
        <v>0</v>
      </c>
      <c r="J1293" s="133">
        <f t="shared" si="22"/>
        <v>104.41</v>
      </c>
      <c r="K1293" s="138" t="str">
        <f>IFERROR(VLOOKUP(C1293,'CEDARS School FRPL'!$C$4:$H$2392, 6, FALSE), "No")</f>
        <v>No</v>
      </c>
      <c r="L1293" s="97">
        <f>VLOOKUP($C1293,'CEDARS School FRPL'!$C$4:$G$2348,3,FALSE)</f>
        <v>0.2505</v>
      </c>
      <c r="N1293" s="170"/>
      <c r="O1293" s="139"/>
    </row>
    <row r="1294" spans="1:15">
      <c r="A1294" s="78" t="s">
        <v>2337</v>
      </c>
      <c r="B1294" s="78" t="s">
        <v>2826</v>
      </c>
      <c r="C1294" s="3">
        <v>3107</v>
      </c>
      <c r="D1294" s="75" t="s">
        <v>975</v>
      </c>
      <c r="E1294" s="103">
        <v>283.08999999999997</v>
      </c>
      <c r="F1294" s="103">
        <v>0</v>
      </c>
      <c r="G1294" s="103">
        <v>0</v>
      </c>
      <c r="H1294" s="103">
        <v>0</v>
      </c>
      <c r="I1294" s="103">
        <v>0</v>
      </c>
      <c r="J1294" s="133">
        <f t="shared" si="22"/>
        <v>283.08999999999997</v>
      </c>
      <c r="K1294" s="138" t="str">
        <f>IFERROR(VLOOKUP(C1294,'CEDARS School FRPL'!$C$4:$H$2392, 6, FALSE), "No")</f>
        <v>No</v>
      </c>
      <c r="L1294" s="97">
        <f>VLOOKUP($C1294,'CEDARS School FRPL'!$C$4:$G$2348,3,FALSE)</f>
        <v>0.18360000000000001</v>
      </c>
      <c r="N1294" s="170"/>
      <c r="O1294" s="139"/>
    </row>
    <row r="1295" spans="1:15">
      <c r="A1295" s="78" t="s">
        <v>2337</v>
      </c>
      <c r="B1295" s="78" t="s">
        <v>2826</v>
      </c>
      <c r="C1295" s="3">
        <v>3106</v>
      </c>
      <c r="D1295" s="75" t="s">
        <v>974</v>
      </c>
      <c r="E1295" s="103">
        <v>1564.03</v>
      </c>
      <c r="F1295" s="103">
        <v>0</v>
      </c>
      <c r="G1295" s="103">
        <v>121.48</v>
      </c>
      <c r="H1295" s="103">
        <v>0</v>
      </c>
      <c r="I1295" s="103">
        <v>0</v>
      </c>
      <c r="J1295" s="133">
        <f t="shared" si="22"/>
        <v>1685.51</v>
      </c>
      <c r="K1295" s="138" t="str">
        <f>IFERROR(VLOOKUP(C1295,'CEDARS School FRPL'!$C$4:$H$2392, 6, FALSE), "No")</f>
        <v>No</v>
      </c>
      <c r="L1295" s="97">
        <f>VLOOKUP($C1295,'CEDARS School FRPL'!$C$4:$G$2348,3,FALSE)</f>
        <v>0.20780000000000001</v>
      </c>
      <c r="N1295" s="170"/>
      <c r="O1295" s="139"/>
    </row>
    <row r="1296" spans="1:15">
      <c r="A1296" s="78" t="s">
        <v>2337</v>
      </c>
      <c r="B1296" s="78" t="s">
        <v>2826</v>
      </c>
      <c r="C1296" s="3">
        <v>4017</v>
      </c>
      <c r="D1296" s="75" t="s">
        <v>988</v>
      </c>
      <c r="E1296" s="103">
        <v>925.16</v>
      </c>
      <c r="F1296" s="103">
        <v>0</v>
      </c>
      <c r="G1296" s="103">
        <v>0</v>
      </c>
      <c r="H1296" s="103">
        <v>0</v>
      </c>
      <c r="I1296" s="103">
        <v>0</v>
      </c>
      <c r="J1296" s="133">
        <f t="shared" si="22"/>
        <v>925.16</v>
      </c>
      <c r="K1296" s="138" t="str">
        <f>IFERROR(VLOOKUP(C1296,'CEDARS School FRPL'!$C$4:$H$2392, 6, FALSE), "No")</f>
        <v>No</v>
      </c>
      <c r="L1296" s="97">
        <f>VLOOKUP($C1296,'CEDARS School FRPL'!$C$4:$G$2348,3,FALSE)</f>
        <v>0.13189999999999999</v>
      </c>
      <c r="N1296" s="170"/>
      <c r="O1296" s="139"/>
    </row>
    <row r="1297" spans="1:15">
      <c r="A1297" s="78" t="s">
        <v>2337</v>
      </c>
      <c r="B1297" s="78" t="s">
        <v>2826</v>
      </c>
      <c r="C1297" s="3">
        <v>3493</v>
      </c>
      <c r="D1297" s="75" t="s">
        <v>983</v>
      </c>
      <c r="E1297" s="103">
        <v>897.39</v>
      </c>
      <c r="F1297" s="103">
        <v>0</v>
      </c>
      <c r="G1297" s="103">
        <v>0</v>
      </c>
      <c r="H1297" s="103">
        <v>0</v>
      </c>
      <c r="I1297" s="103">
        <v>0</v>
      </c>
      <c r="J1297" s="133">
        <f t="shared" si="22"/>
        <v>897.39</v>
      </c>
      <c r="K1297" s="138" t="str">
        <f>IFERROR(VLOOKUP(C1297,'CEDARS School FRPL'!$C$4:$H$2392, 6, FALSE), "No")</f>
        <v>No</v>
      </c>
      <c r="L1297" s="97">
        <f>VLOOKUP($C1297,'CEDARS School FRPL'!$C$4:$G$2348,3,FALSE)</f>
        <v>0.1966</v>
      </c>
      <c r="N1297" s="170"/>
      <c r="O1297" s="139"/>
    </row>
    <row r="1298" spans="1:15">
      <c r="A1298" s="78" t="s">
        <v>2337</v>
      </c>
      <c r="B1298" s="78" t="s">
        <v>2826</v>
      </c>
      <c r="C1298" s="3">
        <v>3234</v>
      </c>
      <c r="D1298" s="75" t="s">
        <v>976</v>
      </c>
      <c r="E1298" s="103">
        <v>265.32</v>
      </c>
      <c r="F1298" s="103">
        <v>0</v>
      </c>
      <c r="G1298" s="103">
        <v>0</v>
      </c>
      <c r="H1298" s="103">
        <v>0</v>
      </c>
      <c r="I1298" s="103">
        <v>0</v>
      </c>
      <c r="J1298" s="133">
        <f t="shared" si="22"/>
        <v>265.32</v>
      </c>
      <c r="K1298" s="138" t="str">
        <f>IFERROR(VLOOKUP(C1298,'CEDARS School FRPL'!$C$4:$H$2392, 6, FALSE), "No")</f>
        <v>No</v>
      </c>
      <c r="L1298" s="97">
        <f>VLOOKUP($C1298,'CEDARS School FRPL'!$C$4:$G$2348,3,FALSE)</f>
        <v>0.1197</v>
      </c>
      <c r="N1298" s="170"/>
      <c r="O1298" s="139"/>
    </row>
    <row r="1299" spans="1:15">
      <c r="A1299" s="78" t="s">
        <v>2337</v>
      </c>
      <c r="B1299" s="78" t="s">
        <v>2826</v>
      </c>
      <c r="C1299" s="3">
        <v>3105</v>
      </c>
      <c r="D1299" s="75" t="s">
        <v>973</v>
      </c>
      <c r="E1299" s="103">
        <v>496.75</v>
      </c>
      <c r="F1299" s="103">
        <v>0</v>
      </c>
      <c r="G1299" s="103">
        <v>0</v>
      </c>
      <c r="H1299" s="103">
        <v>0</v>
      </c>
      <c r="I1299" s="103">
        <v>0</v>
      </c>
      <c r="J1299" s="133">
        <f t="shared" si="22"/>
        <v>496.75</v>
      </c>
      <c r="K1299" s="138" t="str">
        <f>IFERROR(VLOOKUP(C1299,'CEDARS School FRPL'!$C$4:$H$2392, 6, FALSE), "No")</f>
        <v>No</v>
      </c>
      <c r="L1299" s="97">
        <f>VLOOKUP($C1299,'CEDARS School FRPL'!$C$4:$G$2348,3,FALSE)</f>
        <v>0.2984</v>
      </c>
      <c r="N1299" s="170"/>
      <c r="O1299" s="139"/>
    </row>
    <row r="1300" spans="1:15">
      <c r="A1300" s="78" t="s">
        <v>2337</v>
      </c>
      <c r="B1300" s="78" t="s">
        <v>2826</v>
      </c>
      <c r="C1300" s="3">
        <v>4379</v>
      </c>
      <c r="D1300" s="75" t="s">
        <v>997</v>
      </c>
      <c r="E1300" s="103">
        <v>396.72</v>
      </c>
      <c r="F1300" s="103">
        <v>0</v>
      </c>
      <c r="G1300" s="103">
        <v>0</v>
      </c>
      <c r="H1300" s="103">
        <v>0</v>
      </c>
      <c r="I1300" s="103">
        <v>0</v>
      </c>
      <c r="J1300" s="133">
        <f t="shared" si="22"/>
        <v>396.72</v>
      </c>
      <c r="K1300" s="138" t="str">
        <f>IFERROR(VLOOKUP(C1300,'CEDARS School FRPL'!$C$4:$H$2392, 6, FALSE), "No")</f>
        <v>No</v>
      </c>
      <c r="L1300" s="97">
        <f>VLOOKUP($C1300,'CEDARS School FRPL'!$C$4:$G$2348,3,FALSE)</f>
        <v>7.9899999999999999E-2</v>
      </c>
      <c r="N1300" s="170"/>
      <c r="O1300" s="139"/>
    </row>
    <row r="1301" spans="1:15">
      <c r="A1301" s="78" t="s">
        <v>2337</v>
      </c>
      <c r="B1301" s="78" t="s">
        <v>2826</v>
      </c>
      <c r="C1301" s="3">
        <v>4306</v>
      </c>
      <c r="D1301" s="75" t="s">
        <v>993</v>
      </c>
      <c r="E1301" s="103">
        <v>738.86</v>
      </c>
      <c r="F1301" s="103">
        <v>0</v>
      </c>
      <c r="G1301" s="103">
        <v>0</v>
      </c>
      <c r="H1301" s="103">
        <v>0</v>
      </c>
      <c r="I1301" s="103">
        <v>0</v>
      </c>
      <c r="J1301" s="133">
        <f t="shared" si="22"/>
        <v>738.86</v>
      </c>
      <c r="K1301" s="138" t="str">
        <f>IFERROR(VLOOKUP(C1301,'CEDARS School FRPL'!$C$4:$H$2392, 6, FALSE), "No")</f>
        <v>No</v>
      </c>
      <c r="L1301" s="97">
        <f>VLOOKUP($C1301,'CEDARS School FRPL'!$C$4:$G$2348,3,FALSE)</f>
        <v>4.1700000000000001E-2</v>
      </c>
      <c r="N1301" s="170"/>
      <c r="O1301" s="139"/>
    </row>
    <row r="1302" spans="1:15">
      <c r="A1302" s="78" t="s">
        <v>2337</v>
      </c>
      <c r="B1302" s="78" t="s">
        <v>2826</v>
      </c>
      <c r="C1302" s="3">
        <v>4355</v>
      </c>
      <c r="D1302" s="75" t="s">
        <v>994</v>
      </c>
      <c r="E1302" s="103">
        <v>511.02</v>
      </c>
      <c r="F1302" s="103">
        <v>0</v>
      </c>
      <c r="G1302" s="103">
        <v>0</v>
      </c>
      <c r="H1302" s="103">
        <v>0</v>
      </c>
      <c r="I1302" s="103">
        <v>0</v>
      </c>
      <c r="J1302" s="133">
        <f t="shared" si="22"/>
        <v>511.02</v>
      </c>
      <c r="K1302" s="138" t="str">
        <f>IFERROR(VLOOKUP(C1302,'CEDARS School FRPL'!$C$4:$H$2392, 6, FALSE), "No")</f>
        <v>No</v>
      </c>
      <c r="L1302" s="97">
        <f>VLOOKUP($C1302,'CEDARS School FRPL'!$C$4:$G$2348,3,FALSE)</f>
        <v>0.2019</v>
      </c>
      <c r="N1302" s="170"/>
      <c r="O1302" s="139"/>
    </row>
    <row r="1303" spans="1:15">
      <c r="A1303" s="78" t="s">
        <v>2337</v>
      </c>
      <c r="B1303" s="78" t="s">
        <v>2826</v>
      </c>
      <c r="C1303" s="3">
        <v>4124</v>
      </c>
      <c r="D1303" s="75" t="s">
        <v>991</v>
      </c>
      <c r="E1303" s="103">
        <v>342.54</v>
      </c>
      <c r="F1303" s="103">
        <v>0</v>
      </c>
      <c r="G1303" s="103">
        <v>0</v>
      </c>
      <c r="H1303" s="103">
        <v>0</v>
      </c>
      <c r="I1303" s="103">
        <v>0</v>
      </c>
      <c r="J1303" s="133">
        <f t="shared" si="22"/>
        <v>342.54</v>
      </c>
      <c r="K1303" s="138" t="str">
        <f>IFERROR(VLOOKUP(C1303,'CEDARS School FRPL'!$C$4:$H$2392, 6, FALSE), "No")</f>
        <v>No</v>
      </c>
      <c r="L1303" s="97">
        <f>VLOOKUP($C1303,'CEDARS School FRPL'!$C$4:$G$2348,3,FALSE)</f>
        <v>0.15959999999999999</v>
      </c>
      <c r="N1303" s="170"/>
      <c r="O1303" s="139"/>
    </row>
    <row r="1304" spans="1:15">
      <c r="A1304" s="78" t="s">
        <v>2337</v>
      </c>
      <c r="B1304" s="78" t="s">
        <v>2826</v>
      </c>
      <c r="C1304" s="3">
        <v>3492</v>
      </c>
      <c r="D1304" s="75" t="s">
        <v>982</v>
      </c>
      <c r="E1304" s="103">
        <v>1341.54</v>
      </c>
      <c r="F1304" s="103">
        <v>0</v>
      </c>
      <c r="G1304" s="103">
        <v>107.33</v>
      </c>
      <c r="H1304" s="103">
        <v>0</v>
      </c>
      <c r="I1304" s="103">
        <v>0</v>
      </c>
      <c r="J1304" s="133">
        <f t="shared" si="22"/>
        <v>1448.87</v>
      </c>
      <c r="K1304" s="138" t="str">
        <f>IFERROR(VLOOKUP(C1304,'CEDARS School FRPL'!$C$4:$H$2392, 6, FALSE), "No")</f>
        <v>No</v>
      </c>
      <c r="L1304" s="97">
        <f>VLOOKUP($C1304,'CEDARS School FRPL'!$C$4:$G$2348,3,FALSE)</f>
        <v>0.187</v>
      </c>
      <c r="N1304" s="170"/>
      <c r="O1304" s="139"/>
    </row>
    <row r="1305" spans="1:15">
      <c r="A1305" s="78" t="s">
        <v>2337</v>
      </c>
      <c r="B1305" s="78" t="s">
        <v>2826</v>
      </c>
      <c r="C1305" s="3">
        <v>5606</v>
      </c>
      <c r="D1305" s="75" t="s">
        <v>3066</v>
      </c>
      <c r="E1305" s="103">
        <v>227.54</v>
      </c>
      <c r="F1305" s="103">
        <v>0</v>
      </c>
      <c r="G1305" s="103">
        <v>18.55</v>
      </c>
      <c r="H1305" s="103">
        <v>0</v>
      </c>
      <c r="I1305" s="103">
        <v>0</v>
      </c>
      <c r="J1305" s="133">
        <f t="shared" si="22"/>
        <v>246.09</v>
      </c>
      <c r="K1305" s="138" t="str">
        <f>IFERROR(VLOOKUP(C1305,'CEDARS School FRPL'!$C$4:$H$2392, 6, FALSE), "No")</f>
        <v>No</v>
      </c>
      <c r="L1305" s="97">
        <f>VLOOKUP($C1305,'CEDARS School FRPL'!$C$4:$G$2348,3,FALSE)</f>
        <v>0.11600000000000001</v>
      </c>
      <c r="N1305" s="170"/>
      <c r="O1305" s="139"/>
    </row>
    <row r="1306" spans="1:15">
      <c r="A1306" s="78" t="s">
        <v>2337</v>
      </c>
      <c r="B1306" s="78" t="s">
        <v>2826</v>
      </c>
      <c r="C1306" s="3">
        <v>2993</v>
      </c>
      <c r="D1306" s="75" t="s">
        <v>972</v>
      </c>
      <c r="E1306" s="103">
        <v>387</v>
      </c>
      <c r="F1306" s="103">
        <v>0</v>
      </c>
      <c r="G1306" s="103">
        <v>0</v>
      </c>
      <c r="H1306" s="103">
        <v>0</v>
      </c>
      <c r="I1306" s="103">
        <v>0</v>
      </c>
      <c r="J1306" s="133">
        <f t="shared" si="22"/>
        <v>387</v>
      </c>
      <c r="K1306" s="138" t="str">
        <f>IFERROR(VLOOKUP(C1306,'CEDARS School FRPL'!$C$4:$H$2392, 6, FALSE), "No")</f>
        <v>No</v>
      </c>
      <c r="L1306" s="97">
        <f>VLOOKUP($C1306,'CEDARS School FRPL'!$C$4:$G$2348,3,FALSE)</f>
        <v>0.34799999999999998</v>
      </c>
      <c r="N1306" s="170"/>
      <c r="O1306" s="139"/>
    </row>
    <row r="1307" spans="1:15">
      <c r="A1307" s="78" t="s">
        <v>2337</v>
      </c>
      <c r="B1307" s="78" t="s">
        <v>2826</v>
      </c>
      <c r="C1307" s="3">
        <v>3345</v>
      </c>
      <c r="D1307" s="75" t="s">
        <v>979</v>
      </c>
      <c r="E1307" s="103">
        <v>740.17</v>
      </c>
      <c r="F1307" s="103">
        <v>0</v>
      </c>
      <c r="G1307" s="103">
        <v>0</v>
      </c>
      <c r="H1307" s="103">
        <v>0</v>
      </c>
      <c r="I1307" s="103">
        <v>0</v>
      </c>
      <c r="J1307" s="133">
        <f t="shared" si="22"/>
        <v>740.17</v>
      </c>
      <c r="K1307" s="138" t="str">
        <f>IFERROR(VLOOKUP(C1307,'CEDARS School FRPL'!$C$4:$H$2392, 6, FALSE), "No")</f>
        <v>No</v>
      </c>
      <c r="L1307" s="97">
        <f>VLOOKUP($C1307,'CEDARS School FRPL'!$C$4:$G$2348,3,FALSE)</f>
        <v>0.23930000000000001</v>
      </c>
      <c r="N1307" s="170"/>
      <c r="O1307" s="139"/>
    </row>
    <row r="1308" spans="1:15">
      <c r="A1308" s="78" t="s">
        <v>2337</v>
      </c>
      <c r="B1308" s="78" t="s">
        <v>2826</v>
      </c>
      <c r="C1308" s="3">
        <v>4455</v>
      </c>
      <c r="D1308" s="75" t="s">
        <v>998</v>
      </c>
      <c r="E1308" s="103">
        <v>659.78</v>
      </c>
      <c r="F1308" s="103">
        <v>0</v>
      </c>
      <c r="G1308" s="103">
        <v>0</v>
      </c>
      <c r="H1308" s="103">
        <v>0</v>
      </c>
      <c r="I1308" s="103">
        <v>0</v>
      </c>
      <c r="J1308" s="133">
        <f t="shared" si="22"/>
        <v>659.78</v>
      </c>
      <c r="K1308" s="138" t="str">
        <f>IFERROR(VLOOKUP(C1308,'CEDARS School FRPL'!$C$4:$H$2392, 6, FALSE), "No")</f>
        <v>No</v>
      </c>
      <c r="L1308" s="97">
        <f>VLOOKUP($C1308,'CEDARS School FRPL'!$C$4:$G$2348,3,FALSE)</f>
        <v>4.3299999999999998E-2</v>
      </c>
      <c r="N1308" s="170"/>
      <c r="O1308" s="139"/>
    </row>
    <row r="1309" spans="1:15">
      <c r="A1309" s="78" t="s">
        <v>2337</v>
      </c>
      <c r="B1309" s="78" t="s">
        <v>2826</v>
      </c>
      <c r="C1309" s="3">
        <v>3790</v>
      </c>
      <c r="D1309" s="75" t="s">
        <v>986</v>
      </c>
      <c r="E1309" s="103">
        <v>830.8</v>
      </c>
      <c r="F1309" s="103">
        <v>0</v>
      </c>
      <c r="G1309" s="103">
        <v>0</v>
      </c>
      <c r="H1309" s="103">
        <v>0</v>
      </c>
      <c r="I1309" s="103">
        <v>0</v>
      </c>
      <c r="J1309" s="133">
        <f t="shared" si="22"/>
        <v>830.8</v>
      </c>
      <c r="K1309" s="138" t="str">
        <f>IFERROR(VLOOKUP(C1309,'CEDARS School FRPL'!$C$4:$H$2392, 6, FALSE), "No")</f>
        <v>No</v>
      </c>
      <c r="L1309" s="97">
        <f>VLOOKUP($C1309,'CEDARS School FRPL'!$C$4:$G$2348,3,FALSE)</f>
        <v>0.14649999999999999</v>
      </c>
      <c r="N1309" s="170"/>
      <c r="O1309" s="139"/>
    </row>
    <row r="1310" spans="1:15">
      <c r="A1310" s="78" t="s">
        <v>2337</v>
      </c>
      <c r="B1310" s="78" t="s">
        <v>2826</v>
      </c>
      <c r="C1310" s="3">
        <v>3390</v>
      </c>
      <c r="D1310" s="75" t="s">
        <v>980</v>
      </c>
      <c r="E1310" s="103">
        <v>572.51</v>
      </c>
      <c r="F1310" s="103">
        <v>0</v>
      </c>
      <c r="G1310" s="103">
        <v>0</v>
      </c>
      <c r="H1310" s="103">
        <v>0</v>
      </c>
      <c r="I1310" s="103">
        <v>0</v>
      </c>
      <c r="J1310" s="133">
        <f t="shared" si="22"/>
        <v>572.51</v>
      </c>
      <c r="K1310" s="138" t="str">
        <f>IFERROR(VLOOKUP(C1310,'CEDARS School FRPL'!$C$4:$H$2392, 6, FALSE), "No")</f>
        <v>No</v>
      </c>
      <c r="L1310" s="97">
        <f>VLOOKUP($C1310,'CEDARS School FRPL'!$C$4:$G$2348,3,FALSE)</f>
        <v>0.1067</v>
      </c>
      <c r="N1310" s="170"/>
      <c r="O1310" s="139"/>
    </row>
    <row r="1311" spans="1:15">
      <c r="A1311" s="78" t="s">
        <v>2337</v>
      </c>
      <c r="B1311" s="78" t="s">
        <v>2826</v>
      </c>
      <c r="C1311" s="3">
        <v>3344</v>
      </c>
      <c r="D1311" s="75" t="s">
        <v>978</v>
      </c>
      <c r="E1311" s="103">
        <v>505.65</v>
      </c>
      <c r="F1311" s="103">
        <v>0</v>
      </c>
      <c r="G1311" s="103">
        <v>0</v>
      </c>
      <c r="H1311" s="103">
        <v>0</v>
      </c>
      <c r="I1311" s="103">
        <v>0</v>
      </c>
      <c r="J1311" s="133">
        <f t="shared" si="22"/>
        <v>505.65</v>
      </c>
      <c r="K1311" s="138" t="str">
        <f>IFERROR(VLOOKUP(C1311,'CEDARS School FRPL'!$C$4:$H$2392, 6, FALSE), "No")</f>
        <v>No</v>
      </c>
      <c r="L1311" s="97">
        <f>VLOOKUP($C1311,'CEDARS School FRPL'!$C$4:$G$2348,3,FALSE)</f>
        <v>0.20710000000000001</v>
      </c>
      <c r="N1311" s="170"/>
      <c r="O1311" s="139"/>
    </row>
    <row r="1312" spans="1:15">
      <c r="A1312" s="78" t="s">
        <v>2337</v>
      </c>
      <c r="B1312" s="78" t="s">
        <v>2826</v>
      </c>
      <c r="C1312" s="3">
        <v>3442</v>
      </c>
      <c r="D1312" s="75" t="s">
        <v>981</v>
      </c>
      <c r="E1312" s="103">
        <v>606.54999999999995</v>
      </c>
      <c r="F1312" s="103">
        <v>0</v>
      </c>
      <c r="G1312" s="103">
        <v>0</v>
      </c>
      <c r="H1312" s="103">
        <v>0</v>
      </c>
      <c r="I1312" s="103">
        <v>0</v>
      </c>
      <c r="J1312" s="133">
        <f t="shared" si="22"/>
        <v>606.54999999999995</v>
      </c>
      <c r="K1312" s="138" t="str">
        <f>IFERROR(VLOOKUP(C1312,'CEDARS School FRPL'!$C$4:$H$2392, 6, FALSE), "No")</f>
        <v>No</v>
      </c>
      <c r="L1312" s="97">
        <f>VLOOKUP($C1312,'CEDARS School FRPL'!$C$4:$G$2348,3,FALSE)</f>
        <v>6.4299999999999996E-2</v>
      </c>
      <c r="N1312" s="170"/>
      <c r="O1312" s="139"/>
    </row>
    <row r="1313" spans="1:15">
      <c r="A1313" s="78" t="s">
        <v>2337</v>
      </c>
      <c r="B1313" s="78" t="s">
        <v>2826</v>
      </c>
      <c r="C1313" s="3">
        <v>5481</v>
      </c>
      <c r="D1313" s="75" t="s">
        <v>2601</v>
      </c>
      <c r="E1313" s="103">
        <v>1789.51</v>
      </c>
      <c r="F1313" s="103">
        <v>0</v>
      </c>
      <c r="G1313" s="103">
        <v>96.86</v>
      </c>
      <c r="H1313" s="103">
        <v>0</v>
      </c>
      <c r="I1313" s="103">
        <v>0</v>
      </c>
      <c r="J1313" s="133">
        <f t="shared" si="22"/>
        <v>1886.37</v>
      </c>
      <c r="K1313" s="138" t="str">
        <f>IFERROR(VLOOKUP(C1313,'CEDARS School FRPL'!$C$4:$H$2392, 6, FALSE), "No")</f>
        <v>No</v>
      </c>
      <c r="L1313" s="97">
        <f>VLOOKUP($C1313,'CEDARS School FRPL'!$C$4:$G$2348,3,FALSE)</f>
        <v>0.15429999999999999</v>
      </c>
      <c r="N1313" s="170"/>
      <c r="O1313" s="139"/>
    </row>
    <row r="1314" spans="1:15">
      <c r="A1314" s="75" t="s">
        <v>2337</v>
      </c>
      <c r="B1314" s="78" t="s">
        <v>2826</v>
      </c>
      <c r="C1314" s="3">
        <v>5753</v>
      </c>
      <c r="D1314" s="75" t="s">
        <v>3271</v>
      </c>
      <c r="E1314" s="103">
        <v>416.33</v>
      </c>
      <c r="F1314" s="103">
        <v>0</v>
      </c>
      <c r="G1314" s="103">
        <v>20.8</v>
      </c>
      <c r="H1314" s="103">
        <v>0</v>
      </c>
      <c r="I1314" s="103">
        <v>0</v>
      </c>
      <c r="J1314" s="133">
        <f t="shared" si="22"/>
        <v>437.13</v>
      </c>
      <c r="K1314" s="138" t="str">
        <f>IFERROR(VLOOKUP(C1314,'CEDARS School FRPL'!$C$4:$H$2392, 6, FALSE), "No")</f>
        <v>No</v>
      </c>
      <c r="L1314" s="97">
        <f>VLOOKUP($C1314,'CEDARS School FRPL'!$C$4:$G$2348,3,FALSE)</f>
        <v>0.15210000000000001</v>
      </c>
      <c r="N1314" s="170"/>
      <c r="O1314" s="139"/>
    </row>
    <row r="1315" spans="1:15">
      <c r="A1315" s="78" t="s">
        <v>2337</v>
      </c>
      <c r="B1315" s="78" t="s">
        <v>2826</v>
      </c>
      <c r="C1315" s="3">
        <v>4021</v>
      </c>
      <c r="D1315" s="75" t="s">
        <v>989</v>
      </c>
      <c r="E1315" s="103">
        <v>841.22</v>
      </c>
      <c r="F1315" s="103">
        <v>0</v>
      </c>
      <c r="G1315" s="103">
        <v>0</v>
      </c>
      <c r="H1315" s="103">
        <v>0</v>
      </c>
      <c r="I1315" s="103">
        <v>0</v>
      </c>
      <c r="J1315" s="133">
        <f t="shared" si="22"/>
        <v>841.22</v>
      </c>
      <c r="K1315" s="138" t="str">
        <f>IFERROR(VLOOKUP(C1315,'CEDARS School FRPL'!$C$4:$H$2392, 6, FALSE), "No")</f>
        <v>No</v>
      </c>
      <c r="L1315" s="97">
        <f>VLOOKUP($C1315,'CEDARS School FRPL'!$C$4:$G$2348,3,FALSE)</f>
        <v>0.18160000000000001</v>
      </c>
      <c r="N1315" s="170"/>
      <c r="O1315" s="139"/>
    </row>
    <row r="1316" spans="1:15">
      <c r="A1316" t="s">
        <v>2337</v>
      </c>
      <c r="B1316" s="78" t="s">
        <v>2826</v>
      </c>
      <c r="C1316" s="3">
        <v>5331</v>
      </c>
      <c r="D1316" s="75" t="s">
        <v>1000</v>
      </c>
      <c r="E1316" s="103">
        <v>0</v>
      </c>
      <c r="F1316" s="103">
        <v>0</v>
      </c>
      <c r="G1316" s="103">
        <v>0</v>
      </c>
      <c r="H1316" s="103">
        <v>12</v>
      </c>
      <c r="I1316" s="103">
        <v>0</v>
      </c>
      <c r="J1316" s="133">
        <f t="shared" si="22"/>
        <v>12</v>
      </c>
      <c r="K1316" s="138" t="str">
        <f>IFERROR(VLOOKUP(C1316,'CEDARS School FRPL'!$C$4:$H$2392, 6, FALSE), "No")</f>
        <v>No</v>
      </c>
      <c r="L1316" s="97">
        <f>VLOOKUP($C1316,'CEDARS School FRPL'!$C$4:$G$2348,3,FALSE)</f>
        <v>0.22220000000000001</v>
      </c>
      <c r="N1316" s="170"/>
      <c r="O1316" s="139"/>
    </row>
    <row r="1317" spans="1:15">
      <c r="A1317" s="78" t="s">
        <v>2337</v>
      </c>
      <c r="B1317" s="78" t="s">
        <v>2826</v>
      </c>
      <c r="C1317" s="3">
        <v>1815</v>
      </c>
      <c r="D1317" s="75" t="s">
        <v>971</v>
      </c>
      <c r="E1317" s="103">
        <v>22.92</v>
      </c>
      <c r="F1317" s="103">
        <v>0</v>
      </c>
      <c r="G1317" s="103">
        <v>0</v>
      </c>
      <c r="H1317" s="103">
        <v>0</v>
      </c>
      <c r="I1317" s="103">
        <v>0</v>
      </c>
      <c r="J1317" s="133">
        <f t="shared" si="22"/>
        <v>22.92</v>
      </c>
      <c r="K1317" s="138" t="str">
        <f>IFERROR(VLOOKUP(C1317,'CEDARS School FRPL'!$C$4:$H$2392, 6, FALSE), "No")</f>
        <v>No</v>
      </c>
      <c r="L1317" s="97">
        <f>VLOOKUP($C1317,'CEDARS School FRPL'!$C$4:$G$2348,3,FALSE)</f>
        <v>0.14829999999999999</v>
      </c>
      <c r="N1317" s="170"/>
      <c r="O1317" s="139"/>
    </row>
    <row r="1318" spans="1:15">
      <c r="A1318" s="78" t="s">
        <v>2337</v>
      </c>
      <c r="B1318" s="78" t="s">
        <v>2826</v>
      </c>
      <c r="C1318" s="3">
        <v>5605</v>
      </c>
      <c r="D1318" s="75" t="s">
        <v>3067</v>
      </c>
      <c r="E1318" s="103">
        <v>478.63</v>
      </c>
      <c r="F1318" s="103">
        <v>0</v>
      </c>
      <c r="G1318" s="103">
        <v>0</v>
      </c>
      <c r="H1318" s="103">
        <v>0</v>
      </c>
      <c r="I1318" s="103">
        <v>0</v>
      </c>
      <c r="J1318" s="133">
        <f t="shared" si="22"/>
        <v>478.63</v>
      </c>
      <c r="K1318" s="138" t="str">
        <f>IFERROR(VLOOKUP(C1318,'CEDARS School FRPL'!$C$4:$H$2392, 6, FALSE), "No")</f>
        <v>No</v>
      </c>
      <c r="L1318" s="97">
        <f>VLOOKUP($C1318,'CEDARS School FRPL'!$C$4:$G$2348,3,FALSE)</f>
        <v>9.5299999999999996E-2</v>
      </c>
      <c r="N1318" s="170"/>
      <c r="O1318" s="139"/>
    </row>
    <row r="1319" spans="1:15">
      <c r="A1319" s="78" t="s">
        <v>2337</v>
      </c>
      <c r="B1319" s="78" t="s">
        <v>2826</v>
      </c>
      <c r="C1319" s="3">
        <v>3811</v>
      </c>
      <c r="D1319" s="75" t="s">
        <v>987</v>
      </c>
      <c r="E1319" s="103">
        <v>103.57</v>
      </c>
      <c r="F1319" s="103">
        <v>0</v>
      </c>
      <c r="G1319" s="103">
        <v>1.17</v>
      </c>
      <c r="H1319" s="103">
        <v>0</v>
      </c>
      <c r="I1319" s="103">
        <v>0</v>
      </c>
      <c r="J1319" s="133">
        <f t="shared" si="22"/>
        <v>104.74</v>
      </c>
      <c r="K1319" s="138" t="str">
        <f>IFERROR(VLOOKUP(C1319,'CEDARS School FRPL'!$C$4:$H$2392, 6, FALSE), "No")</f>
        <v>No</v>
      </c>
      <c r="L1319" s="97">
        <f>VLOOKUP($C1319,'CEDARS School FRPL'!$C$4:$G$2348,3,FALSE)</f>
        <v>0.39650000000000002</v>
      </c>
      <c r="N1319" s="170"/>
      <c r="O1319" s="139"/>
    </row>
    <row r="1320" spans="1:15">
      <c r="A1320" s="78" t="s">
        <v>2337</v>
      </c>
      <c r="B1320" s="78" t="s">
        <v>2826</v>
      </c>
      <c r="C1320" s="3">
        <v>3679</v>
      </c>
      <c r="D1320" s="75" t="s">
        <v>984</v>
      </c>
      <c r="E1320" s="103">
        <v>510.29</v>
      </c>
      <c r="F1320" s="103">
        <v>0</v>
      </c>
      <c r="G1320" s="103">
        <v>0</v>
      </c>
      <c r="H1320" s="103">
        <v>0</v>
      </c>
      <c r="I1320" s="103">
        <v>0</v>
      </c>
      <c r="J1320" s="133">
        <f t="shared" si="22"/>
        <v>510.29</v>
      </c>
      <c r="K1320" s="138" t="str">
        <f>IFERROR(VLOOKUP(C1320,'CEDARS School FRPL'!$C$4:$H$2392, 6, FALSE), "No")</f>
        <v>No</v>
      </c>
      <c r="L1320" s="97">
        <f>VLOOKUP($C1320,'CEDARS School FRPL'!$C$4:$G$2348,3,FALSE)</f>
        <v>0.16300000000000001</v>
      </c>
      <c r="N1320" s="170"/>
      <c r="O1320" s="139"/>
    </row>
    <row r="1321" spans="1:15">
      <c r="A1321" s="78" t="s">
        <v>2337</v>
      </c>
      <c r="B1321" s="78" t="s">
        <v>2826</v>
      </c>
      <c r="C1321" s="3">
        <v>4371</v>
      </c>
      <c r="D1321" s="75" t="s">
        <v>995</v>
      </c>
      <c r="E1321" s="103">
        <v>1152.99</v>
      </c>
      <c r="F1321" s="103">
        <v>0</v>
      </c>
      <c r="G1321" s="103">
        <v>0</v>
      </c>
      <c r="H1321" s="103">
        <v>0</v>
      </c>
      <c r="I1321" s="103">
        <v>0</v>
      </c>
      <c r="J1321" s="133">
        <f t="shared" si="22"/>
        <v>1152.99</v>
      </c>
      <c r="K1321" s="138" t="str">
        <f>IFERROR(VLOOKUP(C1321,'CEDARS School FRPL'!$C$4:$H$2392, 6, FALSE), "No")</f>
        <v>No</v>
      </c>
      <c r="L1321" s="97">
        <f>VLOOKUP($C1321,'CEDARS School FRPL'!$C$4:$G$2348,3,FALSE)</f>
        <v>0.15920000000000001</v>
      </c>
      <c r="N1321" s="170"/>
      <c r="O1321" s="139"/>
    </row>
    <row r="1322" spans="1:15">
      <c r="A1322" s="78" t="s">
        <v>2337</v>
      </c>
      <c r="B1322" s="78" t="s">
        <v>2826</v>
      </c>
      <c r="C1322" s="3">
        <v>4187</v>
      </c>
      <c r="D1322" s="75" t="s">
        <v>690</v>
      </c>
      <c r="E1322" s="103">
        <v>372.88</v>
      </c>
      <c r="F1322" s="103">
        <v>0</v>
      </c>
      <c r="G1322" s="103">
        <v>0</v>
      </c>
      <c r="H1322" s="103">
        <v>0</v>
      </c>
      <c r="I1322" s="103">
        <v>0</v>
      </c>
      <c r="J1322" s="133">
        <f t="shared" si="22"/>
        <v>372.88</v>
      </c>
      <c r="K1322" s="138" t="str">
        <f>IFERROR(VLOOKUP(C1322,'CEDARS School FRPL'!$C$4:$H$2392, 6, FALSE), "No")</f>
        <v>No</v>
      </c>
      <c r="L1322" s="97">
        <f>VLOOKUP($C1322,'CEDARS School FRPL'!$C$4:$G$2348,3,FALSE)</f>
        <v>4.0500000000000001E-2</v>
      </c>
      <c r="N1322" s="170"/>
      <c r="O1322" s="139"/>
    </row>
    <row r="1323" spans="1:15">
      <c r="A1323" s="78" t="s">
        <v>2337</v>
      </c>
      <c r="B1323" s="78" t="s">
        <v>2826</v>
      </c>
      <c r="C1323" s="3">
        <v>4516</v>
      </c>
      <c r="D1323" s="75" t="s">
        <v>999</v>
      </c>
      <c r="E1323" s="103">
        <v>682.37</v>
      </c>
      <c r="F1323" s="103">
        <v>0</v>
      </c>
      <c r="G1323" s="103">
        <v>0</v>
      </c>
      <c r="H1323" s="103">
        <v>0</v>
      </c>
      <c r="I1323" s="103">
        <v>0</v>
      </c>
      <c r="J1323" s="133">
        <f t="shared" si="22"/>
        <v>682.37</v>
      </c>
      <c r="K1323" s="138" t="str">
        <f>IFERROR(VLOOKUP(C1323,'CEDARS School FRPL'!$C$4:$H$2392, 6, FALSE), "No")</f>
        <v>No</v>
      </c>
      <c r="L1323" s="97">
        <f>VLOOKUP($C1323,'CEDARS School FRPL'!$C$4:$G$2348,3,FALSE)</f>
        <v>7.2700000000000001E-2</v>
      </c>
      <c r="N1323" s="170"/>
      <c r="O1323" s="139"/>
    </row>
    <row r="1324" spans="1:15">
      <c r="A1324" s="78" t="s">
        <v>2337</v>
      </c>
      <c r="B1324" s="78" t="s">
        <v>2826</v>
      </c>
      <c r="C1324" s="3">
        <v>4069</v>
      </c>
      <c r="D1324" s="75" t="s">
        <v>990</v>
      </c>
      <c r="E1324" s="103">
        <v>399.88</v>
      </c>
      <c r="F1324" s="103">
        <v>0</v>
      </c>
      <c r="G1324" s="103">
        <v>0</v>
      </c>
      <c r="H1324" s="103">
        <v>0</v>
      </c>
      <c r="I1324" s="103">
        <v>0</v>
      </c>
      <c r="J1324" s="133">
        <f t="shared" si="22"/>
        <v>399.88</v>
      </c>
      <c r="K1324" s="138" t="str">
        <f>IFERROR(VLOOKUP(C1324,'CEDARS School FRPL'!$C$4:$H$2392, 6, FALSE), "No")</f>
        <v>No</v>
      </c>
      <c r="L1324" s="97">
        <f>VLOOKUP($C1324,'CEDARS School FRPL'!$C$4:$G$2348,3,FALSE)</f>
        <v>0.1028</v>
      </c>
      <c r="N1324" s="170"/>
      <c r="O1324" s="139"/>
    </row>
    <row r="1325" spans="1:15">
      <c r="A1325" s="78" t="s">
        <v>2337</v>
      </c>
      <c r="B1325" s="78" t="s">
        <v>2826</v>
      </c>
      <c r="C1325" s="3">
        <v>3287</v>
      </c>
      <c r="D1325" s="75" t="s">
        <v>977</v>
      </c>
      <c r="E1325" s="103">
        <v>409.28</v>
      </c>
      <c r="F1325" s="103">
        <v>0</v>
      </c>
      <c r="G1325" s="103">
        <v>0</v>
      </c>
      <c r="H1325" s="103">
        <v>0</v>
      </c>
      <c r="I1325" s="103">
        <v>0</v>
      </c>
      <c r="J1325" s="133">
        <f t="shared" si="22"/>
        <v>409.28</v>
      </c>
      <c r="K1325" s="138" t="str">
        <f>IFERROR(VLOOKUP(C1325,'CEDARS School FRPL'!$C$4:$H$2392, 6, FALSE), "No")</f>
        <v>No</v>
      </c>
      <c r="L1325" s="97">
        <f>VLOOKUP($C1325,'CEDARS School FRPL'!$C$4:$G$2348,3,FALSE)</f>
        <v>0.1658</v>
      </c>
      <c r="N1325" s="170"/>
      <c r="O1325" s="139"/>
    </row>
    <row r="1326" spans="1:15">
      <c r="A1326" s="78" t="s">
        <v>2337</v>
      </c>
      <c r="B1326" s="78" t="s">
        <v>2826</v>
      </c>
      <c r="C1326" s="3">
        <v>3749</v>
      </c>
      <c r="D1326" s="75" t="s">
        <v>985</v>
      </c>
      <c r="E1326" s="103">
        <v>476.37</v>
      </c>
      <c r="F1326" s="103">
        <v>0</v>
      </c>
      <c r="G1326" s="103">
        <v>0</v>
      </c>
      <c r="H1326" s="103">
        <v>0</v>
      </c>
      <c r="I1326" s="103">
        <v>0</v>
      </c>
      <c r="J1326" s="133">
        <f t="shared" si="22"/>
        <v>476.37</v>
      </c>
      <c r="K1326" s="138" t="str">
        <f>IFERROR(VLOOKUP(C1326,'CEDARS School FRPL'!$C$4:$H$2392, 6, FALSE), "No")</f>
        <v>No</v>
      </c>
      <c r="L1326" s="97">
        <f>VLOOKUP($C1326,'CEDARS School FRPL'!$C$4:$G$2348,3,FALSE)</f>
        <v>0.27639999999999998</v>
      </c>
      <c r="N1326" s="170"/>
      <c r="O1326" s="139"/>
    </row>
    <row r="1327" spans="1:15">
      <c r="A1327" s="78" t="s">
        <v>2337</v>
      </c>
      <c r="B1327" s="78" t="s">
        <v>2826</v>
      </c>
      <c r="C1327" s="3">
        <v>4208</v>
      </c>
      <c r="D1327" s="75" t="s">
        <v>992</v>
      </c>
      <c r="E1327" s="103">
        <v>1525.7</v>
      </c>
      <c r="F1327" s="103">
        <v>0</v>
      </c>
      <c r="G1327" s="103">
        <v>88.47</v>
      </c>
      <c r="H1327" s="103">
        <v>0</v>
      </c>
      <c r="I1327" s="103">
        <v>0</v>
      </c>
      <c r="J1327" s="133">
        <f t="shared" si="22"/>
        <v>1614.17</v>
      </c>
      <c r="K1327" s="138" t="str">
        <f>IFERROR(VLOOKUP(C1327,'CEDARS School FRPL'!$C$4:$H$2392, 6, FALSE), "No")</f>
        <v>No</v>
      </c>
      <c r="L1327" s="97">
        <f>VLOOKUP($C1327,'CEDARS School FRPL'!$C$4:$G$2348,3,FALSE)</f>
        <v>0.1104</v>
      </c>
      <c r="N1327" s="170"/>
      <c r="O1327" s="139"/>
    </row>
    <row r="1328" spans="1:15">
      <c r="A1328" s="78" t="s">
        <v>2337</v>
      </c>
      <c r="B1328" s="78" t="s">
        <v>2826</v>
      </c>
      <c r="C1328" s="3">
        <v>4377</v>
      </c>
      <c r="D1328" s="75" t="s">
        <v>996</v>
      </c>
      <c r="E1328" s="103">
        <v>488.29</v>
      </c>
      <c r="F1328" s="103">
        <v>0</v>
      </c>
      <c r="G1328" s="103">
        <v>0</v>
      </c>
      <c r="H1328" s="103">
        <v>0</v>
      </c>
      <c r="I1328" s="103">
        <v>0</v>
      </c>
      <c r="J1328" s="133">
        <f t="shared" si="22"/>
        <v>488.29</v>
      </c>
      <c r="K1328" s="138" t="str">
        <f>IFERROR(VLOOKUP(C1328,'CEDARS School FRPL'!$C$4:$H$2392, 6, FALSE), "No")</f>
        <v>No</v>
      </c>
      <c r="L1328" s="97">
        <f>VLOOKUP($C1328,'CEDARS School FRPL'!$C$4:$G$2348,3,FALSE)</f>
        <v>0.2712</v>
      </c>
      <c r="N1328" s="170"/>
      <c r="O1328" s="139"/>
    </row>
    <row r="1329" spans="1:15">
      <c r="A1329" s="78" t="s">
        <v>2311</v>
      </c>
      <c r="B1329" s="78" t="s">
        <v>2827</v>
      </c>
      <c r="C1329" s="3">
        <v>3477</v>
      </c>
      <c r="D1329" s="75" t="s">
        <v>514</v>
      </c>
      <c r="E1329" s="103">
        <v>371.47</v>
      </c>
      <c r="F1329" s="103">
        <v>0</v>
      </c>
      <c r="G1329" s="103">
        <v>0</v>
      </c>
      <c r="H1329" s="103">
        <v>0</v>
      </c>
      <c r="I1329" s="103">
        <v>0</v>
      </c>
      <c r="J1329" s="133">
        <f t="shared" si="22"/>
        <v>371.47</v>
      </c>
      <c r="K1329" s="138" t="str">
        <f>IFERROR(VLOOKUP(C1329,'CEDARS School FRPL'!$C$4:$H$2392, 6, FALSE), "No")</f>
        <v>No</v>
      </c>
      <c r="L1329" s="97">
        <f>VLOOKUP($C1329,'CEDARS School FRPL'!$C$4:$G$2348,3,FALSE)</f>
        <v>0.436</v>
      </c>
      <c r="N1329" s="170"/>
      <c r="O1329" s="139"/>
    </row>
    <row r="1330" spans="1:15">
      <c r="A1330" s="78" t="s">
        <v>2311</v>
      </c>
      <c r="B1330" s="78" t="s">
        <v>2827</v>
      </c>
      <c r="C1330" s="3">
        <v>3377</v>
      </c>
      <c r="D1330" s="75" t="s">
        <v>513</v>
      </c>
      <c r="E1330" s="103">
        <v>457.89</v>
      </c>
      <c r="F1330" s="103">
        <v>0</v>
      </c>
      <c r="G1330" s="103">
        <v>0</v>
      </c>
      <c r="H1330" s="103">
        <v>0</v>
      </c>
      <c r="I1330" s="103">
        <v>0</v>
      </c>
      <c r="J1330" s="133">
        <f t="shared" si="22"/>
        <v>457.89</v>
      </c>
      <c r="K1330" s="138" t="str">
        <f>IFERROR(VLOOKUP(C1330,'CEDARS School FRPL'!$C$4:$H$2392, 6, FALSE), "No")</f>
        <v>Yes</v>
      </c>
      <c r="L1330" s="97">
        <f>VLOOKUP($C1330,'CEDARS School FRPL'!$C$4:$G$2348,3,FALSE)</f>
        <v>0.55430000000000001</v>
      </c>
      <c r="N1330" s="170"/>
      <c r="O1330" s="139"/>
    </row>
    <row r="1331" spans="1:15">
      <c r="A1331" s="78" t="s">
        <v>2311</v>
      </c>
      <c r="B1331" s="78" t="s">
        <v>2827</v>
      </c>
      <c r="C1331" s="3">
        <v>4328</v>
      </c>
      <c r="D1331" s="75" t="s">
        <v>517</v>
      </c>
      <c r="E1331" s="103">
        <v>509.12</v>
      </c>
      <c r="F1331" s="103">
        <v>0</v>
      </c>
      <c r="G1331" s="103">
        <v>0</v>
      </c>
      <c r="H1331" s="103">
        <v>0</v>
      </c>
      <c r="I1331" s="103">
        <v>0</v>
      </c>
      <c r="J1331" s="133">
        <f t="shared" si="22"/>
        <v>509.12</v>
      </c>
      <c r="K1331" s="138" t="str">
        <f>IFERROR(VLOOKUP(C1331,'CEDARS School FRPL'!$C$4:$H$2392, 6, FALSE), "No")</f>
        <v>No</v>
      </c>
      <c r="L1331" s="97">
        <f>VLOOKUP($C1331,'CEDARS School FRPL'!$C$4:$G$2348,3,FALSE)</f>
        <v>0.2757</v>
      </c>
      <c r="N1331" s="170"/>
      <c r="O1331" s="139"/>
    </row>
    <row r="1332" spans="1:15">
      <c r="A1332" s="78" t="s">
        <v>2311</v>
      </c>
      <c r="B1332" s="78" t="s">
        <v>2827</v>
      </c>
      <c r="C1332" s="3">
        <v>1758</v>
      </c>
      <c r="D1332" s="75" t="s">
        <v>2828</v>
      </c>
      <c r="E1332" s="103">
        <v>218.93</v>
      </c>
      <c r="F1332" s="103">
        <v>0</v>
      </c>
      <c r="G1332" s="103">
        <v>15.059999999999999</v>
      </c>
      <c r="H1332" s="103">
        <v>0</v>
      </c>
      <c r="I1332" s="103">
        <v>0</v>
      </c>
      <c r="J1332" s="133">
        <f t="shared" si="22"/>
        <v>233.99</v>
      </c>
      <c r="K1332" s="138" t="str">
        <f>IFERROR(VLOOKUP(C1332,'CEDARS School FRPL'!$C$4:$H$2392, 6, FALSE), "No")</f>
        <v>No</v>
      </c>
      <c r="L1332" s="97">
        <f>VLOOKUP($C1332,'CEDARS School FRPL'!$C$4:$G$2348,3,FALSE)</f>
        <v>0.23599999999999999</v>
      </c>
      <c r="N1332" s="170"/>
      <c r="O1332" s="139"/>
    </row>
    <row r="1333" spans="1:15">
      <c r="A1333" t="s">
        <v>2311</v>
      </c>
      <c r="B1333" s="78" t="s">
        <v>2827</v>
      </c>
      <c r="C1333" s="3">
        <v>5343</v>
      </c>
      <c r="D1333" s="75" t="s">
        <v>518</v>
      </c>
      <c r="E1333" s="103">
        <v>0</v>
      </c>
      <c r="F1333" s="103">
        <v>0</v>
      </c>
      <c r="G1333" s="103">
        <v>0</v>
      </c>
      <c r="H1333" s="103">
        <v>17.86</v>
      </c>
      <c r="I1333" s="103">
        <v>0</v>
      </c>
      <c r="J1333" s="133">
        <f t="shared" si="22"/>
        <v>17.86</v>
      </c>
      <c r="K1333" s="138" t="str">
        <f>IFERROR(VLOOKUP(C1333,'CEDARS School FRPL'!$C$4:$H$2392, 6, FALSE), "No")</f>
        <v>Yes</v>
      </c>
      <c r="L1333" s="97">
        <f>VLOOKUP($C1333,'CEDARS School FRPL'!$C$4:$G$2348,3,FALSE)</f>
        <v>0.68630000000000002</v>
      </c>
      <c r="N1333" s="170"/>
      <c r="O1333" s="139"/>
    </row>
    <row r="1334" spans="1:15">
      <c r="A1334" s="78" t="s">
        <v>2311</v>
      </c>
      <c r="B1334" s="78" t="s">
        <v>2827</v>
      </c>
      <c r="C1334" s="3">
        <v>3939</v>
      </c>
      <c r="D1334" s="75" t="s">
        <v>516</v>
      </c>
      <c r="E1334" s="103">
        <v>733.6</v>
      </c>
      <c r="F1334" s="103">
        <v>0</v>
      </c>
      <c r="G1334" s="103">
        <v>0</v>
      </c>
      <c r="H1334" s="103">
        <v>0</v>
      </c>
      <c r="I1334" s="103">
        <v>0</v>
      </c>
      <c r="J1334" s="133">
        <f t="shared" si="22"/>
        <v>733.6</v>
      </c>
      <c r="K1334" s="138" t="str">
        <f>IFERROR(VLOOKUP(C1334,'CEDARS School FRPL'!$C$4:$H$2392, 6, FALSE), "No")</f>
        <v>No</v>
      </c>
      <c r="L1334" s="97">
        <f>VLOOKUP($C1334,'CEDARS School FRPL'!$C$4:$G$2348,3,FALSE)</f>
        <v>0.40410000000000001</v>
      </c>
      <c r="N1334" s="170"/>
      <c r="O1334" s="139"/>
    </row>
    <row r="1335" spans="1:15">
      <c r="A1335" s="78" t="s">
        <v>2311</v>
      </c>
      <c r="B1335" s="78" t="s">
        <v>2827</v>
      </c>
      <c r="C1335" s="3">
        <v>2696</v>
      </c>
      <c r="D1335" s="75" t="s">
        <v>511</v>
      </c>
      <c r="E1335" s="103">
        <v>373.16</v>
      </c>
      <c r="F1335" s="103">
        <v>28.86</v>
      </c>
      <c r="G1335" s="103">
        <v>0</v>
      </c>
      <c r="H1335" s="103">
        <v>0</v>
      </c>
      <c r="I1335" s="103">
        <v>0</v>
      </c>
      <c r="J1335" s="133">
        <f t="shared" si="22"/>
        <v>402.02000000000004</v>
      </c>
      <c r="K1335" s="138" t="str">
        <f>IFERROR(VLOOKUP(C1335,'CEDARS School FRPL'!$C$4:$H$2392, 6, FALSE), "No")</f>
        <v>No</v>
      </c>
      <c r="L1335" s="97">
        <f>VLOOKUP($C1335,'CEDARS School FRPL'!$C$4:$G$2348,3,FALSE)</f>
        <v>0.39950000000000002</v>
      </c>
      <c r="N1335" s="170"/>
      <c r="O1335" s="139"/>
    </row>
    <row r="1336" spans="1:15">
      <c r="A1336" s="78" t="s">
        <v>2311</v>
      </c>
      <c r="B1336" s="78" t="s">
        <v>2827</v>
      </c>
      <c r="C1336" s="3">
        <v>2974</v>
      </c>
      <c r="D1336" s="75" t="s">
        <v>512</v>
      </c>
      <c r="E1336" s="103">
        <v>1528.11</v>
      </c>
      <c r="F1336" s="103">
        <v>0</v>
      </c>
      <c r="G1336" s="103">
        <v>85</v>
      </c>
      <c r="H1336" s="103">
        <v>0</v>
      </c>
      <c r="I1336" s="103">
        <v>0</v>
      </c>
      <c r="J1336" s="133">
        <f t="shared" si="22"/>
        <v>1613.11</v>
      </c>
      <c r="K1336" s="138" t="str">
        <f>IFERROR(VLOOKUP(C1336,'CEDARS School FRPL'!$C$4:$H$2392, 6, FALSE), "No")</f>
        <v>No</v>
      </c>
      <c r="L1336" s="97">
        <f>VLOOKUP($C1336,'CEDARS School FRPL'!$C$4:$G$2348,3,FALSE)</f>
        <v>0.35510000000000003</v>
      </c>
      <c r="N1336" s="170"/>
      <c r="O1336" s="139"/>
    </row>
    <row r="1337" spans="1:15">
      <c r="A1337" s="78" t="s">
        <v>2311</v>
      </c>
      <c r="B1337" s="78" t="s">
        <v>2827</v>
      </c>
      <c r="C1337" s="3">
        <v>3274</v>
      </c>
      <c r="D1337" s="75" t="s">
        <v>2602</v>
      </c>
      <c r="E1337" s="103">
        <v>755.8</v>
      </c>
      <c r="F1337" s="103">
        <v>0</v>
      </c>
      <c r="G1337" s="103">
        <v>0</v>
      </c>
      <c r="H1337" s="103">
        <v>0</v>
      </c>
      <c r="I1337" s="103">
        <v>0</v>
      </c>
      <c r="J1337" s="133">
        <f t="shared" si="22"/>
        <v>755.8</v>
      </c>
      <c r="K1337" s="138" t="str">
        <f>IFERROR(VLOOKUP(C1337,'CEDARS School FRPL'!$C$4:$H$2392, 6, FALSE), "No")</f>
        <v>No</v>
      </c>
      <c r="L1337" s="97">
        <f>VLOOKUP($C1337,'CEDARS School FRPL'!$C$4:$G$2348,3,FALSE)</f>
        <v>0.4395</v>
      </c>
      <c r="N1337" s="170"/>
      <c r="O1337" s="139"/>
    </row>
    <row r="1338" spans="1:15">
      <c r="A1338" s="78" t="s">
        <v>2311</v>
      </c>
      <c r="B1338" s="78" t="s">
        <v>2827</v>
      </c>
      <c r="C1338" s="3">
        <v>5626</v>
      </c>
      <c r="D1338" s="75" t="s">
        <v>3068</v>
      </c>
      <c r="E1338" s="103">
        <v>100.37</v>
      </c>
      <c r="F1338" s="103">
        <v>0</v>
      </c>
      <c r="G1338" s="103">
        <v>0</v>
      </c>
      <c r="H1338" s="103">
        <v>0</v>
      </c>
      <c r="I1338" s="103">
        <v>0</v>
      </c>
      <c r="J1338" s="133">
        <f t="shared" si="22"/>
        <v>100.37</v>
      </c>
      <c r="K1338" s="138" t="str">
        <f>IFERROR(VLOOKUP(C1338,'CEDARS School FRPL'!$C$4:$H$2392, 6, FALSE), "No")</f>
        <v>No</v>
      </c>
      <c r="L1338" s="97">
        <f>VLOOKUP($C1338,'CEDARS School FRPL'!$C$4:$G$2348,3,FALSE)</f>
        <v>0.42870000000000003</v>
      </c>
      <c r="N1338" s="170"/>
      <c r="O1338" s="139"/>
    </row>
    <row r="1339" spans="1:15">
      <c r="A1339" s="78" t="s">
        <v>2311</v>
      </c>
      <c r="B1339" s="78" t="s">
        <v>2827</v>
      </c>
      <c r="C1339" s="3">
        <v>3566</v>
      </c>
      <c r="D1339" s="75" t="s">
        <v>515</v>
      </c>
      <c r="E1339" s="103">
        <v>430.01</v>
      </c>
      <c r="F1339" s="103">
        <v>0</v>
      </c>
      <c r="G1339" s="103">
        <v>0</v>
      </c>
      <c r="H1339" s="103">
        <v>0</v>
      </c>
      <c r="I1339" s="103">
        <v>0</v>
      </c>
      <c r="J1339" s="133">
        <f t="shared" si="22"/>
        <v>430.01</v>
      </c>
      <c r="K1339" s="138" t="str">
        <f>IFERROR(VLOOKUP(C1339,'CEDARS School FRPL'!$C$4:$H$2392, 6, FALSE), "No")</f>
        <v>Yes</v>
      </c>
      <c r="L1339" s="97">
        <f>VLOOKUP($C1339,'CEDARS School FRPL'!$C$4:$G$2348,3,FALSE)</f>
        <v>0.55700000000000005</v>
      </c>
      <c r="N1339" s="170"/>
      <c r="O1339" s="139"/>
    </row>
    <row r="1340" spans="1:15">
      <c r="A1340" s="78" t="s">
        <v>2517</v>
      </c>
      <c r="B1340" s="78" t="s">
        <v>2829</v>
      </c>
      <c r="C1340" s="3">
        <v>3205</v>
      </c>
      <c r="D1340" s="75" t="s">
        <v>2136</v>
      </c>
      <c r="E1340" s="103">
        <v>68.88</v>
      </c>
      <c r="F1340" s="103">
        <v>0</v>
      </c>
      <c r="G1340" s="103">
        <v>0</v>
      </c>
      <c r="H1340" s="103">
        <v>0</v>
      </c>
      <c r="I1340" s="103">
        <v>0</v>
      </c>
      <c r="J1340" s="133">
        <f t="shared" si="22"/>
        <v>68.88</v>
      </c>
      <c r="K1340" s="138" t="str">
        <f>IFERROR(VLOOKUP(C1340,'CEDARS School FRPL'!$C$4:$H$2392, 6, FALSE), "No")</f>
        <v>No</v>
      </c>
      <c r="L1340" s="97">
        <f>VLOOKUP($C1340,'CEDARS School FRPL'!$C$4:$G$2348,3,FALSE)</f>
        <v>0.39700000000000002</v>
      </c>
      <c r="N1340" s="170"/>
      <c r="O1340" s="139"/>
    </row>
    <row r="1341" spans="1:15">
      <c r="A1341" s="78" t="s">
        <v>2517</v>
      </c>
      <c r="B1341" s="78" t="s">
        <v>2829</v>
      </c>
      <c r="C1341" s="3">
        <v>2432</v>
      </c>
      <c r="D1341" s="75" t="s">
        <v>2135</v>
      </c>
      <c r="E1341" s="103">
        <v>79.040000000000006</v>
      </c>
      <c r="F1341" s="103">
        <v>0</v>
      </c>
      <c r="G1341" s="103">
        <v>5.58</v>
      </c>
      <c r="H1341" s="103">
        <v>0</v>
      </c>
      <c r="I1341" s="103">
        <v>0</v>
      </c>
      <c r="J1341" s="133">
        <f t="shared" si="22"/>
        <v>84.62</v>
      </c>
      <c r="K1341" s="138" t="str">
        <f>IFERROR(VLOOKUP(C1341,'CEDARS School FRPL'!$C$4:$H$2392, 6, FALSE), "No")</f>
        <v>No</v>
      </c>
      <c r="L1341" s="97">
        <f>VLOOKUP($C1341,'CEDARS School FRPL'!$C$4:$G$2348,3,FALSE)</f>
        <v>0.37509999999999999</v>
      </c>
      <c r="N1341" s="170"/>
      <c r="O1341" s="139"/>
    </row>
    <row r="1342" spans="1:15">
      <c r="A1342" s="78" t="s">
        <v>2310</v>
      </c>
      <c r="B1342" s="78" t="s">
        <v>2830</v>
      </c>
      <c r="C1342" s="3">
        <v>2922</v>
      </c>
      <c r="D1342" s="75" t="s">
        <v>509</v>
      </c>
      <c r="E1342" s="103">
        <v>135</v>
      </c>
      <c r="F1342" s="103">
        <v>19.14</v>
      </c>
      <c r="G1342" s="103">
        <v>0</v>
      </c>
      <c r="H1342" s="103">
        <v>0</v>
      </c>
      <c r="I1342" s="103">
        <v>0</v>
      </c>
      <c r="J1342" s="133">
        <f t="shared" si="22"/>
        <v>154.13999999999999</v>
      </c>
      <c r="K1342" s="138" t="str">
        <f>IFERROR(VLOOKUP(C1342,'CEDARS School FRPL'!$C$4:$H$2392, 6, FALSE), "No")</f>
        <v>Yes</v>
      </c>
      <c r="L1342" s="97">
        <f>VLOOKUP($C1342,'CEDARS School FRPL'!$C$4:$G$2348,3,FALSE)</f>
        <v>0.60829999999999995</v>
      </c>
      <c r="N1342" s="170"/>
      <c r="O1342" s="139"/>
    </row>
    <row r="1343" spans="1:15">
      <c r="A1343" s="78" t="s">
        <v>2310</v>
      </c>
      <c r="B1343" s="78" t="s">
        <v>2830</v>
      </c>
      <c r="C1343" s="3">
        <v>2283</v>
      </c>
      <c r="D1343" s="75" t="s">
        <v>508</v>
      </c>
      <c r="E1343" s="103">
        <v>139.56</v>
      </c>
      <c r="F1343" s="103">
        <v>0</v>
      </c>
      <c r="G1343" s="103">
        <v>6.63</v>
      </c>
      <c r="H1343" s="103">
        <v>0.14000000000000001</v>
      </c>
      <c r="I1343" s="103">
        <v>0</v>
      </c>
      <c r="J1343" s="133">
        <f t="shared" si="22"/>
        <v>146.32999999999998</v>
      </c>
      <c r="K1343" s="138" t="str">
        <f>IFERROR(VLOOKUP(C1343,'CEDARS School FRPL'!$C$4:$H$2392, 6, FALSE), "No")</f>
        <v>Yes</v>
      </c>
      <c r="L1343" s="97">
        <f>VLOOKUP($C1343,'CEDARS School FRPL'!$C$4:$G$2348,3,FALSE)</f>
        <v>0.67200000000000004</v>
      </c>
      <c r="N1343" s="170"/>
      <c r="O1343" s="139"/>
    </row>
    <row r="1344" spans="1:15">
      <c r="A1344" s="78" t="s">
        <v>2310</v>
      </c>
      <c r="B1344" s="78" t="s">
        <v>2830</v>
      </c>
      <c r="C1344" s="3">
        <v>5584</v>
      </c>
      <c r="D1344" s="75" t="s">
        <v>2997</v>
      </c>
      <c r="E1344" s="103">
        <v>21.43</v>
      </c>
      <c r="F1344" s="103">
        <v>0</v>
      </c>
      <c r="G1344" s="103">
        <v>0.33</v>
      </c>
      <c r="H1344" s="103">
        <v>0</v>
      </c>
      <c r="I1344" s="103">
        <v>0</v>
      </c>
      <c r="J1344" s="133">
        <f t="shared" si="22"/>
        <v>21.759999999999998</v>
      </c>
      <c r="K1344" s="138" t="str">
        <f>IFERROR(VLOOKUP(C1344,'CEDARS School FRPL'!$C$4:$H$2392, 6, FALSE), "No")</f>
        <v>Yes</v>
      </c>
      <c r="L1344" s="97">
        <f>VLOOKUP($C1344,'CEDARS School FRPL'!$C$4:$G$2348,3,FALSE)</f>
        <v>0.66720000000000002</v>
      </c>
      <c r="N1344" s="170"/>
      <c r="O1344" s="139"/>
    </row>
    <row r="1345" spans="1:15">
      <c r="A1345" s="78" t="s">
        <v>2399</v>
      </c>
      <c r="B1345" s="78" t="s">
        <v>2831</v>
      </c>
      <c r="C1345" s="3">
        <v>2517</v>
      </c>
      <c r="D1345" s="75" t="s">
        <v>1247</v>
      </c>
      <c r="E1345" s="103">
        <v>217.86</v>
      </c>
      <c r="F1345" s="103">
        <v>0</v>
      </c>
      <c r="G1345" s="103">
        <v>0</v>
      </c>
      <c r="H1345" s="103">
        <v>0</v>
      </c>
      <c r="I1345" s="103">
        <v>0</v>
      </c>
      <c r="J1345" s="133">
        <f t="shared" si="22"/>
        <v>217.86</v>
      </c>
      <c r="K1345" s="138" t="str">
        <f>IFERROR(VLOOKUP(C1345,'CEDARS School FRPL'!$C$4:$H$2392, 6, FALSE), "No")</f>
        <v>Yes</v>
      </c>
      <c r="L1345" s="97">
        <f>VLOOKUP($C1345,'CEDARS School FRPL'!$C$4:$G$2348,3,FALSE)</f>
        <v>0.64270000000000005</v>
      </c>
      <c r="N1345" s="170"/>
      <c r="O1345" s="139"/>
    </row>
    <row r="1346" spans="1:15">
      <c r="A1346" s="78" t="s">
        <v>2399</v>
      </c>
      <c r="B1346" s="78" t="s">
        <v>2831</v>
      </c>
      <c r="C1346" s="3">
        <v>4220</v>
      </c>
      <c r="D1346" s="75" t="s">
        <v>1250</v>
      </c>
      <c r="E1346" s="103">
        <v>289.01</v>
      </c>
      <c r="F1346" s="103">
        <v>0</v>
      </c>
      <c r="G1346" s="103">
        <v>12.93</v>
      </c>
      <c r="H1346" s="103">
        <v>0</v>
      </c>
      <c r="I1346" s="103">
        <v>0</v>
      </c>
      <c r="J1346" s="133">
        <f t="shared" si="22"/>
        <v>301.94</v>
      </c>
      <c r="K1346" s="138" t="str">
        <f>IFERROR(VLOOKUP(C1346,'CEDARS School FRPL'!$C$4:$H$2392, 6, FALSE), "No")</f>
        <v>Yes</v>
      </c>
      <c r="L1346" s="97">
        <f>VLOOKUP($C1346,'CEDARS School FRPL'!$C$4:$G$2348,3,FALSE)</f>
        <v>0.58760000000000001</v>
      </c>
      <c r="N1346" s="170"/>
      <c r="O1346" s="139"/>
    </row>
    <row r="1347" spans="1:15">
      <c r="A1347" s="78" t="s">
        <v>2399</v>
      </c>
      <c r="B1347" s="78" t="s">
        <v>2831</v>
      </c>
      <c r="C1347" s="3">
        <v>3531</v>
      </c>
      <c r="D1347" s="75" t="s">
        <v>1248</v>
      </c>
      <c r="E1347" s="103">
        <v>187.52</v>
      </c>
      <c r="F1347" s="103">
        <v>13.43</v>
      </c>
      <c r="G1347" s="103">
        <v>0</v>
      </c>
      <c r="H1347" s="103">
        <v>0</v>
      </c>
      <c r="I1347" s="103">
        <v>0</v>
      </c>
      <c r="J1347" s="133">
        <f t="shared" si="22"/>
        <v>200.95000000000002</v>
      </c>
      <c r="K1347" s="138" t="str">
        <f>IFERROR(VLOOKUP(C1347,'CEDARS School FRPL'!$C$4:$H$2392, 6, FALSE), "No")</f>
        <v>Yes</v>
      </c>
      <c r="L1347" s="97">
        <f>VLOOKUP($C1347,'CEDARS School FRPL'!$C$4:$G$2348,3,FALSE)</f>
        <v>0.68259999999999998</v>
      </c>
      <c r="N1347" s="170"/>
      <c r="O1347" s="139"/>
    </row>
    <row r="1348" spans="1:15">
      <c r="A1348" s="78" t="s">
        <v>2399</v>
      </c>
      <c r="B1348" s="78" t="s">
        <v>2831</v>
      </c>
      <c r="C1348" s="3">
        <v>5647</v>
      </c>
      <c r="D1348" s="75" t="s">
        <v>1251</v>
      </c>
      <c r="E1348" s="103">
        <v>60.69</v>
      </c>
      <c r="F1348" s="103">
        <v>0</v>
      </c>
      <c r="G1348" s="103">
        <v>0.39</v>
      </c>
      <c r="H1348" s="103">
        <v>1.43</v>
      </c>
      <c r="I1348" s="103">
        <v>0</v>
      </c>
      <c r="J1348" s="133">
        <f t="shared" ref="J1348:J1411" si="23">SUM(E1348:I1348)</f>
        <v>62.51</v>
      </c>
      <c r="K1348" s="138" t="str">
        <f>IFERROR(VLOOKUP(C1348,'CEDARS School FRPL'!$C$4:$H$2392, 6, FALSE), "No")</f>
        <v>Yes</v>
      </c>
      <c r="L1348" s="97">
        <f>VLOOKUP($C1348,'CEDARS School FRPL'!$C$4:$G$2348,3,FALSE)</f>
        <v>0.66459999999999997</v>
      </c>
      <c r="N1348" s="170"/>
      <c r="O1348" s="139"/>
    </row>
    <row r="1349" spans="1:15">
      <c r="A1349" s="78" t="s">
        <v>2399</v>
      </c>
      <c r="B1349" s="78" t="s">
        <v>2831</v>
      </c>
      <c r="C1349" s="3">
        <v>4039</v>
      </c>
      <c r="D1349" s="75" t="s">
        <v>1249</v>
      </c>
      <c r="E1349" s="103">
        <v>212.27</v>
      </c>
      <c r="F1349" s="103">
        <v>0</v>
      </c>
      <c r="G1349" s="103">
        <v>0</v>
      </c>
      <c r="H1349" s="103">
        <v>0</v>
      </c>
      <c r="I1349" s="103">
        <v>0</v>
      </c>
      <c r="J1349" s="133">
        <f t="shared" si="23"/>
        <v>212.27</v>
      </c>
      <c r="K1349" s="138" t="str">
        <f>IFERROR(VLOOKUP(C1349,'CEDARS School FRPL'!$C$4:$H$2392, 6, FALSE), "No")</f>
        <v>Yes</v>
      </c>
      <c r="L1349" s="97">
        <f>VLOOKUP($C1349,'CEDARS School FRPL'!$C$4:$G$2348,3,FALSE)</f>
        <v>0.69969999999999999</v>
      </c>
      <c r="N1349" s="170"/>
      <c r="O1349" s="139"/>
    </row>
    <row r="1350" spans="1:15">
      <c r="A1350" s="78" t="s">
        <v>2309</v>
      </c>
      <c r="B1350" s="78" t="s">
        <v>2832</v>
      </c>
      <c r="C1350" s="3">
        <v>5708</v>
      </c>
      <c r="D1350" s="75" t="s">
        <v>3187</v>
      </c>
      <c r="E1350" s="103">
        <v>10.44</v>
      </c>
      <c r="F1350" s="103">
        <v>0</v>
      </c>
      <c r="G1350" s="103">
        <v>0</v>
      </c>
      <c r="H1350" s="103">
        <v>0</v>
      </c>
      <c r="I1350" s="103">
        <v>0</v>
      </c>
      <c r="J1350" s="133">
        <f t="shared" si="23"/>
        <v>10.44</v>
      </c>
      <c r="K1350" s="138" t="str">
        <f>IFERROR(VLOOKUP(C1350,'CEDARS School FRPL'!$C$4:$H$2392, 6, FALSE), "No")</f>
        <v>Yes</v>
      </c>
      <c r="L1350" s="97">
        <f>VLOOKUP($C1350,'CEDARS School FRPL'!$C$4:$G$2348,3,FALSE)</f>
        <v>0.83599999999999997</v>
      </c>
      <c r="N1350" s="170"/>
      <c r="O1350" s="139"/>
    </row>
    <row r="1351" spans="1:15">
      <c r="A1351" s="78" t="s">
        <v>2309</v>
      </c>
      <c r="B1351" s="78" t="s">
        <v>2832</v>
      </c>
      <c r="C1351" s="3">
        <v>3025</v>
      </c>
      <c r="D1351" s="75" t="s">
        <v>506</v>
      </c>
      <c r="E1351" s="103">
        <v>311.47000000000003</v>
      </c>
      <c r="F1351" s="103">
        <v>0</v>
      </c>
      <c r="G1351" s="103">
        <v>0</v>
      </c>
      <c r="H1351" s="103">
        <v>0</v>
      </c>
      <c r="I1351" s="103">
        <v>0</v>
      </c>
      <c r="J1351" s="133">
        <f t="shared" si="23"/>
        <v>311.47000000000003</v>
      </c>
      <c r="K1351" s="138" t="str">
        <f>IFERROR(VLOOKUP(C1351,'CEDARS School FRPL'!$C$4:$H$2392, 6, FALSE), "No")</f>
        <v>Yes</v>
      </c>
      <c r="L1351" s="97">
        <f>VLOOKUP($C1351,'CEDARS School FRPL'!$C$4:$G$2348,3,FALSE)</f>
        <v>0.6714</v>
      </c>
      <c r="N1351" s="170"/>
      <c r="O1351" s="139"/>
    </row>
    <row r="1352" spans="1:15">
      <c r="A1352" s="78" t="s">
        <v>2309</v>
      </c>
      <c r="B1352" s="78" t="s">
        <v>2832</v>
      </c>
      <c r="C1352" s="3">
        <v>3024</v>
      </c>
      <c r="D1352" s="75" t="s">
        <v>505</v>
      </c>
      <c r="E1352" s="103">
        <v>237.37</v>
      </c>
      <c r="F1352" s="103">
        <v>0</v>
      </c>
      <c r="G1352" s="103">
        <v>19.099999999999998</v>
      </c>
      <c r="H1352" s="103">
        <v>3.8</v>
      </c>
      <c r="I1352" s="103">
        <v>0</v>
      </c>
      <c r="J1352" s="133">
        <f t="shared" si="23"/>
        <v>260.27000000000004</v>
      </c>
      <c r="K1352" s="138" t="str">
        <f>IFERROR(VLOOKUP(C1352,'CEDARS School FRPL'!$C$4:$H$2392, 6, FALSE), "No")</f>
        <v>Yes</v>
      </c>
      <c r="L1352" s="97">
        <f>VLOOKUP($C1352,'CEDARS School FRPL'!$C$4:$G$2348,3,FALSE)</f>
        <v>0.67449999999999999</v>
      </c>
      <c r="N1352" s="170"/>
      <c r="O1352" s="139"/>
    </row>
    <row r="1353" spans="1:15">
      <c r="A1353" s="78" t="s">
        <v>2380</v>
      </c>
      <c r="B1353" s="78" t="s">
        <v>2833</v>
      </c>
      <c r="C1353" s="3">
        <v>2443</v>
      </c>
      <c r="D1353" s="75" t="s">
        <v>1179</v>
      </c>
      <c r="E1353" s="103">
        <v>98.02</v>
      </c>
      <c r="F1353" s="103">
        <v>0</v>
      </c>
      <c r="G1353" s="103">
        <v>3.86</v>
      </c>
      <c r="H1353" s="103">
        <v>0</v>
      </c>
      <c r="I1353" s="103">
        <v>0</v>
      </c>
      <c r="J1353" s="133">
        <f t="shared" si="23"/>
        <v>101.88</v>
      </c>
      <c r="K1353" s="138" t="str">
        <f>IFERROR(VLOOKUP(C1353,'CEDARS School FRPL'!$C$4:$H$2392, 6, FALSE), "No")</f>
        <v>Yes</v>
      </c>
      <c r="L1353" s="97">
        <f>VLOOKUP($C1353,'CEDARS School FRPL'!$C$4:$G$2348,3,FALSE)</f>
        <v>0.50409999999999999</v>
      </c>
      <c r="N1353" s="170"/>
      <c r="O1353" s="139"/>
    </row>
    <row r="1354" spans="1:15">
      <c r="A1354" s="78" t="s">
        <v>2380</v>
      </c>
      <c r="B1354" s="78" t="s">
        <v>2833</v>
      </c>
      <c r="C1354" s="3">
        <v>2769</v>
      </c>
      <c r="D1354" s="75" t="s">
        <v>1180</v>
      </c>
      <c r="E1354" s="103">
        <v>109.86</v>
      </c>
      <c r="F1354" s="103">
        <v>0</v>
      </c>
      <c r="G1354" s="103">
        <v>0</v>
      </c>
      <c r="H1354" s="103">
        <v>0</v>
      </c>
      <c r="I1354" s="103">
        <v>0</v>
      </c>
      <c r="J1354" s="133">
        <f t="shared" si="23"/>
        <v>109.86</v>
      </c>
      <c r="K1354" s="138" t="str">
        <f>IFERROR(VLOOKUP(C1354,'CEDARS School FRPL'!$C$4:$H$2392, 6, FALSE), "No")</f>
        <v>Yes</v>
      </c>
      <c r="L1354" s="97">
        <f>VLOOKUP($C1354,'CEDARS School FRPL'!$C$4:$G$2348,3,FALSE)</f>
        <v>0.4829</v>
      </c>
      <c r="N1354" s="170"/>
      <c r="O1354" s="139"/>
    </row>
    <row r="1355" spans="1:15">
      <c r="A1355" s="78" t="s">
        <v>2393</v>
      </c>
      <c r="B1355" s="78" t="s">
        <v>2834</v>
      </c>
      <c r="C1355" s="3">
        <v>2539</v>
      </c>
      <c r="D1355" s="75" t="s">
        <v>1225</v>
      </c>
      <c r="E1355" s="103">
        <v>408</v>
      </c>
      <c r="F1355" s="103">
        <v>0</v>
      </c>
      <c r="G1355" s="103">
        <v>0</v>
      </c>
      <c r="H1355" s="103">
        <v>0</v>
      </c>
      <c r="I1355" s="103">
        <v>0</v>
      </c>
      <c r="J1355" s="133">
        <f t="shared" si="23"/>
        <v>408</v>
      </c>
      <c r="K1355" s="138" t="str">
        <f>IFERROR(VLOOKUP(C1355,'CEDARS School FRPL'!$C$4:$H$2392, 6, FALSE), "No")</f>
        <v>Yes</v>
      </c>
      <c r="L1355" s="97">
        <f>VLOOKUP($C1355,'CEDARS School FRPL'!$C$4:$G$2348,3,FALSE)</f>
        <v>0.70660000000000001</v>
      </c>
      <c r="N1355" s="170"/>
      <c r="O1355" s="139"/>
    </row>
    <row r="1356" spans="1:15">
      <c r="A1356" s="78" t="s">
        <v>2393</v>
      </c>
      <c r="B1356" s="78" t="s">
        <v>2834</v>
      </c>
      <c r="C1356" s="3">
        <v>1980</v>
      </c>
      <c r="D1356" s="75" t="s">
        <v>1222</v>
      </c>
      <c r="E1356" s="103">
        <v>13.43</v>
      </c>
      <c r="F1356" s="103">
        <v>0</v>
      </c>
      <c r="G1356" s="103">
        <v>0</v>
      </c>
      <c r="H1356" s="103">
        <v>0</v>
      </c>
      <c r="I1356" s="103">
        <v>0</v>
      </c>
      <c r="J1356" s="133">
        <f t="shared" si="23"/>
        <v>13.43</v>
      </c>
      <c r="K1356" s="138" t="str">
        <f>IFERROR(VLOOKUP(C1356,'CEDARS School FRPL'!$C$4:$H$2392, 6, FALSE), "No")</f>
        <v>Yes</v>
      </c>
      <c r="L1356" s="97">
        <f>VLOOKUP($C1356,'CEDARS School FRPL'!$C$4:$G$2348,3,FALSE)</f>
        <v>0.8075</v>
      </c>
      <c r="N1356" s="170"/>
      <c r="O1356" s="139"/>
    </row>
    <row r="1357" spans="1:15">
      <c r="A1357" s="78" t="s">
        <v>2393</v>
      </c>
      <c r="B1357" s="78" t="s">
        <v>2834</v>
      </c>
      <c r="C1357" s="3">
        <v>2246</v>
      </c>
      <c r="D1357" s="75" t="s">
        <v>1224</v>
      </c>
      <c r="E1357" s="103">
        <v>288.14</v>
      </c>
      <c r="F1357" s="103">
        <v>0</v>
      </c>
      <c r="G1357" s="103">
        <v>9.91</v>
      </c>
      <c r="H1357" s="103">
        <v>0</v>
      </c>
      <c r="I1357" s="103">
        <v>0</v>
      </c>
      <c r="J1357" s="133">
        <f t="shared" si="23"/>
        <v>298.05</v>
      </c>
      <c r="K1357" s="138" t="str">
        <f>IFERROR(VLOOKUP(C1357,'CEDARS School FRPL'!$C$4:$H$2392, 6, FALSE), "No")</f>
        <v>Yes</v>
      </c>
      <c r="L1357" s="97">
        <f>VLOOKUP($C1357,'CEDARS School FRPL'!$C$4:$G$2348,3,FALSE)</f>
        <v>0.6643</v>
      </c>
      <c r="N1357" s="170"/>
      <c r="O1357" s="139"/>
    </row>
    <row r="1358" spans="1:15">
      <c r="A1358" s="78" t="s">
        <v>2393</v>
      </c>
      <c r="B1358" s="78" t="s">
        <v>2834</v>
      </c>
      <c r="C1358" s="3">
        <v>2245</v>
      </c>
      <c r="D1358" s="75" t="s">
        <v>1223</v>
      </c>
      <c r="E1358" s="103">
        <v>249.46</v>
      </c>
      <c r="F1358" s="103">
        <v>0</v>
      </c>
      <c r="G1358" s="103">
        <v>0</v>
      </c>
      <c r="H1358" s="103">
        <v>0</v>
      </c>
      <c r="I1358" s="103">
        <v>0</v>
      </c>
      <c r="J1358" s="133">
        <f t="shared" si="23"/>
        <v>249.46</v>
      </c>
      <c r="K1358" s="138" t="str">
        <f>IFERROR(VLOOKUP(C1358,'CEDARS School FRPL'!$C$4:$H$2392, 6, FALSE), "No")</f>
        <v>Yes</v>
      </c>
      <c r="L1358" s="97">
        <f>VLOOKUP($C1358,'CEDARS School FRPL'!$C$4:$G$2348,3,FALSE)</f>
        <v>0.68369999999999997</v>
      </c>
      <c r="N1358" s="170"/>
      <c r="O1358" s="139"/>
    </row>
    <row r="1359" spans="1:15">
      <c r="A1359" s="78" t="s">
        <v>2393</v>
      </c>
      <c r="B1359" s="78" t="s">
        <v>2834</v>
      </c>
      <c r="C1359" s="3">
        <v>5151</v>
      </c>
      <c r="D1359" s="75" t="s">
        <v>1226</v>
      </c>
      <c r="E1359" s="103">
        <v>84.29</v>
      </c>
      <c r="F1359" s="103">
        <v>0</v>
      </c>
      <c r="G1359" s="103">
        <v>4.1499999999999995</v>
      </c>
      <c r="H1359" s="103">
        <v>0</v>
      </c>
      <c r="I1359" s="103">
        <v>0</v>
      </c>
      <c r="J1359" s="133">
        <f t="shared" si="23"/>
        <v>88.440000000000012</v>
      </c>
      <c r="K1359" s="138" t="str">
        <f>IFERROR(VLOOKUP(C1359,'CEDARS School FRPL'!$C$4:$H$2392, 6, FALSE), "No")</f>
        <v>Yes</v>
      </c>
      <c r="L1359" s="97">
        <f>VLOOKUP($C1359,'CEDARS School FRPL'!$C$4:$G$2348,3,FALSE)</f>
        <v>0.84299999999999997</v>
      </c>
      <c r="N1359" s="170"/>
      <c r="O1359" s="139"/>
    </row>
    <row r="1360" spans="1:15">
      <c r="A1360" s="78" t="s">
        <v>2484</v>
      </c>
      <c r="B1360" s="78" t="s">
        <v>2835</v>
      </c>
      <c r="C1360" s="3">
        <v>1768</v>
      </c>
      <c r="D1360" s="75" t="s">
        <v>1982</v>
      </c>
      <c r="E1360" s="103">
        <v>184.59</v>
      </c>
      <c r="F1360" s="103">
        <v>0</v>
      </c>
      <c r="G1360" s="103">
        <v>7.7</v>
      </c>
      <c r="H1360" s="103">
        <v>49.23</v>
      </c>
      <c r="I1360" s="103">
        <v>0</v>
      </c>
      <c r="J1360" s="133">
        <f t="shared" si="23"/>
        <v>241.51999999999998</v>
      </c>
      <c r="K1360" s="138" t="str">
        <f>IFERROR(VLOOKUP(C1360,'CEDARS School FRPL'!$C$4:$H$2392, 6, FALSE), "No")</f>
        <v>No</v>
      </c>
      <c r="L1360" s="97">
        <f>VLOOKUP($C1360,'CEDARS School FRPL'!$C$4:$G$2348,3,FALSE)</f>
        <v>0.33960000000000001</v>
      </c>
      <c r="N1360" s="170"/>
      <c r="O1360" s="139"/>
    </row>
    <row r="1361" spans="1:15">
      <c r="A1361" s="78" t="s">
        <v>2484</v>
      </c>
      <c r="B1361" s="78" t="s">
        <v>2835</v>
      </c>
      <c r="C1361" s="3">
        <v>2487</v>
      </c>
      <c r="D1361" s="75" t="s">
        <v>1983</v>
      </c>
      <c r="E1361" s="103">
        <v>173.02</v>
      </c>
      <c r="F1361" s="103">
        <v>0</v>
      </c>
      <c r="G1361" s="103">
        <v>0</v>
      </c>
      <c r="H1361" s="103">
        <v>0</v>
      </c>
      <c r="I1361" s="103">
        <v>0</v>
      </c>
      <c r="J1361" s="133">
        <f t="shared" si="23"/>
        <v>173.02</v>
      </c>
      <c r="K1361" s="138" t="str">
        <f>IFERROR(VLOOKUP(C1361,'CEDARS School FRPL'!$C$4:$H$2392, 6, FALSE), "No")</f>
        <v>No</v>
      </c>
      <c r="L1361" s="97">
        <f>VLOOKUP($C1361,'CEDARS School FRPL'!$C$4:$G$2348,3,FALSE)</f>
        <v>0.16550000000000001</v>
      </c>
      <c r="N1361" s="170"/>
      <c r="O1361" s="139"/>
    </row>
    <row r="1362" spans="1:15">
      <c r="A1362" s="78" t="s">
        <v>2484</v>
      </c>
      <c r="B1362" s="78" t="s">
        <v>2835</v>
      </c>
      <c r="C1362" s="3">
        <v>3960</v>
      </c>
      <c r="D1362" s="75" t="s">
        <v>1989</v>
      </c>
      <c r="E1362" s="103">
        <v>1125.0899999999999</v>
      </c>
      <c r="F1362" s="103">
        <v>0</v>
      </c>
      <c r="G1362" s="103">
        <v>193.82999999999998</v>
      </c>
      <c r="H1362" s="103">
        <v>0</v>
      </c>
      <c r="I1362" s="103">
        <v>0</v>
      </c>
      <c r="J1362" s="133">
        <f t="shared" si="23"/>
        <v>1318.9199999999998</v>
      </c>
      <c r="K1362" s="138" t="str">
        <f>IFERROR(VLOOKUP(C1362,'CEDARS School FRPL'!$C$4:$H$2392, 6, FALSE), "No")</f>
        <v>No</v>
      </c>
      <c r="L1362" s="97">
        <f>VLOOKUP($C1362,'CEDARS School FRPL'!$C$4:$G$2348,3,FALSE)</f>
        <v>0.33960000000000001</v>
      </c>
      <c r="N1362" s="170"/>
      <c r="O1362" s="139"/>
    </row>
    <row r="1363" spans="1:15">
      <c r="A1363" s="78" t="s">
        <v>2484</v>
      </c>
      <c r="B1363" s="78" t="s">
        <v>2835</v>
      </c>
      <c r="C1363" s="3">
        <v>4367</v>
      </c>
      <c r="D1363" s="75" t="s">
        <v>1990</v>
      </c>
      <c r="E1363" s="103">
        <v>449.79</v>
      </c>
      <c r="F1363" s="103">
        <v>0</v>
      </c>
      <c r="G1363" s="103">
        <v>0</v>
      </c>
      <c r="H1363" s="103">
        <v>0</v>
      </c>
      <c r="I1363" s="103">
        <v>0</v>
      </c>
      <c r="J1363" s="133">
        <f t="shared" si="23"/>
        <v>449.79</v>
      </c>
      <c r="K1363" s="138" t="str">
        <f>IFERROR(VLOOKUP(C1363,'CEDARS School FRPL'!$C$4:$H$2392, 6, FALSE), "No")</f>
        <v>No</v>
      </c>
      <c r="L1363" s="97">
        <f>VLOOKUP($C1363,'CEDARS School FRPL'!$C$4:$G$2348,3,FALSE)</f>
        <v>0.1628</v>
      </c>
      <c r="N1363" s="170"/>
      <c r="O1363" s="139"/>
    </row>
    <row r="1364" spans="1:15">
      <c r="A1364" s="78" t="s">
        <v>2484</v>
      </c>
      <c r="B1364" s="78" t="s">
        <v>2835</v>
      </c>
      <c r="C1364" s="3">
        <v>2448</v>
      </c>
      <c r="D1364" s="75" t="s">
        <v>1577</v>
      </c>
      <c r="E1364" s="103">
        <v>301.89</v>
      </c>
      <c r="F1364" s="103">
        <v>0</v>
      </c>
      <c r="G1364" s="103">
        <v>0</v>
      </c>
      <c r="H1364" s="103">
        <v>0</v>
      </c>
      <c r="I1364" s="103">
        <v>0</v>
      </c>
      <c r="J1364" s="133">
        <f t="shared" si="23"/>
        <v>301.89</v>
      </c>
      <c r="K1364" s="138" t="str">
        <f>IFERROR(VLOOKUP(C1364,'CEDARS School FRPL'!$C$4:$H$2392, 6, FALSE), "No")</f>
        <v>Yes</v>
      </c>
      <c r="L1364" s="97">
        <f>VLOOKUP($C1364,'CEDARS School FRPL'!$C$4:$G$2348,3,FALSE)</f>
        <v>0.61950000000000005</v>
      </c>
      <c r="N1364" s="170"/>
      <c r="O1364" s="139"/>
    </row>
    <row r="1365" spans="1:15">
      <c r="A1365" s="78" t="s">
        <v>2484</v>
      </c>
      <c r="B1365" s="78" t="s">
        <v>2835</v>
      </c>
      <c r="C1365" s="3">
        <v>3133</v>
      </c>
      <c r="D1365" s="75" t="s">
        <v>196</v>
      </c>
      <c r="E1365" s="103">
        <v>430.54</v>
      </c>
      <c r="F1365" s="103">
        <v>0</v>
      </c>
      <c r="G1365" s="103">
        <v>0</v>
      </c>
      <c r="H1365" s="103">
        <v>0</v>
      </c>
      <c r="I1365" s="103">
        <v>0</v>
      </c>
      <c r="J1365" s="133">
        <f t="shared" si="23"/>
        <v>430.54</v>
      </c>
      <c r="K1365" s="138" t="str">
        <f>IFERROR(VLOOKUP(C1365,'CEDARS School FRPL'!$C$4:$H$2392, 6, FALSE), "No")</f>
        <v>No</v>
      </c>
      <c r="L1365" s="97">
        <f>VLOOKUP($C1365,'CEDARS School FRPL'!$C$4:$G$2348,3,FALSE)</f>
        <v>0.47839999999999999</v>
      </c>
      <c r="N1365" s="170"/>
      <c r="O1365" s="139"/>
    </row>
    <row r="1366" spans="1:15">
      <c r="A1366" s="78" t="s">
        <v>2484</v>
      </c>
      <c r="B1366" s="78" t="s">
        <v>2835</v>
      </c>
      <c r="C1366" s="3">
        <v>4472</v>
      </c>
      <c r="D1366" s="75" t="s">
        <v>1992</v>
      </c>
      <c r="E1366" s="103">
        <v>399.8</v>
      </c>
      <c r="F1366" s="103">
        <v>0</v>
      </c>
      <c r="G1366" s="103">
        <v>0</v>
      </c>
      <c r="H1366" s="103">
        <v>0</v>
      </c>
      <c r="I1366" s="103">
        <v>0</v>
      </c>
      <c r="J1366" s="133">
        <f t="shared" si="23"/>
        <v>399.8</v>
      </c>
      <c r="K1366" s="138" t="str">
        <f>IFERROR(VLOOKUP(C1366,'CEDARS School FRPL'!$C$4:$H$2392, 6, FALSE), "No")</f>
        <v>No</v>
      </c>
      <c r="L1366" s="97">
        <f>VLOOKUP($C1366,'CEDARS School FRPL'!$C$4:$G$2348,3,FALSE)</f>
        <v>0.42859999999999998</v>
      </c>
      <c r="N1366" s="170"/>
      <c r="O1366" s="139"/>
    </row>
    <row r="1367" spans="1:15">
      <c r="A1367" s="78" t="s">
        <v>2484</v>
      </c>
      <c r="B1367" s="78" t="s">
        <v>2835</v>
      </c>
      <c r="C1367" s="3">
        <v>3540</v>
      </c>
      <c r="D1367" s="75" t="s">
        <v>1987</v>
      </c>
      <c r="E1367" s="103">
        <v>311.17</v>
      </c>
      <c r="F1367" s="103">
        <v>0</v>
      </c>
      <c r="G1367" s="103">
        <v>0</v>
      </c>
      <c r="H1367" s="103">
        <v>0</v>
      </c>
      <c r="I1367" s="103">
        <v>0</v>
      </c>
      <c r="J1367" s="133">
        <f t="shared" si="23"/>
        <v>311.17</v>
      </c>
      <c r="K1367" s="138" t="str">
        <f>IFERROR(VLOOKUP(C1367,'CEDARS School FRPL'!$C$4:$H$2392, 6, FALSE), "No")</f>
        <v>Yes</v>
      </c>
      <c r="L1367" s="97">
        <f>VLOOKUP($C1367,'CEDARS School FRPL'!$C$4:$G$2348,3,FALSE)</f>
        <v>0.5696</v>
      </c>
      <c r="N1367" s="170"/>
      <c r="O1367" s="139"/>
    </row>
    <row r="1368" spans="1:15">
      <c r="A1368" s="78" t="s">
        <v>2484</v>
      </c>
      <c r="B1368" s="78" t="s">
        <v>2835</v>
      </c>
      <c r="C1368" s="3">
        <v>2342</v>
      </c>
      <c r="D1368" s="75" t="s">
        <v>50</v>
      </c>
      <c r="E1368" s="103">
        <v>282.82</v>
      </c>
      <c r="F1368" s="103">
        <v>0</v>
      </c>
      <c r="G1368" s="103">
        <v>0</v>
      </c>
      <c r="H1368" s="103">
        <v>0</v>
      </c>
      <c r="I1368" s="103">
        <v>0</v>
      </c>
      <c r="J1368" s="133">
        <f t="shared" si="23"/>
        <v>282.82</v>
      </c>
      <c r="K1368" s="138" t="str">
        <f>IFERROR(VLOOKUP(C1368,'CEDARS School FRPL'!$C$4:$H$2392, 6, FALSE), "No")</f>
        <v>No</v>
      </c>
      <c r="L1368" s="97">
        <f>VLOOKUP($C1368,'CEDARS School FRPL'!$C$4:$G$2348,3,FALSE)</f>
        <v>0.26040000000000002</v>
      </c>
      <c r="N1368" s="170"/>
      <c r="O1368" s="139"/>
    </row>
    <row r="1369" spans="1:15">
      <c r="A1369" s="78" t="s">
        <v>2484</v>
      </c>
      <c r="B1369" s="78" t="s">
        <v>2835</v>
      </c>
      <c r="C1369" s="3">
        <v>3066</v>
      </c>
      <c r="D1369" s="75" t="s">
        <v>1985</v>
      </c>
      <c r="E1369" s="103">
        <v>187</v>
      </c>
      <c r="F1369" s="103">
        <v>16.57</v>
      </c>
      <c r="G1369" s="103">
        <v>0</v>
      </c>
      <c r="H1369" s="103">
        <v>0</v>
      </c>
      <c r="I1369" s="103">
        <v>0</v>
      </c>
      <c r="J1369" s="133">
        <f t="shared" si="23"/>
        <v>203.57</v>
      </c>
      <c r="K1369" s="138" t="str">
        <f>IFERROR(VLOOKUP(C1369,'CEDARS School FRPL'!$C$4:$H$2392, 6, FALSE), "No")</f>
        <v>No</v>
      </c>
      <c r="L1369" s="97">
        <f>VLOOKUP($C1369,'CEDARS School FRPL'!$C$4:$G$2348,3,FALSE)</f>
        <v>0.39140000000000003</v>
      </c>
      <c r="N1369" s="170"/>
      <c r="O1369" s="139"/>
    </row>
    <row r="1370" spans="1:15">
      <c r="A1370" s="78" t="s">
        <v>2484</v>
      </c>
      <c r="B1370" s="78" t="s">
        <v>2835</v>
      </c>
      <c r="C1370" s="3">
        <v>4458</v>
      </c>
      <c r="D1370" s="75" t="s">
        <v>1991</v>
      </c>
      <c r="E1370" s="103">
        <v>273.14</v>
      </c>
      <c r="F1370" s="103">
        <v>0</v>
      </c>
      <c r="G1370" s="103">
        <v>0</v>
      </c>
      <c r="H1370" s="103">
        <v>0</v>
      </c>
      <c r="I1370" s="103">
        <v>0</v>
      </c>
      <c r="J1370" s="133">
        <f t="shared" si="23"/>
        <v>273.14</v>
      </c>
      <c r="K1370" s="138" t="str">
        <f>IFERROR(VLOOKUP(C1370,'CEDARS School FRPL'!$C$4:$H$2392, 6, FALSE), "No")</f>
        <v>No</v>
      </c>
      <c r="L1370" s="97">
        <f>VLOOKUP($C1370,'CEDARS School FRPL'!$C$4:$G$2348,3,FALSE)</f>
        <v>0.2646</v>
      </c>
      <c r="N1370" s="170"/>
      <c r="O1370" s="139"/>
    </row>
    <row r="1371" spans="1:15">
      <c r="A1371" s="78" t="s">
        <v>2484</v>
      </c>
      <c r="B1371" s="78" t="s">
        <v>2835</v>
      </c>
      <c r="C1371" s="3">
        <v>2621</v>
      </c>
      <c r="D1371" s="75" t="s">
        <v>1984</v>
      </c>
      <c r="E1371" s="103">
        <v>388.93</v>
      </c>
      <c r="F1371" s="103">
        <v>0</v>
      </c>
      <c r="G1371" s="103">
        <v>0</v>
      </c>
      <c r="H1371" s="103">
        <v>0</v>
      </c>
      <c r="I1371" s="103">
        <v>0</v>
      </c>
      <c r="J1371" s="133">
        <f t="shared" si="23"/>
        <v>388.93</v>
      </c>
      <c r="K1371" s="138" t="str">
        <f>IFERROR(VLOOKUP(C1371,'CEDARS School FRPL'!$C$4:$H$2392, 6, FALSE), "No")</f>
        <v>No</v>
      </c>
      <c r="L1371" s="97">
        <f>VLOOKUP($C1371,'CEDARS School FRPL'!$C$4:$G$2348,3,FALSE)</f>
        <v>0.30819999999999997</v>
      </c>
      <c r="N1371" s="170"/>
      <c r="O1371" s="139"/>
    </row>
    <row r="1372" spans="1:15">
      <c r="A1372" s="78" t="s">
        <v>2484</v>
      </c>
      <c r="B1372" s="78" t="s">
        <v>2835</v>
      </c>
      <c r="C1372" s="3">
        <v>3132</v>
      </c>
      <c r="D1372" s="75" t="s">
        <v>1986</v>
      </c>
      <c r="E1372" s="103">
        <v>1622.41</v>
      </c>
      <c r="F1372" s="103">
        <v>0</v>
      </c>
      <c r="G1372" s="103">
        <v>211.8</v>
      </c>
      <c r="H1372" s="103">
        <v>0</v>
      </c>
      <c r="I1372" s="103">
        <v>0</v>
      </c>
      <c r="J1372" s="133">
        <f t="shared" si="23"/>
        <v>1834.21</v>
      </c>
      <c r="K1372" s="138" t="str">
        <f>IFERROR(VLOOKUP(C1372,'CEDARS School FRPL'!$C$4:$H$2392, 6, FALSE), "No")</f>
        <v>No</v>
      </c>
      <c r="L1372" s="97">
        <f>VLOOKUP($C1372,'CEDARS School FRPL'!$C$4:$G$2348,3,FALSE)</f>
        <v>0.1925</v>
      </c>
      <c r="N1372" s="170"/>
      <c r="O1372" s="139"/>
    </row>
    <row r="1373" spans="1:15">
      <c r="A1373" s="78" t="s">
        <v>2484</v>
      </c>
      <c r="B1373" s="78" t="s">
        <v>2835</v>
      </c>
      <c r="C1373" s="3">
        <v>5078</v>
      </c>
      <c r="D1373" s="75" t="s">
        <v>1994</v>
      </c>
      <c r="E1373" s="103">
        <v>477.19</v>
      </c>
      <c r="F1373" s="103">
        <v>0</v>
      </c>
      <c r="G1373" s="103">
        <v>20.399999999999999</v>
      </c>
      <c r="H1373" s="103">
        <v>0</v>
      </c>
      <c r="I1373" s="103">
        <v>0</v>
      </c>
      <c r="J1373" s="133">
        <f t="shared" si="23"/>
        <v>497.59</v>
      </c>
      <c r="K1373" s="138" t="str">
        <f>IFERROR(VLOOKUP(C1373,'CEDARS School FRPL'!$C$4:$H$2392, 6, FALSE), "No")</f>
        <v>No</v>
      </c>
      <c r="L1373" s="97">
        <f>VLOOKUP($C1373,'CEDARS School FRPL'!$C$4:$G$2348,3,FALSE)</f>
        <v>0.30370000000000003</v>
      </c>
      <c r="N1373" s="170"/>
      <c r="O1373" s="139"/>
    </row>
    <row r="1374" spans="1:15">
      <c r="A1374" s="78" t="s">
        <v>2484</v>
      </c>
      <c r="B1374" s="78" t="s">
        <v>2835</v>
      </c>
      <c r="C1374" s="3">
        <v>3697</v>
      </c>
      <c r="D1374" s="75" t="s">
        <v>242</v>
      </c>
      <c r="E1374" s="103">
        <v>363.19</v>
      </c>
      <c r="F1374" s="103">
        <v>0</v>
      </c>
      <c r="G1374" s="103">
        <v>0</v>
      </c>
      <c r="H1374" s="103">
        <v>0</v>
      </c>
      <c r="I1374" s="103">
        <v>0</v>
      </c>
      <c r="J1374" s="133">
        <f t="shared" si="23"/>
        <v>363.19</v>
      </c>
      <c r="K1374" s="138" t="str">
        <f>IFERROR(VLOOKUP(C1374,'CEDARS School FRPL'!$C$4:$H$2392, 6, FALSE), "No")</f>
        <v>No</v>
      </c>
      <c r="L1374" s="97">
        <f>VLOOKUP($C1374,'CEDARS School FRPL'!$C$4:$G$2348,3,FALSE)</f>
        <v>0.16500000000000001</v>
      </c>
      <c r="N1374" s="170"/>
      <c r="O1374" s="139"/>
    </row>
    <row r="1375" spans="1:15">
      <c r="A1375" s="78" t="s">
        <v>2484</v>
      </c>
      <c r="B1375" s="78" t="s">
        <v>2835</v>
      </c>
      <c r="C1375" s="3">
        <v>3696</v>
      </c>
      <c r="D1375" s="75" t="s">
        <v>1988</v>
      </c>
      <c r="E1375" s="103">
        <v>394.95</v>
      </c>
      <c r="F1375" s="103">
        <v>0</v>
      </c>
      <c r="G1375" s="103">
        <v>0</v>
      </c>
      <c r="H1375" s="103">
        <v>0</v>
      </c>
      <c r="I1375" s="103">
        <v>0</v>
      </c>
      <c r="J1375" s="133">
        <f t="shared" si="23"/>
        <v>394.95</v>
      </c>
      <c r="K1375" s="138" t="str">
        <f>IFERROR(VLOOKUP(C1375,'CEDARS School FRPL'!$C$4:$H$2392, 6, FALSE), "No")</f>
        <v>No</v>
      </c>
      <c r="L1375" s="97">
        <f>VLOOKUP($C1375,'CEDARS School FRPL'!$C$4:$G$2348,3,FALSE)</f>
        <v>0.34789999999999999</v>
      </c>
      <c r="N1375" s="170"/>
      <c r="O1375" s="139"/>
    </row>
    <row r="1376" spans="1:15">
      <c r="A1376" s="78" t="s">
        <v>2484</v>
      </c>
      <c r="B1376" s="78" t="s">
        <v>2835</v>
      </c>
      <c r="C1376" s="3">
        <v>2778</v>
      </c>
      <c r="D1376" s="75" t="s">
        <v>142</v>
      </c>
      <c r="E1376" s="103">
        <v>366.09</v>
      </c>
      <c r="F1376" s="103">
        <v>0</v>
      </c>
      <c r="G1376" s="103">
        <v>0</v>
      </c>
      <c r="H1376" s="103">
        <v>0</v>
      </c>
      <c r="I1376" s="103">
        <v>0</v>
      </c>
      <c r="J1376" s="133">
        <f t="shared" si="23"/>
        <v>366.09</v>
      </c>
      <c r="K1376" s="138" t="str">
        <f>IFERROR(VLOOKUP(C1376,'CEDARS School FRPL'!$C$4:$H$2392, 6, FALSE), "No")</f>
        <v>No</v>
      </c>
      <c r="L1376" s="97">
        <f>VLOOKUP($C1376,'CEDARS School FRPL'!$C$4:$G$2348,3,FALSE)</f>
        <v>0.34649999999999997</v>
      </c>
      <c r="N1376" s="170"/>
      <c r="O1376" s="139"/>
    </row>
    <row r="1377" spans="1:15">
      <c r="A1377" s="78" t="s">
        <v>2484</v>
      </c>
      <c r="B1377" s="78" t="s">
        <v>2835</v>
      </c>
      <c r="C1377" s="3">
        <v>4473</v>
      </c>
      <c r="D1377" s="75" t="s">
        <v>1993</v>
      </c>
      <c r="E1377" s="103">
        <v>486.46</v>
      </c>
      <c r="F1377" s="103">
        <v>0</v>
      </c>
      <c r="G1377" s="103">
        <v>0</v>
      </c>
      <c r="H1377" s="103">
        <v>0</v>
      </c>
      <c r="I1377" s="103">
        <v>0</v>
      </c>
      <c r="J1377" s="133">
        <f t="shared" si="23"/>
        <v>486.46</v>
      </c>
      <c r="K1377" s="138" t="str">
        <f>IFERROR(VLOOKUP(C1377,'CEDARS School FRPL'!$C$4:$H$2392, 6, FALSE), "No")</f>
        <v>No</v>
      </c>
      <c r="L1377" s="97">
        <f>VLOOKUP($C1377,'CEDARS School FRPL'!$C$4:$G$2348,3,FALSE)</f>
        <v>0.43840000000000001</v>
      </c>
      <c r="N1377" s="170"/>
      <c r="O1377" s="139"/>
    </row>
    <row r="1378" spans="1:15">
      <c r="A1378" s="78" t="s">
        <v>2484</v>
      </c>
      <c r="B1378" s="78" t="s">
        <v>2835</v>
      </c>
      <c r="C1378" s="3">
        <v>3711</v>
      </c>
      <c r="D1378" s="75" t="s">
        <v>628</v>
      </c>
      <c r="E1378" s="103">
        <v>744.22</v>
      </c>
      <c r="F1378" s="103">
        <v>0</v>
      </c>
      <c r="G1378" s="103">
        <v>0</v>
      </c>
      <c r="H1378" s="103">
        <v>0</v>
      </c>
      <c r="I1378" s="103">
        <v>0</v>
      </c>
      <c r="J1378" s="133">
        <f t="shared" si="23"/>
        <v>744.22</v>
      </c>
      <c r="K1378" s="138" t="str">
        <f>IFERROR(VLOOKUP(C1378,'CEDARS School FRPL'!$C$4:$H$2392, 6, FALSE), "No")</f>
        <v>No</v>
      </c>
      <c r="L1378" s="97">
        <f>VLOOKUP($C1378,'CEDARS School FRPL'!$C$4:$G$2348,3,FALSE)</f>
        <v>0.20730000000000001</v>
      </c>
      <c r="N1378" s="170"/>
      <c r="O1378" s="139"/>
    </row>
    <row r="1379" spans="1:15">
      <c r="A1379" s="78" t="s">
        <v>2392</v>
      </c>
      <c r="B1379" s="78" t="s">
        <v>2836</v>
      </c>
      <c r="C1379" s="3">
        <v>3051</v>
      </c>
      <c r="D1379" s="75" t="s">
        <v>1216</v>
      </c>
      <c r="E1379" s="103">
        <v>327.29000000000002</v>
      </c>
      <c r="F1379" s="103">
        <v>0</v>
      </c>
      <c r="G1379" s="103">
        <v>0</v>
      </c>
      <c r="H1379" s="103">
        <v>0</v>
      </c>
      <c r="I1379" s="103">
        <v>0</v>
      </c>
      <c r="J1379" s="133">
        <f t="shared" si="23"/>
        <v>327.29000000000002</v>
      </c>
      <c r="K1379" s="138" t="str">
        <f>IFERROR(VLOOKUP(C1379,'CEDARS School FRPL'!$C$4:$H$2392, 6, FALSE), "No")</f>
        <v>Yes</v>
      </c>
      <c r="L1379" s="97">
        <f>VLOOKUP($C1379,'CEDARS School FRPL'!$C$4:$G$2348,3,FALSE)</f>
        <v>0.79100000000000004</v>
      </c>
      <c r="N1379" s="170"/>
      <c r="O1379" s="139"/>
    </row>
    <row r="1380" spans="1:15">
      <c r="A1380" s="78" t="s">
        <v>2392</v>
      </c>
      <c r="B1380" s="78" t="s">
        <v>2836</v>
      </c>
      <c r="C1380" s="3">
        <v>5746</v>
      </c>
      <c r="D1380" s="75" t="s">
        <v>3272</v>
      </c>
      <c r="E1380" s="103">
        <v>61.06</v>
      </c>
      <c r="F1380" s="103">
        <v>0</v>
      </c>
      <c r="G1380" s="103">
        <v>0</v>
      </c>
      <c r="H1380" s="103">
        <v>0</v>
      </c>
      <c r="I1380" s="103">
        <v>0</v>
      </c>
      <c r="J1380" s="133">
        <f t="shared" si="23"/>
        <v>61.06</v>
      </c>
      <c r="K1380" s="138" t="str">
        <f>IFERROR(VLOOKUP(C1380,'CEDARS School FRPL'!$C$4:$H$2392, 6, FALSE), "No")</f>
        <v>Yes</v>
      </c>
      <c r="L1380" s="97">
        <f>VLOOKUP($C1380,'CEDARS School FRPL'!$C$4:$G$2348,3,FALSE)</f>
        <v>0.77969999999999995</v>
      </c>
      <c r="N1380" s="170"/>
      <c r="O1380" s="139"/>
    </row>
    <row r="1381" spans="1:15">
      <c r="A1381" s="78" t="s">
        <v>2392</v>
      </c>
      <c r="B1381" s="78" t="s">
        <v>2836</v>
      </c>
      <c r="C1381" s="3">
        <v>2999</v>
      </c>
      <c r="D1381" s="75" t="s">
        <v>1215</v>
      </c>
      <c r="E1381" s="103">
        <v>359.86</v>
      </c>
      <c r="F1381" s="103">
        <v>0</v>
      </c>
      <c r="G1381" s="103">
        <v>0</v>
      </c>
      <c r="H1381" s="103">
        <v>0</v>
      </c>
      <c r="I1381" s="103">
        <v>0</v>
      </c>
      <c r="J1381" s="133">
        <f t="shared" si="23"/>
        <v>359.86</v>
      </c>
      <c r="K1381" s="138" t="str">
        <f>IFERROR(VLOOKUP(C1381,'CEDARS School FRPL'!$C$4:$H$2392, 6, FALSE), "No")</f>
        <v>Yes</v>
      </c>
      <c r="L1381" s="97">
        <f>VLOOKUP($C1381,'CEDARS School FRPL'!$C$4:$G$2348,3,FALSE)</f>
        <v>0.78559999999999997</v>
      </c>
      <c r="N1381" s="170"/>
      <c r="O1381" s="139"/>
    </row>
    <row r="1382" spans="1:15">
      <c r="A1382" s="78" t="s">
        <v>2392</v>
      </c>
      <c r="B1382" s="78" t="s">
        <v>2836</v>
      </c>
      <c r="C1382" s="3">
        <v>2031</v>
      </c>
      <c r="D1382" s="75" t="s">
        <v>1214</v>
      </c>
      <c r="E1382" s="103">
        <v>409.48</v>
      </c>
      <c r="F1382" s="103">
        <v>0</v>
      </c>
      <c r="G1382" s="103">
        <v>27.5</v>
      </c>
      <c r="H1382" s="103">
        <v>0</v>
      </c>
      <c r="I1382" s="103">
        <v>0</v>
      </c>
      <c r="J1382" s="133">
        <f t="shared" si="23"/>
        <v>436.98</v>
      </c>
      <c r="K1382" s="138" t="str">
        <f>IFERROR(VLOOKUP(C1382,'CEDARS School FRPL'!$C$4:$H$2392, 6, FALSE), "No")</f>
        <v>Yes</v>
      </c>
      <c r="L1382" s="97">
        <f>VLOOKUP($C1382,'CEDARS School FRPL'!$C$4:$G$2348,3,FALSE)</f>
        <v>0.71489999999999998</v>
      </c>
      <c r="N1382" s="170"/>
      <c r="O1382" s="139"/>
    </row>
    <row r="1383" spans="1:15">
      <c r="A1383" s="78" t="s">
        <v>2392</v>
      </c>
      <c r="B1383" s="78" t="s">
        <v>2836</v>
      </c>
      <c r="C1383" s="3">
        <v>4237</v>
      </c>
      <c r="D1383" s="75" t="s">
        <v>1217</v>
      </c>
      <c r="E1383" s="103">
        <v>331.11</v>
      </c>
      <c r="F1383" s="103">
        <v>0</v>
      </c>
      <c r="G1383" s="103">
        <v>0</v>
      </c>
      <c r="H1383" s="103">
        <v>0</v>
      </c>
      <c r="I1383" s="103">
        <v>0</v>
      </c>
      <c r="J1383" s="133">
        <f t="shared" si="23"/>
        <v>331.11</v>
      </c>
      <c r="K1383" s="138" t="str">
        <f>IFERROR(VLOOKUP(C1383,'CEDARS School FRPL'!$C$4:$H$2392, 6, FALSE), "No")</f>
        <v>Yes</v>
      </c>
      <c r="L1383" s="97">
        <f>VLOOKUP($C1383,'CEDARS School FRPL'!$C$4:$G$2348,3,FALSE)</f>
        <v>0.7853</v>
      </c>
      <c r="N1383" s="170"/>
      <c r="O1383" s="139"/>
    </row>
    <row r="1384" spans="1:15">
      <c r="A1384" s="78" t="s">
        <v>2392</v>
      </c>
      <c r="B1384" s="78" t="s">
        <v>2836</v>
      </c>
      <c r="C1384" s="3">
        <v>5195</v>
      </c>
      <c r="D1384" s="75" t="s">
        <v>1218</v>
      </c>
      <c r="E1384" s="103">
        <v>1369.4</v>
      </c>
      <c r="F1384" s="103">
        <v>0</v>
      </c>
      <c r="G1384" s="103">
        <v>0</v>
      </c>
      <c r="H1384" s="103">
        <v>0</v>
      </c>
      <c r="I1384" s="103">
        <v>0</v>
      </c>
      <c r="J1384" s="133">
        <f t="shared" si="23"/>
        <v>1369.4</v>
      </c>
      <c r="K1384" s="138" t="str">
        <f>IFERROR(VLOOKUP(C1384,'CEDARS School FRPL'!$C$4:$H$2392, 6, FALSE), "No")</f>
        <v>Yes</v>
      </c>
      <c r="L1384" s="97">
        <f>VLOOKUP($C1384,'CEDARS School FRPL'!$C$4:$G$2348,3,FALSE)</f>
        <v>0.50090000000000001</v>
      </c>
      <c r="N1384" s="170"/>
      <c r="O1384" s="139"/>
    </row>
    <row r="1385" spans="1:15">
      <c r="A1385" s="78" t="s">
        <v>2392</v>
      </c>
      <c r="B1385" s="78" t="s">
        <v>2836</v>
      </c>
      <c r="C1385" s="3">
        <v>5197</v>
      </c>
      <c r="D1385" s="75" t="s">
        <v>1220</v>
      </c>
      <c r="E1385" s="103">
        <v>1519.51</v>
      </c>
      <c r="F1385" s="103">
        <v>0</v>
      </c>
      <c r="G1385" s="103">
        <v>133.18</v>
      </c>
      <c r="H1385" s="103">
        <v>0</v>
      </c>
      <c r="I1385" s="103">
        <v>0</v>
      </c>
      <c r="J1385" s="133">
        <f t="shared" si="23"/>
        <v>1652.69</v>
      </c>
      <c r="K1385" s="138" t="str">
        <f>IFERROR(VLOOKUP(C1385,'CEDARS School FRPL'!$C$4:$H$2392, 6, FALSE), "No")</f>
        <v>Yes</v>
      </c>
      <c r="L1385" s="97">
        <f>VLOOKUP($C1385,'CEDARS School FRPL'!$C$4:$G$2348,3,FALSE)</f>
        <v>0.50260000000000005</v>
      </c>
      <c r="N1385" s="170"/>
      <c r="O1385" s="139"/>
    </row>
    <row r="1386" spans="1:15">
      <c r="A1386" s="78" t="s">
        <v>2392</v>
      </c>
      <c r="B1386" s="78" t="s">
        <v>2836</v>
      </c>
      <c r="C1386" s="3">
        <v>5196</v>
      </c>
      <c r="D1386" s="75" t="s">
        <v>1219</v>
      </c>
      <c r="E1386" s="103">
        <v>1293.8599999999999</v>
      </c>
      <c r="F1386" s="103">
        <v>0</v>
      </c>
      <c r="G1386" s="103">
        <v>0</v>
      </c>
      <c r="H1386" s="103">
        <v>0</v>
      </c>
      <c r="I1386" s="103">
        <v>0</v>
      </c>
      <c r="J1386" s="133">
        <f t="shared" si="23"/>
        <v>1293.8599999999999</v>
      </c>
      <c r="K1386" s="138" t="str">
        <f>IFERROR(VLOOKUP(C1386,'CEDARS School FRPL'!$C$4:$H$2392, 6, FALSE), "No")</f>
        <v>Yes</v>
      </c>
      <c r="L1386" s="97">
        <f>VLOOKUP($C1386,'CEDARS School FRPL'!$C$4:$G$2348,3,FALSE)</f>
        <v>0.52710000000000001</v>
      </c>
      <c r="N1386" s="170"/>
      <c r="O1386" s="139"/>
    </row>
    <row r="1387" spans="1:15">
      <c r="A1387" s="78" t="s">
        <v>2371</v>
      </c>
      <c r="B1387" s="78" t="s">
        <v>2837</v>
      </c>
      <c r="C1387" s="3">
        <v>3239</v>
      </c>
      <c r="D1387" s="75" t="s">
        <v>1148</v>
      </c>
      <c r="E1387" s="103">
        <v>354.57</v>
      </c>
      <c r="F1387" s="103">
        <v>15.14</v>
      </c>
      <c r="G1387" s="103">
        <v>0</v>
      </c>
      <c r="H1387" s="103">
        <v>0</v>
      </c>
      <c r="I1387" s="103">
        <v>0</v>
      </c>
      <c r="J1387" s="133">
        <f t="shared" si="23"/>
        <v>369.71</v>
      </c>
      <c r="K1387" s="138" t="str">
        <f>IFERROR(VLOOKUP(C1387,'CEDARS School FRPL'!$C$4:$H$2392, 6, FALSE), "No")</f>
        <v>Yes</v>
      </c>
      <c r="L1387" s="97">
        <f>VLOOKUP($C1387,'CEDARS School FRPL'!$C$4:$G$2348,3,FALSE)</f>
        <v>0.55659999999999998</v>
      </c>
      <c r="N1387" s="170"/>
      <c r="O1387" s="139"/>
    </row>
    <row r="1388" spans="1:15">
      <c r="A1388" s="78" t="s">
        <v>2371</v>
      </c>
      <c r="B1388" s="78" t="s">
        <v>2837</v>
      </c>
      <c r="C1388" s="3">
        <v>2331</v>
      </c>
      <c r="D1388" s="75" t="s">
        <v>1147</v>
      </c>
      <c r="E1388" s="103">
        <v>236.24</v>
      </c>
      <c r="F1388" s="103">
        <v>0</v>
      </c>
      <c r="G1388" s="103">
        <v>22.7</v>
      </c>
      <c r="H1388" s="103">
        <v>1.76</v>
      </c>
      <c r="I1388" s="103">
        <v>0</v>
      </c>
      <c r="J1388" s="133">
        <f t="shared" si="23"/>
        <v>260.7</v>
      </c>
      <c r="K1388" s="138" t="str">
        <f>IFERROR(VLOOKUP(C1388,'CEDARS School FRPL'!$C$4:$H$2392, 6, FALSE), "No")</f>
        <v>Yes</v>
      </c>
      <c r="L1388" s="97">
        <f>VLOOKUP($C1388,'CEDARS School FRPL'!$C$4:$G$2348,3,FALSE)</f>
        <v>0.5343</v>
      </c>
      <c r="M1388" s="97"/>
      <c r="N1388" s="170"/>
      <c r="O1388" s="139"/>
    </row>
    <row r="1389" spans="1:15">
      <c r="A1389" s="78" t="s">
        <v>2371</v>
      </c>
      <c r="B1389" s="78" t="s">
        <v>2837</v>
      </c>
      <c r="C1389" s="3">
        <v>4335</v>
      </c>
      <c r="D1389" s="75" t="s">
        <v>1149</v>
      </c>
      <c r="E1389" s="103">
        <v>215.08</v>
      </c>
      <c r="F1389" s="103">
        <v>0</v>
      </c>
      <c r="G1389" s="103">
        <v>0</v>
      </c>
      <c r="H1389" s="103">
        <v>0</v>
      </c>
      <c r="I1389" s="103">
        <v>0</v>
      </c>
      <c r="J1389" s="133">
        <f t="shared" si="23"/>
        <v>215.08</v>
      </c>
      <c r="K1389" s="138" t="str">
        <f>IFERROR(VLOOKUP(C1389,'CEDARS School FRPL'!$C$4:$H$2392, 6, FALSE), "No")</f>
        <v>Yes</v>
      </c>
      <c r="L1389" s="97">
        <f>VLOOKUP($C1389,'CEDARS School FRPL'!$C$4:$G$2348,3,FALSE)</f>
        <v>0.56520000000000004</v>
      </c>
      <c r="N1389" s="170"/>
      <c r="O1389" s="139"/>
    </row>
    <row r="1390" spans="1:15">
      <c r="A1390" s="78" t="s">
        <v>2469</v>
      </c>
      <c r="B1390" s="78" t="s">
        <v>2838</v>
      </c>
      <c r="C1390" s="3">
        <v>2049</v>
      </c>
      <c r="D1390" s="75" t="s">
        <v>1898</v>
      </c>
      <c r="E1390" s="103">
        <v>39.71</v>
      </c>
      <c r="F1390" s="103">
        <v>0</v>
      </c>
      <c r="G1390" s="103">
        <v>0</v>
      </c>
      <c r="H1390" s="103">
        <v>0</v>
      </c>
      <c r="I1390" s="103">
        <v>0</v>
      </c>
      <c r="J1390" s="133">
        <f t="shared" si="23"/>
        <v>39.71</v>
      </c>
      <c r="K1390" s="138" t="str">
        <f>IFERROR(VLOOKUP(C1390,'CEDARS School FRPL'!$C$4:$H$2392, 6, FALSE), "No")</f>
        <v>Yes</v>
      </c>
      <c r="L1390" s="97">
        <f>VLOOKUP($C1390,'CEDARS School FRPL'!$C$4:$G$2348,3,FALSE)</f>
        <v>0.77310000000000001</v>
      </c>
      <c r="N1390" s="170"/>
      <c r="O1390" s="139"/>
    </row>
    <row r="1391" spans="1:15">
      <c r="A1391" s="78" t="s">
        <v>2425</v>
      </c>
      <c r="B1391" s="78" t="s">
        <v>2839</v>
      </c>
      <c r="C1391" s="3">
        <v>1892</v>
      </c>
      <c r="D1391" s="75" t="s">
        <v>1510</v>
      </c>
      <c r="E1391" s="103">
        <v>329.75</v>
      </c>
      <c r="F1391" s="103">
        <v>0</v>
      </c>
      <c r="G1391" s="103">
        <v>0</v>
      </c>
      <c r="H1391" s="103">
        <v>0</v>
      </c>
      <c r="I1391" s="103">
        <v>0</v>
      </c>
      <c r="J1391" s="133">
        <f t="shared" si="23"/>
        <v>329.75</v>
      </c>
      <c r="K1391" s="138" t="str">
        <f>IFERROR(VLOOKUP(C1391,'CEDARS School FRPL'!$C$4:$H$2392, 6, FALSE), "No")</f>
        <v>No</v>
      </c>
      <c r="L1391" s="97">
        <f>VLOOKUP($C1391,'CEDARS School FRPL'!$C$4:$G$2348,3,FALSE)</f>
        <v>9.8400000000000001E-2</v>
      </c>
      <c r="N1391" s="170"/>
      <c r="O1391" s="139"/>
    </row>
    <row r="1392" spans="1:15">
      <c r="A1392" s="78" t="s">
        <v>2425</v>
      </c>
      <c r="B1392" s="78" t="s">
        <v>2839</v>
      </c>
      <c r="C1392" s="3">
        <v>2749</v>
      </c>
      <c r="D1392" s="75" t="s">
        <v>1511</v>
      </c>
      <c r="E1392" s="103">
        <v>149.47999999999999</v>
      </c>
      <c r="F1392" s="103">
        <v>0</v>
      </c>
      <c r="G1392" s="103">
        <v>0</v>
      </c>
      <c r="H1392" s="103">
        <v>0</v>
      </c>
      <c r="I1392" s="103">
        <v>0</v>
      </c>
      <c r="J1392" s="133">
        <f t="shared" si="23"/>
        <v>149.47999999999999</v>
      </c>
      <c r="K1392" s="138" t="str">
        <f>IFERROR(VLOOKUP(C1392,'CEDARS School FRPL'!$C$4:$H$2392, 6, FALSE), "No")</f>
        <v>No</v>
      </c>
      <c r="L1392" s="97">
        <f>VLOOKUP($C1392,'CEDARS School FRPL'!$C$4:$G$2348,3,FALSE)</f>
        <v>0.3674</v>
      </c>
      <c r="N1392" s="170"/>
      <c r="O1392" s="139"/>
    </row>
    <row r="1393" spans="1:15">
      <c r="A1393" s="78" t="s">
        <v>2425</v>
      </c>
      <c r="B1393" s="78" t="s">
        <v>2839</v>
      </c>
      <c r="C1393" s="3">
        <v>2750</v>
      </c>
      <c r="D1393" s="75" t="s">
        <v>1512</v>
      </c>
      <c r="E1393" s="103">
        <v>161.86000000000001</v>
      </c>
      <c r="F1393" s="103">
        <v>0</v>
      </c>
      <c r="G1393" s="103">
        <v>1.1599999999999999</v>
      </c>
      <c r="H1393" s="103">
        <v>0</v>
      </c>
      <c r="I1393" s="103">
        <v>0</v>
      </c>
      <c r="J1393" s="133">
        <f t="shared" si="23"/>
        <v>163.02000000000001</v>
      </c>
      <c r="K1393" s="138" t="str">
        <f>IFERROR(VLOOKUP(C1393,'CEDARS School FRPL'!$C$4:$H$2392, 6, FALSE), "No")</f>
        <v>No</v>
      </c>
      <c r="L1393" s="97">
        <f>VLOOKUP($C1393,'CEDARS School FRPL'!$C$4:$G$2348,3,FALSE)</f>
        <v>0.47799999999999998</v>
      </c>
      <c r="N1393" s="170"/>
      <c r="O1393" s="139"/>
    </row>
    <row r="1394" spans="1:15">
      <c r="A1394" s="78" t="s">
        <v>2425</v>
      </c>
      <c r="B1394" s="78" t="s">
        <v>2839</v>
      </c>
      <c r="C1394" s="3">
        <v>4558</v>
      </c>
      <c r="D1394" s="75" t="s">
        <v>1514</v>
      </c>
      <c r="E1394" s="103">
        <v>90.85</v>
      </c>
      <c r="F1394" s="103">
        <v>0</v>
      </c>
      <c r="G1394" s="103">
        <v>0</v>
      </c>
      <c r="H1394" s="103">
        <v>0</v>
      </c>
      <c r="I1394" s="103">
        <v>0</v>
      </c>
      <c r="J1394" s="133">
        <f t="shared" si="23"/>
        <v>90.85</v>
      </c>
      <c r="K1394" s="138" t="str">
        <f>IFERROR(VLOOKUP(C1394,'CEDARS School FRPL'!$C$4:$H$2392, 6, FALSE), "No")</f>
        <v>No</v>
      </c>
      <c r="L1394" s="97">
        <f>VLOOKUP($C1394,'CEDARS School FRPL'!$C$4:$G$2348,3,FALSE)</f>
        <v>0.4229</v>
      </c>
      <c r="N1394" s="170"/>
      <c r="O1394" s="139"/>
    </row>
    <row r="1395" spans="1:15">
      <c r="A1395" s="78" t="s">
        <v>2425</v>
      </c>
      <c r="B1395" s="78" t="s">
        <v>2839</v>
      </c>
      <c r="C1395" s="3">
        <v>5555</v>
      </c>
      <c r="D1395" s="75" t="s">
        <v>3004</v>
      </c>
      <c r="E1395" s="103">
        <v>18.71</v>
      </c>
      <c r="F1395" s="103">
        <v>0</v>
      </c>
      <c r="G1395" s="103">
        <v>0</v>
      </c>
      <c r="H1395" s="103">
        <v>0</v>
      </c>
      <c r="I1395" s="103">
        <v>0</v>
      </c>
      <c r="J1395" s="133">
        <f t="shared" si="23"/>
        <v>18.71</v>
      </c>
      <c r="K1395" s="138" t="str">
        <f>IFERROR(VLOOKUP(C1395,'CEDARS School FRPL'!$C$4:$H$2392, 6, FALSE), "No")</f>
        <v>No</v>
      </c>
      <c r="L1395" s="97">
        <f>VLOOKUP($C1395,'CEDARS School FRPL'!$C$4:$G$2348,3,FALSE)</f>
        <v>0.31190000000000001</v>
      </c>
      <c r="N1395" s="170"/>
      <c r="O1395" s="139"/>
    </row>
    <row r="1396" spans="1:15">
      <c r="A1396" s="78" t="s">
        <v>2425</v>
      </c>
      <c r="B1396" s="78" t="s">
        <v>2839</v>
      </c>
      <c r="C1396" s="3">
        <v>3808</v>
      </c>
      <c r="D1396" s="75" t="s">
        <v>1513</v>
      </c>
      <c r="E1396" s="103">
        <v>5</v>
      </c>
      <c r="F1396" s="103">
        <v>1</v>
      </c>
      <c r="G1396" s="103">
        <v>0</v>
      </c>
      <c r="H1396" s="103">
        <v>0</v>
      </c>
      <c r="I1396" s="103">
        <v>0</v>
      </c>
      <c r="J1396" s="133">
        <f t="shared" si="23"/>
        <v>6</v>
      </c>
      <c r="K1396" s="138" t="str">
        <f>IFERROR(VLOOKUP(C1396,'CEDARS School FRPL'!$C$4:$H$2392, 6, FALSE), "No")</f>
        <v>No</v>
      </c>
      <c r="L1396" s="97">
        <f>VLOOKUP($C1396,'CEDARS School FRPL'!$C$4:$G$2348,3,FALSE)</f>
        <v>0</v>
      </c>
      <c r="N1396" s="170"/>
      <c r="O1396" s="139"/>
    </row>
    <row r="1397" spans="1:15">
      <c r="A1397" s="78" t="s">
        <v>2454</v>
      </c>
      <c r="B1397" s="78" t="s">
        <v>2840</v>
      </c>
      <c r="C1397" s="3">
        <v>3723</v>
      </c>
      <c r="D1397" s="75" t="s">
        <v>1798</v>
      </c>
      <c r="E1397" s="103">
        <v>73.290000000000006</v>
      </c>
      <c r="F1397" s="103">
        <v>0</v>
      </c>
      <c r="G1397" s="103">
        <v>0</v>
      </c>
      <c r="H1397" s="103">
        <v>0</v>
      </c>
      <c r="I1397" s="103">
        <v>0</v>
      </c>
      <c r="J1397" s="133">
        <f t="shared" si="23"/>
        <v>73.290000000000006</v>
      </c>
      <c r="K1397" s="138" t="str">
        <f>IFERROR(VLOOKUP(C1397,'CEDARS School FRPL'!$C$4:$H$2392, 6, FALSE), "No")</f>
        <v>No</v>
      </c>
      <c r="L1397" s="97">
        <f>VLOOKUP($C1397,'CEDARS School FRPL'!$C$4:$G$2348,3,FALSE)</f>
        <v>7.3099999999999998E-2</v>
      </c>
      <c r="N1397" s="170"/>
      <c r="O1397" s="139"/>
    </row>
    <row r="1398" spans="1:15">
      <c r="A1398" s="78" t="s">
        <v>2280</v>
      </c>
      <c r="B1398" s="78" t="s">
        <v>2841</v>
      </c>
      <c r="C1398" s="3">
        <v>2136</v>
      </c>
      <c r="D1398" s="75" t="s">
        <v>3069</v>
      </c>
      <c r="E1398" s="103">
        <v>33.43</v>
      </c>
      <c r="F1398" s="103">
        <v>0</v>
      </c>
      <c r="G1398" s="103">
        <v>0</v>
      </c>
      <c r="H1398" s="103">
        <v>0</v>
      </c>
      <c r="I1398" s="103">
        <v>0</v>
      </c>
      <c r="J1398" s="133">
        <f t="shared" si="23"/>
        <v>33.43</v>
      </c>
      <c r="K1398" s="138" t="str">
        <f>IFERROR(VLOOKUP(C1398,'CEDARS School FRPL'!$C$4:$H$2392, 6, FALSE), "No")</f>
        <v>Yes</v>
      </c>
      <c r="L1398" s="97">
        <f>VLOOKUP($C1398,'CEDARS School FRPL'!$C$4:$G$2348,3,FALSE)</f>
        <v>0.55400000000000005</v>
      </c>
      <c r="N1398" s="170"/>
      <c r="O1398" s="139"/>
    </row>
    <row r="1399" spans="1:15">
      <c r="A1399" s="78" t="s">
        <v>2272</v>
      </c>
      <c r="B1399" s="78" t="s">
        <v>2842</v>
      </c>
      <c r="C1399" s="3">
        <v>2666</v>
      </c>
      <c r="D1399" s="75" t="s">
        <v>335</v>
      </c>
      <c r="E1399" s="103">
        <v>108.95</v>
      </c>
      <c r="F1399" s="103">
        <v>0</v>
      </c>
      <c r="G1399" s="103">
        <v>0</v>
      </c>
      <c r="H1399" s="103">
        <v>0</v>
      </c>
      <c r="I1399" s="103">
        <v>0</v>
      </c>
      <c r="J1399" s="133">
        <f t="shared" si="23"/>
        <v>108.95</v>
      </c>
      <c r="K1399" s="138" t="str">
        <f>IFERROR(VLOOKUP(C1399,'CEDARS School FRPL'!$C$4:$H$2392, 6, FALSE), "No")</f>
        <v>Yes</v>
      </c>
      <c r="L1399" s="97">
        <f>VLOOKUP($C1399,'CEDARS School FRPL'!$C$4:$G$2348,3,FALSE)</f>
        <v>0.82369999999999999</v>
      </c>
      <c r="N1399" s="170"/>
      <c r="O1399" s="139"/>
    </row>
    <row r="1400" spans="1:15">
      <c r="A1400" s="78" t="s">
        <v>2398</v>
      </c>
      <c r="B1400" s="78" t="s">
        <v>2843</v>
      </c>
      <c r="C1400" s="3">
        <v>2422</v>
      </c>
      <c r="D1400" s="75" t="s">
        <v>1244</v>
      </c>
      <c r="E1400" s="103">
        <v>253.22</v>
      </c>
      <c r="F1400" s="103">
        <v>0</v>
      </c>
      <c r="G1400" s="103">
        <v>0</v>
      </c>
      <c r="H1400" s="103">
        <v>0</v>
      </c>
      <c r="I1400" s="103">
        <v>0</v>
      </c>
      <c r="J1400" s="133">
        <f t="shared" si="23"/>
        <v>253.22</v>
      </c>
      <c r="K1400" s="138" t="str">
        <f>IFERROR(VLOOKUP(C1400,'CEDARS School FRPL'!$C$4:$H$2392, 6, FALSE), "No")</f>
        <v>Yes</v>
      </c>
      <c r="L1400" s="97">
        <f>VLOOKUP($C1400,'CEDARS School FRPL'!$C$4:$G$2348,3,FALSE)</f>
        <v>0.74280000000000002</v>
      </c>
      <c r="N1400" s="170"/>
      <c r="O1400" s="139"/>
    </row>
    <row r="1401" spans="1:15">
      <c r="A1401" s="78" t="s">
        <v>2398</v>
      </c>
      <c r="B1401" s="78" t="s">
        <v>2843</v>
      </c>
      <c r="C1401" s="3">
        <v>2706</v>
      </c>
      <c r="D1401" s="75" t="s">
        <v>1245</v>
      </c>
      <c r="E1401" s="103">
        <v>214.51</v>
      </c>
      <c r="F1401" s="103">
        <v>0</v>
      </c>
      <c r="G1401" s="103">
        <v>11.97</v>
      </c>
      <c r="H1401" s="103">
        <v>0</v>
      </c>
      <c r="I1401" s="103">
        <v>0</v>
      </c>
      <c r="J1401" s="133">
        <f t="shared" si="23"/>
        <v>226.48</v>
      </c>
      <c r="K1401" s="138" t="str">
        <f>IFERROR(VLOOKUP(C1401,'CEDARS School FRPL'!$C$4:$H$2392, 6, FALSE), "No")</f>
        <v>Yes</v>
      </c>
      <c r="L1401" s="97">
        <f>VLOOKUP($C1401,'CEDARS School FRPL'!$C$4:$G$2348,3,FALSE)</f>
        <v>0.72</v>
      </c>
      <c r="N1401" s="170"/>
      <c r="O1401" s="139"/>
    </row>
    <row r="1402" spans="1:15">
      <c r="A1402" s="78" t="s">
        <v>2415</v>
      </c>
      <c r="B1402" s="78" t="s">
        <v>2844</v>
      </c>
      <c r="C1402" s="3">
        <v>2942</v>
      </c>
      <c r="D1402" s="75" t="s">
        <v>1400</v>
      </c>
      <c r="E1402" s="103">
        <v>834.62</v>
      </c>
      <c r="F1402" s="103">
        <v>0</v>
      </c>
      <c r="G1402" s="103">
        <v>40.119999999999997</v>
      </c>
      <c r="H1402" s="103">
        <v>14</v>
      </c>
      <c r="I1402" s="103">
        <v>0</v>
      </c>
      <c r="J1402" s="133">
        <f t="shared" si="23"/>
        <v>888.74</v>
      </c>
      <c r="K1402" s="138" t="str">
        <f>IFERROR(VLOOKUP(C1402,'CEDARS School FRPL'!$C$4:$H$2392, 6, FALSE), "No")</f>
        <v>No</v>
      </c>
      <c r="L1402" s="97">
        <f>VLOOKUP($C1402,'CEDARS School FRPL'!$C$4:$G$2348,3,FALSE)</f>
        <v>0.29909999999999998</v>
      </c>
      <c r="N1402" s="170"/>
      <c r="O1402" s="139"/>
    </row>
    <row r="1403" spans="1:15">
      <c r="A1403" s="78" t="s">
        <v>2415</v>
      </c>
      <c r="B1403" s="78" t="s">
        <v>2844</v>
      </c>
      <c r="C1403" s="3">
        <v>4262</v>
      </c>
      <c r="D1403" s="75" t="s">
        <v>1401</v>
      </c>
      <c r="E1403" s="103">
        <v>629.77</v>
      </c>
      <c r="F1403" s="103">
        <v>0</v>
      </c>
      <c r="G1403" s="103">
        <v>0</v>
      </c>
      <c r="H1403" s="103">
        <v>0</v>
      </c>
      <c r="I1403" s="103">
        <v>0</v>
      </c>
      <c r="J1403" s="133">
        <f t="shared" si="23"/>
        <v>629.77</v>
      </c>
      <c r="K1403" s="138" t="str">
        <f>IFERROR(VLOOKUP(C1403,'CEDARS School FRPL'!$C$4:$H$2392, 6, FALSE), "No")</f>
        <v>No</v>
      </c>
      <c r="L1403" s="97">
        <f>VLOOKUP($C1403,'CEDARS School FRPL'!$C$4:$G$2348,3,FALSE)</f>
        <v>0.33439999999999998</v>
      </c>
      <c r="N1403" s="170"/>
      <c r="O1403" s="139"/>
    </row>
    <row r="1404" spans="1:15">
      <c r="A1404" s="78" t="s">
        <v>2415</v>
      </c>
      <c r="B1404" s="78" t="s">
        <v>2844</v>
      </c>
      <c r="C1404" s="3">
        <v>2360</v>
      </c>
      <c r="D1404" s="75" t="s">
        <v>1399</v>
      </c>
      <c r="E1404" s="103">
        <v>528.99</v>
      </c>
      <c r="F1404" s="103">
        <v>0</v>
      </c>
      <c r="G1404" s="103">
        <v>0</v>
      </c>
      <c r="H1404" s="103">
        <v>0</v>
      </c>
      <c r="I1404" s="103">
        <v>0</v>
      </c>
      <c r="J1404" s="133">
        <f t="shared" si="23"/>
        <v>528.99</v>
      </c>
      <c r="K1404" s="138" t="str">
        <f>IFERROR(VLOOKUP(C1404,'CEDARS School FRPL'!$C$4:$H$2392, 6, FALSE), "No")</f>
        <v>No</v>
      </c>
      <c r="L1404" s="97">
        <f>VLOOKUP($C1404,'CEDARS School FRPL'!$C$4:$G$2348,3,FALSE)</f>
        <v>0.27879999999999999</v>
      </c>
      <c r="N1404" s="170"/>
      <c r="O1404" s="139"/>
    </row>
    <row r="1405" spans="1:15">
      <c r="A1405" t="s">
        <v>2415</v>
      </c>
      <c r="B1405" s="78" t="s">
        <v>2844</v>
      </c>
      <c r="C1405" s="3">
        <v>5011</v>
      </c>
      <c r="D1405" s="75" t="s">
        <v>3019</v>
      </c>
      <c r="E1405" s="103">
        <v>0</v>
      </c>
      <c r="F1405" s="103">
        <v>0</v>
      </c>
      <c r="G1405" s="103">
        <v>0</v>
      </c>
      <c r="H1405" s="103">
        <v>0</v>
      </c>
      <c r="I1405" s="103">
        <v>0</v>
      </c>
      <c r="J1405" s="133">
        <f t="shared" si="23"/>
        <v>0</v>
      </c>
      <c r="K1405" s="138" t="str">
        <f>IFERROR(VLOOKUP(C1405,'CEDARS School FRPL'!$C$4:$H$2392, 6, FALSE), "No")</f>
        <v>No</v>
      </c>
      <c r="L1405" s="97">
        <f>VLOOKUP($C1405,'CEDARS School FRPL'!$C$4:$G$2348,3,FALSE)</f>
        <v>0.20630000000000001</v>
      </c>
      <c r="N1405" s="170"/>
      <c r="O1405" s="139"/>
    </row>
    <row r="1406" spans="1:15">
      <c r="A1406" s="78" t="s">
        <v>2415</v>
      </c>
      <c r="B1406" s="78" t="s">
        <v>2844</v>
      </c>
      <c r="C1406" s="3">
        <v>4547</v>
      </c>
      <c r="D1406" s="75" t="s">
        <v>1402</v>
      </c>
      <c r="E1406" s="103">
        <v>723.53</v>
      </c>
      <c r="F1406" s="103">
        <v>0</v>
      </c>
      <c r="G1406" s="103">
        <v>0</v>
      </c>
      <c r="H1406" s="103">
        <v>0</v>
      </c>
      <c r="I1406" s="103">
        <v>0</v>
      </c>
      <c r="J1406" s="133">
        <f t="shared" si="23"/>
        <v>723.53</v>
      </c>
      <c r="K1406" s="138" t="str">
        <f>IFERROR(VLOOKUP(C1406,'CEDARS School FRPL'!$C$4:$H$2392, 6, FALSE), "No")</f>
        <v>No</v>
      </c>
      <c r="L1406" s="97">
        <f>VLOOKUP($C1406,'CEDARS School FRPL'!$C$4:$G$2348,3,FALSE)</f>
        <v>0.28999999999999998</v>
      </c>
      <c r="N1406" s="170"/>
      <c r="O1406" s="139"/>
    </row>
    <row r="1407" spans="1:15">
      <c r="A1407" s="78" t="s">
        <v>2231</v>
      </c>
      <c r="B1407" s="78" t="s">
        <v>2845</v>
      </c>
      <c r="C1407" s="3">
        <v>5367</v>
      </c>
      <c r="D1407" s="75" t="s">
        <v>11</v>
      </c>
      <c r="E1407" s="103">
        <v>116.3</v>
      </c>
      <c r="F1407" s="103">
        <v>0</v>
      </c>
      <c r="G1407" s="103">
        <v>0</v>
      </c>
      <c r="H1407" s="103">
        <v>0</v>
      </c>
      <c r="I1407" s="103">
        <v>0</v>
      </c>
      <c r="J1407" s="133">
        <f t="shared" si="23"/>
        <v>116.3</v>
      </c>
      <c r="K1407" s="138" t="str">
        <f>IFERROR(VLOOKUP(C1407,'CEDARS School FRPL'!$C$4:$H$2392, 6, FALSE), "No")</f>
        <v>Yes</v>
      </c>
      <c r="L1407" s="97">
        <f>VLOOKUP($C1407,'CEDARS School FRPL'!$C$4:$G$2348,3,FALSE)</f>
        <v>0.88349999999999995</v>
      </c>
      <c r="N1407" s="170"/>
      <c r="O1407" s="139"/>
    </row>
    <row r="1408" spans="1:15">
      <c r="A1408" t="s">
        <v>2231</v>
      </c>
      <c r="B1408" s="78" t="s">
        <v>2845</v>
      </c>
      <c r="C1408" s="3">
        <v>5528</v>
      </c>
      <c r="D1408" s="75" t="s">
        <v>3137</v>
      </c>
      <c r="E1408" s="103">
        <v>0</v>
      </c>
      <c r="F1408" s="103">
        <v>15.85</v>
      </c>
      <c r="G1408" s="103">
        <v>0</v>
      </c>
      <c r="H1408" s="103">
        <v>0</v>
      </c>
      <c r="I1408" s="103">
        <v>0</v>
      </c>
      <c r="J1408" s="133">
        <f t="shared" si="23"/>
        <v>15.85</v>
      </c>
      <c r="K1408" s="138" t="str">
        <f>IFERROR(VLOOKUP(C1408,'CEDARS School FRPL'!$C$4:$H$2392, 6, FALSE), "No")</f>
        <v>Yes</v>
      </c>
      <c r="L1408" s="97">
        <f>VLOOKUP($C1408,'CEDARS School FRPL'!$C$4:$G$2348,3,FALSE)</f>
        <v>0.78029999999999999</v>
      </c>
      <c r="N1408" s="170"/>
      <c r="O1408" s="139"/>
    </row>
    <row r="1409" spans="1:15">
      <c r="A1409" s="78" t="s">
        <v>2231</v>
      </c>
      <c r="B1409" s="78" t="s">
        <v>2845</v>
      </c>
      <c r="C1409" s="3">
        <v>2961</v>
      </c>
      <c r="D1409" s="75" t="s">
        <v>6</v>
      </c>
      <c r="E1409" s="103">
        <v>559.67999999999995</v>
      </c>
      <c r="F1409" s="103">
        <v>16.79</v>
      </c>
      <c r="G1409" s="103">
        <v>0</v>
      </c>
      <c r="H1409" s="103">
        <v>0</v>
      </c>
      <c r="I1409" s="103">
        <v>0</v>
      </c>
      <c r="J1409" s="133">
        <f t="shared" si="23"/>
        <v>576.46999999999991</v>
      </c>
      <c r="K1409" s="138" t="str">
        <f>IFERROR(VLOOKUP(C1409,'CEDARS School FRPL'!$C$4:$H$2392, 6, FALSE), "No")</f>
        <v>Yes</v>
      </c>
      <c r="L1409" s="97">
        <f>VLOOKUP($C1409,'CEDARS School FRPL'!$C$4:$G$2348,3,FALSE)</f>
        <v>0.81440000000000001</v>
      </c>
      <c r="N1409" s="170"/>
      <c r="O1409" s="139"/>
    </row>
    <row r="1410" spans="1:15">
      <c r="A1410" s="78" t="s">
        <v>2231</v>
      </c>
      <c r="B1410" s="78" t="s">
        <v>2845</v>
      </c>
      <c r="C1410" s="3">
        <v>2902</v>
      </c>
      <c r="D1410" s="75" t="s">
        <v>5</v>
      </c>
      <c r="E1410" s="103">
        <v>552.07000000000005</v>
      </c>
      <c r="F1410" s="103">
        <v>0</v>
      </c>
      <c r="G1410" s="103">
        <v>0</v>
      </c>
      <c r="H1410" s="103">
        <v>0</v>
      </c>
      <c r="I1410" s="103">
        <v>0</v>
      </c>
      <c r="J1410" s="133">
        <f t="shared" si="23"/>
        <v>552.07000000000005</v>
      </c>
      <c r="K1410" s="138" t="str">
        <f>IFERROR(VLOOKUP(C1410,'CEDARS School FRPL'!$C$4:$H$2392, 6, FALSE), "No")</f>
        <v>Yes</v>
      </c>
      <c r="L1410" s="97">
        <f>VLOOKUP($C1410,'CEDARS School FRPL'!$C$4:$G$2348,3,FALSE)</f>
        <v>0.81479999999999997</v>
      </c>
      <c r="N1410" s="170"/>
      <c r="O1410" s="139"/>
    </row>
    <row r="1411" spans="1:15">
      <c r="A1411" s="78" t="s">
        <v>2231</v>
      </c>
      <c r="B1411" s="78" t="s">
        <v>2845</v>
      </c>
      <c r="C1411" s="3">
        <v>3471</v>
      </c>
      <c r="D1411" s="75" t="s">
        <v>8</v>
      </c>
      <c r="E1411" s="103">
        <v>740.49</v>
      </c>
      <c r="F1411" s="103">
        <v>0</v>
      </c>
      <c r="G1411" s="103">
        <v>0</v>
      </c>
      <c r="H1411" s="103">
        <v>0</v>
      </c>
      <c r="I1411" s="103">
        <v>0</v>
      </c>
      <c r="J1411" s="133">
        <f t="shared" si="23"/>
        <v>740.49</v>
      </c>
      <c r="K1411" s="138" t="str">
        <f>IFERROR(VLOOKUP(C1411,'CEDARS School FRPL'!$C$4:$H$2392, 6, FALSE), "No")</f>
        <v>Yes</v>
      </c>
      <c r="L1411" s="97">
        <f>VLOOKUP($C1411,'CEDARS School FRPL'!$C$4:$G$2348,3,FALSE)</f>
        <v>0.83160000000000001</v>
      </c>
      <c r="N1411" s="170"/>
      <c r="O1411" s="139"/>
    </row>
    <row r="1412" spans="1:15">
      <c r="A1412" t="s">
        <v>2231</v>
      </c>
      <c r="B1412" s="78" t="s">
        <v>2845</v>
      </c>
      <c r="C1412" s="3">
        <v>5634</v>
      </c>
      <c r="D1412" s="75" t="s">
        <v>3126</v>
      </c>
      <c r="E1412" s="103">
        <v>0</v>
      </c>
      <c r="F1412" s="103">
        <v>0</v>
      </c>
      <c r="G1412" s="103">
        <v>0</v>
      </c>
      <c r="H1412" s="103">
        <v>22.57</v>
      </c>
      <c r="I1412" s="103">
        <v>0</v>
      </c>
      <c r="J1412" s="133">
        <f t="shared" ref="J1412:J1475" si="24">SUM(E1412:I1412)</f>
        <v>22.57</v>
      </c>
      <c r="K1412" s="138" t="str">
        <f>IFERROR(VLOOKUP(C1412,'CEDARS School FRPL'!$C$4:$H$2392, 6, FALSE), "No")</f>
        <v>Yes</v>
      </c>
      <c r="L1412" s="97">
        <f>VLOOKUP($C1412,'CEDARS School FRPL'!$C$4:$G$2348,3,FALSE)</f>
        <v>0.78910000000000002</v>
      </c>
      <c r="N1412" s="170"/>
      <c r="O1412" s="139"/>
    </row>
    <row r="1413" spans="1:15">
      <c r="A1413" s="78" t="s">
        <v>2231</v>
      </c>
      <c r="B1413" s="78" t="s">
        <v>2845</v>
      </c>
      <c r="C1413" s="3">
        <v>3015</v>
      </c>
      <c r="D1413" s="75" t="s">
        <v>7</v>
      </c>
      <c r="E1413" s="103">
        <v>1242.5</v>
      </c>
      <c r="F1413" s="103">
        <v>0</v>
      </c>
      <c r="G1413" s="103">
        <v>74.199999999999989</v>
      </c>
      <c r="H1413" s="103">
        <v>0</v>
      </c>
      <c r="I1413" s="103">
        <v>0</v>
      </c>
      <c r="J1413" s="133">
        <f t="shared" si="24"/>
        <v>1316.7</v>
      </c>
      <c r="K1413" s="138" t="str">
        <f>IFERROR(VLOOKUP(C1413,'CEDARS School FRPL'!$C$4:$H$2392, 6, FALSE), "No")</f>
        <v>Yes</v>
      </c>
      <c r="L1413" s="97">
        <f>VLOOKUP($C1413,'CEDARS School FRPL'!$C$4:$G$2348,3,FALSE)</f>
        <v>0.80230000000000001</v>
      </c>
      <c r="N1413" s="170"/>
      <c r="O1413" s="139"/>
    </row>
    <row r="1414" spans="1:15">
      <c r="A1414" s="78" t="s">
        <v>2231</v>
      </c>
      <c r="B1414" s="78" t="s">
        <v>2845</v>
      </c>
      <c r="C1414" s="3">
        <v>3730</v>
      </c>
      <c r="D1414" s="75" t="s">
        <v>9</v>
      </c>
      <c r="E1414" s="103">
        <v>561.29</v>
      </c>
      <c r="F1414" s="103">
        <v>15.04</v>
      </c>
      <c r="G1414" s="103">
        <v>0</v>
      </c>
      <c r="H1414" s="103">
        <v>0</v>
      </c>
      <c r="I1414" s="103">
        <v>0</v>
      </c>
      <c r="J1414" s="133">
        <f t="shared" si="24"/>
        <v>576.32999999999993</v>
      </c>
      <c r="K1414" s="138" t="str">
        <f>IFERROR(VLOOKUP(C1414,'CEDARS School FRPL'!$C$4:$H$2392, 6, FALSE), "No")</f>
        <v>Yes</v>
      </c>
      <c r="L1414" s="97">
        <f>VLOOKUP($C1414,'CEDARS School FRPL'!$C$4:$G$2348,3,FALSE)</f>
        <v>0.78439999999999999</v>
      </c>
      <c r="N1414" s="170"/>
      <c r="O1414" s="139"/>
    </row>
    <row r="1415" spans="1:15">
      <c r="A1415" s="78" t="s">
        <v>2231</v>
      </c>
      <c r="B1415" s="78" t="s">
        <v>2845</v>
      </c>
      <c r="C1415" s="3">
        <v>5285</v>
      </c>
      <c r="D1415" s="75" t="s">
        <v>10</v>
      </c>
      <c r="E1415" s="103">
        <v>588</v>
      </c>
      <c r="F1415" s="103">
        <v>0</v>
      </c>
      <c r="G1415" s="103">
        <v>0</v>
      </c>
      <c r="H1415" s="103">
        <v>0</v>
      </c>
      <c r="I1415" s="103">
        <v>0</v>
      </c>
      <c r="J1415" s="133">
        <f t="shared" si="24"/>
        <v>588</v>
      </c>
      <c r="K1415" s="138" t="str">
        <f>IFERROR(VLOOKUP(C1415,'CEDARS School FRPL'!$C$4:$H$2392, 6, FALSE), "No")</f>
        <v>Yes</v>
      </c>
      <c r="L1415" s="97">
        <f>VLOOKUP($C1415,'CEDARS School FRPL'!$C$4:$G$2348,3,FALSE)</f>
        <v>0.80430000000000001</v>
      </c>
      <c r="N1415" s="170"/>
      <c r="O1415" s="139"/>
    </row>
    <row r="1416" spans="1:15">
      <c r="A1416" s="78" t="s">
        <v>2274</v>
      </c>
      <c r="B1416" s="78" t="s">
        <v>2846</v>
      </c>
      <c r="C1416" s="3">
        <v>2502</v>
      </c>
      <c r="D1416" s="75" t="s">
        <v>342</v>
      </c>
      <c r="E1416" s="103">
        <v>22.71</v>
      </c>
      <c r="F1416" s="103">
        <v>3</v>
      </c>
      <c r="G1416" s="103">
        <v>0</v>
      </c>
      <c r="H1416" s="103">
        <v>0</v>
      </c>
      <c r="I1416" s="103">
        <v>0</v>
      </c>
      <c r="J1416" s="133">
        <f t="shared" si="24"/>
        <v>25.71</v>
      </c>
      <c r="K1416" s="138" t="str">
        <f>IFERROR(VLOOKUP(C1416,'CEDARS School FRPL'!$C$4:$H$2392, 6, FALSE), "No")</f>
        <v>Yes</v>
      </c>
      <c r="L1416" s="97">
        <f>VLOOKUP($C1416,'CEDARS School FRPL'!$C$4:$G$2348,3,FALSE)</f>
        <v>0.67030000000000001</v>
      </c>
      <c r="N1416" s="170"/>
      <c r="O1416" s="139"/>
    </row>
    <row r="1417" spans="1:15">
      <c r="A1417" s="78" t="s">
        <v>2510</v>
      </c>
      <c r="B1417" s="78" t="s">
        <v>2847</v>
      </c>
      <c r="C1417" s="3">
        <v>1961</v>
      </c>
      <c r="D1417" s="75" t="s">
        <v>2117</v>
      </c>
      <c r="E1417" s="103">
        <v>35.14</v>
      </c>
      <c r="F1417" s="103">
        <v>0</v>
      </c>
      <c r="G1417" s="103">
        <v>0</v>
      </c>
      <c r="H1417" s="103">
        <v>0</v>
      </c>
      <c r="I1417" s="103">
        <v>0</v>
      </c>
      <c r="J1417" s="133">
        <f t="shared" si="24"/>
        <v>35.14</v>
      </c>
      <c r="K1417" s="138" t="str">
        <f>IFERROR(VLOOKUP(C1417,'CEDARS School FRPL'!$C$4:$H$2392, 6, FALSE), "No")</f>
        <v>No</v>
      </c>
      <c r="L1417" s="97">
        <f>VLOOKUP($C1417,'CEDARS School FRPL'!$C$4:$G$2348,3,FALSE)</f>
        <v>0.30980000000000002</v>
      </c>
      <c r="N1417" s="170"/>
      <c r="O1417" s="139"/>
    </row>
    <row r="1418" spans="1:15">
      <c r="A1418" s="78" t="s">
        <v>2510</v>
      </c>
      <c r="B1418" s="78" t="s">
        <v>2847</v>
      </c>
      <c r="C1418" s="3">
        <v>2622</v>
      </c>
      <c r="D1418" s="75" t="s">
        <v>2118</v>
      </c>
      <c r="E1418" s="103">
        <v>75.14</v>
      </c>
      <c r="F1418" s="103">
        <v>12.21</v>
      </c>
      <c r="G1418" s="103">
        <v>0</v>
      </c>
      <c r="H1418" s="103">
        <v>0</v>
      </c>
      <c r="I1418" s="103">
        <v>0</v>
      </c>
      <c r="J1418" s="133">
        <f t="shared" si="24"/>
        <v>87.35</v>
      </c>
      <c r="K1418" s="138" t="str">
        <f>IFERROR(VLOOKUP(C1418,'CEDARS School FRPL'!$C$4:$H$2392, 6, FALSE), "No")</f>
        <v>No</v>
      </c>
      <c r="L1418" s="97">
        <f>VLOOKUP($C1418,'CEDARS School FRPL'!$C$4:$G$2348,3,FALSE)</f>
        <v>0.4294</v>
      </c>
      <c r="N1418" s="170"/>
      <c r="O1418" s="139"/>
    </row>
    <row r="1419" spans="1:15">
      <c r="A1419" s="78" t="s">
        <v>2510</v>
      </c>
      <c r="B1419" s="78" t="s">
        <v>2847</v>
      </c>
      <c r="C1419" s="3">
        <v>2634</v>
      </c>
      <c r="D1419" s="75" t="s">
        <v>2119</v>
      </c>
      <c r="E1419" s="103">
        <v>44.01</v>
      </c>
      <c r="F1419" s="103">
        <v>0</v>
      </c>
      <c r="G1419" s="103">
        <v>3.41</v>
      </c>
      <c r="H1419" s="103">
        <v>0</v>
      </c>
      <c r="I1419" s="103">
        <v>0</v>
      </c>
      <c r="J1419" s="133">
        <f t="shared" si="24"/>
        <v>47.42</v>
      </c>
      <c r="K1419" s="138" t="str">
        <f>IFERROR(VLOOKUP(C1419,'CEDARS School FRPL'!$C$4:$H$2392, 6, FALSE), "No")</f>
        <v>No</v>
      </c>
      <c r="L1419" s="97">
        <f>VLOOKUP($C1419,'CEDARS School FRPL'!$C$4:$G$2348,3,FALSE)</f>
        <v>0.37509999999999999</v>
      </c>
      <c r="N1419" s="170"/>
      <c r="O1419" s="139"/>
    </row>
    <row r="1420" spans="1:15">
      <c r="A1420" s="78" t="s">
        <v>3273</v>
      </c>
      <c r="B1420" s="78" t="s">
        <v>3234</v>
      </c>
      <c r="C1420" s="3">
        <v>5756</v>
      </c>
      <c r="D1420" s="75" t="s">
        <v>3234</v>
      </c>
      <c r="E1420" s="103">
        <v>172.14</v>
      </c>
      <c r="F1420" s="103">
        <v>0</v>
      </c>
      <c r="G1420" s="103">
        <v>0</v>
      </c>
      <c r="H1420" s="103">
        <v>0</v>
      </c>
      <c r="I1420" s="103">
        <v>0</v>
      </c>
      <c r="J1420" s="133">
        <f t="shared" si="24"/>
        <v>172.14</v>
      </c>
      <c r="K1420" s="138" t="str">
        <f>IFERROR(VLOOKUP(C1420,'CEDARS School FRPL'!$C$4:$H$2392, 6, FALSE), "No")</f>
        <v>Yes</v>
      </c>
      <c r="L1420" s="97">
        <f>VLOOKUP($C1420,'CEDARS School FRPL'!$C$4:$G$2348,3,FALSE)</f>
        <v>0.76439999999999997</v>
      </c>
      <c r="N1420" s="170"/>
      <c r="O1420" s="139"/>
    </row>
    <row r="1421" spans="1:15">
      <c r="A1421" s="78" t="s">
        <v>2283</v>
      </c>
      <c r="B1421" s="78" t="s">
        <v>2848</v>
      </c>
      <c r="C1421" s="3">
        <v>5391</v>
      </c>
      <c r="D1421" s="75" t="s">
        <v>386</v>
      </c>
      <c r="E1421" s="103">
        <v>616.63</v>
      </c>
      <c r="F1421" s="103">
        <v>0</v>
      </c>
      <c r="G1421" s="103">
        <v>0</v>
      </c>
      <c r="H1421" s="103">
        <v>0</v>
      </c>
      <c r="I1421" s="103">
        <v>0</v>
      </c>
      <c r="J1421" s="133">
        <f t="shared" si="24"/>
        <v>616.63</v>
      </c>
      <c r="K1421" s="138" t="str">
        <f>IFERROR(VLOOKUP(C1421,'CEDARS School FRPL'!$C$4:$H$2392, 6, FALSE), "No")</f>
        <v>Yes</v>
      </c>
      <c r="L1421" s="97">
        <f>VLOOKUP($C1421,'CEDARS School FRPL'!$C$4:$G$2348,3,FALSE)</f>
        <v>0.61219999999999997</v>
      </c>
      <c r="N1421" s="170"/>
      <c r="O1421" s="139"/>
    </row>
    <row r="1422" spans="1:15">
      <c r="A1422" s="78" t="s">
        <v>2283</v>
      </c>
      <c r="B1422" s="78" t="s">
        <v>2848</v>
      </c>
      <c r="C1422" s="3">
        <v>5392</v>
      </c>
      <c r="D1422" s="75" t="s">
        <v>387</v>
      </c>
      <c r="E1422" s="103">
        <v>423.57</v>
      </c>
      <c r="F1422" s="103">
        <v>0</v>
      </c>
      <c r="G1422" s="103">
        <v>0</v>
      </c>
      <c r="H1422" s="103">
        <v>0</v>
      </c>
      <c r="I1422" s="103">
        <v>0</v>
      </c>
      <c r="J1422" s="133">
        <f t="shared" si="24"/>
        <v>423.57</v>
      </c>
      <c r="K1422" s="138" t="str">
        <f>IFERROR(VLOOKUP(C1422,'CEDARS School FRPL'!$C$4:$H$2392, 6, FALSE), "No")</f>
        <v>Yes</v>
      </c>
      <c r="L1422" s="97">
        <f>VLOOKUP($C1422,'CEDARS School FRPL'!$C$4:$G$2348,3,FALSE)</f>
        <v>0.95930000000000004</v>
      </c>
      <c r="M1422" s="97"/>
      <c r="N1422" s="81"/>
      <c r="O1422" s="139"/>
    </row>
    <row r="1423" spans="1:15">
      <c r="A1423" s="140" t="s">
        <v>2283</v>
      </c>
      <c r="B1423" s="78" t="s">
        <v>2848</v>
      </c>
      <c r="C1423" s="91">
        <v>5164</v>
      </c>
      <c r="D1423" s="75" t="s">
        <v>384</v>
      </c>
      <c r="E1423" s="103">
        <v>2729.44</v>
      </c>
      <c r="F1423" s="103">
        <v>0</v>
      </c>
      <c r="G1423" s="103">
        <v>279.40000000000003</v>
      </c>
      <c r="H1423" s="103">
        <v>0</v>
      </c>
      <c r="I1423" s="103">
        <v>0</v>
      </c>
      <c r="J1423" s="133">
        <f t="shared" si="24"/>
        <v>3008.84</v>
      </c>
      <c r="K1423" s="138" t="str">
        <f>IFERROR(VLOOKUP(C1423,'CEDARS School FRPL'!$C$4:$H$2392, 6, FALSE), "No")</f>
        <v>Yes</v>
      </c>
      <c r="L1423" s="97">
        <f>VLOOKUP($C1423,'CEDARS School FRPL'!$C$4:$G$2348,3,FALSE)</f>
        <v>0.67</v>
      </c>
      <c r="N1423" s="170"/>
      <c r="O1423" s="139"/>
    </row>
    <row r="1424" spans="1:15">
      <c r="A1424" s="78" t="s">
        <v>2283</v>
      </c>
      <c r="B1424" s="78" t="s">
        <v>2848</v>
      </c>
      <c r="C1424" s="3">
        <v>5623</v>
      </c>
      <c r="D1424" s="75" t="s">
        <v>3070</v>
      </c>
      <c r="E1424" s="103">
        <v>603.09</v>
      </c>
      <c r="F1424" s="103">
        <v>0</v>
      </c>
      <c r="G1424" s="103">
        <v>0</v>
      </c>
      <c r="H1424" s="103">
        <v>0</v>
      </c>
      <c r="I1424" s="103">
        <v>0</v>
      </c>
      <c r="J1424" s="133">
        <f t="shared" si="24"/>
        <v>603.09</v>
      </c>
      <c r="K1424" s="138" t="str">
        <f>IFERROR(VLOOKUP(C1424,'CEDARS School FRPL'!$C$4:$H$2392, 6, FALSE), "No")</f>
        <v>Yes</v>
      </c>
      <c r="L1424" s="97">
        <f>VLOOKUP($C1424,'CEDARS School FRPL'!$C$4:$G$2348,3,FALSE)</f>
        <v>0.53400000000000003</v>
      </c>
      <c r="N1424" s="170"/>
      <c r="O1424" s="139"/>
    </row>
    <row r="1425" spans="1:15">
      <c r="A1425" s="78" t="s">
        <v>2283</v>
      </c>
      <c r="B1425" s="78" t="s">
        <v>2848</v>
      </c>
      <c r="C1425" s="3">
        <v>3425</v>
      </c>
      <c r="D1425" s="75" t="s">
        <v>374</v>
      </c>
      <c r="E1425" s="103">
        <v>216.43</v>
      </c>
      <c r="F1425" s="103">
        <v>12</v>
      </c>
      <c r="G1425" s="103">
        <v>0</v>
      </c>
      <c r="H1425" s="103">
        <v>0</v>
      </c>
      <c r="I1425" s="103">
        <v>0</v>
      </c>
      <c r="J1425" s="133">
        <f t="shared" si="24"/>
        <v>228.43</v>
      </c>
      <c r="K1425" s="138" t="str">
        <f>IFERROR(VLOOKUP(C1425,'CEDARS School FRPL'!$C$4:$H$2392, 6, FALSE), "No")</f>
        <v>Yes</v>
      </c>
      <c r="L1425" s="97">
        <f>VLOOKUP($C1425,'CEDARS School FRPL'!$C$4:$G$2348,3,FALSE)</f>
        <v>0.5645</v>
      </c>
      <c r="N1425" s="170"/>
      <c r="O1425" s="139"/>
    </row>
    <row r="1426" spans="1:15">
      <c r="A1426" s="78" t="s">
        <v>2283</v>
      </c>
      <c r="B1426" s="78" t="s">
        <v>2848</v>
      </c>
      <c r="C1426" s="3">
        <v>4564</v>
      </c>
      <c r="D1426" s="75" t="s">
        <v>381</v>
      </c>
      <c r="E1426" s="103">
        <v>853.57</v>
      </c>
      <c r="F1426" s="103">
        <v>0</v>
      </c>
      <c r="G1426" s="103">
        <v>0</v>
      </c>
      <c r="H1426" s="103">
        <v>0</v>
      </c>
      <c r="I1426" s="103">
        <v>0</v>
      </c>
      <c r="J1426" s="133">
        <f t="shared" si="24"/>
        <v>853.57</v>
      </c>
      <c r="K1426" s="138" t="str">
        <f>IFERROR(VLOOKUP(C1426,'CEDARS School FRPL'!$C$4:$H$2392, 6, FALSE), "No")</f>
        <v>Yes</v>
      </c>
      <c r="L1426" s="97">
        <f>VLOOKUP($C1426,'CEDARS School FRPL'!$C$4:$G$2348,3,FALSE)</f>
        <v>0.94910000000000005</v>
      </c>
      <c r="N1426" s="170"/>
      <c r="O1426" s="139"/>
    </row>
    <row r="1427" spans="1:15">
      <c r="A1427" s="78" t="s">
        <v>2283</v>
      </c>
      <c r="B1427" s="78" t="s">
        <v>2848</v>
      </c>
      <c r="C1427" s="3">
        <v>2967</v>
      </c>
      <c r="D1427" s="75" t="s">
        <v>372</v>
      </c>
      <c r="E1427" s="103">
        <v>428.79</v>
      </c>
      <c r="F1427" s="103">
        <v>0</v>
      </c>
      <c r="G1427" s="103">
        <v>0</v>
      </c>
      <c r="H1427" s="103">
        <v>0</v>
      </c>
      <c r="I1427" s="103">
        <v>0</v>
      </c>
      <c r="J1427" s="133">
        <f t="shared" si="24"/>
        <v>428.79</v>
      </c>
      <c r="K1427" s="138" t="str">
        <f>IFERROR(VLOOKUP(C1427,'CEDARS School FRPL'!$C$4:$H$2392, 6, FALSE), "No")</f>
        <v>Yes</v>
      </c>
      <c r="L1427" s="97">
        <f>VLOOKUP($C1427,'CEDARS School FRPL'!$C$4:$G$2348,3,FALSE)</f>
        <v>0.92710000000000004</v>
      </c>
      <c r="N1427" s="170"/>
      <c r="O1427" s="139"/>
    </row>
    <row r="1428" spans="1:15">
      <c r="A1428" s="78" t="s">
        <v>2283</v>
      </c>
      <c r="B1428" s="78" t="s">
        <v>2848</v>
      </c>
      <c r="C1428" s="3">
        <v>5393</v>
      </c>
      <c r="D1428" s="75" t="s">
        <v>388</v>
      </c>
      <c r="E1428" s="103">
        <v>53.1</v>
      </c>
      <c r="F1428" s="103">
        <v>0</v>
      </c>
      <c r="G1428" s="103">
        <v>0</v>
      </c>
      <c r="H1428" s="103">
        <v>0</v>
      </c>
      <c r="I1428" s="103">
        <v>0</v>
      </c>
      <c r="J1428" s="133">
        <f t="shared" si="24"/>
        <v>53.1</v>
      </c>
      <c r="K1428" s="138" t="str">
        <f>IFERROR(VLOOKUP(C1428,'CEDARS School FRPL'!$C$4:$H$2392, 6, FALSE), "No")</f>
        <v>Yes</v>
      </c>
      <c r="L1428" s="97">
        <f>VLOOKUP($C1428,'CEDARS School FRPL'!$C$4:$G$2348,3,FALSE)</f>
        <v>0.53920000000000001</v>
      </c>
      <c r="N1428" s="170"/>
      <c r="O1428" s="139"/>
    </row>
    <row r="1429" spans="1:15">
      <c r="A1429" s="78" t="s">
        <v>2283</v>
      </c>
      <c r="B1429" s="78" t="s">
        <v>2848</v>
      </c>
      <c r="C1429" s="3">
        <v>4155</v>
      </c>
      <c r="D1429" s="75" t="s">
        <v>378</v>
      </c>
      <c r="E1429" s="103">
        <v>458.57</v>
      </c>
      <c r="F1429" s="103">
        <v>0</v>
      </c>
      <c r="G1429" s="103">
        <v>0</v>
      </c>
      <c r="H1429" s="103">
        <v>0</v>
      </c>
      <c r="I1429" s="103">
        <v>0</v>
      </c>
      <c r="J1429" s="133">
        <f t="shared" si="24"/>
        <v>458.57</v>
      </c>
      <c r="K1429" s="138" t="str">
        <f>IFERROR(VLOOKUP(C1429,'CEDARS School FRPL'!$C$4:$H$2392, 6, FALSE), "No")</f>
        <v>Yes</v>
      </c>
      <c r="L1429" s="97">
        <f>VLOOKUP($C1429,'CEDARS School FRPL'!$C$4:$G$2348,3,FALSE)</f>
        <v>0.55720000000000003</v>
      </c>
      <c r="N1429" s="170"/>
      <c r="O1429" s="139"/>
    </row>
    <row r="1430" spans="1:15">
      <c r="A1430" s="78" t="s">
        <v>2283</v>
      </c>
      <c r="B1430" s="78" t="s">
        <v>2848</v>
      </c>
      <c r="C1430" s="3">
        <v>2790</v>
      </c>
      <c r="D1430" s="75" t="s">
        <v>370</v>
      </c>
      <c r="E1430" s="103">
        <v>313.31</v>
      </c>
      <c r="F1430" s="103">
        <v>0</v>
      </c>
      <c r="G1430" s="103">
        <v>0</v>
      </c>
      <c r="H1430" s="103">
        <v>0</v>
      </c>
      <c r="I1430" s="103">
        <v>0</v>
      </c>
      <c r="J1430" s="133">
        <f t="shared" si="24"/>
        <v>313.31</v>
      </c>
      <c r="K1430" s="138" t="str">
        <f>IFERROR(VLOOKUP(C1430,'CEDARS School FRPL'!$C$4:$H$2392, 6, FALSE), "No")</f>
        <v>Yes</v>
      </c>
      <c r="L1430" s="97">
        <f>VLOOKUP($C1430,'CEDARS School FRPL'!$C$4:$G$2348,3,FALSE)</f>
        <v>0.95240000000000002</v>
      </c>
      <c r="N1430" s="170"/>
      <c r="O1430" s="139"/>
    </row>
    <row r="1431" spans="1:15">
      <c r="A1431" s="78" t="s">
        <v>2283</v>
      </c>
      <c r="B1431" s="78" t="s">
        <v>2848</v>
      </c>
      <c r="C1431" s="3">
        <v>5394</v>
      </c>
      <c r="D1431" s="75" t="s">
        <v>389</v>
      </c>
      <c r="E1431" s="103">
        <v>373.14</v>
      </c>
      <c r="F1431" s="103">
        <v>0</v>
      </c>
      <c r="G1431" s="103">
        <v>0</v>
      </c>
      <c r="H1431" s="103">
        <v>0</v>
      </c>
      <c r="I1431" s="103">
        <v>0</v>
      </c>
      <c r="J1431" s="133">
        <f t="shared" si="24"/>
        <v>373.14</v>
      </c>
      <c r="K1431" s="138" t="str">
        <f>IFERROR(VLOOKUP(C1431,'CEDARS School FRPL'!$C$4:$H$2392, 6, FALSE), "No")</f>
        <v>Yes</v>
      </c>
      <c r="L1431" s="97">
        <f>VLOOKUP($C1431,'CEDARS School FRPL'!$C$4:$G$2348,3,FALSE)</f>
        <v>0.9466</v>
      </c>
      <c r="N1431" s="170"/>
      <c r="O1431" s="139"/>
    </row>
    <row r="1432" spans="1:15">
      <c r="A1432" s="78" t="s">
        <v>2283</v>
      </c>
      <c r="B1432" s="78" t="s">
        <v>2848</v>
      </c>
      <c r="C1432" s="3">
        <v>3085</v>
      </c>
      <c r="D1432" s="75" t="s">
        <v>373</v>
      </c>
      <c r="E1432" s="103">
        <v>555.86</v>
      </c>
      <c r="F1432" s="103">
        <v>0</v>
      </c>
      <c r="G1432" s="103">
        <v>0</v>
      </c>
      <c r="H1432" s="103">
        <v>0</v>
      </c>
      <c r="I1432" s="103">
        <v>0</v>
      </c>
      <c r="J1432" s="133">
        <f t="shared" si="24"/>
        <v>555.86</v>
      </c>
      <c r="K1432" s="138" t="str">
        <f>IFERROR(VLOOKUP(C1432,'CEDARS School FRPL'!$C$4:$H$2392, 6, FALSE), "No")</f>
        <v>Yes</v>
      </c>
      <c r="L1432" s="97">
        <f>VLOOKUP($C1432,'CEDARS School FRPL'!$C$4:$G$2348,3,FALSE)</f>
        <v>0.69669999999999999</v>
      </c>
      <c r="N1432" s="170"/>
      <c r="O1432" s="139"/>
    </row>
    <row r="1433" spans="1:15">
      <c r="A1433" s="78" t="s">
        <v>2283</v>
      </c>
      <c r="B1433" s="78" t="s">
        <v>2848</v>
      </c>
      <c r="C1433" s="3">
        <v>4595</v>
      </c>
      <c r="D1433" s="75" t="s">
        <v>382</v>
      </c>
      <c r="E1433" s="103">
        <v>560.77</v>
      </c>
      <c r="F1433" s="103">
        <v>11.43</v>
      </c>
      <c r="G1433" s="103">
        <v>0</v>
      </c>
      <c r="H1433" s="103">
        <v>0</v>
      </c>
      <c r="I1433" s="103">
        <v>0</v>
      </c>
      <c r="J1433" s="133">
        <f t="shared" si="24"/>
        <v>572.19999999999993</v>
      </c>
      <c r="K1433" s="138" t="str">
        <f>IFERROR(VLOOKUP(C1433,'CEDARS School FRPL'!$C$4:$H$2392, 6, FALSE), "No")</f>
        <v>Yes</v>
      </c>
      <c r="L1433" s="97">
        <f>VLOOKUP($C1433,'CEDARS School FRPL'!$C$4:$G$2348,3,FALSE)</f>
        <v>0.59799999999999998</v>
      </c>
      <c r="N1433" s="170"/>
      <c r="O1433" s="139"/>
    </row>
    <row r="1434" spans="1:15">
      <c r="A1434" s="140" t="s">
        <v>2283</v>
      </c>
      <c r="B1434" s="78" t="s">
        <v>2848</v>
      </c>
      <c r="C1434" s="91">
        <v>2267</v>
      </c>
      <c r="D1434" s="75" t="s">
        <v>179</v>
      </c>
      <c r="E1434" s="103">
        <v>1083.8699999999999</v>
      </c>
      <c r="F1434" s="103">
        <v>0</v>
      </c>
      <c r="G1434" s="103">
        <v>0</v>
      </c>
      <c r="H1434" s="103">
        <v>0</v>
      </c>
      <c r="I1434" s="103">
        <v>0</v>
      </c>
      <c r="J1434" s="133">
        <f t="shared" si="24"/>
        <v>1083.8699999999999</v>
      </c>
      <c r="K1434" s="138" t="str">
        <f>IFERROR(VLOOKUP(C1434,'CEDARS School FRPL'!$C$4:$H$2392, 6, FALSE), "No")</f>
        <v>Yes</v>
      </c>
      <c r="L1434" s="97">
        <f>VLOOKUP($C1434,'CEDARS School FRPL'!$C$4:$G$2348,3,FALSE)</f>
        <v>0.63249999999999995</v>
      </c>
      <c r="N1434" s="170"/>
      <c r="O1434" s="139"/>
    </row>
    <row r="1435" spans="1:15">
      <c r="A1435" s="78" t="s">
        <v>2283</v>
      </c>
      <c r="B1435" s="78" t="s">
        <v>2848</v>
      </c>
      <c r="C1435" s="3">
        <v>3912</v>
      </c>
      <c r="D1435" s="75" t="s">
        <v>376</v>
      </c>
      <c r="E1435" s="103">
        <v>328.57</v>
      </c>
      <c r="F1435" s="103">
        <v>0</v>
      </c>
      <c r="G1435" s="103">
        <v>0.5</v>
      </c>
      <c r="H1435" s="103">
        <v>0</v>
      </c>
      <c r="I1435" s="103">
        <v>0</v>
      </c>
      <c r="J1435" s="133">
        <f t="shared" si="24"/>
        <v>329.07</v>
      </c>
      <c r="K1435" s="138" t="str">
        <f>IFERROR(VLOOKUP(C1435,'CEDARS School FRPL'!$C$4:$H$2392, 6, FALSE), "No")</f>
        <v>Yes</v>
      </c>
      <c r="L1435" s="97">
        <f>VLOOKUP($C1435,'CEDARS School FRPL'!$C$4:$G$2348,3,FALSE)</f>
        <v>0.81659999999999999</v>
      </c>
      <c r="N1435" s="170"/>
      <c r="O1435" s="139"/>
    </row>
    <row r="1436" spans="1:15">
      <c r="A1436" t="s">
        <v>2283</v>
      </c>
      <c r="B1436" s="78" t="s">
        <v>2848</v>
      </c>
      <c r="C1436" s="3">
        <v>1970</v>
      </c>
      <c r="D1436" s="75" t="s">
        <v>2603</v>
      </c>
      <c r="E1436" s="103">
        <v>0</v>
      </c>
      <c r="F1436" s="103">
        <v>0</v>
      </c>
      <c r="G1436" s="103">
        <v>0</v>
      </c>
      <c r="H1436" s="103">
        <v>0</v>
      </c>
      <c r="I1436" s="103">
        <v>0</v>
      </c>
      <c r="J1436" s="133">
        <f t="shared" si="24"/>
        <v>0</v>
      </c>
      <c r="K1436" s="138" t="str">
        <f>IFERROR(VLOOKUP(C1436,'CEDARS School FRPL'!$C$4:$H$2392, 6, FALSE), "No")</f>
        <v>Yes</v>
      </c>
      <c r="L1436" s="97">
        <f>VLOOKUP($C1436,'CEDARS School FRPL'!$C$4:$G$2348,3,FALSE)</f>
        <v>0.41670000000000001</v>
      </c>
      <c r="N1436" s="170"/>
      <c r="O1436" s="139"/>
    </row>
    <row r="1437" spans="1:15">
      <c r="A1437" s="78" t="s">
        <v>2283</v>
      </c>
      <c r="B1437" s="78" t="s">
        <v>2848</v>
      </c>
      <c r="C1437" s="3">
        <v>5711</v>
      </c>
      <c r="D1437" s="75" t="s">
        <v>3188</v>
      </c>
      <c r="E1437" s="103">
        <v>111.71</v>
      </c>
      <c r="F1437" s="103">
        <v>0</v>
      </c>
      <c r="G1437" s="103">
        <v>0</v>
      </c>
      <c r="H1437" s="103">
        <v>0</v>
      </c>
      <c r="I1437" s="103">
        <v>0</v>
      </c>
      <c r="J1437" s="133">
        <f t="shared" si="24"/>
        <v>111.71</v>
      </c>
      <c r="K1437" s="138" t="str">
        <f>IFERROR(VLOOKUP(C1437,'CEDARS School FRPL'!$C$4:$H$2392, 6, FALSE), "No")</f>
        <v>Yes</v>
      </c>
      <c r="L1437" s="97">
        <f>VLOOKUP($C1437,'CEDARS School FRPL'!$C$4:$G$2348,3,FALSE)</f>
        <v>0.71099999999999997</v>
      </c>
      <c r="N1437" s="170"/>
      <c r="O1437" s="139"/>
    </row>
    <row r="1438" spans="1:15">
      <c r="A1438" s="78" t="s">
        <v>2283</v>
      </c>
      <c r="B1438" s="78" t="s">
        <v>2848</v>
      </c>
      <c r="C1438" s="3">
        <v>2917</v>
      </c>
      <c r="D1438" s="75" t="s">
        <v>371</v>
      </c>
      <c r="E1438" s="103">
        <v>2270.6799999999998</v>
      </c>
      <c r="F1438" s="103">
        <v>0</v>
      </c>
      <c r="G1438" s="103">
        <v>168.59</v>
      </c>
      <c r="H1438" s="103">
        <v>0</v>
      </c>
      <c r="I1438" s="103">
        <v>0</v>
      </c>
      <c r="J1438" s="133">
        <f t="shared" si="24"/>
        <v>2439.27</v>
      </c>
      <c r="K1438" s="138" t="str">
        <f>IFERROR(VLOOKUP(C1438,'CEDARS School FRPL'!$C$4:$H$2392, 6, FALSE), "No")</f>
        <v>Yes</v>
      </c>
      <c r="L1438" s="97">
        <f>VLOOKUP($C1438,'CEDARS School FRPL'!$C$4:$G$2348,3,FALSE)</f>
        <v>0.77739999999999998</v>
      </c>
      <c r="N1438" s="170"/>
      <c r="O1438" s="139"/>
    </row>
    <row r="1439" spans="1:15">
      <c r="A1439" s="78" t="s">
        <v>2283</v>
      </c>
      <c r="B1439" s="78" t="s">
        <v>2848</v>
      </c>
      <c r="C1439" s="3">
        <v>5624</v>
      </c>
      <c r="D1439" s="75" t="s">
        <v>3071</v>
      </c>
      <c r="E1439" s="103">
        <v>1283.74</v>
      </c>
      <c r="F1439" s="103">
        <v>0</v>
      </c>
      <c r="G1439" s="103">
        <v>0</v>
      </c>
      <c r="H1439" s="103">
        <v>0</v>
      </c>
      <c r="I1439" s="103">
        <v>0</v>
      </c>
      <c r="J1439" s="133">
        <f t="shared" si="24"/>
        <v>1283.74</v>
      </c>
      <c r="K1439" s="138" t="str">
        <f>IFERROR(VLOOKUP(C1439,'CEDARS School FRPL'!$C$4:$H$2392, 6, FALSE), "No")</f>
        <v>Yes</v>
      </c>
      <c r="L1439" s="97">
        <f>VLOOKUP($C1439,'CEDARS School FRPL'!$C$4:$G$2348,3,FALSE)</f>
        <v>0.5554</v>
      </c>
      <c r="N1439" s="170"/>
      <c r="O1439" s="139"/>
    </row>
    <row r="1440" spans="1:15">
      <c r="A1440" s="78" t="s">
        <v>2283</v>
      </c>
      <c r="B1440" s="78" t="s">
        <v>2848</v>
      </c>
      <c r="C1440" s="3">
        <v>3515</v>
      </c>
      <c r="D1440" s="75" t="s">
        <v>375</v>
      </c>
      <c r="E1440" s="103">
        <v>485.14</v>
      </c>
      <c r="F1440" s="103">
        <v>0</v>
      </c>
      <c r="G1440" s="103">
        <v>0</v>
      </c>
      <c r="H1440" s="103">
        <v>0</v>
      </c>
      <c r="I1440" s="103">
        <v>0</v>
      </c>
      <c r="J1440" s="133">
        <f t="shared" si="24"/>
        <v>485.14</v>
      </c>
      <c r="K1440" s="138" t="str">
        <f>IFERROR(VLOOKUP(C1440,'CEDARS School FRPL'!$C$4:$H$2392, 6, FALSE), "No")</f>
        <v>Yes</v>
      </c>
      <c r="L1440" s="97">
        <f>VLOOKUP($C1440,'CEDARS School FRPL'!$C$4:$G$2348,3,FALSE)</f>
        <v>0.94350000000000001</v>
      </c>
      <c r="N1440" s="170"/>
      <c r="O1440" s="139"/>
    </row>
    <row r="1441" spans="1:15">
      <c r="A1441" s="78" t="s">
        <v>2283</v>
      </c>
      <c r="B1441" s="78" t="s">
        <v>2848</v>
      </c>
      <c r="C1441" s="3">
        <v>5345</v>
      </c>
      <c r="D1441" s="75" t="s">
        <v>385</v>
      </c>
      <c r="E1441" s="103">
        <v>533.14</v>
      </c>
      <c r="F1441" s="103">
        <v>0</v>
      </c>
      <c r="G1441" s="103">
        <v>0</v>
      </c>
      <c r="H1441" s="103">
        <v>0</v>
      </c>
      <c r="I1441" s="103">
        <v>0</v>
      </c>
      <c r="J1441" s="133">
        <f t="shared" si="24"/>
        <v>533.14</v>
      </c>
      <c r="K1441" s="138" t="str">
        <f>IFERROR(VLOOKUP(C1441,'CEDARS School FRPL'!$C$4:$H$2392, 6, FALSE), "No")</f>
        <v>Yes</v>
      </c>
      <c r="L1441" s="97">
        <f>VLOOKUP($C1441,'CEDARS School FRPL'!$C$4:$G$2348,3,FALSE)</f>
        <v>0.52139999999999997</v>
      </c>
      <c r="N1441" s="170"/>
      <c r="O1441" s="139"/>
    </row>
    <row r="1442" spans="1:15">
      <c r="A1442" s="78" t="s">
        <v>2283</v>
      </c>
      <c r="B1442" s="78" t="s">
        <v>2848</v>
      </c>
      <c r="C1442" s="3">
        <v>4555</v>
      </c>
      <c r="D1442" s="75" t="s">
        <v>380</v>
      </c>
      <c r="E1442" s="103">
        <v>380.29</v>
      </c>
      <c r="F1442" s="103">
        <v>30.43</v>
      </c>
      <c r="G1442" s="103">
        <v>0</v>
      </c>
      <c r="H1442" s="103">
        <v>0</v>
      </c>
      <c r="I1442" s="103">
        <v>0</v>
      </c>
      <c r="J1442" s="133">
        <f t="shared" si="24"/>
        <v>410.72</v>
      </c>
      <c r="K1442" s="138" t="str">
        <f>IFERROR(VLOOKUP(C1442,'CEDARS School FRPL'!$C$4:$H$2392, 6, FALSE), "No")</f>
        <v>Yes</v>
      </c>
      <c r="L1442" s="97">
        <f>VLOOKUP($C1442,'CEDARS School FRPL'!$C$4:$G$2348,3,FALSE)</f>
        <v>0.92549999999999999</v>
      </c>
      <c r="N1442" s="170"/>
      <c r="O1442" s="139"/>
    </row>
    <row r="1443" spans="1:15">
      <c r="A1443" s="78" t="s">
        <v>2283</v>
      </c>
      <c r="B1443" s="78" t="s">
        <v>2848</v>
      </c>
      <c r="C1443" s="3">
        <v>4041</v>
      </c>
      <c r="D1443" s="75" t="s">
        <v>377</v>
      </c>
      <c r="E1443" s="103">
        <v>564.64</v>
      </c>
      <c r="F1443" s="103">
        <v>0</v>
      </c>
      <c r="G1443" s="103">
        <v>0</v>
      </c>
      <c r="H1443" s="103">
        <v>0</v>
      </c>
      <c r="I1443" s="103">
        <v>0</v>
      </c>
      <c r="J1443" s="133">
        <f t="shared" si="24"/>
        <v>564.64</v>
      </c>
      <c r="K1443" s="138" t="str">
        <f>IFERROR(VLOOKUP(C1443,'CEDARS School FRPL'!$C$4:$H$2392, 6, FALSE), "No")</f>
        <v>No</v>
      </c>
      <c r="L1443" s="97">
        <f>VLOOKUP($C1443,'CEDARS School FRPL'!$C$4:$G$2348,3,FALSE)</f>
        <v>0.44350000000000001</v>
      </c>
      <c r="N1443" s="170"/>
      <c r="O1443" s="139"/>
    </row>
    <row r="1444" spans="1:15">
      <c r="A1444" t="s">
        <v>2283</v>
      </c>
      <c r="B1444" s="78" t="s">
        <v>2848</v>
      </c>
      <c r="C1444" s="3">
        <v>5596</v>
      </c>
      <c r="D1444" s="75" t="s">
        <v>3189</v>
      </c>
      <c r="E1444" s="103">
        <v>0</v>
      </c>
      <c r="F1444" s="103">
        <v>0</v>
      </c>
      <c r="G1444" s="103">
        <v>0</v>
      </c>
      <c r="H1444" s="103">
        <v>42.67</v>
      </c>
      <c r="I1444" s="103">
        <v>0</v>
      </c>
      <c r="J1444" s="133">
        <f t="shared" si="24"/>
        <v>42.67</v>
      </c>
      <c r="K1444" s="138" t="str">
        <f>IFERROR(VLOOKUP(C1444,'CEDARS School FRPL'!$C$4:$H$2392, 6, FALSE), "No")</f>
        <v>No</v>
      </c>
      <c r="L1444" s="97" t="e">
        <f>VLOOKUP($C1444,'CEDARS School FRPL'!$C$4:$G$2348,3,FALSE)</f>
        <v>#N/A</v>
      </c>
      <c r="N1444" s="170"/>
      <c r="O1444" s="139"/>
    </row>
    <row r="1445" spans="1:15">
      <c r="A1445" s="78" t="s">
        <v>2283</v>
      </c>
      <c r="B1445" s="78" t="s">
        <v>2848</v>
      </c>
      <c r="C1445" s="3">
        <v>3324</v>
      </c>
      <c r="D1445" s="75" t="s">
        <v>139</v>
      </c>
      <c r="E1445" s="103">
        <v>943.02</v>
      </c>
      <c r="F1445" s="103">
        <v>0</v>
      </c>
      <c r="G1445" s="103">
        <v>0</v>
      </c>
      <c r="H1445" s="103">
        <v>0</v>
      </c>
      <c r="I1445" s="103">
        <v>0</v>
      </c>
      <c r="J1445" s="133">
        <f t="shared" si="24"/>
        <v>943.02</v>
      </c>
      <c r="K1445" s="138" t="str">
        <f>IFERROR(VLOOKUP(C1445,'CEDARS School FRPL'!$C$4:$H$2392, 6, FALSE), "No")</f>
        <v>Yes</v>
      </c>
      <c r="L1445" s="97">
        <f>VLOOKUP($C1445,'CEDARS School FRPL'!$C$4:$G$2348,3,FALSE)</f>
        <v>0.95720000000000005</v>
      </c>
      <c r="N1445" s="170"/>
      <c r="O1445" s="139"/>
    </row>
    <row r="1446" spans="1:15">
      <c r="A1446" s="78" t="s">
        <v>2283</v>
      </c>
      <c r="B1446" s="78" t="s">
        <v>2848</v>
      </c>
      <c r="C1446" s="3">
        <v>5556</v>
      </c>
      <c r="D1446" s="75" t="s">
        <v>2995</v>
      </c>
      <c r="E1446" s="103">
        <v>650.71</v>
      </c>
      <c r="F1446" s="103">
        <v>0</v>
      </c>
      <c r="G1446" s="103">
        <v>0</v>
      </c>
      <c r="H1446" s="103">
        <v>0</v>
      </c>
      <c r="I1446" s="103">
        <v>0</v>
      </c>
      <c r="J1446" s="133">
        <f t="shared" si="24"/>
        <v>650.71</v>
      </c>
      <c r="K1446" s="138" t="str">
        <f>IFERROR(VLOOKUP(C1446,'CEDARS School FRPL'!$C$4:$H$2392, 6, FALSE), "No")</f>
        <v>Yes</v>
      </c>
      <c r="L1446" s="97">
        <f>VLOOKUP($C1446,'CEDARS School FRPL'!$C$4:$G$2348,3,FALSE)</f>
        <v>0.7056</v>
      </c>
      <c r="N1446" s="170"/>
      <c r="O1446" s="139"/>
    </row>
    <row r="1447" spans="1:15">
      <c r="A1447" s="78" t="s">
        <v>2283</v>
      </c>
      <c r="B1447" s="78" t="s">
        <v>2848</v>
      </c>
      <c r="C1447" s="3">
        <v>5020</v>
      </c>
      <c r="D1447" s="75" t="s">
        <v>383</v>
      </c>
      <c r="E1447" s="103">
        <v>503.29</v>
      </c>
      <c r="F1447" s="103">
        <v>0</v>
      </c>
      <c r="G1447" s="103">
        <v>0</v>
      </c>
      <c r="H1447" s="103">
        <v>0</v>
      </c>
      <c r="I1447" s="103">
        <v>0</v>
      </c>
      <c r="J1447" s="133">
        <f t="shared" si="24"/>
        <v>503.29</v>
      </c>
      <c r="K1447" s="138" t="str">
        <f>IFERROR(VLOOKUP(C1447,'CEDARS School FRPL'!$C$4:$H$2392, 6, FALSE), "No")</f>
        <v>Yes</v>
      </c>
      <c r="L1447" s="97">
        <f>VLOOKUP($C1447,'CEDARS School FRPL'!$C$4:$G$2348,3,FALSE)</f>
        <v>0.94320000000000004</v>
      </c>
      <c r="N1447" s="170"/>
      <c r="O1447" s="139"/>
    </row>
    <row r="1448" spans="1:15">
      <c r="A1448" s="78" t="s">
        <v>2283</v>
      </c>
      <c r="B1448" s="78" t="s">
        <v>2848</v>
      </c>
      <c r="C1448" s="3">
        <v>4526</v>
      </c>
      <c r="D1448" s="75" t="s">
        <v>379</v>
      </c>
      <c r="E1448" s="103">
        <v>376</v>
      </c>
      <c r="F1448" s="103">
        <v>0</v>
      </c>
      <c r="G1448" s="103">
        <v>0</v>
      </c>
      <c r="H1448" s="103">
        <v>0</v>
      </c>
      <c r="I1448" s="103">
        <v>0</v>
      </c>
      <c r="J1448" s="133">
        <f t="shared" si="24"/>
        <v>376</v>
      </c>
      <c r="K1448" s="138" t="str">
        <f>IFERROR(VLOOKUP(C1448,'CEDARS School FRPL'!$C$4:$H$2392, 6, FALSE), "No")</f>
        <v>Yes</v>
      </c>
      <c r="L1448" s="97">
        <f>VLOOKUP($C1448,'CEDARS School FRPL'!$C$4:$G$2348,3,FALSE)</f>
        <v>0.92420000000000002</v>
      </c>
      <c r="N1448" s="170"/>
      <c r="O1448" s="139"/>
    </row>
    <row r="1449" spans="1:15">
      <c r="A1449" s="78" t="s">
        <v>2395</v>
      </c>
      <c r="B1449" s="78" t="s">
        <v>2849</v>
      </c>
      <c r="C1449" s="3">
        <v>5639</v>
      </c>
      <c r="D1449" s="75" t="s">
        <v>3138</v>
      </c>
      <c r="E1449" s="103">
        <v>1.43</v>
      </c>
      <c r="F1449" s="103">
        <v>0</v>
      </c>
      <c r="G1449" s="103">
        <v>0</v>
      </c>
      <c r="H1449" s="103">
        <v>0</v>
      </c>
      <c r="I1449" s="103">
        <v>0</v>
      </c>
      <c r="J1449" s="133">
        <f t="shared" si="24"/>
        <v>1.43</v>
      </c>
      <c r="K1449" s="138" t="str">
        <f>IFERROR(VLOOKUP(C1449,'CEDARS School FRPL'!$C$4:$H$2392, 6, FALSE), "No")</f>
        <v>No</v>
      </c>
      <c r="L1449" s="97" t="e">
        <f>VLOOKUP($C1449,'CEDARS School FRPL'!$C$4:$G$2348,3,FALSE)</f>
        <v>#N/A</v>
      </c>
      <c r="N1449" s="170"/>
      <c r="O1449" s="139"/>
    </row>
    <row r="1450" spans="1:15">
      <c r="A1450" s="78" t="s">
        <v>2395</v>
      </c>
      <c r="B1450" s="78" t="s">
        <v>2849</v>
      </c>
      <c r="C1450" s="3">
        <v>2396</v>
      </c>
      <c r="D1450" s="75" t="s">
        <v>1233</v>
      </c>
      <c r="E1450" s="103">
        <v>109.84</v>
      </c>
      <c r="F1450" s="103">
        <v>12</v>
      </c>
      <c r="G1450" s="103">
        <v>0</v>
      </c>
      <c r="H1450" s="103">
        <v>0</v>
      </c>
      <c r="I1450" s="103">
        <v>0</v>
      </c>
      <c r="J1450" s="133">
        <f t="shared" si="24"/>
        <v>121.84</v>
      </c>
      <c r="K1450" s="138" t="str">
        <f>IFERROR(VLOOKUP(C1450,'CEDARS School FRPL'!$C$4:$H$2392, 6, FALSE), "No")</f>
        <v>Yes</v>
      </c>
      <c r="L1450" s="97">
        <f>VLOOKUP($C1450,'CEDARS School FRPL'!$C$4:$G$2348,3,FALSE)</f>
        <v>0.66459999999999997</v>
      </c>
      <c r="N1450" s="170"/>
      <c r="O1450" s="139"/>
    </row>
    <row r="1451" spans="1:15">
      <c r="A1451" s="78" t="s">
        <v>2395</v>
      </c>
      <c r="B1451" s="78" t="s">
        <v>2849</v>
      </c>
      <c r="C1451" s="3">
        <v>2397</v>
      </c>
      <c r="D1451" s="75" t="s">
        <v>1234</v>
      </c>
      <c r="E1451" s="103">
        <v>100.52</v>
      </c>
      <c r="F1451" s="103">
        <v>0</v>
      </c>
      <c r="G1451" s="103">
        <v>11.78</v>
      </c>
      <c r="H1451" s="103">
        <v>0</v>
      </c>
      <c r="I1451" s="103">
        <v>0</v>
      </c>
      <c r="J1451" s="133">
        <f t="shared" si="24"/>
        <v>112.3</v>
      </c>
      <c r="K1451" s="138" t="str">
        <f>IFERROR(VLOOKUP(C1451,'CEDARS School FRPL'!$C$4:$H$2392, 6, FALSE), "No")</f>
        <v>Yes</v>
      </c>
      <c r="L1451" s="97">
        <f>VLOOKUP($C1451,'CEDARS School FRPL'!$C$4:$G$2348,3,FALSE)</f>
        <v>0.69989999999999997</v>
      </c>
      <c r="N1451" s="170"/>
      <c r="O1451" s="139"/>
    </row>
    <row r="1452" spans="1:15">
      <c r="A1452" s="78" t="s">
        <v>2237</v>
      </c>
      <c r="B1452" s="78" t="s">
        <v>2850</v>
      </c>
      <c r="C1452" s="3">
        <v>2133</v>
      </c>
      <c r="D1452" s="75" t="s">
        <v>61</v>
      </c>
      <c r="E1452" s="103">
        <v>140.29</v>
      </c>
      <c r="F1452" s="103">
        <v>0</v>
      </c>
      <c r="G1452" s="103">
        <v>0</v>
      </c>
      <c r="H1452" s="103">
        <v>0</v>
      </c>
      <c r="I1452" s="103">
        <v>0</v>
      </c>
      <c r="J1452" s="133">
        <f t="shared" si="24"/>
        <v>140.29</v>
      </c>
      <c r="K1452" s="138" t="str">
        <f>IFERROR(VLOOKUP(C1452,'CEDARS School FRPL'!$C$4:$H$2392, 6, FALSE), "No")</f>
        <v>Yes</v>
      </c>
      <c r="L1452" s="97">
        <f>VLOOKUP($C1452,'CEDARS School FRPL'!$C$4:$G$2348,3,FALSE)</f>
        <v>0.93979999999999997</v>
      </c>
      <c r="N1452" s="170"/>
      <c r="O1452" s="139"/>
    </row>
    <row r="1453" spans="1:15">
      <c r="A1453" s="78" t="s">
        <v>2372</v>
      </c>
      <c r="B1453" s="78" t="s">
        <v>2851</v>
      </c>
      <c r="C1453" s="3">
        <v>2858</v>
      </c>
      <c r="D1453" s="75" t="s">
        <v>1151</v>
      </c>
      <c r="E1453" s="103">
        <v>250.36</v>
      </c>
      <c r="F1453" s="103">
        <v>17.57</v>
      </c>
      <c r="G1453" s="103">
        <v>2.2600000000000002</v>
      </c>
      <c r="H1453" s="103">
        <v>1.17</v>
      </c>
      <c r="I1453" s="103">
        <v>0</v>
      </c>
      <c r="J1453" s="133">
        <f t="shared" si="24"/>
        <v>271.36</v>
      </c>
      <c r="K1453" s="138" t="str">
        <f>IFERROR(VLOOKUP(C1453,'CEDARS School FRPL'!$C$4:$H$2392, 6, FALSE), "No")</f>
        <v>Yes</v>
      </c>
      <c r="L1453" s="97">
        <f>VLOOKUP($C1453,'CEDARS School FRPL'!$C$4:$G$2348,3,FALSE)</f>
        <v>0.58599999999999997</v>
      </c>
      <c r="N1453" s="170"/>
      <c r="O1453" s="139"/>
    </row>
    <row r="1454" spans="1:15">
      <c r="A1454" s="78" t="s">
        <v>2417</v>
      </c>
      <c r="B1454" s="78" t="s">
        <v>2852</v>
      </c>
      <c r="C1454" s="3">
        <v>3299</v>
      </c>
      <c r="D1454" s="75" t="s">
        <v>1435</v>
      </c>
      <c r="E1454" s="103">
        <v>353.58</v>
      </c>
      <c r="F1454" s="103">
        <v>0</v>
      </c>
      <c r="G1454" s="103">
        <v>0</v>
      </c>
      <c r="H1454" s="103">
        <v>0</v>
      </c>
      <c r="I1454" s="103">
        <v>0</v>
      </c>
      <c r="J1454" s="133">
        <f t="shared" si="24"/>
        <v>353.58</v>
      </c>
      <c r="K1454" s="138" t="str">
        <f>IFERROR(VLOOKUP(C1454,'CEDARS School FRPL'!$C$4:$H$2392, 6, FALSE), "No")</f>
        <v>No</v>
      </c>
      <c r="L1454" s="97">
        <f>VLOOKUP($C1454,'CEDARS School FRPL'!$C$4:$G$2348,3,FALSE)</f>
        <v>0.1431</v>
      </c>
      <c r="N1454" s="170"/>
      <c r="O1454" s="139"/>
    </row>
    <row r="1455" spans="1:15">
      <c r="A1455" t="s">
        <v>2417</v>
      </c>
      <c r="B1455" s="78" t="s">
        <v>2852</v>
      </c>
      <c r="C1455" s="3">
        <v>4080</v>
      </c>
      <c r="D1455" s="75" t="s">
        <v>1437</v>
      </c>
      <c r="E1455" s="103">
        <v>326.89</v>
      </c>
      <c r="F1455" s="103">
        <v>29.86</v>
      </c>
      <c r="G1455" s="103">
        <v>0</v>
      </c>
      <c r="H1455" s="103">
        <v>0</v>
      </c>
      <c r="I1455" s="103">
        <v>0</v>
      </c>
      <c r="J1455" s="133">
        <f t="shared" si="24"/>
        <v>356.75</v>
      </c>
      <c r="K1455" s="138" t="str">
        <f>IFERROR(VLOOKUP(C1455,'CEDARS School FRPL'!$C$4:$H$2392, 6, FALSE), "No")</f>
        <v>No</v>
      </c>
      <c r="L1455" s="97">
        <f>VLOOKUP($C1455,'CEDARS School FRPL'!$C$4:$G$2348,3,FALSE)</f>
        <v>0.18940000000000001</v>
      </c>
      <c r="N1455" s="170"/>
      <c r="O1455" s="139"/>
    </row>
    <row r="1456" spans="1:15">
      <c r="A1456" s="78" t="s">
        <v>2417</v>
      </c>
      <c r="B1456" s="78" t="s">
        <v>2852</v>
      </c>
      <c r="C1456" s="3">
        <v>3055</v>
      </c>
      <c r="D1456" s="75" t="s">
        <v>1433</v>
      </c>
      <c r="E1456" s="103">
        <v>297.31</v>
      </c>
      <c r="F1456" s="103">
        <v>15</v>
      </c>
      <c r="G1456" s="103">
        <v>0</v>
      </c>
      <c r="H1456" s="103">
        <v>0</v>
      </c>
      <c r="I1456" s="103">
        <v>0</v>
      </c>
      <c r="J1456" s="133">
        <f t="shared" si="24"/>
        <v>312.31</v>
      </c>
      <c r="K1456" s="138" t="str">
        <f>IFERROR(VLOOKUP(C1456,'CEDARS School FRPL'!$C$4:$H$2392, 6, FALSE), "No")</f>
        <v>Yes</v>
      </c>
      <c r="L1456" s="97">
        <f>VLOOKUP($C1456,'CEDARS School FRPL'!$C$4:$G$2348,3,FALSE)</f>
        <v>0.50919999999999999</v>
      </c>
      <c r="N1456" s="170"/>
      <c r="O1456" s="139"/>
    </row>
    <row r="1457" spans="1:15">
      <c r="A1457" s="78" t="s">
        <v>2417</v>
      </c>
      <c r="B1457" s="78" t="s">
        <v>2852</v>
      </c>
      <c r="C1457" s="3">
        <v>4081</v>
      </c>
      <c r="D1457" s="75" t="s">
        <v>1438</v>
      </c>
      <c r="E1457" s="103">
        <v>1155.98</v>
      </c>
      <c r="F1457" s="103">
        <v>0</v>
      </c>
      <c r="G1457" s="103">
        <v>227.25</v>
      </c>
      <c r="H1457" s="103">
        <v>0</v>
      </c>
      <c r="I1457" s="103">
        <v>0</v>
      </c>
      <c r="J1457" s="133">
        <f t="shared" si="24"/>
        <v>1383.23</v>
      </c>
      <c r="K1457" s="138" t="str">
        <f>IFERROR(VLOOKUP(C1457,'CEDARS School FRPL'!$C$4:$H$2392, 6, FALSE), "No")</f>
        <v>No</v>
      </c>
      <c r="L1457" s="97">
        <f>VLOOKUP($C1457,'CEDARS School FRPL'!$C$4:$G$2348,3,FALSE)</f>
        <v>0.12529999999999999</v>
      </c>
      <c r="N1457" s="170"/>
      <c r="O1457" s="139"/>
    </row>
    <row r="1458" spans="1:15">
      <c r="A1458" s="78" t="s">
        <v>2417</v>
      </c>
      <c r="B1458" s="78" t="s">
        <v>2852</v>
      </c>
      <c r="C1458" s="3">
        <v>2294</v>
      </c>
      <c r="D1458" s="75" t="s">
        <v>1430</v>
      </c>
      <c r="E1458" s="103">
        <v>485.29</v>
      </c>
      <c r="F1458" s="103">
        <v>0</v>
      </c>
      <c r="G1458" s="103">
        <v>0</v>
      </c>
      <c r="H1458" s="103">
        <v>0</v>
      </c>
      <c r="I1458" s="103">
        <v>0</v>
      </c>
      <c r="J1458" s="133">
        <f t="shared" si="24"/>
        <v>485.29</v>
      </c>
      <c r="K1458" s="138" t="str">
        <f>IFERROR(VLOOKUP(C1458,'CEDARS School FRPL'!$C$4:$H$2392, 6, FALSE), "No")</f>
        <v>No</v>
      </c>
      <c r="L1458" s="97">
        <f>VLOOKUP($C1458,'CEDARS School FRPL'!$C$4:$G$2348,3,FALSE)</f>
        <v>0.18640000000000001</v>
      </c>
      <c r="N1458" s="170"/>
      <c r="O1458" s="139"/>
    </row>
    <row r="1459" spans="1:15">
      <c r="A1459" s="78" t="s">
        <v>2417</v>
      </c>
      <c r="B1459" s="78" t="s">
        <v>2852</v>
      </c>
      <c r="C1459" s="3">
        <v>2944</v>
      </c>
      <c r="D1459" s="75" t="s">
        <v>1432</v>
      </c>
      <c r="E1459" s="103">
        <v>390.16</v>
      </c>
      <c r="F1459" s="103">
        <v>15.43</v>
      </c>
      <c r="G1459" s="103">
        <v>0</v>
      </c>
      <c r="H1459" s="103">
        <v>0</v>
      </c>
      <c r="I1459" s="103">
        <v>0</v>
      </c>
      <c r="J1459" s="133">
        <f t="shared" si="24"/>
        <v>405.59000000000003</v>
      </c>
      <c r="K1459" s="138" t="str">
        <f>IFERROR(VLOOKUP(C1459,'CEDARS School FRPL'!$C$4:$H$2392, 6, FALSE), "No")</f>
        <v>No</v>
      </c>
      <c r="L1459" s="97">
        <f>VLOOKUP($C1459,'CEDARS School FRPL'!$C$4:$G$2348,3,FALSE)</f>
        <v>0.17080000000000001</v>
      </c>
      <c r="N1459" s="170"/>
      <c r="O1459" s="139"/>
    </row>
    <row r="1460" spans="1:15">
      <c r="A1460" s="78" t="s">
        <v>2417</v>
      </c>
      <c r="B1460" s="78" t="s">
        <v>2852</v>
      </c>
      <c r="C1460" s="3">
        <v>4387</v>
      </c>
      <c r="D1460" s="75" t="s">
        <v>1443</v>
      </c>
      <c r="E1460" s="103">
        <v>595.75</v>
      </c>
      <c r="F1460" s="103">
        <v>0</v>
      </c>
      <c r="G1460" s="103">
        <v>0</v>
      </c>
      <c r="H1460" s="103">
        <v>0</v>
      </c>
      <c r="I1460" s="103">
        <v>0</v>
      </c>
      <c r="J1460" s="133">
        <f t="shared" si="24"/>
        <v>595.75</v>
      </c>
      <c r="K1460" s="138" t="str">
        <f>IFERROR(VLOOKUP(C1460,'CEDARS School FRPL'!$C$4:$H$2392, 6, FALSE), "No")</f>
        <v>No</v>
      </c>
      <c r="L1460" s="97">
        <f>VLOOKUP($C1460,'CEDARS School FRPL'!$C$4:$G$2348,3,FALSE)</f>
        <v>0.16070000000000001</v>
      </c>
      <c r="N1460" s="170"/>
      <c r="O1460" s="139"/>
    </row>
    <row r="1461" spans="1:15">
      <c r="A1461" s="78" t="s">
        <v>2417</v>
      </c>
      <c r="B1461" s="78" t="s">
        <v>2852</v>
      </c>
      <c r="C1461" s="3">
        <v>1516</v>
      </c>
      <c r="D1461" s="75" t="s">
        <v>1429</v>
      </c>
      <c r="E1461" s="103">
        <v>107.09</v>
      </c>
      <c r="F1461" s="103">
        <v>0</v>
      </c>
      <c r="G1461" s="103">
        <v>5.09</v>
      </c>
      <c r="H1461" s="103">
        <v>28.43</v>
      </c>
      <c r="I1461" s="103">
        <v>0</v>
      </c>
      <c r="J1461" s="133">
        <f t="shared" si="24"/>
        <v>140.61000000000001</v>
      </c>
      <c r="K1461" s="138" t="str">
        <f>IFERROR(VLOOKUP(C1461,'CEDARS School FRPL'!$C$4:$H$2392, 6, FALSE), "No")</f>
        <v>No</v>
      </c>
      <c r="L1461" s="97">
        <f>VLOOKUP($C1461,'CEDARS School FRPL'!$C$4:$G$2348,3,FALSE)</f>
        <v>0.42220000000000002</v>
      </c>
      <c r="N1461" s="170"/>
      <c r="O1461" s="139"/>
    </row>
    <row r="1462" spans="1:15">
      <c r="A1462" s="78" t="s">
        <v>2417</v>
      </c>
      <c r="B1462" s="78" t="s">
        <v>2852</v>
      </c>
      <c r="C1462" s="3">
        <v>4156</v>
      </c>
      <c r="D1462" s="75" t="s">
        <v>1439</v>
      </c>
      <c r="E1462" s="103">
        <v>460.84</v>
      </c>
      <c r="F1462" s="103">
        <v>0</v>
      </c>
      <c r="G1462" s="103">
        <v>0</v>
      </c>
      <c r="H1462" s="103">
        <v>0</v>
      </c>
      <c r="I1462" s="103">
        <v>0</v>
      </c>
      <c r="J1462" s="133">
        <f t="shared" si="24"/>
        <v>460.84</v>
      </c>
      <c r="K1462" s="138" t="str">
        <f>IFERROR(VLOOKUP(C1462,'CEDARS School FRPL'!$C$4:$H$2392, 6, FALSE), "No")</f>
        <v>No</v>
      </c>
      <c r="L1462" s="97">
        <f>VLOOKUP($C1462,'CEDARS School FRPL'!$C$4:$G$2348,3,FALSE)</f>
        <v>0.38669999999999999</v>
      </c>
      <c r="N1462" s="170"/>
      <c r="O1462" s="139"/>
    </row>
    <row r="1463" spans="1:15">
      <c r="A1463" s="78" t="s">
        <v>2417</v>
      </c>
      <c r="B1463" s="78" t="s">
        <v>2852</v>
      </c>
      <c r="C1463" s="3">
        <v>4219</v>
      </c>
      <c r="D1463" s="75" t="s">
        <v>1441</v>
      </c>
      <c r="E1463" s="103">
        <v>483</v>
      </c>
      <c r="F1463" s="103">
        <v>0</v>
      </c>
      <c r="G1463" s="103">
        <v>0</v>
      </c>
      <c r="H1463" s="103">
        <v>0</v>
      </c>
      <c r="I1463" s="103">
        <v>0</v>
      </c>
      <c r="J1463" s="133">
        <f t="shared" si="24"/>
        <v>483</v>
      </c>
      <c r="K1463" s="138" t="str">
        <f>IFERROR(VLOOKUP(C1463,'CEDARS School FRPL'!$C$4:$H$2392, 6, FALSE), "No")</f>
        <v>No</v>
      </c>
      <c r="L1463" s="97">
        <f>VLOOKUP($C1463,'CEDARS School FRPL'!$C$4:$G$2348,3,FALSE)</f>
        <v>0.15679999999999999</v>
      </c>
      <c r="N1463" s="170"/>
      <c r="O1463" s="139"/>
    </row>
    <row r="1464" spans="1:15">
      <c r="A1464" s="78" t="s">
        <v>2417</v>
      </c>
      <c r="B1464" s="78" t="s">
        <v>2852</v>
      </c>
      <c r="C1464" s="3">
        <v>4189</v>
      </c>
      <c r="D1464" s="75" t="s">
        <v>1440</v>
      </c>
      <c r="E1464" s="103">
        <v>268.44</v>
      </c>
      <c r="F1464" s="103">
        <v>15.43</v>
      </c>
      <c r="G1464" s="103">
        <v>0</v>
      </c>
      <c r="H1464" s="103">
        <v>0</v>
      </c>
      <c r="I1464" s="103">
        <v>0</v>
      </c>
      <c r="J1464" s="133">
        <f t="shared" si="24"/>
        <v>283.87</v>
      </c>
      <c r="K1464" s="138" t="str">
        <f>IFERROR(VLOOKUP(C1464,'CEDARS School FRPL'!$C$4:$H$2392, 6, FALSE), "No")</f>
        <v>No</v>
      </c>
      <c r="L1464" s="97">
        <f>VLOOKUP($C1464,'CEDARS School FRPL'!$C$4:$G$2348,3,FALSE)</f>
        <v>0.36099999999999999</v>
      </c>
      <c r="N1464" s="170"/>
      <c r="O1464" s="139"/>
    </row>
    <row r="1465" spans="1:15">
      <c r="A1465" s="78" t="s">
        <v>2417</v>
      </c>
      <c r="B1465" s="78" t="s">
        <v>2852</v>
      </c>
      <c r="C1465" s="3">
        <v>2681</v>
      </c>
      <c r="D1465" s="75" t="s">
        <v>1431</v>
      </c>
      <c r="E1465" s="103">
        <v>1220.5</v>
      </c>
      <c r="F1465" s="103">
        <v>0</v>
      </c>
      <c r="G1465" s="103">
        <v>146.1</v>
      </c>
      <c r="H1465" s="103">
        <v>0</v>
      </c>
      <c r="I1465" s="103">
        <v>0</v>
      </c>
      <c r="J1465" s="133">
        <f t="shared" si="24"/>
        <v>1366.6</v>
      </c>
      <c r="K1465" s="138" t="str">
        <f>IFERROR(VLOOKUP(C1465,'CEDARS School FRPL'!$C$4:$H$2392, 6, FALSE), "No")</f>
        <v>No</v>
      </c>
      <c r="L1465" s="97">
        <f>VLOOKUP($C1465,'CEDARS School FRPL'!$C$4:$G$2348,3,FALSE)</f>
        <v>0.2392</v>
      </c>
      <c r="N1465" s="170"/>
      <c r="O1465" s="139"/>
    </row>
    <row r="1466" spans="1:15">
      <c r="A1466" s="78" t="s">
        <v>2417</v>
      </c>
      <c r="B1466" s="78" t="s">
        <v>2852</v>
      </c>
      <c r="C1466" s="3">
        <v>5631</v>
      </c>
      <c r="D1466" s="75" t="s">
        <v>242</v>
      </c>
      <c r="E1466" s="103">
        <v>492.53</v>
      </c>
      <c r="F1466" s="103">
        <v>0</v>
      </c>
      <c r="G1466" s="103">
        <v>0</v>
      </c>
      <c r="H1466" s="103">
        <v>0</v>
      </c>
      <c r="I1466" s="103">
        <v>0</v>
      </c>
      <c r="J1466" s="133">
        <f t="shared" si="24"/>
        <v>492.53</v>
      </c>
      <c r="K1466" s="138" t="str">
        <f>IFERROR(VLOOKUP(C1466,'CEDARS School FRPL'!$C$4:$H$2392, 6, FALSE), "No")</f>
        <v>No</v>
      </c>
      <c r="L1466" s="97">
        <f>VLOOKUP($C1466,'CEDARS School FRPL'!$C$4:$G$2348,3,FALSE)</f>
        <v>0.109</v>
      </c>
      <c r="N1466" s="170"/>
      <c r="O1466" s="139"/>
    </row>
    <row r="1467" spans="1:15">
      <c r="A1467" s="78" t="s">
        <v>2417</v>
      </c>
      <c r="B1467" s="78" t="s">
        <v>2852</v>
      </c>
      <c r="C1467" s="3">
        <v>3685</v>
      </c>
      <c r="D1467" s="75" t="s">
        <v>1436</v>
      </c>
      <c r="E1467" s="103">
        <v>463.48</v>
      </c>
      <c r="F1467" s="103">
        <v>0</v>
      </c>
      <c r="G1467" s="103">
        <v>0</v>
      </c>
      <c r="H1467" s="103">
        <v>0</v>
      </c>
      <c r="I1467" s="103">
        <v>0</v>
      </c>
      <c r="J1467" s="133">
        <f t="shared" si="24"/>
        <v>463.48</v>
      </c>
      <c r="K1467" s="138" t="str">
        <f>IFERROR(VLOOKUP(C1467,'CEDARS School FRPL'!$C$4:$H$2392, 6, FALSE), "No")</f>
        <v>No</v>
      </c>
      <c r="L1467" s="97">
        <f>VLOOKUP($C1467,'CEDARS School FRPL'!$C$4:$G$2348,3,FALSE)</f>
        <v>0.19500000000000001</v>
      </c>
      <c r="N1467" s="170"/>
      <c r="O1467" s="139"/>
    </row>
    <row r="1468" spans="1:15">
      <c r="A1468" s="78" t="s">
        <v>2417</v>
      </c>
      <c r="B1468" s="78" t="s">
        <v>2852</v>
      </c>
      <c r="C1468" s="3">
        <v>5685</v>
      </c>
      <c r="D1468" s="75" t="s">
        <v>3190</v>
      </c>
      <c r="E1468" s="103">
        <v>522.17999999999995</v>
      </c>
      <c r="F1468" s="103">
        <v>0</v>
      </c>
      <c r="G1468" s="103">
        <v>0</v>
      </c>
      <c r="H1468" s="103">
        <v>0</v>
      </c>
      <c r="I1468" s="103">
        <v>0</v>
      </c>
      <c r="J1468" s="133">
        <f t="shared" si="24"/>
        <v>522.17999999999995</v>
      </c>
      <c r="K1468" s="138" t="str">
        <f>IFERROR(VLOOKUP(C1468,'CEDARS School FRPL'!$C$4:$H$2392, 6, FALSE), "No")</f>
        <v>No</v>
      </c>
      <c r="L1468" s="97">
        <f>VLOOKUP($C1468,'CEDARS School FRPL'!$C$4:$G$2348,3,FALSE)</f>
        <v>0.114</v>
      </c>
      <c r="N1468" s="170"/>
      <c r="O1468" s="139"/>
    </row>
    <row r="1469" spans="1:15">
      <c r="A1469" s="78" t="s">
        <v>2417</v>
      </c>
      <c r="B1469" s="78" t="s">
        <v>2852</v>
      </c>
      <c r="C1469" s="3">
        <v>3056</v>
      </c>
      <c r="D1469" s="75" t="s">
        <v>1434</v>
      </c>
      <c r="E1469" s="103">
        <v>279.73</v>
      </c>
      <c r="F1469" s="103">
        <v>0</v>
      </c>
      <c r="G1469" s="103">
        <v>0</v>
      </c>
      <c r="H1469" s="103">
        <v>0</v>
      </c>
      <c r="I1469" s="103">
        <v>0</v>
      </c>
      <c r="J1469" s="133">
        <f t="shared" si="24"/>
        <v>279.73</v>
      </c>
      <c r="K1469" s="138" t="str">
        <f>IFERROR(VLOOKUP(C1469,'CEDARS School FRPL'!$C$4:$H$2392, 6, FALSE), "No")</f>
        <v>Yes</v>
      </c>
      <c r="L1469" s="97">
        <f>VLOOKUP($C1469,'CEDARS School FRPL'!$C$4:$G$2348,3,FALSE)</f>
        <v>0.37319999999999998</v>
      </c>
      <c r="N1469" s="170"/>
      <c r="O1469" s="139"/>
    </row>
    <row r="1470" spans="1:15">
      <c r="A1470" s="78" t="s">
        <v>2417</v>
      </c>
      <c r="B1470" s="78" t="s">
        <v>2852</v>
      </c>
      <c r="C1470" s="3">
        <v>4307</v>
      </c>
      <c r="D1470" s="75" t="s">
        <v>1442</v>
      </c>
      <c r="E1470" s="103">
        <v>451.45</v>
      </c>
      <c r="F1470" s="103">
        <v>15.43</v>
      </c>
      <c r="G1470" s="103">
        <v>0</v>
      </c>
      <c r="H1470" s="103">
        <v>0</v>
      </c>
      <c r="I1470" s="103">
        <v>0</v>
      </c>
      <c r="J1470" s="133">
        <f t="shared" si="24"/>
        <v>466.88</v>
      </c>
      <c r="K1470" s="138" t="str">
        <f>IFERROR(VLOOKUP(C1470,'CEDARS School FRPL'!$C$4:$H$2392, 6, FALSE), "No")</f>
        <v>No</v>
      </c>
      <c r="L1470" s="97">
        <f>VLOOKUP($C1470,'CEDARS School FRPL'!$C$4:$G$2348,3,FALSE)</f>
        <v>0.1137</v>
      </c>
      <c r="N1470" s="170"/>
      <c r="O1470" s="139"/>
    </row>
    <row r="1471" spans="1:15">
      <c r="A1471" s="78" t="s">
        <v>3117</v>
      </c>
      <c r="B1471" s="78" t="s">
        <v>3191</v>
      </c>
      <c r="C1471" s="3">
        <v>5686</v>
      </c>
      <c r="D1471" s="75" t="s">
        <v>3192</v>
      </c>
      <c r="E1471" s="103">
        <v>219.5</v>
      </c>
      <c r="F1471" s="103">
        <v>0</v>
      </c>
      <c r="G1471" s="103">
        <v>0</v>
      </c>
      <c r="H1471" s="103">
        <v>0</v>
      </c>
      <c r="I1471" s="103">
        <v>0</v>
      </c>
      <c r="J1471" s="133">
        <f t="shared" si="24"/>
        <v>219.5</v>
      </c>
      <c r="K1471" s="138" t="str">
        <f>IFERROR(VLOOKUP(C1471,'CEDARS School FRPL'!$C$4:$H$2392, 6, FALSE), "No")</f>
        <v>No</v>
      </c>
      <c r="L1471" s="97">
        <f>VLOOKUP($C1471,'CEDARS School FRPL'!$C$4:$G$2348,3,FALSE)</f>
        <v>0.49099999999999999</v>
      </c>
      <c r="N1471" s="170"/>
      <c r="O1471" s="139"/>
    </row>
    <row r="1472" spans="1:15">
      <c r="A1472" s="78" t="s">
        <v>2388</v>
      </c>
      <c r="B1472" s="78" t="s">
        <v>2853</v>
      </c>
      <c r="C1472" s="3">
        <v>4463</v>
      </c>
      <c r="D1472" s="75" t="s">
        <v>242</v>
      </c>
      <c r="E1472" s="103">
        <v>482.02</v>
      </c>
      <c r="F1472" s="103">
        <v>0</v>
      </c>
      <c r="G1472" s="103">
        <v>0</v>
      </c>
      <c r="H1472" s="103">
        <v>0</v>
      </c>
      <c r="I1472" s="103">
        <v>0</v>
      </c>
      <c r="J1472" s="133">
        <f t="shared" si="24"/>
        <v>482.02</v>
      </c>
      <c r="K1472" s="138" t="str">
        <f>IFERROR(VLOOKUP(C1472,'CEDARS School FRPL'!$C$4:$H$2392, 6, FALSE), "No")</f>
        <v>Yes</v>
      </c>
      <c r="L1472" s="97">
        <f>VLOOKUP($C1472,'CEDARS School FRPL'!$C$4:$G$2348,3,FALSE)</f>
        <v>0.52210000000000001</v>
      </c>
      <c r="N1472" s="170"/>
      <c r="O1472" s="139"/>
    </row>
    <row r="1473" spans="1:15">
      <c r="A1473" s="78" t="s">
        <v>2388</v>
      </c>
      <c r="B1473" s="78" t="s">
        <v>2853</v>
      </c>
      <c r="C1473" s="3">
        <v>2865</v>
      </c>
      <c r="D1473" s="75" t="s">
        <v>128</v>
      </c>
      <c r="E1473" s="103">
        <v>256.06</v>
      </c>
      <c r="F1473" s="103">
        <v>0</v>
      </c>
      <c r="G1473" s="103">
        <v>0</v>
      </c>
      <c r="H1473" s="103">
        <v>0</v>
      </c>
      <c r="I1473" s="103">
        <v>0</v>
      </c>
      <c r="J1473" s="133">
        <f t="shared" si="24"/>
        <v>256.06</v>
      </c>
      <c r="K1473" s="138" t="str">
        <f>IFERROR(VLOOKUP(C1473,'CEDARS School FRPL'!$C$4:$H$2392, 6, FALSE), "No")</f>
        <v>Yes</v>
      </c>
      <c r="L1473" s="97">
        <f>VLOOKUP($C1473,'CEDARS School FRPL'!$C$4:$G$2348,3,FALSE)</f>
        <v>0.5958</v>
      </c>
      <c r="N1473" s="170"/>
      <c r="O1473" s="139"/>
    </row>
    <row r="1474" spans="1:15">
      <c r="A1474" s="78" t="s">
        <v>2287</v>
      </c>
      <c r="B1474" s="78" t="s">
        <v>2854</v>
      </c>
      <c r="C1474" s="3">
        <v>3087</v>
      </c>
      <c r="D1474" s="75" t="s">
        <v>404</v>
      </c>
      <c r="E1474" s="103">
        <v>186.57</v>
      </c>
      <c r="F1474" s="103">
        <v>20.86</v>
      </c>
      <c r="G1474" s="103">
        <v>0</v>
      </c>
      <c r="H1474" s="103">
        <v>0</v>
      </c>
      <c r="I1474" s="103">
        <v>0</v>
      </c>
      <c r="J1474" s="133">
        <f t="shared" si="24"/>
        <v>207.43</v>
      </c>
      <c r="K1474" s="138" t="str">
        <f>IFERROR(VLOOKUP(C1474,'CEDARS School FRPL'!$C$4:$H$2392, 6, FALSE), "No")</f>
        <v>No</v>
      </c>
      <c r="L1474" s="97">
        <f>VLOOKUP($C1474,'CEDARS School FRPL'!$C$4:$G$2348,3,FALSE)</f>
        <v>0.48959999999999998</v>
      </c>
      <c r="N1474" s="170"/>
      <c r="O1474" s="139"/>
    </row>
    <row r="1475" spans="1:15">
      <c r="A1475" s="78" t="s">
        <v>2287</v>
      </c>
      <c r="B1475" s="78" t="s">
        <v>2854</v>
      </c>
      <c r="C1475" s="3">
        <v>2241</v>
      </c>
      <c r="D1475" s="75" t="s">
        <v>403</v>
      </c>
      <c r="E1475" s="103">
        <v>131.04</v>
      </c>
      <c r="F1475" s="103">
        <v>0</v>
      </c>
      <c r="G1475" s="103">
        <v>4.01</v>
      </c>
      <c r="H1475" s="103">
        <v>0</v>
      </c>
      <c r="I1475" s="103">
        <v>0</v>
      </c>
      <c r="J1475" s="133">
        <f t="shared" si="24"/>
        <v>135.04999999999998</v>
      </c>
      <c r="K1475" s="138" t="str">
        <f>IFERROR(VLOOKUP(C1475,'CEDARS School FRPL'!$C$4:$H$2392, 6, FALSE), "No")</f>
        <v>Yes</v>
      </c>
      <c r="L1475" s="97">
        <f>VLOOKUP($C1475,'CEDARS School FRPL'!$C$4:$G$2348,3,FALSE)</f>
        <v>0.5121</v>
      </c>
      <c r="N1475" s="170"/>
      <c r="O1475" s="139"/>
    </row>
    <row r="1476" spans="1:15">
      <c r="A1476" s="78" t="s">
        <v>2249</v>
      </c>
      <c r="B1476" s="78" t="s">
        <v>2855</v>
      </c>
      <c r="C1476" s="3">
        <v>4494</v>
      </c>
      <c r="D1476" s="75" t="s">
        <v>141</v>
      </c>
      <c r="E1476" s="103">
        <v>344.9</v>
      </c>
      <c r="F1476" s="103">
        <v>13.86</v>
      </c>
      <c r="G1476" s="103">
        <v>0</v>
      </c>
      <c r="H1476" s="103">
        <v>0</v>
      </c>
      <c r="I1476" s="103">
        <v>0</v>
      </c>
      <c r="J1476" s="133">
        <f t="shared" ref="J1476:J1539" si="25">SUM(E1476:I1476)</f>
        <v>358.76</v>
      </c>
      <c r="K1476" s="138" t="str">
        <f>IFERROR(VLOOKUP(C1476,'CEDARS School FRPL'!$C$4:$H$2392, 6, FALSE), "No")</f>
        <v>Yes</v>
      </c>
      <c r="L1476" s="97">
        <f>VLOOKUP($C1476,'CEDARS School FRPL'!$C$4:$G$2348,3,FALSE)</f>
        <v>0.62660000000000005</v>
      </c>
      <c r="N1476" s="170"/>
      <c r="O1476" s="139"/>
    </row>
    <row r="1477" spans="1:15">
      <c r="A1477" s="78" t="s">
        <v>2249</v>
      </c>
      <c r="B1477" s="78" t="s">
        <v>2855</v>
      </c>
      <c r="C1477" s="3">
        <v>2909</v>
      </c>
      <c r="D1477" s="75" t="s">
        <v>137</v>
      </c>
      <c r="E1477" s="103">
        <v>333.91</v>
      </c>
      <c r="F1477" s="103">
        <v>0</v>
      </c>
      <c r="G1477" s="103">
        <v>0</v>
      </c>
      <c r="H1477" s="103">
        <v>0</v>
      </c>
      <c r="I1477" s="103">
        <v>0</v>
      </c>
      <c r="J1477" s="133">
        <f t="shared" si="25"/>
        <v>333.91</v>
      </c>
      <c r="K1477" s="138" t="str">
        <f>IFERROR(VLOOKUP(C1477,'CEDARS School FRPL'!$C$4:$H$2392, 6, FALSE), "No")</f>
        <v>Yes</v>
      </c>
      <c r="L1477" s="97">
        <f>VLOOKUP($C1477,'CEDARS School FRPL'!$C$4:$G$2348,3,FALSE)</f>
        <v>0.57709999999999995</v>
      </c>
      <c r="N1477" s="170"/>
      <c r="O1477" s="139"/>
    </row>
    <row r="1478" spans="1:15">
      <c r="A1478" s="78" t="s">
        <v>2249</v>
      </c>
      <c r="B1478" s="78" t="s">
        <v>2855</v>
      </c>
      <c r="C1478" s="3">
        <v>3079</v>
      </c>
      <c r="D1478" s="75" t="s">
        <v>138</v>
      </c>
      <c r="E1478" s="103">
        <v>353.45</v>
      </c>
      <c r="F1478" s="103">
        <v>0</v>
      </c>
      <c r="G1478" s="103">
        <v>0</v>
      </c>
      <c r="H1478" s="103">
        <v>0</v>
      </c>
      <c r="I1478" s="103">
        <v>0</v>
      </c>
      <c r="J1478" s="133">
        <f t="shared" si="25"/>
        <v>353.45</v>
      </c>
      <c r="K1478" s="138" t="str">
        <f>IFERROR(VLOOKUP(C1478,'CEDARS School FRPL'!$C$4:$H$2392, 6, FALSE), "No")</f>
        <v>Yes</v>
      </c>
      <c r="L1478" s="97">
        <f>VLOOKUP($C1478,'CEDARS School FRPL'!$C$4:$G$2348,3,FALSE)</f>
        <v>0.57350000000000001</v>
      </c>
      <c r="O1478" s="139"/>
    </row>
    <row r="1479" spans="1:15">
      <c r="A1479" s="78" t="s">
        <v>2249</v>
      </c>
      <c r="B1479" s="78" t="s">
        <v>2855</v>
      </c>
      <c r="C1479" s="3">
        <v>2368</v>
      </c>
      <c r="D1479" s="75" t="s">
        <v>77</v>
      </c>
      <c r="E1479" s="103">
        <v>248.26</v>
      </c>
      <c r="F1479" s="103">
        <v>0</v>
      </c>
      <c r="G1479" s="103">
        <v>0</v>
      </c>
      <c r="H1479" s="103">
        <v>0</v>
      </c>
      <c r="I1479" s="103">
        <v>0</v>
      </c>
      <c r="J1479" s="133">
        <f t="shared" si="25"/>
        <v>248.26</v>
      </c>
      <c r="K1479" s="138" t="str">
        <f>IFERROR(VLOOKUP(C1479,'CEDARS School FRPL'!$C$4:$H$2392, 6, FALSE), "No")</f>
        <v>Yes</v>
      </c>
      <c r="L1479" s="97">
        <f>VLOOKUP($C1479,'CEDARS School FRPL'!$C$4:$G$2348,3,FALSE)</f>
        <v>0.62129999999999996</v>
      </c>
      <c r="N1479" s="170"/>
      <c r="O1479" s="139"/>
    </row>
    <row r="1480" spans="1:15">
      <c r="A1480" s="78" t="s">
        <v>2249</v>
      </c>
      <c r="B1480" s="78" t="s">
        <v>2855</v>
      </c>
      <c r="C1480" s="3">
        <v>4003</v>
      </c>
      <c r="D1480" s="75" t="s">
        <v>140</v>
      </c>
      <c r="E1480" s="103">
        <v>72.59</v>
      </c>
      <c r="F1480" s="103">
        <v>0</v>
      </c>
      <c r="G1480" s="103">
        <v>1.27</v>
      </c>
      <c r="H1480" s="103">
        <v>0</v>
      </c>
      <c r="I1480" s="103">
        <v>0</v>
      </c>
      <c r="J1480" s="133">
        <f t="shared" si="25"/>
        <v>73.86</v>
      </c>
      <c r="K1480" s="138" t="str">
        <f>IFERROR(VLOOKUP(C1480,'CEDARS School FRPL'!$C$4:$H$2392, 6, FALSE), "No")</f>
        <v>Yes</v>
      </c>
      <c r="L1480" s="97">
        <f>VLOOKUP($C1480,'CEDARS School FRPL'!$C$4:$G$2348,3,FALSE)</f>
        <v>0.75190000000000001</v>
      </c>
      <c r="N1480" s="170"/>
      <c r="O1480" s="139"/>
    </row>
    <row r="1481" spans="1:15">
      <c r="A1481" s="78" t="s">
        <v>2249</v>
      </c>
      <c r="B1481" s="78" t="s">
        <v>2855</v>
      </c>
      <c r="C1481" s="3">
        <v>2908</v>
      </c>
      <c r="D1481" s="75" t="s">
        <v>136</v>
      </c>
      <c r="E1481" s="103">
        <v>825.44</v>
      </c>
      <c r="F1481" s="103">
        <v>0</v>
      </c>
      <c r="G1481" s="103">
        <v>93.759999999999991</v>
      </c>
      <c r="H1481" s="103">
        <v>0</v>
      </c>
      <c r="I1481" s="103">
        <v>0</v>
      </c>
      <c r="J1481" s="133">
        <f t="shared" si="25"/>
        <v>919.2</v>
      </c>
      <c r="K1481" s="138" t="str">
        <f>IFERROR(VLOOKUP(C1481,'CEDARS School FRPL'!$C$4:$H$2392, 6, FALSE), "No")</f>
        <v>Yes</v>
      </c>
      <c r="L1481" s="97">
        <f>VLOOKUP($C1481,'CEDARS School FRPL'!$C$4:$G$2348,3,FALSE)</f>
        <v>0.51100000000000001</v>
      </c>
      <c r="N1481" s="170"/>
      <c r="O1481" s="139"/>
    </row>
    <row r="1482" spans="1:15">
      <c r="A1482" s="78" t="s">
        <v>2249</v>
      </c>
      <c r="B1482" s="78" t="s">
        <v>2855</v>
      </c>
      <c r="C1482" s="3">
        <v>5115</v>
      </c>
      <c r="D1482" s="75" t="s">
        <v>142</v>
      </c>
      <c r="E1482" s="103">
        <v>406.68</v>
      </c>
      <c r="F1482" s="103">
        <v>15.86</v>
      </c>
      <c r="G1482" s="103">
        <v>0</v>
      </c>
      <c r="H1482" s="103">
        <v>0</v>
      </c>
      <c r="I1482" s="103">
        <v>0</v>
      </c>
      <c r="J1482" s="133">
        <f t="shared" si="25"/>
        <v>422.54</v>
      </c>
      <c r="K1482" s="138" t="str">
        <f>IFERROR(VLOOKUP(C1482,'CEDARS School FRPL'!$C$4:$H$2392, 6, FALSE), "No")</f>
        <v>Yes</v>
      </c>
      <c r="L1482" s="97">
        <f>VLOOKUP($C1482,'CEDARS School FRPL'!$C$4:$G$2348,3,FALSE)</f>
        <v>0.60140000000000005</v>
      </c>
      <c r="N1482" s="170"/>
      <c r="O1482" s="139"/>
    </row>
    <row r="1483" spans="1:15">
      <c r="A1483" s="78" t="s">
        <v>2249</v>
      </c>
      <c r="B1483" s="78" t="s">
        <v>2855</v>
      </c>
      <c r="C1483" s="3">
        <v>5611</v>
      </c>
      <c r="D1483" s="75" t="s">
        <v>3072</v>
      </c>
      <c r="E1483" s="103">
        <v>253.8</v>
      </c>
      <c r="F1483" s="103">
        <v>0</v>
      </c>
      <c r="G1483" s="103">
        <v>8.8699999999999992</v>
      </c>
      <c r="H1483" s="103">
        <v>0</v>
      </c>
      <c r="I1483" s="103">
        <v>0</v>
      </c>
      <c r="J1483" s="133">
        <f t="shared" si="25"/>
        <v>262.67</v>
      </c>
      <c r="K1483" s="138" t="str">
        <f>IFERROR(VLOOKUP(C1483,'CEDARS School FRPL'!$C$4:$H$2392, 6, FALSE), "No")</f>
        <v>Yes</v>
      </c>
      <c r="L1483" s="97">
        <f>VLOOKUP($C1483,'CEDARS School FRPL'!$C$4:$G$2348,3,FALSE)</f>
        <v>0.63109999999999999</v>
      </c>
      <c r="N1483" s="170"/>
      <c r="O1483" s="139"/>
    </row>
    <row r="1484" spans="1:15">
      <c r="A1484" t="s">
        <v>2249</v>
      </c>
      <c r="B1484" s="78" t="s">
        <v>2855</v>
      </c>
      <c r="C1484" s="3">
        <v>1897</v>
      </c>
      <c r="D1484" s="75" t="s">
        <v>135</v>
      </c>
      <c r="E1484" s="103">
        <v>0</v>
      </c>
      <c r="F1484" s="103">
        <v>0</v>
      </c>
      <c r="G1484" s="103">
        <v>0</v>
      </c>
      <c r="H1484" s="103">
        <v>0</v>
      </c>
      <c r="I1484" s="103">
        <v>0</v>
      </c>
      <c r="J1484" s="133">
        <f t="shared" si="25"/>
        <v>0</v>
      </c>
      <c r="K1484" s="138" t="str">
        <f>IFERROR(VLOOKUP(C1484,'CEDARS School FRPL'!$C$4:$H$2392, 6, FALSE), "No")</f>
        <v>No</v>
      </c>
      <c r="L1484" s="97">
        <f>VLOOKUP($C1484,'CEDARS School FRPL'!$C$4:$G$2348,3,FALSE)</f>
        <v>0.1041</v>
      </c>
      <c r="N1484" s="170"/>
      <c r="O1484" s="139"/>
    </row>
    <row r="1485" spans="1:15">
      <c r="A1485" s="78" t="s">
        <v>2249</v>
      </c>
      <c r="B1485" s="78" t="s">
        <v>2855</v>
      </c>
      <c r="C1485" s="3">
        <v>3318</v>
      </c>
      <c r="D1485" s="75" t="s">
        <v>139</v>
      </c>
      <c r="E1485" s="103">
        <v>485.72</v>
      </c>
      <c r="F1485" s="103">
        <v>0</v>
      </c>
      <c r="G1485" s="103">
        <v>0</v>
      </c>
      <c r="H1485" s="103">
        <v>0</v>
      </c>
      <c r="I1485" s="103">
        <v>0</v>
      </c>
      <c r="J1485" s="133">
        <f t="shared" si="25"/>
        <v>485.72</v>
      </c>
      <c r="K1485" s="138" t="str">
        <f>IFERROR(VLOOKUP(C1485,'CEDARS School FRPL'!$C$4:$H$2392, 6, FALSE), "No")</f>
        <v>Yes</v>
      </c>
      <c r="L1485" s="97">
        <f>VLOOKUP($C1485,'CEDARS School FRPL'!$C$4:$G$2348,3,FALSE)</f>
        <v>0.57779999999999998</v>
      </c>
      <c r="N1485" s="170"/>
      <c r="O1485" s="139"/>
    </row>
    <row r="1486" spans="1:15">
      <c r="A1486" s="78" t="s">
        <v>2318</v>
      </c>
      <c r="B1486" s="78" t="s">
        <v>2856</v>
      </c>
      <c r="C1486" s="3">
        <v>4475</v>
      </c>
      <c r="D1486" s="75" t="s">
        <v>543</v>
      </c>
      <c r="E1486" s="103">
        <v>225.24</v>
      </c>
      <c r="F1486" s="103">
        <v>0</v>
      </c>
      <c r="G1486" s="103">
        <v>0</v>
      </c>
      <c r="H1486" s="103">
        <v>0</v>
      </c>
      <c r="I1486" s="103">
        <v>0</v>
      </c>
      <c r="J1486" s="133">
        <f t="shared" si="25"/>
        <v>225.24</v>
      </c>
      <c r="K1486" s="138" t="str">
        <f>IFERROR(VLOOKUP(C1486,'CEDARS School FRPL'!$C$4:$H$2392, 6, FALSE), "No")</f>
        <v>No</v>
      </c>
      <c r="L1486" s="97">
        <f>VLOOKUP($C1486,'CEDARS School FRPL'!$C$4:$G$2348,3,FALSE)</f>
        <v>0.45200000000000001</v>
      </c>
      <c r="N1486" s="170"/>
      <c r="O1486" s="139"/>
    </row>
    <row r="1487" spans="1:15">
      <c r="A1487" s="78" t="s">
        <v>2318</v>
      </c>
      <c r="B1487" s="78" t="s">
        <v>2856</v>
      </c>
      <c r="C1487" s="3">
        <v>1798</v>
      </c>
      <c r="D1487" s="75" t="s">
        <v>541</v>
      </c>
      <c r="E1487" s="103">
        <v>132.84</v>
      </c>
      <c r="F1487" s="103">
        <v>0</v>
      </c>
      <c r="G1487" s="103">
        <v>1.1300000000000001</v>
      </c>
      <c r="H1487" s="103">
        <v>0</v>
      </c>
      <c r="I1487" s="103">
        <v>0</v>
      </c>
      <c r="J1487" s="133">
        <f t="shared" si="25"/>
        <v>133.97</v>
      </c>
      <c r="K1487" s="138" t="str">
        <f>IFERROR(VLOOKUP(C1487,'CEDARS School FRPL'!$C$4:$H$2392, 6, FALSE), "No")</f>
        <v>Yes</v>
      </c>
      <c r="L1487" s="97">
        <f>VLOOKUP($C1487,'CEDARS School FRPL'!$C$4:$G$2348,3,FALSE)</f>
        <v>0.53710000000000002</v>
      </c>
      <c r="N1487" s="170"/>
      <c r="O1487" s="139"/>
    </row>
    <row r="1488" spans="1:15">
      <c r="A1488" s="78" t="s">
        <v>2318</v>
      </c>
      <c r="B1488" s="78" t="s">
        <v>2856</v>
      </c>
      <c r="C1488" s="3">
        <v>2503</v>
      </c>
      <c r="D1488" s="75" t="s">
        <v>542</v>
      </c>
      <c r="E1488" s="103">
        <v>323.75</v>
      </c>
      <c r="F1488" s="103">
        <v>0</v>
      </c>
      <c r="G1488" s="103">
        <v>32.04</v>
      </c>
      <c r="H1488" s="103">
        <v>0</v>
      </c>
      <c r="I1488" s="103">
        <v>0</v>
      </c>
      <c r="J1488" s="133">
        <f t="shared" si="25"/>
        <v>355.79</v>
      </c>
      <c r="K1488" s="138" t="str">
        <f>IFERROR(VLOOKUP(C1488,'CEDARS School FRPL'!$C$4:$H$2392, 6, FALSE), "No")</f>
        <v>No</v>
      </c>
      <c r="L1488" s="97">
        <f>VLOOKUP($C1488,'CEDARS School FRPL'!$C$4:$G$2348,3,FALSE)</f>
        <v>0.4224</v>
      </c>
      <c r="N1488" s="170"/>
      <c r="O1488" s="139"/>
    </row>
    <row r="1489" spans="1:15">
      <c r="A1489" s="78" t="s">
        <v>2318</v>
      </c>
      <c r="B1489" s="78" t="s">
        <v>2856</v>
      </c>
      <c r="C1489" s="3">
        <v>3094</v>
      </c>
      <c r="D1489" s="75" t="s">
        <v>2857</v>
      </c>
      <c r="E1489" s="103">
        <v>441.91</v>
      </c>
      <c r="F1489" s="103">
        <v>28.14</v>
      </c>
      <c r="G1489" s="103">
        <v>0</v>
      </c>
      <c r="H1489" s="103">
        <v>0</v>
      </c>
      <c r="I1489" s="103">
        <v>0</v>
      </c>
      <c r="J1489" s="133">
        <f t="shared" si="25"/>
        <v>470.05</v>
      </c>
      <c r="K1489" s="138" t="str">
        <f>IFERROR(VLOOKUP(C1489,'CEDARS School FRPL'!$C$4:$H$2392, 6, FALSE), "No")</f>
        <v>Yes</v>
      </c>
      <c r="L1489" s="97">
        <f>VLOOKUP($C1489,'CEDARS School FRPL'!$C$4:$G$2348,3,FALSE)</f>
        <v>0.43409999999999999</v>
      </c>
      <c r="N1489" s="170"/>
      <c r="O1489" s="139"/>
    </row>
    <row r="1490" spans="1:15">
      <c r="A1490" s="78" t="s">
        <v>2496</v>
      </c>
      <c r="B1490" s="78" t="s">
        <v>2858</v>
      </c>
      <c r="C1490" s="3">
        <v>3574</v>
      </c>
      <c r="D1490" s="75" t="s">
        <v>2035</v>
      </c>
      <c r="E1490" s="103">
        <v>137.43</v>
      </c>
      <c r="F1490" s="103">
        <v>0</v>
      </c>
      <c r="G1490" s="103">
        <v>0</v>
      </c>
      <c r="H1490" s="103">
        <v>0</v>
      </c>
      <c r="I1490" s="103">
        <v>0</v>
      </c>
      <c r="J1490" s="133">
        <f t="shared" si="25"/>
        <v>137.43</v>
      </c>
      <c r="K1490" s="138" t="str">
        <f>IFERROR(VLOOKUP(C1490,'CEDARS School FRPL'!$C$4:$H$2392, 6, FALSE), "No")</f>
        <v>Yes</v>
      </c>
      <c r="L1490" s="97">
        <f>VLOOKUP($C1490,'CEDARS School FRPL'!$C$4:$G$2348,3,FALSE)</f>
        <v>0.68140000000000001</v>
      </c>
      <c r="N1490" s="170"/>
      <c r="O1490" s="139"/>
    </row>
    <row r="1491" spans="1:15">
      <c r="A1491" s="78" t="s">
        <v>2496</v>
      </c>
      <c r="B1491" s="78" t="s">
        <v>2858</v>
      </c>
      <c r="C1491" s="3">
        <v>3575</v>
      </c>
      <c r="D1491" s="75" t="s">
        <v>2036</v>
      </c>
      <c r="E1491" s="103">
        <v>68.239999999999995</v>
      </c>
      <c r="F1491" s="103">
        <v>0</v>
      </c>
      <c r="G1491" s="103">
        <v>0</v>
      </c>
      <c r="H1491" s="103">
        <v>0</v>
      </c>
      <c r="I1491" s="103">
        <v>0</v>
      </c>
      <c r="J1491" s="133">
        <f t="shared" si="25"/>
        <v>68.239999999999995</v>
      </c>
      <c r="K1491" s="138" t="str">
        <f>IFERROR(VLOOKUP(C1491,'CEDARS School FRPL'!$C$4:$H$2392, 6, FALSE), "No")</f>
        <v>Yes</v>
      </c>
      <c r="L1491" s="97">
        <f>VLOOKUP($C1491,'CEDARS School FRPL'!$C$4:$G$2348,3,FALSE)</f>
        <v>0.75149999999999995</v>
      </c>
      <c r="N1491" s="170"/>
      <c r="O1491" s="139"/>
    </row>
    <row r="1492" spans="1:15">
      <c r="A1492" s="78" t="s">
        <v>2496</v>
      </c>
      <c r="B1492" s="78" t="s">
        <v>2858</v>
      </c>
      <c r="C1492" s="3">
        <v>5687</v>
      </c>
      <c r="D1492" s="75" t="s">
        <v>3193</v>
      </c>
      <c r="E1492" s="103">
        <v>53.12</v>
      </c>
      <c r="F1492" s="103">
        <v>0</v>
      </c>
      <c r="G1492" s="103">
        <v>0</v>
      </c>
      <c r="H1492" s="103">
        <v>0</v>
      </c>
      <c r="I1492" s="103">
        <v>0</v>
      </c>
      <c r="J1492" s="133">
        <f t="shared" si="25"/>
        <v>53.12</v>
      </c>
      <c r="K1492" s="138" t="str">
        <f>IFERROR(VLOOKUP(C1492,'CEDARS School FRPL'!$C$4:$H$2392, 6, FALSE), "No")</f>
        <v>Yes</v>
      </c>
      <c r="L1492" s="97">
        <f>VLOOKUP($C1492,'CEDARS School FRPL'!$C$4:$G$2348,3,FALSE)</f>
        <v>0.74809999999999999</v>
      </c>
      <c r="N1492" s="170"/>
      <c r="O1492" s="139"/>
    </row>
    <row r="1493" spans="1:15">
      <c r="A1493" s="78" t="s">
        <v>2468</v>
      </c>
      <c r="B1493" s="78" t="s">
        <v>2859</v>
      </c>
      <c r="C1493" s="3">
        <v>5339</v>
      </c>
      <c r="D1493" s="75" t="s">
        <v>3073</v>
      </c>
      <c r="E1493" s="103">
        <v>420.86</v>
      </c>
      <c r="F1493" s="103">
        <v>0</v>
      </c>
      <c r="G1493" s="103">
        <v>14.110000000000001</v>
      </c>
      <c r="H1493" s="103">
        <v>0.71</v>
      </c>
      <c r="I1493" s="103">
        <v>0</v>
      </c>
      <c r="J1493" s="133">
        <f t="shared" si="25"/>
        <v>435.68</v>
      </c>
      <c r="K1493" s="138" t="str">
        <f>IFERROR(VLOOKUP(C1493,'CEDARS School FRPL'!$C$4:$H$2392, 6, FALSE), "No")</f>
        <v>Yes</v>
      </c>
      <c r="L1493" s="97">
        <f>VLOOKUP($C1493,'CEDARS School FRPL'!$C$4:$G$2348,3,FALSE)</f>
        <v>0.52029999999999998</v>
      </c>
      <c r="N1493" s="170"/>
      <c r="O1493" s="139"/>
    </row>
    <row r="1494" spans="1:15">
      <c r="A1494" s="78" t="s">
        <v>2240</v>
      </c>
      <c r="B1494" s="78" t="s">
        <v>2860</v>
      </c>
      <c r="C1494" s="3">
        <v>2906</v>
      </c>
      <c r="D1494" s="75" t="s">
        <v>73</v>
      </c>
      <c r="E1494" s="103">
        <v>559.71</v>
      </c>
      <c r="F1494" s="103">
        <v>0</v>
      </c>
      <c r="G1494" s="103">
        <v>0</v>
      </c>
      <c r="H1494" s="103">
        <v>0</v>
      </c>
      <c r="I1494" s="103">
        <v>0</v>
      </c>
      <c r="J1494" s="133">
        <f t="shared" si="25"/>
        <v>559.71</v>
      </c>
      <c r="K1494" s="138" t="str">
        <f>IFERROR(VLOOKUP(C1494,'CEDARS School FRPL'!$C$4:$H$2392, 6, FALSE), "No")</f>
        <v>Yes</v>
      </c>
      <c r="L1494" s="97">
        <f>VLOOKUP($C1494,'CEDARS School FRPL'!$C$4:$G$2348,3,FALSE)</f>
        <v>0.78359999999999996</v>
      </c>
      <c r="N1494" s="170"/>
      <c r="O1494" s="139"/>
    </row>
    <row r="1495" spans="1:15">
      <c r="A1495" s="78" t="s">
        <v>2240</v>
      </c>
      <c r="B1495" s="78" t="s">
        <v>2860</v>
      </c>
      <c r="C1495" s="3">
        <v>2195</v>
      </c>
      <c r="D1495" s="75" t="s">
        <v>70</v>
      </c>
      <c r="E1495" s="103">
        <v>358.59</v>
      </c>
      <c r="F1495" s="103">
        <v>18</v>
      </c>
      <c r="G1495" s="103">
        <v>0</v>
      </c>
      <c r="H1495" s="103">
        <v>0</v>
      </c>
      <c r="I1495" s="103">
        <v>0</v>
      </c>
      <c r="J1495" s="133">
        <f t="shared" si="25"/>
        <v>376.59</v>
      </c>
      <c r="K1495" s="138" t="str">
        <f>IFERROR(VLOOKUP(C1495,'CEDARS School FRPL'!$C$4:$H$2392, 6, FALSE), "No")</f>
        <v>Yes</v>
      </c>
      <c r="L1495" s="97">
        <f>VLOOKUP($C1495,'CEDARS School FRPL'!$C$4:$G$2348,3,FALSE)</f>
        <v>0.71530000000000005</v>
      </c>
      <c r="N1495" s="170"/>
      <c r="O1495" s="139"/>
    </row>
    <row r="1496" spans="1:15">
      <c r="A1496" s="78" t="s">
        <v>2240</v>
      </c>
      <c r="B1496" s="78" t="s">
        <v>2860</v>
      </c>
      <c r="C1496" s="3">
        <v>3316</v>
      </c>
      <c r="D1496" s="75" t="s">
        <v>74</v>
      </c>
      <c r="E1496" s="103">
        <v>382.45</v>
      </c>
      <c r="F1496" s="103">
        <v>0</v>
      </c>
      <c r="G1496" s="103">
        <v>0</v>
      </c>
      <c r="H1496" s="103">
        <v>0</v>
      </c>
      <c r="I1496" s="103">
        <v>0</v>
      </c>
      <c r="J1496" s="133">
        <f t="shared" si="25"/>
        <v>382.45</v>
      </c>
      <c r="K1496" s="138" t="str">
        <f>IFERROR(VLOOKUP(C1496,'CEDARS School FRPL'!$C$4:$H$2392, 6, FALSE), "No")</f>
        <v>Yes</v>
      </c>
      <c r="L1496" s="97">
        <f>VLOOKUP($C1496,'CEDARS School FRPL'!$C$4:$G$2348,3,FALSE)</f>
        <v>0.7792</v>
      </c>
      <c r="N1496" s="170"/>
      <c r="O1496" s="139"/>
    </row>
    <row r="1497" spans="1:15">
      <c r="A1497" s="78" t="s">
        <v>2240</v>
      </c>
      <c r="B1497" s="78" t="s">
        <v>2860</v>
      </c>
      <c r="C1497" s="3">
        <v>2508</v>
      </c>
      <c r="D1497" s="75" t="s">
        <v>71</v>
      </c>
      <c r="E1497" s="103">
        <v>782.68</v>
      </c>
      <c r="F1497" s="103">
        <v>0</v>
      </c>
      <c r="G1497" s="103">
        <v>48.769999999999996</v>
      </c>
      <c r="H1497" s="103">
        <v>0</v>
      </c>
      <c r="I1497" s="103">
        <v>0</v>
      </c>
      <c r="J1497" s="133">
        <f t="shared" si="25"/>
        <v>831.44999999999993</v>
      </c>
      <c r="K1497" s="138" t="str">
        <f>IFERROR(VLOOKUP(C1497,'CEDARS School FRPL'!$C$4:$H$2392, 6, FALSE), "No")</f>
        <v>Yes</v>
      </c>
      <c r="L1497" s="97">
        <f>VLOOKUP($C1497,'CEDARS School FRPL'!$C$4:$G$2348,3,FALSE)</f>
        <v>0.74229999999999996</v>
      </c>
      <c r="N1497" s="170"/>
      <c r="O1497" s="139"/>
    </row>
    <row r="1498" spans="1:15">
      <c r="A1498" t="s">
        <v>2240</v>
      </c>
      <c r="B1498" s="78" t="s">
        <v>2860</v>
      </c>
      <c r="C1498" s="3">
        <v>5537</v>
      </c>
      <c r="D1498" s="75" t="s">
        <v>3074</v>
      </c>
      <c r="E1498" s="103">
        <v>0</v>
      </c>
      <c r="F1498" s="103">
        <v>0</v>
      </c>
      <c r="G1498" s="103">
        <v>0</v>
      </c>
      <c r="H1498" s="103">
        <v>37.57</v>
      </c>
      <c r="I1498" s="103">
        <v>0</v>
      </c>
      <c r="J1498" s="133">
        <f t="shared" si="25"/>
        <v>37.57</v>
      </c>
      <c r="K1498" s="138" t="str">
        <f>IFERROR(VLOOKUP(C1498,'CEDARS School FRPL'!$C$4:$H$2392, 6, FALSE), "No")</f>
        <v>Yes</v>
      </c>
      <c r="L1498" s="97">
        <f>VLOOKUP($C1498,'CEDARS School FRPL'!$C$4:$G$2348,3,FALSE)</f>
        <v>0.88970000000000005</v>
      </c>
      <c r="N1498" s="170"/>
      <c r="O1498" s="139"/>
    </row>
    <row r="1499" spans="1:15">
      <c r="A1499" s="78" t="s">
        <v>2240</v>
      </c>
      <c r="B1499" s="78" t="s">
        <v>2860</v>
      </c>
      <c r="C1499" s="3">
        <v>2905</v>
      </c>
      <c r="D1499" s="75" t="s">
        <v>72</v>
      </c>
      <c r="E1499" s="103">
        <v>221.04</v>
      </c>
      <c r="F1499" s="103">
        <v>17</v>
      </c>
      <c r="G1499" s="103">
        <v>0</v>
      </c>
      <c r="H1499" s="103">
        <v>0</v>
      </c>
      <c r="I1499" s="103">
        <v>0</v>
      </c>
      <c r="J1499" s="133">
        <f t="shared" si="25"/>
        <v>238.04</v>
      </c>
      <c r="K1499" s="138" t="str">
        <f>IFERROR(VLOOKUP(C1499,'CEDARS School FRPL'!$C$4:$H$2392, 6, FALSE), "No")</f>
        <v>Yes</v>
      </c>
      <c r="L1499" s="97">
        <f>VLOOKUP($C1499,'CEDARS School FRPL'!$C$4:$G$2348,3,FALSE)</f>
        <v>0.73939999999999995</v>
      </c>
      <c r="N1499" s="170"/>
      <c r="O1499" s="139"/>
    </row>
    <row r="1500" spans="1:15">
      <c r="A1500" s="78" t="s">
        <v>2508</v>
      </c>
      <c r="B1500" s="78" t="s">
        <v>2861</v>
      </c>
      <c r="C1500" s="3">
        <v>2587</v>
      </c>
      <c r="D1500" s="75" t="s">
        <v>137</v>
      </c>
      <c r="E1500" s="103">
        <v>251.89</v>
      </c>
      <c r="F1500" s="103">
        <v>0</v>
      </c>
      <c r="G1500" s="103">
        <v>0</v>
      </c>
      <c r="H1500" s="103">
        <v>0</v>
      </c>
      <c r="I1500" s="103">
        <v>0</v>
      </c>
      <c r="J1500" s="133">
        <f t="shared" si="25"/>
        <v>251.89</v>
      </c>
      <c r="K1500" s="138" t="str">
        <f>IFERROR(VLOOKUP(C1500,'CEDARS School FRPL'!$C$4:$H$2392, 6, FALSE), "No")</f>
        <v>No</v>
      </c>
      <c r="L1500" s="97">
        <f>VLOOKUP($C1500,'CEDARS School FRPL'!$C$4:$G$2348,3,FALSE)</f>
        <v>0.26190000000000002</v>
      </c>
      <c r="N1500" s="170"/>
      <c r="O1500" s="139"/>
    </row>
    <row r="1501" spans="1:15">
      <c r="A1501" s="78" t="s">
        <v>2508</v>
      </c>
      <c r="B1501" s="78" t="s">
        <v>2861</v>
      </c>
      <c r="C1501" s="3">
        <v>3203</v>
      </c>
      <c r="D1501" s="75" t="s">
        <v>77</v>
      </c>
      <c r="E1501" s="103">
        <v>309.02</v>
      </c>
      <c r="F1501" s="103">
        <v>0</v>
      </c>
      <c r="G1501" s="103">
        <v>0</v>
      </c>
      <c r="H1501" s="103">
        <v>0</v>
      </c>
      <c r="I1501" s="103">
        <v>0</v>
      </c>
      <c r="J1501" s="133">
        <f t="shared" si="25"/>
        <v>309.02</v>
      </c>
      <c r="K1501" s="138" t="str">
        <f>IFERROR(VLOOKUP(C1501,'CEDARS School FRPL'!$C$4:$H$2392, 6, FALSE), "No")</f>
        <v>Yes</v>
      </c>
      <c r="L1501" s="97">
        <f>VLOOKUP($C1501,'CEDARS School FRPL'!$C$4:$G$2348,3,FALSE)</f>
        <v>0.54220000000000002</v>
      </c>
      <c r="N1501" s="170"/>
      <c r="O1501" s="139"/>
    </row>
    <row r="1502" spans="1:15">
      <c r="A1502" s="78" t="s">
        <v>2508</v>
      </c>
      <c r="B1502" s="78" t="s">
        <v>2861</v>
      </c>
      <c r="C1502" s="3">
        <v>5574</v>
      </c>
      <c r="D1502" s="75" t="s">
        <v>3075</v>
      </c>
      <c r="E1502" s="103">
        <v>336.43</v>
      </c>
      <c r="F1502" s="103">
        <v>0</v>
      </c>
      <c r="G1502" s="103">
        <v>0</v>
      </c>
      <c r="H1502" s="103">
        <v>0</v>
      </c>
      <c r="I1502" s="103">
        <v>0</v>
      </c>
      <c r="J1502" s="133">
        <f t="shared" si="25"/>
        <v>336.43</v>
      </c>
      <c r="K1502" s="138" t="str">
        <f>IFERROR(VLOOKUP(C1502,'CEDARS School FRPL'!$C$4:$H$2392, 6, FALSE), "No")</f>
        <v>No</v>
      </c>
      <c r="L1502" s="97">
        <f>VLOOKUP($C1502,'CEDARS School FRPL'!$C$4:$G$2348,3,FALSE)</f>
        <v>0.47589999999999999</v>
      </c>
      <c r="N1502" s="170"/>
      <c r="O1502" s="139"/>
    </row>
    <row r="1503" spans="1:15">
      <c r="A1503" s="78" t="s">
        <v>2508</v>
      </c>
      <c r="B1503" s="78" t="s">
        <v>2861</v>
      </c>
      <c r="C1503" s="3">
        <v>3419</v>
      </c>
      <c r="D1503" s="75" t="s">
        <v>23</v>
      </c>
      <c r="E1503" s="103">
        <v>614.45000000000005</v>
      </c>
      <c r="F1503" s="103">
        <v>0</v>
      </c>
      <c r="G1503" s="103">
        <v>0</v>
      </c>
      <c r="H1503" s="103">
        <v>0</v>
      </c>
      <c r="I1503" s="103">
        <v>0</v>
      </c>
      <c r="J1503" s="133">
        <f t="shared" si="25"/>
        <v>614.45000000000005</v>
      </c>
      <c r="K1503" s="138" t="str">
        <f>IFERROR(VLOOKUP(C1503,'CEDARS School FRPL'!$C$4:$H$2392, 6, FALSE), "No")</f>
        <v>No</v>
      </c>
      <c r="L1503" s="97">
        <f>VLOOKUP($C1503,'CEDARS School FRPL'!$C$4:$G$2348,3,FALSE)</f>
        <v>0.3377</v>
      </c>
      <c r="N1503" s="170"/>
      <c r="O1503" s="139"/>
    </row>
    <row r="1504" spans="1:15">
      <c r="A1504" s="78" t="s">
        <v>2508</v>
      </c>
      <c r="B1504" s="78" t="s">
        <v>2861</v>
      </c>
      <c r="C1504" s="3">
        <v>2499</v>
      </c>
      <c r="D1504" s="75" t="s">
        <v>2112</v>
      </c>
      <c r="E1504" s="103">
        <v>781.01</v>
      </c>
      <c r="F1504" s="103">
        <v>0</v>
      </c>
      <c r="G1504" s="103">
        <v>45.419999999999995</v>
      </c>
      <c r="H1504" s="103">
        <v>2.14</v>
      </c>
      <c r="I1504" s="103">
        <v>0</v>
      </c>
      <c r="J1504" s="133">
        <f t="shared" si="25"/>
        <v>828.56999999999994</v>
      </c>
      <c r="K1504" s="138" t="str">
        <f>IFERROR(VLOOKUP(C1504,'CEDARS School FRPL'!$C$4:$H$2392, 6, FALSE), "No")</f>
        <v>No</v>
      </c>
      <c r="L1504" s="97">
        <f>VLOOKUP($C1504,'CEDARS School FRPL'!$C$4:$G$2348,3,FALSE)</f>
        <v>0.29320000000000002</v>
      </c>
      <c r="N1504" s="170"/>
      <c r="O1504" s="139"/>
    </row>
    <row r="1505" spans="1:15">
      <c r="A1505" s="78" t="s">
        <v>2508</v>
      </c>
      <c r="B1505" s="78" t="s">
        <v>2861</v>
      </c>
      <c r="C1505" s="3">
        <v>3614</v>
      </c>
      <c r="D1505" s="75" t="s">
        <v>1676</v>
      </c>
      <c r="E1505" s="103">
        <v>278.14</v>
      </c>
      <c r="F1505" s="103">
        <v>0</v>
      </c>
      <c r="G1505" s="103">
        <v>0</v>
      </c>
      <c r="H1505" s="103">
        <v>0</v>
      </c>
      <c r="I1505" s="103">
        <v>0</v>
      </c>
      <c r="J1505" s="133">
        <f t="shared" si="25"/>
        <v>278.14</v>
      </c>
      <c r="K1505" s="138" t="str">
        <f>IFERROR(VLOOKUP(C1505,'CEDARS School FRPL'!$C$4:$H$2392, 6, FALSE), "No")</f>
        <v>No</v>
      </c>
      <c r="L1505" s="97">
        <f>VLOOKUP($C1505,'CEDARS School FRPL'!$C$4:$G$2348,3,FALSE)</f>
        <v>0.18160000000000001</v>
      </c>
      <c r="N1505" s="170"/>
      <c r="O1505" s="139"/>
    </row>
    <row r="1506" spans="1:15">
      <c r="A1506" s="78" t="s">
        <v>3114</v>
      </c>
      <c r="B1506" s="78" t="s">
        <v>3194</v>
      </c>
      <c r="C1506" s="3">
        <v>5659</v>
      </c>
      <c r="D1506" s="75" t="s">
        <v>3115</v>
      </c>
      <c r="E1506" s="103">
        <v>110.57</v>
      </c>
      <c r="F1506" s="103">
        <v>0</v>
      </c>
      <c r="G1506" s="103">
        <v>0</v>
      </c>
      <c r="H1506" s="103">
        <v>0</v>
      </c>
      <c r="I1506" s="103">
        <v>0</v>
      </c>
      <c r="J1506" s="133">
        <f t="shared" si="25"/>
        <v>110.57</v>
      </c>
      <c r="K1506" s="138" t="str">
        <f>IFERROR(VLOOKUP(C1506,'CEDARS School FRPL'!$C$4:$H$2392, 6, FALSE), "No")</f>
        <v>No</v>
      </c>
      <c r="L1506" s="97">
        <f>VLOOKUP($C1506,'CEDARS School FRPL'!$C$4:$G$2348,3,FALSE)</f>
        <v>0.28089999999999998</v>
      </c>
      <c r="N1506" s="170"/>
      <c r="O1506" s="139"/>
    </row>
    <row r="1507" spans="1:15">
      <c r="A1507" s="78" t="s">
        <v>2409</v>
      </c>
      <c r="B1507" s="78" t="s">
        <v>2862</v>
      </c>
      <c r="C1507" s="3">
        <v>3447</v>
      </c>
      <c r="D1507" s="75" t="s">
        <v>1296</v>
      </c>
      <c r="E1507" s="103">
        <v>704.77</v>
      </c>
      <c r="F1507" s="103">
        <v>0</v>
      </c>
      <c r="G1507" s="103">
        <v>0</v>
      </c>
      <c r="H1507" s="103">
        <v>0</v>
      </c>
      <c r="I1507" s="103">
        <v>0</v>
      </c>
      <c r="J1507" s="133">
        <f t="shared" si="25"/>
        <v>704.77</v>
      </c>
      <c r="K1507" s="138" t="str">
        <f>IFERROR(VLOOKUP(C1507,'CEDARS School FRPL'!$C$4:$H$2392, 6, FALSE), "No")</f>
        <v>No</v>
      </c>
      <c r="L1507" s="97">
        <f>VLOOKUP($C1507,'CEDARS School FRPL'!$C$4:$G$2348,3,FALSE)</f>
        <v>0.41420000000000001</v>
      </c>
      <c r="N1507" s="170"/>
      <c r="O1507" s="139"/>
    </row>
    <row r="1508" spans="1:15">
      <c r="A1508" s="78" t="s">
        <v>2409</v>
      </c>
      <c r="B1508" s="78" t="s">
        <v>2862</v>
      </c>
      <c r="C1508" s="3">
        <v>3750</v>
      </c>
      <c r="D1508" s="75" t="s">
        <v>1301</v>
      </c>
      <c r="E1508" s="103">
        <v>854.41</v>
      </c>
      <c r="F1508" s="103">
        <v>0</v>
      </c>
      <c r="G1508" s="103">
        <v>0</v>
      </c>
      <c r="H1508" s="103">
        <v>0</v>
      </c>
      <c r="I1508" s="103">
        <v>0</v>
      </c>
      <c r="J1508" s="133">
        <f t="shared" si="25"/>
        <v>854.41</v>
      </c>
      <c r="K1508" s="138" t="str">
        <f>IFERROR(VLOOKUP(C1508,'CEDARS School FRPL'!$C$4:$H$2392, 6, FALSE), "No")</f>
        <v>No</v>
      </c>
      <c r="L1508" s="97">
        <f>VLOOKUP($C1508,'CEDARS School FRPL'!$C$4:$G$2348,3,FALSE)</f>
        <v>0.47220000000000001</v>
      </c>
      <c r="N1508" s="170"/>
      <c r="O1508" s="139"/>
    </row>
    <row r="1509" spans="1:15">
      <c r="A1509" s="78" t="s">
        <v>2409</v>
      </c>
      <c r="B1509" s="78" t="s">
        <v>2862</v>
      </c>
      <c r="C1509" s="3">
        <v>4361</v>
      </c>
      <c r="D1509" s="75" t="s">
        <v>1307</v>
      </c>
      <c r="E1509" s="103">
        <v>547.59</v>
      </c>
      <c r="F1509" s="103">
        <v>0</v>
      </c>
      <c r="G1509" s="103">
        <v>0</v>
      </c>
      <c r="H1509" s="103">
        <v>0</v>
      </c>
      <c r="I1509" s="103">
        <v>0</v>
      </c>
      <c r="J1509" s="133">
        <f t="shared" si="25"/>
        <v>547.59</v>
      </c>
      <c r="K1509" s="138" t="str">
        <f>IFERROR(VLOOKUP(C1509,'CEDARS School FRPL'!$C$4:$H$2392, 6, FALSE), "No")</f>
        <v>No</v>
      </c>
      <c r="L1509" s="97">
        <f>VLOOKUP($C1509,'CEDARS School FRPL'!$C$4:$G$2348,3,FALSE)</f>
        <v>0.36699999999999999</v>
      </c>
      <c r="N1509" s="170"/>
      <c r="O1509" s="139"/>
    </row>
    <row r="1510" spans="1:15">
      <c r="A1510" s="78" t="s">
        <v>2409</v>
      </c>
      <c r="B1510" s="78" t="s">
        <v>2862</v>
      </c>
      <c r="C1510" s="3">
        <v>5088</v>
      </c>
      <c r="D1510" s="75" t="s">
        <v>928</v>
      </c>
      <c r="E1510" s="103">
        <v>673.57</v>
      </c>
      <c r="F1510" s="103">
        <v>12.86</v>
      </c>
      <c r="G1510" s="103">
        <v>0</v>
      </c>
      <c r="H1510" s="103">
        <v>0</v>
      </c>
      <c r="I1510" s="103">
        <v>0</v>
      </c>
      <c r="J1510" s="133">
        <f t="shared" si="25"/>
        <v>686.43000000000006</v>
      </c>
      <c r="K1510" s="138" t="str">
        <f>IFERROR(VLOOKUP(C1510,'CEDARS School FRPL'!$C$4:$H$2392, 6, FALSE), "No")</f>
        <v>No</v>
      </c>
      <c r="L1510" s="97">
        <f>VLOOKUP($C1510,'CEDARS School FRPL'!$C$4:$G$2348,3,FALSE)</f>
        <v>0.4299</v>
      </c>
      <c r="N1510" s="170"/>
      <c r="O1510" s="139"/>
    </row>
    <row r="1511" spans="1:15">
      <c r="A1511" s="78" t="s">
        <v>2409</v>
      </c>
      <c r="B1511" s="78" t="s">
        <v>2862</v>
      </c>
      <c r="C1511" s="3">
        <v>5557</v>
      </c>
      <c r="D1511" s="75" t="s">
        <v>3076</v>
      </c>
      <c r="E1511" s="103">
        <v>889.59</v>
      </c>
      <c r="F1511" s="103">
        <v>12.43</v>
      </c>
      <c r="G1511" s="103">
        <v>0</v>
      </c>
      <c r="H1511" s="103">
        <v>0</v>
      </c>
      <c r="I1511" s="103">
        <v>0</v>
      </c>
      <c r="J1511" s="133">
        <f t="shared" si="25"/>
        <v>902.02</v>
      </c>
      <c r="K1511" s="138" t="str">
        <f>IFERROR(VLOOKUP(C1511,'CEDARS School FRPL'!$C$4:$H$2392, 6, FALSE), "No")</f>
        <v>No</v>
      </c>
      <c r="L1511" s="97">
        <f>VLOOKUP($C1511,'CEDARS School FRPL'!$C$4:$G$2348,3,FALSE)</f>
        <v>0.40289999999999998</v>
      </c>
      <c r="N1511" s="170"/>
      <c r="O1511" s="139"/>
    </row>
    <row r="1512" spans="1:15">
      <c r="A1512" s="78" t="s">
        <v>2409</v>
      </c>
      <c r="B1512" s="78" t="s">
        <v>2862</v>
      </c>
      <c r="C1512" s="3">
        <v>2575</v>
      </c>
      <c r="D1512" s="75" t="s">
        <v>1293</v>
      </c>
      <c r="E1512" s="103">
        <v>547.9</v>
      </c>
      <c r="F1512" s="103">
        <v>0</v>
      </c>
      <c r="G1512" s="103">
        <v>0</v>
      </c>
      <c r="H1512" s="103">
        <v>0</v>
      </c>
      <c r="I1512" s="103">
        <v>0</v>
      </c>
      <c r="J1512" s="133">
        <f t="shared" si="25"/>
        <v>547.9</v>
      </c>
      <c r="K1512" s="138" t="str">
        <f>IFERROR(VLOOKUP(C1512,'CEDARS School FRPL'!$C$4:$H$2392, 6, FALSE), "No")</f>
        <v>No</v>
      </c>
      <c r="L1512" s="97">
        <f>VLOOKUP($C1512,'CEDARS School FRPL'!$C$4:$G$2348,3,FALSE)</f>
        <v>0.36370000000000002</v>
      </c>
      <c r="N1512" s="170"/>
      <c r="O1512" s="139"/>
    </row>
    <row r="1513" spans="1:15">
      <c r="A1513" s="78" t="s">
        <v>2409</v>
      </c>
      <c r="B1513" s="78" t="s">
        <v>2862</v>
      </c>
      <c r="C1513" s="3">
        <v>5093</v>
      </c>
      <c r="D1513" s="75" t="s">
        <v>1312</v>
      </c>
      <c r="E1513" s="103">
        <v>715.08</v>
      </c>
      <c r="F1513" s="103">
        <v>12.57</v>
      </c>
      <c r="G1513" s="103">
        <v>0</v>
      </c>
      <c r="H1513" s="103">
        <v>0</v>
      </c>
      <c r="I1513" s="103">
        <v>0</v>
      </c>
      <c r="J1513" s="133">
        <f t="shared" si="25"/>
        <v>727.65000000000009</v>
      </c>
      <c r="K1513" s="138" t="str">
        <f>IFERROR(VLOOKUP(C1513,'CEDARS School FRPL'!$C$4:$H$2392, 6, FALSE), "No")</f>
        <v>No</v>
      </c>
      <c r="L1513" s="97">
        <f>VLOOKUP($C1513,'CEDARS School FRPL'!$C$4:$G$2348,3,FALSE)</f>
        <v>0.29659999999999997</v>
      </c>
      <c r="N1513" s="170"/>
      <c r="O1513" s="139"/>
    </row>
    <row r="1514" spans="1:15">
      <c r="A1514" s="78" t="s">
        <v>2409</v>
      </c>
      <c r="B1514" s="78" t="s">
        <v>2862</v>
      </c>
      <c r="C1514" s="3">
        <v>4540</v>
      </c>
      <c r="D1514" s="75" t="s">
        <v>1311</v>
      </c>
      <c r="E1514" s="103">
        <v>1382.12</v>
      </c>
      <c r="F1514" s="103">
        <v>0</v>
      </c>
      <c r="G1514" s="103">
        <v>191.97</v>
      </c>
      <c r="H1514" s="103">
        <v>0</v>
      </c>
      <c r="I1514" s="103">
        <v>0</v>
      </c>
      <c r="J1514" s="133">
        <f t="shared" si="25"/>
        <v>1574.09</v>
      </c>
      <c r="K1514" s="138" t="str">
        <f>IFERROR(VLOOKUP(C1514,'CEDARS School FRPL'!$C$4:$H$2392, 6, FALSE), "No")</f>
        <v>No</v>
      </c>
      <c r="L1514" s="97">
        <f>VLOOKUP($C1514,'CEDARS School FRPL'!$C$4:$G$2348,3,FALSE)</f>
        <v>0.37019999999999997</v>
      </c>
      <c r="N1514" s="170"/>
      <c r="O1514" s="139"/>
    </row>
    <row r="1515" spans="1:15">
      <c r="A1515" s="78" t="s">
        <v>2409</v>
      </c>
      <c r="B1515" s="78" t="s">
        <v>2862</v>
      </c>
      <c r="C1515" s="3">
        <v>4183</v>
      </c>
      <c r="D1515" s="75" t="s">
        <v>1306</v>
      </c>
      <c r="E1515" s="103">
        <v>820.77</v>
      </c>
      <c r="F1515" s="103">
        <v>0</v>
      </c>
      <c r="G1515" s="103">
        <v>0</v>
      </c>
      <c r="H1515" s="103">
        <v>0</v>
      </c>
      <c r="I1515" s="103">
        <v>0</v>
      </c>
      <c r="J1515" s="133">
        <f t="shared" si="25"/>
        <v>820.77</v>
      </c>
      <c r="K1515" s="138" t="str">
        <f>IFERROR(VLOOKUP(C1515,'CEDARS School FRPL'!$C$4:$H$2392, 6, FALSE), "No")</f>
        <v>No</v>
      </c>
      <c r="L1515" s="97">
        <f>VLOOKUP($C1515,'CEDARS School FRPL'!$C$4:$G$2348,3,FALSE)</f>
        <v>0.48509999999999998</v>
      </c>
      <c r="N1515" s="170"/>
      <c r="O1515" s="139"/>
    </row>
    <row r="1516" spans="1:15">
      <c r="A1516" s="78" t="s">
        <v>2409</v>
      </c>
      <c r="B1516" s="78" t="s">
        <v>2862</v>
      </c>
      <c r="C1516" s="3">
        <v>2496</v>
      </c>
      <c r="D1516" s="75" t="s">
        <v>1289</v>
      </c>
      <c r="E1516" s="103">
        <v>604.71</v>
      </c>
      <c r="F1516" s="103">
        <v>12.86</v>
      </c>
      <c r="G1516" s="103">
        <v>0</v>
      </c>
      <c r="H1516" s="103">
        <v>0</v>
      </c>
      <c r="I1516" s="103">
        <v>0</v>
      </c>
      <c r="J1516" s="133">
        <f t="shared" si="25"/>
        <v>617.57000000000005</v>
      </c>
      <c r="K1516" s="138" t="str">
        <f>IFERROR(VLOOKUP(C1516,'CEDARS School FRPL'!$C$4:$H$2392, 6, FALSE), "No")</f>
        <v>Yes</v>
      </c>
      <c r="L1516" s="97">
        <f>VLOOKUP($C1516,'CEDARS School FRPL'!$C$4:$G$2348,3,FALSE)</f>
        <v>0.60519999999999996</v>
      </c>
      <c r="N1516" s="170"/>
      <c r="O1516" s="139"/>
    </row>
    <row r="1517" spans="1:15">
      <c r="A1517" s="78" t="s">
        <v>2409</v>
      </c>
      <c r="B1517" s="78" t="s">
        <v>2862</v>
      </c>
      <c r="C1517" s="3">
        <v>3557</v>
      </c>
      <c r="D1517" s="75" t="s">
        <v>1297</v>
      </c>
      <c r="E1517" s="103">
        <v>576.48</v>
      </c>
      <c r="F1517" s="103">
        <v>0</v>
      </c>
      <c r="G1517" s="103">
        <v>0</v>
      </c>
      <c r="H1517" s="103">
        <v>0</v>
      </c>
      <c r="I1517" s="103">
        <v>0</v>
      </c>
      <c r="J1517" s="133">
        <f t="shared" si="25"/>
        <v>576.48</v>
      </c>
      <c r="K1517" s="138" t="str">
        <f>IFERROR(VLOOKUP(C1517,'CEDARS School FRPL'!$C$4:$H$2392, 6, FALSE), "No")</f>
        <v>No</v>
      </c>
      <c r="L1517" s="97">
        <f>VLOOKUP($C1517,'CEDARS School FRPL'!$C$4:$G$2348,3,FALSE)</f>
        <v>0.24709999999999999</v>
      </c>
      <c r="N1517" s="170"/>
      <c r="O1517" s="139"/>
    </row>
    <row r="1518" spans="1:15">
      <c r="A1518" s="78" t="s">
        <v>2409</v>
      </c>
      <c r="B1518" s="78" t="s">
        <v>2862</v>
      </c>
      <c r="C1518" s="3">
        <v>5142</v>
      </c>
      <c r="D1518" s="75" t="s">
        <v>1313</v>
      </c>
      <c r="E1518" s="103">
        <v>838.09</v>
      </c>
      <c r="F1518" s="103">
        <v>0</v>
      </c>
      <c r="G1518" s="103">
        <v>0</v>
      </c>
      <c r="H1518" s="103">
        <v>0</v>
      </c>
      <c r="I1518" s="103">
        <v>0</v>
      </c>
      <c r="J1518" s="133">
        <f t="shared" si="25"/>
        <v>838.09</v>
      </c>
      <c r="K1518" s="138" t="str">
        <f>IFERROR(VLOOKUP(C1518,'CEDARS School FRPL'!$C$4:$H$2392, 6, FALSE), "No")</f>
        <v>No</v>
      </c>
      <c r="L1518" s="97">
        <f>VLOOKUP($C1518,'CEDARS School FRPL'!$C$4:$G$2348,3,FALSE)</f>
        <v>0.3785</v>
      </c>
      <c r="N1518" s="170"/>
      <c r="O1518" s="139"/>
    </row>
    <row r="1519" spans="1:15">
      <c r="A1519" s="78" t="s">
        <v>2409</v>
      </c>
      <c r="B1519" s="78" t="s">
        <v>2862</v>
      </c>
      <c r="C1519" s="3">
        <v>4360</v>
      </c>
      <c r="D1519" s="75" t="s">
        <v>3077</v>
      </c>
      <c r="E1519" s="103">
        <v>698.86</v>
      </c>
      <c r="F1519" s="103">
        <v>13.57</v>
      </c>
      <c r="G1519" s="103">
        <v>0</v>
      </c>
      <c r="H1519" s="103">
        <v>0</v>
      </c>
      <c r="I1519" s="103">
        <v>0</v>
      </c>
      <c r="J1519" s="133">
        <f t="shared" si="25"/>
        <v>712.43000000000006</v>
      </c>
      <c r="K1519" s="138" t="str">
        <f>IFERROR(VLOOKUP(C1519,'CEDARS School FRPL'!$C$4:$H$2392, 6, FALSE), "No")</f>
        <v>No</v>
      </c>
      <c r="L1519" s="97">
        <f>VLOOKUP($C1519,'CEDARS School FRPL'!$C$4:$G$2348,3,FALSE)</f>
        <v>0.42609999999999998</v>
      </c>
      <c r="N1519" s="170"/>
      <c r="O1519" s="139"/>
    </row>
    <row r="1520" spans="1:15">
      <c r="A1520" s="78" t="s">
        <v>2409</v>
      </c>
      <c r="B1520" s="78" t="s">
        <v>2862</v>
      </c>
      <c r="C1520" s="3">
        <v>3052</v>
      </c>
      <c r="D1520" s="75" t="s">
        <v>1295</v>
      </c>
      <c r="E1520" s="103">
        <v>800.73</v>
      </c>
      <c r="F1520" s="103">
        <v>0</v>
      </c>
      <c r="G1520" s="103">
        <v>0</v>
      </c>
      <c r="H1520" s="103">
        <v>0</v>
      </c>
      <c r="I1520" s="103">
        <v>0</v>
      </c>
      <c r="J1520" s="133">
        <f t="shared" si="25"/>
        <v>800.73</v>
      </c>
      <c r="K1520" s="138" t="str">
        <f>IFERROR(VLOOKUP(C1520,'CEDARS School FRPL'!$C$4:$H$2392, 6, FALSE), "No")</f>
        <v>No</v>
      </c>
      <c r="L1520" s="97">
        <f>VLOOKUP($C1520,'CEDARS School FRPL'!$C$4:$G$2348,3,FALSE)</f>
        <v>0.38500000000000001</v>
      </c>
      <c r="N1520" s="170"/>
      <c r="O1520" s="139"/>
    </row>
    <row r="1521" spans="1:15">
      <c r="A1521" s="78" t="s">
        <v>2409</v>
      </c>
      <c r="B1521" s="78" t="s">
        <v>2862</v>
      </c>
      <c r="C1521" s="3">
        <v>2870</v>
      </c>
      <c r="D1521" s="75" t="s">
        <v>1294</v>
      </c>
      <c r="E1521" s="103">
        <v>404.57</v>
      </c>
      <c r="F1521" s="103">
        <v>0</v>
      </c>
      <c r="G1521" s="103">
        <v>0</v>
      </c>
      <c r="H1521" s="103">
        <v>0</v>
      </c>
      <c r="I1521" s="103">
        <v>0</v>
      </c>
      <c r="J1521" s="133">
        <f t="shared" si="25"/>
        <v>404.57</v>
      </c>
      <c r="K1521" s="138" t="str">
        <f>IFERROR(VLOOKUP(C1521,'CEDARS School FRPL'!$C$4:$H$2392, 6, FALSE), "No")</f>
        <v>Yes</v>
      </c>
      <c r="L1521" s="97">
        <f>VLOOKUP($C1521,'CEDARS School FRPL'!$C$4:$G$2348,3,FALSE)</f>
        <v>0.49309999999999998</v>
      </c>
      <c r="N1521" s="170"/>
      <c r="O1521" s="139"/>
    </row>
    <row r="1522" spans="1:15">
      <c r="A1522" s="78" t="s">
        <v>2409</v>
      </c>
      <c r="B1522" s="78" t="s">
        <v>2862</v>
      </c>
      <c r="C1522" s="3">
        <v>2498</v>
      </c>
      <c r="D1522" s="75" t="s">
        <v>1291</v>
      </c>
      <c r="E1522" s="103">
        <v>315.14</v>
      </c>
      <c r="F1522" s="103">
        <v>11.43</v>
      </c>
      <c r="G1522" s="103">
        <v>0</v>
      </c>
      <c r="H1522" s="103">
        <v>0</v>
      </c>
      <c r="I1522" s="103">
        <v>0</v>
      </c>
      <c r="J1522" s="133">
        <f t="shared" si="25"/>
        <v>326.57</v>
      </c>
      <c r="K1522" s="138" t="str">
        <f>IFERROR(VLOOKUP(C1522,'CEDARS School FRPL'!$C$4:$H$2392, 6, FALSE), "No")</f>
        <v>No</v>
      </c>
      <c r="L1522" s="97">
        <f>VLOOKUP($C1522,'CEDARS School FRPL'!$C$4:$G$2348,3,FALSE)</f>
        <v>0.32279999999999998</v>
      </c>
      <c r="N1522" s="170"/>
      <c r="O1522" s="139"/>
    </row>
    <row r="1523" spans="1:15">
      <c r="A1523" s="78" t="s">
        <v>2409</v>
      </c>
      <c r="B1523" s="78" t="s">
        <v>2862</v>
      </c>
      <c r="C1523" s="3">
        <v>2334</v>
      </c>
      <c r="D1523" s="75" t="s">
        <v>1287</v>
      </c>
      <c r="E1523" s="103">
        <v>366.25</v>
      </c>
      <c r="F1523" s="103">
        <v>0</v>
      </c>
      <c r="G1523" s="103">
        <v>0</v>
      </c>
      <c r="H1523" s="103">
        <v>0</v>
      </c>
      <c r="I1523" s="103">
        <v>0</v>
      </c>
      <c r="J1523" s="133">
        <f t="shared" si="25"/>
        <v>366.25</v>
      </c>
      <c r="K1523" s="138" t="str">
        <f>IFERROR(VLOOKUP(C1523,'CEDARS School FRPL'!$C$4:$H$2392, 6, FALSE), "No")</f>
        <v>No</v>
      </c>
      <c r="L1523" s="97">
        <f>VLOOKUP($C1523,'CEDARS School FRPL'!$C$4:$G$2348,3,FALSE)</f>
        <v>0.43290000000000001</v>
      </c>
      <c r="N1523" s="170"/>
      <c r="O1523" s="139"/>
    </row>
    <row r="1524" spans="1:15">
      <c r="A1524" s="78" t="s">
        <v>2409</v>
      </c>
      <c r="B1524" s="78" t="s">
        <v>2862</v>
      </c>
      <c r="C1524" s="3">
        <v>3572</v>
      </c>
      <c r="D1524" s="75" t="s">
        <v>1299</v>
      </c>
      <c r="E1524" s="103">
        <v>264.14</v>
      </c>
      <c r="F1524" s="103">
        <v>12.86</v>
      </c>
      <c r="G1524" s="103">
        <v>0</v>
      </c>
      <c r="H1524" s="103">
        <v>0</v>
      </c>
      <c r="I1524" s="103">
        <v>0</v>
      </c>
      <c r="J1524" s="133">
        <f t="shared" si="25"/>
        <v>277</v>
      </c>
      <c r="K1524" s="138" t="str">
        <f>IFERROR(VLOOKUP(C1524,'CEDARS School FRPL'!$C$4:$H$2392, 6, FALSE), "No")</f>
        <v>No</v>
      </c>
      <c r="L1524" s="97">
        <f>VLOOKUP($C1524,'CEDARS School FRPL'!$C$4:$G$2348,3,FALSE)</f>
        <v>0.36940000000000001</v>
      </c>
      <c r="N1524" s="170"/>
      <c r="O1524" s="139"/>
    </row>
    <row r="1525" spans="1:15">
      <c r="A1525" s="78" t="s">
        <v>2409</v>
      </c>
      <c r="B1525" s="78" t="s">
        <v>2862</v>
      </c>
      <c r="C1525" s="3">
        <v>3927</v>
      </c>
      <c r="D1525" s="75" t="s">
        <v>1302</v>
      </c>
      <c r="E1525" s="103">
        <v>713.57</v>
      </c>
      <c r="F1525" s="103">
        <v>0</v>
      </c>
      <c r="G1525" s="103">
        <v>0</v>
      </c>
      <c r="H1525" s="103">
        <v>0</v>
      </c>
      <c r="I1525" s="103">
        <v>0</v>
      </c>
      <c r="J1525" s="133">
        <f t="shared" si="25"/>
        <v>713.57</v>
      </c>
      <c r="K1525" s="138" t="str">
        <f>IFERROR(VLOOKUP(C1525,'CEDARS School FRPL'!$C$4:$H$2392, 6, FALSE), "No")</f>
        <v>No</v>
      </c>
      <c r="L1525" s="97">
        <f>VLOOKUP($C1525,'CEDARS School FRPL'!$C$4:$G$2348,3,FALSE)</f>
        <v>0.34010000000000001</v>
      </c>
      <c r="N1525" s="170"/>
      <c r="O1525" s="139"/>
    </row>
    <row r="1526" spans="1:15">
      <c r="A1526" s="78" t="s">
        <v>2409</v>
      </c>
      <c r="B1526" s="78" t="s">
        <v>2862</v>
      </c>
      <c r="C1526" s="3">
        <v>4146</v>
      </c>
      <c r="D1526" s="75" t="s">
        <v>1305</v>
      </c>
      <c r="E1526" s="103">
        <v>706.34</v>
      </c>
      <c r="F1526" s="103">
        <v>12.71</v>
      </c>
      <c r="G1526" s="103">
        <v>0</v>
      </c>
      <c r="H1526" s="103">
        <v>0</v>
      </c>
      <c r="I1526" s="103">
        <v>0</v>
      </c>
      <c r="J1526" s="133">
        <f t="shared" si="25"/>
        <v>719.05000000000007</v>
      </c>
      <c r="K1526" s="138" t="str">
        <f>IFERROR(VLOOKUP(C1526,'CEDARS School FRPL'!$C$4:$H$2392, 6, FALSE), "No")</f>
        <v>No</v>
      </c>
      <c r="L1526" s="97">
        <f>VLOOKUP($C1526,'CEDARS School FRPL'!$C$4:$G$2348,3,FALSE)</f>
        <v>0.43219999999999997</v>
      </c>
      <c r="N1526" s="170"/>
      <c r="O1526" s="139"/>
    </row>
    <row r="1527" spans="1:15">
      <c r="A1527" s="78" t="s">
        <v>2409</v>
      </c>
      <c r="B1527" s="78" t="s">
        <v>2862</v>
      </c>
      <c r="C1527" s="3">
        <v>2125</v>
      </c>
      <c r="D1527" s="75" t="s">
        <v>1285</v>
      </c>
      <c r="E1527" s="103">
        <v>1479.3</v>
      </c>
      <c r="F1527" s="103">
        <v>0</v>
      </c>
      <c r="G1527" s="103">
        <v>240.51000000000002</v>
      </c>
      <c r="H1527" s="103">
        <v>0</v>
      </c>
      <c r="I1527" s="103">
        <v>0</v>
      </c>
      <c r="J1527" s="133">
        <f t="shared" si="25"/>
        <v>1719.81</v>
      </c>
      <c r="K1527" s="138" t="str">
        <f>IFERROR(VLOOKUP(C1527,'CEDARS School FRPL'!$C$4:$H$2392, 6, FALSE), "No")</f>
        <v>No</v>
      </c>
      <c r="L1527" s="97">
        <f>VLOOKUP($C1527,'CEDARS School FRPL'!$C$4:$G$2348,3,FALSE)</f>
        <v>0.34410000000000002</v>
      </c>
      <c r="N1527" s="170"/>
      <c r="O1527" s="139"/>
    </row>
    <row r="1528" spans="1:15">
      <c r="A1528" s="78" t="s">
        <v>2409</v>
      </c>
      <c r="B1528" s="78" t="s">
        <v>2862</v>
      </c>
      <c r="C1528" s="3">
        <v>1640</v>
      </c>
      <c r="D1528" s="75" t="s">
        <v>3078</v>
      </c>
      <c r="E1528" s="103">
        <v>188.4</v>
      </c>
      <c r="F1528" s="103">
        <v>0</v>
      </c>
      <c r="G1528" s="103">
        <v>15.100000000000001</v>
      </c>
      <c r="H1528" s="103">
        <v>0</v>
      </c>
      <c r="I1528" s="103">
        <v>0</v>
      </c>
      <c r="J1528" s="133">
        <f t="shared" si="25"/>
        <v>203.5</v>
      </c>
      <c r="K1528" s="138" t="str">
        <f>IFERROR(VLOOKUP(C1528,'CEDARS School FRPL'!$C$4:$H$2392, 6, FALSE), "No")</f>
        <v>Yes</v>
      </c>
      <c r="L1528" s="97">
        <f>VLOOKUP($C1528,'CEDARS School FRPL'!$C$4:$G$2348,3,FALSE)</f>
        <v>0.53620000000000001</v>
      </c>
      <c r="N1528" s="170"/>
      <c r="O1528" s="139"/>
    </row>
    <row r="1529" spans="1:15">
      <c r="A1529" t="s">
        <v>2409</v>
      </c>
      <c r="B1529" s="78" t="s">
        <v>2862</v>
      </c>
      <c r="C1529" s="3">
        <v>5321</v>
      </c>
      <c r="D1529" s="75" t="s">
        <v>3079</v>
      </c>
      <c r="E1529" s="103">
        <v>0</v>
      </c>
      <c r="F1529" s="103">
        <v>0</v>
      </c>
      <c r="G1529" s="103">
        <v>0</v>
      </c>
      <c r="H1529" s="103">
        <v>90.57</v>
      </c>
      <c r="I1529" s="103">
        <v>0</v>
      </c>
      <c r="J1529" s="133">
        <f t="shared" si="25"/>
        <v>90.57</v>
      </c>
      <c r="K1529" s="138" t="str">
        <f>IFERROR(VLOOKUP(C1529,'CEDARS School FRPL'!$C$4:$H$2392, 6, FALSE), "No")</f>
        <v>Yes</v>
      </c>
      <c r="L1529" s="97">
        <f>VLOOKUP($C1529,'CEDARS School FRPL'!$C$4:$G$2348,3,FALSE)</f>
        <v>0.62319999999999998</v>
      </c>
      <c r="N1529" s="170"/>
      <c r="O1529" s="139"/>
    </row>
    <row r="1530" spans="1:15">
      <c r="A1530" s="78" t="s">
        <v>2409</v>
      </c>
      <c r="B1530" s="78" t="s">
        <v>2862</v>
      </c>
      <c r="C1530" s="3">
        <v>5322</v>
      </c>
      <c r="D1530" s="75" t="s">
        <v>1314</v>
      </c>
      <c r="E1530" s="103">
        <v>113.69</v>
      </c>
      <c r="F1530" s="103">
        <v>0</v>
      </c>
      <c r="G1530" s="103">
        <v>0</v>
      </c>
      <c r="H1530" s="103">
        <v>0</v>
      </c>
      <c r="I1530" s="103">
        <v>0</v>
      </c>
      <c r="J1530" s="133">
        <f t="shared" si="25"/>
        <v>113.69</v>
      </c>
      <c r="K1530" s="138" t="str">
        <f>IFERROR(VLOOKUP(C1530,'CEDARS School FRPL'!$C$4:$H$2392, 6, FALSE), "No")</f>
        <v>No</v>
      </c>
      <c r="L1530" s="97">
        <f>VLOOKUP($C1530,'CEDARS School FRPL'!$C$4:$G$2348,3,FALSE)</f>
        <v>0.49330000000000002</v>
      </c>
      <c r="N1530" s="170"/>
      <c r="O1530" s="139"/>
    </row>
    <row r="1531" spans="1:15">
      <c r="A1531" s="78" t="s">
        <v>2409</v>
      </c>
      <c r="B1531" s="78" t="s">
        <v>2862</v>
      </c>
      <c r="C1531" s="3">
        <v>4121</v>
      </c>
      <c r="D1531" s="75" t="s">
        <v>868</v>
      </c>
      <c r="E1531" s="103">
        <v>463.57</v>
      </c>
      <c r="F1531" s="103">
        <v>0</v>
      </c>
      <c r="G1531" s="103">
        <v>0</v>
      </c>
      <c r="H1531" s="103">
        <v>0</v>
      </c>
      <c r="I1531" s="103">
        <v>0</v>
      </c>
      <c r="J1531" s="133">
        <f t="shared" si="25"/>
        <v>463.57</v>
      </c>
      <c r="K1531" s="138" t="str">
        <f>IFERROR(VLOOKUP(C1531,'CEDARS School FRPL'!$C$4:$H$2392, 6, FALSE), "No")</f>
        <v>No</v>
      </c>
      <c r="L1531" s="97">
        <f>VLOOKUP($C1531,'CEDARS School FRPL'!$C$4:$G$2348,3,FALSE)</f>
        <v>0.42159999999999997</v>
      </c>
      <c r="N1531" s="170"/>
      <c r="O1531" s="139"/>
    </row>
    <row r="1532" spans="1:15">
      <c r="A1532" s="78" t="s">
        <v>2409</v>
      </c>
      <c r="B1532" s="78" t="s">
        <v>2862</v>
      </c>
      <c r="C1532" s="3">
        <v>3645</v>
      </c>
      <c r="D1532" s="75" t="s">
        <v>1300</v>
      </c>
      <c r="E1532" s="103">
        <v>1496.68</v>
      </c>
      <c r="F1532" s="103">
        <v>0</v>
      </c>
      <c r="G1532" s="103">
        <v>272.14999999999998</v>
      </c>
      <c r="H1532" s="103">
        <v>0</v>
      </c>
      <c r="I1532" s="103">
        <v>0</v>
      </c>
      <c r="J1532" s="133">
        <f t="shared" si="25"/>
        <v>1768.83</v>
      </c>
      <c r="K1532" s="138" t="str">
        <f>IFERROR(VLOOKUP(C1532,'CEDARS School FRPL'!$C$4:$H$2392, 6, FALSE), "No")</f>
        <v>No</v>
      </c>
      <c r="L1532" s="97">
        <f>VLOOKUP($C1532,'CEDARS School FRPL'!$C$4:$G$2348,3,FALSE)</f>
        <v>0.39650000000000002</v>
      </c>
      <c r="N1532" s="170"/>
      <c r="O1532" s="139"/>
    </row>
    <row r="1533" spans="1:15">
      <c r="A1533" s="78" t="s">
        <v>2409</v>
      </c>
      <c r="B1533" s="78" t="s">
        <v>2862</v>
      </c>
      <c r="C1533" s="3">
        <v>4414</v>
      </c>
      <c r="D1533" s="75" t="s">
        <v>1308</v>
      </c>
      <c r="E1533" s="103">
        <v>620.09</v>
      </c>
      <c r="F1533" s="103">
        <v>12.86</v>
      </c>
      <c r="G1533" s="103">
        <v>0</v>
      </c>
      <c r="H1533" s="103">
        <v>0</v>
      </c>
      <c r="I1533" s="103">
        <v>0</v>
      </c>
      <c r="J1533" s="133">
        <f t="shared" si="25"/>
        <v>632.95000000000005</v>
      </c>
      <c r="K1533" s="138" t="str">
        <f>IFERROR(VLOOKUP(C1533,'CEDARS School FRPL'!$C$4:$H$2392, 6, FALSE), "No")</f>
        <v>No</v>
      </c>
      <c r="L1533" s="97">
        <f>VLOOKUP($C1533,'CEDARS School FRPL'!$C$4:$G$2348,3,FALSE)</f>
        <v>0.29949999999999999</v>
      </c>
      <c r="M1533" s="97"/>
      <c r="N1533" s="170"/>
      <c r="O1533" s="139"/>
    </row>
    <row r="1534" spans="1:15">
      <c r="A1534" s="78" t="s">
        <v>2409</v>
      </c>
      <c r="B1534" s="78" t="s">
        <v>2862</v>
      </c>
      <c r="C1534" s="3">
        <v>2497</v>
      </c>
      <c r="D1534" s="75" t="s">
        <v>1290</v>
      </c>
      <c r="E1534" s="103">
        <v>300</v>
      </c>
      <c r="F1534" s="103">
        <v>12.43</v>
      </c>
      <c r="G1534" s="103">
        <v>0</v>
      </c>
      <c r="H1534" s="103">
        <v>0</v>
      </c>
      <c r="I1534" s="103">
        <v>0</v>
      </c>
      <c r="J1534" s="133">
        <f t="shared" si="25"/>
        <v>312.43</v>
      </c>
      <c r="K1534" s="138" t="str">
        <f>IFERROR(VLOOKUP(C1534,'CEDARS School FRPL'!$C$4:$H$2392, 6, FALSE), "No")</f>
        <v>No</v>
      </c>
      <c r="L1534" s="97">
        <f>VLOOKUP($C1534,'CEDARS School FRPL'!$C$4:$G$2348,3,FALSE)</f>
        <v>0.49409999999999998</v>
      </c>
      <c r="N1534" s="170"/>
      <c r="O1534" s="139"/>
    </row>
    <row r="1535" spans="1:15">
      <c r="A1535" s="78" t="s">
        <v>2409</v>
      </c>
      <c r="B1535" s="78" t="s">
        <v>2862</v>
      </c>
      <c r="C1535" s="3">
        <v>4443</v>
      </c>
      <c r="D1535" s="75" t="s">
        <v>1309</v>
      </c>
      <c r="E1535" s="103">
        <v>896.88</v>
      </c>
      <c r="F1535" s="103">
        <v>0</v>
      </c>
      <c r="G1535" s="103">
        <v>0</v>
      </c>
      <c r="H1535" s="103">
        <v>0</v>
      </c>
      <c r="I1535" s="103">
        <v>0</v>
      </c>
      <c r="J1535" s="133">
        <f t="shared" si="25"/>
        <v>896.88</v>
      </c>
      <c r="K1535" s="138" t="str">
        <f>IFERROR(VLOOKUP(C1535,'CEDARS School FRPL'!$C$4:$H$2392, 6, FALSE), "No")</f>
        <v>No</v>
      </c>
      <c r="L1535" s="97">
        <f>VLOOKUP($C1535,'CEDARS School FRPL'!$C$4:$G$2348,3,FALSE)</f>
        <v>0.44159999999999999</v>
      </c>
      <c r="N1535" s="170"/>
      <c r="O1535" s="139"/>
    </row>
    <row r="1536" spans="1:15">
      <c r="A1536" s="78" t="s">
        <v>2409</v>
      </c>
      <c r="B1536" s="78" t="s">
        <v>2862</v>
      </c>
      <c r="C1536" s="3">
        <v>2311</v>
      </c>
      <c r="D1536" s="75" t="s">
        <v>1286</v>
      </c>
      <c r="E1536" s="103">
        <v>290.60000000000002</v>
      </c>
      <c r="F1536" s="103">
        <v>0</v>
      </c>
      <c r="G1536" s="103">
        <v>0</v>
      </c>
      <c r="H1536" s="103">
        <v>0</v>
      </c>
      <c r="I1536" s="103">
        <v>0</v>
      </c>
      <c r="J1536" s="133">
        <f t="shared" si="25"/>
        <v>290.60000000000002</v>
      </c>
      <c r="K1536" s="138" t="str">
        <f>IFERROR(VLOOKUP(C1536,'CEDARS School FRPL'!$C$4:$H$2392, 6, FALSE), "No")</f>
        <v>Yes</v>
      </c>
      <c r="L1536" s="97">
        <f>VLOOKUP($C1536,'CEDARS School FRPL'!$C$4:$G$2348,3,FALSE)</f>
        <v>0.61240000000000006</v>
      </c>
      <c r="N1536" s="170"/>
      <c r="O1536" s="139"/>
    </row>
    <row r="1537" spans="1:15">
      <c r="A1537" s="78" t="s">
        <v>2409</v>
      </c>
      <c r="B1537" s="78" t="s">
        <v>2862</v>
      </c>
      <c r="C1537" s="3">
        <v>3896</v>
      </c>
      <c r="D1537" s="75" t="s">
        <v>690</v>
      </c>
      <c r="E1537" s="103">
        <v>672.32</v>
      </c>
      <c r="F1537" s="103">
        <v>0</v>
      </c>
      <c r="G1537" s="103">
        <v>0</v>
      </c>
      <c r="H1537" s="103">
        <v>0</v>
      </c>
      <c r="I1537" s="103">
        <v>0</v>
      </c>
      <c r="J1537" s="133">
        <f t="shared" si="25"/>
        <v>672.32</v>
      </c>
      <c r="K1537" s="138" t="str">
        <f>IFERROR(VLOOKUP(C1537,'CEDARS School FRPL'!$C$4:$H$2392, 6, FALSE), "No")</f>
        <v>Yes</v>
      </c>
      <c r="L1537" s="97">
        <f>VLOOKUP($C1537,'CEDARS School FRPL'!$C$4:$G$2348,3,FALSE)</f>
        <v>0.50290000000000001</v>
      </c>
      <c r="N1537" s="170"/>
      <c r="O1537" s="139"/>
    </row>
    <row r="1538" spans="1:15">
      <c r="A1538" s="78" t="s">
        <v>2409</v>
      </c>
      <c r="B1538" s="78" t="s">
        <v>2862</v>
      </c>
      <c r="C1538" s="3">
        <v>3972</v>
      </c>
      <c r="D1538" s="75" t="s">
        <v>1303</v>
      </c>
      <c r="E1538" s="103">
        <v>123.93</v>
      </c>
      <c r="F1538" s="103">
        <v>0</v>
      </c>
      <c r="G1538" s="103">
        <v>37.51</v>
      </c>
      <c r="H1538" s="103">
        <v>0</v>
      </c>
      <c r="I1538" s="103">
        <v>0</v>
      </c>
      <c r="J1538" s="133">
        <f t="shared" si="25"/>
        <v>161.44</v>
      </c>
      <c r="K1538" s="138" t="str">
        <f>IFERROR(VLOOKUP(C1538,'CEDARS School FRPL'!$C$4:$H$2392, 6, FALSE), "No")</f>
        <v>Yes</v>
      </c>
      <c r="L1538" s="97">
        <f>VLOOKUP($C1538,'CEDARS School FRPL'!$C$4:$G$2348,3,FALSE)</f>
        <v>0.54079999999999995</v>
      </c>
      <c r="N1538" s="170"/>
      <c r="O1538" s="139"/>
    </row>
    <row r="1539" spans="1:15">
      <c r="A1539" s="78" t="s">
        <v>2409</v>
      </c>
      <c r="B1539" s="78" t="s">
        <v>2862</v>
      </c>
      <c r="C1539" s="3">
        <v>2495</v>
      </c>
      <c r="D1539" s="75" t="s">
        <v>1288</v>
      </c>
      <c r="E1539" s="103">
        <v>299.43</v>
      </c>
      <c r="F1539" s="103">
        <v>12.43</v>
      </c>
      <c r="G1539" s="103">
        <v>0</v>
      </c>
      <c r="H1539" s="103">
        <v>0</v>
      </c>
      <c r="I1539" s="103">
        <v>0</v>
      </c>
      <c r="J1539" s="133">
        <f t="shared" si="25"/>
        <v>311.86</v>
      </c>
      <c r="K1539" s="138" t="str">
        <f>IFERROR(VLOOKUP(C1539,'CEDARS School FRPL'!$C$4:$H$2392, 6, FALSE), "No")</f>
        <v>Yes</v>
      </c>
      <c r="L1539" s="97">
        <f>VLOOKUP($C1539,'CEDARS School FRPL'!$C$4:$G$2348,3,FALSE)</f>
        <v>0.53039999999999998</v>
      </c>
      <c r="N1539" s="170"/>
      <c r="O1539" s="139"/>
    </row>
    <row r="1540" spans="1:15">
      <c r="A1540" s="78" t="s">
        <v>2409</v>
      </c>
      <c r="B1540" s="78" t="s">
        <v>2862</v>
      </c>
      <c r="C1540" s="3">
        <v>3558</v>
      </c>
      <c r="D1540" s="75" t="s">
        <v>1298</v>
      </c>
      <c r="E1540" s="103">
        <v>340.69</v>
      </c>
      <c r="F1540" s="103">
        <v>12.43</v>
      </c>
      <c r="G1540" s="103">
        <v>0</v>
      </c>
      <c r="H1540" s="103">
        <v>0</v>
      </c>
      <c r="I1540" s="103">
        <v>0</v>
      </c>
      <c r="J1540" s="133">
        <f t="shared" ref="J1540:J1603" si="26">SUM(E1540:I1540)</f>
        <v>353.12</v>
      </c>
      <c r="K1540" s="138" t="str">
        <f>IFERROR(VLOOKUP(C1540,'CEDARS School FRPL'!$C$4:$H$2392, 6, FALSE), "No")</f>
        <v>Yes</v>
      </c>
      <c r="L1540" s="97">
        <f>VLOOKUP($C1540,'CEDARS School FRPL'!$C$4:$G$2348,3,FALSE)</f>
        <v>0.59640000000000004</v>
      </c>
      <c r="N1540" s="170"/>
      <c r="O1540" s="139"/>
    </row>
    <row r="1541" spans="1:15">
      <c r="A1541" s="78" t="s">
        <v>2409</v>
      </c>
      <c r="B1541" s="78" t="s">
        <v>2862</v>
      </c>
      <c r="C1541" s="3">
        <v>2519</v>
      </c>
      <c r="D1541" s="75" t="s">
        <v>1292</v>
      </c>
      <c r="E1541" s="103">
        <v>595.71</v>
      </c>
      <c r="F1541" s="103">
        <v>0</v>
      </c>
      <c r="G1541" s="103">
        <v>0</v>
      </c>
      <c r="H1541" s="103">
        <v>0</v>
      </c>
      <c r="I1541" s="103">
        <v>0</v>
      </c>
      <c r="J1541" s="133">
        <f t="shared" si="26"/>
        <v>595.71</v>
      </c>
      <c r="K1541" s="138" t="str">
        <f>IFERROR(VLOOKUP(C1541,'CEDARS School FRPL'!$C$4:$H$2392, 6, FALSE), "No")</f>
        <v>No</v>
      </c>
      <c r="L1541" s="97">
        <f>VLOOKUP($C1541,'CEDARS School FRPL'!$C$4:$G$2348,3,FALSE)</f>
        <v>0.44219999999999998</v>
      </c>
      <c r="N1541" s="170"/>
      <c r="O1541" s="139"/>
    </row>
    <row r="1542" spans="1:15">
      <c r="A1542" s="78" t="s">
        <v>2409</v>
      </c>
      <c r="B1542" s="78" t="s">
        <v>2862</v>
      </c>
      <c r="C1542" s="3">
        <v>4496</v>
      </c>
      <c r="D1542" s="75" t="s">
        <v>1310</v>
      </c>
      <c r="E1542" s="103">
        <v>463.3</v>
      </c>
      <c r="F1542" s="103">
        <v>12.86</v>
      </c>
      <c r="G1542" s="103">
        <v>0</v>
      </c>
      <c r="H1542" s="103">
        <v>0</v>
      </c>
      <c r="I1542" s="103">
        <v>0</v>
      </c>
      <c r="J1542" s="133">
        <f t="shared" si="26"/>
        <v>476.16</v>
      </c>
      <c r="K1542" s="138" t="str">
        <f>IFERROR(VLOOKUP(C1542,'CEDARS School FRPL'!$C$4:$H$2392, 6, FALSE), "No")</f>
        <v>No</v>
      </c>
      <c r="L1542" s="97">
        <f>VLOOKUP($C1542,'CEDARS School FRPL'!$C$4:$G$2348,3,FALSE)</f>
        <v>0.4909</v>
      </c>
      <c r="N1542" s="170"/>
      <c r="O1542" s="139"/>
    </row>
    <row r="1543" spans="1:15">
      <c r="A1543" s="78" t="s">
        <v>2314</v>
      </c>
      <c r="B1543" s="78" t="s">
        <v>2863</v>
      </c>
      <c r="C1543" s="3">
        <v>2491</v>
      </c>
      <c r="D1543" s="75" t="s">
        <v>530</v>
      </c>
      <c r="E1543" s="103">
        <v>42.43</v>
      </c>
      <c r="F1543" s="103">
        <v>0</v>
      </c>
      <c r="G1543" s="103">
        <v>0</v>
      </c>
      <c r="H1543" s="103">
        <v>0</v>
      </c>
      <c r="I1543" s="103">
        <v>0</v>
      </c>
      <c r="J1543" s="133">
        <f t="shared" si="26"/>
        <v>42.43</v>
      </c>
      <c r="K1543" s="138" t="str">
        <f>IFERROR(VLOOKUP(C1543,'CEDARS School FRPL'!$C$4:$H$2392, 6, FALSE), "No")</f>
        <v>Yes</v>
      </c>
      <c r="L1543" s="97">
        <f>VLOOKUP($C1543,'CEDARS School FRPL'!$C$4:$G$2348,3,FALSE)</f>
        <v>0.86909999999999998</v>
      </c>
      <c r="N1543" s="170"/>
      <c r="O1543" s="139"/>
    </row>
    <row r="1544" spans="1:15">
      <c r="A1544" s="78" t="s">
        <v>2316</v>
      </c>
      <c r="B1544" s="78" t="s">
        <v>2864</v>
      </c>
      <c r="C1544" s="3">
        <v>5236</v>
      </c>
      <c r="D1544" s="75" t="s">
        <v>535</v>
      </c>
      <c r="E1544" s="103">
        <v>448.61</v>
      </c>
      <c r="F1544" s="103">
        <v>0</v>
      </c>
      <c r="G1544" s="103">
        <v>0</v>
      </c>
      <c r="H1544" s="103">
        <v>0</v>
      </c>
      <c r="I1544" s="103">
        <v>0</v>
      </c>
      <c r="J1544" s="133">
        <f t="shared" si="26"/>
        <v>448.61</v>
      </c>
      <c r="K1544" s="138" t="str">
        <f>IFERROR(VLOOKUP(C1544,'CEDARS School FRPL'!$C$4:$H$2392, 6, FALSE), "No")</f>
        <v>No</v>
      </c>
      <c r="L1544" s="97">
        <f>VLOOKUP($C1544,'CEDARS School FRPL'!$C$4:$G$2348,3,FALSE)</f>
        <v>0.2545</v>
      </c>
      <c r="N1544" s="170"/>
      <c r="O1544" s="139"/>
    </row>
    <row r="1545" spans="1:15">
      <c r="A1545" s="78" t="s">
        <v>2316</v>
      </c>
      <c r="B1545" s="78" t="s">
        <v>2864</v>
      </c>
      <c r="C1545" s="3">
        <v>2474</v>
      </c>
      <c r="D1545" s="75" t="s">
        <v>534</v>
      </c>
      <c r="E1545" s="103">
        <v>176.76</v>
      </c>
      <c r="F1545" s="103">
        <v>0</v>
      </c>
      <c r="G1545" s="103">
        <v>8.42</v>
      </c>
      <c r="H1545" s="103">
        <v>0</v>
      </c>
      <c r="I1545" s="103">
        <v>0</v>
      </c>
      <c r="J1545" s="133">
        <f t="shared" si="26"/>
        <v>185.17999999999998</v>
      </c>
      <c r="K1545" s="138" t="str">
        <f>IFERROR(VLOOKUP(C1545,'CEDARS School FRPL'!$C$4:$H$2392, 6, FALSE), "No")</f>
        <v>Yes</v>
      </c>
      <c r="L1545" s="97">
        <f>VLOOKUP($C1545,'CEDARS School FRPL'!$C$4:$G$2348,3,FALSE)</f>
        <v>0.58540000000000003</v>
      </c>
      <c r="N1545" s="170"/>
      <c r="O1545" s="139"/>
    </row>
    <row r="1546" spans="1:15">
      <c r="A1546" s="78" t="s">
        <v>2254</v>
      </c>
      <c r="B1546" s="78" t="s">
        <v>2865</v>
      </c>
      <c r="C1546" s="3">
        <v>5430</v>
      </c>
      <c r="D1546" s="75" t="s">
        <v>161</v>
      </c>
      <c r="E1546" s="103">
        <v>123.43</v>
      </c>
      <c r="F1546" s="103">
        <v>0</v>
      </c>
      <c r="G1546" s="103">
        <v>1.98</v>
      </c>
      <c r="H1546" s="103">
        <v>0</v>
      </c>
      <c r="I1546" s="103">
        <v>0</v>
      </c>
      <c r="J1546" s="133">
        <f t="shared" si="26"/>
        <v>125.41000000000001</v>
      </c>
      <c r="K1546" s="138" t="str">
        <f>IFERROR(VLOOKUP(C1546,'CEDARS School FRPL'!$C$4:$H$2392, 6, FALSE), "No")</f>
        <v>Yes</v>
      </c>
      <c r="L1546" s="97">
        <f>VLOOKUP($C1546,'CEDARS School FRPL'!$C$4:$G$2348,3,FALSE)</f>
        <v>0.83420000000000005</v>
      </c>
      <c r="N1546" s="170"/>
      <c r="O1546" s="139"/>
    </row>
    <row r="1547" spans="1:15">
      <c r="A1547" s="78" t="s">
        <v>2253</v>
      </c>
      <c r="B1547" s="78" t="s">
        <v>2866</v>
      </c>
      <c r="C1547" s="3">
        <v>1671</v>
      </c>
      <c r="D1547" s="75" t="s">
        <v>156</v>
      </c>
      <c r="E1547" s="103">
        <v>24.04</v>
      </c>
      <c r="F1547" s="103">
        <v>0</v>
      </c>
      <c r="G1547" s="103">
        <v>0</v>
      </c>
      <c r="H1547" s="103">
        <v>0</v>
      </c>
      <c r="I1547" s="103">
        <v>0</v>
      </c>
      <c r="J1547" s="133">
        <f t="shared" si="26"/>
        <v>24.04</v>
      </c>
      <c r="K1547" s="138" t="str">
        <f>IFERROR(VLOOKUP(C1547,'CEDARS School FRPL'!$C$4:$H$2392, 6, FALSE), "No")</f>
        <v>Yes</v>
      </c>
      <c r="L1547" s="97">
        <f>VLOOKUP($C1547,'CEDARS School FRPL'!$C$4:$G$2348,3,FALSE)</f>
        <v>0.71299999999999997</v>
      </c>
      <c r="N1547" s="170"/>
      <c r="O1547" s="139"/>
    </row>
    <row r="1548" spans="1:15">
      <c r="A1548" s="78" t="s">
        <v>2253</v>
      </c>
      <c r="B1548" s="78" t="s">
        <v>2866</v>
      </c>
      <c r="C1548" s="3">
        <v>3737</v>
      </c>
      <c r="D1548" s="75" t="s">
        <v>158</v>
      </c>
      <c r="E1548" s="103">
        <v>343.79</v>
      </c>
      <c r="F1548" s="103">
        <v>17.14</v>
      </c>
      <c r="G1548" s="103">
        <v>0</v>
      </c>
      <c r="H1548" s="103">
        <v>0</v>
      </c>
      <c r="I1548" s="103">
        <v>0</v>
      </c>
      <c r="J1548" s="133">
        <f t="shared" si="26"/>
        <v>360.93</v>
      </c>
      <c r="K1548" s="138" t="str">
        <f>IFERROR(VLOOKUP(C1548,'CEDARS School FRPL'!$C$4:$H$2392, 6, FALSE), "No")</f>
        <v>Yes</v>
      </c>
      <c r="L1548" s="97">
        <f>VLOOKUP($C1548,'CEDARS School FRPL'!$C$4:$G$2348,3,FALSE)</f>
        <v>0.60619999999999996</v>
      </c>
      <c r="N1548" s="170"/>
      <c r="O1548" s="139"/>
    </row>
    <row r="1549" spans="1:15">
      <c r="A1549" s="78" t="s">
        <v>2253</v>
      </c>
      <c r="B1549" s="78" t="s">
        <v>2866</v>
      </c>
      <c r="C1549" s="3">
        <v>2349</v>
      </c>
      <c r="D1549" s="75" t="s">
        <v>157</v>
      </c>
      <c r="E1549" s="103">
        <v>237.69</v>
      </c>
      <c r="F1549" s="103">
        <v>0</v>
      </c>
      <c r="G1549" s="103">
        <v>43.49</v>
      </c>
      <c r="H1549" s="103">
        <v>0</v>
      </c>
      <c r="I1549" s="103">
        <v>0</v>
      </c>
      <c r="J1549" s="133">
        <f t="shared" si="26"/>
        <v>281.18</v>
      </c>
      <c r="K1549" s="138" t="str">
        <f>IFERROR(VLOOKUP(C1549,'CEDARS School FRPL'!$C$4:$H$2392, 6, FALSE), "No")</f>
        <v>Yes</v>
      </c>
      <c r="L1549" s="97">
        <f>VLOOKUP($C1549,'CEDARS School FRPL'!$C$4:$G$2348,3,FALSE)</f>
        <v>0.58179999999999998</v>
      </c>
      <c r="N1549" s="170"/>
      <c r="O1549" s="139"/>
    </row>
    <row r="1550" spans="1:15">
      <c r="A1550" s="78" t="s">
        <v>2253</v>
      </c>
      <c r="B1550" s="78" t="s">
        <v>2866</v>
      </c>
      <c r="C1550" s="3">
        <v>2609</v>
      </c>
      <c r="D1550" s="75" t="s">
        <v>3080</v>
      </c>
      <c r="E1550" s="103">
        <v>263.43</v>
      </c>
      <c r="F1550" s="103">
        <v>0</v>
      </c>
      <c r="G1550" s="103">
        <v>0</v>
      </c>
      <c r="H1550" s="103">
        <v>0</v>
      </c>
      <c r="I1550" s="103">
        <v>0</v>
      </c>
      <c r="J1550" s="133">
        <f t="shared" si="26"/>
        <v>263.43</v>
      </c>
      <c r="K1550" s="138" t="str">
        <f>IFERROR(VLOOKUP(C1550,'CEDARS School FRPL'!$C$4:$H$2392, 6, FALSE), "No")</f>
        <v>Yes</v>
      </c>
      <c r="L1550" s="97">
        <f>VLOOKUP($C1550,'CEDARS School FRPL'!$C$4:$G$2348,3,FALSE)</f>
        <v>0.65149999999999997</v>
      </c>
      <c r="N1550" s="170"/>
      <c r="O1550" s="139"/>
    </row>
    <row r="1551" spans="1:15">
      <c r="A1551" t="s">
        <v>2253</v>
      </c>
      <c r="B1551" s="78" t="s">
        <v>2866</v>
      </c>
      <c r="C1551" s="3">
        <v>5529</v>
      </c>
      <c r="D1551" s="75" t="s">
        <v>2982</v>
      </c>
      <c r="E1551" s="103">
        <v>0</v>
      </c>
      <c r="F1551" s="103">
        <v>0</v>
      </c>
      <c r="G1551" s="103">
        <v>0</v>
      </c>
      <c r="H1551" s="103">
        <v>7</v>
      </c>
      <c r="I1551" s="103">
        <v>0</v>
      </c>
      <c r="J1551" s="133">
        <f t="shared" si="26"/>
        <v>7</v>
      </c>
      <c r="K1551" s="138" t="str">
        <f>IFERROR(VLOOKUP(C1551,'CEDARS School FRPL'!$C$4:$H$2392, 6, FALSE), "No")</f>
        <v>Yes</v>
      </c>
      <c r="L1551" s="97">
        <f>VLOOKUP($C1551,'CEDARS School FRPL'!$C$4:$G$2348,3,FALSE)</f>
        <v>0.625</v>
      </c>
      <c r="N1551" s="170"/>
      <c r="O1551" s="139"/>
    </row>
    <row r="1552" spans="1:15">
      <c r="A1552" s="78" t="s">
        <v>2253</v>
      </c>
      <c r="B1552" s="78" t="s">
        <v>2866</v>
      </c>
      <c r="C1552" s="3">
        <v>5071</v>
      </c>
      <c r="D1552" s="75" t="s">
        <v>159</v>
      </c>
      <c r="E1552" s="103">
        <v>2461.85</v>
      </c>
      <c r="F1552" s="103">
        <v>0</v>
      </c>
      <c r="G1552" s="103">
        <v>68.08</v>
      </c>
      <c r="H1552" s="103">
        <v>1.71</v>
      </c>
      <c r="I1552" s="103">
        <v>0</v>
      </c>
      <c r="J1552" s="133">
        <f t="shared" si="26"/>
        <v>2531.64</v>
      </c>
      <c r="K1552" s="138" t="str">
        <f>IFERROR(VLOOKUP(C1552,'CEDARS School FRPL'!$C$4:$H$2392, 6, FALSE), "No")</f>
        <v>Yes</v>
      </c>
      <c r="L1552" s="97">
        <f>VLOOKUP($C1552,'CEDARS School FRPL'!$C$4:$G$2348,3,FALSE)</f>
        <v>0.60929999999999995</v>
      </c>
      <c r="N1552" s="170"/>
      <c r="O1552" s="139"/>
    </row>
    <row r="1553" spans="1:15">
      <c r="A1553" s="78" t="s">
        <v>2305</v>
      </c>
      <c r="B1553" s="78" t="s">
        <v>2867</v>
      </c>
      <c r="C1553" s="3">
        <v>2921</v>
      </c>
      <c r="D1553" s="75" t="s">
        <v>2868</v>
      </c>
      <c r="E1553" s="103">
        <v>201.18</v>
      </c>
      <c r="F1553" s="103">
        <v>0</v>
      </c>
      <c r="G1553" s="103">
        <v>5.66</v>
      </c>
      <c r="H1553" s="103">
        <v>0.28999999999999998</v>
      </c>
      <c r="I1553" s="103">
        <v>0</v>
      </c>
      <c r="J1553" s="133">
        <f t="shared" si="26"/>
        <v>207.13</v>
      </c>
      <c r="K1553" s="138" t="str">
        <f>IFERROR(VLOOKUP(C1553,'CEDARS School FRPL'!$C$4:$H$2392, 6, FALSE), "No")</f>
        <v>Yes</v>
      </c>
      <c r="L1553" s="97">
        <f>VLOOKUP($C1553,'CEDARS School FRPL'!$C$4:$G$2348,3,FALSE)</f>
        <v>0.99339999999999995</v>
      </c>
      <c r="N1553" s="170"/>
      <c r="O1553" s="139"/>
    </row>
    <row r="1554" spans="1:15">
      <c r="A1554" s="78" t="s">
        <v>2289</v>
      </c>
      <c r="B1554" s="78" t="s">
        <v>2869</v>
      </c>
      <c r="C1554" s="3">
        <v>5585</v>
      </c>
      <c r="D1554" s="75" t="s">
        <v>2996</v>
      </c>
      <c r="E1554" s="103">
        <v>368.05</v>
      </c>
      <c r="F1554" s="103">
        <v>0</v>
      </c>
      <c r="G1554" s="103">
        <v>0</v>
      </c>
      <c r="H1554" s="103">
        <v>0</v>
      </c>
      <c r="I1554" s="103">
        <v>0</v>
      </c>
      <c r="J1554" s="133">
        <f t="shared" si="26"/>
        <v>368.05</v>
      </c>
      <c r="K1554" s="138" t="str">
        <f>IFERROR(VLOOKUP(C1554,'CEDARS School FRPL'!$C$4:$H$2392, 6, FALSE), "No")</f>
        <v>Yes</v>
      </c>
      <c r="L1554" s="97">
        <f>VLOOKUP($C1554,'CEDARS School FRPL'!$C$4:$G$2348,3,FALSE)</f>
        <v>0.70409999999999995</v>
      </c>
      <c r="N1554" s="170"/>
      <c r="O1554" s="139"/>
    </row>
    <row r="1555" spans="1:15">
      <c r="A1555" s="78" t="s">
        <v>2289</v>
      </c>
      <c r="B1555" s="78" t="s">
        <v>2869</v>
      </c>
      <c r="C1555" s="3">
        <v>3426</v>
      </c>
      <c r="D1555" s="75" t="s">
        <v>416</v>
      </c>
      <c r="E1555" s="103">
        <v>162.71</v>
      </c>
      <c r="F1555" s="103">
        <v>0</v>
      </c>
      <c r="G1555" s="103">
        <v>0</v>
      </c>
      <c r="H1555" s="103">
        <v>0</v>
      </c>
      <c r="I1555" s="103">
        <v>0</v>
      </c>
      <c r="J1555" s="133">
        <f t="shared" si="26"/>
        <v>162.71</v>
      </c>
      <c r="K1555" s="138" t="str">
        <f>IFERROR(VLOOKUP(C1555,'CEDARS School FRPL'!$C$4:$H$2392, 6, FALSE), "No")</f>
        <v>Yes</v>
      </c>
      <c r="L1555" s="97">
        <f>VLOOKUP($C1555,'CEDARS School FRPL'!$C$4:$G$2348,3,FALSE)</f>
        <v>0.83099999999999996</v>
      </c>
      <c r="N1555" s="170"/>
      <c r="O1555" s="139"/>
    </row>
    <row r="1556" spans="1:15">
      <c r="A1556" s="78" t="s">
        <v>2289</v>
      </c>
      <c r="B1556" s="78" t="s">
        <v>2869</v>
      </c>
      <c r="C1556" s="3">
        <v>4536</v>
      </c>
      <c r="D1556" s="75" t="s">
        <v>417</v>
      </c>
      <c r="E1556" s="103">
        <v>274.58999999999997</v>
      </c>
      <c r="F1556" s="103">
        <v>15.43</v>
      </c>
      <c r="G1556" s="103">
        <v>0</v>
      </c>
      <c r="H1556" s="103">
        <v>0</v>
      </c>
      <c r="I1556" s="103">
        <v>0</v>
      </c>
      <c r="J1556" s="133">
        <f t="shared" si="26"/>
        <v>290.02</v>
      </c>
      <c r="K1556" s="138" t="str">
        <f>IFERROR(VLOOKUP(C1556,'CEDARS School FRPL'!$C$4:$H$2392, 6, FALSE), "No")</f>
        <v>Yes</v>
      </c>
      <c r="L1556" s="97">
        <f>VLOOKUP($C1556,'CEDARS School FRPL'!$C$4:$G$2348,3,FALSE)</f>
        <v>0.67130000000000001</v>
      </c>
      <c r="N1556" s="170"/>
      <c r="O1556" s="139"/>
    </row>
    <row r="1557" spans="1:15">
      <c r="A1557" s="78" t="s">
        <v>2289</v>
      </c>
      <c r="B1557" s="78" t="s">
        <v>2869</v>
      </c>
      <c r="C1557" s="3">
        <v>3020</v>
      </c>
      <c r="D1557" s="75" t="s">
        <v>414</v>
      </c>
      <c r="E1557" s="103">
        <v>253.29</v>
      </c>
      <c r="F1557" s="103">
        <v>15.29</v>
      </c>
      <c r="G1557" s="103">
        <v>0</v>
      </c>
      <c r="H1557" s="103">
        <v>0</v>
      </c>
      <c r="I1557" s="103">
        <v>0</v>
      </c>
      <c r="J1557" s="133">
        <f t="shared" si="26"/>
        <v>268.58</v>
      </c>
      <c r="K1557" s="138" t="str">
        <f>IFERROR(VLOOKUP(C1557,'CEDARS School FRPL'!$C$4:$H$2392, 6, FALSE), "No")</f>
        <v>Yes</v>
      </c>
      <c r="L1557" s="97">
        <f>VLOOKUP($C1557,'CEDARS School FRPL'!$C$4:$G$2348,3,FALSE)</f>
        <v>0.79610000000000003</v>
      </c>
      <c r="N1557" s="170"/>
      <c r="O1557" s="139"/>
    </row>
    <row r="1558" spans="1:15">
      <c r="A1558" s="78" t="s">
        <v>2289</v>
      </c>
      <c r="B1558" s="78" t="s">
        <v>2869</v>
      </c>
      <c r="C1558" s="3">
        <v>2919</v>
      </c>
      <c r="D1558" s="75" t="s">
        <v>413</v>
      </c>
      <c r="E1558" s="103">
        <v>282.88</v>
      </c>
      <c r="F1558" s="103">
        <v>15.29</v>
      </c>
      <c r="G1558" s="103">
        <v>0</v>
      </c>
      <c r="H1558" s="103">
        <v>0</v>
      </c>
      <c r="I1558" s="103">
        <v>0</v>
      </c>
      <c r="J1558" s="133">
        <f t="shared" si="26"/>
        <v>298.17</v>
      </c>
      <c r="K1558" s="138" t="str">
        <f>IFERROR(VLOOKUP(C1558,'CEDARS School FRPL'!$C$4:$H$2392, 6, FALSE), "No")</f>
        <v>Yes</v>
      </c>
      <c r="L1558" s="97">
        <f>VLOOKUP($C1558,'CEDARS School FRPL'!$C$4:$G$2348,3,FALSE)</f>
        <v>0.84570000000000001</v>
      </c>
      <c r="N1558" s="170"/>
      <c r="O1558" s="139"/>
    </row>
    <row r="1559" spans="1:15">
      <c r="A1559" s="140" t="s">
        <v>2289</v>
      </c>
      <c r="B1559" s="78" t="s">
        <v>2869</v>
      </c>
      <c r="C1559" s="91">
        <v>3088</v>
      </c>
      <c r="D1559" s="75" t="s">
        <v>415</v>
      </c>
      <c r="E1559" s="103">
        <v>862.85</v>
      </c>
      <c r="F1559" s="103">
        <v>0</v>
      </c>
      <c r="G1559" s="103">
        <v>44.17</v>
      </c>
      <c r="H1559" s="103">
        <v>0</v>
      </c>
      <c r="I1559" s="103">
        <v>0</v>
      </c>
      <c r="J1559" s="133">
        <f t="shared" si="26"/>
        <v>907.02</v>
      </c>
      <c r="K1559" s="138" t="str">
        <f>IFERROR(VLOOKUP(C1559,'CEDARS School FRPL'!$C$4:$H$2392, 6, FALSE), "No")</f>
        <v>Yes</v>
      </c>
      <c r="L1559" s="97">
        <f>VLOOKUP($C1559,'CEDARS School FRPL'!$C$4:$G$2348,3,FALSE)</f>
        <v>0.81799999999999995</v>
      </c>
      <c r="N1559" s="170"/>
      <c r="O1559" s="139"/>
    </row>
    <row r="1560" spans="1:15">
      <c r="A1560" s="78" t="s">
        <v>2289</v>
      </c>
      <c r="B1560" s="78" t="s">
        <v>2869</v>
      </c>
      <c r="C1560" s="3">
        <v>5648</v>
      </c>
      <c r="D1560" s="75" t="s">
        <v>3081</v>
      </c>
      <c r="E1560" s="103">
        <v>112.76</v>
      </c>
      <c r="F1560" s="103">
        <v>0</v>
      </c>
      <c r="G1560" s="103">
        <v>2.93</v>
      </c>
      <c r="H1560" s="103">
        <v>12.86</v>
      </c>
      <c r="I1560" s="103">
        <v>0</v>
      </c>
      <c r="J1560" s="133">
        <f t="shared" si="26"/>
        <v>128.55000000000001</v>
      </c>
      <c r="K1560" s="138" t="str">
        <f>IFERROR(VLOOKUP(C1560,'CEDARS School FRPL'!$C$4:$H$2392, 6, FALSE), "No")</f>
        <v>Yes</v>
      </c>
      <c r="L1560" s="97">
        <f>VLOOKUP($C1560,'CEDARS School FRPL'!$C$4:$G$2348,3,FALSE)</f>
        <v>0.74609999999999999</v>
      </c>
      <c r="N1560" s="170"/>
      <c r="O1560" s="139"/>
    </row>
    <row r="1561" spans="1:15">
      <c r="A1561" s="78" t="s">
        <v>2289</v>
      </c>
      <c r="B1561" s="78" t="s">
        <v>2869</v>
      </c>
      <c r="C1561" s="3">
        <v>5650</v>
      </c>
      <c r="D1561" s="75" t="s">
        <v>3127</v>
      </c>
      <c r="E1561" s="103">
        <v>25.8</v>
      </c>
      <c r="F1561" s="103">
        <v>0</v>
      </c>
      <c r="G1561" s="103">
        <v>0</v>
      </c>
      <c r="H1561" s="103">
        <v>0</v>
      </c>
      <c r="I1561" s="103">
        <v>0</v>
      </c>
      <c r="J1561" s="133">
        <f t="shared" si="26"/>
        <v>25.8</v>
      </c>
      <c r="K1561" s="138" t="str">
        <f>IFERROR(VLOOKUP(C1561,'CEDARS School FRPL'!$C$4:$H$2392, 6, FALSE), "No")</f>
        <v>Yes</v>
      </c>
      <c r="L1561" s="97">
        <f>VLOOKUP($C1561,'CEDARS School FRPL'!$C$4:$G$2348,3,FALSE)</f>
        <v>0.6714</v>
      </c>
      <c r="N1561" s="170"/>
      <c r="O1561" s="139"/>
    </row>
    <row r="1562" spans="1:15">
      <c r="A1562" s="78" t="s">
        <v>2289</v>
      </c>
      <c r="B1562" s="78" t="s">
        <v>2869</v>
      </c>
      <c r="C1562" s="3">
        <v>2510</v>
      </c>
      <c r="D1562" s="75" t="s">
        <v>3082</v>
      </c>
      <c r="E1562" s="103">
        <v>752.19</v>
      </c>
      <c r="F1562" s="103">
        <v>0</v>
      </c>
      <c r="G1562" s="103">
        <v>0</v>
      </c>
      <c r="H1562" s="103">
        <v>0</v>
      </c>
      <c r="I1562" s="103">
        <v>0</v>
      </c>
      <c r="J1562" s="133">
        <f t="shared" si="26"/>
        <v>752.19</v>
      </c>
      <c r="K1562" s="138" t="str">
        <f>IFERROR(VLOOKUP(C1562,'CEDARS School FRPL'!$C$4:$H$2392, 6, FALSE), "No")</f>
        <v>Yes</v>
      </c>
      <c r="L1562" s="97">
        <f>VLOOKUP($C1562,'CEDARS School FRPL'!$C$4:$G$2348,3,FALSE)</f>
        <v>0.80889999999999995</v>
      </c>
      <c r="N1562" s="170"/>
      <c r="O1562" s="139"/>
    </row>
    <row r="1563" spans="1:15">
      <c r="A1563" s="78" t="s">
        <v>2485</v>
      </c>
      <c r="B1563" s="78" t="s">
        <v>2870</v>
      </c>
      <c r="C1563" s="3">
        <v>4486</v>
      </c>
      <c r="D1563" s="75" t="s">
        <v>1425</v>
      </c>
      <c r="E1563" s="103">
        <v>426.5</v>
      </c>
      <c r="F1563" s="103">
        <v>0</v>
      </c>
      <c r="G1563" s="103">
        <v>0</v>
      </c>
      <c r="H1563" s="103">
        <v>0</v>
      </c>
      <c r="I1563" s="103">
        <v>0</v>
      </c>
      <c r="J1563" s="133">
        <f t="shared" si="26"/>
        <v>426.5</v>
      </c>
      <c r="K1563" s="138" t="str">
        <f>IFERROR(VLOOKUP(C1563,'CEDARS School FRPL'!$C$4:$H$2392, 6, FALSE), "No")</f>
        <v>No</v>
      </c>
      <c r="L1563" s="97">
        <f>VLOOKUP($C1563,'CEDARS School FRPL'!$C$4:$G$2348,3,FALSE)</f>
        <v>0.40910000000000002</v>
      </c>
      <c r="N1563" s="170"/>
      <c r="O1563" s="139"/>
    </row>
    <row r="1564" spans="1:15">
      <c r="A1564" s="78" t="s">
        <v>2485</v>
      </c>
      <c r="B1564" s="78" t="s">
        <v>2870</v>
      </c>
      <c r="C1564" s="3">
        <v>2158</v>
      </c>
      <c r="D1564" s="75" t="s">
        <v>812</v>
      </c>
      <c r="E1564" s="103">
        <v>236.44</v>
      </c>
      <c r="F1564" s="103">
        <v>0</v>
      </c>
      <c r="G1564" s="103">
        <v>0</v>
      </c>
      <c r="H1564" s="103">
        <v>0</v>
      </c>
      <c r="I1564" s="103">
        <v>0</v>
      </c>
      <c r="J1564" s="133">
        <f t="shared" si="26"/>
        <v>236.44</v>
      </c>
      <c r="K1564" s="138" t="str">
        <f>IFERROR(VLOOKUP(C1564,'CEDARS School FRPL'!$C$4:$H$2392, 6, FALSE), "No")</f>
        <v>No</v>
      </c>
      <c r="L1564" s="97">
        <f>VLOOKUP($C1564,'CEDARS School FRPL'!$C$4:$G$2348,3,FALSE)</f>
        <v>0.4698</v>
      </c>
      <c r="N1564" s="170"/>
      <c r="O1564" s="139"/>
    </row>
    <row r="1565" spans="1:15">
      <c r="A1565" s="78" t="s">
        <v>2485</v>
      </c>
      <c r="B1565" s="78" t="s">
        <v>2870</v>
      </c>
      <c r="C1565" s="3">
        <v>2468</v>
      </c>
      <c r="D1565" s="75" t="s">
        <v>1996</v>
      </c>
      <c r="E1565" s="103">
        <v>246.54</v>
      </c>
      <c r="F1565" s="103">
        <v>0</v>
      </c>
      <c r="G1565" s="103">
        <v>15.4</v>
      </c>
      <c r="H1565" s="103">
        <v>2</v>
      </c>
      <c r="I1565" s="103">
        <v>0</v>
      </c>
      <c r="J1565" s="133">
        <f t="shared" si="26"/>
        <v>263.94</v>
      </c>
      <c r="K1565" s="138" t="str">
        <f>IFERROR(VLOOKUP(C1565,'CEDARS School FRPL'!$C$4:$H$2392, 6, FALSE), "No")</f>
        <v>No</v>
      </c>
      <c r="L1565" s="97">
        <f>VLOOKUP($C1565,'CEDARS School FRPL'!$C$4:$G$2348,3,FALSE)</f>
        <v>0.42299999999999999</v>
      </c>
      <c r="N1565" s="170"/>
      <c r="O1565" s="139"/>
    </row>
    <row r="1566" spans="1:15">
      <c r="A1566" s="78" t="s">
        <v>2340</v>
      </c>
      <c r="B1566" s="78" t="s">
        <v>2871</v>
      </c>
      <c r="C1566" s="3">
        <v>5380</v>
      </c>
      <c r="D1566" s="75" t="s">
        <v>1005</v>
      </c>
      <c r="E1566" s="103">
        <v>332.29</v>
      </c>
      <c r="F1566" s="103">
        <v>0</v>
      </c>
      <c r="G1566" s="103">
        <v>0</v>
      </c>
      <c r="H1566" s="103">
        <v>0</v>
      </c>
      <c r="I1566" s="103">
        <v>0</v>
      </c>
      <c r="J1566" s="133">
        <f t="shared" si="26"/>
        <v>332.29</v>
      </c>
      <c r="K1566" s="138" t="str">
        <f>IFERROR(VLOOKUP(C1566,'CEDARS School FRPL'!$C$4:$H$2392, 6, FALSE), "No")</f>
        <v>Yes</v>
      </c>
      <c r="L1566" s="97">
        <f>VLOOKUP($C1566,'CEDARS School FRPL'!$C$4:$G$2348,3,FALSE)</f>
        <v>0.66200000000000003</v>
      </c>
      <c r="N1566" s="170"/>
      <c r="O1566" s="139"/>
    </row>
    <row r="1567" spans="1:15">
      <c r="A1567" s="78" t="s">
        <v>2553</v>
      </c>
      <c r="B1567" s="78" t="s">
        <v>3083</v>
      </c>
      <c r="C1567" s="3">
        <v>5468</v>
      </c>
      <c r="D1567" s="75" t="s">
        <v>2593</v>
      </c>
      <c r="E1567" s="103">
        <v>152.72999999999999</v>
      </c>
      <c r="F1567" s="103">
        <v>0</v>
      </c>
      <c r="G1567" s="103">
        <v>3.5</v>
      </c>
      <c r="H1567" s="103">
        <v>0</v>
      </c>
      <c r="I1567" s="103">
        <v>0</v>
      </c>
      <c r="J1567" s="133">
        <f t="shared" si="26"/>
        <v>156.22999999999999</v>
      </c>
      <c r="K1567" s="138" t="str">
        <f>IFERROR(VLOOKUP(C1567,'CEDARS School FRPL'!$C$4:$H$2392, 6, FALSE), "No")</f>
        <v>Yes</v>
      </c>
      <c r="L1567" s="97">
        <f>VLOOKUP($C1567,'CEDARS School FRPL'!$C$4:$G$2348,3,FALSE)</f>
        <v>0.73740000000000006</v>
      </c>
      <c r="N1567" s="170"/>
      <c r="O1567" s="139"/>
    </row>
    <row r="1568" spans="1:15">
      <c r="A1568" s="78" t="s">
        <v>2400</v>
      </c>
      <c r="B1568" s="78" t="s">
        <v>2872</v>
      </c>
      <c r="C1568" s="3">
        <v>2803</v>
      </c>
      <c r="D1568" s="75" t="s">
        <v>1254</v>
      </c>
      <c r="E1568" s="103">
        <v>220.14</v>
      </c>
      <c r="F1568" s="103">
        <v>18.71</v>
      </c>
      <c r="G1568" s="103">
        <v>0</v>
      </c>
      <c r="H1568" s="103">
        <v>0</v>
      </c>
      <c r="I1568" s="103">
        <v>0</v>
      </c>
      <c r="J1568" s="133">
        <f t="shared" si="26"/>
        <v>238.85</v>
      </c>
      <c r="K1568" s="138" t="str">
        <f>IFERROR(VLOOKUP(C1568,'CEDARS School FRPL'!$C$4:$H$2392, 6, FALSE), "No")</f>
        <v>Yes</v>
      </c>
      <c r="L1568" s="97">
        <f>VLOOKUP($C1568,'CEDARS School FRPL'!$C$4:$G$2348,3,FALSE)</f>
        <v>0.70499999999999996</v>
      </c>
      <c r="N1568" s="170"/>
      <c r="O1568" s="139"/>
    </row>
    <row r="1569" spans="1:15">
      <c r="A1569" s="78" t="s">
        <v>2400</v>
      </c>
      <c r="B1569" s="78" t="s">
        <v>2872</v>
      </c>
      <c r="C1569" s="3">
        <v>2357</v>
      </c>
      <c r="D1569" s="75" t="s">
        <v>1253</v>
      </c>
      <c r="E1569" s="103">
        <v>245.92</v>
      </c>
      <c r="F1569" s="103">
        <v>0</v>
      </c>
      <c r="G1569" s="103">
        <v>9.2799999999999994</v>
      </c>
      <c r="H1569" s="103">
        <v>5.43</v>
      </c>
      <c r="I1569" s="103">
        <v>0</v>
      </c>
      <c r="J1569" s="133">
        <f t="shared" si="26"/>
        <v>260.63</v>
      </c>
      <c r="K1569" s="138" t="str">
        <f>IFERROR(VLOOKUP(C1569,'CEDARS School FRPL'!$C$4:$H$2392, 6, FALSE), "No")</f>
        <v>Yes</v>
      </c>
      <c r="L1569" s="97">
        <f>VLOOKUP($C1569,'CEDARS School FRPL'!$C$4:$G$2348,3,FALSE)</f>
        <v>0.67390000000000005</v>
      </c>
      <c r="N1569" s="170"/>
      <c r="O1569" s="139"/>
    </row>
    <row r="1570" spans="1:15">
      <c r="A1570" s="78" t="s">
        <v>2377</v>
      </c>
      <c r="B1570" s="78" t="s">
        <v>2873</v>
      </c>
      <c r="C1570" s="3">
        <v>2864</v>
      </c>
      <c r="D1570" s="75" t="s">
        <v>1172</v>
      </c>
      <c r="E1570" s="103">
        <v>340.42</v>
      </c>
      <c r="F1570" s="103">
        <v>16.14</v>
      </c>
      <c r="G1570" s="103">
        <v>0</v>
      </c>
      <c r="H1570" s="103">
        <v>0</v>
      </c>
      <c r="I1570" s="103">
        <v>0</v>
      </c>
      <c r="J1570" s="133">
        <f t="shared" si="26"/>
        <v>356.56</v>
      </c>
      <c r="K1570" s="138" t="str">
        <f>IFERROR(VLOOKUP(C1570,'CEDARS School FRPL'!$C$4:$H$2392, 6, FALSE), "No")</f>
        <v>No</v>
      </c>
      <c r="L1570" s="97">
        <f>VLOOKUP($C1570,'CEDARS School FRPL'!$C$4:$G$2348,3,FALSE)</f>
        <v>0.49170000000000003</v>
      </c>
      <c r="N1570" s="170"/>
      <c r="O1570" s="139"/>
    </row>
    <row r="1571" spans="1:15">
      <c r="A1571" s="78" t="s">
        <v>2377</v>
      </c>
      <c r="B1571" s="78" t="s">
        <v>2873</v>
      </c>
      <c r="C1571" s="3">
        <v>2478</v>
      </c>
      <c r="D1571" s="75" t="s">
        <v>1171</v>
      </c>
      <c r="E1571" s="103">
        <v>293.76</v>
      </c>
      <c r="F1571" s="103">
        <v>0</v>
      </c>
      <c r="G1571" s="103">
        <v>18.45</v>
      </c>
      <c r="H1571" s="103">
        <v>0</v>
      </c>
      <c r="I1571" s="103">
        <v>0</v>
      </c>
      <c r="J1571" s="133">
        <f t="shared" si="26"/>
        <v>312.20999999999998</v>
      </c>
      <c r="K1571" s="138" t="str">
        <f>IFERROR(VLOOKUP(C1571,'CEDARS School FRPL'!$C$4:$H$2392, 6, FALSE), "No")</f>
        <v>No</v>
      </c>
      <c r="L1571" s="97">
        <f>VLOOKUP($C1571,'CEDARS School FRPL'!$C$4:$G$2348,3,FALSE)</f>
        <v>0.4259</v>
      </c>
      <c r="N1571" s="170"/>
      <c r="O1571" s="139"/>
    </row>
    <row r="1572" spans="1:15">
      <c r="A1572" s="140" t="s">
        <v>2377</v>
      </c>
      <c r="B1572" s="78" t="s">
        <v>2873</v>
      </c>
      <c r="C1572" s="91">
        <v>5688</v>
      </c>
      <c r="D1572" s="75" t="s">
        <v>3195</v>
      </c>
      <c r="E1572" s="103">
        <v>58.72</v>
      </c>
      <c r="F1572" s="103">
        <v>0</v>
      </c>
      <c r="G1572" s="103">
        <v>0</v>
      </c>
      <c r="H1572" s="103">
        <v>0</v>
      </c>
      <c r="I1572" s="103">
        <v>0</v>
      </c>
      <c r="J1572" s="133">
        <f t="shared" si="26"/>
        <v>58.72</v>
      </c>
      <c r="K1572" s="138" t="str">
        <f>IFERROR(VLOOKUP(C1572,'CEDARS School FRPL'!$C$4:$H$2392, 6, FALSE), "No")</f>
        <v>No</v>
      </c>
      <c r="L1572" s="97">
        <f>VLOOKUP($C1572,'CEDARS School FRPL'!$C$4:$G$2348,3,FALSE)</f>
        <v>0.3407</v>
      </c>
      <c r="N1572" s="170"/>
      <c r="O1572" s="139"/>
    </row>
    <row r="1573" spans="1:15">
      <c r="A1573" s="78" t="s">
        <v>2325</v>
      </c>
      <c r="B1573" s="78" t="s">
        <v>2874</v>
      </c>
      <c r="C1573" s="3">
        <v>3587</v>
      </c>
      <c r="D1573" s="75" t="s">
        <v>745</v>
      </c>
      <c r="E1573" s="103">
        <v>472.07</v>
      </c>
      <c r="F1573" s="103">
        <v>0</v>
      </c>
      <c r="G1573" s="103">
        <v>0</v>
      </c>
      <c r="H1573" s="103">
        <v>0</v>
      </c>
      <c r="I1573" s="103">
        <v>0</v>
      </c>
      <c r="J1573" s="133">
        <f t="shared" si="26"/>
        <v>472.07</v>
      </c>
      <c r="K1573" s="138" t="str">
        <f>IFERROR(VLOOKUP(C1573,'CEDARS School FRPL'!$C$4:$H$2392, 6, FALSE), "No")</f>
        <v>No</v>
      </c>
      <c r="L1573" s="97">
        <f>VLOOKUP($C1573,'CEDARS School FRPL'!$C$4:$G$2348,3,FALSE)</f>
        <v>0.41770000000000002</v>
      </c>
      <c r="N1573" s="170"/>
      <c r="O1573" s="139"/>
    </row>
    <row r="1574" spans="1:15">
      <c r="A1574" s="78" t="s">
        <v>2325</v>
      </c>
      <c r="B1574" s="78" t="s">
        <v>2874</v>
      </c>
      <c r="C1574" s="3">
        <v>2439</v>
      </c>
      <c r="D1574" s="75" t="s">
        <v>734</v>
      </c>
      <c r="E1574" s="103">
        <v>386.43</v>
      </c>
      <c r="F1574" s="103">
        <v>0</v>
      </c>
      <c r="G1574" s="103">
        <v>0</v>
      </c>
      <c r="H1574" s="103">
        <v>0</v>
      </c>
      <c r="I1574" s="103">
        <v>0</v>
      </c>
      <c r="J1574" s="133">
        <f t="shared" si="26"/>
        <v>386.43</v>
      </c>
      <c r="K1574" s="138" t="str">
        <f>IFERROR(VLOOKUP(C1574,'CEDARS School FRPL'!$C$4:$H$2392, 6, FALSE), "No")</f>
        <v>Yes</v>
      </c>
      <c r="L1574" s="97">
        <f>VLOOKUP($C1574,'CEDARS School FRPL'!$C$4:$G$2348,3,FALSE)</f>
        <v>0.54859999999999998</v>
      </c>
      <c r="N1574" s="170"/>
      <c r="O1574" s="139"/>
    </row>
    <row r="1575" spans="1:15">
      <c r="A1575" s="78" t="s">
        <v>2325</v>
      </c>
      <c r="B1575" s="78" t="s">
        <v>2874</v>
      </c>
      <c r="C1575" s="3">
        <v>3034</v>
      </c>
      <c r="D1575" s="75" t="s">
        <v>738</v>
      </c>
      <c r="E1575" s="103">
        <v>366.57</v>
      </c>
      <c r="F1575" s="103">
        <v>0</v>
      </c>
      <c r="G1575" s="103">
        <v>0</v>
      </c>
      <c r="H1575" s="103">
        <v>0</v>
      </c>
      <c r="I1575" s="103">
        <v>0</v>
      </c>
      <c r="J1575" s="133">
        <f t="shared" si="26"/>
        <v>366.57</v>
      </c>
      <c r="K1575" s="138" t="str">
        <f>IFERROR(VLOOKUP(C1575,'CEDARS School FRPL'!$C$4:$H$2392, 6, FALSE), "No")</f>
        <v>Yes</v>
      </c>
      <c r="L1575" s="97">
        <f>VLOOKUP($C1575,'CEDARS School FRPL'!$C$4:$G$2348,3,FALSE)</f>
        <v>0.66479999999999995</v>
      </c>
      <c r="N1575" s="170"/>
      <c r="O1575" s="139"/>
    </row>
    <row r="1576" spans="1:15">
      <c r="A1576" s="78" t="s">
        <v>2325</v>
      </c>
      <c r="B1576" s="78" t="s">
        <v>2874</v>
      </c>
      <c r="C1576" s="3">
        <v>3337</v>
      </c>
      <c r="D1576" s="75" t="s">
        <v>51</v>
      </c>
      <c r="E1576" s="103">
        <v>437.33</v>
      </c>
      <c r="F1576" s="103">
        <v>0</v>
      </c>
      <c r="G1576" s="103">
        <v>0</v>
      </c>
      <c r="H1576" s="103">
        <v>0</v>
      </c>
      <c r="I1576" s="103">
        <v>0</v>
      </c>
      <c r="J1576" s="133">
        <f t="shared" si="26"/>
        <v>437.33</v>
      </c>
      <c r="K1576" s="138" t="str">
        <f>IFERROR(VLOOKUP(C1576,'CEDARS School FRPL'!$C$4:$H$2392, 6, FALSE), "No")</f>
        <v>Yes</v>
      </c>
      <c r="L1576" s="97">
        <f>VLOOKUP($C1576,'CEDARS School FRPL'!$C$4:$G$2348,3,FALSE)</f>
        <v>0.55569999999999997</v>
      </c>
      <c r="N1576" s="170"/>
      <c r="O1576" s="139"/>
    </row>
    <row r="1577" spans="1:15">
      <c r="A1577" s="78" t="s">
        <v>2325</v>
      </c>
      <c r="B1577" s="78" t="s">
        <v>2874</v>
      </c>
      <c r="C1577" s="3">
        <v>3280</v>
      </c>
      <c r="D1577" s="75" t="s">
        <v>740</v>
      </c>
      <c r="E1577" s="103">
        <v>634.26</v>
      </c>
      <c r="F1577" s="103">
        <v>0</v>
      </c>
      <c r="G1577" s="103">
        <v>0</v>
      </c>
      <c r="H1577" s="103">
        <v>0</v>
      </c>
      <c r="I1577" s="103">
        <v>0</v>
      </c>
      <c r="J1577" s="133">
        <f t="shared" si="26"/>
        <v>634.26</v>
      </c>
      <c r="K1577" s="138" t="str">
        <f>IFERROR(VLOOKUP(C1577,'CEDARS School FRPL'!$C$4:$H$2392, 6, FALSE), "No")</f>
        <v>Yes</v>
      </c>
      <c r="L1577" s="97">
        <f>VLOOKUP($C1577,'CEDARS School FRPL'!$C$4:$G$2348,3,FALSE)</f>
        <v>0.63949999999999996</v>
      </c>
      <c r="N1577" s="170"/>
      <c r="O1577" s="139"/>
    </row>
    <row r="1578" spans="1:15">
      <c r="A1578" s="78" t="s">
        <v>2325</v>
      </c>
      <c r="B1578" s="78" t="s">
        <v>2874</v>
      </c>
      <c r="C1578" s="3">
        <v>1534</v>
      </c>
      <c r="D1578" s="75" t="s">
        <v>732</v>
      </c>
      <c r="E1578" s="103">
        <v>1.71</v>
      </c>
      <c r="F1578" s="103">
        <v>0</v>
      </c>
      <c r="G1578" s="103">
        <v>0</v>
      </c>
      <c r="H1578" s="103">
        <v>0</v>
      </c>
      <c r="I1578" s="103">
        <v>0</v>
      </c>
      <c r="J1578" s="133">
        <f t="shared" si="26"/>
        <v>1.71</v>
      </c>
      <c r="K1578" s="138" t="str">
        <f>IFERROR(VLOOKUP(C1578,'CEDARS School FRPL'!$C$4:$H$2392, 6, FALSE), "No")</f>
        <v>Yes</v>
      </c>
      <c r="L1578" s="97">
        <f>VLOOKUP($C1578,'CEDARS School FRPL'!$C$4:$G$2348,3,FALSE)</f>
        <v>0.77780000000000005</v>
      </c>
      <c r="N1578" s="170"/>
      <c r="O1578" s="139"/>
    </row>
    <row r="1579" spans="1:15">
      <c r="A1579" s="78" t="s">
        <v>2325</v>
      </c>
      <c r="B1579" s="78" t="s">
        <v>2874</v>
      </c>
      <c r="C1579" s="3">
        <v>1784</v>
      </c>
      <c r="D1579" s="75" t="s">
        <v>2604</v>
      </c>
      <c r="E1579" s="103">
        <v>129.29</v>
      </c>
      <c r="F1579" s="103">
        <v>0</v>
      </c>
      <c r="G1579" s="103">
        <v>0</v>
      </c>
      <c r="H1579" s="103">
        <v>0</v>
      </c>
      <c r="I1579" s="103">
        <v>0</v>
      </c>
      <c r="J1579" s="133">
        <f t="shared" si="26"/>
        <v>129.29</v>
      </c>
      <c r="K1579" s="138" t="str">
        <f>IFERROR(VLOOKUP(C1579,'CEDARS School FRPL'!$C$4:$H$2392, 6, FALSE), "No")</f>
        <v>No</v>
      </c>
      <c r="L1579" s="97">
        <f>VLOOKUP($C1579,'CEDARS School FRPL'!$C$4:$G$2348,3,FALSE)</f>
        <v>0.1714</v>
      </c>
      <c r="N1579" s="170"/>
      <c r="O1579" s="139"/>
    </row>
    <row r="1580" spans="1:15">
      <c r="A1580" s="78" t="s">
        <v>2325</v>
      </c>
      <c r="B1580" s="78" t="s">
        <v>2874</v>
      </c>
      <c r="C1580" s="3">
        <v>3485</v>
      </c>
      <c r="D1580" s="75" t="s">
        <v>742</v>
      </c>
      <c r="E1580" s="103">
        <v>460.73</v>
      </c>
      <c r="F1580" s="103">
        <v>0</v>
      </c>
      <c r="G1580" s="103">
        <v>0</v>
      </c>
      <c r="H1580" s="103">
        <v>0</v>
      </c>
      <c r="I1580" s="103">
        <v>0</v>
      </c>
      <c r="J1580" s="133">
        <f t="shared" si="26"/>
        <v>460.73</v>
      </c>
      <c r="K1580" s="138" t="str">
        <f>IFERROR(VLOOKUP(C1580,'CEDARS School FRPL'!$C$4:$H$2392, 6, FALSE), "No")</f>
        <v>No</v>
      </c>
      <c r="L1580" s="97">
        <f>VLOOKUP($C1580,'CEDARS School FRPL'!$C$4:$G$2348,3,FALSE)</f>
        <v>0.17680000000000001</v>
      </c>
      <c r="N1580" s="170"/>
      <c r="O1580" s="139"/>
    </row>
    <row r="1581" spans="1:15">
      <c r="A1581" s="78" t="s">
        <v>2325</v>
      </c>
      <c r="B1581" s="78" t="s">
        <v>2874</v>
      </c>
      <c r="C1581" s="3">
        <v>3630</v>
      </c>
      <c r="D1581" s="75" t="s">
        <v>746</v>
      </c>
      <c r="E1581" s="103">
        <v>1556.71</v>
      </c>
      <c r="F1581" s="103">
        <v>0</v>
      </c>
      <c r="G1581" s="103">
        <v>261.20999999999998</v>
      </c>
      <c r="H1581" s="103">
        <v>0</v>
      </c>
      <c r="I1581" s="103">
        <v>0</v>
      </c>
      <c r="J1581" s="133">
        <f t="shared" si="26"/>
        <v>1817.92</v>
      </c>
      <c r="K1581" s="138" t="str">
        <f>IFERROR(VLOOKUP(C1581,'CEDARS School FRPL'!$C$4:$H$2392, 6, FALSE), "No")</f>
        <v>No</v>
      </c>
      <c r="L1581" s="97">
        <f>VLOOKUP($C1581,'CEDARS School FRPL'!$C$4:$G$2348,3,FALSE)</f>
        <v>0.36370000000000002</v>
      </c>
      <c r="N1581" s="170"/>
      <c r="O1581" s="139"/>
    </row>
    <row r="1582" spans="1:15">
      <c r="A1582" s="78" t="s">
        <v>2325</v>
      </c>
      <c r="B1582" s="78" t="s">
        <v>2874</v>
      </c>
      <c r="C1582" s="3">
        <v>2640</v>
      </c>
      <c r="D1582" s="75" t="s">
        <v>737</v>
      </c>
      <c r="E1582" s="103">
        <v>402.36</v>
      </c>
      <c r="F1582" s="103">
        <v>0</v>
      </c>
      <c r="G1582" s="103">
        <v>0</v>
      </c>
      <c r="H1582" s="103">
        <v>0</v>
      </c>
      <c r="I1582" s="103">
        <v>0</v>
      </c>
      <c r="J1582" s="133">
        <f t="shared" si="26"/>
        <v>402.36</v>
      </c>
      <c r="K1582" s="138" t="str">
        <f>IFERROR(VLOOKUP(C1582,'CEDARS School FRPL'!$C$4:$H$2392, 6, FALSE), "No")</f>
        <v>Yes</v>
      </c>
      <c r="L1582" s="97">
        <f>VLOOKUP($C1582,'CEDARS School FRPL'!$C$4:$G$2348,3,FALSE)</f>
        <v>0.6492</v>
      </c>
      <c r="N1582" s="170"/>
      <c r="O1582" s="139"/>
    </row>
    <row r="1583" spans="1:15">
      <c r="A1583" s="78" t="s">
        <v>2325</v>
      </c>
      <c r="B1583" s="78" t="s">
        <v>2874</v>
      </c>
      <c r="C1583" s="3">
        <v>5741</v>
      </c>
      <c r="D1583" s="75" t="s">
        <v>3274</v>
      </c>
      <c r="E1583" s="103">
        <v>500.01</v>
      </c>
      <c r="F1583" s="103">
        <v>0</v>
      </c>
      <c r="G1583" s="103">
        <v>0</v>
      </c>
      <c r="H1583" s="103">
        <v>0</v>
      </c>
      <c r="I1583" s="103">
        <v>0</v>
      </c>
      <c r="J1583" s="133">
        <f t="shared" si="26"/>
        <v>500.01</v>
      </c>
      <c r="K1583" s="138" t="str">
        <f>IFERROR(VLOOKUP(C1583,'CEDARS School FRPL'!$C$4:$H$2392, 6, FALSE), "No")</f>
        <v>No</v>
      </c>
      <c r="L1583" s="97">
        <f>VLOOKUP($C1583,'CEDARS School FRPL'!$C$4:$G$2348,3,FALSE)</f>
        <v>0.38109999999999999</v>
      </c>
      <c r="N1583" s="170"/>
      <c r="O1583" s="139"/>
    </row>
    <row r="1584" spans="1:15">
      <c r="A1584" s="78" t="s">
        <v>2325</v>
      </c>
      <c r="B1584" s="78" t="s">
        <v>2874</v>
      </c>
      <c r="C1584" s="3">
        <v>5229</v>
      </c>
      <c r="D1584" s="75" t="s">
        <v>752</v>
      </c>
      <c r="E1584" s="103">
        <v>294.70999999999998</v>
      </c>
      <c r="F1584" s="103">
        <v>0</v>
      </c>
      <c r="G1584" s="103">
        <v>0</v>
      </c>
      <c r="H1584" s="103">
        <v>0</v>
      </c>
      <c r="I1584" s="103">
        <v>0</v>
      </c>
      <c r="J1584" s="133">
        <f t="shared" si="26"/>
        <v>294.70999999999998</v>
      </c>
      <c r="K1584" s="138" t="str">
        <f>IFERROR(VLOOKUP(C1584,'CEDARS School FRPL'!$C$4:$H$2392, 6, FALSE), "No")</f>
        <v>Yes</v>
      </c>
      <c r="L1584" s="97">
        <f>VLOOKUP($C1584,'CEDARS School FRPL'!$C$4:$G$2348,3,FALSE)</f>
        <v>0.59940000000000004</v>
      </c>
      <c r="N1584" s="170"/>
      <c r="O1584" s="139"/>
    </row>
    <row r="1585" spans="1:15">
      <c r="A1585" s="78" t="s">
        <v>2325</v>
      </c>
      <c r="B1585" s="78" t="s">
        <v>2874</v>
      </c>
      <c r="C1585" s="3">
        <v>2597</v>
      </c>
      <c r="D1585" s="75" t="s">
        <v>736</v>
      </c>
      <c r="E1585" s="103">
        <v>500.17</v>
      </c>
      <c r="F1585" s="103">
        <v>0</v>
      </c>
      <c r="G1585" s="103">
        <v>0</v>
      </c>
      <c r="H1585" s="103">
        <v>0</v>
      </c>
      <c r="I1585" s="103">
        <v>0</v>
      </c>
      <c r="J1585" s="133">
        <f t="shared" si="26"/>
        <v>500.17</v>
      </c>
      <c r="K1585" s="138" t="str">
        <f>IFERROR(VLOOKUP(C1585,'CEDARS School FRPL'!$C$4:$H$2392, 6, FALSE), "No")</f>
        <v>No</v>
      </c>
      <c r="L1585" s="97">
        <f>VLOOKUP($C1585,'CEDARS School FRPL'!$C$4:$G$2348,3,FALSE)</f>
        <v>0.32829999999999998</v>
      </c>
      <c r="N1585" s="170"/>
      <c r="O1585" s="139"/>
    </row>
    <row r="1586" spans="1:15">
      <c r="A1586" s="78" t="s">
        <v>2325</v>
      </c>
      <c r="B1586" s="78" t="s">
        <v>2874</v>
      </c>
      <c r="C1586" s="3">
        <v>2929</v>
      </c>
      <c r="D1586" s="75" t="s">
        <v>693</v>
      </c>
      <c r="E1586" s="103">
        <v>318.02</v>
      </c>
      <c r="F1586" s="103">
        <v>0</v>
      </c>
      <c r="G1586" s="103">
        <v>0</v>
      </c>
      <c r="H1586" s="103">
        <v>0</v>
      </c>
      <c r="I1586" s="103">
        <v>0</v>
      </c>
      <c r="J1586" s="133">
        <f t="shared" si="26"/>
        <v>318.02</v>
      </c>
      <c r="K1586" s="138" t="str">
        <f>IFERROR(VLOOKUP(C1586,'CEDARS School FRPL'!$C$4:$H$2392, 6, FALSE), "No")</f>
        <v>Yes</v>
      </c>
      <c r="L1586" s="97">
        <f>VLOOKUP($C1586,'CEDARS School FRPL'!$C$4:$G$2348,3,FALSE)</f>
        <v>0.68540000000000001</v>
      </c>
      <c r="N1586" s="170"/>
      <c r="O1586" s="139"/>
    </row>
    <row r="1587" spans="1:15">
      <c r="A1587" s="78" t="s">
        <v>2325</v>
      </c>
      <c r="B1587" s="78" t="s">
        <v>2874</v>
      </c>
      <c r="C1587" s="3">
        <v>3741</v>
      </c>
      <c r="D1587" s="75" t="s">
        <v>750</v>
      </c>
      <c r="E1587" s="103">
        <v>1116.6300000000001</v>
      </c>
      <c r="F1587" s="103">
        <v>0</v>
      </c>
      <c r="G1587" s="103">
        <v>135.85999999999999</v>
      </c>
      <c r="H1587" s="103">
        <v>0</v>
      </c>
      <c r="I1587" s="103">
        <v>0</v>
      </c>
      <c r="J1587" s="133">
        <f t="shared" si="26"/>
        <v>1252.49</v>
      </c>
      <c r="K1587" s="138" t="str">
        <f>IFERROR(VLOOKUP(C1587,'CEDARS School FRPL'!$C$4:$H$2392, 6, FALSE), "No")</f>
        <v>Yes</v>
      </c>
      <c r="L1587" s="97">
        <f>VLOOKUP($C1587,'CEDARS School FRPL'!$C$4:$G$2348,3,FALSE)</f>
        <v>0.52110000000000001</v>
      </c>
      <c r="N1587" s="170"/>
      <c r="O1587" s="139"/>
    </row>
    <row r="1588" spans="1:15">
      <c r="A1588" s="78" t="s">
        <v>2325</v>
      </c>
      <c r="B1588" s="78" t="s">
        <v>2874</v>
      </c>
      <c r="C1588" s="3">
        <v>3586</v>
      </c>
      <c r="D1588" s="75" t="s">
        <v>744</v>
      </c>
      <c r="E1588" s="103">
        <v>407.88</v>
      </c>
      <c r="F1588" s="103">
        <v>0</v>
      </c>
      <c r="G1588" s="103">
        <v>0</v>
      </c>
      <c r="H1588" s="103">
        <v>0</v>
      </c>
      <c r="I1588" s="103">
        <v>0</v>
      </c>
      <c r="J1588" s="133">
        <f t="shared" si="26"/>
        <v>407.88</v>
      </c>
      <c r="K1588" s="138" t="str">
        <f>IFERROR(VLOOKUP(C1588,'CEDARS School FRPL'!$C$4:$H$2392, 6, FALSE), "No")</f>
        <v>No</v>
      </c>
      <c r="L1588" s="97">
        <f>VLOOKUP($C1588,'CEDARS School FRPL'!$C$4:$G$2348,3,FALSE)</f>
        <v>0.21290000000000001</v>
      </c>
      <c r="N1588" s="170"/>
      <c r="O1588" s="139"/>
    </row>
    <row r="1589" spans="1:15">
      <c r="A1589" s="78" t="s">
        <v>2325</v>
      </c>
      <c r="B1589" s="78" t="s">
        <v>2874</v>
      </c>
      <c r="C1589" s="3">
        <v>3035</v>
      </c>
      <c r="D1589" s="75" t="s">
        <v>739</v>
      </c>
      <c r="E1589" s="103">
        <v>826.33</v>
      </c>
      <c r="F1589" s="103">
        <v>0</v>
      </c>
      <c r="G1589" s="103">
        <v>0</v>
      </c>
      <c r="H1589" s="103">
        <v>0</v>
      </c>
      <c r="I1589" s="103">
        <v>0</v>
      </c>
      <c r="J1589" s="133">
        <f t="shared" si="26"/>
        <v>826.33</v>
      </c>
      <c r="K1589" s="138" t="str">
        <f>IFERROR(VLOOKUP(C1589,'CEDARS School FRPL'!$C$4:$H$2392, 6, FALSE), "No")</f>
        <v>No</v>
      </c>
      <c r="L1589" s="97">
        <f>VLOOKUP($C1589,'CEDARS School FRPL'!$C$4:$G$2348,3,FALSE)</f>
        <v>0.4728</v>
      </c>
      <c r="N1589" s="170"/>
      <c r="O1589" s="139"/>
    </row>
    <row r="1590" spans="1:15">
      <c r="A1590" s="78" t="s">
        <v>2325</v>
      </c>
      <c r="B1590" s="78" t="s">
        <v>2874</v>
      </c>
      <c r="C1590" s="3">
        <v>3434</v>
      </c>
      <c r="D1590" s="75" t="s">
        <v>741</v>
      </c>
      <c r="E1590" s="103">
        <v>890.44</v>
      </c>
      <c r="F1590" s="103">
        <v>0</v>
      </c>
      <c r="G1590" s="103">
        <v>0</v>
      </c>
      <c r="H1590" s="103">
        <v>0</v>
      </c>
      <c r="I1590" s="103">
        <v>0</v>
      </c>
      <c r="J1590" s="133">
        <f t="shared" si="26"/>
        <v>890.44</v>
      </c>
      <c r="K1590" s="138" t="str">
        <f>IFERROR(VLOOKUP(C1590,'CEDARS School FRPL'!$C$4:$H$2392, 6, FALSE), "No")</f>
        <v>Yes</v>
      </c>
      <c r="L1590" s="97">
        <f>VLOOKUP($C1590,'CEDARS School FRPL'!$C$4:$G$2348,3,FALSE)</f>
        <v>0.54959999999999998</v>
      </c>
      <c r="N1590" s="170"/>
      <c r="O1590" s="139"/>
    </row>
    <row r="1591" spans="1:15">
      <c r="A1591" t="s">
        <v>2325</v>
      </c>
      <c r="B1591" s="78" t="s">
        <v>2874</v>
      </c>
      <c r="C1591" s="3">
        <v>5335</v>
      </c>
      <c r="D1591" s="75" t="s">
        <v>754</v>
      </c>
      <c r="E1591" s="103">
        <v>0</v>
      </c>
      <c r="F1591" s="103">
        <v>0</v>
      </c>
      <c r="G1591" s="103">
        <v>0</v>
      </c>
      <c r="H1591" s="103">
        <v>41</v>
      </c>
      <c r="I1591" s="103">
        <v>0</v>
      </c>
      <c r="J1591" s="133">
        <f t="shared" si="26"/>
        <v>41</v>
      </c>
      <c r="K1591" s="138" t="str">
        <f>IFERROR(VLOOKUP(C1591,'CEDARS School FRPL'!$C$4:$H$2392, 6, FALSE), "No")</f>
        <v>Yes</v>
      </c>
      <c r="L1591" s="97">
        <f>VLOOKUP($C1591,'CEDARS School FRPL'!$C$4:$G$2348,3,FALSE)</f>
        <v>0.62580000000000002</v>
      </c>
      <c r="N1591" s="170"/>
      <c r="O1591" s="139"/>
    </row>
    <row r="1592" spans="1:15">
      <c r="A1592" s="78" t="s">
        <v>2325</v>
      </c>
      <c r="B1592" s="78" t="s">
        <v>2874</v>
      </c>
      <c r="C1592" s="3">
        <v>1648</v>
      </c>
      <c r="D1592" s="75" t="s">
        <v>733</v>
      </c>
      <c r="E1592" s="103">
        <v>8.7100000000000009</v>
      </c>
      <c r="F1592" s="103">
        <v>0</v>
      </c>
      <c r="G1592" s="103">
        <v>0</v>
      </c>
      <c r="H1592" s="103">
        <v>0</v>
      </c>
      <c r="I1592" s="103">
        <v>0</v>
      </c>
      <c r="J1592" s="133">
        <f t="shared" si="26"/>
        <v>8.7100000000000009</v>
      </c>
      <c r="K1592" s="138" t="str">
        <f>IFERROR(VLOOKUP(C1592,'CEDARS School FRPL'!$C$4:$H$2392, 6, FALSE), "No")</f>
        <v>No</v>
      </c>
      <c r="L1592" s="97">
        <f>VLOOKUP($C1592,'CEDARS School FRPL'!$C$4:$G$2348,3,FALSE)</f>
        <v>0.32740000000000002</v>
      </c>
      <c r="N1592" s="170"/>
      <c r="O1592" s="139"/>
    </row>
    <row r="1593" spans="1:15">
      <c r="A1593" s="78" t="s">
        <v>2325</v>
      </c>
      <c r="B1593" s="78" t="s">
        <v>2874</v>
      </c>
      <c r="C1593" s="3">
        <v>5070</v>
      </c>
      <c r="D1593" s="75" t="s">
        <v>751</v>
      </c>
      <c r="E1593" s="103">
        <v>28.28</v>
      </c>
      <c r="F1593" s="103">
        <v>0</v>
      </c>
      <c r="G1593" s="103">
        <v>0</v>
      </c>
      <c r="H1593" s="103">
        <v>0</v>
      </c>
      <c r="I1593" s="103">
        <v>0</v>
      </c>
      <c r="J1593" s="133">
        <f t="shared" si="26"/>
        <v>28.28</v>
      </c>
      <c r="K1593" s="138" t="str">
        <f>IFERROR(VLOOKUP(C1593,'CEDARS School FRPL'!$C$4:$H$2392, 6, FALSE), "No")</f>
        <v>Yes</v>
      </c>
      <c r="L1593" s="97">
        <f>VLOOKUP($C1593,'CEDARS School FRPL'!$C$4:$G$2348,3,FALSE)</f>
        <v>0.63790000000000002</v>
      </c>
      <c r="N1593" s="170"/>
      <c r="O1593" s="139"/>
    </row>
    <row r="1594" spans="1:15">
      <c r="A1594" s="78" t="s">
        <v>2325</v>
      </c>
      <c r="B1594" s="78" t="s">
        <v>2874</v>
      </c>
      <c r="C1594" s="3">
        <v>3521</v>
      </c>
      <c r="D1594" s="75" t="s">
        <v>743</v>
      </c>
      <c r="E1594" s="103">
        <v>369.32</v>
      </c>
      <c r="F1594" s="103">
        <v>0</v>
      </c>
      <c r="G1594" s="103">
        <v>0</v>
      </c>
      <c r="H1594" s="103">
        <v>0</v>
      </c>
      <c r="I1594" s="103">
        <v>0</v>
      </c>
      <c r="J1594" s="133">
        <f t="shared" si="26"/>
        <v>369.32</v>
      </c>
      <c r="K1594" s="138" t="str">
        <f>IFERROR(VLOOKUP(C1594,'CEDARS School FRPL'!$C$4:$H$2392, 6, FALSE), "No")</f>
        <v>Yes</v>
      </c>
      <c r="L1594" s="97">
        <f>VLOOKUP($C1594,'CEDARS School FRPL'!$C$4:$G$2348,3,FALSE)</f>
        <v>0.61270000000000002</v>
      </c>
      <c r="N1594" s="170"/>
      <c r="O1594" s="139"/>
    </row>
    <row r="1595" spans="1:15">
      <c r="A1595" s="78" t="s">
        <v>2325</v>
      </c>
      <c r="B1595" s="78" t="s">
        <v>2874</v>
      </c>
      <c r="C1595" s="3">
        <v>2475</v>
      </c>
      <c r="D1595" s="75" t="s">
        <v>735</v>
      </c>
      <c r="E1595" s="103">
        <v>1134.81</v>
      </c>
      <c r="F1595" s="103">
        <v>0</v>
      </c>
      <c r="G1595" s="103">
        <v>91.79</v>
      </c>
      <c r="H1595" s="103">
        <v>0</v>
      </c>
      <c r="I1595" s="103">
        <v>0</v>
      </c>
      <c r="J1595" s="133">
        <f t="shared" si="26"/>
        <v>1226.5999999999999</v>
      </c>
      <c r="K1595" s="138" t="str">
        <f>IFERROR(VLOOKUP(C1595,'CEDARS School FRPL'!$C$4:$H$2392, 6, FALSE), "No")</f>
        <v>Yes</v>
      </c>
      <c r="L1595" s="97">
        <f>VLOOKUP($C1595,'CEDARS School FRPL'!$C$4:$G$2348,3,FALSE)</f>
        <v>0.63190000000000002</v>
      </c>
      <c r="N1595" s="170"/>
      <c r="O1595" s="139"/>
    </row>
    <row r="1596" spans="1:15">
      <c r="A1596" s="78" t="s">
        <v>2325</v>
      </c>
      <c r="B1596" s="78" t="s">
        <v>2874</v>
      </c>
      <c r="C1596" s="3">
        <v>5484</v>
      </c>
      <c r="D1596" s="75" t="s">
        <v>2605</v>
      </c>
      <c r="E1596" s="103">
        <v>761.98</v>
      </c>
      <c r="F1596" s="103">
        <v>0</v>
      </c>
      <c r="G1596" s="103">
        <v>0</v>
      </c>
      <c r="H1596" s="103">
        <v>0</v>
      </c>
      <c r="I1596" s="103">
        <v>0</v>
      </c>
      <c r="J1596" s="133">
        <f t="shared" si="26"/>
        <v>761.98</v>
      </c>
      <c r="K1596" s="138" t="str">
        <f>IFERROR(VLOOKUP(C1596,'CEDARS School FRPL'!$C$4:$H$2392, 6, FALSE), "No")</f>
        <v>No</v>
      </c>
      <c r="L1596" s="97">
        <f>VLOOKUP($C1596,'CEDARS School FRPL'!$C$4:$G$2348,3,FALSE)</f>
        <v>0.38629999999999998</v>
      </c>
      <c r="N1596" s="170"/>
      <c r="O1596" s="139"/>
    </row>
    <row r="1597" spans="1:15">
      <c r="A1597" s="78" t="s">
        <v>2325</v>
      </c>
      <c r="B1597" s="78" t="s">
        <v>2874</v>
      </c>
      <c r="C1597" s="3">
        <v>5519</v>
      </c>
      <c r="D1597" s="75" t="s">
        <v>2983</v>
      </c>
      <c r="E1597" s="103">
        <v>510</v>
      </c>
      <c r="F1597" s="103">
        <v>0</v>
      </c>
      <c r="G1597" s="103">
        <v>0</v>
      </c>
      <c r="H1597" s="103">
        <v>0</v>
      </c>
      <c r="I1597" s="103">
        <v>0</v>
      </c>
      <c r="J1597" s="133">
        <f t="shared" si="26"/>
        <v>510</v>
      </c>
      <c r="K1597" s="138" t="str">
        <f>IFERROR(VLOOKUP(C1597,'CEDARS School FRPL'!$C$4:$H$2392, 6, FALSE), "No")</f>
        <v>No</v>
      </c>
      <c r="L1597" s="97">
        <f>VLOOKUP($C1597,'CEDARS School FRPL'!$C$4:$G$2348,3,FALSE)</f>
        <v>0.31709999999999999</v>
      </c>
      <c r="N1597" s="170"/>
      <c r="O1597" s="139"/>
    </row>
    <row r="1598" spans="1:15">
      <c r="A1598" s="75" t="s">
        <v>2325</v>
      </c>
      <c r="B1598" s="78" t="s">
        <v>2874</v>
      </c>
      <c r="C1598" s="3">
        <v>3668</v>
      </c>
      <c r="D1598" s="75" t="s">
        <v>747</v>
      </c>
      <c r="E1598" s="103">
        <v>336.57</v>
      </c>
      <c r="F1598" s="103">
        <v>0</v>
      </c>
      <c r="G1598" s="103">
        <v>0</v>
      </c>
      <c r="H1598" s="103">
        <v>0</v>
      </c>
      <c r="I1598" s="103">
        <v>0</v>
      </c>
      <c r="J1598" s="133">
        <f t="shared" si="26"/>
        <v>336.57</v>
      </c>
      <c r="K1598" s="138" t="str">
        <f>IFERROR(VLOOKUP(C1598,'CEDARS School FRPL'!$C$4:$H$2392, 6, FALSE), "No")</f>
        <v>No</v>
      </c>
      <c r="L1598" s="97">
        <f>VLOOKUP($C1598,'CEDARS School FRPL'!$C$4:$G$2348,3,FALSE)</f>
        <v>0.46579999999999999</v>
      </c>
      <c r="N1598" s="170"/>
      <c r="O1598" s="139"/>
    </row>
    <row r="1599" spans="1:15">
      <c r="A1599" s="78" t="s">
        <v>2325</v>
      </c>
      <c r="B1599" s="78" t="s">
        <v>2874</v>
      </c>
      <c r="C1599" s="3">
        <v>3740</v>
      </c>
      <c r="D1599" s="75" t="s">
        <v>749</v>
      </c>
      <c r="E1599" s="103">
        <v>411.86</v>
      </c>
      <c r="F1599" s="103">
        <v>0</v>
      </c>
      <c r="G1599" s="103">
        <v>0</v>
      </c>
      <c r="H1599" s="103">
        <v>0</v>
      </c>
      <c r="I1599" s="103">
        <v>0</v>
      </c>
      <c r="J1599" s="133">
        <f t="shared" si="26"/>
        <v>411.86</v>
      </c>
      <c r="K1599" s="138" t="str">
        <f>IFERROR(VLOOKUP(C1599,'CEDARS School FRPL'!$C$4:$H$2392, 6, FALSE), "No")</f>
        <v>No</v>
      </c>
      <c r="L1599" s="97">
        <f>VLOOKUP($C1599,'CEDARS School FRPL'!$C$4:$G$2348,3,FALSE)</f>
        <v>0.4405</v>
      </c>
      <c r="N1599" s="170"/>
      <c r="O1599" s="139"/>
    </row>
    <row r="1600" spans="1:15">
      <c r="A1600" s="78" t="s">
        <v>2325</v>
      </c>
      <c r="B1600" s="78" t="s">
        <v>2874</v>
      </c>
      <c r="C1600" s="3">
        <v>5282</v>
      </c>
      <c r="D1600" s="75" t="s">
        <v>753</v>
      </c>
      <c r="E1600" s="103">
        <v>195.12</v>
      </c>
      <c r="F1600" s="103">
        <v>0</v>
      </c>
      <c r="G1600" s="103">
        <v>11.76</v>
      </c>
      <c r="H1600" s="103">
        <v>0</v>
      </c>
      <c r="I1600" s="103">
        <v>0</v>
      </c>
      <c r="J1600" s="133">
        <f t="shared" si="26"/>
        <v>206.88</v>
      </c>
      <c r="K1600" s="138" t="str">
        <f>IFERROR(VLOOKUP(C1600,'CEDARS School FRPL'!$C$4:$H$2392, 6, FALSE), "No")</f>
        <v>Yes</v>
      </c>
      <c r="L1600" s="97">
        <f>VLOOKUP($C1600,'CEDARS School FRPL'!$C$4:$G$2348,3,FALSE)</f>
        <v>0.66100000000000003</v>
      </c>
      <c r="N1600" s="170"/>
      <c r="O1600" s="139"/>
    </row>
    <row r="1601" spans="1:15">
      <c r="A1601" s="78" t="s">
        <v>2325</v>
      </c>
      <c r="B1601" s="78" t="s">
        <v>2874</v>
      </c>
      <c r="C1601" s="3">
        <v>3702</v>
      </c>
      <c r="D1601" s="75" t="s">
        <v>748</v>
      </c>
      <c r="E1601" s="103">
        <v>370.76</v>
      </c>
      <c r="F1601" s="103">
        <v>0</v>
      </c>
      <c r="G1601" s="103">
        <v>0</v>
      </c>
      <c r="H1601" s="103">
        <v>0</v>
      </c>
      <c r="I1601" s="103">
        <v>0</v>
      </c>
      <c r="J1601" s="133">
        <f t="shared" si="26"/>
        <v>370.76</v>
      </c>
      <c r="K1601" s="138" t="str">
        <f>IFERROR(VLOOKUP(C1601,'CEDARS School FRPL'!$C$4:$H$2392, 6, FALSE), "No")</f>
        <v>Yes</v>
      </c>
      <c r="L1601" s="97">
        <f>VLOOKUP($C1601,'CEDARS School FRPL'!$C$4:$G$2348,3,FALSE)</f>
        <v>0.53249999999999997</v>
      </c>
      <c r="N1601" s="170"/>
      <c r="O1601" s="139"/>
    </row>
    <row r="1602" spans="1:15">
      <c r="A1602" s="78" t="s">
        <v>2282</v>
      </c>
      <c r="B1602" s="78" t="s">
        <v>2875</v>
      </c>
      <c r="C1602" s="3">
        <v>2789</v>
      </c>
      <c r="D1602" s="75" t="s">
        <v>366</v>
      </c>
      <c r="E1602" s="103">
        <v>174.18</v>
      </c>
      <c r="F1602" s="103">
        <v>0</v>
      </c>
      <c r="G1602" s="103">
        <v>0</v>
      </c>
      <c r="H1602" s="103">
        <v>0</v>
      </c>
      <c r="I1602" s="103">
        <v>0</v>
      </c>
      <c r="J1602" s="133">
        <f t="shared" si="26"/>
        <v>174.18</v>
      </c>
      <c r="K1602" s="138" t="str">
        <f>IFERROR(VLOOKUP(C1602,'CEDARS School FRPL'!$C$4:$H$2392, 6, FALSE), "No")</f>
        <v>Yes</v>
      </c>
      <c r="L1602" s="97">
        <f>VLOOKUP($C1602,'CEDARS School FRPL'!$C$4:$G$2348,3,FALSE)</f>
        <v>0.71099999999999997</v>
      </c>
      <c r="N1602" s="170"/>
      <c r="O1602" s="139"/>
    </row>
    <row r="1603" spans="1:15">
      <c r="A1603" s="78" t="s">
        <v>2282</v>
      </c>
      <c r="B1603" s="78" t="s">
        <v>2875</v>
      </c>
      <c r="C1603" s="3">
        <v>3559</v>
      </c>
      <c r="D1603" s="75" t="s">
        <v>367</v>
      </c>
      <c r="E1603" s="103">
        <v>66.94</v>
      </c>
      <c r="F1603" s="103">
        <v>0</v>
      </c>
      <c r="G1603" s="103">
        <v>0</v>
      </c>
      <c r="H1603" s="103">
        <v>0</v>
      </c>
      <c r="I1603" s="103">
        <v>0</v>
      </c>
      <c r="J1603" s="133">
        <f t="shared" si="26"/>
        <v>66.94</v>
      </c>
      <c r="K1603" s="138" t="str">
        <f>IFERROR(VLOOKUP(C1603,'CEDARS School FRPL'!$C$4:$H$2392, 6, FALSE), "No")</f>
        <v>Yes</v>
      </c>
      <c r="L1603" s="97">
        <f>VLOOKUP($C1603,'CEDARS School FRPL'!$C$4:$G$2348,3,FALSE)</f>
        <v>0.69950000000000001</v>
      </c>
      <c r="N1603" s="170"/>
      <c r="O1603" s="139"/>
    </row>
    <row r="1604" spans="1:15">
      <c r="A1604" s="78" t="s">
        <v>2282</v>
      </c>
      <c r="B1604" s="78" t="s">
        <v>2875</v>
      </c>
      <c r="C1604" s="3">
        <v>1898</v>
      </c>
      <c r="D1604" s="75" t="s">
        <v>365</v>
      </c>
      <c r="E1604" s="103">
        <v>80.91</v>
      </c>
      <c r="F1604" s="103">
        <v>0</v>
      </c>
      <c r="G1604" s="103">
        <v>0</v>
      </c>
      <c r="H1604" s="103">
        <v>0</v>
      </c>
      <c r="I1604" s="103">
        <v>0</v>
      </c>
      <c r="J1604" s="133">
        <f t="shared" ref="J1604:J1667" si="27">SUM(E1604:I1604)</f>
        <v>80.91</v>
      </c>
      <c r="K1604" s="138" t="str">
        <f>IFERROR(VLOOKUP(C1604,'CEDARS School FRPL'!$C$4:$H$2392, 6, FALSE), "No")</f>
        <v>No</v>
      </c>
      <c r="L1604" s="97">
        <f>VLOOKUP($C1604,'CEDARS School FRPL'!$C$4:$G$2348,3,FALSE)</f>
        <v>0.20269999999999999</v>
      </c>
      <c r="N1604" s="170"/>
      <c r="O1604" s="139"/>
    </row>
    <row r="1605" spans="1:15">
      <c r="A1605" s="78" t="s">
        <v>2282</v>
      </c>
      <c r="B1605" s="78" t="s">
        <v>2875</v>
      </c>
      <c r="C1605" s="3">
        <v>3579</v>
      </c>
      <c r="D1605" s="75" t="s">
        <v>368</v>
      </c>
      <c r="E1605" s="103">
        <v>86.9</v>
      </c>
      <c r="F1605" s="103">
        <v>0</v>
      </c>
      <c r="G1605" s="103">
        <v>15.46</v>
      </c>
      <c r="H1605" s="103">
        <v>0</v>
      </c>
      <c r="I1605" s="103">
        <v>0</v>
      </c>
      <c r="J1605" s="133">
        <f t="shared" si="27"/>
        <v>102.36000000000001</v>
      </c>
      <c r="K1605" s="138" t="str">
        <f>IFERROR(VLOOKUP(C1605,'CEDARS School FRPL'!$C$4:$H$2392, 6, FALSE), "No")</f>
        <v>Yes</v>
      </c>
      <c r="L1605" s="97">
        <f>VLOOKUP($C1605,'CEDARS School FRPL'!$C$4:$G$2348,3,FALSE)</f>
        <v>0.70289999999999997</v>
      </c>
      <c r="N1605" s="170"/>
      <c r="O1605" s="139"/>
    </row>
    <row r="1606" spans="1:15">
      <c r="A1606" s="78" t="s">
        <v>2241</v>
      </c>
      <c r="B1606" s="78" t="s">
        <v>2876</v>
      </c>
      <c r="C1606" s="3">
        <v>4060</v>
      </c>
      <c r="D1606" s="75" t="s">
        <v>88</v>
      </c>
      <c r="E1606" s="103">
        <v>589.38</v>
      </c>
      <c r="F1606" s="103">
        <v>0</v>
      </c>
      <c r="G1606" s="103">
        <v>0</v>
      </c>
      <c r="H1606" s="103">
        <v>0</v>
      </c>
      <c r="I1606" s="103">
        <v>0</v>
      </c>
      <c r="J1606" s="133">
        <f t="shared" si="27"/>
        <v>589.38</v>
      </c>
      <c r="K1606" s="138" t="str">
        <f>IFERROR(VLOOKUP(C1606,'CEDARS School FRPL'!$C$4:$H$2392, 6, FALSE), "No")</f>
        <v>No</v>
      </c>
      <c r="L1606" s="97">
        <f>VLOOKUP($C1606,'CEDARS School FRPL'!$C$4:$G$2348,3,FALSE)</f>
        <v>0.34229999999999999</v>
      </c>
      <c r="N1606" s="170"/>
      <c r="O1606" s="139"/>
    </row>
    <row r="1607" spans="1:15">
      <c r="A1607" s="78" t="s">
        <v>2241</v>
      </c>
      <c r="B1607" s="78" t="s">
        <v>2876</v>
      </c>
      <c r="C1607" s="3">
        <v>2721</v>
      </c>
      <c r="D1607" s="75" t="s">
        <v>80</v>
      </c>
      <c r="E1607" s="103">
        <v>801.06</v>
      </c>
      <c r="F1607" s="103">
        <v>0</v>
      </c>
      <c r="G1607" s="103">
        <v>0</v>
      </c>
      <c r="H1607" s="103">
        <v>0</v>
      </c>
      <c r="I1607" s="103">
        <v>0</v>
      </c>
      <c r="J1607" s="133">
        <f t="shared" si="27"/>
        <v>801.06</v>
      </c>
      <c r="K1607" s="138" t="str">
        <f>IFERROR(VLOOKUP(C1607,'CEDARS School FRPL'!$C$4:$H$2392, 6, FALSE), "No")</f>
        <v>Yes</v>
      </c>
      <c r="L1607" s="97">
        <f>VLOOKUP($C1607,'CEDARS School FRPL'!$C$4:$G$2348,3,FALSE)</f>
        <v>0.53129999999999999</v>
      </c>
      <c r="N1607" s="170"/>
      <c r="O1607" s="139"/>
    </row>
    <row r="1608" spans="1:15">
      <c r="A1608" s="78" t="s">
        <v>2241</v>
      </c>
      <c r="B1608" s="78" t="s">
        <v>2876</v>
      </c>
      <c r="C1608" s="3">
        <v>2785</v>
      </c>
      <c r="D1608" s="75" t="s">
        <v>81</v>
      </c>
      <c r="E1608" s="103">
        <v>665.1</v>
      </c>
      <c r="F1608" s="103">
        <v>0</v>
      </c>
      <c r="G1608" s="103">
        <v>0</v>
      </c>
      <c r="H1608" s="103">
        <v>0</v>
      </c>
      <c r="I1608" s="103">
        <v>0</v>
      </c>
      <c r="J1608" s="133">
        <f t="shared" si="27"/>
        <v>665.1</v>
      </c>
      <c r="K1608" s="138" t="str">
        <f>IFERROR(VLOOKUP(C1608,'CEDARS School FRPL'!$C$4:$H$2392, 6, FALSE), "No")</f>
        <v>Yes</v>
      </c>
      <c r="L1608" s="97">
        <f>VLOOKUP($C1608,'CEDARS School FRPL'!$C$4:$G$2348,3,FALSE)</f>
        <v>0.60850000000000004</v>
      </c>
      <c r="N1608" s="170"/>
      <c r="O1608" s="139"/>
    </row>
    <row r="1609" spans="1:15">
      <c r="A1609" s="78" t="s">
        <v>2241</v>
      </c>
      <c r="B1609" s="78" t="s">
        <v>2876</v>
      </c>
      <c r="C1609" s="3">
        <v>5732</v>
      </c>
      <c r="D1609" s="75" t="s">
        <v>3196</v>
      </c>
      <c r="E1609" s="103">
        <v>429.85</v>
      </c>
      <c r="F1609" s="103">
        <v>0</v>
      </c>
      <c r="G1609" s="103">
        <v>0</v>
      </c>
      <c r="H1609" s="103">
        <v>0</v>
      </c>
      <c r="I1609" s="103">
        <v>0</v>
      </c>
      <c r="J1609" s="133">
        <f t="shared" si="27"/>
        <v>429.85</v>
      </c>
      <c r="K1609" s="138" t="str">
        <f>IFERROR(VLOOKUP(C1609,'CEDARS School FRPL'!$C$4:$H$2392, 6, FALSE), "No")</f>
        <v>No</v>
      </c>
      <c r="L1609" s="97">
        <f>VLOOKUP($C1609,'CEDARS School FRPL'!$C$4:$G$2348,3,FALSE)</f>
        <v>0.16550000000000001</v>
      </c>
      <c r="N1609" s="170"/>
      <c r="O1609" s="139"/>
    </row>
    <row r="1610" spans="1:15">
      <c r="A1610" s="78" t="s">
        <v>2241</v>
      </c>
      <c r="B1610" s="78" t="s">
        <v>2876</v>
      </c>
      <c r="C1610" s="3">
        <v>3926</v>
      </c>
      <c r="D1610" s="75" t="s">
        <v>86</v>
      </c>
      <c r="E1610" s="103">
        <v>707.55</v>
      </c>
      <c r="F1610" s="103">
        <v>0</v>
      </c>
      <c r="G1610" s="103">
        <v>0</v>
      </c>
      <c r="H1610" s="103">
        <v>0</v>
      </c>
      <c r="I1610" s="103">
        <v>0</v>
      </c>
      <c r="J1610" s="133">
        <f t="shared" si="27"/>
        <v>707.55</v>
      </c>
      <c r="K1610" s="138" t="str">
        <f>IFERROR(VLOOKUP(C1610,'CEDARS School FRPL'!$C$4:$H$2392, 6, FALSE), "No")</f>
        <v>No</v>
      </c>
      <c r="L1610" s="97">
        <f>VLOOKUP($C1610,'CEDARS School FRPL'!$C$4:$G$2348,3,FALSE)</f>
        <v>0.33739999999999998</v>
      </c>
      <c r="N1610" s="170"/>
      <c r="O1610" s="139"/>
    </row>
    <row r="1611" spans="1:15">
      <c r="A1611" s="78" t="s">
        <v>2241</v>
      </c>
      <c r="B1611" s="78" t="s">
        <v>2876</v>
      </c>
      <c r="C1611" s="3">
        <v>3833</v>
      </c>
      <c r="D1611" s="75" t="s">
        <v>85</v>
      </c>
      <c r="E1611" s="103">
        <v>1760.62</v>
      </c>
      <c r="F1611" s="103">
        <v>0</v>
      </c>
      <c r="G1611" s="103">
        <v>112.7</v>
      </c>
      <c r="H1611" s="103">
        <v>0</v>
      </c>
      <c r="I1611" s="103">
        <v>0</v>
      </c>
      <c r="J1611" s="133">
        <f t="shared" si="27"/>
        <v>1873.32</v>
      </c>
      <c r="K1611" s="138" t="str">
        <f>IFERROR(VLOOKUP(C1611,'CEDARS School FRPL'!$C$4:$H$2392, 6, FALSE), "No")</f>
        <v>No</v>
      </c>
      <c r="L1611" s="97">
        <f>VLOOKUP($C1611,'CEDARS School FRPL'!$C$4:$G$2348,3,FALSE)</f>
        <v>0.31690000000000002</v>
      </c>
      <c r="N1611" s="170"/>
      <c r="O1611" s="139"/>
    </row>
    <row r="1612" spans="1:15">
      <c r="A1612" s="78" t="s">
        <v>2241</v>
      </c>
      <c r="B1612" s="78" t="s">
        <v>2876</v>
      </c>
      <c r="C1612" s="3">
        <v>2786</v>
      </c>
      <c r="D1612" s="75" t="s">
        <v>82</v>
      </c>
      <c r="E1612" s="103">
        <v>515.61</v>
      </c>
      <c r="F1612" s="103">
        <v>0</v>
      </c>
      <c r="G1612" s="103">
        <v>0</v>
      </c>
      <c r="H1612" s="103">
        <v>0</v>
      </c>
      <c r="I1612" s="103">
        <v>0</v>
      </c>
      <c r="J1612" s="133">
        <f t="shared" si="27"/>
        <v>515.61</v>
      </c>
      <c r="K1612" s="138" t="str">
        <f>IFERROR(VLOOKUP(C1612,'CEDARS School FRPL'!$C$4:$H$2392, 6, FALSE), "No")</f>
        <v>Yes</v>
      </c>
      <c r="L1612" s="97">
        <f>VLOOKUP($C1612,'CEDARS School FRPL'!$C$4:$G$2348,3,FALSE)</f>
        <v>0.56279999999999997</v>
      </c>
      <c r="N1612" s="170"/>
      <c r="O1612" s="139"/>
    </row>
    <row r="1613" spans="1:15">
      <c r="A1613" s="78" t="s">
        <v>2241</v>
      </c>
      <c r="B1613" s="78" t="s">
        <v>2876</v>
      </c>
      <c r="C1613" s="3">
        <v>2642</v>
      </c>
      <c r="D1613" s="75" t="s">
        <v>77</v>
      </c>
      <c r="E1613" s="103">
        <v>404.17</v>
      </c>
      <c r="F1613" s="103">
        <v>0</v>
      </c>
      <c r="G1613" s="103">
        <v>0</v>
      </c>
      <c r="H1613" s="103">
        <v>0</v>
      </c>
      <c r="I1613" s="103">
        <v>0</v>
      </c>
      <c r="J1613" s="133">
        <f t="shared" si="27"/>
        <v>404.17</v>
      </c>
      <c r="K1613" s="138" t="str">
        <f>IFERROR(VLOOKUP(C1613,'CEDARS School FRPL'!$C$4:$H$2392, 6, FALSE), "No")</f>
        <v>Yes</v>
      </c>
      <c r="L1613" s="97">
        <f>VLOOKUP($C1613,'CEDARS School FRPL'!$C$4:$G$2348,3,FALSE)</f>
        <v>0.63549999999999995</v>
      </c>
      <c r="N1613" s="170"/>
      <c r="O1613" s="139"/>
    </row>
    <row r="1614" spans="1:15">
      <c r="A1614" s="78" t="s">
        <v>2241</v>
      </c>
      <c r="B1614" s="78" t="s">
        <v>2876</v>
      </c>
      <c r="C1614" s="3">
        <v>5493</v>
      </c>
      <c r="D1614" s="75" t="s">
        <v>2606</v>
      </c>
      <c r="E1614" s="103">
        <v>814.4</v>
      </c>
      <c r="F1614" s="103">
        <v>0</v>
      </c>
      <c r="G1614" s="103">
        <v>0</v>
      </c>
      <c r="H1614" s="103">
        <v>0</v>
      </c>
      <c r="I1614" s="103">
        <v>0</v>
      </c>
      <c r="J1614" s="133">
        <f t="shared" si="27"/>
        <v>814.4</v>
      </c>
      <c r="K1614" s="138" t="str">
        <f>IFERROR(VLOOKUP(C1614,'CEDARS School FRPL'!$C$4:$H$2392, 6, FALSE), "No")</f>
        <v>No</v>
      </c>
      <c r="L1614" s="97">
        <f>VLOOKUP($C1614,'CEDARS School FRPL'!$C$4:$G$2348,3,FALSE)</f>
        <v>0.18740000000000001</v>
      </c>
      <c r="N1614" s="170"/>
      <c r="O1614" s="139"/>
    </row>
    <row r="1615" spans="1:15">
      <c r="A1615" s="78" t="s">
        <v>2241</v>
      </c>
      <c r="B1615" s="78" t="s">
        <v>2876</v>
      </c>
      <c r="C1615" s="3">
        <v>2657</v>
      </c>
      <c r="D1615" s="75" t="s">
        <v>79</v>
      </c>
      <c r="E1615" s="103">
        <v>476.7</v>
      </c>
      <c r="F1615" s="103">
        <v>0</v>
      </c>
      <c r="G1615" s="103">
        <v>0</v>
      </c>
      <c r="H1615" s="103">
        <v>0</v>
      </c>
      <c r="I1615" s="103">
        <v>0</v>
      </c>
      <c r="J1615" s="133">
        <f t="shared" si="27"/>
        <v>476.7</v>
      </c>
      <c r="K1615" s="138" t="str">
        <f>IFERROR(VLOOKUP(C1615,'CEDARS School FRPL'!$C$4:$H$2392, 6, FALSE), "No")</f>
        <v>Yes</v>
      </c>
      <c r="L1615" s="97">
        <f>VLOOKUP($C1615,'CEDARS School FRPL'!$C$4:$G$2348,3,FALSE)</f>
        <v>0.5847</v>
      </c>
      <c r="N1615" s="170"/>
      <c r="O1615" s="139"/>
    </row>
    <row r="1616" spans="1:15">
      <c r="A1616" s="78" t="s">
        <v>2241</v>
      </c>
      <c r="B1616" s="78" t="s">
        <v>2876</v>
      </c>
      <c r="C1616" s="3">
        <v>2656</v>
      </c>
      <c r="D1616" s="75" t="s">
        <v>78</v>
      </c>
      <c r="E1616" s="103">
        <v>466.91</v>
      </c>
      <c r="F1616" s="103">
        <v>0</v>
      </c>
      <c r="G1616" s="103">
        <v>0</v>
      </c>
      <c r="H1616" s="103">
        <v>0</v>
      </c>
      <c r="I1616" s="103">
        <v>0</v>
      </c>
      <c r="J1616" s="133">
        <f t="shared" si="27"/>
        <v>466.91</v>
      </c>
      <c r="K1616" s="138" t="str">
        <f>IFERROR(VLOOKUP(C1616,'CEDARS School FRPL'!$C$4:$H$2392, 6, FALSE), "No")</f>
        <v>Yes</v>
      </c>
      <c r="L1616" s="97">
        <f>VLOOKUP($C1616,'CEDARS School FRPL'!$C$4:$G$2348,3,FALSE)</f>
        <v>0.62670000000000003</v>
      </c>
      <c r="N1616" s="170"/>
      <c r="O1616" s="139"/>
    </row>
    <row r="1617" spans="1:15">
      <c r="A1617" s="78" t="s">
        <v>2241</v>
      </c>
      <c r="B1617" s="78" t="s">
        <v>2876</v>
      </c>
      <c r="C1617" s="3">
        <v>5419</v>
      </c>
      <c r="D1617" s="75" t="s">
        <v>93</v>
      </c>
      <c r="E1617" s="103">
        <v>617.69000000000005</v>
      </c>
      <c r="F1617" s="103">
        <v>0</v>
      </c>
      <c r="G1617" s="103">
        <v>0</v>
      </c>
      <c r="H1617" s="103">
        <v>0</v>
      </c>
      <c r="I1617" s="103">
        <v>0</v>
      </c>
      <c r="J1617" s="133">
        <f t="shared" si="27"/>
        <v>617.69000000000005</v>
      </c>
      <c r="K1617" s="138" t="str">
        <f>IFERROR(VLOOKUP(C1617,'CEDARS School FRPL'!$C$4:$H$2392, 6, FALSE), "No")</f>
        <v>No</v>
      </c>
      <c r="L1617" s="97">
        <f>VLOOKUP($C1617,'CEDARS School FRPL'!$C$4:$G$2348,3,FALSE)</f>
        <v>0.22059999999999999</v>
      </c>
      <c r="N1617" s="170"/>
      <c r="O1617" s="139"/>
    </row>
    <row r="1618" spans="1:15">
      <c r="A1618" s="78" t="s">
        <v>2241</v>
      </c>
      <c r="B1618" s="78" t="s">
        <v>2876</v>
      </c>
      <c r="C1618" s="3">
        <v>5689</v>
      </c>
      <c r="D1618" s="75" t="s">
        <v>3197</v>
      </c>
      <c r="E1618" s="103">
        <v>367.67</v>
      </c>
      <c r="F1618" s="103">
        <v>0</v>
      </c>
      <c r="G1618" s="103">
        <v>6.9</v>
      </c>
      <c r="H1618" s="103">
        <v>0</v>
      </c>
      <c r="I1618" s="103">
        <v>0</v>
      </c>
      <c r="J1618" s="133">
        <f t="shared" si="27"/>
        <v>374.57</v>
      </c>
      <c r="K1618" s="138" t="str">
        <f>IFERROR(VLOOKUP(C1618,'CEDARS School FRPL'!$C$4:$H$2392, 6, FALSE), "No")</f>
        <v>Yes</v>
      </c>
      <c r="L1618" s="97">
        <f>VLOOKUP($C1618,'CEDARS School FRPL'!$C$4:$G$2348,3,FALSE)</f>
        <v>0.53769999999999996</v>
      </c>
      <c r="N1618" s="170"/>
      <c r="O1618" s="139"/>
    </row>
    <row r="1619" spans="1:15">
      <c r="A1619" s="78" t="s">
        <v>2241</v>
      </c>
      <c r="B1619" s="78" t="s">
        <v>2876</v>
      </c>
      <c r="C1619" s="3">
        <v>3511</v>
      </c>
      <c r="D1619" s="75" t="s">
        <v>83</v>
      </c>
      <c r="E1619" s="103">
        <v>1989.35</v>
      </c>
      <c r="F1619" s="103">
        <v>0</v>
      </c>
      <c r="G1619" s="103">
        <v>139.44</v>
      </c>
      <c r="H1619" s="103">
        <v>0</v>
      </c>
      <c r="I1619" s="103">
        <v>0</v>
      </c>
      <c r="J1619" s="133">
        <f t="shared" si="27"/>
        <v>2128.79</v>
      </c>
      <c r="K1619" s="138" t="str">
        <f>IFERROR(VLOOKUP(C1619,'CEDARS School FRPL'!$C$4:$H$2392, 6, FALSE), "No")</f>
        <v>No</v>
      </c>
      <c r="L1619" s="97">
        <f>VLOOKUP($C1619,'CEDARS School FRPL'!$C$4:$G$2348,3,FALSE)</f>
        <v>0.34949999999999998</v>
      </c>
      <c r="N1619" s="170"/>
      <c r="O1619" s="139"/>
    </row>
    <row r="1620" spans="1:15">
      <c r="A1620" s="78" t="s">
        <v>2241</v>
      </c>
      <c r="B1620" s="78" t="s">
        <v>2876</v>
      </c>
      <c r="C1620" s="3">
        <v>4295</v>
      </c>
      <c r="D1620" s="75" t="s">
        <v>89</v>
      </c>
      <c r="E1620" s="103">
        <v>87.77</v>
      </c>
      <c r="F1620" s="103">
        <v>0</v>
      </c>
      <c r="G1620" s="103">
        <v>0</v>
      </c>
      <c r="H1620" s="103">
        <v>51.23</v>
      </c>
      <c r="I1620" s="103">
        <v>0</v>
      </c>
      <c r="J1620" s="133">
        <f t="shared" si="27"/>
        <v>139</v>
      </c>
      <c r="K1620" s="138" t="str">
        <f>IFERROR(VLOOKUP(C1620,'CEDARS School FRPL'!$C$4:$H$2392, 6, FALSE), "No")</f>
        <v>Yes</v>
      </c>
      <c r="L1620" s="97">
        <f>VLOOKUP($C1620,'CEDARS School FRPL'!$C$4:$G$2348,3,FALSE)</f>
        <v>0.59519999999999995</v>
      </c>
      <c r="N1620" s="170"/>
      <c r="O1620" s="139"/>
    </row>
    <row r="1621" spans="1:15">
      <c r="A1621" s="78" t="s">
        <v>2241</v>
      </c>
      <c r="B1621" s="78" t="s">
        <v>2876</v>
      </c>
      <c r="C1621" s="3">
        <v>3732</v>
      </c>
      <c r="D1621" s="75" t="s">
        <v>84</v>
      </c>
      <c r="E1621" s="103">
        <v>447.43</v>
      </c>
      <c r="F1621" s="103">
        <v>0</v>
      </c>
      <c r="G1621" s="103">
        <v>0</v>
      </c>
      <c r="H1621" s="103">
        <v>0</v>
      </c>
      <c r="I1621" s="103">
        <v>0</v>
      </c>
      <c r="J1621" s="133">
        <f t="shared" si="27"/>
        <v>447.43</v>
      </c>
      <c r="K1621" s="138" t="str">
        <f>IFERROR(VLOOKUP(C1621,'CEDARS School FRPL'!$C$4:$H$2392, 6, FALSE), "No")</f>
        <v>No</v>
      </c>
      <c r="L1621" s="97">
        <f>VLOOKUP($C1621,'CEDARS School FRPL'!$C$4:$G$2348,3,FALSE)</f>
        <v>0.48370000000000002</v>
      </c>
      <c r="N1621" s="170"/>
      <c r="O1621" s="139"/>
    </row>
    <row r="1622" spans="1:15">
      <c r="A1622" s="78" t="s">
        <v>2241</v>
      </c>
      <c r="B1622" s="78" t="s">
        <v>2876</v>
      </c>
      <c r="C1622" s="3">
        <v>2001</v>
      </c>
      <c r="D1622" s="75" t="s">
        <v>76</v>
      </c>
      <c r="E1622" s="103">
        <v>1.93</v>
      </c>
      <c r="F1622" s="103">
        <v>0</v>
      </c>
      <c r="G1622" s="103">
        <v>0</v>
      </c>
      <c r="H1622" s="103">
        <v>0</v>
      </c>
      <c r="I1622" s="103">
        <v>0</v>
      </c>
      <c r="J1622" s="133">
        <f t="shared" si="27"/>
        <v>1.93</v>
      </c>
      <c r="K1622" s="138" t="str">
        <f>IFERROR(VLOOKUP(C1622,'CEDARS School FRPL'!$C$4:$H$2392, 6, FALSE), "No")</f>
        <v>No</v>
      </c>
      <c r="L1622" s="97">
        <f>VLOOKUP($C1622,'CEDARS School FRPL'!$C$4:$G$2348,3,FALSE)</f>
        <v>0.16109999999999999</v>
      </c>
      <c r="N1622" s="170"/>
      <c r="O1622" s="139"/>
    </row>
    <row r="1623" spans="1:15">
      <c r="A1623" s="78" t="s">
        <v>2241</v>
      </c>
      <c r="B1623" s="78" t="s">
        <v>2876</v>
      </c>
      <c r="C1623" s="3">
        <v>4059</v>
      </c>
      <c r="D1623" s="75" t="s">
        <v>87</v>
      </c>
      <c r="E1623" s="103">
        <v>469.82</v>
      </c>
      <c r="F1623" s="103">
        <v>0</v>
      </c>
      <c r="G1623" s="103">
        <v>0</v>
      </c>
      <c r="H1623" s="103">
        <v>0</v>
      </c>
      <c r="I1623" s="103">
        <v>0</v>
      </c>
      <c r="J1623" s="133">
        <f t="shared" si="27"/>
        <v>469.82</v>
      </c>
      <c r="K1623" s="138" t="str">
        <f>IFERROR(VLOOKUP(C1623,'CEDARS School FRPL'!$C$4:$H$2392, 6, FALSE), "No")</f>
        <v>Yes</v>
      </c>
      <c r="L1623" s="97">
        <f>VLOOKUP($C1623,'CEDARS School FRPL'!$C$4:$G$2348,3,FALSE)</f>
        <v>0.54039999999999999</v>
      </c>
      <c r="N1623" s="170"/>
      <c r="O1623" s="139"/>
    </row>
    <row r="1624" spans="1:15">
      <c r="A1624" s="78" t="s">
        <v>2241</v>
      </c>
      <c r="B1624" s="78" t="s">
        <v>2876</v>
      </c>
      <c r="C1624" s="3">
        <v>5165</v>
      </c>
      <c r="D1624" s="75" t="s">
        <v>92</v>
      </c>
      <c r="E1624" s="103">
        <v>685.47</v>
      </c>
      <c r="F1624" s="103">
        <v>0</v>
      </c>
      <c r="G1624" s="103">
        <v>13.58</v>
      </c>
      <c r="H1624" s="103">
        <v>0</v>
      </c>
      <c r="I1624" s="103">
        <v>0</v>
      </c>
      <c r="J1624" s="133">
        <f t="shared" si="27"/>
        <v>699.05000000000007</v>
      </c>
      <c r="K1624" s="138" t="str">
        <f>IFERROR(VLOOKUP(C1624,'CEDARS School FRPL'!$C$4:$H$2392, 6, FALSE), "No")</f>
        <v>No</v>
      </c>
      <c r="L1624" s="97">
        <f>VLOOKUP($C1624,'CEDARS School FRPL'!$C$4:$G$2348,3,FALSE)</f>
        <v>0.18840000000000001</v>
      </c>
      <c r="N1624" s="170"/>
      <c r="O1624" s="139"/>
    </row>
    <row r="1625" spans="1:15">
      <c r="A1625" s="78" t="s">
        <v>2241</v>
      </c>
      <c r="B1625" s="78" t="s">
        <v>2876</v>
      </c>
      <c r="C1625" s="3">
        <v>5092</v>
      </c>
      <c r="D1625" s="75" t="s">
        <v>91</v>
      </c>
      <c r="E1625" s="103">
        <v>636.98</v>
      </c>
      <c r="F1625" s="103">
        <v>0</v>
      </c>
      <c r="G1625" s="103">
        <v>0</v>
      </c>
      <c r="H1625" s="103">
        <v>0</v>
      </c>
      <c r="I1625" s="103">
        <v>0</v>
      </c>
      <c r="J1625" s="133">
        <f t="shared" si="27"/>
        <v>636.98</v>
      </c>
      <c r="K1625" s="138" t="str">
        <f>IFERROR(VLOOKUP(C1625,'CEDARS School FRPL'!$C$4:$H$2392, 6, FALSE), "No")</f>
        <v>No</v>
      </c>
      <c r="L1625" s="97">
        <f>VLOOKUP($C1625,'CEDARS School FRPL'!$C$4:$G$2348,3,FALSE)</f>
        <v>0.22520000000000001</v>
      </c>
      <c r="N1625" s="170"/>
      <c r="O1625" s="139"/>
    </row>
    <row r="1626" spans="1:15">
      <c r="A1626" s="78" t="s">
        <v>2241</v>
      </c>
      <c r="B1626" s="78" t="s">
        <v>2876</v>
      </c>
      <c r="C1626" s="3">
        <v>4543</v>
      </c>
      <c r="D1626" s="75" t="s">
        <v>90</v>
      </c>
      <c r="E1626" s="103">
        <v>516.45000000000005</v>
      </c>
      <c r="F1626" s="103">
        <v>0</v>
      </c>
      <c r="G1626" s="103">
        <v>0</v>
      </c>
      <c r="H1626" s="103">
        <v>0</v>
      </c>
      <c r="I1626" s="103">
        <v>0</v>
      </c>
      <c r="J1626" s="133">
        <f t="shared" si="27"/>
        <v>516.45000000000005</v>
      </c>
      <c r="K1626" s="138" t="str">
        <f>IFERROR(VLOOKUP(C1626,'CEDARS School FRPL'!$C$4:$H$2392, 6, FALSE), "No")</f>
        <v>No</v>
      </c>
      <c r="L1626" s="97">
        <f>VLOOKUP($C1626,'CEDARS School FRPL'!$C$4:$G$2348,3,FALSE)</f>
        <v>0.27350000000000002</v>
      </c>
      <c r="N1626" s="170"/>
      <c r="O1626" s="139"/>
    </row>
    <row r="1627" spans="1:15">
      <c r="A1627" s="78" t="s">
        <v>2263</v>
      </c>
      <c r="B1627" s="78" t="s">
        <v>2877</v>
      </c>
      <c r="C1627" s="3">
        <v>2390</v>
      </c>
      <c r="D1627" s="75" t="s">
        <v>283</v>
      </c>
      <c r="E1627" s="103">
        <v>1099.77</v>
      </c>
      <c r="F1627" s="103">
        <v>0</v>
      </c>
      <c r="G1627" s="103">
        <v>80.22</v>
      </c>
      <c r="H1627" s="103">
        <v>11.86</v>
      </c>
      <c r="I1627" s="103">
        <v>0</v>
      </c>
      <c r="J1627" s="133">
        <f t="shared" si="27"/>
        <v>1191.8499999999999</v>
      </c>
      <c r="K1627" s="138" t="str">
        <f>IFERROR(VLOOKUP(C1627,'CEDARS School FRPL'!$C$4:$H$2392, 6, FALSE), "No")</f>
        <v>No</v>
      </c>
      <c r="L1627" s="97">
        <f>VLOOKUP($C1627,'CEDARS School FRPL'!$C$4:$G$2348,3,FALSE)</f>
        <v>0.25019999999999998</v>
      </c>
      <c r="N1627" s="170"/>
      <c r="O1627" s="139"/>
    </row>
    <row r="1628" spans="1:15">
      <c r="A1628" s="78" t="s">
        <v>2263</v>
      </c>
      <c r="B1628" s="78" t="s">
        <v>2877</v>
      </c>
      <c r="C1628" s="3">
        <v>3321</v>
      </c>
      <c r="D1628" s="75" t="s">
        <v>284</v>
      </c>
      <c r="E1628" s="103">
        <v>745.02</v>
      </c>
      <c r="F1628" s="103">
        <v>0</v>
      </c>
      <c r="G1628" s="103">
        <v>0</v>
      </c>
      <c r="H1628" s="103">
        <v>0</v>
      </c>
      <c r="I1628" s="103">
        <v>0</v>
      </c>
      <c r="J1628" s="133">
        <f t="shared" si="27"/>
        <v>745.02</v>
      </c>
      <c r="K1628" s="138" t="str">
        <f>IFERROR(VLOOKUP(C1628,'CEDARS School FRPL'!$C$4:$H$2392, 6, FALSE), "No")</f>
        <v>No</v>
      </c>
      <c r="L1628" s="97">
        <f>VLOOKUP($C1628,'CEDARS School FRPL'!$C$4:$G$2348,3,FALSE)</f>
        <v>0.25309999999999999</v>
      </c>
      <c r="N1628" s="170"/>
      <c r="O1628" s="139"/>
    </row>
    <row r="1629" spans="1:15">
      <c r="A1629" s="78" t="s">
        <v>2263</v>
      </c>
      <c r="B1629" s="78" t="s">
        <v>2877</v>
      </c>
      <c r="C1629" s="3">
        <v>5518</v>
      </c>
      <c r="D1629" s="75" t="s">
        <v>2984</v>
      </c>
      <c r="E1629" s="103">
        <v>621.38</v>
      </c>
      <c r="F1629" s="103">
        <v>0</v>
      </c>
      <c r="G1629" s="103">
        <v>0</v>
      </c>
      <c r="H1629" s="103">
        <v>0</v>
      </c>
      <c r="I1629" s="103">
        <v>0</v>
      </c>
      <c r="J1629" s="133">
        <f t="shared" si="27"/>
        <v>621.38</v>
      </c>
      <c r="K1629" s="138" t="str">
        <f>IFERROR(VLOOKUP(C1629,'CEDARS School FRPL'!$C$4:$H$2392, 6, FALSE), "No")</f>
        <v>No</v>
      </c>
      <c r="L1629" s="97">
        <f>VLOOKUP($C1629,'CEDARS School FRPL'!$C$4:$G$2348,3,FALSE)</f>
        <v>0.25690000000000002</v>
      </c>
      <c r="N1629" s="170"/>
      <c r="O1629" s="139"/>
    </row>
    <row r="1630" spans="1:15">
      <c r="A1630" s="78" t="s">
        <v>2263</v>
      </c>
      <c r="B1630" s="78" t="s">
        <v>2877</v>
      </c>
      <c r="C1630" s="3">
        <v>3786</v>
      </c>
      <c r="D1630" s="75" t="s">
        <v>285</v>
      </c>
      <c r="E1630" s="103">
        <v>710.85</v>
      </c>
      <c r="F1630" s="103">
        <v>0</v>
      </c>
      <c r="G1630" s="103">
        <v>0</v>
      </c>
      <c r="H1630" s="103">
        <v>0</v>
      </c>
      <c r="I1630" s="103">
        <v>0</v>
      </c>
      <c r="J1630" s="133">
        <f t="shared" si="27"/>
        <v>710.85</v>
      </c>
      <c r="K1630" s="138" t="str">
        <f>IFERROR(VLOOKUP(C1630,'CEDARS School FRPL'!$C$4:$H$2392, 6, FALSE), "No")</f>
        <v>No</v>
      </c>
      <c r="L1630" s="97">
        <f>VLOOKUP($C1630,'CEDARS School FRPL'!$C$4:$G$2348,3,FALSE)</f>
        <v>0.2165</v>
      </c>
      <c r="N1630" s="170"/>
      <c r="O1630" s="139"/>
    </row>
    <row r="1631" spans="1:15">
      <c r="A1631" s="78" t="s">
        <v>2263</v>
      </c>
      <c r="B1631" s="78" t="s">
        <v>2877</v>
      </c>
      <c r="C1631" s="3">
        <v>3891</v>
      </c>
      <c r="D1631" s="75" t="s">
        <v>286</v>
      </c>
      <c r="E1631" s="103">
        <v>633.59</v>
      </c>
      <c r="F1631" s="103">
        <v>0</v>
      </c>
      <c r="G1631" s="103">
        <v>0</v>
      </c>
      <c r="H1631" s="103">
        <v>0</v>
      </c>
      <c r="I1631" s="103">
        <v>0</v>
      </c>
      <c r="J1631" s="133">
        <f t="shared" si="27"/>
        <v>633.59</v>
      </c>
      <c r="K1631" s="138" t="str">
        <f>IFERROR(VLOOKUP(C1631,'CEDARS School FRPL'!$C$4:$H$2392, 6, FALSE), "No")</f>
        <v>No</v>
      </c>
      <c r="L1631" s="97">
        <f>VLOOKUP($C1631,'CEDARS School FRPL'!$C$4:$G$2348,3,FALSE)</f>
        <v>0.24859999999999999</v>
      </c>
      <c r="N1631" s="170"/>
      <c r="O1631" s="139"/>
    </row>
    <row r="1632" spans="1:15">
      <c r="A1632" s="78" t="s">
        <v>2263</v>
      </c>
      <c r="B1632" s="78" t="s">
        <v>2877</v>
      </c>
      <c r="C1632" s="3">
        <v>5690</v>
      </c>
      <c r="D1632" s="75" t="s">
        <v>3198</v>
      </c>
      <c r="E1632" s="103">
        <v>132.13</v>
      </c>
      <c r="F1632" s="103">
        <v>0</v>
      </c>
      <c r="G1632" s="103">
        <v>0</v>
      </c>
      <c r="H1632" s="103">
        <v>0</v>
      </c>
      <c r="I1632" s="103">
        <v>0</v>
      </c>
      <c r="J1632" s="133">
        <f t="shared" si="27"/>
        <v>132.13</v>
      </c>
      <c r="K1632" s="138" t="str">
        <f>IFERROR(VLOOKUP(C1632,'CEDARS School FRPL'!$C$4:$H$2392, 6, FALSE), "No")</f>
        <v>No</v>
      </c>
      <c r="L1632" s="97">
        <f>VLOOKUP($C1632,'CEDARS School FRPL'!$C$4:$G$2348,3,FALSE)</f>
        <v>0.29559999999999997</v>
      </c>
      <c r="N1632" s="170"/>
      <c r="O1632" s="139"/>
    </row>
    <row r="1633" spans="1:15">
      <c r="A1633" s="78" t="s">
        <v>2233</v>
      </c>
      <c r="B1633" s="78" t="s">
        <v>2878</v>
      </c>
      <c r="C1633" s="3">
        <v>5303</v>
      </c>
      <c r="D1633" s="75" t="s">
        <v>19</v>
      </c>
      <c r="E1633" s="103">
        <v>99.26</v>
      </c>
      <c r="F1633" s="103">
        <v>0</v>
      </c>
      <c r="G1633" s="103">
        <v>0</v>
      </c>
      <c r="H1633" s="103">
        <v>0</v>
      </c>
      <c r="I1633" s="103">
        <v>0</v>
      </c>
      <c r="J1633" s="133">
        <f t="shared" si="27"/>
        <v>99.26</v>
      </c>
      <c r="K1633" s="138" t="str">
        <f>IFERROR(VLOOKUP(C1633,'CEDARS School FRPL'!$C$4:$H$2392, 6, FALSE), "No")</f>
        <v>No</v>
      </c>
      <c r="L1633" s="97">
        <f>VLOOKUP($C1633,'CEDARS School FRPL'!$C$4:$G$2348,3,FALSE)</f>
        <v>0.46550000000000002</v>
      </c>
      <c r="N1633" s="170"/>
      <c r="O1633" s="139"/>
    </row>
    <row r="1634" spans="1:15">
      <c r="A1634" s="78" t="s">
        <v>2233</v>
      </c>
      <c r="B1634" s="78" t="s">
        <v>2878</v>
      </c>
      <c r="C1634" s="3">
        <v>2719</v>
      </c>
      <c r="D1634" s="75" t="s">
        <v>18</v>
      </c>
      <c r="E1634" s="103">
        <v>157.04</v>
      </c>
      <c r="F1634" s="103">
        <v>12.62</v>
      </c>
      <c r="G1634" s="103">
        <v>0</v>
      </c>
      <c r="H1634" s="103">
        <v>0</v>
      </c>
      <c r="I1634" s="103">
        <v>0</v>
      </c>
      <c r="J1634" s="133">
        <f t="shared" si="27"/>
        <v>169.66</v>
      </c>
      <c r="K1634" s="138" t="str">
        <f>IFERROR(VLOOKUP(C1634,'CEDARS School FRPL'!$C$4:$H$2392, 6, FALSE), "No")</f>
        <v>Yes</v>
      </c>
      <c r="L1634" s="97">
        <f>VLOOKUP($C1634,'CEDARS School FRPL'!$C$4:$G$2348,3,FALSE)</f>
        <v>0.50729999999999997</v>
      </c>
      <c r="N1634" s="170"/>
      <c r="O1634" s="139"/>
    </row>
    <row r="1635" spans="1:15">
      <c r="A1635" s="78" t="s">
        <v>2233</v>
      </c>
      <c r="B1635" s="78" t="s">
        <v>2878</v>
      </c>
      <c r="C1635" s="3">
        <v>2132</v>
      </c>
      <c r="D1635" s="75" t="s">
        <v>17</v>
      </c>
      <c r="E1635" s="103">
        <v>123.15</v>
      </c>
      <c r="F1635" s="103">
        <v>0</v>
      </c>
      <c r="G1635" s="103">
        <v>5.5299999999999994</v>
      </c>
      <c r="H1635" s="103">
        <v>0</v>
      </c>
      <c r="I1635" s="103">
        <v>0</v>
      </c>
      <c r="J1635" s="133">
        <f t="shared" si="27"/>
        <v>128.68</v>
      </c>
      <c r="K1635" s="138" t="str">
        <f>IFERROR(VLOOKUP(C1635,'CEDARS School FRPL'!$C$4:$H$2392, 6, FALSE), "No")</f>
        <v>No</v>
      </c>
      <c r="L1635" s="97">
        <f>VLOOKUP($C1635,'CEDARS School FRPL'!$C$4:$G$2348,3,FALSE)</f>
        <v>0.38529999999999998</v>
      </c>
      <c r="N1635" s="170"/>
      <c r="O1635" s="139"/>
    </row>
    <row r="1636" spans="1:15">
      <c r="A1636" s="78" t="s">
        <v>2466</v>
      </c>
      <c r="B1636" s="78" t="s">
        <v>2879</v>
      </c>
      <c r="C1636" s="3">
        <v>2525</v>
      </c>
      <c r="D1636" s="75" t="s">
        <v>1891</v>
      </c>
      <c r="E1636" s="103">
        <v>231.8</v>
      </c>
      <c r="F1636" s="103">
        <v>0</v>
      </c>
      <c r="G1636" s="103">
        <v>0</v>
      </c>
      <c r="H1636" s="103">
        <v>0</v>
      </c>
      <c r="I1636" s="103">
        <v>0</v>
      </c>
      <c r="J1636" s="133">
        <f t="shared" si="27"/>
        <v>231.8</v>
      </c>
      <c r="K1636" s="138" t="str">
        <f>IFERROR(VLOOKUP(C1636,'CEDARS School FRPL'!$C$4:$H$2392, 6, FALSE), "No")</f>
        <v>No</v>
      </c>
      <c r="L1636" s="97">
        <f>VLOOKUP($C1636,'CEDARS School FRPL'!$C$4:$G$2348,3,FALSE)</f>
        <v>0.49569999999999997</v>
      </c>
      <c r="N1636" s="170"/>
      <c r="O1636" s="139"/>
    </row>
    <row r="1637" spans="1:15">
      <c r="A1637" s="78" t="s">
        <v>2466</v>
      </c>
      <c r="B1637" s="78" t="s">
        <v>2879</v>
      </c>
      <c r="C1637" s="3">
        <v>1919</v>
      </c>
      <c r="D1637" s="75" t="s">
        <v>1890</v>
      </c>
      <c r="E1637" s="103">
        <v>95.58</v>
      </c>
      <c r="F1637" s="103">
        <v>0</v>
      </c>
      <c r="G1637" s="103">
        <v>4.8</v>
      </c>
      <c r="H1637" s="103">
        <v>0</v>
      </c>
      <c r="I1637" s="103">
        <v>0</v>
      </c>
      <c r="J1637" s="133">
        <f t="shared" si="27"/>
        <v>100.38</v>
      </c>
      <c r="K1637" s="138" t="str">
        <f>IFERROR(VLOOKUP(C1637,'CEDARS School FRPL'!$C$4:$H$2392, 6, FALSE), "No")</f>
        <v>Yes</v>
      </c>
      <c r="L1637" s="97">
        <f>VLOOKUP($C1637,'CEDARS School FRPL'!$C$4:$G$2348,3,FALSE)</f>
        <v>0.52259999999999995</v>
      </c>
      <c r="N1637" s="170"/>
      <c r="O1637" s="139"/>
    </row>
    <row r="1638" spans="1:15">
      <c r="A1638" s="78" t="s">
        <v>2466</v>
      </c>
      <c r="B1638" s="78" t="s">
        <v>2879</v>
      </c>
      <c r="C1638" s="3">
        <v>4033</v>
      </c>
      <c r="D1638" s="75" t="s">
        <v>1893</v>
      </c>
      <c r="E1638" s="103">
        <v>393.87</v>
      </c>
      <c r="F1638" s="103">
        <v>0</v>
      </c>
      <c r="G1638" s="103">
        <v>0</v>
      </c>
      <c r="H1638" s="103">
        <v>0</v>
      </c>
      <c r="I1638" s="103">
        <v>0</v>
      </c>
      <c r="J1638" s="133">
        <f t="shared" si="27"/>
        <v>393.87</v>
      </c>
      <c r="K1638" s="138" t="str">
        <f>IFERROR(VLOOKUP(C1638,'CEDARS School FRPL'!$C$4:$H$2392, 6, FALSE), "No")</f>
        <v>Yes</v>
      </c>
      <c r="L1638" s="97">
        <f>VLOOKUP($C1638,'CEDARS School FRPL'!$C$4:$G$2348,3,FALSE)</f>
        <v>0.5454</v>
      </c>
      <c r="N1638" s="170"/>
      <c r="O1638" s="139"/>
    </row>
    <row r="1639" spans="1:15">
      <c r="A1639" s="78" t="s">
        <v>2466</v>
      </c>
      <c r="B1639" s="78" t="s">
        <v>2879</v>
      </c>
      <c r="C1639" s="3">
        <v>4228</v>
      </c>
      <c r="D1639" s="75" t="s">
        <v>1894</v>
      </c>
      <c r="E1639" s="103">
        <v>424.03</v>
      </c>
      <c r="F1639" s="103">
        <v>0</v>
      </c>
      <c r="G1639" s="103">
        <v>24.82</v>
      </c>
      <c r="H1639" s="103">
        <v>2.86</v>
      </c>
      <c r="I1639" s="103">
        <v>0</v>
      </c>
      <c r="J1639" s="133">
        <f t="shared" si="27"/>
        <v>451.71</v>
      </c>
      <c r="K1639" s="138" t="str">
        <f>IFERROR(VLOOKUP(C1639,'CEDARS School FRPL'!$C$4:$H$2392, 6, FALSE), "No")</f>
        <v>No</v>
      </c>
      <c r="L1639" s="97">
        <f>VLOOKUP($C1639,'CEDARS School FRPL'!$C$4:$G$2348,3,FALSE)</f>
        <v>0.43140000000000001</v>
      </c>
      <c r="N1639" s="170"/>
      <c r="O1639" s="139"/>
    </row>
    <row r="1640" spans="1:15">
      <c r="A1640" s="78" t="s">
        <v>2466</v>
      </c>
      <c r="B1640" s="78" t="s">
        <v>2879</v>
      </c>
      <c r="C1640" s="3">
        <v>3466</v>
      </c>
      <c r="D1640" s="75" t="s">
        <v>1892</v>
      </c>
      <c r="E1640" s="103">
        <v>332.12</v>
      </c>
      <c r="F1640" s="103">
        <v>0</v>
      </c>
      <c r="G1640" s="103">
        <v>0</v>
      </c>
      <c r="H1640" s="103">
        <v>0</v>
      </c>
      <c r="I1640" s="103">
        <v>0</v>
      </c>
      <c r="J1640" s="133">
        <f t="shared" si="27"/>
        <v>332.12</v>
      </c>
      <c r="K1640" s="138" t="str">
        <f>IFERROR(VLOOKUP(C1640,'CEDARS School FRPL'!$C$4:$H$2392, 6, FALSE), "No")</f>
        <v>Yes</v>
      </c>
      <c r="L1640" s="97">
        <f>VLOOKUP($C1640,'CEDARS School FRPL'!$C$4:$G$2348,3,FALSE)</f>
        <v>0.52190000000000003</v>
      </c>
      <c r="N1640" s="170"/>
      <c r="O1640" s="139"/>
    </row>
    <row r="1641" spans="1:15">
      <c r="A1641" s="78" t="s">
        <v>2329</v>
      </c>
      <c r="B1641" s="78" t="s">
        <v>2880</v>
      </c>
      <c r="C1641" s="3">
        <v>2485</v>
      </c>
      <c r="D1641" s="75" t="s">
        <v>796</v>
      </c>
      <c r="E1641" s="103">
        <v>355.48</v>
      </c>
      <c r="F1641" s="103">
        <v>0</v>
      </c>
      <c r="G1641" s="103">
        <v>0</v>
      </c>
      <c r="H1641" s="103">
        <v>0</v>
      </c>
      <c r="I1641" s="103">
        <v>0</v>
      </c>
      <c r="J1641" s="133">
        <f t="shared" si="27"/>
        <v>355.48</v>
      </c>
      <c r="K1641" s="138" t="str">
        <f>IFERROR(VLOOKUP(C1641,'CEDARS School FRPL'!$C$4:$H$2392, 6, FALSE), "No")</f>
        <v>No</v>
      </c>
      <c r="L1641" s="97">
        <f>VLOOKUP($C1641,'CEDARS School FRPL'!$C$4:$G$2348,3,FALSE)</f>
        <v>0.19550000000000001</v>
      </c>
      <c r="N1641" s="170"/>
      <c r="O1641" s="139"/>
    </row>
    <row r="1642" spans="1:15">
      <c r="A1642" s="78" t="s">
        <v>2329</v>
      </c>
      <c r="B1642" s="78" t="s">
        <v>2880</v>
      </c>
      <c r="C1642" s="3">
        <v>3524</v>
      </c>
      <c r="D1642" s="75" t="s">
        <v>798</v>
      </c>
      <c r="E1642" s="103">
        <v>835.36</v>
      </c>
      <c r="F1642" s="103">
        <v>0</v>
      </c>
      <c r="G1642" s="103">
        <v>86.99</v>
      </c>
      <c r="H1642" s="103">
        <v>0</v>
      </c>
      <c r="I1642" s="103">
        <v>0</v>
      </c>
      <c r="J1642" s="133">
        <f t="shared" si="27"/>
        <v>922.35</v>
      </c>
      <c r="K1642" s="138" t="str">
        <f>IFERROR(VLOOKUP(C1642,'CEDARS School FRPL'!$C$4:$H$2392, 6, FALSE), "No")</f>
        <v>No</v>
      </c>
      <c r="L1642" s="97">
        <f>VLOOKUP($C1642,'CEDARS School FRPL'!$C$4:$G$2348,3,FALSE)</f>
        <v>0.1285</v>
      </c>
      <c r="N1642" s="170"/>
      <c r="O1642" s="139"/>
    </row>
    <row r="1643" spans="1:15">
      <c r="A1643" s="78" t="s">
        <v>2329</v>
      </c>
      <c r="B1643" s="78" t="s">
        <v>2880</v>
      </c>
      <c r="C1643" s="3">
        <v>3101</v>
      </c>
      <c r="D1643" s="75" t="s">
        <v>797</v>
      </c>
      <c r="E1643" s="103">
        <v>476.62</v>
      </c>
      <c r="F1643" s="103">
        <v>0</v>
      </c>
      <c r="G1643" s="103">
        <v>0</v>
      </c>
      <c r="H1643" s="103">
        <v>0</v>
      </c>
      <c r="I1643" s="103">
        <v>0</v>
      </c>
      <c r="J1643" s="133">
        <f t="shared" si="27"/>
        <v>476.62</v>
      </c>
      <c r="K1643" s="138" t="str">
        <f>IFERROR(VLOOKUP(C1643,'CEDARS School FRPL'!$C$4:$H$2392, 6, FALSE), "No")</f>
        <v>No</v>
      </c>
      <c r="L1643" s="97">
        <f>VLOOKUP($C1643,'CEDARS School FRPL'!$C$4:$G$2348,3,FALSE)</f>
        <v>0.12709999999999999</v>
      </c>
      <c r="N1643" s="170"/>
      <c r="O1643" s="139"/>
    </row>
    <row r="1644" spans="1:15">
      <c r="A1644" s="78" t="s">
        <v>2329</v>
      </c>
      <c r="B1644" s="78" t="s">
        <v>2880</v>
      </c>
      <c r="C1644" s="3">
        <v>1756</v>
      </c>
      <c r="D1644" s="75" t="s">
        <v>794</v>
      </c>
      <c r="E1644" s="103">
        <v>54.06</v>
      </c>
      <c r="F1644" s="103">
        <v>0</v>
      </c>
      <c r="G1644" s="103">
        <v>2.54</v>
      </c>
      <c r="H1644" s="103">
        <v>0</v>
      </c>
      <c r="I1644" s="103">
        <v>0</v>
      </c>
      <c r="J1644" s="133">
        <f t="shared" si="27"/>
        <v>56.6</v>
      </c>
      <c r="K1644" s="138" t="str">
        <f>IFERROR(VLOOKUP(C1644,'CEDARS School FRPL'!$C$4:$H$2392, 6, FALSE), "No")</f>
        <v>No</v>
      </c>
      <c r="L1644" s="97">
        <f>VLOOKUP($C1644,'CEDARS School FRPL'!$C$4:$G$2348,3,FALSE)</f>
        <v>0.1104</v>
      </c>
      <c r="N1644" s="170"/>
      <c r="O1644" s="139"/>
    </row>
    <row r="1645" spans="1:15">
      <c r="A1645" s="78" t="s">
        <v>2329</v>
      </c>
      <c r="B1645" s="78" t="s">
        <v>2880</v>
      </c>
      <c r="C1645" s="3">
        <v>1854</v>
      </c>
      <c r="D1645" s="75" t="s">
        <v>795</v>
      </c>
      <c r="E1645" s="103">
        <v>90.81</v>
      </c>
      <c r="F1645" s="103">
        <v>0</v>
      </c>
      <c r="G1645" s="103">
        <v>4.38</v>
      </c>
      <c r="H1645" s="103">
        <v>0</v>
      </c>
      <c r="I1645" s="103">
        <v>0</v>
      </c>
      <c r="J1645" s="133">
        <f t="shared" si="27"/>
        <v>95.19</v>
      </c>
      <c r="K1645" s="138" t="str">
        <f>IFERROR(VLOOKUP(C1645,'CEDARS School FRPL'!$C$4:$H$2392, 6, FALSE), "No")</f>
        <v>No</v>
      </c>
      <c r="L1645" s="97">
        <f>VLOOKUP($C1645,'CEDARS School FRPL'!$C$4:$G$2348,3,FALSE)</f>
        <v>0.1132</v>
      </c>
      <c r="N1645" s="170"/>
      <c r="O1645" s="139"/>
    </row>
    <row r="1646" spans="1:15">
      <c r="A1646" s="78" t="s">
        <v>2329</v>
      </c>
      <c r="B1646" s="78" t="s">
        <v>2880</v>
      </c>
      <c r="C1646" s="3">
        <v>4332</v>
      </c>
      <c r="D1646" s="75" t="s">
        <v>800</v>
      </c>
      <c r="E1646" s="103">
        <v>523.4</v>
      </c>
      <c r="F1646" s="103">
        <v>0</v>
      </c>
      <c r="G1646" s="103">
        <v>0</v>
      </c>
      <c r="H1646" s="103">
        <v>0</v>
      </c>
      <c r="I1646" s="103">
        <v>0</v>
      </c>
      <c r="J1646" s="133">
        <f t="shared" si="27"/>
        <v>523.4</v>
      </c>
      <c r="K1646" s="138" t="str">
        <f>IFERROR(VLOOKUP(C1646,'CEDARS School FRPL'!$C$4:$H$2392, 6, FALSE), "No")</f>
        <v>No</v>
      </c>
      <c r="L1646" s="97">
        <f>VLOOKUP($C1646,'CEDARS School FRPL'!$C$4:$G$2348,3,FALSE)</f>
        <v>0.1671</v>
      </c>
      <c r="N1646" s="170"/>
      <c r="O1646" s="139"/>
    </row>
    <row r="1647" spans="1:15">
      <c r="A1647" s="78" t="s">
        <v>2329</v>
      </c>
      <c r="B1647" s="78" t="s">
        <v>2880</v>
      </c>
      <c r="C1647" s="3">
        <v>4318</v>
      </c>
      <c r="D1647" s="75" t="s">
        <v>799</v>
      </c>
      <c r="E1647" s="103">
        <v>610.46</v>
      </c>
      <c r="F1647" s="103">
        <v>0</v>
      </c>
      <c r="G1647" s="103">
        <v>0</v>
      </c>
      <c r="H1647" s="103">
        <v>0</v>
      </c>
      <c r="I1647" s="103">
        <v>0</v>
      </c>
      <c r="J1647" s="133">
        <f t="shared" si="27"/>
        <v>610.46</v>
      </c>
      <c r="K1647" s="138" t="str">
        <f>IFERROR(VLOOKUP(C1647,'CEDARS School FRPL'!$C$4:$H$2392, 6, FALSE), "No")</f>
        <v>No</v>
      </c>
      <c r="L1647" s="97">
        <f>VLOOKUP($C1647,'CEDARS School FRPL'!$C$4:$G$2348,3,FALSE)</f>
        <v>0.17549999999999999</v>
      </c>
      <c r="N1647" s="170"/>
      <c r="O1647" s="139"/>
    </row>
    <row r="1648" spans="1:15">
      <c r="A1648" s="78" t="s">
        <v>2487</v>
      </c>
      <c r="B1648" s="78" t="s">
        <v>2881</v>
      </c>
      <c r="C1648" s="3">
        <v>3801</v>
      </c>
      <c r="D1648" s="75" t="s">
        <v>2003</v>
      </c>
      <c r="E1648" s="103">
        <v>513.45000000000005</v>
      </c>
      <c r="F1648" s="103">
        <v>0</v>
      </c>
      <c r="G1648" s="103">
        <v>0</v>
      </c>
      <c r="H1648" s="103">
        <v>0</v>
      </c>
      <c r="I1648" s="103">
        <v>0</v>
      </c>
      <c r="J1648" s="133">
        <f t="shared" si="27"/>
        <v>513.45000000000005</v>
      </c>
      <c r="K1648" s="138" t="str">
        <f>IFERROR(VLOOKUP(C1648,'CEDARS School FRPL'!$C$4:$H$2392, 6, FALSE), "No")</f>
        <v>Yes</v>
      </c>
      <c r="L1648" s="97">
        <f>VLOOKUP($C1648,'CEDARS School FRPL'!$C$4:$G$2348,3,FALSE)</f>
        <v>0.62719999999999998</v>
      </c>
      <c r="N1648" s="170"/>
      <c r="O1648" s="139"/>
    </row>
    <row r="1649" spans="1:15">
      <c r="A1649" s="78" t="s">
        <v>2487</v>
      </c>
      <c r="B1649" s="78" t="s">
        <v>2881</v>
      </c>
      <c r="C1649" s="3">
        <v>1735</v>
      </c>
      <c r="D1649" s="75" t="s">
        <v>2000</v>
      </c>
      <c r="E1649" s="103">
        <v>36.450000000000003</v>
      </c>
      <c r="F1649" s="103">
        <v>0</v>
      </c>
      <c r="G1649" s="103">
        <v>0</v>
      </c>
      <c r="H1649" s="103">
        <v>5.43</v>
      </c>
      <c r="I1649" s="103">
        <v>0</v>
      </c>
      <c r="J1649" s="133">
        <f t="shared" si="27"/>
        <v>41.88</v>
      </c>
      <c r="K1649" s="138" t="str">
        <f>IFERROR(VLOOKUP(C1649,'CEDARS School FRPL'!$C$4:$H$2392, 6, FALSE), "No")</f>
        <v>Yes</v>
      </c>
      <c r="L1649" s="97">
        <f>VLOOKUP($C1649,'CEDARS School FRPL'!$C$4:$G$2348,3,FALSE)</f>
        <v>0.64039999999999997</v>
      </c>
      <c r="N1649" s="170"/>
      <c r="O1649" s="139"/>
    </row>
    <row r="1650" spans="1:15">
      <c r="A1650" s="78" t="s">
        <v>2487</v>
      </c>
      <c r="B1650" s="78" t="s">
        <v>2881</v>
      </c>
      <c r="C1650" s="3">
        <v>4326</v>
      </c>
      <c r="D1650" s="75" t="s">
        <v>2004</v>
      </c>
      <c r="E1650" s="103">
        <v>508.69</v>
      </c>
      <c r="F1650" s="103">
        <v>0</v>
      </c>
      <c r="G1650" s="103">
        <v>73.31</v>
      </c>
      <c r="H1650" s="103">
        <v>0</v>
      </c>
      <c r="I1650" s="103">
        <v>0</v>
      </c>
      <c r="J1650" s="133">
        <f t="shared" si="27"/>
        <v>582</v>
      </c>
      <c r="K1650" s="138" t="str">
        <f>IFERROR(VLOOKUP(C1650,'CEDARS School FRPL'!$C$4:$H$2392, 6, FALSE), "No")</f>
        <v>No</v>
      </c>
      <c r="L1650" s="97">
        <f>VLOOKUP($C1650,'CEDARS School FRPL'!$C$4:$G$2348,3,FALSE)</f>
        <v>0.48720000000000002</v>
      </c>
      <c r="N1650" s="170"/>
      <c r="O1650" s="139"/>
    </row>
    <row r="1651" spans="1:15">
      <c r="A1651" s="78" t="s">
        <v>2487</v>
      </c>
      <c r="B1651" s="78" t="s">
        <v>2881</v>
      </c>
      <c r="C1651" s="3">
        <v>3067</v>
      </c>
      <c r="D1651" s="75" t="s">
        <v>2002</v>
      </c>
      <c r="E1651" s="103">
        <v>491.68</v>
      </c>
      <c r="F1651" s="103">
        <v>0</v>
      </c>
      <c r="G1651" s="103">
        <v>0</v>
      </c>
      <c r="H1651" s="103">
        <v>0</v>
      </c>
      <c r="I1651" s="103">
        <v>0</v>
      </c>
      <c r="J1651" s="133">
        <f t="shared" si="27"/>
        <v>491.68</v>
      </c>
      <c r="K1651" s="138" t="str">
        <f>IFERROR(VLOOKUP(C1651,'CEDARS School FRPL'!$C$4:$H$2392, 6, FALSE), "No")</f>
        <v>Yes</v>
      </c>
      <c r="L1651" s="97">
        <f>VLOOKUP($C1651,'CEDARS School FRPL'!$C$4:$G$2348,3,FALSE)</f>
        <v>0.58740000000000003</v>
      </c>
      <c r="N1651" s="170"/>
      <c r="O1651" s="139"/>
    </row>
    <row r="1652" spans="1:15">
      <c r="A1652" s="78" t="s">
        <v>2487</v>
      </c>
      <c r="B1652" s="78" t="s">
        <v>2881</v>
      </c>
      <c r="C1652" s="3">
        <v>2527</v>
      </c>
      <c r="D1652" s="75" t="s">
        <v>2001</v>
      </c>
      <c r="E1652" s="103">
        <v>455.54</v>
      </c>
      <c r="F1652" s="103">
        <v>31.7</v>
      </c>
      <c r="G1652" s="103">
        <v>0</v>
      </c>
      <c r="H1652" s="103">
        <v>0</v>
      </c>
      <c r="I1652" s="103">
        <v>0</v>
      </c>
      <c r="J1652" s="133">
        <f t="shared" si="27"/>
        <v>487.24</v>
      </c>
      <c r="K1652" s="138" t="str">
        <f>IFERROR(VLOOKUP(C1652,'CEDARS School FRPL'!$C$4:$H$2392, 6, FALSE), "No")</f>
        <v>Yes</v>
      </c>
      <c r="L1652" s="97">
        <f>VLOOKUP($C1652,'CEDARS School FRPL'!$C$4:$G$2348,3,FALSE)</f>
        <v>0.5917</v>
      </c>
      <c r="N1652" s="170"/>
      <c r="O1652" s="139"/>
    </row>
    <row r="1653" spans="1:15">
      <c r="A1653" s="78" t="s">
        <v>2359</v>
      </c>
      <c r="B1653" s="78" t="s">
        <v>1328</v>
      </c>
      <c r="C1653" s="3">
        <v>3530</v>
      </c>
      <c r="D1653" s="75" t="s">
        <v>142</v>
      </c>
      <c r="E1653" s="103">
        <v>27</v>
      </c>
      <c r="F1653" s="103">
        <v>0</v>
      </c>
      <c r="G1653" s="103">
        <v>0</v>
      </c>
      <c r="H1653" s="103">
        <v>0</v>
      </c>
      <c r="I1653" s="103">
        <v>0</v>
      </c>
      <c r="J1653" s="133">
        <f t="shared" si="27"/>
        <v>27</v>
      </c>
      <c r="K1653" s="138" t="str">
        <f>IFERROR(VLOOKUP(C1653,'CEDARS School FRPL'!$C$4:$H$2392, 6, FALSE), "No")</f>
        <v>No</v>
      </c>
      <c r="L1653" s="97">
        <f>VLOOKUP($C1653,'CEDARS School FRPL'!$C$4:$G$2348,3,FALSE)</f>
        <v>0.1923</v>
      </c>
      <c r="N1653" s="170"/>
      <c r="O1653" s="139"/>
    </row>
    <row r="1654" spans="1:15">
      <c r="A1654" s="78" t="s">
        <v>3232</v>
      </c>
      <c r="B1654" s="78" t="s">
        <v>3275</v>
      </c>
      <c r="C1654" s="3">
        <v>5755</v>
      </c>
      <c r="D1654" s="75" t="s">
        <v>3276</v>
      </c>
      <c r="E1654" s="103">
        <v>25.43</v>
      </c>
      <c r="F1654" s="103">
        <v>0</v>
      </c>
      <c r="G1654" s="103">
        <v>0</v>
      </c>
      <c r="H1654" s="103">
        <v>0</v>
      </c>
      <c r="I1654" s="103">
        <v>0</v>
      </c>
      <c r="J1654" s="133">
        <f t="shared" si="27"/>
        <v>25.43</v>
      </c>
      <c r="K1654" s="138" t="str">
        <f>IFERROR(VLOOKUP(C1654,'CEDARS School FRPL'!$C$4:$H$2392, 6, FALSE), "No")</f>
        <v>Yes</v>
      </c>
      <c r="L1654" s="97">
        <f>VLOOKUP($C1654,'CEDARS School FRPL'!$C$4:$G$2348,3,FALSE)</f>
        <v>0.5</v>
      </c>
      <c r="N1654" s="170"/>
      <c r="O1654" s="139"/>
    </row>
    <row r="1655" spans="1:15">
      <c r="A1655" s="78" t="s">
        <v>2515</v>
      </c>
      <c r="B1655" s="78" t="s">
        <v>2882</v>
      </c>
      <c r="C1655" s="3">
        <v>3204</v>
      </c>
      <c r="D1655" s="75" t="s">
        <v>2130</v>
      </c>
      <c r="E1655" s="103">
        <v>146.69</v>
      </c>
      <c r="F1655" s="103">
        <v>0</v>
      </c>
      <c r="G1655" s="103">
        <v>1.95</v>
      </c>
      <c r="H1655" s="103">
        <v>0.56999999999999995</v>
      </c>
      <c r="I1655" s="103">
        <v>0</v>
      </c>
      <c r="J1655" s="133">
        <f t="shared" si="27"/>
        <v>149.20999999999998</v>
      </c>
      <c r="K1655" s="138" t="str">
        <f>IFERROR(VLOOKUP(C1655,'CEDARS School FRPL'!$C$4:$H$2392, 6, FALSE), "No")</f>
        <v>Yes</v>
      </c>
      <c r="L1655" s="97">
        <f>VLOOKUP($C1655,'CEDARS School FRPL'!$C$4:$G$2348,3,FALSE)</f>
        <v>0.61629999999999996</v>
      </c>
      <c r="N1655" s="170"/>
      <c r="O1655" s="139"/>
    </row>
    <row r="1656" spans="1:15">
      <c r="A1656" s="78" t="s">
        <v>2293</v>
      </c>
      <c r="B1656" s="78" t="s">
        <v>2883</v>
      </c>
      <c r="C1656" s="3">
        <v>3090</v>
      </c>
      <c r="D1656" s="75" t="s">
        <v>429</v>
      </c>
      <c r="E1656" s="103">
        <v>456.87</v>
      </c>
      <c r="F1656" s="103">
        <v>31.29</v>
      </c>
      <c r="G1656" s="103">
        <v>0</v>
      </c>
      <c r="H1656" s="103">
        <v>0</v>
      </c>
      <c r="I1656" s="103">
        <v>0</v>
      </c>
      <c r="J1656" s="133">
        <f t="shared" si="27"/>
        <v>488.16</v>
      </c>
      <c r="K1656" s="138" t="str">
        <f>IFERROR(VLOOKUP(C1656,'CEDARS School FRPL'!$C$4:$H$2392, 6, FALSE), "No")</f>
        <v>Yes</v>
      </c>
      <c r="L1656" s="97">
        <f>VLOOKUP($C1656,'CEDARS School FRPL'!$C$4:$G$2348,3,FALSE)</f>
        <v>0.75319999999999998</v>
      </c>
      <c r="N1656" s="170"/>
      <c r="O1656" s="139"/>
    </row>
    <row r="1657" spans="1:15">
      <c r="A1657" s="78" t="s">
        <v>2293</v>
      </c>
      <c r="B1657" s="78" t="s">
        <v>2883</v>
      </c>
      <c r="C1657" s="3">
        <v>3516</v>
      </c>
      <c r="D1657" s="75" t="s">
        <v>430</v>
      </c>
      <c r="E1657" s="103">
        <v>516.1</v>
      </c>
      <c r="F1657" s="103">
        <v>0</v>
      </c>
      <c r="G1657" s="103">
        <v>36.619999999999997</v>
      </c>
      <c r="H1657" s="103">
        <v>9.57</v>
      </c>
      <c r="I1657" s="103">
        <v>0</v>
      </c>
      <c r="J1657" s="133">
        <f t="shared" si="27"/>
        <v>562.29000000000008</v>
      </c>
      <c r="K1657" s="138" t="str">
        <f>IFERROR(VLOOKUP(C1657,'CEDARS School FRPL'!$C$4:$H$2392, 6, FALSE), "No")</f>
        <v>Yes</v>
      </c>
      <c r="L1657" s="97">
        <f>VLOOKUP($C1657,'CEDARS School FRPL'!$C$4:$G$2348,3,FALSE)</f>
        <v>0.79690000000000005</v>
      </c>
      <c r="N1657" s="170"/>
      <c r="O1657" s="139"/>
    </row>
    <row r="1658" spans="1:15">
      <c r="A1658" s="78" t="s">
        <v>2293</v>
      </c>
      <c r="B1658" s="78" t="s">
        <v>2883</v>
      </c>
      <c r="C1658" s="3">
        <v>5388</v>
      </c>
      <c r="D1658" s="75" t="s">
        <v>432</v>
      </c>
      <c r="E1658" s="103">
        <v>384.93</v>
      </c>
      <c r="F1658" s="103">
        <v>0</v>
      </c>
      <c r="G1658" s="103">
        <v>0</v>
      </c>
      <c r="H1658" s="103">
        <v>0</v>
      </c>
      <c r="I1658" s="103">
        <v>0</v>
      </c>
      <c r="J1658" s="133">
        <f t="shared" si="27"/>
        <v>384.93</v>
      </c>
      <c r="K1658" s="138" t="str">
        <f>IFERROR(VLOOKUP(C1658,'CEDARS School FRPL'!$C$4:$H$2392, 6, FALSE), "No")</f>
        <v>Yes</v>
      </c>
      <c r="L1658" s="97">
        <f>VLOOKUP($C1658,'CEDARS School FRPL'!$C$4:$G$2348,3,FALSE)</f>
        <v>0.77180000000000004</v>
      </c>
      <c r="N1658" s="170"/>
      <c r="O1658" s="139"/>
    </row>
    <row r="1659" spans="1:15">
      <c r="A1659" s="78" t="s">
        <v>2293</v>
      </c>
      <c r="B1659" s="78" t="s">
        <v>2883</v>
      </c>
      <c r="C1659" s="3">
        <v>3620</v>
      </c>
      <c r="D1659" s="75" t="s">
        <v>431</v>
      </c>
      <c r="E1659" s="103">
        <v>279.62</v>
      </c>
      <c r="F1659" s="103">
        <v>0</v>
      </c>
      <c r="G1659" s="103">
        <v>0</v>
      </c>
      <c r="H1659" s="103">
        <v>0</v>
      </c>
      <c r="I1659" s="103">
        <v>0</v>
      </c>
      <c r="J1659" s="133">
        <f t="shared" si="27"/>
        <v>279.62</v>
      </c>
      <c r="K1659" s="138" t="str">
        <f>IFERROR(VLOOKUP(C1659,'CEDARS School FRPL'!$C$4:$H$2392, 6, FALSE), "No")</f>
        <v>Yes</v>
      </c>
      <c r="L1659" s="97">
        <f>VLOOKUP($C1659,'CEDARS School FRPL'!$C$4:$G$2348,3,FALSE)</f>
        <v>0.78480000000000005</v>
      </c>
      <c r="N1659" s="170"/>
      <c r="O1659" s="139"/>
    </row>
    <row r="1660" spans="1:15">
      <c r="A1660" s="75" t="s">
        <v>2427</v>
      </c>
      <c r="B1660" s="78" t="s">
        <v>2884</v>
      </c>
      <c r="C1660" s="3">
        <v>2520</v>
      </c>
      <c r="D1660" s="75" t="s">
        <v>1521</v>
      </c>
      <c r="E1660" s="103">
        <v>309.12</v>
      </c>
      <c r="F1660" s="103">
        <v>0</v>
      </c>
      <c r="G1660" s="103">
        <v>0</v>
      </c>
      <c r="H1660" s="103">
        <v>0</v>
      </c>
      <c r="I1660" s="103">
        <v>0</v>
      </c>
      <c r="J1660" s="133">
        <f t="shared" si="27"/>
        <v>309.12</v>
      </c>
      <c r="K1660" s="138" t="str">
        <f>IFERROR(VLOOKUP(C1660,'CEDARS School FRPL'!$C$4:$H$2392, 6, FALSE), "No")</f>
        <v>No</v>
      </c>
      <c r="L1660" s="97">
        <f>VLOOKUP($C1660,'CEDARS School FRPL'!$C$4:$G$2348,3,FALSE)</f>
        <v>0.34789999999999999</v>
      </c>
      <c r="N1660" s="170"/>
      <c r="O1660" s="139"/>
    </row>
    <row r="1661" spans="1:15">
      <c r="A1661" s="78" t="s">
        <v>2427</v>
      </c>
      <c r="B1661" s="78" t="s">
        <v>2884</v>
      </c>
      <c r="C1661" s="3">
        <v>2879</v>
      </c>
      <c r="D1661" s="75" t="s">
        <v>1522</v>
      </c>
      <c r="E1661" s="103">
        <v>243.74</v>
      </c>
      <c r="F1661" s="103">
        <v>0</v>
      </c>
      <c r="G1661" s="103">
        <v>7.61</v>
      </c>
      <c r="H1661" s="103">
        <v>0</v>
      </c>
      <c r="I1661" s="103">
        <v>0</v>
      </c>
      <c r="J1661" s="133">
        <f t="shared" si="27"/>
        <v>251.35000000000002</v>
      </c>
      <c r="K1661" s="138" t="str">
        <f>IFERROR(VLOOKUP(C1661,'CEDARS School FRPL'!$C$4:$H$2392, 6, FALSE), "No")</f>
        <v>No</v>
      </c>
      <c r="L1661" s="97">
        <f>VLOOKUP($C1661,'CEDARS School FRPL'!$C$4:$G$2348,3,FALSE)</f>
        <v>0.38529999999999998</v>
      </c>
      <c r="N1661" s="170"/>
      <c r="O1661" s="139"/>
    </row>
    <row r="1662" spans="1:15">
      <c r="A1662" s="78" t="s">
        <v>2427</v>
      </c>
      <c r="B1662" s="78" t="s">
        <v>2884</v>
      </c>
      <c r="C1662" s="3">
        <v>3011</v>
      </c>
      <c r="D1662" s="75" t="s">
        <v>1523</v>
      </c>
      <c r="E1662" s="103">
        <v>175.02</v>
      </c>
      <c r="F1662" s="103">
        <v>0</v>
      </c>
      <c r="G1662" s="103">
        <v>0</v>
      </c>
      <c r="H1662" s="103">
        <v>0</v>
      </c>
      <c r="I1662" s="103">
        <v>0</v>
      </c>
      <c r="J1662" s="133">
        <f t="shared" si="27"/>
        <v>175.02</v>
      </c>
      <c r="K1662" s="138" t="str">
        <f>IFERROR(VLOOKUP(C1662,'CEDARS School FRPL'!$C$4:$H$2392, 6, FALSE), "No")</f>
        <v>No</v>
      </c>
      <c r="L1662" s="97">
        <f>VLOOKUP($C1662,'CEDARS School FRPL'!$C$4:$G$2348,3,FALSE)</f>
        <v>0.43540000000000001</v>
      </c>
      <c r="N1662" s="170"/>
      <c r="O1662" s="139"/>
    </row>
    <row r="1663" spans="1:15">
      <c r="A1663" s="78" t="s">
        <v>2427</v>
      </c>
      <c r="B1663" s="78" t="s">
        <v>2884</v>
      </c>
      <c r="C1663" s="3">
        <v>1963</v>
      </c>
      <c r="D1663" s="75" t="s">
        <v>1520</v>
      </c>
      <c r="E1663" s="103">
        <v>41.88</v>
      </c>
      <c r="F1663" s="103">
        <v>0</v>
      </c>
      <c r="G1663" s="103">
        <v>1.31</v>
      </c>
      <c r="H1663" s="103">
        <v>0</v>
      </c>
      <c r="I1663" s="103">
        <v>0</v>
      </c>
      <c r="J1663" s="133">
        <f t="shared" si="27"/>
        <v>43.190000000000005</v>
      </c>
      <c r="K1663" s="138" t="str">
        <f>IFERROR(VLOOKUP(C1663,'CEDARS School FRPL'!$C$4:$H$2392, 6, FALSE), "No")</f>
        <v>No</v>
      </c>
      <c r="L1663" s="97">
        <f>VLOOKUP($C1663,'CEDARS School FRPL'!$C$4:$G$2348,3,FALSE)</f>
        <v>0.36520000000000002</v>
      </c>
      <c r="N1663" s="170"/>
      <c r="O1663" s="139"/>
    </row>
    <row r="1664" spans="1:15">
      <c r="A1664" t="s">
        <v>2427</v>
      </c>
      <c r="B1664" s="78" t="s">
        <v>2884</v>
      </c>
      <c r="C1664" s="3">
        <v>5559</v>
      </c>
      <c r="D1664" s="75" t="s">
        <v>3084</v>
      </c>
      <c r="E1664" s="103">
        <v>0</v>
      </c>
      <c r="F1664" s="103">
        <v>0</v>
      </c>
      <c r="G1664" s="103">
        <v>0</v>
      </c>
      <c r="H1664" s="103">
        <v>3.86</v>
      </c>
      <c r="I1664" s="103">
        <v>0</v>
      </c>
      <c r="J1664" s="133">
        <f t="shared" si="27"/>
        <v>3.86</v>
      </c>
      <c r="K1664" s="138" t="str">
        <f>IFERROR(VLOOKUP(C1664,'CEDARS School FRPL'!$C$4:$H$2392, 6, FALSE), "No")</f>
        <v>No</v>
      </c>
      <c r="L1664" s="97">
        <f>VLOOKUP($C1664,'CEDARS School FRPL'!$C$4:$G$2348,3,FALSE)</f>
        <v>0.1333</v>
      </c>
      <c r="N1664" s="170"/>
      <c r="O1664" s="139"/>
    </row>
    <row r="1665" spans="1:15">
      <c r="A1665" s="78" t="s">
        <v>2307</v>
      </c>
      <c r="B1665" s="78" t="s">
        <v>2885</v>
      </c>
      <c r="C1665" s="3">
        <v>2010</v>
      </c>
      <c r="D1665" s="75" t="s">
        <v>501</v>
      </c>
      <c r="E1665" s="103">
        <v>58.14</v>
      </c>
      <c r="F1665" s="103">
        <v>0</v>
      </c>
      <c r="G1665" s="103">
        <v>0</v>
      </c>
      <c r="H1665" s="103">
        <v>0</v>
      </c>
      <c r="I1665" s="103">
        <v>0</v>
      </c>
      <c r="J1665" s="133">
        <f t="shared" si="27"/>
        <v>58.14</v>
      </c>
      <c r="K1665" s="138" t="str">
        <f>IFERROR(VLOOKUP(C1665,'CEDARS School FRPL'!$C$4:$H$2392, 6, FALSE), "No")</f>
        <v>Yes</v>
      </c>
      <c r="L1665" s="97">
        <f>VLOOKUP($C1665,'CEDARS School FRPL'!$C$4:$G$2348,3,FALSE)</f>
        <v>0.55600000000000005</v>
      </c>
      <c r="N1665" s="170"/>
      <c r="O1665" s="139"/>
    </row>
    <row r="1666" spans="1:15">
      <c r="A1666" s="78" t="s">
        <v>2319</v>
      </c>
      <c r="B1666" s="78" t="s">
        <v>2886</v>
      </c>
      <c r="C1666" s="3">
        <v>2138</v>
      </c>
      <c r="D1666" s="75" t="s">
        <v>564</v>
      </c>
      <c r="E1666" s="103">
        <v>301.86</v>
      </c>
      <c r="F1666" s="103">
        <v>0</v>
      </c>
      <c r="G1666" s="103">
        <v>0</v>
      </c>
      <c r="H1666" s="103">
        <v>0</v>
      </c>
      <c r="I1666" s="103">
        <v>0</v>
      </c>
      <c r="J1666" s="133">
        <f t="shared" si="27"/>
        <v>301.86</v>
      </c>
      <c r="K1666" s="138" t="str">
        <f>IFERROR(VLOOKUP(C1666,'CEDARS School FRPL'!$C$4:$H$2392, 6, FALSE), "No")</f>
        <v>No</v>
      </c>
      <c r="L1666" s="97">
        <f>VLOOKUP($C1666,'CEDARS School FRPL'!$C$4:$G$2348,3,FALSE)</f>
        <v>9.8799999999999999E-2</v>
      </c>
      <c r="N1666" s="170"/>
      <c r="O1666" s="139"/>
    </row>
    <row r="1667" spans="1:15">
      <c r="A1667" s="78" t="s">
        <v>2319</v>
      </c>
      <c r="B1667" s="78" t="s">
        <v>2886</v>
      </c>
      <c r="C1667" s="3">
        <v>3774</v>
      </c>
      <c r="D1667" s="75" t="s">
        <v>622</v>
      </c>
      <c r="E1667" s="103">
        <v>791.24</v>
      </c>
      <c r="F1667" s="103">
        <v>0</v>
      </c>
      <c r="G1667" s="103">
        <v>0</v>
      </c>
      <c r="H1667" s="103">
        <v>0</v>
      </c>
      <c r="I1667" s="103">
        <v>0</v>
      </c>
      <c r="J1667" s="133">
        <f t="shared" si="27"/>
        <v>791.24</v>
      </c>
      <c r="K1667" s="138" t="str">
        <f>IFERROR(VLOOKUP(C1667,'CEDARS School FRPL'!$C$4:$H$2392, 6, FALSE), "No")</f>
        <v>Yes</v>
      </c>
      <c r="L1667" s="97">
        <f>VLOOKUP($C1667,'CEDARS School FRPL'!$C$4:$G$2348,3,FALSE)</f>
        <v>0.48459999999999998</v>
      </c>
      <c r="N1667" s="170"/>
      <c r="O1667" s="139"/>
    </row>
    <row r="1668" spans="1:15">
      <c r="A1668" s="78" t="s">
        <v>2319</v>
      </c>
      <c r="B1668" s="78" t="s">
        <v>2886</v>
      </c>
      <c r="C1668" s="3">
        <v>2181</v>
      </c>
      <c r="D1668" s="75" t="s">
        <v>569</v>
      </c>
      <c r="E1668" s="103">
        <v>270.57</v>
      </c>
      <c r="F1668" s="103">
        <v>0</v>
      </c>
      <c r="G1668" s="103">
        <v>0</v>
      </c>
      <c r="H1668" s="103">
        <v>0</v>
      </c>
      <c r="I1668" s="103">
        <v>0</v>
      </c>
      <c r="J1668" s="133">
        <f t="shared" ref="J1668:J1731" si="28">SUM(E1668:I1668)</f>
        <v>270.57</v>
      </c>
      <c r="K1668" s="138" t="str">
        <f>IFERROR(VLOOKUP(C1668,'CEDARS School FRPL'!$C$4:$H$2392, 6, FALSE), "No")</f>
        <v>No</v>
      </c>
      <c r="L1668" s="97">
        <f>VLOOKUP($C1668,'CEDARS School FRPL'!$C$4:$G$2348,3,FALSE)</f>
        <v>9.4E-2</v>
      </c>
      <c r="N1668" s="170"/>
      <c r="O1668" s="139"/>
    </row>
    <row r="1669" spans="1:15">
      <c r="A1669" s="78" t="s">
        <v>2319</v>
      </c>
      <c r="B1669" s="78" t="s">
        <v>2886</v>
      </c>
      <c r="C1669" s="3">
        <v>2730</v>
      </c>
      <c r="D1669" s="75" t="s">
        <v>595</v>
      </c>
      <c r="E1669" s="103">
        <v>480.14</v>
      </c>
      <c r="F1669" s="103">
        <v>0</v>
      </c>
      <c r="G1669" s="103">
        <v>0</v>
      </c>
      <c r="H1669" s="103">
        <v>0</v>
      </c>
      <c r="I1669" s="103">
        <v>0</v>
      </c>
      <c r="J1669" s="133">
        <f t="shared" si="28"/>
        <v>480.14</v>
      </c>
      <c r="K1669" s="138" t="str">
        <f>IFERROR(VLOOKUP(C1669,'CEDARS School FRPL'!$C$4:$H$2392, 6, FALSE), "No")</f>
        <v>No</v>
      </c>
      <c r="L1669" s="97">
        <f>VLOOKUP($C1669,'CEDARS School FRPL'!$C$4:$G$2348,3,FALSE)</f>
        <v>0.16200000000000001</v>
      </c>
      <c r="N1669" s="170"/>
      <c r="O1669" s="139"/>
    </row>
    <row r="1670" spans="1:15">
      <c r="A1670" s="78" t="s">
        <v>2319</v>
      </c>
      <c r="B1670" s="78" t="s">
        <v>2886</v>
      </c>
      <c r="C1670" s="3">
        <v>3717</v>
      </c>
      <c r="D1670" s="75" t="s">
        <v>621</v>
      </c>
      <c r="E1670" s="103">
        <v>381.04</v>
      </c>
      <c r="F1670" s="103">
        <v>0</v>
      </c>
      <c r="G1670" s="103">
        <v>0</v>
      </c>
      <c r="H1670" s="103">
        <v>0</v>
      </c>
      <c r="I1670" s="103">
        <v>0</v>
      </c>
      <c r="J1670" s="133">
        <f t="shared" si="28"/>
        <v>381.04</v>
      </c>
      <c r="K1670" s="138" t="str">
        <f>IFERROR(VLOOKUP(C1670,'CEDARS School FRPL'!$C$4:$H$2392, 6, FALSE), "No")</f>
        <v>No</v>
      </c>
      <c r="L1670" s="97">
        <f>VLOOKUP($C1670,'CEDARS School FRPL'!$C$4:$G$2348,3,FALSE)</f>
        <v>0.1242</v>
      </c>
      <c r="N1670" s="170"/>
      <c r="O1670" s="139"/>
    </row>
    <row r="1671" spans="1:15">
      <c r="A1671" s="78" t="s">
        <v>2319</v>
      </c>
      <c r="B1671" s="78" t="s">
        <v>2886</v>
      </c>
      <c r="C1671" s="3">
        <v>2307</v>
      </c>
      <c r="D1671" s="75" t="s">
        <v>581</v>
      </c>
      <c r="E1671" s="103">
        <v>351.71</v>
      </c>
      <c r="F1671" s="103">
        <v>0</v>
      </c>
      <c r="G1671" s="103">
        <v>0</v>
      </c>
      <c r="H1671" s="103">
        <v>0</v>
      </c>
      <c r="I1671" s="103">
        <v>0</v>
      </c>
      <c r="J1671" s="133">
        <f t="shared" si="28"/>
        <v>351.71</v>
      </c>
      <c r="K1671" s="138" t="str">
        <f>IFERROR(VLOOKUP(C1671,'CEDARS School FRPL'!$C$4:$H$2392, 6, FALSE), "No")</f>
        <v>Yes</v>
      </c>
      <c r="L1671" s="97">
        <f>VLOOKUP($C1671,'CEDARS School FRPL'!$C$4:$G$2348,3,FALSE)</f>
        <v>0.62329999999999997</v>
      </c>
      <c r="N1671" s="170"/>
      <c r="O1671" s="139"/>
    </row>
    <row r="1672" spans="1:15">
      <c r="A1672" s="78" t="s">
        <v>2319</v>
      </c>
      <c r="B1672" s="78" t="s">
        <v>2886</v>
      </c>
      <c r="C1672" s="3">
        <v>2220</v>
      </c>
      <c r="D1672" s="75" t="s">
        <v>575</v>
      </c>
      <c r="E1672" s="103">
        <v>1566.85</v>
      </c>
      <c r="F1672" s="103">
        <v>0</v>
      </c>
      <c r="G1672" s="103">
        <v>63.24</v>
      </c>
      <c r="H1672" s="103">
        <v>0</v>
      </c>
      <c r="I1672" s="103">
        <v>0</v>
      </c>
      <c r="J1672" s="133">
        <f t="shared" si="28"/>
        <v>1630.09</v>
      </c>
      <c r="K1672" s="138" t="str">
        <f>IFERROR(VLOOKUP(C1672,'CEDARS School FRPL'!$C$4:$H$2392, 6, FALSE), "No")</f>
        <v>No</v>
      </c>
      <c r="L1672" s="97">
        <f>VLOOKUP($C1672,'CEDARS School FRPL'!$C$4:$G$2348,3,FALSE)</f>
        <v>9.3600000000000003E-2</v>
      </c>
      <c r="N1672" s="170"/>
      <c r="O1672" s="139"/>
    </row>
    <row r="1673" spans="1:15">
      <c r="A1673" s="78" t="s">
        <v>2319</v>
      </c>
      <c r="B1673" s="78" t="s">
        <v>2886</v>
      </c>
      <c r="C1673" s="3">
        <v>2070</v>
      </c>
      <c r="D1673" s="75" t="s">
        <v>556</v>
      </c>
      <c r="E1673" s="103">
        <v>353</v>
      </c>
      <c r="F1673" s="103">
        <v>0</v>
      </c>
      <c r="G1673" s="103">
        <v>0</v>
      </c>
      <c r="H1673" s="103">
        <v>0</v>
      </c>
      <c r="I1673" s="103">
        <v>0</v>
      </c>
      <c r="J1673" s="133">
        <f t="shared" si="28"/>
        <v>353</v>
      </c>
      <c r="K1673" s="138" t="str">
        <f>IFERROR(VLOOKUP(C1673,'CEDARS School FRPL'!$C$4:$H$2392, 6, FALSE), "No")</f>
        <v>Yes</v>
      </c>
      <c r="L1673" s="97">
        <f>VLOOKUP($C1673,'CEDARS School FRPL'!$C$4:$G$2348,3,FALSE)</f>
        <v>0.4289</v>
      </c>
      <c r="N1673" s="170"/>
      <c r="O1673" s="139"/>
    </row>
    <row r="1674" spans="1:15">
      <c r="A1674" s="78" t="s">
        <v>2319</v>
      </c>
      <c r="B1674" s="78" t="s">
        <v>2886</v>
      </c>
      <c r="C1674" s="3">
        <v>5406</v>
      </c>
      <c r="D1674" s="75" t="s">
        <v>641</v>
      </c>
      <c r="E1674" s="103">
        <v>116</v>
      </c>
      <c r="F1674" s="103">
        <v>0</v>
      </c>
      <c r="G1674" s="103">
        <v>0</v>
      </c>
      <c r="H1674" s="103">
        <v>0</v>
      </c>
      <c r="I1674" s="103">
        <v>0</v>
      </c>
      <c r="J1674" s="133">
        <f t="shared" si="28"/>
        <v>116</v>
      </c>
      <c r="K1674" s="138" t="str">
        <f>IFERROR(VLOOKUP(C1674,'CEDARS School FRPL'!$C$4:$H$2392, 6, FALSE), "No")</f>
        <v>No</v>
      </c>
      <c r="L1674" s="97">
        <f>VLOOKUP($C1674,'CEDARS School FRPL'!$C$4:$G$2348,3,FALSE)</f>
        <v>0.47220000000000001</v>
      </c>
      <c r="N1674" s="170"/>
      <c r="O1674" s="139"/>
    </row>
    <row r="1675" spans="1:15">
      <c r="A1675" s="78" t="s">
        <v>2319</v>
      </c>
      <c r="B1675" s="78" t="s">
        <v>2886</v>
      </c>
      <c r="C1675" s="3">
        <v>2209</v>
      </c>
      <c r="D1675" s="75" t="s">
        <v>574</v>
      </c>
      <c r="E1675" s="103">
        <v>519.98</v>
      </c>
      <c r="F1675" s="103">
        <v>0</v>
      </c>
      <c r="G1675" s="103">
        <v>0</v>
      </c>
      <c r="H1675" s="103">
        <v>0</v>
      </c>
      <c r="I1675" s="103">
        <v>0</v>
      </c>
      <c r="J1675" s="133">
        <f t="shared" si="28"/>
        <v>519.98</v>
      </c>
      <c r="K1675" s="138" t="str">
        <f>IFERROR(VLOOKUP(C1675,'CEDARS School FRPL'!$C$4:$H$2392, 6, FALSE), "No")</f>
        <v>Yes</v>
      </c>
      <c r="L1675" s="97">
        <f>VLOOKUP($C1675,'CEDARS School FRPL'!$C$4:$G$2348,3,FALSE)</f>
        <v>0.47</v>
      </c>
      <c r="N1675" s="170"/>
      <c r="O1675" s="139"/>
    </row>
    <row r="1676" spans="1:15">
      <c r="A1676" s="78" t="s">
        <v>2319</v>
      </c>
      <c r="B1676" s="78" t="s">
        <v>2886</v>
      </c>
      <c r="C1676" s="3">
        <v>2372</v>
      </c>
      <c r="D1676" s="75" t="s">
        <v>586</v>
      </c>
      <c r="E1676" s="103">
        <v>478.63</v>
      </c>
      <c r="F1676" s="103">
        <v>0</v>
      </c>
      <c r="G1676" s="103">
        <v>0</v>
      </c>
      <c r="H1676" s="103">
        <v>0</v>
      </c>
      <c r="I1676" s="103">
        <v>0</v>
      </c>
      <c r="J1676" s="133">
        <f t="shared" si="28"/>
        <v>478.63</v>
      </c>
      <c r="K1676" s="138" t="str">
        <f>IFERROR(VLOOKUP(C1676,'CEDARS School FRPL'!$C$4:$H$2392, 6, FALSE), "No")</f>
        <v>No</v>
      </c>
      <c r="L1676" s="97">
        <f>VLOOKUP($C1676,'CEDARS School FRPL'!$C$4:$G$2348,3,FALSE)</f>
        <v>3.5299999999999998E-2</v>
      </c>
      <c r="N1676" s="170"/>
      <c r="O1676" s="139"/>
    </row>
    <row r="1677" spans="1:15">
      <c r="A1677" s="78" t="s">
        <v>2319</v>
      </c>
      <c r="B1677" s="78" t="s">
        <v>2886</v>
      </c>
      <c r="C1677" s="3">
        <v>1751</v>
      </c>
      <c r="D1677" s="75" t="s">
        <v>550</v>
      </c>
      <c r="E1677" s="103">
        <v>380.98</v>
      </c>
      <c r="F1677" s="103">
        <v>0</v>
      </c>
      <c r="G1677" s="103">
        <v>0.86</v>
      </c>
      <c r="H1677" s="103">
        <v>0</v>
      </c>
      <c r="I1677" s="103">
        <v>0</v>
      </c>
      <c r="J1677" s="133">
        <f t="shared" si="28"/>
        <v>381.84000000000003</v>
      </c>
      <c r="K1677" s="138" t="str">
        <f>IFERROR(VLOOKUP(C1677,'CEDARS School FRPL'!$C$4:$H$2392, 6, FALSE), "No")</f>
        <v>No</v>
      </c>
      <c r="L1677" s="97">
        <f>VLOOKUP($C1677,'CEDARS School FRPL'!$C$4:$G$2348,3,FALSE)</f>
        <v>0.35110000000000002</v>
      </c>
      <c r="N1677" s="170"/>
      <c r="O1677" s="139"/>
    </row>
    <row r="1678" spans="1:15">
      <c r="A1678" s="78" t="s">
        <v>2319</v>
      </c>
      <c r="B1678" s="78" t="s">
        <v>2886</v>
      </c>
      <c r="C1678" s="3">
        <v>5292</v>
      </c>
      <c r="D1678" s="75" t="s">
        <v>638</v>
      </c>
      <c r="E1678" s="103">
        <v>452.29</v>
      </c>
      <c r="F1678" s="103">
        <v>0</v>
      </c>
      <c r="G1678" s="103">
        <v>0</v>
      </c>
      <c r="H1678" s="103">
        <v>0</v>
      </c>
      <c r="I1678" s="103">
        <v>0</v>
      </c>
      <c r="J1678" s="133">
        <f t="shared" si="28"/>
        <v>452.29</v>
      </c>
      <c r="K1678" s="138" t="str">
        <f>IFERROR(VLOOKUP(C1678,'CEDARS School FRPL'!$C$4:$H$2392, 6, FALSE), "No")</f>
        <v>No</v>
      </c>
      <c r="L1678" s="97">
        <f>VLOOKUP($C1678,'CEDARS School FRPL'!$C$4:$G$2348,3,FALSE)</f>
        <v>5.0500000000000003E-2</v>
      </c>
      <c r="N1678" s="170"/>
      <c r="O1678" s="139"/>
    </row>
    <row r="1679" spans="1:15">
      <c r="A1679" s="78" t="s">
        <v>2319</v>
      </c>
      <c r="B1679" s="78" t="s">
        <v>2886</v>
      </c>
      <c r="C1679" s="3">
        <v>2838</v>
      </c>
      <c r="D1679" s="75" t="s">
        <v>597</v>
      </c>
      <c r="E1679" s="103">
        <v>439.12</v>
      </c>
      <c r="F1679" s="103">
        <v>0</v>
      </c>
      <c r="G1679" s="103">
        <v>0</v>
      </c>
      <c r="H1679" s="103">
        <v>0</v>
      </c>
      <c r="I1679" s="103">
        <v>0</v>
      </c>
      <c r="J1679" s="133">
        <f t="shared" si="28"/>
        <v>439.12</v>
      </c>
      <c r="K1679" s="138" t="str">
        <f>IFERROR(VLOOKUP(C1679,'CEDARS School FRPL'!$C$4:$H$2392, 6, FALSE), "No")</f>
        <v>No</v>
      </c>
      <c r="L1679" s="97">
        <f>VLOOKUP($C1679,'CEDARS School FRPL'!$C$4:$G$2348,3,FALSE)</f>
        <v>4.4299999999999999E-2</v>
      </c>
      <c r="N1679" s="170"/>
      <c r="O1679" s="139"/>
    </row>
    <row r="1680" spans="1:15">
      <c r="A1680" s="78" t="s">
        <v>2319</v>
      </c>
      <c r="B1680" s="78" t="s">
        <v>2886</v>
      </c>
      <c r="C1680" s="3">
        <v>5487</v>
      </c>
      <c r="D1680" s="75" t="s">
        <v>2607</v>
      </c>
      <c r="E1680" s="103">
        <v>233.86</v>
      </c>
      <c r="F1680" s="103">
        <v>0</v>
      </c>
      <c r="G1680" s="103">
        <v>0</v>
      </c>
      <c r="H1680" s="103">
        <v>0</v>
      </c>
      <c r="I1680" s="103">
        <v>0</v>
      </c>
      <c r="J1680" s="133">
        <f t="shared" si="28"/>
        <v>233.86</v>
      </c>
      <c r="K1680" s="138" t="str">
        <f>IFERROR(VLOOKUP(C1680,'CEDARS School FRPL'!$C$4:$H$2392, 6, FALSE), "No")</f>
        <v>No</v>
      </c>
      <c r="L1680" s="97">
        <f>VLOOKUP($C1680,'CEDARS School FRPL'!$C$4:$G$2348,3,FALSE)</f>
        <v>0.18429999999999999</v>
      </c>
      <c r="N1680" s="170"/>
      <c r="O1680" s="139"/>
    </row>
    <row r="1681" spans="1:15">
      <c r="A1681" s="78" t="s">
        <v>2319</v>
      </c>
      <c r="B1681" s="78" t="s">
        <v>2886</v>
      </c>
      <c r="C1681" s="3">
        <v>3096</v>
      </c>
      <c r="D1681" s="75" t="s">
        <v>605</v>
      </c>
      <c r="E1681" s="103">
        <v>1023.42</v>
      </c>
      <c r="F1681" s="103">
        <v>0</v>
      </c>
      <c r="G1681" s="103">
        <v>143.89999999999998</v>
      </c>
      <c r="H1681" s="103">
        <v>0</v>
      </c>
      <c r="I1681" s="103">
        <v>0</v>
      </c>
      <c r="J1681" s="133">
        <f t="shared" si="28"/>
        <v>1167.32</v>
      </c>
      <c r="K1681" s="138" t="str">
        <f>IFERROR(VLOOKUP(C1681,'CEDARS School FRPL'!$C$4:$H$2392, 6, FALSE), "No")</f>
        <v>Yes</v>
      </c>
      <c r="L1681" s="97">
        <f>VLOOKUP($C1681,'CEDARS School FRPL'!$C$4:$G$2348,3,FALSE)</f>
        <v>0.52380000000000004</v>
      </c>
      <c r="N1681" s="170"/>
      <c r="O1681" s="139"/>
    </row>
    <row r="1682" spans="1:15">
      <c r="A1682" s="78" t="s">
        <v>2319</v>
      </c>
      <c r="B1682" s="78" t="s">
        <v>2886</v>
      </c>
      <c r="C1682" s="3">
        <v>2392</v>
      </c>
      <c r="D1682" s="75" t="s">
        <v>587</v>
      </c>
      <c r="E1682" s="103">
        <v>749.63</v>
      </c>
      <c r="F1682" s="103">
        <v>0</v>
      </c>
      <c r="G1682" s="103">
        <v>122.1</v>
      </c>
      <c r="H1682" s="103">
        <v>0</v>
      </c>
      <c r="I1682" s="103">
        <v>0</v>
      </c>
      <c r="J1682" s="133">
        <f t="shared" si="28"/>
        <v>871.73</v>
      </c>
      <c r="K1682" s="138" t="str">
        <f>IFERROR(VLOOKUP(C1682,'CEDARS School FRPL'!$C$4:$H$2392, 6, FALSE), "No")</f>
        <v>Yes</v>
      </c>
      <c r="L1682" s="97">
        <f>VLOOKUP($C1682,'CEDARS School FRPL'!$C$4:$G$2348,3,FALSE)</f>
        <v>0.46539999999999998</v>
      </c>
      <c r="N1682" s="170"/>
      <c r="O1682" s="139"/>
    </row>
    <row r="1683" spans="1:15">
      <c r="A1683" s="78" t="s">
        <v>2319</v>
      </c>
      <c r="B1683" s="78" t="s">
        <v>2886</v>
      </c>
      <c r="C1683" s="3">
        <v>2199</v>
      </c>
      <c r="D1683" s="75" t="s">
        <v>572</v>
      </c>
      <c r="E1683" s="103">
        <v>270.57</v>
      </c>
      <c r="F1683" s="103">
        <v>0</v>
      </c>
      <c r="G1683" s="103">
        <v>0</v>
      </c>
      <c r="H1683" s="103">
        <v>0</v>
      </c>
      <c r="I1683" s="103">
        <v>0</v>
      </c>
      <c r="J1683" s="133">
        <f t="shared" si="28"/>
        <v>270.57</v>
      </c>
      <c r="K1683" s="138" t="str">
        <f>IFERROR(VLOOKUP(C1683,'CEDARS School FRPL'!$C$4:$H$2392, 6, FALSE), "No")</f>
        <v>Yes</v>
      </c>
      <c r="L1683" s="97">
        <f>VLOOKUP($C1683,'CEDARS School FRPL'!$C$4:$G$2348,3,FALSE)</f>
        <v>0.501</v>
      </c>
      <c r="N1683" s="170"/>
      <c r="O1683" s="139"/>
    </row>
    <row r="1684" spans="1:15">
      <c r="A1684" s="78" t="s">
        <v>2319</v>
      </c>
      <c r="B1684" s="78" t="s">
        <v>2886</v>
      </c>
      <c r="C1684" s="3">
        <v>2450</v>
      </c>
      <c r="D1684" s="75" t="s">
        <v>590</v>
      </c>
      <c r="E1684" s="103">
        <v>324.29000000000002</v>
      </c>
      <c r="F1684" s="103">
        <v>0</v>
      </c>
      <c r="G1684" s="103">
        <v>0</v>
      </c>
      <c r="H1684" s="103">
        <v>0</v>
      </c>
      <c r="I1684" s="103">
        <v>0</v>
      </c>
      <c r="J1684" s="133">
        <f t="shared" si="28"/>
        <v>324.29000000000002</v>
      </c>
      <c r="K1684" s="138" t="str">
        <f>IFERROR(VLOOKUP(C1684,'CEDARS School FRPL'!$C$4:$H$2392, 6, FALSE), "No")</f>
        <v>No</v>
      </c>
      <c r="L1684" s="97">
        <f>VLOOKUP($C1684,'CEDARS School FRPL'!$C$4:$G$2348,3,FALSE)</f>
        <v>0.14779999999999999</v>
      </c>
      <c r="N1684" s="170"/>
      <c r="O1684" s="139"/>
    </row>
    <row r="1685" spans="1:15">
      <c r="A1685" s="78" t="s">
        <v>2319</v>
      </c>
      <c r="B1685" s="78" t="s">
        <v>2886</v>
      </c>
      <c r="C1685" s="3">
        <v>2839</v>
      </c>
      <c r="D1685" s="75" t="s">
        <v>598</v>
      </c>
      <c r="E1685" s="103">
        <v>722.51</v>
      </c>
      <c r="F1685" s="103">
        <v>0</v>
      </c>
      <c r="G1685" s="103">
        <v>0</v>
      </c>
      <c r="H1685" s="103">
        <v>0</v>
      </c>
      <c r="I1685" s="103">
        <v>0</v>
      </c>
      <c r="J1685" s="133">
        <f t="shared" si="28"/>
        <v>722.51</v>
      </c>
      <c r="K1685" s="138" t="str">
        <f>IFERROR(VLOOKUP(C1685,'CEDARS School FRPL'!$C$4:$H$2392, 6, FALSE), "No")</f>
        <v>Yes</v>
      </c>
      <c r="L1685" s="97">
        <f>VLOOKUP($C1685,'CEDARS School FRPL'!$C$4:$G$2348,3,FALSE)</f>
        <v>0.51319999999999999</v>
      </c>
      <c r="N1685" s="170"/>
      <c r="O1685" s="139"/>
    </row>
    <row r="1686" spans="1:15">
      <c r="A1686" s="78" t="s">
        <v>2319</v>
      </c>
      <c r="B1686" s="78" t="s">
        <v>2886</v>
      </c>
      <c r="C1686" s="3">
        <v>3803</v>
      </c>
      <c r="D1686" s="75" t="s">
        <v>624</v>
      </c>
      <c r="E1686" s="103">
        <v>309.43</v>
      </c>
      <c r="F1686" s="103">
        <v>0</v>
      </c>
      <c r="G1686" s="103">
        <v>0</v>
      </c>
      <c r="H1686" s="103">
        <v>0</v>
      </c>
      <c r="I1686" s="103">
        <v>0</v>
      </c>
      <c r="J1686" s="133">
        <f t="shared" si="28"/>
        <v>309.43</v>
      </c>
      <c r="K1686" s="138" t="str">
        <f>IFERROR(VLOOKUP(C1686,'CEDARS School FRPL'!$C$4:$H$2392, 6, FALSE), "No")</f>
        <v>Yes</v>
      </c>
      <c r="L1686" s="97">
        <f>VLOOKUP($C1686,'CEDARS School FRPL'!$C$4:$G$2348,3,FALSE)</f>
        <v>0.40350000000000003</v>
      </c>
      <c r="N1686" s="170"/>
      <c r="O1686" s="139"/>
    </row>
    <row r="1687" spans="1:15">
      <c r="A1687" s="78" t="s">
        <v>2319</v>
      </c>
      <c r="B1687" s="78" t="s">
        <v>2886</v>
      </c>
      <c r="C1687" s="3">
        <v>5488</v>
      </c>
      <c r="D1687" s="75" t="s">
        <v>2608</v>
      </c>
      <c r="E1687" s="103">
        <v>187.71</v>
      </c>
      <c r="F1687" s="103">
        <v>0</v>
      </c>
      <c r="G1687" s="103">
        <v>0</v>
      </c>
      <c r="H1687" s="103">
        <v>0</v>
      </c>
      <c r="I1687" s="103">
        <v>0</v>
      </c>
      <c r="J1687" s="133">
        <f t="shared" si="28"/>
        <v>187.71</v>
      </c>
      <c r="K1687" s="138" t="str">
        <f>IFERROR(VLOOKUP(C1687,'CEDARS School FRPL'!$C$4:$H$2392, 6, FALSE), "No")</f>
        <v>No</v>
      </c>
      <c r="L1687" s="97">
        <f>VLOOKUP($C1687,'CEDARS School FRPL'!$C$4:$G$2348,3,FALSE)</f>
        <v>3.2000000000000001E-2</v>
      </c>
      <c r="N1687" s="170"/>
      <c r="O1687" s="139"/>
    </row>
    <row r="1688" spans="1:15">
      <c r="A1688" s="78" t="s">
        <v>2319</v>
      </c>
      <c r="B1688" s="78" t="s">
        <v>2886</v>
      </c>
      <c r="C1688" s="3">
        <v>2321</v>
      </c>
      <c r="D1688" s="75" t="s">
        <v>582</v>
      </c>
      <c r="E1688" s="103">
        <v>226.29</v>
      </c>
      <c r="F1688" s="103">
        <v>0</v>
      </c>
      <c r="G1688" s="103">
        <v>0</v>
      </c>
      <c r="H1688" s="103">
        <v>0</v>
      </c>
      <c r="I1688" s="103">
        <v>0</v>
      </c>
      <c r="J1688" s="133">
        <f t="shared" si="28"/>
        <v>226.29</v>
      </c>
      <c r="K1688" s="138" t="str">
        <f>IFERROR(VLOOKUP(C1688,'CEDARS School FRPL'!$C$4:$H$2392, 6, FALSE), "No")</f>
        <v>Yes</v>
      </c>
      <c r="L1688" s="97">
        <f>VLOOKUP($C1688,'CEDARS School FRPL'!$C$4:$G$2348,3,FALSE)</f>
        <v>0.59260000000000002</v>
      </c>
      <c r="N1688" s="170"/>
      <c r="O1688" s="139"/>
    </row>
    <row r="1689" spans="1:15">
      <c r="A1689" s="78" t="s">
        <v>2319</v>
      </c>
      <c r="B1689" s="78" t="s">
        <v>2886</v>
      </c>
      <c r="C1689" s="3">
        <v>2729</v>
      </c>
      <c r="D1689" s="75" t="s">
        <v>594</v>
      </c>
      <c r="E1689" s="103">
        <v>1026.96</v>
      </c>
      <c r="F1689" s="103">
        <v>0</v>
      </c>
      <c r="G1689" s="103">
        <v>0</v>
      </c>
      <c r="H1689" s="103">
        <v>0</v>
      </c>
      <c r="I1689" s="103">
        <v>0</v>
      </c>
      <c r="J1689" s="133">
        <f t="shared" si="28"/>
        <v>1026.96</v>
      </c>
      <c r="K1689" s="138" t="str">
        <f>IFERROR(VLOOKUP(C1689,'CEDARS School FRPL'!$C$4:$H$2392, 6, FALSE), "No")</f>
        <v>No</v>
      </c>
      <c r="L1689" s="97">
        <f>VLOOKUP($C1689,'CEDARS School FRPL'!$C$4:$G$2348,3,FALSE)</f>
        <v>0.13550000000000001</v>
      </c>
      <c r="N1689" s="170"/>
      <c r="O1689" s="139"/>
    </row>
    <row r="1690" spans="1:15">
      <c r="A1690" s="78" t="s">
        <v>2319</v>
      </c>
      <c r="B1690" s="78" t="s">
        <v>2886</v>
      </c>
      <c r="C1690" s="3">
        <v>2118</v>
      </c>
      <c r="D1690" s="75" t="s">
        <v>561</v>
      </c>
      <c r="E1690" s="103">
        <v>311.86</v>
      </c>
      <c r="F1690" s="103">
        <v>0</v>
      </c>
      <c r="G1690" s="103">
        <v>0</v>
      </c>
      <c r="H1690" s="103">
        <v>0</v>
      </c>
      <c r="I1690" s="103">
        <v>0</v>
      </c>
      <c r="J1690" s="133">
        <f t="shared" si="28"/>
        <v>311.86</v>
      </c>
      <c r="K1690" s="138" t="str">
        <f>IFERROR(VLOOKUP(C1690,'CEDARS School FRPL'!$C$4:$H$2392, 6, FALSE), "No")</f>
        <v>Yes</v>
      </c>
      <c r="L1690" s="97">
        <f>VLOOKUP($C1690,'CEDARS School FRPL'!$C$4:$G$2348,3,FALSE)</f>
        <v>0.58909999999999996</v>
      </c>
      <c r="N1690" s="170"/>
      <c r="O1690" s="139"/>
    </row>
    <row r="1691" spans="1:15">
      <c r="A1691" s="78" t="s">
        <v>2319</v>
      </c>
      <c r="B1691" s="78" t="s">
        <v>2886</v>
      </c>
      <c r="C1691" s="3">
        <v>3518</v>
      </c>
      <c r="D1691" s="75" t="s">
        <v>617</v>
      </c>
      <c r="E1691" s="103">
        <v>375.57</v>
      </c>
      <c r="F1691" s="103">
        <v>0</v>
      </c>
      <c r="G1691" s="103">
        <v>0</v>
      </c>
      <c r="H1691" s="103">
        <v>0</v>
      </c>
      <c r="I1691" s="103">
        <v>0</v>
      </c>
      <c r="J1691" s="133">
        <f t="shared" si="28"/>
        <v>375.57</v>
      </c>
      <c r="K1691" s="138" t="str">
        <f>IFERROR(VLOOKUP(C1691,'CEDARS School FRPL'!$C$4:$H$2392, 6, FALSE), "No")</f>
        <v>No</v>
      </c>
      <c r="L1691" s="97">
        <f>VLOOKUP($C1691,'CEDARS School FRPL'!$C$4:$G$2348,3,FALSE)</f>
        <v>0.15690000000000001</v>
      </c>
      <c r="N1691" s="170"/>
      <c r="O1691" s="139"/>
    </row>
    <row r="1692" spans="1:15">
      <c r="A1692" s="78" t="s">
        <v>2319</v>
      </c>
      <c r="B1692" s="78" t="s">
        <v>2886</v>
      </c>
      <c r="C1692" s="3">
        <v>2182</v>
      </c>
      <c r="D1692" s="75" t="s">
        <v>570</v>
      </c>
      <c r="E1692" s="103">
        <v>1093.29</v>
      </c>
      <c r="F1692" s="103">
        <v>0</v>
      </c>
      <c r="G1692" s="103">
        <v>115.36</v>
      </c>
      <c r="H1692" s="103">
        <v>0</v>
      </c>
      <c r="I1692" s="103">
        <v>0</v>
      </c>
      <c r="J1692" s="133">
        <f t="shared" si="28"/>
        <v>1208.6499999999999</v>
      </c>
      <c r="K1692" s="138" t="str">
        <f>IFERROR(VLOOKUP(C1692,'CEDARS School FRPL'!$C$4:$H$2392, 6, FALSE), "No")</f>
        <v>Yes</v>
      </c>
      <c r="L1692" s="97">
        <f>VLOOKUP($C1692,'CEDARS School FRPL'!$C$4:$G$2348,3,FALSE)</f>
        <v>0.54490000000000005</v>
      </c>
      <c r="N1692" s="170"/>
      <c r="O1692" s="139"/>
    </row>
    <row r="1693" spans="1:15">
      <c r="A1693" s="78" t="s">
        <v>2319</v>
      </c>
      <c r="B1693" s="78" t="s">
        <v>2886</v>
      </c>
      <c r="C1693" s="3">
        <v>2090</v>
      </c>
      <c r="D1693" s="75" t="s">
        <v>559</v>
      </c>
      <c r="E1693" s="103">
        <v>449.22</v>
      </c>
      <c r="F1693" s="103">
        <v>0</v>
      </c>
      <c r="G1693" s="103">
        <v>0</v>
      </c>
      <c r="H1693" s="103">
        <v>0</v>
      </c>
      <c r="I1693" s="103">
        <v>0</v>
      </c>
      <c r="J1693" s="133">
        <f t="shared" si="28"/>
        <v>449.22</v>
      </c>
      <c r="K1693" s="138" t="str">
        <f>IFERROR(VLOOKUP(C1693,'CEDARS School FRPL'!$C$4:$H$2392, 6, FALSE), "No")</f>
        <v>No</v>
      </c>
      <c r="L1693" s="97">
        <f>VLOOKUP($C1693,'CEDARS School FRPL'!$C$4:$G$2348,3,FALSE)</f>
        <v>6.8199999999999997E-2</v>
      </c>
      <c r="N1693" s="170"/>
      <c r="O1693" s="139"/>
    </row>
    <row r="1694" spans="1:15">
      <c r="A1694" s="78" t="s">
        <v>2319</v>
      </c>
      <c r="B1694" s="78" t="s">
        <v>2886</v>
      </c>
      <c r="C1694" s="3">
        <v>2306</v>
      </c>
      <c r="D1694" s="75" t="s">
        <v>580</v>
      </c>
      <c r="E1694" s="103">
        <v>1476.78</v>
      </c>
      <c r="F1694" s="103">
        <v>0</v>
      </c>
      <c r="G1694" s="103">
        <v>133.34</v>
      </c>
      <c r="H1694" s="103">
        <v>0</v>
      </c>
      <c r="I1694" s="103">
        <v>0</v>
      </c>
      <c r="J1694" s="133">
        <f t="shared" si="28"/>
        <v>1610.12</v>
      </c>
      <c r="K1694" s="138" t="str">
        <f>IFERROR(VLOOKUP(C1694,'CEDARS School FRPL'!$C$4:$H$2392, 6, FALSE), "No")</f>
        <v>No</v>
      </c>
      <c r="L1694" s="97">
        <f>VLOOKUP($C1694,'CEDARS School FRPL'!$C$4:$G$2348,3,FALSE)</f>
        <v>0.33350000000000002</v>
      </c>
      <c r="N1694" s="170"/>
      <c r="O1694" s="139"/>
    </row>
    <row r="1695" spans="1:15">
      <c r="A1695" s="78" t="s">
        <v>2319</v>
      </c>
      <c r="B1695" s="78" t="s">
        <v>2886</v>
      </c>
      <c r="C1695" s="3">
        <v>2139</v>
      </c>
      <c r="D1695" s="75" t="s">
        <v>565</v>
      </c>
      <c r="E1695" s="103">
        <v>380</v>
      </c>
      <c r="F1695" s="103">
        <v>0</v>
      </c>
      <c r="G1695" s="103">
        <v>0</v>
      </c>
      <c r="H1695" s="103">
        <v>0</v>
      </c>
      <c r="I1695" s="103">
        <v>0</v>
      </c>
      <c r="J1695" s="133">
        <f t="shared" si="28"/>
        <v>380</v>
      </c>
      <c r="K1695" s="138" t="str">
        <f>IFERROR(VLOOKUP(C1695,'CEDARS School FRPL'!$C$4:$H$2392, 6, FALSE), "No")</f>
        <v>No</v>
      </c>
      <c r="L1695" s="97">
        <f>VLOOKUP($C1695,'CEDARS School FRPL'!$C$4:$G$2348,3,FALSE)</f>
        <v>0.11269999999999999</v>
      </c>
      <c r="N1695" s="170"/>
      <c r="O1695" s="139"/>
    </row>
    <row r="1696" spans="1:15">
      <c r="A1696" s="78" t="s">
        <v>2319</v>
      </c>
      <c r="B1696" s="78" t="s">
        <v>2886</v>
      </c>
      <c r="C1696" s="3">
        <v>3429</v>
      </c>
      <c r="D1696" s="75" t="s">
        <v>613</v>
      </c>
      <c r="E1696" s="103">
        <v>484.71</v>
      </c>
      <c r="F1696" s="103">
        <v>0</v>
      </c>
      <c r="G1696" s="103">
        <v>0</v>
      </c>
      <c r="H1696" s="103">
        <v>0</v>
      </c>
      <c r="I1696" s="103">
        <v>0</v>
      </c>
      <c r="J1696" s="133">
        <f t="shared" si="28"/>
        <v>484.71</v>
      </c>
      <c r="K1696" s="138" t="str">
        <f>IFERROR(VLOOKUP(C1696,'CEDARS School FRPL'!$C$4:$H$2392, 6, FALSE), "No")</f>
        <v>No</v>
      </c>
      <c r="L1696" s="97">
        <f>VLOOKUP($C1696,'CEDARS School FRPL'!$C$4:$G$2348,3,FALSE)</f>
        <v>6.6000000000000003E-2</v>
      </c>
      <c r="N1696" s="170"/>
      <c r="O1696" s="139"/>
    </row>
    <row r="1697" spans="1:15">
      <c r="A1697" s="78" t="s">
        <v>2319</v>
      </c>
      <c r="B1697" s="78" t="s">
        <v>2886</v>
      </c>
      <c r="C1697" s="3">
        <v>3378</v>
      </c>
      <c r="D1697" s="75" t="s">
        <v>611</v>
      </c>
      <c r="E1697" s="103">
        <v>247</v>
      </c>
      <c r="F1697" s="103">
        <v>0</v>
      </c>
      <c r="G1697" s="103">
        <v>0</v>
      </c>
      <c r="H1697" s="103">
        <v>0</v>
      </c>
      <c r="I1697" s="103">
        <v>0</v>
      </c>
      <c r="J1697" s="133">
        <f t="shared" si="28"/>
        <v>247</v>
      </c>
      <c r="K1697" s="138" t="str">
        <f>IFERROR(VLOOKUP(C1697,'CEDARS School FRPL'!$C$4:$H$2392, 6, FALSE), "No")</f>
        <v>Yes</v>
      </c>
      <c r="L1697" s="97">
        <f>VLOOKUP($C1697,'CEDARS School FRPL'!$C$4:$G$2348,3,FALSE)</f>
        <v>0.41160000000000002</v>
      </c>
      <c r="N1697" s="170"/>
      <c r="O1697" s="139"/>
    </row>
    <row r="1698" spans="1:15">
      <c r="A1698" s="78" t="s">
        <v>2319</v>
      </c>
      <c r="B1698" s="78" t="s">
        <v>2886</v>
      </c>
      <c r="C1698" s="3">
        <v>2061</v>
      </c>
      <c r="D1698" s="75" t="s">
        <v>553</v>
      </c>
      <c r="E1698" s="103">
        <v>318.14999999999998</v>
      </c>
      <c r="F1698" s="103">
        <v>0</v>
      </c>
      <c r="G1698" s="103">
        <v>0</v>
      </c>
      <c r="H1698" s="103">
        <v>0</v>
      </c>
      <c r="I1698" s="103">
        <v>0</v>
      </c>
      <c r="J1698" s="133">
        <f t="shared" si="28"/>
        <v>318.14999999999998</v>
      </c>
      <c r="K1698" s="138" t="str">
        <f>IFERROR(VLOOKUP(C1698,'CEDARS School FRPL'!$C$4:$H$2392, 6, FALSE), "No")</f>
        <v>No</v>
      </c>
      <c r="L1698" s="97">
        <f>VLOOKUP($C1698,'CEDARS School FRPL'!$C$4:$G$2348,3,FALSE)</f>
        <v>0.16830000000000001</v>
      </c>
      <c r="N1698" s="170"/>
      <c r="O1698" s="139"/>
    </row>
    <row r="1699" spans="1:15">
      <c r="A1699" s="78" t="s">
        <v>2319</v>
      </c>
      <c r="B1699" s="78" t="s">
        <v>2886</v>
      </c>
      <c r="C1699" s="3">
        <v>2123</v>
      </c>
      <c r="D1699" s="75" t="s">
        <v>563</v>
      </c>
      <c r="E1699" s="103">
        <v>314.47000000000003</v>
      </c>
      <c r="F1699" s="103">
        <v>0</v>
      </c>
      <c r="G1699" s="103">
        <v>0</v>
      </c>
      <c r="H1699" s="103">
        <v>0</v>
      </c>
      <c r="I1699" s="103">
        <v>0</v>
      </c>
      <c r="J1699" s="133">
        <f t="shared" si="28"/>
        <v>314.47000000000003</v>
      </c>
      <c r="K1699" s="138" t="str">
        <f>IFERROR(VLOOKUP(C1699,'CEDARS School FRPL'!$C$4:$H$2392, 6, FALSE), "No")</f>
        <v>No</v>
      </c>
      <c r="L1699" s="97">
        <f>VLOOKUP($C1699,'CEDARS School FRPL'!$C$4:$G$2348,3,FALSE)</f>
        <v>6.88E-2</v>
      </c>
      <c r="N1699" s="170"/>
      <c r="O1699" s="139"/>
    </row>
    <row r="1700" spans="1:15">
      <c r="A1700" s="78" t="s">
        <v>2319</v>
      </c>
      <c r="B1700" s="78" t="s">
        <v>2886</v>
      </c>
      <c r="C1700" s="3">
        <v>2371</v>
      </c>
      <c r="D1700" s="75" t="s">
        <v>585</v>
      </c>
      <c r="E1700" s="103">
        <v>905.69</v>
      </c>
      <c r="F1700" s="103">
        <v>0</v>
      </c>
      <c r="G1700" s="103">
        <v>0</v>
      </c>
      <c r="H1700" s="103">
        <v>0</v>
      </c>
      <c r="I1700" s="103">
        <v>0</v>
      </c>
      <c r="J1700" s="133">
        <f t="shared" si="28"/>
        <v>905.69</v>
      </c>
      <c r="K1700" s="138" t="str">
        <f>IFERROR(VLOOKUP(C1700,'CEDARS School FRPL'!$C$4:$H$2392, 6, FALSE), "No")</f>
        <v>No</v>
      </c>
      <c r="L1700" s="97">
        <f>VLOOKUP($C1700,'CEDARS School FRPL'!$C$4:$G$2348,3,FALSE)</f>
        <v>9.0399999999999994E-2</v>
      </c>
      <c r="N1700" s="170"/>
      <c r="O1700" s="139"/>
    </row>
    <row r="1701" spans="1:15">
      <c r="A1701" s="78" t="s">
        <v>2319</v>
      </c>
      <c r="B1701" s="78" t="s">
        <v>2886</v>
      </c>
      <c r="C1701" s="3">
        <v>4248</v>
      </c>
      <c r="D1701" s="75" t="s">
        <v>631</v>
      </c>
      <c r="E1701" s="103">
        <v>375</v>
      </c>
      <c r="F1701" s="103">
        <v>0</v>
      </c>
      <c r="G1701" s="103">
        <v>0</v>
      </c>
      <c r="H1701" s="103">
        <v>0</v>
      </c>
      <c r="I1701" s="103">
        <v>0</v>
      </c>
      <c r="J1701" s="133">
        <f t="shared" si="28"/>
        <v>375</v>
      </c>
      <c r="K1701" s="138" t="str">
        <f>IFERROR(VLOOKUP(C1701,'CEDARS School FRPL'!$C$4:$H$2392, 6, FALSE), "No")</f>
        <v>No</v>
      </c>
      <c r="L1701" s="97">
        <f>VLOOKUP($C1701,'CEDARS School FRPL'!$C$4:$G$2348,3,FALSE)</f>
        <v>0.245</v>
      </c>
      <c r="N1701" s="170"/>
      <c r="O1701" s="139"/>
    </row>
    <row r="1702" spans="1:15">
      <c r="A1702" s="78" t="s">
        <v>2319</v>
      </c>
      <c r="B1702" s="78" t="s">
        <v>2886</v>
      </c>
      <c r="C1702" s="3">
        <v>5175</v>
      </c>
      <c r="D1702" s="75" t="s">
        <v>633</v>
      </c>
      <c r="E1702" s="103">
        <v>727.47</v>
      </c>
      <c r="F1702" s="103">
        <v>0</v>
      </c>
      <c r="G1702" s="103">
        <v>0</v>
      </c>
      <c r="H1702" s="103">
        <v>0</v>
      </c>
      <c r="I1702" s="103">
        <v>0</v>
      </c>
      <c r="J1702" s="133">
        <f t="shared" si="28"/>
        <v>727.47</v>
      </c>
      <c r="K1702" s="138" t="str">
        <f>IFERROR(VLOOKUP(C1702,'CEDARS School FRPL'!$C$4:$H$2392, 6, FALSE), "No")</f>
        <v>No</v>
      </c>
      <c r="L1702" s="97">
        <f>VLOOKUP($C1702,'CEDARS School FRPL'!$C$4:$G$2348,3,FALSE)</f>
        <v>0.1772</v>
      </c>
      <c r="N1702" s="170"/>
      <c r="O1702" s="139"/>
    </row>
    <row r="1703" spans="1:15">
      <c r="A1703" s="78" t="s">
        <v>2319</v>
      </c>
      <c r="B1703" s="78" t="s">
        <v>2886</v>
      </c>
      <c r="C1703" s="3">
        <v>2269</v>
      </c>
      <c r="D1703" s="75" t="s">
        <v>578</v>
      </c>
      <c r="E1703" s="103">
        <v>266.02999999999997</v>
      </c>
      <c r="F1703" s="103">
        <v>0</v>
      </c>
      <c r="G1703" s="103">
        <v>0</v>
      </c>
      <c r="H1703" s="103">
        <v>0</v>
      </c>
      <c r="I1703" s="103">
        <v>0</v>
      </c>
      <c r="J1703" s="133">
        <f t="shared" si="28"/>
        <v>266.02999999999997</v>
      </c>
      <c r="K1703" s="138" t="str">
        <f>IFERROR(VLOOKUP(C1703,'CEDARS School FRPL'!$C$4:$H$2392, 6, FALSE), "No")</f>
        <v>Yes</v>
      </c>
      <c r="L1703" s="97">
        <f>VLOOKUP($C1703,'CEDARS School FRPL'!$C$4:$G$2348,3,FALSE)</f>
        <v>0.47210000000000002</v>
      </c>
      <c r="N1703" s="170"/>
      <c r="O1703" s="139"/>
    </row>
    <row r="1704" spans="1:15">
      <c r="A1704" s="78" t="s">
        <v>2319</v>
      </c>
      <c r="B1704" s="78" t="s">
        <v>2886</v>
      </c>
      <c r="C1704" s="3">
        <v>3276</v>
      </c>
      <c r="D1704" s="75" t="s">
        <v>608</v>
      </c>
      <c r="E1704" s="103">
        <v>1306.93</v>
      </c>
      <c r="F1704" s="103">
        <v>0</v>
      </c>
      <c r="G1704" s="103">
        <v>94.13000000000001</v>
      </c>
      <c r="H1704" s="103">
        <v>0</v>
      </c>
      <c r="I1704" s="103">
        <v>0</v>
      </c>
      <c r="J1704" s="133">
        <f t="shared" si="28"/>
        <v>1401.0600000000002</v>
      </c>
      <c r="K1704" s="138" t="str">
        <f>IFERROR(VLOOKUP(C1704,'CEDARS School FRPL'!$C$4:$H$2392, 6, FALSE), "No")</f>
        <v>No</v>
      </c>
      <c r="L1704" s="97">
        <f>VLOOKUP($C1704,'CEDARS School FRPL'!$C$4:$G$2348,3,FALSE)</f>
        <v>0.26829999999999998</v>
      </c>
      <c r="N1704" s="170"/>
      <c r="O1704" s="139"/>
    </row>
    <row r="1705" spans="1:15">
      <c r="A1705" t="s">
        <v>2319</v>
      </c>
      <c r="B1705" s="78" t="s">
        <v>2886</v>
      </c>
      <c r="C1705" s="3">
        <v>5405</v>
      </c>
      <c r="D1705" s="75" t="s">
        <v>640</v>
      </c>
      <c r="E1705" s="103">
        <v>0</v>
      </c>
      <c r="F1705" s="103">
        <v>0</v>
      </c>
      <c r="G1705" s="103">
        <v>0.17</v>
      </c>
      <c r="H1705" s="103">
        <v>73.650000000000006</v>
      </c>
      <c r="I1705" s="103">
        <v>0</v>
      </c>
      <c r="J1705" s="133">
        <f t="shared" si="28"/>
        <v>73.820000000000007</v>
      </c>
      <c r="K1705" s="138" t="str">
        <f>IFERROR(VLOOKUP(C1705,'CEDARS School FRPL'!$C$4:$H$2392, 6, FALSE), "No")</f>
        <v>Yes</v>
      </c>
      <c r="L1705" s="97">
        <f>VLOOKUP($C1705,'CEDARS School FRPL'!$C$4:$G$2348,3,FALSE)</f>
        <v>0.40710000000000002</v>
      </c>
      <c r="N1705" s="170"/>
      <c r="O1705" s="139"/>
    </row>
    <row r="1706" spans="1:15">
      <c r="A1706" s="78" t="s">
        <v>2319</v>
      </c>
      <c r="B1706" s="78" t="s">
        <v>2886</v>
      </c>
      <c r="C1706" s="3">
        <v>1635</v>
      </c>
      <c r="D1706" s="75" t="s">
        <v>549</v>
      </c>
      <c r="E1706" s="103">
        <v>246.7</v>
      </c>
      <c r="F1706" s="103">
        <v>0</v>
      </c>
      <c r="G1706" s="103">
        <v>3.01</v>
      </c>
      <c r="H1706" s="103">
        <v>0</v>
      </c>
      <c r="I1706" s="103">
        <v>0</v>
      </c>
      <c r="J1706" s="133">
        <f t="shared" si="28"/>
        <v>249.70999999999998</v>
      </c>
      <c r="K1706" s="138" t="str">
        <f>IFERROR(VLOOKUP(C1706,'CEDARS School FRPL'!$C$4:$H$2392, 6, FALSE), "No")</f>
        <v>Yes</v>
      </c>
      <c r="L1706" s="97">
        <f>VLOOKUP($C1706,'CEDARS School FRPL'!$C$4:$G$2348,3,FALSE)</f>
        <v>0.61950000000000005</v>
      </c>
      <c r="N1706" s="170"/>
      <c r="O1706" s="139"/>
    </row>
    <row r="1707" spans="1:15">
      <c r="A1707" s="78" t="s">
        <v>2319</v>
      </c>
      <c r="B1707" s="78" t="s">
        <v>2886</v>
      </c>
      <c r="C1707" s="3">
        <v>5351</v>
      </c>
      <c r="D1707" s="75" t="s">
        <v>639</v>
      </c>
      <c r="E1707" s="103">
        <v>840.47</v>
      </c>
      <c r="F1707" s="103">
        <v>0</v>
      </c>
      <c r="G1707" s="103">
        <v>0</v>
      </c>
      <c r="H1707" s="103">
        <v>0</v>
      </c>
      <c r="I1707" s="103">
        <v>0</v>
      </c>
      <c r="J1707" s="133">
        <f t="shared" si="28"/>
        <v>840.47</v>
      </c>
      <c r="K1707" s="138" t="str">
        <f>IFERROR(VLOOKUP(C1707,'CEDARS School FRPL'!$C$4:$H$2392, 6, FALSE), "No")</f>
        <v>No</v>
      </c>
      <c r="L1707" s="97">
        <f>VLOOKUP($C1707,'CEDARS School FRPL'!$C$4:$G$2348,3,FALSE)</f>
        <v>0.30399999999999999</v>
      </c>
      <c r="N1707" s="170"/>
      <c r="O1707" s="139"/>
    </row>
    <row r="1708" spans="1:15">
      <c r="A1708" s="78" t="s">
        <v>2319</v>
      </c>
      <c r="B1708" s="78" t="s">
        <v>2886</v>
      </c>
      <c r="C1708" s="3">
        <v>2063</v>
      </c>
      <c r="D1708" s="75" t="s">
        <v>554</v>
      </c>
      <c r="E1708" s="103">
        <v>265.77999999999997</v>
      </c>
      <c r="F1708" s="103">
        <v>0</v>
      </c>
      <c r="G1708" s="103">
        <v>0</v>
      </c>
      <c r="H1708" s="103">
        <v>0</v>
      </c>
      <c r="I1708" s="103">
        <v>0</v>
      </c>
      <c r="J1708" s="133">
        <f t="shared" si="28"/>
        <v>265.77999999999997</v>
      </c>
      <c r="K1708" s="138" t="str">
        <f>IFERROR(VLOOKUP(C1708,'CEDARS School FRPL'!$C$4:$H$2392, 6, FALSE), "No")</f>
        <v>No</v>
      </c>
      <c r="L1708" s="97">
        <f>VLOOKUP($C1708,'CEDARS School FRPL'!$C$4:$G$2348,3,FALSE)</f>
        <v>0.17480000000000001</v>
      </c>
      <c r="N1708" s="170"/>
      <c r="O1708" s="139"/>
    </row>
    <row r="1709" spans="1:15">
      <c r="A1709" s="78" t="s">
        <v>2319</v>
      </c>
      <c r="B1709" s="78" t="s">
        <v>2886</v>
      </c>
      <c r="C1709" s="3">
        <v>2143</v>
      </c>
      <c r="D1709" s="75" t="s">
        <v>568</v>
      </c>
      <c r="E1709" s="103">
        <v>310.70999999999998</v>
      </c>
      <c r="F1709" s="103">
        <v>0</v>
      </c>
      <c r="G1709" s="103">
        <v>0</v>
      </c>
      <c r="H1709" s="103">
        <v>0</v>
      </c>
      <c r="I1709" s="103">
        <v>0</v>
      </c>
      <c r="J1709" s="133">
        <f t="shared" si="28"/>
        <v>310.70999999999998</v>
      </c>
      <c r="K1709" s="138" t="str">
        <f>IFERROR(VLOOKUP(C1709,'CEDARS School FRPL'!$C$4:$H$2392, 6, FALSE), "No")</f>
        <v>Yes</v>
      </c>
      <c r="L1709" s="97">
        <f>VLOOKUP($C1709,'CEDARS School FRPL'!$C$4:$G$2348,3,FALSE)</f>
        <v>0.4803</v>
      </c>
      <c r="N1709" s="170"/>
      <c r="O1709" s="139"/>
    </row>
    <row r="1710" spans="1:15">
      <c r="A1710" s="78" t="s">
        <v>2319</v>
      </c>
      <c r="B1710" s="78" t="s">
        <v>2886</v>
      </c>
      <c r="C1710" s="3">
        <v>2975</v>
      </c>
      <c r="D1710" s="75" t="s">
        <v>599</v>
      </c>
      <c r="E1710" s="103">
        <v>194</v>
      </c>
      <c r="F1710" s="103">
        <v>0</v>
      </c>
      <c r="G1710" s="103">
        <v>0</v>
      </c>
      <c r="H1710" s="103">
        <v>0</v>
      </c>
      <c r="I1710" s="103">
        <v>0</v>
      </c>
      <c r="J1710" s="133">
        <f t="shared" si="28"/>
        <v>194</v>
      </c>
      <c r="K1710" s="138" t="str">
        <f>IFERROR(VLOOKUP(C1710,'CEDARS School FRPL'!$C$4:$H$2392, 6, FALSE), "No")</f>
        <v>No</v>
      </c>
      <c r="L1710" s="97">
        <f>VLOOKUP($C1710,'CEDARS School FRPL'!$C$4:$G$2348,3,FALSE)</f>
        <v>0.33429999999999999</v>
      </c>
      <c r="N1710" s="170"/>
      <c r="O1710" s="139"/>
    </row>
    <row r="1711" spans="1:15">
      <c r="A1711" s="78" t="s">
        <v>2319</v>
      </c>
      <c r="B1711" s="78" t="s">
        <v>2886</v>
      </c>
      <c r="C1711" s="3">
        <v>2081</v>
      </c>
      <c r="D1711" s="75" t="s">
        <v>557</v>
      </c>
      <c r="E1711" s="103">
        <v>417</v>
      </c>
      <c r="F1711" s="103">
        <v>0</v>
      </c>
      <c r="G1711" s="103">
        <v>0</v>
      </c>
      <c r="H1711" s="103">
        <v>0</v>
      </c>
      <c r="I1711" s="103">
        <v>0</v>
      </c>
      <c r="J1711" s="133">
        <f t="shared" si="28"/>
        <v>417</v>
      </c>
      <c r="K1711" s="138" t="str">
        <f>IFERROR(VLOOKUP(C1711,'CEDARS School FRPL'!$C$4:$H$2392, 6, FALSE), "No")</f>
        <v>No</v>
      </c>
      <c r="L1711" s="97">
        <f>VLOOKUP($C1711,'CEDARS School FRPL'!$C$4:$G$2348,3,FALSE)</f>
        <v>6.6000000000000003E-2</v>
      </c>
      <c r="N1711" s="170"/>
      <c r="O1711" s="139"/>
    </row>
    <row r="1712" spans="1:15">
      <c r="A1712" s="78" t="s">
        <v>2319</v>
      </c>
      <c r="B1712" s="78" t="s">
        <v>2886</v>
      </c>
      <c r="C1712" s="3">
        <v>3478</v>
      </c>
      <c r="D1712" s="75" t="s">
        <v>614</v>
      </c>
      <c r="E1712" s="103">
        <v>383.71</v>
      </c>
      <c r="F1712" s="103">
        <v>0</v>
      </c>
      <c r="G1712" s="103">
        <v>0</v>
      </c>
      <c r="H1712" s="103">
        <v>0</v>
      </c>
      <c r="I1712" s="103">
        <v>0</v>
      </c>
      <c r="J1712" s="133">
        <f t="shared" si="28"/>
        <v>383.71</v>
      </c>
      <c r="K1712" s="138" t="str">
        <f>IFERROR(VLOOKUP(C1712,'CEDARS School FRPL'!$C$4:$H$2392, 6, FALSE), "No")</f>
        <v>No</v>
      </c>
      <c r="L1712" s="97">
        <f>VLOOKUP($C1712,'CEDARS School FRPL'!$C$4:$G$2348,3,FALSE)</f>
        <v>0.34899999999999998</v>
      </c>
      <c r="N1712" s="170"/>
      <c r="O1712" s="139"/>
    </row>
    <row r="1713" spans="1:15">
      <c r="A1713" s="78" t="s">
        <v>2319</v>
      </c>
      <c r="B1713" s="78" t="s">
        <v>2886</v>
      </c>
      <c r="C1713" s="3">
        <v>2733</v>
      </c>
      <c r="D1713" s="75" t="s">
        <v>596</v>
      </c>
      <c r="E1713" s="103">
        <v>494.14</v>
      </c>
      <c r="F1713" s="103">
        <v>0</v>
      </c>
      <c r="G1713" s="103">
        <v>0</v>
      </c>
      <c r="H1713" s="103">
        <v>0</v>
      </c>
      <c r="I1713" s="103">
        <v>0</v>
      </c>
      <c r="J1713" s="133">
        <f t="shared" si="28"/>
        <v>494.14</v>
      </c>
      <c r="K1713" s="138" t="str">
        <f>IFERROR(VLOOKUP(C1713,'CEDARS School FRPL'!$C$4:$H$2392, 6, FALSE), "No")</f>
        <v>No</v>
      </c>
      <c r="L1713" s="97">
        <f>VLOOKUP($C1713,'CEDARS School FRPL'!$C$4:$G$2348,3,FALSE)</f>
        <v>0.12280000000000001</v>
      </c>
      <c r="N1713" s="170"/>
      <c r="O1713" s="139"/>
    </row>
    <row r="1714" spans="1:15">
      <c r="A1714" s="78" t="s">
        <v>2319</v>
      </c>
      <c r="B1714" s="78" t="s">
        <v>2886</v>
      </c>
      <c r="C1714" s="3">
        <v>2437</v>
      </c>
      <c r="D1714" s="75" t="s">
        <v>589</v>
      </c>
      <c r="E1714" s="103">
        <v>272.43</v>
      </c>
      <c r="F1714" s="103">
        <v>0</v>
      </c>
      <c r="G1714" s="103">
        <v>0</v>
      </c>
      <c r="H1714" s="103">
        <v>0</v>
      </c>
      <c r="I1714" s="103">
        <v>0</v>
      </c>
      <c r="J1714" s="133">
        <f t="shared" si="28"/>
        <v>272.43</v>
      </c>
      <c r="K1714" s="138" t="str">
        <f>IFERROR(VLOOKUP(C1714,'CEDARS School FRPL'!$C$4:$H$2392, 6, FALSE), "No")</f>
        <v>No</v>
      </c>
      <c r="L1714" s="97">
        <f>VLOOKUP($C1714,'CEDARS School FRPL'!$C$4:$G$2348,3,FALSE)</f>
        <v>0.26740000000000003</v>
      </c>
      <c r="N1714" s="170"/>
      <c r="O1714" s="139"/>
    </row>
    <row r="1715" spans="1:15">
      <c r="A1715" s="78" t="s">
        <v>2319</v>
      </c>
      <c r="B1715" s="78" t="s">
        <v>2886</v>
      </c>
      <c r="C1715" s="3">
        <v>2183</v>
      </c>
      <c r="D1715" s="75" t="s">
        <v>571</v>
      </c>
      <c r="E1715" s="103">
        <v>327.9</v>
      </c>
      <c r="F1715" s="103">
        <v>0</v>
      </c>
      <c r="G1715" s="103">
        <v>0</v>
      </c>
      <c r="H1715" s="103">
        <v>0</v>
      </c>
      <c r="I1715" s="103">
        <v>0</v>
      </c>
      <c r="J1715" s="133">
        <f t="shared" si="28"/>
        <v>327.9</v>
      </c>
      <c r="K1715" s="138" t="str">
        <f>IFERROR(VLOOKUP(C1715,'CEDARS School FRPL'!$C$4:$H$2392, 6, FALSE), "No")</f>
        <v>No</v>
      </c>
      <c r="L1715" s="97">
        <f>VLOOKUP($C1715,'CEDARS School FRPL'!$C$4:$G$2348,3,FALSE)</f>
        <v>5.4300000000000001E-2</v>
      </c>
      <c r="N1715" s="170"/>
      <c r="O1715" s="139"/>
    </row>
    <row r="1716" spans="1:15">
      <c r="A1716" s="78" t="s">
        <v>2319</v>
      </c>
      <c r="B1716" s="78" t="s">
        <v>2886</v>
      </c>
      <c r="C1716" s="3">
        <v>2121</v>
      </c>
      <c r="D1716" s="75" t="s">
        <v>562</v>
      </c>
      <c r="E1716" s="103">
        <v>265.57</v>
      </c>
      <c r="F1716" s="103">
        <v>0</v>
      </c>
      <c r="G1716" s="103">
        <v>0</v>
      </c>
      <c r="H1716" s="103">
        <v>0</v>
      </c>
      <c r="I1716" s="103">
        <v>0</v>
      </c>
      <c r="J1716" s="133">
        <f t="shared" si="28"/>
        <v>265.57</v>
      </c>
      <c r="K1716" s="138" t="str">
        <f>IFERROR(VLOOKUP(C1716,'CEDARS School FRPL'!$C$4:$H$2392, 6, FALSE), "No")</f>
        <v>No</v>
      </c>
      <c r="L1716" s="97">
        <f>VLOOKUP($C1716,'CEDARS School FRPL'!$C$4:$G$2348,3,FALSE)</f>
        <v>0.39600000000000002</v>
      </c>
      <c r="N1716" s="170"/>
      <c r="O1716" s="139"/>
    </row>
    <row r="1717" spans="1:15">
      <c r="A1717" s="78" t="s">
        <v>2319</v>
      </c>
      <c r="B1717" s="78" t="s">
        <v>2886</v>
      </c>
      <c r="C1717" s="3">
        <v>3874</v>
      </c>
      <c r="D1717" s="75" t="s">
        <v>626</v>
      </c>
      <c r="E1717" s="103">
        <v>105.57</v>
      </c>
      <c r="F1717" s="103">
        <v>0</v>
      </c>
      <c r="G1717" s="103">
        <v>0</v>
      </c>
      <c r="H1717" s="103">
        <v>0</v>
      </c>
      <c r="I1717" s="103">
        <v>0</v>
      </c>
      <c r="J1717" s="133">
        <f t="shared" si="28"/>
        <v>105.57</v>
      </c>
      <c r="K1717" s="138" t="str">
        <f>IFERROR(VLOOKUP(C1717,'CEDARS School FRPL'!$C$4:$H$2392, 6, FALSE), "No")</f>
        <v>Yes</v>
      </c>
      <c r="L1717" s="97">
        <f>VLOOKUP($C1717,'CEDARS School FRPL'!$C$4:$G$2348,3,FALSE)</f>
        <v>0.3896</v>
      </c>
      <c r="N1717" s="170"/>
      <c r="O1717" s="139"/>
    </row>
    <row r="1718" spans="1:15">
      <c r="A1718" s="78" t="s">
        <v>2319</v>
      </c>
      <c r="B1718" s="78" t="s">
        <v>2886</v>
      </c>
      <c r="C1718" s="3">
        <v>5566</v>
      </c>
      <c r="D1718" s="75" t="s">
        <v>140</v>
      </c>
      <c r="E1718" s="103">
        <v>1629.6</v>
      </c>
      <c r="F1718" s="103">
        <v>0</v>
      </c>
      <c r="G1718" s="103">
        <v>61.800000000000004</v>
      </c>
      <c r="H1718" s="103">
        <v>0</v>
      </c>
      <c r="I1718" s="103">
        <v>0</v>
      </c>
      <c r="J1718" s="133">
        <f t="shared" si="28"/>
        <v>1691.3999999999999</v>
      </c>
      <c r="K1718" s="138" t="str">
        <f>IFERROR(VLOOKUP(C1718,'CEDARS School FRPL'!$C$4:$H$2392, 6, FALSE), "No")</f>
        <v>No</v>
      </c>
      <c r="L1718" s="97">
        <f>VLOOKUP($C1718,'CEDARS School FRPL'!$C$4:$G$2348,3,FALSE)</f>
        <v>8.8999999999999996E-2</v>
      </c>
      <c r="N1718" s="170"/>
      <c r="O1718" s="139"/>
    </row>
    <row r="1719" spans="1:15">
      <c r="A1719" s="78" t="s">
        <v>2319</v>
      </c>
      <c r="B1719" s="78" t="s">
        <v>2886</v>
      </c>
      <c r="C1719" s="3">
        <v>5276</v>
      </c>
      <c r="D1719" s="75" t="s">
        <v>637</v>
      </c>
      <c r="E1719" s="103">
        <v>440.15</v>
      </c>
      <c r="F1719" s="103">
        <v>0</v>
      </c>
      <c r="G1719" s="103">
        <v>0</v>
      </c>
      <c r="H1719" s="103">
        <v>0</v>
      </c>
      <c r="I1719" s="103">
        <v>0</v>
      </c>
      <c r="J1719" s="133">
        <f t="shared" si="28"/>
        <v>440.15</v>
      </c>
      <c r="K1719" s="138" t="str">
        <f>IFERROR(VLOOKUP(C1719,'CEDARS School FRPL'!$C$4:$H$2392, 6, FALSE), "No")</f>
        <v>No</v>
      </c>
      <c r="L1719" s="97">
        <f>VLOOKUP($C1719,'CEDARS School FRPL'!$C$4:$G$2348,3,FALSE)</f>
        <v>0.29649999999999999</v>
      </c>
      <c r="M1719" s="97"/>
      <c r="N1719" s="170"/>
      <c r="O1719" s="139"/>
    </row>
    <row r="1720" spans="1:15">
      <c r="A1720" s="78" t="s">
        <v>2319</v>
      </c>
      <c r="B1720" s="78" t="s">
        <v>2886</v>
      </c>
      <c r="C1720" s="3">
        <v>3714</v>
      </c>
      <c r="D1720" s="75" t="s">
        <v>620</v>
      </c>
      <c r="E1720" s="103">
        <v>354.57</v>
      </c>
      <c r="F1720" s="103">
        <v>0</v>
      </c>
      <c r="G1720" s="103">
        <v>0</v>
      </c>
      <c r="H1720" s="103">
        <v>0</v>
      </c>
      <c r="I1720" s="103">
        <v>0</v>
      </c>
      <c r="J1720" s="133">
        <f t="shared" si="28"/>
        <v>354.57</v>
      </c>
      <c r="K1720" s="138" t="str">
        <f>IFERROR(VLOOKUP(C1720,'CEDARS School FRPL'!$C$4:$H$2392, 6, FALSE), "No")</f>
        <v>Yes</v>
      </c>
      <c r="L1720" s="97">
        <f>VLOOKUP($C1720,'CEDARS School FRPL'!$C$4:$G$2348,3,FALSE)</f>
        <v>0.5141</v>
      </c>
      <c r="N1720" s="170"/>
      <c r="O1720" s="139"/>
    </row>
    <row r="1721" spans="1:15">
      <c r="A1721" s="78" t="s">
        <v>2319</v>
      </c>
      <c r="B1721" s="78" t="s">
        <v>2886</v>
      </c>
      <c r="C1721" s="3">
        <v>2462</v>
      </c>
      <c r="D1721" s="75" t="s">
        <v>591</v>
      </c>
      <c r="E1721" s="103">
        <v>531.42999999999995</v>
      </c>
      <c r="F1721" s="103">
        <v>0</v>
      </c>
      <c r="G1721" s="103">
        <v>0</v>
      </c>
      <c r="H1721" s="103">
        <v>0</v>
      </c>
      <c r="I1721" s="103">
        <v>0</v>
      </c>
      <c r="J1721" s="133">
        <f t="shared" si="28"/>
        <v>531.42999999999995</v>
      </c>
      <c r="K1721" s="138" t="str">
        <f>IFERROR(VLOOKUP(C1721,'CEDARS School FRPL'!$C$4:$H$2392, 6, FALSE), "No")</f>
        <v>No</v>
      </c>
      <c r="L1721" s="97">
        <f>VLOOKUP($C1721,'CEDARS School FRPL'!$C$4:$G$2348,3,FALSE)</f>
        <v>7.8899999999999998E-2</v>
      </c>
      <c r="N1721" s="170"/>
      <c r="O1721" s="139"/>
    </row>
    <row r="1722" spans="1:15">
      <c r="A1722" s="78" t="s">
        <v>2319</v>
      </c>
      <c r="B1722" s="78" t="s">
        <v>2886</v>
      </c>
      <c r="C1722" s="3">
        <v>2435</v>
      </c>
      <c r="D1722" s="75" t="s">
        <v>588</v>
      </c>
      <c r="E1722" s="103">
        <v>1024.2</v>
      </c>
      <c r="F1722" s="103">
        <v>0</v>
      </c>
      <c r="G1722" s="103">
        <v>0</v>
      </c>
      <c r="H1722" s="103">
        <v>0</v>
      </c>
      <c r="I1722" s="103">
        <v>0</v>
      </c>
      <c r="J1722" s="133">
        <f t="shared" si="28"/>
        <v>1024.2</v>
      </c>
      <c r="K1722" s="138" t="str">
        <f>IFERROR(VLOOKUP(C1722,'CEDARS School FRPL'!$C$4:$H$2392, 6, FALSE), "No")</f>
        <v>No</v>
      </c>
      <c r="L1722" s="97">
        <f>VLOOKUP($C1722,'CEDARS School FRPL'!$C$4:$G$2348,3,FALSE)</f>
        <v>0.1532</v>
      </c>
      <c r="N1722" s="170"/>
      <c r="O1722" s="139"/>
    </row>
    <row r="1723" spans="1:15">
      <c r="A1723" s="78" t="s">
        <v>2319</v>
      </c>
      <c r="B1723" s="78" t="s">
        <v>2886</v>
      </c>
      <c r="C1723" s="3">
        <v>2069</v>
      </c>
      <c r="D1723" s="75" t="s">
        <v>555</v>
      </c>
      <c r="E1723" s="103">
        <v>205.16</v>
      </c>
      <c r="F1723" s="103">
        <v>0</v>
      </c>
      <c r="G1723" s="103">
        <v>0</v>
      </c>
      <c r="H1723" s="103">
        <v>0</v>
      </c>
      <c r="I1723" s="103">
        <v>0</v>
      </c>
      <c r="J1723" s="133">
        <f t="shared" si="28"/>
        <v>205.16</v>
      </c>
      <c r="K1723" s="138" t="str">
        <f>IFERROR(VLOOKUP(C1723,'CEDARS School FRPL'!$C$4:$H$2392, 6, FALSE), "No")</f>
        <v>No</v>
      </c>
      <c r="L1723" s="97">
        <f>VLOOKUP($C1723,'CEDARS School FRPL'!$C$4:$G$2348,3,FALSE)</f>
        <v>0.37330000000000002</v>
      </c>
      <c r="N1723" s="170"/>
      <c r="O1723" s="139"/>
    </row>
    <row r="1724" spans="1:15">
      <c r="A1724" s="78" t="s">
        <v>2319</v>
      </c>
      <c r="B1724" s="78" t="s">
        <v>2886</v>
      </c>
      <c r="C1724" s="3">
        <v>5565</v>
      </c>
      <c r="D1724" s="75" t="s">
        <v>3085</v>
      </c>
      <c r="E1724" s="103">
        <v>306.86</v>
      </c>
      <c r="F1724" s="103">
        <v>0</v>
      </c>
      <c r="G1724" s="103">
        <v>0</v>
      </c>
      <c r="H1724" s="103">
        <v>0</v>
      </c>
      <c r="I1724" s="103">
        <v>0</v>
      </c>
      <c r="J1724" s="133">
        <f t="shared" si="28"/>
        <v>306.86</v>
      </c>
      <c r="K1724" s="138" t="str">
        <f>IFERROR(VLOOKUP(C1724,'CEDARS School FRPL'!$C$4:$H$2392, 6, FALSE), "No")</f>
        <v>No</v>
      </c>
      <c r="L1724" s="97">
        <f>VLOOKUP($C1724,'CEDARS School FRPL'!$C$4:$G$2348,3,FALSE)</f>
        <v>9.2999999999999999E-2</v>
      </c>
      <c r="N1724" s="170"/>
      <c r="O1724" s="139"/>
    </row>
    <row r="1725" spans="1:15">
      <c r="A1725" s="78" t="s">
        <v>2319</v>
      </c>
      <c r="B1725" s="78" t="s">
        <v>2886</v>
      </c>
      <c r="C1725" s="3">
        <v>2353</v>
      </c>
      <c r="D1725" s="75" t="s">
        <v>584</v>
      </c>
      <c r="E1725" s="103">
        <v>407.14</v>
      </c>
      <c r="F1725" s="103">
        <v>0</v>
      </c>
      <c r="G1725" s="103">
        <v>0</v>
      </c>
      <c r="H1725" s="103">
        <v>0</v>
      </c>
      <c r="I1725" s="103">
        <v>0</v>
      </c>
      <c r="J1725" s="133">
        <f t="shared" si="28"/>
        <v>407.14</v>
      </c>
      <c r="K1725" s="138" t="str">
        <f>IFERROR(VLOOKUP(C1725,'CEDARS School FRPL'!$C$4:$H$2392, 6, FALSE), "No")</f>
        <v>No</v>
      </c>
      <c r="L1725" s="97">
        <f>VLOOKUP($C1725,'CEDARS School FRPL'!$C$4:$G$2348,3,FALSE)</f>
        <v>0.39510000000000001</v>
      </c>
      <c r="N1725" s="170"/>
      <c r="O1725" s="139"/>
    </row>
    <row r="1726" spans="1:15">
      <c r="A1726" s="78" t="s">
        <v>2319</v>
      </c>
      <c r="B1726" s="78" t="s">
        <v>2886</v>
      </c>
      <c r="C1726" s="3">
        <v>2089</v>
      </c>
      <c r="D1726" s="75" t="s">
        <v>558</v>
      </c>
      <c r="E1726" s="103">
        <v>249</v>
      </c>
      <c r="F1726" s="103">
        <v>0</v>
      </c>
      <c r="G1726" s="103">
        <v>0</v>
      </c>
      <c r="H1726" s="103">
        <v>0</v>
      </c>
      <c r="I1726" s="103">
        <v>0</v>
      </c>
      <c r="J1726" s="133">
        <f t="shared" si="28"/>
        <v>249</v>
      </c>
      <c r="K1726" s="138" t="str">
        <f>IFERROR(VLOOKUP(C1726,'CEDARS School FRPL'!$C$4:$H$2392, 6, FALSE), "No")</f>
        <v>Yes</v>
      </c>
      <c r="L1726" s="97">
        <f>VLOOKUP($C1726,'CEDARS School FRPL'!$C$4:$G$2348,3,FALSE)</f>
        <v>0.56279999999999997</v>
      </c>
      <c r="N1726" s="170"/>
      <c r="O1726" s="139"/>
    </row>
    <row r="1727" spans="1:15">
      <c r="A1727" s="78" t="s">
        <v>2319</v>
      </c>
      <c r="B1727" s="78" t="s">
        <v>2886</v>
      </c>
      <c r="C1727" s="3">
        <v>3517</v>
      </c>
      <c r="D1727" s="75" t="s">
        <v>616</v>
      </c>
      <c r="E1727" s="103">
        <v>459.82</v>
      </c>
      <c r="F1727" s="103">
        <v>0</v>
      </c>
      <c r="G1727" s="103">
        <v>0</v>
      </c>
      <c r="H1727" s="103">
        <v>0</v>
      </c>
      <c r="I1727" s="103">
        <v>0</v>
      </c>
      <c r="J1727" s="133">
        <f t="shared" si="28"/>
        <v>459.82</v>
      </c>
      <c r="K1727" s="138" t="str">
        <f>IFERROR(VLOOKUP(C1727,'CEDARS School FRPL'!$C$4:$H$2392, 6, FALSE), "No")</f>
        <v>No</v>
      </c>
      <c r="L1727" s="97">
        <f>VLOOKUP($C1727,'CEDARS School FRPL'!$C$4:$G$2348,3,FALSE)</f>
        <v>0.153</v>
      </c>
      <c r="N1727" s="170"/>
      <c r="O1727" s="139"/>
    </row>
    <row r="1728" spans="1:15">
      <c r="A1728" s="78" t="s">
        <v>2319</v>
      </c>
      <c r="B1728" s="78" t="s">
        <v>2886</v>
      </c>
      <c r="C1728" s="3">
        <v>5203</v>
      </c>
      <c r="D1728" s="75" t="s">
        <v>634</v>
      </c>
      <c r="E1728" s="103">
        <v>474.86</v>
      </c>
      <c r="F1728" s="103">
        <v>0</v>
      </c>
      <c r="G1728" s="103">
        <v>0</v>
      </c>
      <c r="H1728" s="103">
        <v>0</v>
      </c>
      <c r="I1728" s="103">
        <v>0</v>
      </c>
      <c r="J1728" s="133">
        <f t="shared" si="28"/>
        <v>474.86</v>
      </c>
      <c r="K1728" s="138" t="str">
        <f>IFERROR(VLOOKUP(C1728,'CEDARS School FRPL'!$C$4:$H$2392, 6, FALSE), "No")</f>
        <v>No</v>
      </c>
      <c r="L1728" s="97">
        <f>VLOOKUP($C1728,'CEDARS School FRPL'!$C$4:$G$2348,3,FALSE)</f>
        <v>3.8800000000000001E-2</v>
      </c>
      <c r="N1728" s="170"/>
      <c r="O1728" s="139"/>
    </row>
    <row r="1729" spans="1:15">
      <c r="A1729" s="78" t="s">
        <v>2319</v>
      </c>
      <c r="B1729" s="78" t="s">
        <v>2886</v>
      </c>
      <c r="C1729" s="3">
        <v>2201</v>
      </c>
      <c r="D1729" s="75" t="s">
        <v>573</v>
      </c>
      <c r="E1729" s="103">
        <v>216</v>
      </c>
      <c r="F1729" s="103">
        <v>0</v>
      </c>
      <c r="G1729" s="103">
        <v>0</v>
      </c>
      <c r="H1729" s="103">
        <v>0</v>
      </c>
      <c r="I1729" s="103">
        <v>0</v>
      </c>
      <c r="J1729" s="133">
        <f t="shared" si="28"/>
        <v>216</v>
      </c>
      <c r="K1729" s="138" t="str">
        <f>IFERROR(VLOOKUP(C1729,'CEDARS School FRPL'!$C$4:$H$2392, 6, FALSE), "No")</f>
        <v>No</v>
      </c>
      <c r="L1729" s="97">
        <f>VLOOKUP($C1729,'CEDARS School FRPL'!$C$4:$G$2348,3,FALSE)</f>
        <v>7.9799999999999996E-2</v>
      </c>
      <c r="N1729" s="170"/>
      <c r="O1729" s="139"/>
    </row>
    <row r="1730" spans="1:15">
      <c r="A1730" s="78" t="s">
        <v>2319</v>
      </c>
      <c r="B1730" s="78" t="s">
        <v>2886</v>
      </c>
      <c r="C1730" s="3">
        <v>5485</v>
      </c>
      <c r="D1730" s="75" t="s">
        <v>2609</v>
      </c>
      <c r="E1730" s="103">
        <v>479.93</v>
      </c>
      <c r="F1730" s="103">
        <v>0</v>
      </c>
      <c r="G1730" s="103">
        <v>0</v>
      </c>
      <c r="H1730" s="103">
        <v>0</v>
      </c>
      <c r="I1730" s="103">
        <v>0</v>
      </c>
      <c r="J1730" s="133">
        <f t="shared" si="28"/>
        <v>479.93</v>
      </c>
      <c r="K1730" s="138" t="str">
        <f>IFERROR(VLOOKUP(C1730,'CEDARS School FRPL'!$C$4:$H$2392, 6, FALSE), "No")</f>
        <v>No</v>
      </c>
      <c r="L1730" s="97">
        <f>VLOOKUP($C1730,'CEDARS School FRPL'!$C$4:$G$2348,3,FALSE)</f>
        <v>0.42799999999999999</v>
      </c>
      <c r="N1730" s="170"/>
      <c r="O1730" s="139"/>
    </row>
    <row r="1731" spans="1:15">
      <c r="A1731" s="78" t="s">
        <v>2319</v>
      </c>
      <c r="B1731" s="78" t="s">
        <v>2886</v>
      </c>
      <c r="C1731" s="3">
        <v>3095</v>
      </c>
      <c r="D1731" s="75" t="s">
        <v>604</v>
      </c>
      <c r="E1731" s="103">
        <v>749.69</v>
      </c>
      <c r="F1731" s="103">
        <v>0</v>
      </c>
      <c r="G1731" s="103">
        <v>0</v>
      </c>
      <c r="H1731" s="103">
        <v>0</v>
      </c>
      <c r="I1731" s="103">
        <v>0</v>
      </c>
      <c r="J1731" s="133">
        <f t="shared" si="28"/>
        <v>749.69</v>
      </c>
      <c r="K1731" s="138" t="str">
        <f>IFERROR(VLOOKUP(C1731,'CEDARS School FRPL'!$C$4:$H$2392, 6, FALSE), "No")</f>
        <v>Yes</v>
      </c>
      <c r="L1731" s="97">
        <f>VLOOKUP($C1731,'CEDARS School FRPL'!$C$4:$G$2348,3,FALSE)</f>
        <v>0.53159999999999996</v>
      </c>
      <c r="N1731" s="170"/>
      <c r="O1731" s="139"/>
    </row>
    <row r="1732" spans="1:15">
      <c r="A1732" s="78" t="s">
        <v>2319</v>
      </c>
      <c r="B1732" s="78" t="s">
        <v>2886</v>
      </c>
      <c r="C1732" s="3">
        <v>1547</v>
      </c>
      <c r="D1732" s="75" t="s">
        <v>545</v>
      </c>
      <c r="E1732" s="103">
        <v>59.42</v>
      </c>
      <c r="F1732" s="103">
        <v>0</v>
      </c>
      <c r="G1732" s="103">
        <v>34.36</v>
      </c>
      <c r="H1732" s="103">
        <v>0</v>
      </c>
      <c r="I1732" s="103">
        <v>0</v>
      </c>
      <c r="J1732" s="133">
        <f t="shared" ref="J1732:J1795" si="29">SUM(E1732:I1732)</f>
        <v>93.78</v>
      </c>
      <c r="K1732" s="138" t="str">
        <f>IFERROR(VLOOKUP(C1732,'CEDARS School FRPL'!$C$4:$H$2392, 6, FALSE), "No")</f>
        <v>No</v>
      </c>
      <c r="L1732" s="97">
        <f>VLOOKUP($C1732,'CEDARS School FRPL'!$C$4:$G$2348,3,FALSE)</f>
        <v>0.39340000000000003</v>
      </c>
      <c r="N1732" s="170"/>
      <c r="O1732" s="139"/>
    </row>
    <row r="1733" spans="1:15">
      <c r="A1733" s="78" t="s">
        <v>2319</v>
      </c>
      <c r="B1733" s="78" t="s">
        <v>2886</v>
      </c>
      <c r="C1733" s="3">
        <v>2322</v>
      </c>
      <c r="D1733" s="75" t="s">
        <v>583</v>
      </c>
      <c r="E1733" s="103">
        <v>168.51</v>
      </c>
      <c r="F1733" s="103">
        <v>0</v>
      </c>
      <c r="G1733" s="103">
        <v>0</v>
      </c>
      <c r="H1733" s="103">
        <v>0</v>
      </c>
      <c r="I1733" s="103">
        <v>0</v>
      </c>
      <c r="J1733" s="133">
        <f t="shared" si="29"/>
        <v>168.51</v>
      </c>
      <c r="K1733" s="138" t="str">
        <f>IFERROR(VLOOKUP(C1733,'CEDARS School FRPL'!$C$4:$H$2392, 6, FALSE), "No")</f>
        <v>No</v>
      </c>
      <c r="L1733" s="97">
        <f>VLOOKUP($C1733,'CEDARS School FRPL'!$C$4:$G$2348,3,FALSE)</f>
        <v>6.7500000000000004E-2</v>
      </c>
      <c r="N1733" s="170"/>
      <c r="O1733" s="139"/>
    </row>
    <row r="1734" spans="1:15">
      <c r="A1734" s="78" t="s">
        <v>2319</v>
      </c>
      <c r="B1734" s="78" t="s">
        <v>2886</v>
      </c>
      <c r="C1734" s="3">
        <v>3479</v>
      </c>
      <c r="D1734" s="75" t="s">
        <v>615</v>
      </c>
      <c r="E1734" s="103">
        <v>1012.75</v>
      </c>
      <c r="F1734" s="103">
        <v>0</v>
      </c>
      <c r="G1734" s="103">
        <v>75.75</v>
      </c>
      <c r="H1734" s="103">
        <v>0</v>
      </c>
      <c r="I1734" s="103">
        <v>0</v>
      </c>
      <c r="J1734" s="133">
        <f t="shared" si="29"/>
        <v>1088.5</v>
      </c>
      <c r="K1734" s="138" t="str">
        <f>IFERROR(VLOOKUP(C1734,'CEDARS School FRPL'!$C$4:$H$2392, 6, FALSE), "No")</f>
        <v>No</v>
      </c>
      <c r="L1734" s="97">
        <f>VLOOKUP($C1734,'CEDARS School FRPL'!$C$4:$G$2348,3,FALSE)</f>
        <v>0.32050000000000001</v>
      </c>
      <c r="N1734" s="170"/>
      <c r="O1734" s="139"/>
    </row>
    <row r="1735" spans="1:15">
      <c r="A1735" s="78" t="s">
        <v>2319</v>
      </c>
      <c r="B1735" s="78" t="s">
        <v>2886</v>
      </c>
      <c r="C1735" s="3">
        <v>3218</v>
      </c>
      <c r="D1735" s="75" t="s">
        <v>607</v>
      </c>
      <c r="E1735" s="103">
        <v>350</v>
      </c>
      <c r="F1735" s="103">
        <v>0</v>
      </c>
      <c r="G1735" s="103">
        <v>0</v>
      </c>
      <c r="H1735" s="103">
        <v>0</v>
      </c>
      <c r="I1735" s="103">
        <v>0</v>
      </c>
      <c r="J1735" s="133">
        <f t="shared" si="29"/>
        <v>350</v>
      </c>
      <c r="K1735" s="138" t="str">
        <f>IFERROR(VLOOKUP(C1735,'CEDARS School FRPL'!$C$4:$H$2392, 6, FALSE), "No")</f>
        <v>No</v>
      </c>
      <c r="L1735" s="97">
        <f>VLOOKUP($C1735,'CEDARS School FRPL'!$C$4:$G$2348,3,FALSE)</f>
        <v>8.9899999999999994E-2</v>
      </c>
      <c r="N1735" s="170"/>
      <c r="O1735" s="139"/>
    </row>
    <row r="1736" spans="1:15">
      <c r="A1736" s="78" t="s">
        <v>2319</v>
      </c>
      <c r="B1736" s="78" t="s">
        <v>2886</v>
      </c>
      <c r="C1736" s="3">
        <v>3027</v>
      </c>
      <c r="D1736" s="75" t="s">
        <v>603</v>
      </c>
      <c r="E1736" s="103">
        <v>209</v>
      </c>
      <c r="F1736" s="103">
        <v>0</v>
      </c>
      <c r="G1736" s="103">
        <v>0</v>
      </c>
      <c r="H1736" s="103">
        <v>0</v>
      </c>
      <c r="I1736" s="103">
        <v>0</v>
      </c>
      <c r="J1736" s="133">
        <f t="shared" si="29"/>
        <v>209</v>
      </c>
      <c r="K1736" s="138" t="str">
        <f>IFERROR(VLOOKUP(C1736,'CEDARS School FRPL'!$C$4:$H$2392, 6, FALSE), "No")</f>
        <v>Yes</v>
      </c>
      <c r="L1736" s="97">
        <f>VLOOKUP($C1736,'CEDARS School FRPL'!$C$4:$G$2348,3,FALSE)</f>
        <v>0.48880000000000001</v>
      </c>
      <c r="N1736" s="170"/>
      <c r="O1736" s="139"/>
    </row>
    <row r="1737" spans="1:15">
      <c r="A1737" s="78" t="s">
        <v>2319</v>
      </c>
      <c r="B1737" s="78" t="s">
        <v>2886</v>
      </c>
      <c r="C1737" s="3">
        <v>3868</v>
      </c>
      <c r="D1737" s="75" t="s">
        <v>625</v>
      </c>
      <c r="E1737" s="103">
        <v>245.99</v>
      </c>
      <c r="F1737" s="103">
        <v>0</v>
      </c>
      <c r="G1737" s="103">
        <v>3.49</v>
      </c>
      <c r="H1737" s="103">
        <v>0</v>
      </c>
      <c r="I1737" s="103">
        <v>0</v>
      </c>
      <c r="J1737" s="133">
        <f t="shared" si="29"/>
        <v>249.48000000000002</v>
      </c>
      <c r="K1737" s="138" t="str">
        <f>IFERROR(VLOOKUP(C1737,'CEDARS School FRPL'!$C$4:$H$2392, 6, FALSE), "No")</f>
        <v>No</v>
      </c>
      <c r="L1737" s="97">
        <f>VLOOKUP($C1737,'CEDARS School FRPL'!$C$4:$G$2348,3,FALSE)</f>
        <v>0.25619999999999998</v>
      </c>
      <c r="N1737" s="170"/>
      <c r="O1737" s="139"/>
    </row>
    <row r="1738" spans="1:15">
      <c r="A1738" s="78" t="s">
        <v>2319</v>
      </c>
      <c r="B1738" s="78" t="s">
        <v>2886</v>
      </c>
      <c r="C1738" s="3">
        <v>2976</v>
      </c>
      <c r="D1738" s="75" t="s">
        <v>600</v>
      </c>
      <c r="E1738" s="103">
        <v>436.29</v>
      </c>
      <c r="F1738" s="103">
        <v>0</v>
      </c>
      <c r="G1738" s="103">
        <v>0</v>
      </c>
      <c r="H1738" s="103">
        <v>0</v>
      </c>
      <c r="I1738" s="103">
        <v>0</v>
      </c>
      <c r="J1738" s="133">
        <f t="shared" si="29"/>
        <v>436.29</v>
      </c>
      <c r="K1738" s="138" t="str">
        <f>IFERROR(VLOOKUP(C1738,'CEDARS School FRPL'!$C$4:$H$2392, 6, FALSE), "No")</f>
        <v>Yes</v>
      </c>
      <c r="L1738" s="97">
        <f>VLOOKUP($C1738,'CEDARS School FRPL'!$C$4:$G$2348,3,FALSE)</f>
        <v>0.41899999999999998</v>
      </c>
      <c r="N1738" s="170"/>
      <c r="O1738" s="139"/>
    </row>
    <row r="1739" spans="1:15">
      <c r="A1739" s="78" t="s">
        <v>2319</v>
      </c>
      <c r="B1739" s="78" t="s">
        <v>2886</v>
      </c>
      <c r="C1739" s="3">
        <v>2256</v>
      </c>
      <c r="D1739" s="75" t="s">
        <v>577</v>
      </c>
      <c r="E1739" s="103">
        <v>356.08</v>
      </c>
      <c r="F1739" s="103">
        <v>0</v>
      </c>
      <c r="G1739" s="103">
        <v>0</v>
      </c>
      <c r="H1739" s="103">
        <v>0</v>
      </c>
      <c r="I1739" s="103">
        <v>0</v>
      </c>
      <c r="J1739" s="133">
        <f t="shared" si="29"/>
        <v>356.08</v>
      </c>
      <c r="K1739" s="138" t="str">
        <f>IFERROR(VLOOKUP(C1739,'CEDARS School FRPL'!$C$4:$H$2392, 6, FALSE), "No")</f>
        <v>No</v>
      </c>
      <c r="L1739" s="97">
        <f>VLOOKUP($C1739,'CEDARS School FRPL'!$C$4:$G$2348,3,FALSE)</f>
        <v>0.29299999999999998</v>
      </c>
      <c r="N1739" s="170"/>
      <c r="O1739" s="139"/>
    </row>
    <row r="1740" spans="1:15">
      <c r="A1740" s="78" t="s">
        <v>2319</v>
      </c>
      <c r="B1740" s="78" t="s">
        <v>2886</v>
      </c>
      <c r="C1740" s="3">
        <v>4065</v>
      </c>
      <c r="D1740" s="75" t="s">
        <v>629</v>
      </c>
      <c r="E1740" s="103">
        <v>352.28</v>
      </c>
      <c r="F1740" s="103">
        <v>0</v>
      </c>
      <c r="G1740" s="103">
        <v>0</v>
      </c>
      <c r="H1740" s="103">
        <v>0</v>
      </c>
      <c r="I1740" s="103">
        <v>0</v>
      </c>
      <c r="J1740" s="133">
        <f t="shared" si="29"/>
        <v>352.28</v>
      </c>
      <c r="K1740" s="138" t="str">
        <f>IFERROR(VLOOKUP(C1740,'CEDARS School FRPL'!$C$4:$H$2392, 6, FALSE), "No")</f>
        <v>No</v>
      </c>
      <c r="L1740" s="97">
        <f>VLOOKUP($C1740,'CEDARS School FRPL'!$C$4:$G$2348,3,FALSE)</f>
        <v>0.32319999999999999</v>
      </c>
      <c r="N1740" s="170"/>
      <c r="O1740" s="139"/>
    </row>
    <row r="1741" spans="1:15">
      <c r="A1741" s="78" t="s">
        <v>2319</v>
      </c>
      <c r="B1741" s="78" t="s">
        <v>2886</v>
      </c>
      <c r="C1741" s="3">
        <v>1620</v>
      </c>
      <c r="D1741" s="75" t="s">
        <v>548</v>
      </c>
      <c r="E1741" s="103">
        <v>447.47</v>
      </c>
      <c r="F1741" s="103">
        <v>0</v>
      </c>
      <c r="G1741" s="103">
        <v>0</v>
      </c>
      <c r="H1741" s="103">
        <v>0</v>
      </c>
      <c r="I1741" s="103">
        <v>0</v>
      </c>
      <c r="J1741" s="133">
        <f t="shared" si="29"/>
        <v>447.47</v>
      </c>
      <c r="K1741" s="138" t="str">
        <f>IFERROR(VLOOKUP(C1741,'CEDARS School FRPL'!$C$4:$H$2392, 6, FALSE), "No")</f>
        <v>No</v>
      </c>
      <c r="L1741" s="97">
        <f>VLOOKUP($C1741,'CEDARS School FRPL'!$C$4:$G$2348,3,FALSE)</f>
        <v>0.11550000000000001</v>
      </c>
      <c r="M1741" s="97"/>
      <c r="N1741" s="170"/>
      <c r="O1741" s="139"/>
    </row>
    <row r="1742" spans="1:15">
      <c r="A1742" s="78" t="s">
        <v>2319</v>
      </c>
      <c r="B1742" s="78" t="s">
        <v>2886</v>
      </c>
      <c r="C1742" s="3">
        <v>5046</v>
      </c>
      <c r="D1742" s="75" t="s">
        <v>632</v>
      </c>
      <c r="E1742" s="103">
        <v>52.33</v>
      </c>
      <c r="F1742" s="103">
        <v>0</v>
      </c>
      <c r="G1742" s="103">
        <v>0</v>
      </c>
      <c r="H1742" s="103">
        <v>0</v>
      </c>
      <c r="I1742" s="103">
        <v>0</v>
      </c>
      <c r="J1742" s="133">
        <f t="shared" si="29"/>
        <v>52.33</v>
      </c>
      <c r="K1742" s="138" t="str">
        <f>IFERROR(VLOOKUP(C1742,'CEDARS School FRPL'!$C$4:$H$2392, 6, FALSE), "No")</f>
        <v>No</v>
      </c>
      <c r="L1742" s="97">
        <f>VLOOKUP($C1742,'CEDARS School FRPL'!$C$4:$G$2348,3,FALSE)</f>
        <v>0.13619999999999999</v>
      </c>
      <c r="N1742" s="170"/>
      <c r="O1742" s="139"/>
    </row>
    <row r="1743" spans="1:15">
      <c r="A1743" s="78" t="s">
        <v>2319</v>
      </c>
      <c r="B1743" s="78" t="s">
        <v>2886</v>
      </c>
      <c r="C1743" s="3">
        <v>5204</v>
      </c>
      <c r="D1743" s="75" t="s">
        <v>635</v>
      </c>
      <c r="E1743" s="103">
        <v>200.43</v>
      </c>
      <c r="F1743" s="103">
        <v>0</v>
      </c>
      <c r="G1743" s="103">
        <v>0</v>
      </c>
      <c r="H1743" s="103">
        <v>0</v>
      </c>
      <c r="I1743" s="103">
        <v>0</v>
      </c>
      <c r="J1743" s="133">
        <f t="shared" si="29"/>
        <v>200.43</v>
      </c>
      <c r="K1743" s="138" t="str">
        <f>IFERROR(VLOOKUP(C1743,'CEDARS School FRPL'!$C$4:$H$2392, 6, FALSE), "No")</f>
        <v>No</v>
      </c>
      <c r="L1743" s="97">
        <f>VLOOKUP($C1743,'CEDARS School FRPL'!$C$4:$G$2348,3,FALSE)</f>
        <v>0.17419999999999999</v>
      </c>
      <c r="N1743" s="170"/>
      <c r="O1743" s="139"/>
    </row>
    <row r="1744" spans="1:15">
      <c r="A1744" s="78" t="s">
        <v>2319</v>
      </c>
      <c r="B1744" s="78" t="s">
        <v>2886</v>
      </c>
      <c r="C1744" s="3">
        <v>3327</v>
      </c>
      <c r="D1744" s="75" t="s">
        <v>610</v>
      </c>
      <c r="E1744" s="103">
        <v>682.16</v>
      </c>
      <c r="F1744" s="103">
        <v>0</v>
      </c>
      <c r="G1744" s="103">
        <v>45.129999999999995</v>
      </c>
      <c r="H1744" s="103">
        <v>0</v>
      </c>
      <c r="I1744" s="103">
        <v>0</v>
      </c>
      <c r="J1744" s="133">
        <f t="shared" si="29"/>
        <v>727.29</v>
      </c>
      <c r="K1744" s="138" t="str">
        <f>IFERROR(VLOOKUP(C1744,'CEDARS School FRPL'!$C$4:$H$2392, 6, FALSE), "No")</f>
        <v>Yes</v>
      </c>
      <c r="L1744" s="97">
        <f>VLOOKUP($C1744,'CEDARS School FRPL'!$C$4:$G$2348,3,FALSE)</f>
        <v>0.64670000000000005</v>
      </c>
      <c r="N1744" s="170"/>
      <c r="O1744" s="139"/>
    </row>
    <row r="1745" spans="1:15">
      <c r="A1745" s="78" t="s">
        <v>2319</v>
      </c>
      <c r="B1745" s="78" t="s">
        <v>2886</v>
      </c>
      <c r="C1745" s="3">
        <v>3380</v>
      </c>
      <c r="D1745" s="75" t="s">
        <v>612</v>
      </c>
      <c r="E1745" s="103">
        <v>195.14</v>
      </c>
      <c r="F1745" s="103">
        <v>0</v>
      </c>
      <c r="G1745" s="103">
        <v>0</v>
      </c>
      <c r="H1745" s="103">
        <v>0</v>
      </c>
      <c r="I1745" s="103">
        <v>0</v>
      </c>
      <c r="J1745" s="133">
        <f t="shared" si="29"/>
        <v>195.14</v>
      </c>
      <c r="K1745" s="138" t="str">
        <f>IFERROR(VLOOKUP(C1745,'CEDARS School FRPL'!$C$4:$H$2392, 6, FALSE), "No")</f>
        <v>Yes</v>
      </c>
      <c r="L1745" s="97">
        <f>VLOOKUP($C1745,'CEDARS School FRPL'!$C$4:$G$2348,3,FALSE)</f>
        <v>0.49630000000000002</v>
      </c>
      <c r="N1745" s="170"/>
      <c r="O1745" s="139"/>
    </row>
    <row r="1746" spans="1:15">
      <c r="A1746" s="78" t="s">
        <v>2319</v>
      </c>
      <c r="B1746" s="78" t="s">
        <v>2886</v>
      </c>
      <c r="C1746" s="3">
        <v>2120</v>
      </c>
      <c r="D1746" s="75" t="s">
        <v>3086</v>
      </c>
      <c r="E1746" s="103">
        <v>300.14</v>
      </c>
      <c r="F1746" s="103">
        <v>0</v>
      </c>
      <c r="G1746" s="103">
        <v>0</v>
      </c>
      <c r="H1746" s="103">
        <v>0</v>
      </c>
      <c r="I1746" s="103">
        <v>0</v>
      </c>
      <c r="J1746" s="133">
        <f t="shared" si="29"/>
        <v>300.14</v>
      </c>
      <c r="K1746" s="138" t="str">
        <f>IFERROR(VLOOKUP(C1746,'CEDARS School FRPL'!$C$4:$H$2392, 6, FALSE), "No")</f>
        <v>Yes</v>
      </c>
      <c r="L1746" s="97">
        <f>VLOOKUP($C1746,'CEDARS School FRPL'!$C$4:$G$2348,3,FALSE)</f>
        <v>0.59889999999999999</v>
      </c>
      <c r="N1746" s="170"/>
      <c r="O1746" s="139"/>
    </row>
    <row r="1747" spans="1:15">
      <c r="A1747" s="78" t="s">
        <v>2319</v>
      </c>
      <c r="B1747" s="78" t="s">
        <v>2886</v>
      </c>
      <c r="C1747" s="3">
        <v>5486</v>
      </c>
      <c r="D1747" s="75" t="s">
        <v>2610</v>
      </c>
      <c r="E1747" s="103">
        <v>684.86</v>
      </c>
      <c r="F1747" s="103">
        <v>0</v>
      </c>
      <c r="G1747" s="103">
        <v>0</v>
      </c>
      <c r="H1747" s="103">
        <v>0</v>
      </c>
      <c r="I1747" s="103">
        <v>0</v>
      </c>
      <c r="J1747" s="133">
        <f t="shared" si="29"/>
        <v>684.86</v>
      </c>
      <c r="K1747" s="138" t="str">
        <f>IFERROR(VLOOKUP(C1747,'CEDARS School FRPL'!$C$4:$H$2392, 6, FALSE), "No")</f>
        <v>No</v>
      </c>
      <c r="L1747" s="97">
        <f>VLOOKUP($C1747,'CEDARS School FRPL'!$C$4:$G$2348,3,FALSE)</f>
        <v>0.25629999999999997</v>
      </c>
      <c r="N1747" s="170"/>
      <c r="O1747" s="139"/>
    </row>
    <row r="1748" spans="1:15">
      <c r="A1748" s="78" t="s">
        <v>2319</v>
      </c>
      <c r="B1748" s="78" t="s">
        <v>2886</v>
      </c>
      <c r="C1748" s="3">
        <v>2285</v>
      </c>
      <c r="D1748" s="75" t="s">
        <v>579</v>
      </c>
      <c r="E1748" s="103">
        <v>1433.87</v>
      </c>
      <c r="F1748" s="103">
        <v>0</v>
      </c>
      <c r="G1748" s="103">
        <v>81.759999999999991</v>
      </c>
      <c r="H1748" s="103">
        <v>0</v>
      </c>
      <c r="I1748" s="103">
        <v>0</v>
      </c>
      <c r="J1748" s="133">
        <f t="shared" si="29"/>
        <v>1515.6299999999999</v>
      </c>
      <c r="K1748" s="138" t="str">
        <f>IFERROR(VLOOKUP(C1748,'CEDARS School FRPL'!$C$4:$H$2392, 6, FALSE), "No")</f>
        <v>No</v>
      </c>
      <c r="L1748" s="97">
        <f>VLOOKUP($C1748,'CEDARS School FRPL'!$C$4:$G$2348,3,FALSE)</f>
        <v>0.1237</v>
      </c>
      <c r="N1748" s="170"/>
      <c r="O1748" s="139"/>
    </row>
    <row r="1749" spans="1:15">
      <c r="A1749" s="78" t="s">
        <v>2319</v>
      </c>
      <c r="B1749" s="78" t="s">
        <v>2886</v>
      </c>
      <c r="C1749" s="3">
        <v>3157</v>
      </c>
      <c r="D1749" s="75" t="s">
        <v>606</v>
      </c>
      <c r="E1749" s="103">
        <v>237.25</v>
      </c>
      <c r="F1749" s="103">
        <v>0</v>
      </c>
      <c r="G1749" s="103">
        <v>0</v>
      </c>
      <c r="H1749" s="103">
        <v>0</v>
      </c>
      <c r="I1749" s="103">
        <v>0</v>
      </c>
      <c r="J1749" s="133">
        <f t="shared" si="29"/>
        <v>237.25</v>
      </c>
      <c r="K1749" s="138" t="str">
        <f>IFERROR(VLOOKUP(C1749,'CEDARS School FRPL'!$C$4:$H$2392, 6, FALSE), "No")</f>
        <v>Yes</v>
      </c>
      <c r="L1749" s="97">
        <f>VLOOKUP($C1749,'CEDARS School FRPL'!$C$4:$G$2348,3,FALSE)</f>
        <v>0.50549999999999995</v>
      </c>
      <c r="N1749" s="170"/>
      <c r="O1749" s="139"/>
    </row>
    <row r="1750" spans="1:15">
      <c r="A1750" s="78" t="s">
        <v>2319</v>
      </c>
      <c r="B1750" s="78" t="s">
        <v>2886</v>
      </c>
      <c r="C1750" s="3">
        <v>3028</v>
      </c>
      <c r="D1750" s="75" t="s">
        <v>190</v>
      </c>
      <c r="E1750" s="103">
        <v>199.29</v>
      </c>
      <c r="F1750" s="103">
        <v>0</v>
      </c>
      <c r="G1750" s="103">
        <v>0</v>
      </c>
      <c r="H1750" s="103">
        <v>0</v>
      </c>
      <c r="I1750" s="103">
        <v>0</v>
      </c>
      <c r="J1750" s="133">
        <f t="shared" si="29"/>
        <v>199.29</v>
      </c>
      <c r="K1750" s="138" t="str">
        <f>IFERROR(VLOOKUP(C1750,'CEDARS School FRPL'!$C$4:$H$2392, 6, FALSE), "No")</f>
        <v>No</v>
      </c>
      <c r="L1750" s="97">
        <f>VLOOKUP($C1750,'CEDARS School FRPL'!$C$4:$G$2348,3,FALSE)</f>
        <v>0.22420000000000001</v>
      </c>
      <c r="N1750" s="170"/>
      <c r="O1750" s="139"/>
    </row>
    <row r="1751" spans="1:15">
      <c r="A1751" s="78" t="s">
        <v>2319</v>
      </c>
      <c r="B1751" s="78" t="s">
        <v>2886</v>
      </c>
      <c r="C1751" s="3">
        <v>1796</v>
      </c>
      <c r="D1751" s="75" t="s">
        <v>551</v>
      </c>
      <c r="E1751" s="103">
        <v>631.5</v>
      </c>
      <c r="F1751" s="103">
        <v>0</v>
      </c>
      <c r="G1751" s="103">
        <v>0</v>
      </c>
      <c r="H1751" s="103">
        <v>0</v>
      </c>
      <c r="I1751" s="103">
        <v>0</v>
      </c>
      <c r="J1751" s="133">
        <f t="shared" si="29"/>
        <v>631.5</v>
      </c>
      <c r="K1751" s="138" t="str">
        <f>IFERROR(VLOOKUP(C1751,'CEDARS School FRPL'!$C$4:$H$2392, 6, FALSE), "No")</f>
        <v>No</v>
      </c>
      <c r="L1751" s="97">
        <f>VLOOKUP($C1751,'CEDARS School FRPL'!$C$4:$G$2348,3,FALSE)</f>
        <v>8.5699999999999998E-2</v>
      </c>
      <c r="N1751" s="170"/>
      <c r="O1751" s="139"/>
    </row>
    <row r="1752" spans="1:15">
      <c r="A1752" s="78" t="s">
        <v>2319</v>
      </c>
      <c r="B1752" s="78" t="s">
        <v>2886</v>
      </c>
      <c r="C1752" s="3">
        <v>5205</v>
      </c>
      <c r="D1752" s="75" t="s">
        <v>636</v>
      </c>
      <c r="E1752" s="103">
        <v>178.29</v>
      </c>
      <c r="F1752" s="103">
        <v>0</v>
      </c>
      <c r="G1752" s="103">
        <v>0</v>
      </c>
      <c r="H1752" s="103">
        <v>0</v>
      </c>
      <c r="I1752" s="103">
        <v>0</v>
      </c>
      <c r="J1752" s="133">
        <f t="shared" si="29"/>
        <v>178.29</v>
      </c>
      <c r="K1752" s="138" t="str">
        <f>IFERROR(VLOOKUP(C1752,'CEDARS School FRPL'!$C$4:$H$2392, 6, FALSE), "No")</f>
        <v>No</v>
      </c>
      <c r="L1752" s="97">
        <f>VLOOKUP($C1752,'CEDARS School FRPL'!$C$4:$G$2348,3,FALSE)</f>
        <v>0.4032</v>
      </c>
      <c r="N1752" s="170"/>
      <c r="O1752" s="139"/>
    </row>
    <row r="1753" spans="1:15">
      <c r="A1753" s="78" t="s">
        <v>2319</v>
      </c>
      <c r="B1753" s="78" t="s">
        <v>2886</v>
      </c>
      <c r="C1753" s="3">
        <v>3665</v>
      </c>
      <c r="D1753" s="75" t="s">
        <v>619</v>
      </c>
      <c r="E1753" s="103">
        <v>169.86</v>
      </c>
      <c r="F1753" s="103">
        <v>0</v>
      </c>
      <c r="G1753" s="103">
        <v>0</v>
      </c>
      <c r="H1753" s="103">
        <v>0</v>
      </c>
      <c r="I1753" s="103">
        <v>0</v>
      </c>
      <c r="J1753" s="133">
        <f t="shared" si="29"/>
        <v>169.86</v>
      </c>
      <c r="K1753" s="138" t="str">
        <f>IFERROR(VLOOKUP(C1753,'CEDARS School FRPL'!$C$4:$H$2392, 6, FALSE), "No")</f>
        <v>Yes</v>
      </c>
      <c r="L1753" s="97">
        <f>VLOOKUP($C1753,'CEDARS School FRPL'!$C$4:$G$2348,3,FALSE)</f>
        <v>0.49280000000000002</v>
      </c>
      <c r="N1753" s="170"/>
      <c r="O1753" s="139"/>
    </row>
    <row r="1754" spans="1:15">
      <c r="A1754" s="78" t="s">
        <v>2319</v>
      </c>
      <c r="B1754" s="78" t="s">
        <v>2886</v>
      </c>
      <c r="C1754" s="3">
        <v>5260</v>
      </c>
      <c r="D1754" s="75" t="s">
        <v>3277</v>
      </c>
      <c r="E1754" s="103">
        <v>133.84</v>
      </c>
      <c r="F1754" s="103">
        <v>0</v>
      </c>
      <c r="G1754" s="103">
        <v>0</v>
      </c>
      <c r="H1754" s="103">
        <v>0</v>
      </c>
      <c r="I1754" s="103">
        <v>0</v>
      </c>
      <c r="J1754" s="133">
        <f t="shared" si="29"/>
        <v>133.84</v>
      </c>
      <c r="K1754" s="138" t="str">
        <f>IFERROR(VLOOKUP(C1754,'CEDARS School FRPL'!$C$4:$H$2392, 6, FALSE), "No")</f>
        <v>No</v>
      </c>
      <c r="L1754" s="97" t="e">
        <f>VLOOKUP($C1754,'CEDARS School FRPL'!$C$4:$G$2348,3,FALSE)</f>
        <v>#N/A</v>
      </c>
      <c r="N1754" s="170"/>
      <c r="O1754" s="139"/>
    </row>
    <row r="1755" spans="1:15">
      <c r="A1755" s="78" t="s">
        <v>2319</v>
      </c>
      <c r="B1755" s="78" t="s">
        <v>2886</v>
      </c>
      <c r="C1755" s="3">
        <v>1596</v>
      </c>
      <c r="D1755" s="75" t="s">
        <v>547</v>
      </c>
      <c r="E1755" s="103">
        <v>188.06</v>
      </c>
      <c r="F1755" s="103">
        <v>0</v>
      </c>
      <c r="G1755" s="103">
        <v>4.04</v>
      </c>
      <c r="H1755" s="103">
        <v>0</v>
      </c>
      <c r="I1755" s="103">
        <v>0</v>
      </c>
      <c r="J1755" s="133">
        <f t="shared" si="29"/>
        <v>192.1</v>
      </c>
      <c r="K1755" s="138" t="str">
        <f>IFERROR(VLOOKUP(C1755,'CEDARS School FRPL'!$C$4:$H$2392, 6, FALSE), "No")</f>
        <v>Yes</v>
      </c>
      <c r="L1755" s="97">
        <f>VLOOKUP($C1755,'CEDARS School FRPL'!$C$4:$G$2348,3,FALSE)</f>
        <v>0.61339999999999995</v>
      </c>
      <c r="N1755" s="170"/>
      <c r="O1755" s="139"/>
    </row>
    <row r="1756" spans="1:15">
      <c r="A1756" s="75" t="s">
        <v>2319</v>
      </c>
      <c r="B1756" s="78" t="s">
        <v>2886</v>
      </c>
      <c r="C1756" s="3">
        <v>3778</v>
      </c>
      <c r="D1756" s="75" t="s">
        <v>623</v>
      </c>
      <c r="E1756" s="103">
        <v>36.49</v>
      </c>
      <c r="F1756" s="103">
        <v>0</v>
      </c>
      <c r="G1756" s="103">
        <v>2.4300000000000002</v>
      </c>
      <c r="H1756" s="103">
        <v>0</v>
      </c>
      <c r="I1756" s="103">
        <v>0</v>
      </c>
      <c r="J1756" s="133">
        <f t="shared" si="29"/>
        <v>38.92</v>
      </c>
      <c r="K1756" s="138" t="str">
        <f>IFERROR(VLOOKUP(C1756,'CEDARS School FRPL'!$C$4:$H$2392, 6, FALSE), "No")</f>
        <v>Yes</v>
      </c>
      <c r="L1756" s="97">
        <f>VLOOKUP($C1756,'CEDARS School FRPL'!$C$4:$G$2348,3,FALSE)</f>
        <v>0.55740000000000001</v>
      </c>
      <c r="N1756" s="170"/>
      <c r="O1756" s="139"/>
    </row>
    <row r="1757" spans="1:15">
      <c r="A1757" s="78" t="s">
        <v>2319</v>
      </c>
      <c r="B1757" s="78" t="s">
        <v>2886</v>
      </c>
      <c r="C1757" s="3">
        <v>4218</v>
      </c>
      <c r="D1757" s="75" t="s">
        <v>630</v>
      </c>
      <c r="E1757" s="103">
        <v>534.99</v>
      </c>
      <c r="F1757" s="103">
        <v>0</v>
      </c>
      <c r="G1757" s="103">
        <v>0</v>
      </c>
      <c r="H1757" s="103">
        <v>0</v>
      </c>
      <c r="I1757" s="103">
        <v>0</v>
      </c>
      <c r="J1757" s="133">
        <f t="shared" si="29"/>
        <v>534.99</v>
      </c>
      <c r="K1757" s="138" t="str">
        <f>IFERROR(VLOOKUP(C1757,'CEDARS School FRPL'!$C$4:$H$2392, 6, FALSE), "No")</f>
        <v>Yes</v>
      </c>
      <c r="L1757" s="97">
        <f>VLOOKUP($C1757,'CEDARS School FRPL'!$C$4:$G$2348,3,FALSE)</f>
        <v>0.59309999999999996</v>
      </c>
      <c r="N1757" s="170"/>
      <c r="O1757" s="139"/>
    </row>
    <row r="1758" spans="1:15">
      <c r="A1758" s="78" t="s">
        <v>2319</v>
      </c>
      <c r="B1758" s="78" t="s">
        <v>2886</v>
      </c>
      <c r="C1758" s="3">
        <v>2080</v>
      </c>
      <c r="D1758" s="75" t="s">
        <v>466</v>
      </c>
      <c r="E1758" s="103">
        <v>151.58000000000001</v>
      </c>
      <c r="F1758" s="103">
        <v>0</v>
      </c>
      <c r="G1758" s="103">
        <v>0</v>
      </c>
      <c r="H1758" s="103">
        <v>0</v>
      </c>
      <c r="I1758" s="103">
        <v>0</v>
      </c>
      <c r="J1758" s="133">
        <f t="shared" si="29"/>
        <v>151.58000000000001</v>
      </c>
      <c r="K1758" s="138" t="str">
        <f>IFERROR(VLOOKUP(C1758,'CEDARS School FRPL'!$C$4:$H$2392, 6, FALSE), "No")</f>
        <v>No</v>
      </c>
      <c r="L1758" s="97">
        <f>VLOOKUP($C1758,'CEDARS School FRPL'!$C$4:$G$2348,3,FALSE)</f>
        <v>0.27179999999999999</v>
      </c>
      <c r="N1758" s="170"/>
      <c r="O1758" s="139"/>
    </row>
    <row r="1759" spans="1:15">
      <c r="A1759" s="78" t="s">
        <v>2319</v>
      </c>
      <c r="B1759" s="78" t="s">
        <v>2886</v>
      </c>
      <c r="C1759" s="3">
        <v>1856</v>
      </c>
      <c r="D1759" s="75" t="s">
        <v>552</v>
      </c>
      <c r="E1759" s="103">
        <v>149.31</v>
      </c>
      <c r="F1759" s="103">
        <v>0</v>
      </c>
      <c r="G1759" s="103">
        <v>22.68</v>
      </c>
      <c r="H1759" s="103">
        <v>0</v>
      </c>
      <c r="I1759" s="103">
        <v>0</v>
      </c>
      <c r="J1759" s="133">
        <f t="shared" si="29"/>
        <v>171.99</v>
      </c>
      <c r="K1759" s="138" t="str">
        <f>IFERROR(VLOOKUP(C1759,'CEDARS School FRPL'!$C$4:$H$2392, 6, FALSE), "No")</f>
        <v>No</v>
      </c>
      <c r="L1759" s="97">
        <f>VLOOKUP($C1759,'CEDARS School FRPL'!$C$4:$G$2348,3,FALSE)</f>
        <v>0.1812</v>
      </c>
      <c r="N1759" s="170"/>
      <c r="O1759" s="139"/>
    </row>
    <row r="1760" spans="1:15">
      <c r="A1760" s="78" t="s">
        <v>2319</v>
      </c>
      <c r="B1760" s="78" t="s">
        <v>2886</v>
      </c>
      <c r="C1760" s="3">
        <v>3974</v>
      </c>
      <c r="D1760" s="75" t="s">
        <v>627</v>
      </c>
      <c r="E1760" s="103">
        <v>420.71</v>
      </c>
      <c r="F1760" s="103">
        <v>0</v>
      </c>
      <c r="G1760" s="103">
        <v>0</v>
      </c>
      <c r="H1760" s="103">
        <v>0</v>
      </c>
      <c r="I1760" s="103">
        <v>0</v>
      </c>
      <c r="J1760" s="133">
        <f t="shared" si="29"/>
        <v>420.71</v>
      </c>
      <c r="K1760" s="138" t="str">
        <f>IFERROR(VLOOKUP(C1760,'CEDARS School FRPL'!$C$4:$H$2392, 6, FALSE), "No")</f>
        <v>No</v>
      </c>
      <c r="L1760" s="97">
        <f>VLOOKUP($C1760,'CEDARS School FRPL'!$C$4:$G$2348,3,FALSE)</f>
        <v>9.3700000000000006E-2</v>
      </c>
      <c r="N1760" s="170"/>
      <c r="O1760" s="139"/>
    </row>
    <row r="1761" spans="1:15">
      <c r="A1761" s="78" t="s">
        <v>2319</v>
      </c>
      <c r="B1761" s="78" t="s">
        <v>2886</v>
      </c>
      <c r="C1761" s="3">
        <v>2141</v>
      </c>
      <c r="D1761" s="75" t="s">
        <v>566</v>
      </c>
      <c r="E1761" s="103">
        <v>458</v>
      </c>
      <c r="F1761" s="103">
        <v>0</v>
      </c>
      <c r="G1761" s="103">
        <v>0</v>
      </c>
      <c r="H1761" s="103">
        <v>0</v>
      </c>
      <c r="I1761" s="103">
        <v>0</v>
      </c>
      <c r="J1761" s="133">
        <f t="shared" si="29"/>
        <v>458</v>
      </c>
      <c r="K1761" s="138" t="str">
        <f>IFERROR(VLOOKUP(C1761,'CEDARS School FRPL'!$C$4:$H$2392, 6, FALSE), "No")</f>
        <v>No</v>
      </c>
      <c r="L1761" s="97">
        <f>VLOOKUP($C1761,'CEDARS School FRPL'!$C$4:$G$2348,3,FALSE)</f>
        <v>0.31309999999999999</v>
      </c>
      <c r="N1761" s="170"/>
      <c r="O1761" s="139"/>
    </row>
    <row r="1762" spans="1:15">
      <c r="A1762" s="78" t="s">
        <v>2319</v>
      </c>
      <c r="B1762" s="78" t="s">
        <v>2886</v>
      </c>
      <c r="C1762" s="3">
        <v>1579</v>
      </c>
      <c r="D1762" s="75" t="s">
        <v>546</v>
      </c>
      <c r="E1762" s="103">
        <v>475.93</v>
      </c>
      <c r="F1762" s="103">
        <v>0</v>
      </c>
      <c r="G1762" s="103">
        <v>0</v>
      </c>
      <c r="H1762" s="103">
        <v>0</v>
      </c>
      <c r="I1762" s="103">
        <v>0</v>
      </c>
      <c r="J1762" s="133">
        <f t="shared" si="29"/>
        <v>475.93</v>
      </c>
      <c r="K1762" s="138" t="str">
        <f>IFERROR(VLOOKUP(C1762,'CEDARS School FRPL'!$C$4:$H$2392, 6, FALSE), "No")</f>
        <v>No</v>
      </c>
      <c r="L1762" s="97">
        <f>VLOOKUP($C1762,'CEDARS School FRPL'!$C$4:$G$2348,3,FALSE)</f>
        <v>0.25180000000000002</v>
      </c>
      <c r="N1762" s="170"/>
      <c r="O1762" s="139"/>
    </row>
    <row r="1763" spans="1:15">
      <c r="A1763" s="78" t="s">
        <v>2319</v>
      </c>
      <c r="B1763" s="78" t="s">
        <v>2886</v>
      </c>
      <c r="C1763" s="3">
        <v>2667</v>
      </c>
      <c r="D1763" s="75" t="s">
        <v>593</v>
      </c>
      <c r="E1763" s="103">
        <v>283.07</v>
      </c>
      <c r="F1763" s="103">
        <v>0</v>
      </c>
      <c r="G1763" s="103">
        <v>0</v>
      </c>
      <c r="H1763" s="103">
        <v>0</v>
      </c>
      <c r="I1763" s="103">
        <v>0</v>
      </c>
      <c r="J1763" s="133">
        <f t="shared" si="29"/>
        <v>283.07</v>
      </c>
      <c r="K1763" s="138" t="str">
        <f>IFERROR(VLOOKUP(C1763,'CEDARS School FRPL'!$C$4:$H$2392, 6, FALSE), "No")</f>
        <v>No</v>
      </c>
      <c r="L1763" s="97">
        <f>VLOOKUP($C1763,'CEDARS School FRPL'!$C$4:$G$2348,3,FALSE)</f>
        <v>9.4E-2</v>
      </c>
      <c r="N1763" s="170"/>
      <c r="O1763" s="139"/>
    </row>
    <row r="1764" spans="1:15">
      <c r="A1764" s="78" t="s">
        <v>2319</v>
      </c>
      <c r="B1764" s="78" t="s">
        <v>2886</v>
      </c>
      <c r="C1764" s="3">
        <v>2977</v>
      </c>
      <c r="D1764" s="75" t="s">
        <v>601</v>
      </c>
      <c r="E1764" s="103">
        <v>258.43</v>
      </c>
      <c r="F1764" s="103">
        <v>0</v>
      </c>
      <c r="G1764" s="103">
        <v>0</v>
      </c>
      <c r="H1764" s="103">
        <v>0</v>
      </c>
      <c r="I1764" s="103">
        <v>0</v>
      </c>
      <c r="J1764" s="133">
        <f t="shared" si="29"/>
        <v>258.43</v>
      </c>
      <c r="K1764" s="138" t="str">
        <f>IFERROR(VLOOKUP(C1764,'CEDARS School FRPL'!$C$4:$H$2392, 6, FALSE), "No")</f>
        <v>No</v>
      </c>
      <c r="L1764" s="97">
        <f>VLOOKUP($C1764,'CEDARS School FRPL'!$C$4:$G$2348,3,FALSE)</f>
        <v>0.28210000000000002</v>
      </c>
      <c r="N1764" s="170"/>
      <c r="O1764" s="139"/>
    </row>
    <row r="1765" spans="1:15">
      <c r="A1765" s="78" t="s">
        <v>2319</v>
      </c>
      <c r="B1765" s="78" t="s">
        <v>2886</v>
      </c>
      <c r="C1765" s="3">
        <v>4064</v>
      </c>
      <c r="D1765" s="75" t="s">
        <v>628</v>
      </c>
      <c r="E1765" s="103">
        <v>546.36</v>
      </c>
      <c r="F1765" s="103">
        <v>0</v>
      </c>
      <c r="G1765" s="103">
        <v>0</v>
      </c>
      <c r="H1765" s="103">
        <v>0</v>
      </c>
      <c r="I1765" s="103">
        <v>0</v>
      </c>
      <c r="J1765" s="133">
        <f t="shared" si="29"/>
        <v>546.36</v>
      </c>
      <c r="K1765" s="138" t="str">
        <f>IFERROR(VLOOKUP(C1765,'CEDARS School FRPL'!$C$4:$H$2392, 6, FALSE), "No")</f>
        <v>Yes</v>
      </c>
      <c r="L1765" s="97">
        <f>VLOOKUP($C1765,'CEDARS School FRPL'!$C$4:$G$2348,3,FALSE)</f>
        <v>0.53359999999999996</v>
      </c>
      <c r="N1765" s="170"/>
      <c r="O1765" s="139"/>
    </row>
    <row r="1766" spans="1:15">
      <c r="A1766" s="78" t="s">
        <v>2319</v>
      </c>
      <c r="B1766" s="78" t="s">
        <v>2886</v>
      </c>
      <c r="C1766" s="3">
        <v>3026</v>
      </c>
      <c r="D1766" s="75" t="s">
        <v>602</v>
      </c>
      <c r="E1766" s="103">
        <v>354.14</v>
      </c>
      <c r="F1766" s="103">
        <v>0</v>
      </c>
      <c r="G1766" s="103">
        <v>0</v>
      </c>
      <c r="H1766" s="103">
        <v>0</v>
      </c>
      <c r="I1766" s="103">
        <v>0</v>
      </c>
      <c r="J1766" s="133">
        <f t="shared" si="29"/>
        <v>354.14</v>
      </c>
      <c r="K1766" s="138" t="str">
        <f>IFERROR(VLOOKUP(C1766,'CEDARS School FRPL'!$C$4:$H$2392, 6, FALSE), "No")</f>
        <v>No</v>
      </c>
      <c r="L1766" s="97">
        <f>VLOOKUP($C1766,'CEDARS School FRPL'!$C$4:$G$2348,3,FALSE)</f>
        <v>6.4399999999999999E-2</v>
      </c>
      <c r="N1766" s="170"/>
      <c r="O1766" s="139"/>
    </row>
    <row r="1767" spans="1:15">
      <c r="A1767" s="78" t="s">
        <v>2319</v>
      </c>
      <c r="B1767" s="78" t="s">
        <v>2886</v>
      </c>
      <c r="C1767" s="3">
        <v>2645</v>
      </c>
      <c r="D1767" s="75" t="s">
        <v>592</v>
      </c>
      <c r="E1767" s="103">
        <v>334.58</v>
      </c>
      <c r="F1767" s="103">
        <v>0</v>
      </c>
      <c r="G1767" s="103">
        <v>0</v>
      </c>
      <c r="H1767" s="103">
        <v>0</v>
      </c>
      <c r="I1767" s="103">
        <v>0</v>
      </c>
      <c r="J1767" s="133">
        <f t="shared" si="29"/>
        <v>334.58</v>
      </c>
      <c r="K1767" s="138" t="str">
        <f>IFERROR(VLOOKUP(C1767,'CEDARS School FRPL'!$C$4:$H$2392, 6, FALSE), "No")</f>
        <v>Yes</v>
      </c>
      <c r="L1767" s="97">
        <f>VLOOKUP($C1767,'CEDARS School FRPL'!$C$4:$G$2348,3,FALSE)</f>
        <v>0.69069999999999998</v>
      </c>
      <c r="N1767" s="170"/>
      <c r="O1767" s="139"/>
    </row>
    <row r="1768" spans="1:15">
      <c r="A1768" s="78" t="s">
        <v>2319</v>
      </c>
      <c r="B1768" s="78" t="s">
        <v>2886</v>
      </c>
      <c r="C1768" s="3">
        <v>2234</v>
      </c>
      <c r="D1768" s="75" t="s">
        <v>576</v>
      </c>
      <c r="E1768" s="103">
        <v>1290.3699999999999</v>
      </c>
      <c r="F1768" s="103">
        <v>0</v>
      </c>
      <c r="G1768" s="103">
        <v>74.31</v>
      </c>
      <c r="H1768" s="103">
        <v>0</v>
      </c>
      <c r="I1768" s="103">
        <v>0</v>
      </c>
      <c r="J1768" s="133">
        <f t="shared" si="29"/>
        <v>1364.6799999999998</v>
      </c>
      <c r="K1768" s="138" t="str">
        <f>IFERROR(VLOOKUP(C1768,'CEDARS School FRPL'!$C$4:$H$2392, 6, FALSE), "No")</f>
        <v>No</v>
      </c>
      <c r="L1768" s="97">
        <f>VLOOKUP($C1768,'CEDARS School FRPL'!$C$4:$G$2348,3,FALSE)</f>
        <v>0.1517</v>
      </c>
      <c r="N1768" s="170"/>
      <c r="O1768" s="139"/>
    </row>
    <row r="1769" spans="1:15">
      <c r="A1769" s="78" t="s">
        <v>2319</v>
      </c>
      <c r="B1769" s="78" t="s">
        <v>2886</v>
      </c>
      <c r="C1769" s="3">
        <v>2142</v>
      </c>
      <c r="D1769" s="75" t="s">
        <v>567</v>
      </c>
      <c r="E1769" s="103">
        <v>380.9</v>
      </c>
      <c r="F1769" s="103">
        <v>0</v>
      </c>
      <c r="G1769" s="103">
        <v>0</v>
      </c>
      <c r="H1769" s="103">
        <v>0</v>
      </c>
      <c r="I1769" s="103">
        <v>0</v>
      </c>
      <c r="J1769" s="133">
        <f t="shared" si="29"/>
        <v>380.9</v>
      </c>
      <c r="K1769" s="138" t="str">
        <f>IFERROR(VLOOKUP(C1769,'CEDARS School FRPL'!$C$4:$H$2392, 6, FALSE), "No")</f>
        <v>No</v>
      </c>
      <c r="L1769" s="97">
        <f>VLOOKUP($C1769,'CEDARS School FRPL'!$C$4:$G$2348,3,FALSE)</f>
        <v>5.3600000000000002E-2</v>
      </c>
      <c r="N1769" s="170"/>
      <c r="O1769" s="139"/>
    </row>
    <row r="1770" spans="1:15">
      <c r="A1770" s="78" t="s">
        <v>2319</v>
      </c>
      <c r="B1770" s="78" t="s">
        <v>2886</v>
      </c>
      <c r="C1770" s="3">
        <v>3277</v>
      </c>
      <c r="D1770" s="75" t="s">
        <v>609</v>
      </c>
      <c r="E1770" s="103">
        <v>667.22</v>
      </c>
      <c r="F1770" s="103">
        <v>0</v>
      </c>
      <c r="G1770" s="103">
        <v>0</v>
      </c>
      <c r="H1770" s="103">
        <v>0</v>
      </c>
      <c r="I1770" s="103">
        <v>0</v>
      </c>
      <c r="J1770" s="133">
        <f t="shared" si="29"/>
        <v>667.22</v>
      </c>
      <c r="K1770" s="138" t="str">
        <f>IFERROR(VLOOKUP(C1770,'CEDARS School FRPL'!$C$4:$H$2392, 6, FALSE), "No")</f>
        <v>No</v>
      </c>
      <c r="L1770" s="97">
        <f>VLOOKUP($C1770,'CEDARS School FRPL'!$C$4:$G$2348,3,FALSE)</f>
        <v>0.12559999999999999</v>
      </c>
      <c r="N1770" s="170"/>
      <c r="O1770" s="139"/>
    </row>
    <row r="1771" spans="1:15">
      <c r="A1771" s="78" t="s">
        <v>2319</v>
      </c>
      <c r="B1771" s="78" t="s">
        <v>2886</v>
      </c>
      <c r="C1771" s="3">
        <v>2092</v>
      </c>
      <c r="D1771" s="75" t="s">
        <v>560</v>
      </c>
      <c r="E1771" s="103">
        <v>340.29</v>
      </c>
      <c r="F1771" s="103">
        <v>0</v>
      </c>
      <c r="G1771" s="103">
        <v>0</v>
      </c>
      <c r="H1771" s="103">
        <v>0</v>
      </c>
      <c r="I1771" s="103">
        <v>0</v>
      </c>
      <c r="J1771" s="133">
        <f t="shared" si="29"/>
        <v>340.29</v>
      </c>
      <c r="K1771" s="138" t="str">
        <f>IFERROR(VLOOKUP(C1771,'CEDARS School FRPL'!$C$4:$H$2392, 6, FALSE), "No")</f>
        <v>No</v>
      </c>
      <c r="L1771" s="97">
        <f>VLOOKUP($C1771,'CEDARS School FRPL'!$C$4:$G$2348,3,FALSE)</f>
        <v>6.4899999999999999E-2</v>
      </c>
      <c r="N1771" s="170"/>
      <c r="O1771" s="139"/>
    </row>
    <row r="1772" spans="1:15">
      <c r="A1772" s="78" t="s">
        <v>2319</v>
      </c>
      <c r="B1772" s="78" t="s">
        <v>2886</v>
      </c>
      <c r="C1772" s="3">
        <v>3581</v>
      </c>
      <c r="D1772" s="75" t="s">
        <v>618</v>
      </c>
      <c r="E1772" s="103">
        <v>276.86</v>
      </c>
      <c r="F1772" s="103">
        <v>0</v>
      </c>
      <c r="G1772" s="103">
        <v>0</v>
      </c>
      <c r="H1772" s="103">
        <v>0</v>
      </c>
      <c r="I1772" s="103">
        <v>0</v>
      </c>
      <c r="J1772" s="133">
        <f t="shared" si="29"/>
        <v>276.86</v>
      </c>
      <c r="K1772" s="138" t="str">
        <f>IFERROR(VLOOKUP(C1772,'CEDARS School FRPL'!$C$4:$H$2392, 6, FALSE), "No")</f>
        <v>Yes</v>
      </c>
      <c r="L1772" s="97">
        <f>VLOOKUP($C1772,'CEDARS School FRPL'!$C$4:$G$2348,3,FALSE)</f>
        <v>0.57289999999999996</v>
      </c>
      <c r="N1772" s="170"/>
      <c r="O1772" s="139"/>
    </row>
    <row r="1773" spans="1:15">
      <c r="A1773" s="78" t="s">
        <v>2430</v>
      </c>
      <c r="B1773" s="78" t="s">
        <v>2887</v>
      </c>
      <c r="C1773" s="3">
        <v>2521</v>
      </c>
      <c r="D1773" s="75" t="s">
        <v>1538</v>
      </c>
      <c r="E1773" s="103">
        <v>266.97000000000003</v>
      </c>
      <c r="F1773" s="103">
        <v>5.57</v>
      </c>
      <c r="G1773" s="103">
        <v>0</v>
      </c>
      <c r="H1773" s="103">
        <v>0</v>
      </c>
      <c r="I1773" s="103">
        <v>0</v>
      </c>
      <c r="J1773" s="133">
        <f t="shared" si="29"/>
        <v>272.54000000000002</v>
      </c>
      <c r="K1773" s="138" t="str">
        <f>IFERROR(VLOOKUP(C1773,'CEDARS School FRPL'!$C$4:$H$2392, 6, FALSE), "No")</f>
        <v>No</v>
      </c>
      <c r="L1773" s="97">
        <f>VLOOKUP($C1773,'CEDARS School FRPL'!$C$4:$G$2348,3,FALSE)</f>
        <v>0.2341</v>
      </c>
      <c r="N1773" s="170"/>
      <c r="O1773" s="139"/>
    </row>
    <row r="1774" spans="1:15">
      <c r="A1774" s="78" t="s">
        <v>2430</v>
      </c>
      <c r="B1774" s="78" t="s">
        <v>2887</v>
      </c>
      <c r="C1774" s="3">
        <v>3181</v>
      </c>
      <c r="D1774" s="75" t="s">
        <v>229</v>
      </c>
      <c r="E1774" s="103">
        <v>673.51</v>
      </c>
      <c r="F1774" s="103">
        <v>0</v>
      </c>
      <c r="G1774" s="103">
        <v>0</v>
      </c>
      <c r="H1774" s="103">
        <v>0</v>
      </c>
      <c r="I1774" s="103">
        <v>0</v>
      </c>
      <c r="J1774" s="133">
        <f t="shared" si="29"/>
        <v>673.51</v>
      </c>
      <c r="K1774" s="138" t="str">
        <f>IFERROR(VLOOKUP(C1774,'CEDARS School FRPL'!$C$4:$H$2392, 6, FALSE), "No")</f>
        <v>Yes</v>
      </c>
      <c r="L1774" s="97">
        <f>VLOOKUP($C1774,'CEDARS School FRPL'!$C$4:$G$2348,3,FALSE)</f>
        <v>0.53</v>
      </c>
      <c r="N1774" s="170"/>
      <c r="O1774" s="139"/>
    </row>
    <row r="1775" spans="1:15">
      <c r="A1775" s="78" t="s">
        <v>2430</v>
      </c>
      <c r="B1775" s="78" t="s">
        <v>2887</v>
      </c>
      <c r="C1775" s="3">
        <v>2380</v>
      </c>
      <c r="D1775" s="75" t="s">
        <v>473</v>
      </c>
      <c r="E1775" s="103">
        <v>466.43</v>
      </c>
      <c r="F1775" s="103">
        <v>5.71</v>
      </c>
      <c r="G1775" s="103">
        <v>0</v>
      </c>
      <c r="H1775" s="103">
        <v>0</v>
      </c>
      <c r="I1775" s="103">
        <v>0</v>
      </c>
      <c r="J1775" s="133">
        <f t="shared" si="29"/>
        <v>472.14</v>
      </c>
      <c r="K1775" s="138" t="str">
        <f>IFERROR(VLOOKUP(C1775,'CEDARS School FRPL'!$C$4:$H$2392, 6, FALSE), "No")</f>
        <v>Yes</v>
      </c>
      <c r="L1775" s="97">
        <f>VLOOKUP($C1775,'CEDARS School FRPL'!$C$4:$G$2348,3,FALSE)</f>
        <v>0.55069999999999997</v>
      </c>
      <c r="N1775" s="170"/>
      <c r="O1775" s="139"/>
    </row>
    <row r="1776" spans="1:15">
      <c r="A1776" s="78" t="s">
        <v>2430</v>
      </c>
      <c r="B1776" s="78" t="s">
        <v>2887</v>
      </c>
      <c r="C1776" s="3">
        <v>3403</v>
      </c>
      <c r="D1776" s="75" t="s">
        <v>1542</v>
      </c>
      <c r="E1776" s="103">
        <v>298</v>
      </c>
      <c r="F1776" s="103">
        <v>0</v>
      </c>
      <c r="G1776" s="103">
        <v>0</v>
      </c>
      <c r="H1776" s="103">
        <v>0</v>
      </c>
      <c r="I1776" s="103">
        <v>0</v>
      </c>
      <c r="J1776" s="133">
        <f t="shared" si="29"/>
        <v>298</v>
      </c>
      <c r="K1776" s="138" t="str">
        <f>IFERROR(VLOOKUP(C1776,'CEDARS School FRPL'!$C$4:$H$2392, 6, FALSE), "No")</f>
        <v>No</v>
      </c>
      <c r="L1776" s="97">
        <f>VLOOKUP($C1776,'CEDARS School FRPL'!$C$4:$G$2348,3,FALSE)</f>
        <v>0.35730000000000001</v>
      </c>
      <c r="N1776" s="170"/>
      <c r="O1776" s="139"/>
    </row>
    <row r="1777" spans="1:15">
      <c r="A1777" s="78" t="s">
        <v>2430</v>
      </c>
      <c r="B1777" s="78" t="s">
        <v>2887</v>
      </c>
      <c r="C1777" s="3">
        <v>3942</v>
      </c>
      <c r="D1777" s="75" t="s">
        <v>1195</v>
      </c>
      <c r="E1777" s="103">
        <v>543.48</v>
      </c>
      <c r="F1777" s="103">
        <v>0</v>
      </c>
      <c r="G1777" s="103">
        <v>0</v>
      </c>
      <c r="H1777" s="103">
        <v>0</v>
      </c>
      <c r="I1777" s="103">
        <v>0</v>
      </c>
      <c r="J1777" s="133">
        <f t="shared" si="29"/>
        <v>543.48</v>
      </c>
      <c r="K1777" s="138" t="str">
        <f>IFERROR(VLOOKUP(C1777,'CEDARS School FRPL'!$C$4:$H$2392, 6, FALSE), "No")</f>
        <v>Yes</v>
      </c>
      <c r="L1777" s="97">
        <f>VLOOKUP($C1777,'CEDARS School FRPL'!$C$4:$G$2348,3,FALSE)</f>
        <v>0.58069999999999999</v>
      </c>
      <c r="N1777" s="170"/>
      <c r="O1777" s="139"/>
    </row>
    <row r="1778" spans="1:15">
      <c r="A1778" t="s">
        <v>2430</v>
      </c>
      <c r="B1778" s="78" t="s">
        <v>2887</v>
      </c>
      <c r="C1778" s="3">
        <v>5058</v>
      </c>
      <c r="D1778" s="75" t="s">
        <v>3225</v>
      </c>
      <c r="E1778" s="103">
        <v>0</v>
      </c>
      <c r="F1778" s="103">
        <v>0</v>
      </c>
      <c r="G1778" s="103">
        <v>0</v>
      </c>
      <c r="H1778" s="103">
        <v>0</v>
      </c>
      <c r="I1778" s="103">
        <v>0</v>
      </c>
      <c r="J1778" s="133">
        <f t="shared" si="29"/>
        <v>0</v>
      </c>
      <c r="K1778" s="138" t="str">
        <f>IFERROR(VLOOKUP(C1778,'CEDARS School FRPL'!$C$4:$H$2392, 6, FALSE), "No")</f>
        <v>Yes</v>
      </c>
      <c r="L1778" s="97">
        <f>VLOOKUP($C1778,'CEDARS School FRPL'!$C$4:$G$2348,3,FALSE)</f>
        <v>0.52780000000000005</v>
      </c>
      <c r="N1778" s="170"/>
      <c r="O1778" s="139"/>
    </row>
    <row r="1779" spans="1:15">
      <c r="A1779" s="78" t="s">
        <v>2430</v>
      </c>
      <c r="B1779" s="78" t="s">
        <v>2887</v>
      </c>
      <c r="C1779" s="3">
        <v>2620</v>
      </c>
      <c r="D1779" s="75" t="s">
        <v>1539</v>
      </c>
      <c r="E1779" s="103">
        <v>151.86000000000001</v>
      </c>
      <c r="F1779" s="103">
        <v>5.71</v>
      </c>
      <c r="G1779" s="103">
        <v>0</v>
      </c>
      <c r="H1779" s="103">
        <v>0</v>
      </c>
      <c r="I1779" s="103">
        <v>0</v>
      </c>
      <c r="J1779" s="133">
        <f t="shared" si="29"/>
        <v>157.57000000000002</v>
      </c>
      <c r="K1779" s="138" t="str">
        <f>IFERROR(VLOOKUP(C1779,'CEDARS School FRPL'!$C$4:$H$2392, 6, FALSE), "No")</f>
        <v>No</v>
      </c>
      <c r="L1779" s="97">
        <f>VLOOKUP($C1779,'CEDARS School FRPL'!$C$4:$G$2348,3,FALSE)</f>
        <v>0.45150000000000001</v>
      </c>
      <c r="N1779" s="170"/>
      <c r="O1779" s="139"/>
    </row>
    <row r="1780" spans="1:15">
      <c r="A1780" s="78" t="s">
        <v>2430</v>
      </c>
      <c r="B1780" s="78" t="s">
        <v>2887</v>
      </c>
      <c r="C1780" s="3">
        <v>2774</v>
      </c>
      <c r="D1780" s="75" t="s">
        <v>1540</v>
      </c>
      <c r="E1780" s="103">
        <v>377.86</v>
      </c>
      <c r="F1780" s="103">
        <v>19.86</v>
      </c>
      <c r="G1780" s="103">
        <v>0</v>
      </c>
      <c r="H1780" s="103">
        <v>0</v>
      </c>
      <c r="I1780" s="103">
        <v>0</v>
      </c>
      <c r="J1780" s="133">
        <f t="shared" si="29"/>
        <v>397.72</v>
      </c>
      <c r="K1780" s="138" t="str">
        <f>IFERROR(VLOOKUP(C1780,'CEDARS School FRPL'!$C$4:$H$2392, 6, FALSE), "No")</f>
        <v>Yes</v>
      </c>
      <c r="L1780" s="97">
        <f>VLOOKUP($C1780,'CEDARS School FRPL'!$C$4:$G$2348,3,FALSE)</f>
        <v>0.68120000000000003</v>
      </c>
      <c r="N1780" s="170"/>
      <c r="O1780" s="139"/>
    </row>
    <row r="1781" spans="1:15">
      <c r="A1781" s="78" t="s">
        <v>2430</v>
      </c>
      <c r="B1781" s="78" t="s">
        <v>2887</v>
      </c>
      <c r="C1781" s="3">
        <v>3402</v>
      </c>
      <c r="D1781" s="75" t="s">
        <v>1541</v>
      </c>
      <c r="E1781" s="103">
        <v>167.87</v>
      </c>
      <c r="F1781" s="103">
        <v>0</v>
      </c>
      <c r="G1781" s="103">
        <v>0</v>
      </c>
      <c r="H1781" s="103">
        <v>0</v>
      </c>
      <c r="I1781" s="103">
        <v>0</v>
      </c>
      <c r="J1781" s="133">
        <f t="shared" si="29"/>
        <v>167.87</v>
      </c>
      <c r="K1781" s="138" t="str">
        <f>IFERROR(VLOOKUP(C1781,'CEDARS School FRPL'!$C$4:$H$2392, 6, FALSE), "No")</f>
        <v>No</v>
      </c>
      <c r="L1781" s="97">
        <f>VLOOKUP($C1781,'CEDARS School FRPL'!$C$4:$G$2348,3,FALSE)</f>
        <v>0.43190000000000001</v>
      </c>
      <c r="N1781" s="170"/>
      <c r="O1781" s="139"/>
    </row>
    <row r="1782" spans="1:15">
      <c r="A1782" s="78" t="s">
        <v>2430</v>
      </c>
      <c r="B1782" s="78" t="s">
        <v>2887</v>
      </c>
      <c r="C1782" s="3">
        <v>2150</v>
      </c>
      <c r="D1782" s="75" t="s">
        <v>1537</v>
      </c>
      <c r="E1782" s="103">
        <v>1089.1500000000001</v>
      </c>
      <c r="F1782" s="103">
        <v>0</v>
      </c>
      <c r="G1782" s="103">
        <v>94.24</v>
      </c>
      <c r="H1782" s="103">
        <v>0</v>
      </c>
      <c r="I1782" s="103">
        <v>0</v>
      </c>
      <c r="J1782" s="133">
        <f t="shared" si="29"/>
        <v>1183.3900000000001</v>
      </c>
      <c r="K1782" s="138" t="str">
        <f>IFERROR(VLOOKUP(C1782,'CEDARS School FRPL'!$C$4:$H$2392, 6, FALSE), "No")</f>
        <v>No</v>
      </c>
      <c r="L1782" s="97">
        <f>VLOOKUP($C1782,'CEDARS School FRPL'!$C$4:$G$2348,3,FALSE)</f>
        <v>0.48149999999999998</v>
      </c>
      <c r="N1782" s="170"/>
      <c r="O1782" s="139"/>
    </row>
    <row r="1783" spans="1:15">
      <c r="A1783" s="78" t="s">
        <v>2430</v>
      </c>
      <c r="B1783" s="78" t="s">
        <v>2887</v>
      </c>
      <c r="C1783" s="3">
        <v>1537</v>
      </c>
      <c r="D1783" s="75" t="s">
        <v>1536</v>
      </c>
      <c r="E1783" s="103">
        <v>119.65</v>
      </c>
      <c r="F1783" s="103">
        <v>0</v>
      </c>
      <c r="G1783" s="103">
        <v>4.43</v>
      </c>
      <c r="H1783" s="103">
        <v>21.03</v>
      </c>
      <c r="I1783" s="103">
        <v>0</v>
      </c>
      <c r="J1783" s="133">
        <f t="shared" si="29"/>
        <v>145.11000000000001</v>
      </c>
      <c r="K1783" s="138" t="str">
        <f>IFERROR(VLOOKUP(C1783,'CEDARS School FRPL'!$C$4:$H$2392, 6, FALSE), "No")</f>
        <v>Yes</v>
      </c>
      <c r="L1783" s="97">
        <f>VLOOKUP($C1783,'CEDARS School FRPL'!$C$4:$G$2348,3,FALSE)</f>
        <v>0.65980000000000005</v>
      </c>
      <c r="N1783" s="170"/>
      <c r="O1783" s="139"/>
    </row>
    <row r="1784" spans="1:15">
      <c r="A1784" s="78" t="s">
        <v>2522</v>
      </c>
      <c r="B1784" s="78" t="s">
        <v>2888</v>
      </c>
      <c r="C1784" s="3">
        <v>5383</v>
      </c>
      <c r="D1784" s="75" t="s">
        <v>2170</v>
      </c>
      <c r="E1784" s="103">
        <v>530.27</v>
      </c>
      <c r="F1784" s="103">
        <v>0</v>
      </c>
      <c r="G1784" s="103">
        <v>0</v>
      </c>
      <c r="H1784" s="103">
        <v>0</v>
      </c>
      <c r="I1784" s="103">
        <v>0</v>
      </c>
      <c r="J1784" s="133">
        <f t="shared" si="29"/>
        <v>530.27</v>
      </c>
      <c r="K1784" s="138" t="str">
        <f>IFERROR(VLOOKUP(C1784,'CEDARS School FRPL'!$C$4:$H$2392, 6, FALSE), "No")</f>
        <v>Yes</v>
      </c>
      <c r="L1784" s="97">
        <f>VLOOKUP($C1784,'CEDARS School FRPL'!$C$4:$G$2348,3,FALSE)</f>
        <v>0.64770000000000005</v>
      </c>
      <c r="N1784" s="170"/>
      <c r="O1784" s="139"/>
    </row>
    <row r="1785" spans="1:15">
      <c r="A1785" s="78" t="s">
        <v>2522</v>
      </c>
      <c r="B1785" s="78" t="s">
        <v>2888</v>
      </c>
      <c r="C1785" s="3">
        <v>5232</v>
      </c>
      <c r="D1785" s="75" t="s">
        <v>3087</v>
      </c>
      <c r="E1785" s="103">
        <v>240.77</v>
      </c>
      <c r="F1785" s="103">
        <v>17</v>
      </c>
      <c r="G1785" s="103">
        <v>0</v>
      </c>
      <c r="H1785" s="103">
        <v>0</v>
      </c>
      <c r="I1785" s="103">
        <v>0</v>
      </c>
      <c r="J1785" s="133">
        <f t="shared" si="29"/>
        <v>257.77</v>
      </c>
      <c r="K1785" s="138" t="str">
        <f>IFERROR(VLOOKUP(C1785,'CEDARS School FRPL'!$C$4:$H$2392, 6, FALSE), "No")</f>
        <v>Yes</v>
      </c>
      <c r="L1785" s="97">
        <f>VLOOKUP($C1785,'CEDARS School FRPL'!$C$4:$G$2348,3,FALSE)</f>
        <v>0.55220000000000002</v>
      </c>
      <c r="N1785" s="170"/>
      <c r="O1785" s="139"/>
    </row>
    <row r="1786" spans="1:15">
      <c r="A1786" s="78" t="s">
        <v>2522</v>
      </c>
      <c r="B1786" s="78" t="s">
        <v>2888</v>
      </c>
      <c r="C1786" s="3">
        <v>5560</v>
      </c>
      <c r="D1786" s="75" t="s">
        <v>3009</v>
      </c>
      <c r="E1786" s="103">
        <v>10.29</v>
      </c>
      <c r="F1786" s="103">
        <v>0</v>
      </c>
      <c r="G1786" s="103">
        <v>0</v>
      </c>
      <c r="H1786" s="103">
        <v>0</v>
      </c>
      <c r="I1786" s="103">
        <v>0</v>
      </c>
      <c r="J1786" s="133">
        <f t="shared" si="29"/>
        <v>10.29</v>
      </c>
      <c r="K1786" s="138" t="str">
        <f>IFERROR(VLOOKUP(C1786,'CEDARS School FRPL'!$C$4:$H$2392, 6, FALSE), "No")</f>
        <v>Yes</v>
      </c>
      <c r="L1786" s="97">
        <f>VLOOKUP($C1786,'CEDARS School FRPL'!$C$4:$G$2348,3,FALSE)</f>
        <v>0.54379999999999995</v>
      </c>
      <c r="N1786" s="170"/>
      <c r="O1786" s="139"/>
    </row>
    <row r="1787" spans="1:15">
      <c r="A1787" s="78" t="s">
        <v>2522</v>
      </c>
      <c r="B1787" s="78" t="s">
        <v>2888</v>
      </c>
      <c r="C1787" s="3">
        <v>5561</v>
      </c>
      <c r="D1787" s="75" t="s">
        <v>3010</v>
      </c>
      <c r="E1787" s="103">
        <v>16.22</v>
      </c>
      <c r="F1787" s="103">
        <v>0</v>
      </c>
      <c r="G1787" s="103">
        <v>0</v>
      </c>
      <c r="H1787" s="103">
        <v>0</v>
      </c>
      <c r="I1787" s="103">
        <v>0</v>
      </c>
      <c r="J1787" s="133">
        <f t="shared" si="29"/>
        <v>16.22</v>
      </c>
      <c r="K1787" s="138" t="str">
        <f>IFERROR(VLOOKUP(C1787,'CEDARS School FRPL'!$C$4:$H$2392, 6, FALSE), "No")</f>
        <v>Yes</v>
      </c>
      <c r="L1787" s="97">
        <f>VLOOKUP($C1787,'CEDARS School FRPL'!$C$4:$G$2348,3,FALSE)</f>
        <v>0.76990000000000003</v>
      </c>
      <c r="N1787" s="170"/>
      <c r="O1787" s="139"/>
    </row>
    <row r="1788" spans="1:15">
      <c r="A1788" s="78" t="s">
        <v>2522</v>
      </c>
      <c r="B1788" s="78" t="s">
        <v>2888</v>
      </c>
      <c r="C1788" s="3">
        <v>4272</v>
      </c>
      <c r="D1788" s="75" t="s">
        <v>3088</v>
      </c>
      <c r="E1788" s="103">
        <v>3.51</v>
      </c>
      <c r="F1788" s="103">
        <v>0</v>
      </c>
      <c r="G1788" s="103">
        <v>0</v>
      </c>
      <c r="H1788" s="103">
        <v>0</v>
      </c>
      <c r="I1788" s="103">
        <v>0</v>
      </c>
      <c r="J1788" s="133">
        <f t="shared" si="29"/>
        <v>3.51</v>
      </c>
      <c r="K1788" s="138" t="str">
        <f>IFERROR(VLOOKUP(C1788,'CEDARS School FRPL'!$C$4:$H$2392, 6, FALSE), "No")</f>
        <v>No</v>
      </c>
      <c r="L1788" s="97">
        <f>VLOOKUP($C1788,'CEDARS School FRPL'!$C$4:$G$2348,3,FALSE)</f>
        <v>0.49170000000000003</v>
      </c>
      <c r="N1788" s="170"/>
      <c r="O1788" s="139"/>
    </row>
    <row r="1789" spans="1:15">
      <c r="A1789" t="s">
        <v>2522</v>
      </c>
      <c r="B1789" s="78" t="s">
        <v>2888</v>
      </c>
      <c r="C1789" s="3">
        <v>5334</v>
      </c>
      <c r="D1789" s="75" t="s">
        <v>3199</v>
      </c>
      <c r="E1789" s="103">
        <v>0</v>
      </c>
      <c r="F1789" s="103">
        <v>0</v>
      </c>
      <c r="G1789" s="103">
        <v>0</v>
      </c>
      <c r="H1789" s="103">
        <v>32.43</v>
      </c>
      <c r="I1789" s="103">
        <v>0</v>
      </c>
      <c r="J1789" s="133">
        <f t="shared" si="29"/>
        <v>32.43</v>
      </c>
      <c r="K1789" s="138" t="str">
        <f>IFERROR(VLOOKUP(C1789,'CEDARS School FRPL'!$C$4:$H$2392, 6, FALSE), "No")</f>
        <v>No</v>
      </c>
      <c r="L1789" s="97" t="e">
        <f>VLOOKUP($C1789,'CEDARS School FRPL'!$C$4:$G$2348,3,FALSE)</f>
        <v>#N/A</v>
      </c>
      <c r="N1789" s="170"/>
      <c r="O1789" s="139"/>
    </row>
    <row r="1790" spans="1:15">
      <c r="A1790" s="78" t="s">
        <v>2522</v>
      </c>
      <c r="B1790" s="78" t="s">
        <v>2888</v>
      </c>
      <c r="C1790" s="3">
        <v>2388</v>
      </c>
      <c r="D1790" s="75" t="s">
        <v>2168</v>
      </c>
      <c r="E1790" s="103">
        <v>1054.28</v>
      </c>
      <c r="F1790" s="103">
        <v>0</v>
      </c>
      <c r="G1790" s="103">
        <v>53.43</v>
      </c>
      <c r="H1790" s="103">
        <v>0</v>
      </c>
      <c r="I1790" s="103">
        <v>0</v>
      </c>
      <c r="J1790" s="133">
        <f t="shared" si="29"/>
        <v>1107.71</v>
      </c>
      <c r="K1790" s="138" t="str">
        <f>IFERROR(VLOOKUP(C1790,'CEDARS School FRPL'!$C$4:$H$2392, 6, FALSE), "No")</f>
        <v>Yes</v>
      </c>
      <c r="L1790" s="97">
        <f>VLOOKUP($C1790,'CEDARS School FRPL'!$C$4:$G$2348,3,FALSE)</f>
        <v>0.55800000000000005</v>
      </c>
      <c r="N1790" s="170"/>
      <c r="O1790" s="139"/>
    </row>
    <row r="1791" spans="1:15">
      <c r="A1791" s="78" t="s">
        <v>2522</v>
      </c>
      <c r="B1791" s="78" t="s">
        <v>2888</v>
      </c>
      <c r="C1791" s="3">
        <v>5231</v>
      </c>
      <c r="D1791" s="75" t="s">
        <v>2169</v>
      </c>
      <c r="E1791" s="103">
        <v>26.79</v>
      </c>
      <c r="F1791" s="103">
        <v>0</v>
      </c>
      <c r="G1791" s="103">
        <v>0</v>
      </c>
      <c r="H1791" s="103">
        <v>0</v>
      </c>
      <c r="I1791" s="103">
        <v>0</v>
      </c>
      <c r="J1791" s="133">
        <f t="shared" si="29"/>
        <v>26.79</v>
      </c>
      <c r="K1791" s="138" t="str">
        <f>IFERROR(VLOOKUP(C1791,'CEDARS School FRPL'!$C$4:$H$2392, 6, FALSE), "No")</f>
        <v>Yes</v>
      </c>
      <c r="L1791" s="97">
        <f>VLOOKUP($C1791,'CEDARS School FRPL'!$C$4:$G$2348,3,FALSE)</f>
        <v>0.53349999999999997</v>
      </c>
      <c r="N1791" s="170"/>
      <c r="O1791" s="139"/>
    </row>
    <row r="1792" spans="1:15">
      <c r="A1792" s="78" t="s">
        <v>2522</v>
      </c>
      <c r="B1792" s="78" t="s">
        <v>2888</v>
      </c>
      <c r="C1792" s="3">
        <v>5384</v>
      </c>
      <c r="D1792" s="75" t="s">
        <v>2171</v>
      </c>
      <c r="E1792" s="103">
        <v>812.7</v>
      </c>
      <c r="F1792" s="103">
        <v>0</v>
      </c>
      <c r="G1792" s="103">
        <v>0</v>
      </c>
      <c r="H1792" s="103">
        <v>0</v>
      </c>
      <c r="I1792" s="103">
        <v>0</v>
      </c>
      <c r="J1792" s="133">
        <f t="shared" si="29"/>
        <v>812.7</v>
      </c>
      <c r="K1792" s="138" t="str">
        <f>IFERROR(VLOOKUP(C1792,'CEDARS School FRPL'!$C$4:$H$2392, 6, FALSE), "No")</f>
        <v>Yes</v>
      </c>
      <c r="L1792" s="97">
        <f>VLOOKUP($C1792,'CEDARS School FRPL'!$C$4:$G$2348,3,FALSE)</f>
        <v>0.62250000000000005</v>
      </c>
      <c r="N1792" s="170"/>
      <c r="O1792" s="139"/>
    </row>
    <row r="1793" spans="1:15">
      <c r="A1793" s="78" t="s">
        <v>2522</v>
      </c>
      <c r="B1793" s="78" t="s">
        <v>2888</v>
      </c>
      <c r="C1793" s="3">
        <v>5385</v>
      </c>
      <c r="D1793" s="75" t="s">
        <v>2172</v>
      </c>
      <c r="E1793" s="103">
        <v>905.87</v>
      </c>
      <c r="F1793" s="103">
        <v>0</v>
      </c>
      <c r="G1793" s="103">
        <v>0</v>
      </c>
      <c r="H1793" s="103">
        <v>0</v>
      </c>
      <c r="I1793" s="103">
        <v>0</v>
      </c>
      <c r="J1793" s="133">
        <f t="shared" si="29"/>
        <v>905.87</v>
      </c>
      <c r="K1793" s="138" t="str">
        <f>IFERROR(VLOOKUP(C1793,'CEDARS School FRPL'!$C$4:$H$2392, 6, FALSE), "No")</f>
        <v>Yes</v>
      </c>
      <c r="L1793" s="97">
        <f>VLOOKUP($C1793,'CEDARS School FRPL'!$C$4:$G$2348,3,FALSE)</f>
        <v>0.62080000000000002</v>
      </c>
      <c r="N1793" s="170"/>
      <c r="O1793" s="139"/>
    </row>
    <row r="1794" spans="1:15">
      <c r="A1794" s="78" t="s">
        <v>2407</v>
      </c>
      <c r="B1794" s="78" t="s">
        <v>2889</v>
      </c>
      <c r="C1794" s="3">
        <v>5075</v>
      </c>
      <c r="D1794" s="75" t="s">
        <v>1274</v>
      </c>
      <c r="E1794" s="103">
        <v>105.74</v>
      </c>
      <c r="F1794" s="103">
        <v>14.71</v>
      </c>
      <c r="G1794" s="103">
        <v>0</v>
      </c>
      <c r="H1794" s="103">
        <v>0</v>
      </c>
      <c r="I1794" s="103">
        <v>0</v>
      </c>
      <c r="J1794" s="133">
        <f t="shared" si="29"/>
        <v>120.44999999999999</v>
      </c>
      <c r="K1794" s="138" t="str">
        <f>IFERROR(VLOOKUP(C1794,'CEDARS School FRPL'!$C$4:$H$2392, 6, FALSE), "No")</f>
        <v>Yes</v>
      </c>
      <c r="L1794" s="97">
        <f>VLOOKUP($C1794,'CEDARS School FRPL'!$C$4:$G$2348,3,FALSE)</f>
        <v>0.66820000000000002</v>
      </c>
      <c r="N1794" s="170"/>
      <c r="O1794" s="139"/>
    </row>
    <row r="1795" spans="1:15">
      <c r="A1795" s="78" t="s">
        <v>2407</v>
      </c>
      <c r="B1795" s="78" t="s">
        <v>2889</v>
      </c>
      <c r="C1795" s="3">
        <v>5226</v>
      </c>
      <c r="D1795" s="75" t="s">
        <v>1276</v>
      </c>
      <c r="E1795" s="103">
        <v>73.040000000000006</v>
      </c>
      <c r="F1795" s="103">
        <v>0</v>
      </c>
      <c r="G1795" s="103">
        <v>2.6799999999999997</v>
      </c>
      <c r="H1795" s="103">
        <v>0</v>
      </c>
      <c r="I1795" s="103">
        <v>0</v>
      </c>
      <c r="J1795" s="133">
        <f t="shared" si="29"/>
        <v>75.72</v>
      </c>
      <c r="K1795" s="138" t="str">
        <f>IFERROR(VLOOKUP(C1795,'CEDARS School FRPL'!$C$4:$H$2392, 6, FALSE), "No")</f>
        <v>Yes</v>
      </c>
      <c r="L1795" s="97">
        <f>VLOOKUP($C1795,'CEDARS School FRPL'!$C$4:$G$2348,3,FALSE)</f>
        <v>0.51339999999999997</v>
      </c>
      <c r="N1795" s="170"/>
      <c r="O1795" s="139"/>
    </row>
    <row r="1796" spans="1:15">
      <c r="A1796" s="78" t="s">
        <v>2407</v>
      </c>
      <c r="B1796" s="78" t="s">
        <v>2889</v>
      </c>
      <c r="C1796" s="3">
        <v>5225</v>
      </c>
      <c r="D1796" s="75" t="s">
        <v>1275</v>
      </c>
      <c r="E1796" s="103">
        <v>61.29</v>
      </c>
      <c r="F1796" s="103">
        <v>0</v>
      </c>
      <c r="G1796" s="103">
        <v>0</v>
      </c>
      <c r="H1796" s="103">
        <v>0</v>
      </c>
      <c r="I1796" s="103">
        <v>0</v>
      </c>
      <c r="J1796" s="133">
        <f t="shared" ref="J1796:J1859" si="30">SUM(E1796:I1796)</f>
        <v>61.29</v>
      </c>
      <c r="K1796" s="138" t="str">
        <f>IFERROR(VLOOKUP(C1796,'CEDARS School FRPL'!$C$4:$H$2392, 6, FALSE), "No")</f>
        <v>Yes</v>
      </c>
      <c r="L1796" s="97">
        <f>VLOOKUP($C1796,'CEDARS School FRPL'!$C$4:$G$2348,3,FALSE)</f>
        <v>0.62060000000000004</v>
      </c>
      <c r="N1796" s="170"/>
      <c r="O1796" s="139"/>
    </row>
    <row r="1797" spans="1:15">
      <c r="A1797" s="78" t="s">
        <v>2251</v>
      </c>
      <c r="B1797" s="78" t="s">
        <v>2890</v>
      </c>
      <c r="C1797" s="3">
        <v>5613</v>
      </c>
      <c r="D1797" s="75" t="s">
        <v>3089</v>
      </c>
      <c r="E1797" s="103">
        <v>119.06</v>
      </c>
      <c r="F1797" s="103">
        <v>0</v>
      </c>
      <c r="G1797" s="103">
        <v>0</v>
      </c>
      <c r="H1797" s="103">
        <v>0</v>
      </c>
      <c r="I1797" s="103">
        <v>0</v>
      </c>
      <c r="J1797" s="133">
        <f t="shared" si="30"/>
        <v>119.06</v>
      </c>
      <c r="K1797" s="138" t="str">
        <f>IFERROR(VLOOKUP(C1797,'CEDARS School FRPL'!$C$4:$H$2392, 6, FALSE), "No")</f>
        <v>Yes</v>
      </c>
      <c r="L1797" s="97">
        <f>VLOOKUP($C1797,'CEDARS School FRPL'!$C$4:$G$2348,3,FALSE)</f>
        <v>0.50880000000000003</v>
      </c>
      <c r="N1797" s="170"/>
      <c r="O1797" s="139"/>
    </row>
    <row r="1798" spans="1:15">
      <c r="A1798" s="78" t="s">
        <v>2251</v>
      </c>
      <c r="B1798" s="78" t="s">
        <v>2890</v>
      </c>
      <c r="C1798" s="3">
        <v>4378</v>
      </c>
      <c r="D1798" s="75" t="s">
        <v>149</v>
      </c>
      <c r="E1798" s="103">
        <v>448.15</v>
      </c>
      <c r="F1798" s="103">
        <v>0</v>
      </c>
      <c r="G1798" s="103">
        <v>0</v>
      </c>
      <c r="H1798" s="103">
        <v>0</v>
      </c>
      <c r="I1798" s="103">
        <v>0</v>
      </c>
      <c r="J1798" s="133">
        <f t="shared" si="30"/>
        <v>448.15</v>
      </c>
      <c r="K1798" s="138" t="str">
        <f>IFERROR(VLOOKUP(C1798,'CEDARS School FRPL'!$C$4:$H$2392, 6, FALSE), "No")</f>
        <v>No</v>
      </c>
      <c r="L1798" s="97">
        <f>VLOOKUP($C1798,'CEDARS School FRPL'!$C$4:$G$2348,3,FALSE)</f>
        <v>0.43909999999999999</v>
      </c>
      <c r="N1798" s="170"/>
      <c r="O1798" s="139"/>
    </row>
    <row r="1799" spans="1:15">
      <c r="A1799" s="78" t="s">
        <v>2251</v>
      </c>
      <c r="B1799" s="78" t="s">
        <v>2890</v>
      </c>
      <c r="C1799" s="3">
        <v>2722</v>
      </c>
      <c r="D1799" s="75" t="s">
        <v>148</v>
      </c>
      <c r="E1799" s="103">
        <v>538.59</v>
      </c>
      <c r="F1799" s="103">
        <v>0</v>
      </c>
      <c r="G1799" s="103">
        <v>0</v>
      </c>
      <c r="H1799" s="103">
        <v>0</v>
      </c>
      <c r="I1799" s="103">
        <v>0</v>
      </c>
      <c r="J1799" s="133">
        <f t="shared" si="30"/>
        <v>538.59</v>
      </c>
      <c r="K1799" s="138" t="str">
        <f>IFERROR(VLOOKUP(C1799,'CEDARS School FRPL'!$C$4:$H$2392, 6, FALSE), "No")</f>
        <v>Yes</v>
      </c>
      <c r="L1799" s="97">
        <f>VLOOKUP($C1799,'CEDARS School FRPL'!$C$4:$G$2348,3,FALSE)</f>
        <v>0.56499999999999995</v>
      </c>
      <c r="N1799" s="170"/>
      <c r="O1799" s="139"/>
    </row>
    <row r="1800" spans="1:15">
      <c r="A1800" s="78" t="s">
        <v>2251</v>
      </c>
      <c r="B1800" s="78" t="s">
        <v>2890</v>
      </c>
      <c r="C1800" s="3">
        <v>1708</v>
      </c>
      <c r="D1800" s="75" t="s">
        <v>3090</v>
      </c>
      <c r="E1800" s="103">
        <v>121.58</v>
      </c>
      <c r="F1800" s="103">
        <v>0</v>
      </c>
      <c r="G1800" s="103">
        <v>0</v>
      </c>
      <c r="H1800" s="103">
        <v>0</v>
      </c>
      <c r="I1800" s="103">
        <v>0</v>
      </c>
      <c r="J1800" s="133">
        <f t="shared" si="30"/>
        <v>121.58</v>
      </c>
      <c r="K1800" s="138" t="str">
        <f>IFERROR(VLOOKUP(C1800,'CEDARS School FRPL'!$C$4:$H$2392, 6, FALSE), "No")</f>
        <v>No</v>
      </c>
      <c r="L1800" s="97">
        <f>VLOOKUP($C1800,'CEDARS School FRPL'!$C$4:$G$2348,3,FALSE)</f>
        <v>0.41289999999999999</v>
      </c>
      <c r="N1800" s="170"/>
      <c r="O1800" s="139"/>
    </row>
    <row r="1801" spans="1:15">
      <c r="A1801" s="78" t="s">
        <v>2251</v>
      </c>
      <c r="B1801" s="78" t="s">
        <v>2890</v>
      </c>
      <c r="C1801" s="3">
        <v>4519</v>
      </c>
      <c r="D1801" s="75" t="s">
        <v>150</v>
      </c>
      <c r="E1801" s="103">
        <v>563.47</v>
      </c>
      <c r="F1801" s="103">
        <v>0</v>
      </c>
      <c r="G1801" s="103">
        <v>0</v>
      </c>
      <c r="H1801" s="103">
        <v>0</v>
      </c>
      <c r="I1801" s="103">
        <v>0</v>
      </c>
      <c r="J1801" s="133">
        <f t="shared" si="30"/>
        <v>563.47</v>
      </c>
      <c r="K1801" s="138" t="str">
        <f>IFERROR(VLOOKUP(C1801,'CEDARS School FRPL'!$C$4:$H$2392, 6, FALSE), "No")</f>
        <v>No</v>
      </c>
      <c r="L1801" s="97">
        <f>VLOOKUP($C1801,'CEDARS School FRPL'!$C$4:$G$2348,3,FALSE)</f>
        <v>0.47110000000000002</v>
      </c>
      <c r="N1801" s="170"/>
      <c r="O1801" s="139"/>
    </row>
    <row r="1802" spans="1:15">
      <c r="A1802" s="78" t="s">
        <v>2251</v>
      </c>
      <c r="B1802" s="78" t="s">
        <v>2890</v>
      </c>
      <c r="C1802" s="3">
        <v>2471</v>
      </c>
      <c r="D1802" s="75" t="s">
        <v>147</v>
      </c>
      <c r="E1802" s="103">
        <v>729.77</v>
      </c>
      <c r="F1802" s="103">
        <v>0</v>
      </c>
      <c r="G1802" s="103">
        <v>58.44</v>
      </c>
      <c r="H1802" s="103">
        <v>0</v>
      </c>
      <c r="I1802" s="103">
        <v>0</v>
      </c>
      <c r="J1802" s="133">
        <f t="shared" si="30"/>
        <v>788.21</v>
      </c>
      <c r="K1802" s="138" t="str">
        <f>IFERROR(VLOOKUP(C1802,'CEDARS School FRPL'!$C$4:$H$2392, 6, FALSE), "No")</f>
        <v>No</v>
      </c>
      <c r="L1802" s="97">
        <f>VLOOKUP($C1802,'CEDARS School FRPL'!$C$4:$G$2348,3,FALSE)</f>
        <v>0.43580000000000002</v>
      </c>
      <c r="N1802" s="170"/>
      <c r="O1802" s="139"/>
    </row>
    <row r="1803" spans="1:15">
      <c r="A1803" s="78" t="s">
        <v>2424</v>
      </c>
      <c r="B1803" s="78" t="s">
        <v>2891</v>
      </c>
      <c r="C1803" s="3">
        <v>3725</v>
      </c>
      <c r="D1803" s="75" t="s">
        <v>1508</v>
      </c>
      <c r="E1803" s="103">
        <v>9</v>
      </c>
      <c r="F1803" s="103">
        <v>0.96</v>
      </c>
      <c r="G1803" s="103">
        <v>0</v>
      </c>
      <c r="H1803" s="103">
        <v>0</v>
      </c>
      <c r="I1803" s="103">
        <v>0</v>
      </c>
      <c r="J1803" s="133">
        <f t="shared" si="30"/>
        <v>9.9600000000000009</v>
      </c>
      <c r="K1803" s="138" t="str">
        <f>IFERROR(VLOOKUP(C1803,'CEDARS School FRPL'!$C$4:$H$2392, 6, FALSE), "No")</f>
        <v>No</v>
      </c>
      <c r="L1803" s="97">
        <f>VLOOKUP($C1803,'CEDARS School FRPL'!$C$4:$G$2348,3,FALSE)</f>
        <v>0</v>
      </c>
      <c r="N1803" s="170"/>
      <c r="O1803" s="139"/>
    </row>
    <row r="1804" spans="1:15">
      <c r="A1804" s="78" t="s">
        <v>2386</v>
      </c>
      <c r="B1804" s="78" t="s">
        <v>2892</v>
      </c>
      <c r="C1804" s="3">
        <v>3291</v>
      </c>
      <c r="D1804" s="75" t="s">
        <v>1197</v>
      </c>
      <c r="E1804" s="103">
        <v>509.66</v>
      </c>
      <c r="F1804" s="103">
        <v>0</v>
      </c>
      <c r="G1804" s="103">
        <v>0</v>
      </c>
      <c r="H1804" s="103">
        <v>0</v>
      </c>
      <c r="I1804" s="103">
        <v>0</v>
      </c>
      <c r="J1804" s="133">
        <f t="shared" si="30"/>
        <v>509.66</v>
      </c>
      <c r="K1804" s="138" t="str">
        <f>IFERROR(VLOOKUP(C1804,'CEDARS School FRPL'!$C$4:$H$2392, 6, FALSE), "No")</f>
        <v>Yes</v>
      </c>
      <c r="L1804" s="97">
        <f>VLOOKUP($C1804,'CEDARS School FRPL'!$C$4:$G$2348,3,FALSE)</f>
        <v>0.59240000000000004</v>
      </c>
      <c r="N1804" s="170"/>
      <c r="O1804" s="139"/>
    </row>
    <row r="1805" spans="1:15">
      <c r="A1805" s="78" t="s">
        <v>2386</v>
      </c>
      <c r="B1805" s="78" t="s">
        <v>2892</v>
      </c>
      <c r="C1805" s="3">
        <v>5621</v>
      </c>
      <c r="D1805" s="75" t="s">
        <v>3091</v>
      </c>
      <c r="E1805" s="103">
        <v>79.38</v>
      </c>
      <c r="F1805" s="103">
        <v>0</v>
      </c>
      <c r="G1805" s="103">
        <v>4.9800000000000004</v>
      </c>
      <c r="H1805" s="103">
        <v>0</v>
      </c>
      <c r="I1805" s="103">
        <v>0</v>
      </c>
      <c r="J1805" s="133">
        <f t="shared" si="30"/>
        <v>84.36</v>
      </c>
      <c r="K1805" s="138" t="str">
        <f>IFERROR(VLOOKUP(C1805,'CEDARS School FRPL'!$C$4:$H$2392, 6, FALSE), "No")</f>
        <v>Yes</v>
      </c>
      <c r="L1805" s="97">
        <f>VLOOKUP($C1805,'CEDARS School FRPL'!$C$4:$G$2348,3,FALSE)</f>
        <v>0.51819999999999999</v>
      </c>
      <c r="N1805" s="170"/>
      <c r="O1805" s="139"/>
    </row>
    <row r="1806" spans="1:15">
      <c r="A1806" s="78" t="s">
        <v>2386</v>
      </c>
      <c r="B1806" s="78" t="s">
        <v>2892</v>
      </c>
      <c r="C1806" s="3">
        <v>4288</v>
      </c>
      <c r="D1806" s="75" t="s">
        <v>3092</v>
      </c>
      <c r="E1806" s="103">
        <v>132.16999999999999</v>
      </c>
      <c r="F1806" s="103">
        <v>0</v>
      </c>
      <c r="G1806" s="103">
        <v>18.829999999999998</v>
      </c>
      <c r="H1806" s="103">
        <v>0</v>
      </c>
      <c r="I1806" s="103">
        <v>0</v>
      </c>
      <c r="J1806" s="133">
        <f t="shared" si="30"/>
        <v>151</v>
      </c>
      <c r="K1806" s="138" t="str">
        <f>IFERROR(VLOOKUP(C1806,'CEDARS School FRPL'!$C$4:$H$2392, 6, FALSE), "No")</f>
        <v>Yes</v>
      </c>
      <c r="L1806" s="97">
        <f>VLOOKUP($C1806,'CEDARS School FRPL'!$C$4:$G$2348,3,FALSE)</f>
        <v>0.5988</v>
      </c>
      <c r="N1806" s="170"/>
      <c r="O1806" s="139"/>
    </row>
    <row r="1807" spans="1:15">
      <c r="A1807" s="78" t="s">
        <v>2386</v>
      </c>
      <c r="B1807" s="78" t="s">
        <v>2892</v>
      </c>
      <c r="C1807" s="3">
        <v>2745</v>
      </c>
      <c r="D1807" s="75" t="s">
        <v>1195</v>
      </c>
      <c r="E1807" s="103">
        <v>437.16</v>
      </c>
      <c r="F1807" s="103">
        <v>0</v>
      </c>
      <c r="G1807" s="103">
        <v>0</v>
      </c>
      <c r="H1807" s="103">
        <v>0</v>
      </c>
      <c r="I1807" s="103">
        <v>0</v>
      </c>
      <c r="J1807" s="133">
        <f t="shared" si="30"/>
        <v>437.16</v>
      </c>
      <c r="K1807" s="138" t="str">
        <f>IFERROR(VLOOKUP(C1807,'CEDARS School FRPL'!$C$4:$H$2392, 6, FALSE), "No")</f>
        <v>Yes</v>
      </c>
      <c r="L1807" s="97">
        <f>VLOOKUP($C1807,'CEDARS School FRPL'!$C$4:$G$2348,3,FALSE)</f>
        <v>0.78220000000000001</v>
      </c>
      <c r="N1807" s="170"/>
      <c r="O1807" s="139"/>
    </row>
    <row r="1808" spans="1:15">
      <c r="A1808" s="78" t="s">
        <v>2386</v>
      </c>
      <c r="B1808" s="78" t="s">
        <v>2892</v>
      </c>
      <c r="C1808" s="3">
        <v>3292</v>
      </c>
      <c r="D1808" s="75" t="s">
        <v>414</v>
      </c>
      <c r="E1808" s="103">
        <v>530.86</v>
      </c>
      <c r="F1808" s="103">
        <v>0</v>
      </c>
      <c r="G1808" s="103">
        <v>0</v>
      </c>
      <c r="H1808" s="103">
        <v>0</v>
      </c>
      <c r="I1808" s="103">
        <v>0</v>
      </c>
      <c r="J1808" s="133">
        <f t="shared" si="30"/>
        <v>530.86</v>
      </c>
      <c r="K1808" s="138" t="str">
        <f>IFERROR(VLOOKUP(C1808,'CEDARS School FRPL'!$C$4:$H$2392, 6, FALSE), "No")</f>
        <v>Yes</v>
      </c>
      <c r="L1808" s="97">
        <f>VLOOKUP($C1808,'CEDARS School FRPL'!$C$4:$G$2348,3,FALSE)</f>
        <v>0.6401</v>
      </c>
      <c r="N1808" s="170"/>
      <c r="O1808" s="139"/>
    </row>
    <row r="1809" spans="1:15">
      <c r="A1809" s="78" t="s">
        <v>2386</v>
      </c>
      <c r="B1809" s="78" t="s">
        <v>2892</v>
      </c>
      <c r="C1809" s="3">
        <v>4363</v>
      </c>
      <c r="D1809" s="75" t="s">
        <v>1198</v>
      </c>
      <c r="E1809" s="103">
        <v>546.9</v>
      </c>
      <c r="F1809" s="103">
        <v>0</v>
      </c>
      <c r="G1809" s="103">
        <v>0</v>
      </c>
      <c r="H1809" s="103">
        <v>0</v>
      </c>
      <c r="I1809" s="103">
        <v>0</v>
      </c>
      <c r="J1809" s="133">
        <f t="shared" si="30"/>
        <v>546.9</v>
      </c>
      <c r="K1809" s="138" t="str">
        <f>IFERROR(VLOOKUP(C1809,'CEDARS School FRPL'!$C$4:$H$2392, 6, FALSE), "No")</f>
        <v>Yes</v>
      </c>
      <c r="L1809" s="97">
        <f>VLOOKUP($C1809,'CEDARS School FRPL'!$C$4:$G$2348,3,FALSE)</f>
        <v>0.6774</v>
      </c>
      <c r="N1809" s="170"/>
      <c r="O1809" s="139"/>
    </row>
    <row r="1810" spans="1:15">
      <c r="A1810" s="78" t="s">
        <v>2386</v>
      </c>
      <c r="B1810" s="78" t="s">
        <v>2892</v>
      </c>
      <c r="C1810" s="3">
        <v>4586</v>
      </c>
      <c r="D1810" s="75" t="s">
        <v>806</v>
      </c>
      <c r="E1810" s="103">
        <v>596.4</v>
      </c>
      <c r="F1810" s="103">
        <v>0</v>
      </c>
      <c r="G1810" s="103">
        <v>0</v>
      </c>
      <c r="H1810" s="103">
        <v>0</v>
      </c>
      <c r="I1810" s="103">
        <v>0</v>
      </c>
      <c r="J1810" s="133">
        <f t="shared" si="30"/>
        <v>596.4</v>
      </c>
      <c r="K1810" s="138" t="str">
        <f>IFERROR(VLOOKUP(C1810,'CEDARS School FRPL'!$C$4:$H$2392, 6, FALSE), "No")</f>
        <v>Yes</v>
      </c>
      <c r="L1810" s="97">
        <f>VLOOKUP($C1810,'CEDARS School FRPL'!$C$4:$G$2348,3,FALSE)</f>
        <v>0.71509999999999996</v>
      </c>
      <c r="N1810" s="170"/>
      <c r="O1810" s="139"/>
    </row>
    <row r="1811" spans="1:15">
      <c r="A1811" s="78" t="s">
        <v>2386</v>
      </c>
      <c r="B1811" s="78" t="s">
        <v>2892</v>
      </c>
      <c r="C1811" s="3">
        <v>3241</v>
      </c>
      <c r="D1811" s="75" t="s">
        <v>1196</v>
      </c>
      <c r="E1811" s="103">
        <v>1356.82</v>
      </c>
      <c r="F1811" s="103">
        <v>0</v>
      </c>
      <c r="G1811" s="103">
        <v>109.13</v>
      </c>
      <c r="H1811" s="103">
        <v>0</v>
      </c>
      <c r="I1811" s="103">
        <v>0</v>
      </c>
      <c r="J1811" s="133">
        <f t="shared" si="30"/>
        <v>1465.9499999999998</v>
      </c>
      <c r="K1811" s="138" t="str">
        <f>IFERROR(VLOOKUP(C1811,'CEDARS School FRPL'!$C$4:$H$2392, 6, FALSE), "No")</f>
        <v>Yes</v>
      </c>
      <c r="L1811" s="97">
        <f>VLOOKUP($C1811,'CEDARS School FRPL'!$C$4:$G$2348,3,FALSE)</f>
        <v>0.55869999999999997</v>
      </c>
      <c r="N1811" s="170"/>
      <c r="O1811" s="139"/>
    </row>
    <row r="1812" spans="1:15">
      <c r="A1812" t="s">
        <v>2386</v>
      </c>
      <c r="B1812" s="78" t="s">
        <v>2892</v>
      </c>
      <c r="C1812" s="3">
        <v>5548</v>
      </c>
      <c r="D1812" s="75" t="s">
        <v>2985</v>
      </c>
      <c r="E1812" s="103">
        <v>0</v>
      </c>
      <c r="F1812" s="103">
        <v>0</v>
      </c>
      <c r="G1812" s="103">
        <v>0</v>
      </c>
      <c r="H1812" s="103">
        <v>90.4</v>
      </c>
      <c r="I1812" s="103">
        <v>0</v>
      </c>
      <c r="J1812" s="133">
        <f t="shared" si="30"/>
        <v>90.4</v>
      </c>
      <c r="K1812" s="138" t="str">
        <f>IFERROR(VLOOKUP(C1812,'CEDARS School FRPL'!$C$4:$H$2392, 6, FALSE), "No")</f>
        <v>No</v>
      </c>
      <c r="L1812" s="97">
        <f>VLOOKUP($C1812,'CEDARS School FRPL'!$C$4:$G$2348,3,FALSE)</f>
        <v>0.43380000000000002</v>
      </c>
      <c r="N1812" s="170"/>
      <c r="O1812" s="139"/>
    </row>
    <row r="1813" spans="1:15">
      <c r="A1813" s="78" t="s">
        <v>2334</v>
      </c>
      <c r="B1813" s="78" t="s">
        <v>2893</v>
      </c>
      <c r="C1813" s="3">
        <v>3674</v>
      </c>
      <c r="D1813" s="75" t="s">
        <v>877</v>
      </c>
      <c r="E1813" s="103">
        <v>997.44</v>
      </c>
      <c r="F1813" s="103">
        <v>0</v>
      </c>
      <c r="G1813" s="103">
        <v>0</v>
      </c>
      <c r="H1813" s="103">
        <v>0</v>
      </c>
      <c r="I1813" s="103">
        <v>0</v>
      </c>
      <c r="J1813" s="133">
        <f t="shared" si="30"/>
        <v>997.44</v>
      </c>
      <c r="K1813" s="138" t="str">
        <f>IFERROR(VLOOKUP(C1813,'CEDARS School FRPL'!$C$4:$H$2392, 6, FALSE), "No")</f>
        <v>No</v>
      </c>
      <c r="L1813" s="97">
        <f>VLOOKUP($C1813,'CEDARS School FRPL'!$C$4:$G$2348,3,FALSE)</f>
        <v>0.26700000000000002</v>
      </c>
      <c r="N1813" s="170"/>
      <c r="O1813" s="139"/>
    </row>
    <row r="1814" spans="1:15">
      <c r="A1814" s="78" t="s">
        <v>2334</v>
      </c>
      <c r="B1814" s="78" t="s">
        <v>2893</v>
      </c>
      <c r="C1814" s="3">
        <v>2990</v>
      </c>
      <c r="D1814" s="75" t="s">
        <v>869</v>
      </c>
      <c r="E1814" s="103">
        <v>467.81</v>
      </c>
      <c r="F1814" s="103">
        <v>0</v>
      </c>
      <c r="G1814" s="103">
        <v>0</v>
      </c>
      <c r="H1814" s="103">
        <v>0</v>
      </c>
      <c r="I1814" s="103">
        <v>0</v>
      </c>
      <c r="J1814" s="133">
        <f t="shared" si="30"/>
        <v>467.81</v>
      </c>
      <c r="K1814" s="138" t="str">
        <f>IFERROR(VLOOKUP(C1814,'CEDARS School FRPL'!$C$4:$H$2392, 6, FALSE), "No")</f>
        <v>No</v>
      </c>
      <c r="L1814" s="97">
        <f>VLOOKUP($C1814,'CEDARS School FRPL'!$C$4:$G$2348,3,FALSE)</f>
        <v>0.32179999999999997</v>
      </c>
      <c r="N1814" s="170"/>
      <c r="O1814" s="139"/>
    </row>
    <row r="1815" spans="1:15">
      <c r="A1815" s="75" t="s">
        <v>2334</v>
      </c>
      <c r="B1815" s="78" t="s">
        <v>2893</v>
      </c>
      <c r="C1815" s="3">
        <v>3230</v>
      </c>
      <c r="D1815" s="75" t="s">
        <v>871</v>
      </c>
      <c r="E1815" s="103">
        <v>359.28</v>
      </c>
      <c r="F1815" s="103">
        <v>0</v>
      </c>
      <c r="G1815" s="103">
        <v>0</v>
      </c>
      <c r="H1815" s="103">
        <v>0</v>
      </c>
      <c r="I1815" s="103">
        <v>0</v>
      </c>
      <c r="J1815" s="133">
        <f t="shared" si="30"/>
        <v>359.28</v>
      </c>
      <c r="K1815" s="138" t="str">
        <f>IFERROR(VLOOKUP(C1815,'CEDARS School FRPL'!$C$4:$H$2392, 6, FALSE), "No")</f>
        <v>No</v>
      </c>
      <c r="L1815" s="97">
        <f>VLOOKUP($C1815,'CEDARS School FRPL'!$C$4:$G$2348,3,FALSE)</f>
        <v>0.189</v>
      </c>
      <c r="N1815" s="170"/>
      <c r="O1815" s="139"/>
    </row>
    <row r="1816" spans="1:15">
      <c r="A1816" s="78" t="s">
        <v>2334</v>
      </c>
      <c r="B1816" s="78" t="s">
        <v>2893</v>
      </c>
      <c r="C1816" s="3">
        <v>1942</v>
      </c>
      <c r="D1816" s="75" t="s">
        <v>866</v>
      </c>
      <c r="E1816" s="103">
        <v>180.23</v>
      </c>
      <c r="F1816" s="103">
        <v>0</v>
      </c>
      <c r="G1816" s="103">
        <v>0</v>
      </c>
      <c r="H1816" s="103">
        <v>0</v>
      </c>
      <c r="I1816" s="103">
        <v>0</v>
      </c>
      <c r="J1816" s="133">
        <f t="shared" si="30"/>
        <v>180.23</v>
      </c>
      <c r="K1816" s="138" t="str">
        <f>IFERROR(VLOOKUP(C1816,'CEDARS School FRPL'!$C$4:$H$2392, 6, FALSE), "No")</f>
        <v>No</v>
      </c>
      <c r="L1816" s="97">
        <f>VLOOKUP($C1816,'CEDARS School FRPL'!$C$4:$G$2348,3,FALSE)</f>
        <v>0.17319999999999999</v>
      </c>
      <c r="N1816" s="170"/>
      <c r="O1816" s="139"/>
    </row>
    <row r="1817" spans="1:15">
      <c r="A1817" s="78" t="s">
        <v>2334</v>
      </c>
      <c r="B1817" s="78" t="s">
        <v>2893</v>
      </c>
      <c r="C1817" s="3">
        <v>3104</v>
      </c>
      <c r="D1817" s="75" t="s">
        <v>870</v>
      </c>
      <c r="E1817" s="103">
        <v>399.48</v>
      </c>
      <c r="F1817" s="103">
        <v>0</v>
      </c>
      <c r="G1817" s="103">
        <v>0</v>
      </c>
      <c r="H1817" s="103">
        <v>0</v>
      </c>
      <c r="I1817" s="103">
        <v>0</v>
      </c>
      <c r="J1817" s="133">
        <f t="shared" si="30"/>
        <v>399.48</v>
      </c>
      <c r="K1817" s="138" t="str">
        <f>IFERROR(VLOOKUP(C1817,'CEDARS School FRPL'!$C$4:$H$2392, 6, FALSE), "No")</f>
        <v>No</v>
      </c>
      <c r="L1817" s="97">
        <f>VLOOKUP($C1817,'CEDARS School FRPL'!$C$4:$G$2348,3,FALSE)</f>
        <v>0.38369999999999999</v>
      </c>
      <c r="N1817" s="170"/>
      <c r="O1817" s="139"/>
    </row>
    <row r="1818" spans="1:15">
      <c r="A1818" t="s">
        <v>2334</v>
      </c>
      <c r="B1818" s="78" t="s">
        <v>2893</v>
      </c>
      <c r="C1818" s="3">
        <v>5593</v>
      </c>
      <c r="D1818" s="75" t="s">
        <v>3278</v>
      </c>
      <c r="E1818" s="103">
        <v>0</v>
      </c>
      <c r="F1818" s="103">
        <v>0</v>
      </c>
      <c r="G1818" s="103">
        <v>0</v>
      </c>
      <c r="H1818" s="103">
        <v>0</v>
      </c>
      <c r="I1818" s="103">
        <v>0</v>
      </c>
      <c r="J1818" s="133">
        <f t="shared" si="30"/>
        <v>0</v>
      </c>
      <c r="K1818" s="138" t="str">
        <f>IFERROR(VLOOKUP(C1818,'CEDARS School FRPL'!$C$4:$H$2392, 6, FALSE), "No")</f>
        <v>No</v>
      </c>
      <c r="L1818" s="97">
        <f>VLOOKUP($C1818,'CEDARS School FRPL'!$C$4:$G$2348,3,FALSE)</f>
        <v>0</v>
      </c>
      <c r="N1818" s="170"/>
      <c r="O1818" s="139"/>
    </row>
    <row r="1819" spans="1:15">
      <c r="A1819" s="78" t="s">
        <v>2334</v>
      </c>
      <c r="B1819" s="78" t="s">
        <v>2893</v>
      </c>
      <c r="C1819" s="3">
        <v>1667</v>
      </c>
      <c r="D1819" s="75" t="s">
        <v>864</v>
      </c>
      <c r="E1819" s="103">
        <v>10.4</v>
      </c>
      <c r="F1819" s="103">
        <v>0</v>
      </c>
      <c r="G1819" s="103">
        <v>0</v>
      </c>
      <c r="H1819" s="103">
        <v>0</v>
      </c>
      <c r="I1819" s="103">
        <v>0</v>
      </c>
      <c r="J1819" s="133">
        <f t="shared" si="30"/>
        <v>10.4</v>
      </c>
      <c r="K1819" s="138" t="str">
        <f>IFERROR(VLOOKUP(C1819,'CEDARS School FRPL'!$C$4:$H$2392, 6, FALSE), "No")</f>
        <v>No</v>
      </c>
      <c r="L1819" s="97">
        <f>VLOOKUP($C1819,'CEDARS School FRPL'!$C$4:$G$2348,3,FALSE)</f>
        <v>0.2581</v>
      </c>
      <c r="N1819" s="170"/>
      <c r="O1819" s="139"/>
    </row>
    <row r="1820" spans="1:15">
      <c r="A1820" s="78" t="s">
        <v>2334</v>
      </c>
      <c r="B1820" s="78" t="s">
        <v>2893</v>
      </c>
      <c r="C1820" s="3">
        <v>3231</v>
      </c>
      <c r="D1820" s="75" t="s">
        <v>872</v>
      </c>
      <c r="E1820" s="103">
        <v>330.03</v>
      </c>
      <c r="F1820" s="103">
        <v>0</v>
      </c>
      <c r="G1820" s="103">
        <v>0</v>
      </c>
      <c r="H1820" s="103">
        <v>0</v>
      </c>
      <c r="I1820" s="103">
        <v>0</v>
      </c>
      <c r="J1820" s="133">
        <f t="shared" si="30"/>
        <v>330.03</v>
      </c>
      <c r="K1820" s="138" t="str">
        <f>IFERROR(VLOOKUP(C1820,'CEDARS School FRPL'!$C$4:$H$2392, 6, FALSE), "No")</f>
        <v>No</v>
      </c>
      <c r="L1820" s="97">
        <f>VLOOKUP($C1820,'CEDARS School FRPL'!$C$4:$G$2348,3,FALSE)</f>
        <v>0.154</v>
      </c>
      <c r="N1820" s="170"/>
      <c r="O1820" s="139"/>
    </row>
    <row r="1821" spans="1:15">
      <c r="A1821" s="78" t="s">
        <v>2334</v>
      </c>
      <c r="B1821" s="78" t="s">
        <v>2893</v>
      </c>
      <c r="C1821" s="3">
        <v>1771</v>
      </c>
      <c r="D1821" s="75" t="s">
        <v>865</v>
      </c>
      <c r="E1821" s="103">
        <v>122.76</v>
      </c>
      <c r="F1821" s="103">
        <v>0</v>
      </c>
      <c r="G1821" s="103">
        <v>0</v>
      </c>
      <c r="H1821" s="103">
        <v>0</v>
      </c>
      <c r="I1821" s="103">
        <v>0</v>
      </c>
      <c r="J1821" s="133">
        <f t="shared" si="30"/>
        <v>122.76</v>
      </c>
      <c r="K1821" s="138" t="str">
        <f>IFERROR(VLOOKUP(C1821,'CEDARS School FRPL'!$C$4:$H$2392, 6, FALSE), "No")</f>
        <v>No</v>
      </c>
      <c r="L1821" s="97">
        <f>VLOOKUP($C1821,'CEDARS School FRPL'!$C$4:$G$2348,3,FALSE)</f>
        <v>9.9299999999999999E-2</v>
      </c>
      <c r="N1821" s="170"/>
      <c r="O1821" s="139"/>
    </row>
    <row r="1822" spans="1:15">
      <c r="A1822" s="78" t="s">
        <v>2334</v>
      </c>
      <c r="B1822" s="78" t="s">
        <v>2893</v>
      </c>
      <c r="C1822" s="3">
        <v>3387</v>
      </c>
      <c r="D1822" s="75" t="s">
        <v>874</v>
      </c>
      <c r="E1822" s="103">
        <v>1003.43</v>
      </c>
      <c r="F1822" s="103">
        <v>0</v>
      </c>
      <c r="G1822" s="103">
        <v>0</v>
      </c>
      <c r="H1822" s="103">
        <v>0</v>
      </c>
      <c r="I1822" s="103">
        <v>0</v>
      </c>
      <c r="J1822" s="133">
        <f t="shared" si="30"/>
        <v>1003.43</v>
      </c>
      <c r="K1822" s="138" t="str">
        <f>IFERROR(VLOOKUP(C1822,'CEDARS School FRPL'!$C$4:$H$2392, 6, FALSE), "No")</f>
        <v>No</v>
      </c>
      <c r="L1822" s="97">
        <f>VLOOKUP($C1822,'CEDARS School FRPL'!$C$4:$G$2348,3,FALSE)</f>
        <v>0.30990000000000001</v>
      </c>
      <c r="N1822" s="170"/>
      <c r="O1822" s="139"/>
    </row>
    <row r="1823" spans="1:15">
      <c r="A1823" s="78" t="s">
        <v>2334</v>
      </c>
      <c r="B1823" s="78" t="s">
        <v>2893</v>
      </c>
      <c r="C1823" s="3">
        <v>2185</v>
      </c>
      <c r="D1823" s="75" t="s">
        <v>867</v>
      </c>
      <c r="E1823" s="103">
        <v>392.02</v>
      </c>
      <c r="F1823" s="103">
        <v>0</v>
      </c>
      <c r="G1823" s="103">
        <v>0</v>
      </c>
      <c r="H1823" s="103">
        <v>0</v>
      </c>
      <c r="I1823" s="103">
        <v>0</v>
      </c>
      <c r="J1823" s="133">
        <f t="shared" si="30"/>
        <v>392.02</v>
      </c>
      <c r="K1823" s="138" t="str">
        <f>IFERROR(VLOOKUP(C1823,'CEDARS School FRPL'!$C$4:$H$2392, 6, FALSE), "No")</f>
        <v>No</v>
      </c>
      <c r="L1823" s="97">
        <f>VLOOKUP($C1823,'CEDARS School FRPL'!$C$4:$G$2348,3,FALSE)</f>
        <v>0.254</v>
      </c>
      <c r="N1823" s="170"/>
      <c r="O1823" s="139"/>
    </row>
    <row r="1824" spans="1:15">
      <c r="A1824" s="78" t="s">
        <v>2334</v>
      </c>
      <c r="B1824" s="78" t="s">
        <v>2893</v>
      </c>
      <c r="C1824" s="3">
        <v>3527</v>
      </c>
      <c r="D1824" s="75" t="s">
        <v>876</v>
      </c>
      <c r="E1824" s="103">
        <v>463.28</v>
      </c>
      <c r="F1824" s="103">
        <v>0</v>
      </c>
      <c r="G1824" s="103">
        <v>0</v>
      </c>
      <c r="H1824" s="103">
        <v>0</v>
      </c>
      <c r="I1824" s="103">
        <v>0</v>
      </c>
      <c r="J1824" s="133">
        <f t="shared" si="30"/>
        <v>463.28</v>
      </c>
      <c r="K1824" s="138" t="str">
        <f>IFERROR(VLOOKUP(C1824,'CEDARS School FRPL'!$C$4:$H$2392, 6, FALSE), "No")</f>
        <v>No</v>
      </c>
      <c r="L1824" s="97">
        <f>VLOOKUP($C1824,'CEDARS School FRPL'!$C$4:$G$2348,3,FALSE)</f>
        <v>0.14960000000000001</v>
      </c>
      <c r="N1824" s="170"/>
      <c r="O1824" s="139"/>
    </row>
    <row r="1825" spans="1:15">
      <c r="A1825" s="78" t="s">
        <v>2334</v>
      </c>
      <c r="B1825" s="78" t="s">
        <v>2893</v>
      </c>
      <c r="C1825" s="3">
        <v>3958</v>
      </c>
      <c r="D1825" s="75" t="s">
        <v>879</v>
      </c>
      <c r="E1825" s="103">
        <v>518.19000000000005</v>
      </c>
      <c r="F1825" s="103">
        <v>0</v>
      </c>
      <c r="G1825" s="103">
        <v>0</v>
      </c>
      <c r="H1825" s="103">
        <v>0</v>
      </c>
      <c r="I1825" s="103">
        <v>0</v>
      </c>
      <c r="J1825" s="133">
        <f t="shared" si="30"/>
        <v>518.19000000000005</v>
      </c>
      <c r="K1825" s="138" t="str">
        <f>IFERROR(VLOOKUP(C1825,'CEDARS School FRPL'!$C$4:$H$2392, 6, FALSE), "No")</f>
        <v>No</v>
      </c>
      <c r="L1825" s="97">
        <f>VLOOKUP($C1825,'CEDARS School FRPL'!$C$4:$G$2348,3,FALSE)</f>
        <v>0.33129999999999998</v>
      </c>
      <c r="N1825" s="170"/>
      <c r="O1825" s="139"/>
    </row>
    <row r="1826" spans="1:15">
      <c r="A1826" s="78" t="s">
        <v>2334</v>
      </c>
      <c r="B1826" s="78" t="s">
        <v>2893</v>
      </c>
      <c r="C1826" s="3">
        <v>3489</v>
      </c>
      <c r="D1826" s="75" t="s">
        <v>875</v>
      </c>
      <c r="E1826" s="103">
        <v>408.04</v>
      </c>
      <c r="F1826" s="103">
        <v>0</v>
      </c>
      <c r="G1826" s="103">
        <v>0</v>
      </c>
      <c r="H1826" s="103">
        <v>0</v>
      </c>
      <c r="I1826" s="103">
        <v>0</v>
      </c>
      <c r="J1826" s="133">
        <f t="shared" si="30"/>
        <v>408.04</v>
      </c>
      <c r="K1826" s="138" t="str">
        <f>IFERROR(VLOOKUP(C1826,'CEDARS School FRPL'!$C$4:$H$2392, 6, FALSE), "No")</f>
        <v>No</v>
      </c>
      <c r="L1826" s="97">
        <f>VLOOKUP($C1826,'CEDARS School FRPL'!$C$4:$G$2348,3,FALSE)</f>
        <v>0.34820000000000001</v>
      </c>
      <c r="N1826" s="170"/>
      <c r="O1826" s="139"/>
    </row>
    <row r="1827" spans="1:15">
      <c r="A1827" s="78" t="s">
        <v>2334</v>
      </c>
      <c r="B1827" s="78" t="s">
        <v>2893</v>
      </c>
      <c r="C1827" s="3">
        <v>2703</v>
      </c>
      <c r="D1827" s="75" t="s">
        <v>868</v>
      </c>
      <c r="E1827" s="103">
        <v>448.42</v>
      </c>
      <c r="F1827" s="103">
        <v>0</v>
      </c>
      <c r="G1827" s="103">
        <v>0</v>
      </c>
      <c r="H1827" s="103">
        <v>0</v>
      </c>
      <c r="I1827" s="103">
        <v>0</v>
      </c>
      <c r="J1827" s="133">
        <f t="shared" si="30"/>
        <v>448.42</v>
      </c>
      <c r="K1827" s="138" t="str">
        <f>IFERROR(VLOOKUP(C1827,'CEDARS School FRPL'!$C$4:$H$2392, 6, FALSE), "No")</f>
        <v>No</v>
      </c>
      <c r="L1827" s="97">
        <f>VLOOKUP($C1827,'CEDARS School FRPL'!$C$4:$G$2348,3,FALSE)</f>
        <v>0.38179999999999997</v>
      </c>
      <c r="N1827" s="170"/>
      <c r="O1827" s="139"/>
    </row>
    <row r="1828" spans="1:15">
      <c r="A1828" s="78" t="s">
        <v>2334</v>
      </c>
      <c r="B1828" s="78" t="s">
        <v>2893</v>
      </c>
      <c r="C1828" s="3">
        <v>3343</v>
      </c>
      <c r="D1828" s="75" t="s">
        <v>873</v>
      </c>
      <c r="E1828" s="103">
        <v>1415.11</v>
      </c>
      <c r="F1828" s="103">
        <v>0</v>
      </c>
      <c r="G1828" s="103">
        <v>77.569999999999993</v>
      </c>
      <c r="H1828" s="103">
        <v>0</v>
      </c>
      <c r="I1828" s="103">
        <v>0</v>
      </c>
      <c r="J1828" s="133">
        <f t="shared" si="30"/>
        <v>1492.6799999999998</v>
      </c>
      <c r="K1828" s="138" t="str">
        <f>IFERROR(VLOOKUP(C1828,'CEDARS School FRPL'!$C$4:$H$2392, 6, FALSE), "No")</f>
        <v>No</v>
      </c>
      <c r="L1828" s="97">
        <f>VLOOKUP($C1828,'CEDARS School FRPL'!$C$4:$G$2348,3,FALSE)</f>
        <v>0.29170000000000001</v>
      </c>
      <c r="N1828" s="170"/>
      <c r="O1828" s="139"/>
    </row>
    <row r="1829" spans="1:15">
      <c r="A1829" s="78" t="s">
        <v>2334</v>
      </c>
      <c r="B1829" s="78" t="s">
        <v>2893</v>
      </c>
      <c r="C1829" s="3">
        <v>3921</v>
      </c>
      <c r="D1829" s="75" t="s">
        <v>878</v>
      </c>
      <c r="E1829" s="103">
        <v>1420.94</v>
      </c>
      <c r="F1829" s="103">
        <v>0</v>
      </c>
      <c r="G1829" s="103">
        <v>144.4</v>
      </c>
      <c r="H1829" s="103">
        <v>0</v>
      </c>
      <c r="I1829" s="103">
        <v>0</v>
      </c>
      <c r="J1829" s="133">
        <f t="shared" si="30"/>
        <v>1565.3400000000001</v>
      </c>
      <c r="K1829" s="138" t="str">
        <f>IFERROR(VLOOKUP(C1829,'CEDARS School FRPL'!$C$4:$H$2392, 6, FALSE), "No")</f>
        <v>No</v>
      </c>
      <c r="L1829" s="97">
        <f>VLOOKUP($C1829,'CEDARS School FRPL'!$C$4:$G$2348,3,FALSE)</f>
        <v>0.27479999999999999</v>
      </c>
      <c r="N1829" s="170"/>
      <c r="O1829" s="139"/>
    </row>
    <row r="1830" spans="1:15">
      <c r="A1830" s="78" t="s">
        <v>2435</v>
      </c>
      <c r="B1830" s="78" t="s">
        <v>2894</v>
      </c>
      <c r="C1830" s="3">
        <v>3405</v>
      </c>
      <c r="D1830" s="75" t="s">
        <v>1566</v>
      </c>
      <c r="E1830" s="103">
        <v>75.14</v>
      </c>
      <c r="F1830" s="103">
        <v>5.77</v>
      </c>
      <c r="G1830" s="103">
        <v>0</v>
      </c>
      <c r="H1830" s="103">
        <v>0</v>
      </c>
      <c r="I1830" s="103">
        <v>0</v>
      </c>
      <c r="J1830" s="133">
        <f t="shared" si="30"/>
        <v>80.91</v>
      </c>
      <c r="K1830" s="138" t="str">
        <f>IFERROR(VLOOKUP(C1830,'CEDARS School FRPL'!$C$4:$H$2392, 6, FALSE), "No")</f>
        <v>Yes</v>
      </c>
      <c r="L1830" s="97">
        <f>VLOOKUP($C1830,'CEDARS School FRPL'!$C$4:$G$2348,3,FALSE)</f>
        <v>0.41909999999999997</v>
      </c>
      <c r="N1830" s="170"/>
      <c r="O1830" s="139"/>
    </row>
    <row r="1831" spans="1:15">
      <c r="A1831" s="78" t="s">
        <v>2326</v>
      </c>
      <c r="B1831" s="78" t="s">
        <v>2895</v>
      </c>
      <c r="C1831" s="3">
        <v>2512</v>
      </c>
      <c r="D1831" s="75" t="s">
        <v>756</v>
      </c>
      <c r="E1831" s="103">
        <v>31.29</v>
      </c>
      <c r="F1831" s="103">
        <v>0</v>
      </c>
      <c r="G1831" s="103">
        <v>0</v>
      </c>
      <c r="H1831" s="103">
        <v>0</v>
      </c>
      <c r="I1831" s="103">
        <v>0</v>
      </c>
      <c r="J1831" s="133">
        <f t="shared" si="30"/>
        <v>31.29</v>
      </c>
      <c r="K1831" s="138" t="str">
        <f>IFERROR(VLOOKUP(C1831,'CEDARS School FRPL'!$C$4:$H$2392, 6, FALSE), "No")</f>
        <v>Yes</v>
      </c>
      <c r="L1831" s="97">
        <f>VLOOKUP($C1831,'CEDARS School FRPL'!$C$4:$G$2348,3,FALSE)</f>
        <v>0.71850000000000003</v>
      </c>
      <c r="N1831" s="170"/>
      <c r="O1831" s="139"/>
    </row>
    <row r="1832" spans="1:15">
      <c r="A1832" s="78" t="s">
        <v>2326</v>
      </c>
      <c r="B1832" s="78" t="s">
        <v>2895</v>
      </c>
      <c r="C1832" s="3">
        <v>2513</v>
      </c>
      <c r="D1832" s="75" t="s">
        <v>757</v>
      </c>
      <c r="E1832" s="103">
        <v>11.91</v>
      </c>
      <c r="F1832" s="103">
        <v>0</v>
      </c>
      <c r="G1832" s="103">
        <v>0</v>
      </c>
      <c r="H1832" s="103">
        <v>0</v>
      </c>
      <c r="I1832" s="103">
        <v>0</v>
      </c>
      <c r="J1832" s="133">
        <f t="shared" si="30"/>
        <v>11.91</v>
      </c>
      <c r="K1832" s="138" t="str">
        <f>IFERROR(VLOOKUP(C1832,'CEDARS School FRPL'!$C$4:$H$2392, 6, FALSE), "No")</f>
        <v>Yes</v>
      </c>
      <c r="L1832" s="97">
        <f>VLOOKUP($C1832,'CEDARS School FRPL'!$C$4:$G$2348,3,FALSE)</f>
        <v>0.4718</v>
      </c>
      <c r="N1832" s="170"/>
      <c r="O1832" s="139"/>
    </row>
    <row r="1833" spans="1:15">
      <c r="A1833" s="78" t="s">
        <v>2447</v>
      </c>
      <c r="B1833" s="78" t="s">
        <v>2896</v>
      </c>
      <c r="C1833" s="3">
        <v>4265</v>
      </c>
      <c r="D1833" s="75" t="s">
        <v>1712</v>
      </c>
      <c r="E1833" s="103">
        <v>156.6</v>
      </c>
      <c r="F1833" s="103">
        <v>0</v>
      </c>
      <c r="G1833" s="103">
        <v>1.56</v>
      </c>
      <c r="H1833" s="103">
        <v>0</v>
      </c>
      <c r="I1833" s="103">
        <v>0</v>
      </c>
      <c r="J1833" s="133">
        <f t="shared" si="30"/>
        <v>158.16</v>
      </c>
      <c r="K1833" s="138" t="str">
        <f>IFERROR(VLOOKUP(C1833,'CEDARS School FRPL'!$C$4:$H$2392, 6, FALSE), "No")</f>
        <v>No</v>
      </c>
      <c r="L1833" s="97">
        <f>VLOOKUP($C1833,'CEDARS School FRPL'!$C$4:$G$2348,3,FALSE)</f>
        <v>0.37469999999999998</v>
      </c>
      <c r="N1833" s="170"/>
      <c r="O1833" s="139"/>
    </row>
    <row r="1834" spans="1:15">
      <c r="A1834" s="78" t="s">
        <v>2447</v>
      </c>
      <c r="B1834" s="78" t="s">
        <v>2896</v>
      </c>
      <c r="C1834" s="3">
        <v>4366</v>
      </c>
      <c r="D1834" s="75" t="s">
        <v>790</v>
      </c>
      <c r="E1834" s="103">
        <v>370.87</v>
      </c>
      <c r="F1834" s="103">
        <v>0</v>
      </c>
      <c r="G1834" s="103">
        <v>0</v>
      </c>
      <c r="H1834" s="103">
        <v>0</v>
      </c>
      <c r="I1834" s="103">
        <v>0</v>
      </c>
      <c r="J1834" s="133">
        <f t="shared" si="30"/>
        <v>370.87</v>
      </c>
      <c r="K1834" s="138" t="str">
        <f>IFERROR(VLOOKUP(C1834,'CEDARS School FRPL'!$C$4:$H$2392, 6, FALSE), "No")</f>
        <v>No</v>
      </c>
      <c r="L1834" s="97">
        <f>VLOOKUP($C1834,'CEDARS School FRPL'!$C$4:$G$2348,3,FALSE)</f>
        <v>0.2208</v>
      </c>
      <c r="N1834" s="170"/>
      <c r="O1834" s="139"/>
    </row>
    <row r="1835" spans="1:15">
      <c r="A1835" s="78" t="s">
        <v>2447</v>
      </c>
      <c r="B1835" s="78" t="s">
        <v>2896</v>
      </c>
      <c r="C1835" s="3">
        <v>3305</v>
      </c>
      <c r="D1835" s="75" t="s">
        <v>1706</v>
      </c>
      <c r="E1835" s="103">
        <v>434.97</v>
      </c>
      <c r="F1835" s="103">
        <v>0</v>
      </c>
      <c r="G1835" s="103">
        <v>0</v>
      </c>
      <c r="H1835" s="103">
        <v>0</v>
      </c>
      <c r="I1835" s="103">
        <v>0</v>
      </c>
      <c r="J1835" s="133">
        <f t="shared" si="30"/>
        <v>434.97</v>
      </c>
      <c r="K1835" s="138" t="str">
        <f>IFERROR(VLOOKUP(C1835,'CEDARS School FRPL'!$C$4:$H$2392, 6, FALSE), "No")</f>
        <v>No</v>
      </c>
      <c r="L1835" s="97">
        <f>VLOOKUP($C1835,'CEDARS School FRPL'!$C$4:$G$2348,3,FALSE)</f>
        <v>0.25869999999999999</v>
      </c>
      <c r="N1835" s="170"/>
      <c r="O1835" s="139"/>
    </row>
    <row r="1836" spans="1:15">
      <c r="A1836" s="78" t="s">
        <v>2447</v>
      </c>
      <c r="B1836" s="78" t="s">
        <v>2896</v>
      </c>
      <c r="C1836" s="3">
        <v>4395</v>
      </c>
      <c r="D1836" s="75" t="s">
        <v>1714</v>
      </c>
      <c r="E1836" s="103">
        <v>726.46</v>
      </c>
      <c r="F1836" s="103">
        <v>0</v>
      </c>
      <c r="G1836" s="103">
        <v>0</v>
      </c>
      <c r="H1836" s="103">
        <v>0</v>
      </c>
      <c r="I1836" s="103">
        <v>0</v>
      </c>
      <c r="J1836" s="133">
        <f t="shared" si="30"/>
        <v>726.46</v>
      </c>
      <c r="K1836" s="138" t="str">
        <f>IFERROR(VLOOKUP(C1836,'CEDARS School FRPL'!$C$4:$H$2392, 6, FALSE), "No")</f>
        <v>No</v>
      </c>
      <c r="L1836" s="97">
        <f>VLOOKUP($C1836,'CEDARS School FRPL'!$C$4:$G$2348,3,FALSE)</f>
        <v>0.2596</v>
      </c>
      <c r="N1836" s="170"/>
      <c r="O1836" s="139"/>
    </row>
    <row r="1837" spans="1:15">
      <c r="A1837" t="s">
        <v>2447</v>
      </c>
      <c r="B1837" s="78" t="s">
        <v>2896</v>
      </c>
      <c r="C1837" s="3">
        <v>5712</v>
      </c>
      <c r="D1837" s="75" t="s">
        <v>3279</v>
      </c>
      <c r="E1837" s="103">
        <v>0</v>
      </c>
      <c r="F1837" s="103">
        <v>28.57</v>
      </c>
      <c r="G1837" s="103">
        <v>0</v>
      </c>
      <c r="H1837" s="103">
        <v>0</v>
      </c>
      <c r="I1837" s="103">
        <v>0</v>
      </c>
      <c r="J1837" s="133">
        <f t="shared" si="30"/>
        <v>28.57</v>
      </c>
      <c r="K1837" s="138" t="str">
        <f>IFERROR(VLOOKUP(C1837,'CEDARS School FRPL'!$C$4:$H$2392, 6, FALSE), "No")</f>
        <v>Yes</v>
      </c>
      <c r="L1837" s="97">
        <f>VLOOKUP($C1837,'CEDARS School FRPL'!$C$4:$G$2348,3,FALSE)</f>
        <v>1</v>
      </c>
      <c r="N1837" s="170"/>
      <c r="O1837" s="139"/>
    </row>
    <row r="1838" spans="1:15">
      <c r="A1838" s="78" t="s">
        <v>2447</v>
      </c>
      <c r="B1838" s="78" t="s">
        <v>2896</v>
      </c>
      <c r="C1838" s="3">
        <v>4241</v>
      </c>
      <c r="D1838" s="75" t="s">
        <v>1711</v>
      </c>
      <c r="E1838" s="103">
        <v>683.38</v>
      </c>
      <c r="F1838" s="103">
        <v>0</v>
      </c>
      <c r="G1838" s="103">
        <v>0</v>
      </c>
      <c r="H1838" s="103">
        <v>0</v>
      </c>
      <c r="I1838" s="103">
        <v>0</v>
      </c>
      <c r="J1838" s="133">
        <f t="shared" si="30"/>
        <v>683.38</v>
      </c>
      <c r="K1838" s="138" t="str">
        <f>IFERROR(VLOOKUP(C1838,'CEDARS School FRPL'!$C$4:$H$2392, 6, FALSE), "No")</f>
        <v>No</v>
      </c>
      <c r="L1838" s="97">
        <f>VLOOKUP($C1838,'CEDARS School FRPL'!$C$4:$G$2348,3,FALSE)</f>
        <v>0.16139999999999999</v>
      </c>
      <c r="N1838" s="170"/>
      <c r="O1838" s="139"/>
    </row>
    <row r="1839" spans="1:15">
      <c r="A1839" s="78" t="s">
        <v>2447</v>
      </c>
      <c r="B1839" s="78" t="s">
        <v>2896</v>
      </c>
      <c r="C1839" s="3">
        <v>3005</v>
      </c>
      <c r="D1839" s="75" t="s">
        <v>372</v>
      </c>
      <c r="E1839" s="103">
        <v>468.79</v>
      </c>
      <c r="F1839" s="103">
        <v>0</v>
      </c>
      <c r="G1839" s="103">
        <v>0</v>
      </c>
      <c r="H1839" s="103">
        <v>0</v>
      </c>
      <c r="I1839" s="103">
        <v>0</v>
      </c>
      <c r="J1839" s="133">
        <f t="shared" si="30"/>
        <v>468.79</v>
      </c>
      <c r="K1839" s="138" t="str">
        <f>IFERROR(VLOOKUP(C1839,'CEDARS School FRPL'!$C$4:$H$2392, 6, FALSE), "No")</f>
        <v>No</v>
      </c>
      <c r="L1839" s="97">
        <f>VLOOKUP($C1839,'CEDARS School FRPL'!$C$4:$G$2348,3,FALSE)</f>
        <v>0.46789999999999998</v>
      </c>
      <c r="N1839" s="170"/>
      <c r="O1839" s="139"/>
    </row>
    <row r="1840" spans="1:15">
      <c r="A1840" s="78" t="s">
        <v>2447</v>
      </c>
      <c r="B1840" s="78" t="s">
        <v>2896</v>
      </c>
      <c r="C1840" s="3">
        <v>5128</v>
      </c>
      <c r="D1840" s="75" t="s">
        <v>1716</v>
      </c>
      <c r="E1840" s="103">
        <v>1491.66</v>
      </c>
      <c r="F1840" s="103">
        <v>0</v>
      </c>
      <c r="G1840" s="103">
        <v>105.02000000000001</v>
      </c>
      <c r="H1840" s="103">
        <v>0</v>
      </c>
      <c r="I1840" s="103">
        <v>0</v>
      </c>
      <c r="J1840" s="133">
        <f t="shared" si="30"/>
        <v>1596.68</v>
      </c>
      <c r="K1840" s="138" t="str">
        <f>IFERROR(VLOOKUP(C1840,'CEDARS School FRPL'!$C$4:$H$2392, 6, FALSE), "No")</f>
        <v>No</v>
      </c>
      <c r="L1840" s="97">
        <f>VLOOKUP($C1840,'CEDARS School FRPL'!$C$4:$G$2348,3,FALSE)</f>
        <v>0.1467</v>
      </c>
      <c r="N1840" s="170"/>
      <c r="O1840" s="139"/>
    </row>
    <row r="1841" spans="1:15">
      <c r="A1841" s="78" t="s">
        <v>2447</v>
      </c>
      <c r="B1841" s="78" t="s">
        <v>2896</v>
      </c>
      <c r="C1841" s="3">
        <v>3981</v>
      </c>
      <c r="D1841" s="75" t="s">
        <v>1708</v>
      </c>
      <c r="E1841" s="103">
        <v>34.71</v>
      </c>
      <c r="F1841" s="103">
        <v>0</v>
      </c>
      <c r="G1841" s="103">
        <v>0</v>
      </c>
      <c r="H1841" s="103">
        <v>0</v>
      </c>
      <c r="I1841" s="103">
        <v>0</v>
      </c>
      <c r="J1841" s="133">
        <f t="shared" si="30"/>
        <v>34.71</v>
      </c>
      <c r="K1841" s="138" t="str">
        <f>IFERROR(VLOOKUP(C1841,'CEDARS School FRPL'!$C$4:$H$2392, 6, FALSE), "No")</f>
        <v>No</v>
      </c>
      <c r="L1841" s="97">
        <f>VLOOKUP($C1841,'CEDARS School FRPL'!$C$4:$G$2348,3,FALSE)</f>
        <v>0.16669999999999999</v>
      </c>
      <c r="N1841" s="170"/>
      <c r="O1841" s="139"/>
    </row>
    <row r="1842" spans="1:15">
      <c r="A1842" s="75" t="s">
        <v>2447</v>
      </c>
      <c r="B1842" s="78" t="s">
        <v>2896</v>
      </c>
      <c r="C1842" s="3">
        <v>5100</v>
      </c>
      <c r="D1842" s="75" t="s">
        <v>1715</v>
      </c>
      <c r="E1842" s="103">
        <v>649.58000000000004</v>
      </c>
      <c r="F1842" s="103">
        <v>0</v>
      </c>
      <c r="G1842" s="103">
        <v>0</v>
      </c>
      <c r="H1842" s="103">
        <v>0</v>
      </c>
      <c r="I1842" s="103">
        <v>0</v>
      </c>
      <c r="J1842" s="133">
        <f t="shared" si="30"/>
        <v>649.58000000000004</v>
      </c>
      <c r="K1842" s="138" t="str">
        <f>IFERROR(VLOOKUP(C1842,'CEDARS School FRPL'!$C$4:$H$2392, 6, FALSE), "No")</f>
        <v>No</v>
      </c>
      <c r="L1842" s="97">
        <f>VLOOKUP($C1842,'CEDARS School FRPL'!$C$4:$G$2348,3,FALSE)</f>
        <v>0.12959999999999999</v>
      </c>
      <c r="N1842" s="170"/>
      <c r="O1842" s="139"/>
    </row>
    <row r="1843" spans="1:15">
      <c r="A1843" s="78" t="s">
        <v>2447</v>
      </c>
      <c r="B1843" s="78" t="s">
        <v>2896</v>
      </c>
      <c r="C1843" s="3">
        <v>2073</v>
      </c>
      <c r="D1843" s="75" t="s">
        <v>1703</v>
      </c>
      <c r="E1843" s="103">
        <v>615.21</v>
      </c>
      <c r="F1843" s="103">
        <v>0</v>
      </c>
      <c r="G1843" s="103">
        <v>0</v>
      </c>
      <c r="H1843" s="103">
        <v>0</v>
      </c>
      <c r="I1843" s="103">
        <v>0</v>
      </c>
      <c r="J1843" s="133">
        <f t="shared" si="30"/>
        <v>615.21</v>
      </c>
      <c r="K1843" s="138" t="str">
        <f>IFERROR(VLOOKUP(C1843,'CEDARS School FRPL'!$C$4:$H$2392, 6, FALSE), "No")</f>
        <v>No</v>
      </c>
      <c r="L1843" s="97">
        <f>VLOOKUP($C1843,'CEDARS School FRPL'!$C$4:$G$2348,3,FALSE)</f>
        <v>0.17760000000000001</v>
      </c>
      <c r="N1843" s="170"/>
      <c r="O1843" s="139"/>
    </row>
    <row r="1844" spans="1:15">
      <c r="A1844" s="78" t="s">
        <v>2447</v>
      </c>
      <c r="B1844" s="78" t="s">
        <v>2896</v>
      </c>
      <c r="C1844" s="3">
        <v>1904</v>
      </c>
      <c r="D1844" s="75" t="s">
        <v>3093</v>
      </c>
      <c r="E1844" s="103">
        <v>85.13</v>
      </c>
      <c r="F1844" s="103">
        <v>0</v>
      </c>
      <c r="G1844" s="103">
        <v>12.510000000000002</v>
      </c>
      <c r="H1844" s="103">
        <v>0</v>
      </c>
      <c r="I1844" s="103">
        <v>0</v>
      </c>
      <c r="J1844" s="133">
        <f t="shared" si="30"/>
        <v>97.64</v>
      </c>
      <c r="K1844" s="138" t="str">
        <f>IFERROR(VLOOKUP(C1844,'CEDARS School FRPL'!$C$4:$H$2392, 6, FALSE), "No")</f>
        <v>No</v>
      </c>
      <c r="L1844" s="97">
        <f>VLOOKUP($C1844,'CEDARS School FRPL'!$C$4:$G$2348,3,FALSE)</f>
        <v>0.1447</v>
      </c>
      <c r="N1844" s="170"/>
      <c r="O1844" s="139"/>
    </row>
    <row r="1845" spans="1:15">
      <c r="A1845" s="78" t="s">
        <v>2447</v>
      </c>
      <c r="B1845" s="78" t="s">
        <v>2896</v>
      </c>
      <c r="C1845" s="3">
        <v>3561</v>
      </c>
      <c r="D1845" s="75" t="s">
        <v>1707</v>
      </c>
      <c r="E1845" s="103">
        <v>462.14</v>
      </c>
      <c r="F1845" s="103">
        <v>0</v>
      </c>
      <c r="G1845" s="103">
        <v>0</v>
      </c>
      <c r="H1845" s="103">
        <v>0</v>
      </c>
      <c r="I1845" s="103">
        <v>0</v>
      </c>
      <c r="J1845" s="133">
        <f t="shared" si="30"/>
        <v>462.14</v>
      </c>
      <c r="K1845" s="138" t="str">
        <f>IFERROR(VLOOKUP(C1845,'CEDARS School FRPL'!$C$4:$H$2392, 6, FALSE), "No")</f>
        <v>No</v>
      </c>
      <c r="L1845" s="97">
        <f>VLOOKUP($C1845,'CEDARS School FRPL'!$C$4:$G$2348,3,FALSE)</f>
        <v>0.21820000000000001</v>
      </c>
      <c r="N1845" s="170"/>
      <c r="O1845" s="139"/>
    </row>
    <row r="1846" spans="1:15">
      <c r="A1846" s="78" t="s">
        <v>2447</v>
      </c>
      <c r="B1846" s="78" t="s">
        <v>2896</v>
      </c>
      <c r="C1846" s="3">
        <v>4184</v>
      </c>
      <c r="D1846" s="75" t="s">
        <v>1710</v>
      </c>
      <c r="E1846" s="103">
        <v>574.05999999999995</v>
      </c>
      <c r="F1846" s="103">
        <v>0</v>
      </c>
      <c r="G1846" s="103">
        <v>0</v>
      </c>
      <c r="H1846" s="103">
        <v>0</v>
      </c>
      <c r="I1846" s="103">
        <v>0</v>
      </c>
      <c r="J1846" s="133">
        <f t="shared" si="30"/>
        <v>574.05999999999995</v>
      </c>
      <c r="K1846" s="138" t="str">
        <f>IFERROR(VLOOKUP(C1846,'CEDARS School FRPL'!$C$4:$H$2392, 6, FALSE), "No")</f>
        <v>No</v>
      </c>
      <c r="L1846" s="97">
        <f>VLOOKUP($C1846,'CEDARS School FRPL'!$C$4:$G$2348,3,FALSE)</f>
        <v>0.1633</v>
      </c>
      <c r="N1846" s="170"/>
      <c r="O1846" s="139"/>
    </row>
    <row r="1847" spans="1:15">
      <c r="A1847" s="78" t="s">
        <v>2447</v>
      </c>
      <c r="B1847" s="78" t="s">
        <v>2896</v>
      </c>
      <c r="C1847" s="3">
        <v>1730</v>
      </c>
      <c r="D1847" s="75" t="s">
        <v>1702</v>
      </c>
      <c r="E1847" s="103">
        <v>6.05</v>
      </c>
      <c r="F1847" s="103">
        <v>0</v>
      </c>
      <c r="G1847" s="103">
        <v>0</v>
      </c>
      <c r="H1847" s="103">
        <v>0</v>
      </c>
      <c r="I1847" s="103">
        <v>0</v>
      </c>
      <c r="J1847" s="133">
        <f t="shared" si="30"/>
        <v>6.05</v>
      </c>
      <c r="K1847" s="138" t="str">
        <f>IFERROR(VLOOKUP(C1847,'CEDARS School FRPL'!$C$4:$H$2392, 6, FALSE), "No")</f>
        <v>No</v>
      </c>
      <c r="L1847" s="97">
        <f>VLOOKUP($C1847,'CEDARS School FRPL'!$C$4:$G$2348,3,FALSE)</f>
        <v>0.48609999999999998</v>
      </c>
      <c r="N1847" s="170"/>
      <c r="O1847" s="139"/>
    </row>
    <row r="1848" spans="1:15">
      <c r="A1848" s="78" t="s">
        <v>2447</v>
      </c>
      <c r="B1848" s="78" t="s">
        <v>2896</v>
      </c>
      <c r="C1848" s="3">
        <v>2428</v>
      </c>
      <c r="D1848" s="75" t="s">
        <v>1704</v>
      </c>
      <c r="E1848" s="103">
        <v>1387.14</v>
      </c>
      <c r="F1848" s="103">
        <v>0</v>
      </c>
      <c r="G1848" s="103">
        <v>98</v>
      </c>
      <c r="H1848" s="103">
        <v>6.8900000000000006</v>
      </c>
      <c r="I1848" s="103">
        <v>0</v>
      </c>
      <c r="J1848" s="133">
        <f t="shared" si="30"/>
        <v>1492.0300000000002</v>
      </c>
      <c r="K1848" s="138" t="str">
        <f>IFERROR(VLOOKUP(C1848,'CEDARS School FRPL'!$C$4:$H$2392, 6, FALSE), "No")</f>
        <v>No</v>
      </c>
      <c r="L1848" s="97">
        <f>VLOOKUP($C1848,'CEDARS School FRPL'!$C$4:$G$2348,3,FALSE)</f>
        <v>0.2316</v>
      </c>
      <c r="N1848" s="170"/>
      <c r="O1848" s="139"/>
    </row>
    <row r="1849" spans="1:15">
      <c r="A1849" s="78" t="s">
        <v>2447</v>
      </c>
      <c r="B1849" s="78" t="s">
        <v>2896</v>
      </c>
      <c r="C1849" s="3">
        <v>4383</v>
      </c>
      <c r="D1849" s="75" t="s">
        <v>1713</v>
      </c>
      <c r="E1849" s="103">
        <v>396.06</v>
      </c>
      <c r="F1849" s="103">
        <v>0</v>
      </c>
      <c r="G1849" s="103">
        <v>0</v>
      </c>
      <c r="H1849" s="103">
        <v>0</v>
      </c>
      <c r="I1849" s="103">
        <v>0</v>
      </c>
      <c r="J1849" s="133">
        <f t="shared" si="30"/>
        <v>396.06</v>
      </c>
      <c r="K1849" s="138" t="str">
        <f>IFERROR(VLOOKUP(C1849,'CEDARS School FRPL'!$C$4:$H$2392, 6, FALSE), "No")</f>
        <v>No</v>
      </c>
      <c r="L1849" s="97">
        <f>VLOOKUP($C1849,'CEDARS School FRPL'!$C$4:$G$2348,3,FALSE)</f>
        <v>9.7699999999999995E-2</v>
      </c>
      <c r="N1849" s="170"/>
      <c r="O1849" s="139"/>
    </row>
    <row r="1850" spans="1:15">
      <c r="A1850" s="78" t="s">
        <v>2447</v>
      </c>
      <c r="B1850" s="78" t="s">
        <v>2896</v>
      </c>
      <c r="C1850" s="3">
        <v>4145</v>
      </c>
      <c r="D1850" s="75" t="s">
        <v>1709</v>
      </c>
      <c r="E1850" s="103">
        <v>625.01</v>
      </c>
      <c r="F1850" s="103">
        <v>0</v>
      </c>
      <c r="G1850" s="103">
        <v>0</v>
      </c>
      <c r="H1850" s="103">
        <v>0</v>
      </c>
      <c r="I1850" s="103">
        <v>0</v>
      </c>
      <c r="J1850" s="133">
        <f t="shared" si="30"/>
        <v>625.01</v>
      </c>
      <c r="K1850" s="138" t="str">
        <f>IFERROR(VLOOKUP(C1850,'CEDARS School FRPL'!$C$4:$H$2392, 6, FALSE), "No")</f>
        <v>No</v>
      </c>
      <c r="L1850" s="97">
        <f>VLOOKUP($C1850,'CEDARS School FRPL'!$C$4:$G$2348,3,FALSE)</f>
        <v>0.16889999999999999</v>
      </c>
      <c r="N1850" s="170"/>
      <c r="O1850" s="139"/>
    </row>
    <row r="1851" spans="1:15">
      <c r="A1851" s="78" t="s">
        <v>2332</v>
      </c>
      <c r="B1851" s="78" t="s">
        <v>2897</v>
      </c>
      <c r="C1851" s="3">
        <v>5015</v>
      </c>
      <c r="D1851" s="75" t="s">
        <v>833</v>
      </c>
      <c r="E1851" s="103">
        <v>521.84</v>
      </c>
      <c r="F1851" s="103">
        <v>0</v>
      </c>
      <c r="G1851" s="103">
        <v>0</v>
      </c>
      <c r="H1851" s="103">
        <v>0</v>
      </c>
      <c r="I1851" s="103">
        <v>0</v>
      </c>
      <c r="J1851" s="133">
        <f t="shared" si="30"/>
        <v>521.84</v>
      </c>
      <c r="K1851" s="138" t="str">
        <f>IFERROR(VLOOKUP(C1851,'CEDARS School FRPL'!$C$4:$H$2392, 6, FALSE), "No")</f>
        <v>No</v>
      </c>
      <c r="L1851" s="97">
        <f>VLOOKUP($C1851,'CEDARS School FRPL'!$C$4:$G$2348,3,FALSE)</f>
        <v>2.3900000000000001E-2</v>
      </c>
      <c r="N1851" s="170"/>
      <c r="O1851" s="139"/>
    </row>
    <row r="1852" spans="1:15">
      <c r="A1852" s="78" t="s">
        <v>2332</v>
      </c>
      <c r="B1852" s="78" t="s">
        <v>2897</v>
      </c>
      <c r="C1852" s="3">
        <v>4397</v>
      </c>
      <c r="D1852" s="75" t="s">
        <v>832</v>
      </c>
      <c r="E1852" s="103">
        <v>533.29999999999995</v>
      </c>
      <c r="F1852" s="103">
        <v>0</v>
      </c>
      <c r="G1852" s="103">
        <v>0</v>
      </c>
      <c r="H1852" s="103">
        <v>0</v>
      </c>
      <c r="I1852" s="103">
        <v>0</v>
      </c>
      <c r="J1852" s="133">
        <f t="shared" si="30"/>
        <v>533.29999999999995</v>
      </c>
      <c r="K1852" s="138" t="str">
        <f>IFERROR(VLOOKUP(C1852,'CEDARS School FRPL'!$C$4:$H$2392, 6, FALSE), "No")</f>
        <v>No</v>
      </c>
      <c r="L1852" s="97">
        <f>VLOOKUP($C1852,'CEDARS School FRPL'!$C$4:$G$2348,3,FALSE)</f>
        <v>0.12520000000000001</v>
      </c>
      <c r="N1852" s="170"/>
      <c r="O1852" s="139"/>
    </row>
    <row r="1853" spans="1:15">
      <c r="A1853" s="78" t="s">
        <v>2332</v>
      </c>
      <c r="B1853" s="78" t="s">
        <v>2897</v>
      </c>
      <c r="C1853" s="3">
        <v>4308</v>
      </c>
      <c r="D1853" s="75" t="s">
        <v>831</v>
      </c>
      <c r="E1853" s="103">
        <v>561.02</v>
      </c>
      <c r="F1853" s="103">
        <v>0</v>
      </c>
      <c r="G1853" s="103">
        <v>0</v>
      </c>
      <c r="H1853" s="103">
        <v>0</v>
      </c>
      <c r="I1853" s="103">
        <v>0</v>
      </c>
      <c r="J1853" s="133">
        <f t="shared" si="30"/>
        <v>561.02</v>
      </c>
      <c r="K1853" s="138" t="str">
        <f>IFERROR(VLOOKUP(C1853,'CEDARS School FRPL'!$C$4:$H$2392, 6, FALSE), "No")</f>
        <v>No</v>
      </c>
      <c r="L1853" s="97">
        <f>VLOOKUP($C1853,'CEDARS School FRPL'!$C$4:$G$2348,3,FALSE)</f>
        <v>0.1115</v>
      </c>
      <c r="N1853" s="170"/>
      <c r="O1853" s="139"/>
    </row>
    <row r="1854" spans="1:15">
      <c r="A1854" s="78" t="s">
        <v>2332</v>
      </c>
      <c r="B1854" s="78" t="s">
        <v>2897</v>
      </c>
      <c r="C1854" s="3">
        <v>2222</v>
      </c>
      <c r="D1854" s="75" t="s">
        <v>827</v>
      </c>
      <c r="E1854" s="103">
        <v>471.46</v>
      </c>
      <c r="F1854" s="103">
        <v>0</v>
      </c>
      <c r="G1854" s="103">
        <v>0</v>
      </c>
      <c r="H1854" s="103">
        <v>0</v>
      </c>
      <c r="I1854" s="103">
        <v>0</v>
      </c>
      <c r="J1854" s="133">
        <f t="shared" si="30"/>
        <v>471.46</v>
      </c>
      <c r="K1854" s="138" t="str">
        <f>IFERROR(VLOOKUP(C1854,'CEDARS School FRPL'!$C$4:$H$2392, 6, FALSE), "No")</f>
        <v>No</v>
      </c>
      <c r="L1854" s="97">
        <f>VLOOKUP($C1854,'CEDARS School FRPL'!$C$4:$G$2348,3,FALSE)</f>
        <v>0.11559999999999999</v>
      </c>
      <c r="N1854" s="170"/>
      <c r="O1854" s="139"/>
    </row>
    <row r="1855" spans="1:15">
      <c r="A1855" s="78" t="s">
        <v>2332</v>
      </c>
      <c r="B1855" s="78" t="s">
        <v>2897</v>
      </c>
      <c r="C1855" s="3">
        <v>2850</v>
      </c>
      <c r="D1855" s="75" t="s">
        <v>830</v>
      </c>
      <c r="E1855" s="103">
        <v>1946.81</v>
      </c>
      <c r="F1855" s="103">
        <v>0</v>
      </c>
      <c r="G1855" s="103">
        <v>218.48</v>
      </c>
      <c r="H1855" s="103">
        <v>0</v>
      </c>
      <c r="I1855" s="103">
        <v>0</v>
      </c>
      <c r="J1855" s="133">
        <f t="shared" si="30"/>
        <v>2165.29</v>
      </c>
      <c r="K1855" s="138" t="str">
        <f>IFERROR(VLOOKUP(C1855,'CEDARS School FRPL'!$C$4:$H$2392, 6, FALSE), "No")</f>
        <v>No</v>
      </c>
      <c r="L1855" s="97">
        <f>VLOOKUP($C1855,'CEDARS School FRPL'!$C$4:$G$2348,3,FALSE)</f>
        <v>0.1157</v>
      </c>
      <c r="N1855" s="170"/>
      <c r="O1855" s="139"/>
    </row>
    <row r="1856" spans="1:15">
      <c r="A1856" s="78" t="s">
        <v>2332</v>
      </c>
      <c r="B1856" s="78" t="s">
        <v>2897</v>
      </c>
      <c r="C1856" s="3">
        <v>2287</v>
      </c>
      <c r="D1856" s="75" t="s">
        <v>828</v>
      </c>
      <c r="E1856" s="103">
        <v>456.71</v>
      </c>
      <c r="F1856" s="103">
        <v>0</v>
      </c>
      <c r="G1856" s="103">
        <v>0</v>
      </c>
      <c r="H1856" s="103">
        <v>0</v>
      </c>
      <c r="I1856" s="103">
        <v>0</v>
      </c>
      <c r="J1856" s="133">
        <f t="shared" si="30"/>
        <v>456.71</v>
      </c>
      <c r="K1856" s="138" t="str">
        <f>IFERROR(VLOOKUP(C1856,'CEDARS School FRPL'!$C$4:$H$2392, 6, FALSE), "No")</f>
        <v>No</v>
      </c>
      <c r="L1856" s="97">
        <f>VLOOKUP($C1856,'CEDARS School FRPL'!$C$4:$G$2348,3,FALSE)</f>
        <v>0.15379999999999999</v>
      </c>
      <c r="N1856" s="170"/>
      <c r="O1856" s="139"/>
    </row>
    <row r="1857" spans="1:15">
      <c r="A1857" s="78" t="s">
        <v>2332</v>
      </c>
      <c r="B1857" s="78" t="s">
        <v>2897</v>
      </c>
      <c r="C1857" s="3">
        <v>5181</v>
      </c>
      <c r="D1857" s="75" t="s">
        <v>835</v>
      </c>
      <c r="E1857" s="103">
        <v>15.86</v>
      </c>
      <c r="F1857" s="103">
        <v>0</v>
      </c>
      <c r="G1857" s="103">
        <v>0</v>
      </c>
      <c r="H1857" s="103">
        <v>0</v>
      </c>
      <c r="I1857" s="103">
        <v>0</v>
      </c>
      <c r="J1857" s="133">
        <f t="shared" si="30"/>
        <v>15.86</v>
      </c>
      <c r="K1857" s="138" t="str">
        <f>IFERROR(VLOOKUP(C1857,'CEDARS School FRPL'!$C$4:$H$2392, 6, FALSE), "No")</f>
        <v>No</v>
      </c>
      <c r="L1857" s="97">
        <f>VLOOKUP($C1857,'CEDARS School FRPL'!$C$4:$G$2348,3,FALSE)</f>
        <v>9.06E-2</v>
      </c>
      <c r="N1857" s="170"/>
      <c r="O1857" s="139"/>
    </row>
    <row r="1858" spans="1:15">
      <c r="A1858" s="78" t="s">
        <v>2332</v>
      </c>
      <c r="B1858" s="78" t="s">
        <v>2897</v>
      </c>
      <c r="C1858" s="3">
        <v>2288</v>
      </c>
      <c r="D1858" s="75" t="s">
        <v>829</v>
      </c>
      <c r="E1858" s="103">
        <v>431</v>
      </c>
      <c r="F1858" s="103">
        <v>5.57</v>
      </c>
      <c r="G1858" s="103">
        <v>0</v>
      </c>
      <c r="H1858" s="103">
        <v>0</v>
      </c>
      <c r="I1858" s="103">
        <v>0</v>
      </c>
      <c r="J1858" s="133">
        <f t="shared" si="30"/>
        <v>436.57</v>
      </c>
      <c r="K1858" s="138" t="str">
        <f>IFERROR(VLOOKUP(C1858,'CEDARS School FRPL'!$C$4:$H$2392, 6, FALSE), "No")</f>
        <v>No</v>
      </c>
      <c r="L1858" s="97">
        <f>VLOOKUP($C1858,'CEDARS School FRPL'!$C$4:$G$2348,3,FALSE)</f>
        <v>0.1178</v>
      </c>
      <c r="N1858" s="170"/>
      <c r="O1858" s="139"/>
    </row>
    <row r="1859" spans="1:15">
      <c r="A1859" s="78" t="s">
        <v>2332</v>
      </c>
      <c r="B1859" s="78" t="s">
        <v>2897</v>
      </c>
      <c r="C1859" s="3">
        <v>2124</v>
      </c>
      <c r="D1859" s="75" t="s">
        <v>2998</v>
      </c>
      <c r="E1859" s="103">
        <v>493.65</v>
      </c>
      <c r="F1859" s="103">
        <v>0</v>
      </c>
      <c r="G1859" s="103">
        <v>0</v>
      </c>
      <c r="H1859" s="103">
        <v>0</v>
      </c>
      <c r="I1859" s="103">
        <v>0</v>
      </c>
      <c r="J1859" s="133">
        <f t="shared" si="30"/>
        <v>493.65</v>
      </c>
      <c r="K1859" s="138" t="str">
        <f>IFERROR(VLOOKUP(C1859,'CEDARS School FRPL'!$C$4:$H$2392, 6, FALSE), "No")</f>
        <v>No</v>
      </c>
      <c r="L1859" s="97">
        <f>VLOOKUP($C1859,'CEDARS School FRPL'!$C$4:$G$2348,3,FALSE)</f>
        <v>9.2200000000000004E-2</v>
      </c>
      <c r="N1859" s="170"/>
      <c r="O1859" s="139"/>
    </row>
    <row r="1860" spans="1:15">
      <c r="A1860" s="78" t="s">
        <v>2332</v>
      </c>
      <c r="B1860" s="78" t="s">
        <v>2897</v>
      </c>
      <c r="C1860" s="3">
        <v>5296</v>
      </c>
      <c r="D1860" s="75" t="s">
        <v>836</v>
      </c>
      <c r="E1860" s="103">
        <v>199.52</v>
      </c>
      <c r="F1860" s="103">
        <v>0</v>
      </c>
      <c r="G1860" s="103">
        <v>0</v>
      </c>
      <c r="H1860" s="103">
        <v>0</v>
      </c>
      <c r="I1860" s="103">
        <v>0</v>
      </c>
      <c r="J1860" s="133">
        <f t="shared" ref="J1860:J1923" si="31">SUM(E1860:I1860)</f>
        <v>199.52</v>
      </c>
      <c r="K1860" s="138" t="str">
        <f>IFERROR(VLOOKUP(C1860,'CEDARS School FRPL'!$C$4:$H$2392, 6, FALSE), "No")</f>
        <v>No</v>
      </c>
      <c r="L1860" s="97">
        <f>VLOOKUP($C1860,'CEDARS School FRPL'!$C$4:$G$2348,3,FALSE)</f>
        <v>0.121</v>
      </c>
      <c r="N1860" s="170"/>
      <c r="O1860" s="139"/>
    </row>
    <row r="1861" spans="1:15">
      <c r="A1861" s="78" t="s">
        <v>2332</v>
      </c>
      <c r="B1861" s="78" t="s">
        <v>2897</v>
      </c>
      <c r="C1861" s="3">
        <v>5457</v>
      </c>
      <c r="D1861" s="75" t="s">
        <v>837</v>
      </c>
      <c r="E1861" s="103">
        <v>622.29</v>
      </c>
      <c r="F1861" s="103">
        <v>0</v>
      </c>
      <c r="G1861" s="103">
        <v>0</v>
      </c>
      <c r="H1861" s="103">
        <v>0</v>
      </c>
      <c r="I1861" s="103">
        <v>0</v>
      </c>
      <c r="J1861" s="133">
        <f t="shared" si="31"/>
        <v>622.29</v>
      </c>
      <c r="K1861" s="138" t="str">
        <f>IFERROR(VLOOKUP(C1861,'CEDARS School FRPL'!$C$4:$H$2392, 6, FALSE), "No")</f>
        <v>No</v>
      </c>
      <c r="L1861" s="97">
        <f>VLOOKUP($C1861,'CEDARS School FRPL'!$C$4:$G$2348,3,FALSE)</f>
        <v>0.1255</v>
      </c>
      <c r="N1861" s="170"/>
      <c r="O1861" s="139"/>
    </row>
    <row r="1862" spans="1:15">
      <c r="A1862" s="78" t="s">
        <v>2332</v>
      </c>
      <c r="B1862" s="78" t="s">
        <v>2897</v>
      </c>
      <c r="C1862" s="3">
        <v>5135</v>
      </c>
      <c r="D1862" s="75" t="s">
        <v>834</v>
      </c>
      <c r="E1862" s="103">
        <v>539.88</v>
      </c>
      <c r="F1862" s="103">
        <v>0</v>
      </c>
      <c r="G1862" s="103">
        <v>0</v>
      </c>
      <c r="H1862" s="103">
        <v>0</v>
      </c>
      <c r="I1862" s="103">
        <v>0</v>
      </c>
      <c r="J1862" s="133">
        <f t="shared" si="31"/>
        <v>539.88</v>
      </c>
      <c r="K1862" s="138" t="str">
        <f>IFERROR(VLOOKUP(C1862,'CEDARS School FRPL'!$C$4:$H$2392, 6, FALSE), "No")</f>
        <v>No</v>
      </c>
      <c r="L1862" s="97">
        <f>VLOOKUP($C1862,'CEDARS School FRPL'!$C$4:$G$2348,3,FALSE)</f>
        <v>0.1714</v>
      </c>
      <c r="N1862" s="170"/>
      <c r="O1862" s="139"/>
    </row>
    <row r="1863" spans="1:15">
      <c r="A1863" s="78" t="s">
        <v>2332</v>
      </c>
      <c r="B1863" s="78" t="s">
        <v>2897</v>
      </c>
      <c r="C1863" s="3">
        <v>1502</v>
      </c>
      <c r="D1863" s="75" t="s">
        <v>826</v>
      </c>
      <c r="E1863" s="103">
        <v>52.9</v>
      </c>
      <c r="F1863" s="103">
        <v>0</v>
      </c>
      <c r="G1863" s="103">
        <v>2.29</v>
      </c>
      <c r="H1863" s="103">
        <v>0</v>
      </c>
      <c r="I1863" s="103">
        <v>0</v>
      </c>
      <c r="J1863" s="133">
        <f t="shared" si="31"/>
        <v>55.19</v>
      </c>
      <c r="K1863" s="138" t="str">
        <f>IFERROR(VLOOKUP(C1863,'CEDARS School FRPL'!$C$4:$H$2392, 6, FALSE), "No")</f>
        <v>No</v>
      </c>
      <c r="L1863" s="97">
        <f>VLOOKUP($C1863,'CEDARS School FRPL'!$C$4:$G$2348,3,FALSE)</f>
        <v>0.2104</v>
      </c>
      <c r="N1863" s="170"/>
      <c r="O1863" s="139"/>
    </row>
    <row r="1864" spans="1:15">
      <c r="A1864" s="78" t="s">
        <v>2292</v>
      </c>
      <c r="B1864" s="78" t="s">
        <v>2898</v>
      </c>
      <c r="C1864" s="3">
        <v>2694</v>
      </c>
      <c r="D1864" s="75" t="s">
        <v>426</v>
      </c>
      <c r="E1864" s="103">
        <v>293.62</v>
      </c>
      <c r="F1864" s="103">
        <v>36</v>
      </c>
      <c r="G1864" s="103">
        <v>2.4700000000000002</v>
      </c>
      <c r="H1864" s="103">
        <v>2.86</v>
      </c>
      <c r="I1864" s="103">
        <v>0</v>
      </c>
      <c r="J1864" s="133">
        <f t="shared" si="31"/>
        <v>334.95000000000005</v>
      </c>
      <c r="K1864" s="138" t="str">
        <f>IFERROR(VLOOKUP(C1864,'CEDARS School FRPL'!$C$4:$H$2392, 6, FALSE), "No")</f>
        <v>Yes</v>
      </c>
      <c r="L1864" s="97">
        <f>VLOOKUP($C1864,'CEDARS School FRPL'!$C$4:$G$2348,3,FALSE)</f>
        <v>0.79979999999999996</v>
      </c>
      <c r="N1864" s="170"/>
      <c r="O1864" s="139"/>
    </row>
    <row r="1865" spans="1:15">
      <c r="A1865" s="78" t="s">
        <v>2292</v>
      </c>
      <c r="B1865" s="78" t="s">
        <v>2898</v>
      </c>
      <c r="C1865" s="3">
        <v>3089</v>
      </c>
      <c r="D1865" s="75" t="s">
        <v>427</v>
      </c>
      <c r="E1865" s="103">
        <v>171.27</v>
      </c>
      <c r="F1865" s="103">
        <v>0</v>
      </c>
      <c r="G1865" s="103">
        <v>12.84</v>
      </c>
      <c r="H1865" s="103">
        <v>15</v>
      </c>
      <c r="I1865" s="103">
        <v>0</v>
      </c>
      <c r="J1865" s="133">
        <f t="shared" si="31"/>
        <v>199.11</v>
      </c>
      <c r="K1865" s="138" t="str">
        <f>IFERROR(VLOOKUP(C1865,'CEDARS School FRPL'!$C$4:$H$2392, 6, FALSE), "No")</f>
        <v>Yes</v>
      </c>
      <c r="L1865" s="97">
        <f>VLOOKUP($C1865,'CEDARS School FRPL'!$C$4:$G$2348,3,FALSE)</f>
        <v>0.8175</v>
      </c>
      <c r="N1865" s="170"/>
      <c r="O1865" s="139"/>
    </row>
    <row r="1866" spans="1:15">
      <c r="A1866" s="78" t="s">
        <v>2401</v>
      </c>
      <c r="B1866" s="78" t="s">
        <v>2899</v>
      </c>
      <c r="C1866" s="3">
        <v>2804</v>
      </c>
      <c r="D1866" s="75" t="s">
        <v>3094</v>
      </c>
      <c r="E1866" s="103">
        <v>277.36</v>
      </c>
      <c r="F1866" s="103">
        <v>5</v>
      </c>
      <c r="G1866" s="103">
        <v>0</v>
      </c>
      <c r="H1866" s="103">
        <v>0</v>
      </c>
      <c r="I1866" s="103">
        <v>0</v>
      </c>
      <c r="J1866" s="133">
        <f t="shared" si="31"/>
        <v>282.36</v>
      </c>
      <c r="K1866" s="138" t="str">
        <f>IFERROR(VLOOKUP(C1866,'CEDARS School FRPL'!$C$4:$H$2392, 6, FALSE), "No")</f>
        <v>Yes</v>
      </c>
      <c r="L1866" s="97">
        <f>VLOOKUP($C1866,'CEDARS School FRPL'!$C$4:$G$2348,3,FALSE)</f>
        <v>0.68279999999999996</v>
      </c>
      <c r="N1866" s="170"/>
      <c r="O1866" s="139"/>
    </row>
    <row r="1867" spans="1:15">
      <c r="A1867" s="78" t="s">
        <v>2401</v>
      </c>
      <c r="B1867" s="78" t="s">
        <v>2899</v>
      </c>
      <c r="C1867" s="3">
        <v>5243</v>
      </c>
      <c r="D1867" s="75" t="s">
        <v>3095</v>
      </c>
      <c r="E1867" s="103">
        <v>8.0500000000000007</v>
      </c>
      <c r="F1867" s="103">
        <v>0</v>
      </c>
      <c r="G1867" s="103">
        <v>0</v>
      </c>
      <c r="H1867" s="103">
        <v>0</v>
      </c>
      <c r="I1867" s="103">
        <v>0</v>
      </c>
      <c r="J1867" s="133">
        <f t="shared" si="31"/>
        <v>8.0500000000000007</v>
      </c>
      <c r="K1867" s="138" t="str">
        <f>IFERROR(VLOOKUP(C1867,'CEDARS School FRPL'!$C$4:$H$2392, 6, FALSE), "No")</f>
        <v>No</v>
      </c>
      <c r="L1867" s="97">
        <f>VLOOKUP($C1867,'CEDARS School FRPL'!$C$4:$G$2348,3,FALSE)</f>
        <v>0.42559999999999998</v>
      </c>
      <c r="N1867" s="170"/>
      <c r="O1867" s="139"/>
    </row>
    <row r="1868" spans="1:15">
      <c r="A1868" s="78" t="s">
        <v>2401</v>
      </c>
      <c r="B1868" s="78" t="s">
        <v>2899</v>
      </c>
      <c r="C1868" s="3">
        <v>2214</v>
      </c>
      <c r="D1868" s="75" t="s">
        <v>1256</v>
      </c>
      <c r="E1868" s="103">
        <v>233.5</v>
      </c>
      <c r="F1868" s="103">
        <v>0</v>
      </c>
      <c r="G1868" s="103">
        <v>13.06</v>
      </c>
      <c r="H1868" s="103">
        <v>0.43</v>
      </c>
      <c r="I1868" s="103">
        <v>0</v>
      </c>
      <c r="J1868" s="133">
        <f t="shared" si="31"/>
        <v>246.99</v>
      </c>
      <c r="K1868" s="138" t="str">
        <f>IFERROR(VLOOKUP(C1868,'CEDARS School FRPL'!$C$4:$H$2392, 6, FALSE), "No")</f>
        <v>Yes</v>
      </c>
      <c r="L1868" s="97">
        <f>VLOOKUP($C1868,'CEDARS School FRPL'!$C$4:$G$2348,3,FALSE)</f>
        <v>0.72360000000000002</v>
      </c>
      <c r="N1868" s="170"/>
      <c r="O1868" s="139"/>
    </row>
    <row r="1869" spans="1:15">
      <c r="A1869" s="78" t="s">
        <v>2345</v>
      </c>
      <c r="B1869" s="78" t="s">
        <v>2900</v>
      </c>
      <c r="C1869" s="3">
        <v>4029</v>
      </c>
      <c r="D1869" s="75" t="s">
        <v>1064</v>
      </c>
      <c r="E1869" s="103">
        <v>465.96</v>
      </c>
      <c r="F1869" s="103">
        <v>0</v>
      </c>
      <c r="G1869" s="103">
        <v>0</v>
      </c>
      <c r="H1869" s="103">
        <v>0</v>
      </c>
      <c r="I1869" s="103">
        <v>0</v>
      </c>
      <c r="J1869" s="133">
        <f t="shared" si="31"/>
        <v>465.96</v>
      </c>
      <c r="K1869" s="138" t="str">
        <f>IFERROR(VLOOKUP(C1869,'CEDARS School FRPL'!$C$4:$H$2392, 6, FALSE), "No")</f>
        <v>No</v>
      </c>
      <c r="L1869" s="97">
        <f>VLOOKUP($C1869,'CEDARS School FRPL'!$C$4:$G$2348,3,FALSE)</f>
        <v>0.34250000000000003</v>
      </c>
      <c r="N1869" s="170"/>
      <c r="O1869" s="139"/>
    </row>
    <row r="1870" spans="1:15">
      <c r="A1870" s="78" t="s">
        <v>2345</v>
      </c>
      <c r="B1870" s="78" t="s">
        <v>2900</v>
      </c>
      <c r="C1870" s="3">
        <v>3680</v>
      </c>
      <c r="D1870" s="75" t="s">
        <v>958</v>
      </c>
      <c r="E1870" s="103">
        <v>661.63</v>
      </c>
      <c r="F1870" s="103">
        <v>0</v>
      </c>
      <c r="G1870" s="103">
        <v>0</v>
      </c>
      <c r="H1870" s="103">
        <v>0</v>
      </c>
      <c r="I1870" s="103">
        <v>0</v>
      </c>
      <c r="J1870" s="133">
        <f t="shared" si="31"/>
        <v>661.63</v>
      </c>
      <c r="K1870" s="138" t="str">
        <f>IFERROR(VLOOKUP(C1870,'CEDARS School FRPL'!$C$4:$H$2392, 6, FALSE), "No")</f>
        <v>No</v>
      </c>
      <c r="L1870" s="97">
        <f>VLOOKUP($C1870,'CEDARS School FRPL'!$C$4:$G$2348,3,FALSE)</f>
        <v>0.42349999999999999</v>
      </c>
      <c r="N1870" s="170"/>
      <c r="O1870" s="139"/>
    </row>
    <row r="1871" spans="1:15">
      <c r="A1871" s="78" t="s">
        <v>2345</v>
      </c>
      <c r="B1871" s="78" t="s">
        <v>2900</v>
      </c>
      <c r="C1871" s="3">
        <v>3899</v>
      </c>
      <c r="D1871" s="75" t="s">
        <v>1063</v>
      </c>
      <c r="E1871" s="103">
        <v>214.99</v>
      </c>
      <c r="F1871" s="103">
        <v>0</v>
      </c>
      <c r="G1871" s="103">
        <v>1.89</v>
      </c>
      <c r="H1871" s="103">
        <v>0</v>
      </c>
      <c r="I1871" s="103">
        <v>0</v>
      </c>
      <c r="J1871" s="133">
        <f t="shared" si="31"/>
        <v>216.88</v>
      </c>
      <c r="K1871" s="138" t="str">
        <f>IFERROR(VLOOKUP(C1871,'CEDARS School FRPL'!$C$4:$H$2392, 6, FALSE), "No")</f>
        <v>Yes</v>
      </c>
      <c r="L1871" s="97">
        <f>VLOOKUP($C1871,'CEDARS School FRPL'!$C$4:$G$2348,3,FALSE)</f>
        <v>0.64849999999999997</v>
      </c>
      <c r="N1871" s="170"/>
      <c r="O1871" s="139"/>
    </row>
    <row r="1872" spans="1:15">
      <c r="A1872" s="78" t="s">
        <v>2345</v>
      </c>
      <c r="B1872" s="78" t="s">
        <v>2900</v>
      </c>
      <c r="C1872" s="3">
        <v>2641</v>
      </c>
      <c r="D1872" s="75" t="s">
        <v>1059</v>
      </c>
      <c r="E1872" s="103">
        <v>421.42</v>
      </c>
      <c r="F1872" s="103">
        <v>0</v>
      </c>
      <c r="G1872" s="103">
        <v>0</v>
      </c>
      <c r="H1872" s="103">
        <v>0</v>
      </c>
      <c r="I1872" s="103">
        <v>0</v>
      </c>
      <c r="J1872" s="133">
        <f t="shared" si="31"/>
        <v>421.42</v>
      </c>
      <c r="K1872" s="138" t="str">
        <f>IFERROR(VLOOKUP(C1872,'CEDARS School FRPL'!$C$4:$H$2392, 6, FALSE), "No")</f>
        <v>Yes</v>
      </c>
      <c r="L1872" s="97">
        <f>VLOOKUP($C1872,'CEDARS School FRPL'!$C$4:$G$2348,3,FALSE)</f>
        <v>0.59960000000000002</v>
      </c>
      <c r="N1872" s="170"/>
      <c r="O1872" s="139"/>
    </row>
    <row r="1873" spans="1:15">
      <c r="A1873" s="78" t="s">
        <v>2345</v>
      </c>
      <c r="B1873" s="78" t="s">
        <v>2900</v>
      </c>
      <c r="C1873" s="3">
        <v>1718</v>
      </c>
      <c r="D1873" s="75" t="s">
        <v>1057</v>
      </c>
      <c r="E1873" s="103">
        <v>285.24</v>
      </c>
      <c r="F1873" s="103">
        <v>0</v>
      </c>
      <c r="G1873" s="103">
        <v>11.02</v>
      </c>
      <c r="H1873" s="103">
        <v>0</v>
      </c>
      <c r="I1873" s="103">
        <v>0</v>
      </c>
      <c r="J1873" s="133">
        <f t="shared" si="31"/>
        <v>296.26</v>
      </c>
      <c r="K1873" s="138" t="str">
        <f>IFERROR(VLOOKUP(C1873,'CEDARS School FRPL'!$C$4:$H$2392, 6, FALSE), "No")</f>
        <v>No</v>
      </c>
      <c r="L1873" s="97">
        <f>VLOOKUP($C1873,'CEDARS School FRPL'!$C$4:$G$2348,3,FALSE)</f>
        <v>0.4128</v>
      </c>
      <c r="N1873" s="170"/>
      <c r="O1873" s="139"/>
    </row>
    <row r="1874" spans="1:15">
      <c r="A1874" s="78" t="s">
        <v>2345</v>
      </c>
      <c r="B1874" s="78" t="s">
        <v>2900</v>
      </c>
      <c r="C1874" s="3">
        <v>4348</v>
      </c>
      <c r="D1874" s="75" t="s">
        <v>1066</v>
      </c>
      <c r="E1874" s="103">
        <v>403.3</v>
      </c>
      <c r="F1874" s="103">
        <v>0</v>
      </c>
      <c r="G1874" s="103">
        <v>0</v>
      </c>
      <c r="H1874" s="103">
        <v>0</v>
      </c>
      <c r="I1874" s="103">
        <v>0</v>
      </c>
      <c r="J1874" s="133">
        <f t="shared" si="31"/>
        <v>403.3</v>
      </c>
      <c r="K1874" s="138" t="str">
        <f>IFERROR(VLOOKUP(C1874,'CEDARS School FRPL'!$C$4:$H$2392, 6, FALSE), "No")</f>
        <v>No</v>
      </c>
      <c r="L1874" s="97">
        <f>VLOOKUP($C1874,'CEDARS School FRPL'!$C$4:$G$2348,3,FALSE)</f>
        <v>0.3952</v>
      </c>
      <c r="N1874" s="170"/>
      <c r="O1874" s="139"/>
    </row>
    <row r="1875" spans="1:15">
      <c r="A1875" s="78" t="s">
        <v>2345</v>
      </c>
      <c r="B1875" s="78" t="s">
        <v>2900</v>
      </c>
      <c r="C1875" s="3">
        <v>4142</v>
      </c>
      <c r="D1875" s="75" t="s">
        <v>3096</v>
      </c>
      <c r="E1875" s="103">
        <v>709.17</v>
      </c>
      <c r="F1875" s="103">
        <v>0</v>
      </c>
      <c r="G1875" s="103">
        <v>0</v>
      </c>
      <c r="H1875" s="103">
        <v>0</v>
      </c>
      <c r="I1875" s="103">
        <v>0</v>
      </c>
      <c r="J1875" s="133">
        <f t="shared" si="31"/>
        <v>709.17</v>
      </c>
      <c r="K1875" s="138" t="str">
        <f>IFERROR(VLOOKUP(C1875,'CEDARS School FRPL'!$C$4:$H$2392, 6, FALSE), "No")</f>
        <v>No</v>
      </c>
      <c r="L1875" s="97">
        <f>VLOOKUP($C1875,'CEDARS School FRPL'!$C$4:$G$2348,3,FALSE)</f>
        <v>0.33229999999999998</v>
      </c>
      <c r="N1875" s="170"/>
      <c r="O1875" s="139"/>
    </row>
    <row r="1876" spans="1:15">
      <c r="A1876" s="78" t="s">
        <v>2345</v>
      </c>
      <c r="B1876" s="78" t="s">
        <v>2900</v>
      </c>
      <c r="C1876" s="3">
        <v>4079</v>
      </c>
      <c r="D1876" s="75" t="s">
        <v>1065</v>
      </c>
      <c r="E1876" s="103">
        <v>465.44</v>
      </c>
      <c r="F1876" s="103">
        <v>0</v>
      </c>
      <c r="G1876" s="103">
        <v>0</v>
      </c>
      <c r="H1876" s="103">
        <v>0</v>
      </c>
      <c r="I1876" s="103">
        <v>0</v>
      </c>
      <c r="J1876" s="133">
        <f t="shared" si="31"/>
        <v>465.44</v>
      </c>
      <c r="K1876" s="138" t="str">
        <f>IFERROR(VLOOKUP(C1876,'CEDARS School FRPL'!$C$4:$H$2392, 6, FALSE), "No")</f>
        <v>No</v>
      </c>
      <c r="L1876" s="97">
        <f>VLOOKUP($C1876,'CEDARS School FRPL'!$C$4:$G$2348,3,FALSE)</f>
        <v>0.38479999999999998</v>
      </c>
      <c r="N1876" s="170"/>
      <c r="O1876" s="139"/>
    </row>
    <row r="1877" spans="1:15">
      <c r="A1877" s="78" t="s">
        <v>2345</v>
      </c>
      <c r="B1877" s="78" t="s">
        <v>2900</v>
      </c>
      <c r="C1877" s="3">
        <v>3046</v>
      </c>
      <c r="D1877" s="75" t="s">
        <v>3097</v>
      </c>
      <c r="E1877" s="103">
        <v>660.95</v>
      </c>
      <c r="F1877" s="103">
        <v>0</v>
      </c>
      <c r="G1877" s="103">
        <v>0</v>
      </c>
      <c r="H1877" s="103">
        <v>0</v>
      </c>
      <c r="I1877" s="103">
        <v>0</v>
      </c>
      <c r="J1877" s="133">
        <f t="shared" si="31"/>
        <v>660.95</v>
      </c>
      <c r="K1877" s="138" t="str">
        <f>IFERROR(VLOOKUP(C1877,'CEDARS School FRPL'!$C$4:$H$2392, 6, FALSE), "No")</f>
        <v>Yes</v>
      </c>
      <c r="L1877" s="97">
        <f>VLOOKUP($C1877,'CEDARS School FRPL'!$C$4:$G$2348,3,FALSE)</f>
        <v>0.53390000000000004</v>
      </c>
      <c r="N1877" s="170"/>
      <c r="O1877" s="139"/>
    </row>
    <row r="1878" spans="1:15">
      <c r="A1878" s="78" t="s">
        <v>2345</v>
      </c>
      <c r="B1878" s="78" t="s">
        <v>2900</v>
      </c>
      <c r="C1878" s="3">
        <v>4350</v>
      </c>
      <c r="D1878" s="75" t="s">
        <v>1068</v>
      </c>
      <c r="E1878" s="103">
        <v>380.21</v>
      </c>
      <c r="F1878" s="103">
        <v>0</v>
      </c>
      <c r="G1878" s="103">
        <v>0</v>
      </c>
      <c r="H1878" s="103">
        <v>0</v>
      </c>
      <c r="I1878" s="103">
        <v>0</v>
      </c>
      <c r="J1878" s="133">
        <f t="shared" si="31"/>
        <v>380.21</v>
      </c>
      <c r="K1878" s="138" t="str">
        <f>IFERROR(VLOOKUP(C1878,'CEDARS School FRPL'!$C$4:$H$2392, 6, FALSE), "No")</f>
        <v>No</v>
      </c>
      <c r="L1878" s="97">
        <f>VLOOKUP($C1878,'CEDARS School FRPL'!$C$4:$G$2348,3,FALSE)</f>
        <v>0.32</v>
      </c>
      <c r="N1878" s="170"/>
      <c r="O1878" s="139"/>
    </row>
    <row r="1879" spans="1:15">
      <c r="A1879" s="78" t="s">
        <v>2345</v>
      </c>
      <c r="B1879" s="78" t="s">
        <v>2900</v>
      </c>
      <c r="C1879" s="3">
        <v>2995</v>
      </c>
      <c r="D1879" s="75" t="s">
        <v>1061</v>
      </c>
      <c r="E1879" s="103">
        <v>267.32</v>
      </c>
      <c r="F1879" s="103">
        <v>0</v>
      </c>
      <c r="G1879" s="103">
        <v>0</v>
      </c>
      <c r="H1879" s="103">
        <v>0</v>
      </c>
      <c r="I1879" s="103">
        <v>0</v>
      </c>
      <c r="J1879" s="133">
        <f t="shared" si="31"/>
        <v>267.32</v>
      </c>
      <c r="K1879" s="138" t="str">
        <f>IFERROR(VLOOKUP(C1879,'CEDARS School FRPL'!$C$4:$H$2392, 6, FALSE), "No")</f>
        <v>No</v>
      </c>
      <c r="L1879" s="97">
        <f>VLOOKUP($C1879,'CEDARS School FRPL'!$C$4:$G$2348,3,FALSE)</f>
        <v>0.35149999999999998</v>
      </c>
      <c r="N1879" s="170"/>
      <c r="O1879" s="139"/>
    </row>
    <row r="1880" spans="1:15">
      <c r="A1880" s="78" t="s">
        <v>2345</v>
      </c>
      <c r="B1880" s="78" t="s">
        <v>2900</v>
      </c>
      <c r="C1880" s="3">
        <v>2650</v>
      </c>
      <c r="D1880" s="75" t="s">
        <v>1060</v>
      </c>
      <c r="E1880" s="103">
        <v>554.5</v>
      </c>
      <c r="F1880" s="103">
        <v>0</v>
      </c>
      <c r="G1880" s="103">
        <v>0</v>
      </c>
      <c r="H1880" s="103">
        <v>0</v>
      </c>
      <c r="I1880" s="103">
        <v>0</v>
      </c>
      <c r="J1880" s="133">
        <f t="shared" si="31"/>
        <v>554.5</v>
      </c>
      <c r="K1880" s="138" t="str">
        <f>IFERROR(VLOOKUP(C1880,'CEDARS School FRPL'!$C$4:$H$2392, 6, FALSE), "No")</f>
        <v>No</v>
      </c>
      <c r="L1880" s="97">
        <f>VLOOKUP($C1880,'CEDARS School FRPL'!$C$4:$G$2348,3,FALSE)</f>
        <v>0.45419999999999999</v>
      </c>
      <c r="N1880" s="170"/>
      <c r="O1880" s="139"/>
    </row>
    <row r="1881" spans="1:15">
      <c r="A1881" s="78" t="s">
        <v>2345</v>
      </c>
      <c r="B1881" s="78" t="s">
        <v>2900</v>
      </c>
      <c r="C1881" s="3">
        <v>4349</v>
      </c>
      <c r="D1881" s="75" t="s">
        <v>1067</v>
      </c>
      <c r="E1881" s="103">
        <v>490.26</v>
      </c>
      <c r="F1881" s="103">
        <v>0</v>
      </c>
      <c r="G1881" s="103">
        <v>0</v>
      </c>
      <c r="H1881" s="103">
        <v>0</v>
      </c>
      <c r="I1881" s="103">
        <v>0</v>
      </c>
      <c r="J1881" s="133">
        <f t="shared" si="31"/>
        <v>490.26</v>
      </c>
      <c r="K1881" s="138" t="str">
        <f>IFERROR(VLOOKUP(C1881,'CEDARS School FRPL'!$C$4:$H$2392, 6, FALSE), "No")</f>
        <v>No</v>
      </c>
      <c r="L1881" s="97">
        <f>VLOOKUP($C1881,'CEDARS School FRPL'!$C$4:$G$2348,3,FALSE)</f>
        <v>0.41689999999999999</v>
      </c>
      <c r="N1881" s="170"/>
      <c r="O1881" s="139"/>
    </row>
    <row r="1882" spans="1:15">
      <c r="A1882" s="78" t="s">
        <v>2345</v>
      </c>
      <c r="B1882" s="78" t="s">
        <v>2900</v>
      </c>
      <c r="C1882" s="3">
        <v>3110</v>
      </c>
      <c r="D1882" s="75" t="s">
        <v>1062</v>
      </c>
      <c r="E1882" s="103">
        <v>295.14</v>
      </c>
      <c r="F1882" s="103">
        <v>0</v>
      </c>
      <c r="G1882" s="103">
        <v>0</v>
      </c>
      <c r="H1882" s="103">
        <v>0</v>
      </c>
      <c r="I1882" s="103">
        <v>0</v>
      </c>
      <c r="J1882" s="133">
        <f t="shared" si="31"/>
        <v>295.14</v>
      </c>
      <c r="K1882" s="138" t="str">
        <f>IFERROR(VLOOKUP(C1882,'CEDARS School FRPL'!$C$4:$H$2392, 6, FALSE), "No")</f>
        <v>No</v>
      </c>
      <c r="L1882" s="97">
        <f>VLOOKUP($C1882,'CEDARS School FRPL'!$C$4:$G$2348,3,FALSE)</f>
        <v>0.2661</v>
      </c>
      <c r="N1882" s="170"/>
      <c r="O1882" s="139"/>
    </row>
    <row r="1883" spans="1:15">
      <c r="A1883" s="78" t="s">
        <v>2345</v>
      </c>
      <c r="B1883" s="78" t="s">
        <v>2900</v>
      </c>
      <c r="C1883" s="3">
        <v>2272</v>
      </c>
      <c r="D1883" s="75" t="s">
        <v>1058</v>
      </c>
      <c r="E1883" s="103">
        <v>2166.91</v>
      </c>
      <c r="F1883" s="103">
        <v>0</v>
      </c>
      <c r="G1883" s="103">
        <v>223.20000000000002</v>
      </c>
      <c r="H1883" s="103">
        <v>0</v>
      </c>
      <c r="I1883" s="103">
        <v>0</v>
      </c>
      <c r="J1883" s="133">
        <f t="shared" si="31"/>
        <v>2390.1099999999997</v>
      </c>
      <c r="K1883" s="138" t="str">
        <f>IFERROR(VLOOKUP(C1883,'CEDARS School FRPL'!$C$4:$H$2392, 6, FALSE), "No")</f>
        <v>No</v>
      </c>
      <c r="L1883" s="97">
        <f>VLOOKUP($C1883,'CEDARS School FRPL'!$C$4:$G$2348,3,FALSE)</f>
        <v>0.36880000000000002</v>
      </c>
      <c r="N1883" s="170"/>
      <c r="O1883" s="139"/>
    </row>
    <row r="1884" spans="1:15">
      <c r="A1884" s="78" t="s">
        <v>2345</v>
      </c>
      <c r="B1884" s="78" t="s">
        <v>2900</v>
      </c>
      <c r="C1884" s="3">
        <v>4141</v>
      </c>
      <c r="D1884" s="75" t="s">
        <v>126</v>
      </c>
      <c r="E1884" s="103">
        <v>497.88</v>
      </c>
      <c r="F1884" s="103">
        <v>0</v>
      </c>
      <c r="G1884" s="103">
        <v>0</v>
      </c>
      <c r="H1884" s="103">
        <v>0</v>
      </c>
      <c r="I1884" s="103">
        <v>0</v>
      </c>
      <c r="J1884" s="133">
        <f t="shared" si="31"/>
        <v>497.88</v>
      </c>
      <c r="K1884" s="138" t="str">
        <f>IFERROR(VLOOKUP(C1884,'CEDARS School FRPL'!$C$4:$H$2392, 6, FALSE), "No")</f>
        <v>No</v>
      </c>
      <c r="L1884" s="97">
        <f>VLOOKUP($C1884,'CEDARS School FRPL'!$C$4:$G$2348,3,FALSE)</f>
        <v>0.28720000000000001</v>
      </c>
      <c r="N1884" s="170"/>
      <c r="O1884" s="139"/>
    </row>
    <row r="1885" spans="1:15">
      <c r="A1885" s="78" t="s">
        <v>2313</v>
      </c>
      <c r="B1885" s="78" t="s">
        <v>2901</v>
      </c>
      <c r="C1885" s="3">
        <v>1682</v>
      </c>
      <c r="D1885" s="75" t="s">
        <v>525</v>
      </c>
      <c r="E1885" s="103">
        <v>22.33</v>
      </c>
      <c r="F1885" s="103">
        <v>0</v>
      </c>
      <c r="G1885" s="103">
        <v>0.33</v>
      </c>
      <c r="H1885" s="103">
        <v>0</v>
      </c>
      <c r="I1885" s="103">
        <v>0</v>
      </c>
      <c r="J1885" s="133">
        <f t="shared" si="31"/>
        <v>22.659999999999997</v>
      </c>
      <c r="K1885" s="138" t="str">
        <f>IFERROR(VLOOKUP(C1885,'CEDARS School FRPL'!$C$4:$H$2392, 6, FALSE), "No")</f>
        <v>Yes</v>
      </c>
      <c r="L1885" s="97">
        <f>VLOOKUP($C1885,'CEDARS School FRPL'!$C$4:$G$2348,3,FALSE)</f>
        <v>0.55449999999999999</v>
      </c>
      <c r="N1885" s="170"/>
      <c r="O1885" s="139"/>
    </row>
    <row r="1886" spans="1:15">
      <c r="A1886" s="78" t="s">
        <v>2313</v>
      </c>
      <c r="B1886" s="78" t="s">
        <v>2901</v>
      </c>
      <c r="C1886" s="3">
        <v>4321</v>
      </c>
      <c r="D1886" s="75" t="s">
        <v>528</v>
      </c>
      <c r="E1886" s="103">
        <v>463.27</v>
      </c>
      <c r="F1886" s="103">
        <v>15.14</v>
      </c>
      <c r="G1886" s="103">
        <v>0</v>
      </c>
      <c r="H1886" s="103">
        <v>0</v>
      </c>
      <c r="I1886" s="103">
        <v>0</v>
      </c>
      <c r="J1886" s="133">
        <f t="shared" si="31"/>
        <v>478.40999999999997</v>
      </c>
      <c r="K1886" s="138" t="str">
        <f>IFERROR(VLOOKUP(C1886,'CEDARS School FRPL'!$C$4:$H$2392, 6, FALSE), "No")</f>
        <v>No</v>
      </c>
      <c r="L1886" s="97">
        <f>VLOOKUP($C1886,'CEDARS School FRPL'!$C$4:$G$2348,3,FALSE)</f>
        <v>0.30549999999999999</v>
      </c>
      <c r="N1886" s="170"/>
      <c r="O1886" s="139"/>
    </row>
    <row r="1887" spans="1:15">
      <c r="A1887" s="78" t="s">
        <v>2313</v>
      </c>
      <c r="B1887" s="78" t="s">
        <v>2901</v>
      </c>
      <c r="C1887" s="3">
        <v>4149</v>
      </c>
      <c r="D1887" s="75" t="s">
        <v>527</v>
      </c>
      <c r="E1887" s="103">
        <v>336.12</v>
      </c>
      <c r="F1887" s="103">
        <v>0</v>
      </c>
      <c r="G1887" s="103">
        <v>35.450000000000003</v>
      </c>
      <c r="H1887" s="103">
        <v>0</v>
      </c>
      <c r="I1887" s="103">
        <v>0</v>
      </c>
      <c r="J1887" s="133">
        <f t="shared" si="31"/>
        <v>371.57</v>
      </c>
      <c r="K1887" s="138" t="str">
        <f>IFERROR(VLOOKUP(C1887,'CEDARS School FRPL'!$C$4:$H$2392, 6, FALSE), "No")</f>
        <v>No</v>
      </c>
      <c r="L1887" s="97">
        <f>VLOOKUP($C1887,'CEDARS School FRPL'!$C$4:$G$2348,3,FALSE)</f>
        <v>0.27010000000000001</v>
      </c>
      <c r="N1887" s="170"/>
      <c r="O1887" s="139"/>
    </row>
    <row r="1888" spans="1:15">
      <c r="A1888" s="78" t="s">
        <v>2313</v>
      </c>
      <c r="B1888" s="78" t="s">
        <v>2901</v>
      </c>
      <c r="C1888" s="3">
        <v>2511</v>
      </c>
      <c r="D1888" s="75" t="s">
        <v>526</v>
      </c>
      <c r="E1888" s="103">
        <v>279.08</v>
      </c>
      <c r="F1888" s="103">
        <v>0</v>
      </c>
      <c r="G1888" s="103">
        <v>0</v>
      </c>
      <c r="H1888" s="103">
        <v>0</v>
      </c>
      <c r="I1888" s="103">
        <v>0</v>
      </c>
      <c r="J1888" s="133">
        <f t="shared" si="31"/>
        <v>279.08</v>
      </c>
      <c r="K1888" s="138" t="str">
        <f>IFERROR(VLOOKUP(C1888,'CEDARS School FRPL'!$C$4:$H$2392, 6, FALSE), "No")</f>
        <v>No</v>
      </c>
      <c r="L1888" s="97">
        <f>VLOOKUP($C1888,'CEDARS School FRPL'!$C$4:$G$2348,3,FALSE)</f>
        <v>0.32440000000000002</v>
      </c>
      <c r="N1888" s="170"/>
      <c r="O1888" s="139"/>
    </row>
    <row r="1889" spans="1:15">
      <c r="A1889" s="78" t="s">
        <v>2313</v>
      </c>
      <c r="B1889" s="78" t="s">
        <v>2901</v>
      </c>
      <c r="C1889" s="3">
        <v>1683</v>
      </c>
      <c r="D1889" s="75" t="s">
        <v>3226</v>
      </c>
      <c r="E1889" s="103">
        <v>4.03</v>
      </c>
      <c r="F1889" s="103">
        <v>0</v>
      </c>
      <c r="G1889" s="103">
        <v>0.17</v>
      </c>
      <c r="H1889" s="103">
        <v>0</v>
      </c>
      <c r="I1889" s="103">
        <v>0</v>
      </c>
      <c r="J1889" s="133">
        <f t="shared" si="31"/>
        <v>4.2</v>
      </c>
      <c r="K1889" s="138" t="str">
        <f>IFERROR(VLOOKUP(C1889,'CEDARS School FRPL'!$C$4:$H$2392, 6, FALSE), "No")</f>
        <v>No</v>
      </c>
      <c r="L1889" s="97" t="e">
        <f>VLOOKUP($C1889,'CEDARS School FRPL'!$C$4:$G$2348,3,FALSE)</f>
        <v>#N/A</v>
      </c>
      <c r="N1889" s="170"/>
      <c r="O1889" s="139"/>
    </row>
    <row r="1890" spans="1:15">
      <c r="A1890" s="78" t="s">
        <v>2384</v>
      </c>
      <c r="B1890" s="78" t="s">
        <v>2902</v>
      </c>
      <c r="C1890" s="3">
        <v>2744</v>
      </c>
      <c r="D1890" s="75" t="s">
        <v>1191</v>
      </c>
      <c r="E1890" s="103">
        <v>212.86</v>
      </c>
      <c r="F1890" s="103">
        <v>0</v>
      </c>
      <c r="G1890" s="103">
        <v>0</v>
      </c>
      <c r="H1890" s="103">
        <v>0</v>
      </c>
      <c r="I1890" s="103">
        <v>0</v>
      </c>
      <c r="J1890" s="133">
        <f t="shared" si="31"/>
        <v>212.86</v>
      </c>
      <c r="K1890" s="138" t="str">
        <f>IFERROR(VLOOKUP(C1890,'CEDARS School FRPL'!$C$4:$H$2392, 6, FALSE), "No")</f>
        <v>No</v>
      </c>
      <c r="L1890" s="97">
        <f>VLOOKUP($C1890,'CEDARS School FRPL'!$C$4:$G$2348,3,FALSE)</f>
        <v>0.45519999999999999</v>
      </c>
      <c r="N1890" s="170"/>
      <c r="O1890" s="139"/>
    </row>
    <row r="1891" spans="1:15">
      <c r="A1891" s="78" t="s">
        <v>2453</v>
      </c>
      <c r="B1891" s="78" t="s">
        <v>2903</v>
      </c>
      <c r="C1891" s="3">
        <v>1533</v>
      </c>
      <c r="D1891" s="75" t="s">
        <v>1751</v>
      </c>
      <c r="E1891" s="103">
        <v>28.25</v>
      </c>
      <c r="F1891" s="103">
        <v>0</v>
      </c>
      <c r="G1891" s="103">
        <v>0</v>
      </c>
      <c r="H1891" s="103">
        <v>0</v>
      </c>
      <c r="I1891" s="103">
        <v>0</v>
      </c>
      <c r="J1891" s="133">
        <f t="shared" si="31"/>
        <v>28.25</v>
      </c>
      <c r="K1891" s="138" t="str">
        <f>IFERROR(VLOOKUP(C1891,'CEDARS School FRPL'!$C$4:$H$2392, 6, FALSE), "No")</f>
        <v>Yes</v>
      </c>
      <c r="L1891" s="97">
        <f>VLOOKUP($C1891,'CEDARS School FRPL'!$C$4:$G$2348,3,FALSE)</f>
        <v>0.76819999999999999</v>
      </c>
      <c r="N1891" s="170"/>
      <c r="O1891" s="139"/>
    </row>
    <row r="1892" spans="1:15">
      <c r="A1892" s="78" t="s">
        <v>2453</v>
      </c>
      <c r="B1892" s="78" t="s">
        <v>2903</v>
      </c>
      <c r="C1892" s="3">
        <v>2156</v>
      </c>
      <c r="D1892" s="75" t="s">
        <v>1764</v>
      </c>
      <c r="E1892" s="103">
        <v>302.57</v>
      </c>
      <c r="F1892" s="103">
        <v>0</v>
      </c>
      <c r="G1892" s="103">
        <v>0</v>
      </c>
      <c r="H1892" s="103">
        <v>0</v>
      </c>
      <c r="I1892" s="103">
        <v>0</v>
      </c>
      <c r="J1892" s="133">
        <f t="shared" si="31"/>
        <v>302.57</v>
      </c>
      <c r="K1892" s="138" t="str">
        <f>IFERROR(VLOOKUP(C1892,'CEDARS School FRPL'!$C$4:$H$2392, 6, FALSE), "No")</f>
        <v>Yes</v>
      </c>
      <c r="L1892" s="97">
        <f>VLOOKUP($C1892,'CEDARS School FRPL'!$C$4:$G$2348,3,FALSE)</f>
        <v>0.67779999999999996</v>
      </c>
      <c r="N1892" s="170"/>
      <c r="O1892" s="139"/>
    </row>
    <row r="1893" spans="1:15">
      <c r="A1893" s="78" t="s">
        <v>2453</v>
      </c>
      <c r="B1893" s="78" t="s">
        <v>2903</v>
      </c>
      <c r="C1893" s="3">
        <v>1604</v>
      </c>
      <c r="D1893" s="75" t="s">
        <v>1752</v>
      </c>
      <c r="E1893" s="103">
        <v>13.86</v>
      </c>
      <c r="F1893" s="103">
        <v>0</v>
      </c>
      <c r="G1893" s="103">
        <v>0</v>
      </c>
      <c r="H1893" s="103">
        <v>0</v>
      </c>
      <c r="I1893" s="103">
        <v>0</v>
      </c>
      <c r="J1893" s="133">
        <f t="shared" si="31"/>
        <v>13.86</v>
      </c>
      <c r="K1893" s="138" t="str">
        <f>IFERROR(VLOOKUP(C1893,'CEDARS School FRPL'!$C$4:$H$2392, 6, FALSE), "No")</f>
        <v>No</v>
      </c>
      <c r="L1893" s="97">
        <f>VLOOKUP($C1893,'CEDARS School FRPL'!$C$4:$G$2348,3,FALSE)</f>
        <v>0.44440000000000002</v>
      </c>
      <c r="N1893" s="170"/>
      <c r="O1893" s="139"/>
    </row>
    <row r="1894" spans="1:15">
      <c r="A1894" s="78" t="s">
        <v>2453</v>
      </c>
      <c r="B1894" s="78" t="s">
        <v>2903</v>
      </c>
      <c r="C1894" s="3">
        <v>2381</v>
      </c>
      <c r="D1894" s="75" t="s">
        <v>1771</v>
      </c>
      <c r="E1894" s="103">
        <v>366</v>
      </c>
      <c r="F1894" s="103">
        <v>0</v>
      </c>
      <c r="G1894" s="103">
        <v>0</v>
      </c>
      <c r="H1894" s="103">
        <v>0</v>
      </c>
      <c r="I1894" s="103">
        <v>0</v>
      </c>
      <c r="J1894" s="133">
        <f t="shared" si="31"/>
        <v>366</v>
      </c>
      <c r="K1894" s="138" t="str">
        <f>IFERROR(VLOOKUP(C1894,'CEDARS School FRPL'!$C$4:$H$2392, 6, FALSE), "No")</f>
        <v>Yes</v>
      </c>
      <c r="L1894" s="97">
        <f>VLOOKUP($C1894,'CEDARS School FRPL'!$C$4:$G$2348,3,FALSE)</f>
        <v>0.79910000000000003</v>
      </c>
      <c r="N1894" s="170"/>
      <c r="O1894" s="139"/>
    </row>
    <row r="1895" spans="1:15">
      <c r="A1895" s="78" t="s">
        <v>2453</v>
      </c>
      <c r="B1895" s="78" t="s">
        <v>2903</v>
      </c>
      <c r="C1895" s="3">
        <v>2128</v>
      </c>
      <c r="D1895" s="75" t="s">
        <v>899</v>
      </c>
      <c r="E1895" s="103">
        <v>388.36</v>
      </c>
      <c r="F1895" s="103">
        <v>2</v>
      </c>
      <c r="G1895" s="103">
        <v>0</v>
      </c>
      <c r="H1895" s="103">
        <v>0</v>
      </c>
      <c r="I1895" s="103">
        <v>0</v>
      </c>
      <c r="J1895" s="133">
        <f t="shared" si="31"/>
        <v>390.36</v>
      </c>
      <c r="K1895" s="138" t="str">
        <f>IFERROR(VLOOKUP(C1895,'CEDARS School FRPL'!$C$4:$H$2392, 6, FALSE), "No")</f>
        <v>Yes</v>
      </c>
      <c r="L1895" s="97">
        <f>VLOOKUP($C1895,'CEDARS School FRPL'!$C$4:$G$2348,3,FALSE)</f>
        <v>0.86760000000000004</v>
      </c>
      <c r="N1895" s="170"/>
      <c r="O1895" s="139"/>
    </row>
    <row r="1896" spans="1:15">
      <c r="A1896" s="78" t="s">
        <v>2453</v>
      </c>
      <c r="B1896" s="78" t="s">
        <v>2903</v>
      </c>
      <c r="C1896" s="3">
        <v>3357</v>
      </c>
      <c r="D1896" s="75" t="s">
        <v>1783</v>
      </c>
      <c r="E1896" s="103">
        <v>233.9</v>
      </c>
      <c r="F1896" s="103">
        <v>3.57</v>
      </c>
      <c r="G1896" s="103">
        <v>0</v>
      </c>
      <c r="H1896" s="103">
        <v>0</v>
      </c>
      <c r="I1896" s="103">
        <v>0</v>
      </c>
      <c r="J1896" s="133">
        <f t="shared" si="31"/>
        <v>237.47</v>
      </c>
      <c r="K1896" s="138" t="str">
        <f>IFERROR(VLOOKUP(C1896,'CEDARS School FRPL'!$C$4:$H$2392, 6, FALSE), "No")</f>
        <v>No</v>
      </c>
      <c r="L1896" s="97">
        <f>VLOOKUP($C1896,'CEDARS School FRPL'!$C$4:$G$2348,3,FALSE)</f>
        <v>0.4793</v>
      </c>
      <c r="N1896" s="170"/>
      <c r="O1896" s="139"/>
    </row>
    <row r="1897" spans="1:15">
      <c r="A1897" s="78" t="s">
        <v>2453</v>
      </c>
      <c r="B1897" s="78" t="s">
        <v>2903</v>
      </c>
      <c r="C1897" s="3">
        <v>2155</v>
      </c>
      <c r="D1897" s="75" t="s">
        <v>1763</v>
      </c>
      <c r="E1897" s="103">
        <v>356.57</v>
      </c>
      <c r="F1897" s="103">
        <v>0</v>
      </c>
      <c r="G1897" s="103">
        <v>0</v>
      </c>
      <c r="H1897" s="103">
        <v>0</v>
      </c>
      <c r="I1897" s="103">
        <v>0</v>
      </c>
      <c r="J1897" s="133">
        <f t="shared" si="31"/>
        <v>356.57</v>
      </c>
      <c r="K1897" s="138" t="str">
        <f>IFERROR(VLOOKUP(C1897,'CEDARS School FRPL'!$C$4:$H$2392, 6, FALSE), "No")</f>
        <v>Yes</v>
      </c>
      <c r="L1897" s="97">
        <f>VLOOKUP($C1897,'CEDARS School FRPL'!$C$4:$G$2348,3,FALSE)</f>
        <v>0.83909999999999996</v>
      </c>
      <c r="N1897" s="170"/>
      <c r="O1897" s="139"/>
    </row>
    <row r="1898" spans="1:15">
      <c r="A1898" s="78" t="s">
        <v>2453</v>
      </c>
      <c r="B1898" s="78" t="s">
        <v>2903</v>
      </c>
      <c r="C1898" s="3">
        <v>2218</v>
      </c>
      <c r="D1898" s="75" t="s">
        <v>1767</v>
      </c>
      <c r="E1898" s="103">
        <v>303.16000000000003</v>
      </c>
      <c r="F1898" s="103">
        <v>0</v>
      </c>
      <c r="G1898" s="103">
        <v>0</v>
      </c>
      <c r="H1898" s="103">
        <v>0</v>
      </c>
      <c r="I1898" s="103">
        <v>0</v>
      </c>
      <c r="J1898" s="133">
        <f t="shared" si="31"/>
        <v>303.16000000000003</v>
      </c>
      <c r="K1898" s="138" t="str">
        <f>IFERROR(VLOOKUP(C1898,'CEDARS School FRPL'!$C$4:$H$2392, 6, FALSE), "No")</f>
        <v>Yes</v>
      </c>
      <c r="L1898" s="97">
        <f>VLOOKUP($C1898,'CEDARS School FRPL'!$C$4:$G$2348,3,FALSE)</f>
        <v>0.63539999999999996</v>
      </c>
      <c r="N1898" s="170"/>
      <c r="O1898" s="139"/>
    </row>
    <row r="1899" spans="1:15">
      <c r="A1899" s="78" t="s">
        <v>2453</v>
      </c>
      <c r="B1899" s="78" t="s">
        <v>2903</v>
      </c>
      <c r="C1899" s="3">
        <v>3008</v>
      </c>
      <c r="D1899" s="75" t="s">
        <v>1777</v>
      </c>
      <c r="E1899" s="103">
        <v>322.68</v>
      </c>
      <c r="F1899" s="103">
        <v>0</v>
      </c>
      <c r="G1899" s="103">
        <v>16.75</v>
      </c>
      <c r="H1899" s="103">
        <v>0</v>
      </c>
      <c r="I1899" s="103">
        <v>0</v>
      </c>
      <c r="J1899" s="133">
        <f t="shared" si="31"/>
        <v>339.43</v>
      </c>
      <c r="K1899" s="138" t="str">
        <f>IFERROR(VLOOKUP(C1899,'CEDARS School FRPL'!$C$4:$H$2392, 6, FALSE), "No")</f>
        <v>No</v>
      </c>
      <c r="L1899" s="97">
        <f>VLOOKUP($C1899,'CEDARS School FRPL'!$C$4:$G$2348,3,FALSE)</f>
        <v>0.38640000000000002</v>
      </c>
      <c r="N1899" s="170"/>
      <c r="O1899" s="139"/>
    </row>
    <row r="1900" spans="1:15">
      <c r="A1900" s="78" t="s">
        <v>2453</v>
      </c>
      <c r="B1900" s="78" t="s">
        <v>2903</v>
      </c>
      <c r="C1900" s="3">
        <v>4457</v>
      </c>
      <c r="D1900" s="75" t="s">
        <v>1792</v>
      </c>
      <c r="E1900" s="103">
        <v>811.19</v>
      </c>
      <c r="F1900" s="103">
        <v>0</v>
      </c>
      <c r="G1900" s="103">
        <v>0</v>
      </c>
      <c r="H1900" s="103">
        <v>0</v>
      </c>
      <c r="I1900" s="103">
        <v>0</v>
      </c>
      <c r="J1900" s="133">
        <f t="shared" si="31"/>
        <v>811.19</v>
      </c>
      <c r="K1900" s="138" t="str">
        <f>IFERROR(VLOOKUP(C1900,'CEDARS School FRPL'!$C$4:$H$2392, 6, FALSE), "No")</f>
        <v>Yes</v>
      </c>
      <c r="L1900" s="97">
        <f>VLOOKUP($C1900,'CEDARS School FRPL'!$C$4:$G$2348,3,FALSE)</f>
        <v>0.52549999999999997</v>
      </c>
      <c r="N1900" s="170"/>
      <c r="O1900" s="139"/>
    </row>
    <row r="1901" spans="1:15">
      <c r="A1901" s="78" t="s">
        <v>2453</v>
      </c>
      <c r="B1901" s="78" t="s">
        <v>2903</v>
      </c>
      <c r="C1901" s="3">
        <v>2129</v>
      </c>
      <c r="D1901" s="75" t="s">
        <v>1762</v>
      </c>
      <c r="E1901" s="103">
        <v>380.71</v>
      </c>
      <c r="F1901" s="103">
        <v>4.57</v>
      </c>
      <c r="G1901" s="103">
        <v>0</v>
      </c>
      <c r="H1901" s="103">
        <v>0</v>
      </c>
      <c r="I1901" s="103">
        <v>0</v>
      </c>
      <c r="J1901" s="133">
        <f t="shared" si="31"/>
        <v>385.28</v>
      </c>
      <c r="K1901" s="138" t="str">
        <f>IFERROR(VLOOKUP(C1901,'CEDARS School FRPL'!$C$4:$H$2392, 6, FALSE), "No")</f>
        <v>Yes</v>
      </c>
      <c r="L1901" s="97">
        <f>VLOOKUP($C1901,'CEDARS School FRPL'!$C$4:$G$2348,3,FALSE)</f>
        <v>0.75029999999999997</v>
      </c>
      <c r="N1901" s="170"/>
      <c r="O1901" s="139"/>
    </row>
    <row r="1902" spans="1:15">
      <c r="A1902" s="78" t="s">
        <v>2453</v>
      </c>
      <c r="B1902" s="78" t="s">
        <v>2903</v>
      </c>
      <c r="C1902" s="3">
        <v>3412</v>
      </c>
      <c r="D1902" s="75" t="s">
        <v>1784</v>
      </c>
      <c r="E1902" s="103">
        <v>1549.74</v>
      </c>
      <c r="F1902" s="103">
        <v>0</v>
      </c>
      <c r="G1902" s="103">
        <v>107.62</v>
      </c>
      <c r="H1902" s="103">
        <v>0</v>
      </c>
      <c r="I1902" s="103">
        <v>0</v>
      </c>
      <c r="J1902" s="133">
        <f t="shared" si="31"/>
        <v>1657.3600000000001</v>
      </c>
      <c r="K1902" s="138" t="str">
        <f>IFERROR(VLOOKUP(C1902,'CEDARS School FRPL'!$C$4:$H$2392, 6, FALSE), "No")</f>
        <v>No</v>
      </c>
      <c r="L1902" s="97">
        <f>VLOOKUP($C1902,'CEDARS School FRPL'!$C$4:$G$2348,3,FALSE)</f>
        <v>0.4476</v>
      </c>
      <c r="N1902" s="170"/>
      <c r="O1902" s="139"/>
    </row>
    <row r="1903" spans="1:15">
      <c r="A1903" s="78" t="s">
        <v>2453</v>
      </c>
      <c r="B1903" s="78" t="s">
        <v>2903</v>
      </c>
      <c r="C1903" s="3">
        <v>2312</v>
      </c>
      <c r="D1903" s="75" t="s">
        <v>1770</v>
      </c>
      <c r="E1903" s="103">
        <v>347.72</v>
      </c>
      <c r="F1903" s="103">
        <v>0</v>
      </c>
      <c r="G1903" s="103">
        <v>0</v>
      </c>
      <c r="H1903" s="103">
        <v>0</v>
      </c>
      <c r="I1903" s="103">
        <v>0</v>
      </c>
      <c r="J1903" s="133">
        <f t="shared" si="31"/>
        <v>347.72</v>
      </c>
      <c r="K1903" s="138" t="str">
        <f>IFERROR(VLOOKUP(C1903,'CEDARS School FRPL'!$C$4:$H$2392, 6, FALSE), "No")</f>
        <v>Yes</v>
      </c>
      <c r="L1903" s="97">
        <f>VLOOKUP($C1903,'CEDARS School FRPL'!$C$4:$G$2348,3,FALSE)</f>
        <v>0.54690000000000005</v>
      </c>
      <c r="N1903" s="170"/>
      <c r="O1903" s="139"/>
    </row>
    <row r="1904" spans="1:15">
      <c r="A1904" s="78" t="s">
        <v>2453</v>
      </c>
      <c r="B1904" s="78" t="s">
        <v>2903</v>
      </c>
      <c r="C1904" s="3">
        <v>5693</v>
      </c>
      <c r="D1904" s="75" t="s">
        <v>3200</v>
      </c>
      <c r="E1904" s="103">
        <v>582.76</v>
      </c>
      <c r="F1904" s="103">
        <v>0</v>
      </c>
      <c r="G1904" s="103">
        <v>0</v>
      </c>
      <c r="H1904" s="103">
        <v>0</v>
      </c>
      <c r="I1904" s="103">
        <v>0</v>
      </c>
      <c r="J1904" s="133">
        <f t="shared" si="31"/>
        <v>582.76</v>
      </c>
      <c r="K1904" s="138" t="str">
        <f>IFERROR(VLOOKUP(C1904,'CEDARS School FRPL'!$C$4:$H$2392, 6, FALSE), "No")</f>
        <v>Yes</v>
      </c>
      <c r="L1904" s="97">
        <f>VLOOKUP($C1904,'CEDARS School FRPL'!$C$4:$G$2348,3,FALSE)</f>
        <v>0.60799999999999998</v>
      </c>
      <c r="N1904" s="170"/>
      <c r="O1904" s="139"/>
    </row>
    <row r="1905" spans="1:15">
      <c r="A1905" s="78" t="s">
        <v>2453</v>
      </c>
      <c r="B1905" s="78" t="s">
        <v>2903</v>
      </c>
      <c r="C1905" s="3">
        <v>2127</v>
      </c>
      <c r="D1905" s="75" t="s">
        <v>137</v>
      </c>
      <c r="E1905" s="103">
        <v>407.21</v>
      </c>
      <c r="F1905" s="103">
        <v>0</v>
      </c>
      <c r="G1905" s="103">
        <v>0</v>
      </c>
      <c r="H1905" s="103">
        <v>0</v>
      </c>
      <c r="I1905" s="103">
        <v>0</v>
      </c>
      <c r="J1905" s="133">
        <f t="shared" si="31"/>
        <v>407.21</v>
      </c>
      <c r="K1905" s="138" t="str">
        <f>IFERROR(VLOOKUP(C1905,'CEDARS School FRPL'!$C$4:$H$2392, 6, FALSE), "No")</f>
        <v>No</v>
      </c>
      <c r="L1905" s="97">
        <f>VLOOKUP($C1905,'CEDARS School FRPL'!$C$4:$G$2348,3,FALSE)</f>
        <v>0.48670000000000002</v>
      </c>
      <c r="N1905" s="170"/>
      <c r="O1905" s="139"/>
    </row>
    <row r="1906" spans="1:15">
      <c r="A1906" s="78" t="s">
        <v>2453</v>
      </c>
      <c r="B1906" s="78" t="s">
        <v>2903</v>
      </c>
      <c r="C1906" s="3">
        <v>3727</v>
      </c>
      <c r="D1906" s="75" t="s">
        <v>1788</v>
      </c>
      <c r="E1906" s="103">
        <v>328.57</v>
      </c>
      <c r="F1906" s="103">
        <v>0</v>
      </c>
      <c r="G1906" s="103">
        <v>0</v>
      </c>
      <c r="H1906" s="103">
        <v>0</v>
      </c>
      <c r="I1906" s="103">
        <v>0</v>
      </c>
      <c r="J1906" s="133">
        <f t="shared" si="31"/>
        <v>328.57</v>
      </c>
      <c r="K1906" s="138" t="str">
        <f>IFERROR(VLOOKUP(C1906,'CEDARS School FRPL'!$C$4:$H$2392, 6, FALSE), "No")</f>
        <v>Yes</v>
      </c>
      <c r="L1906" s="97">
        <f>VLOOKUP($C1906,'CEDARS School FRPL'!$C$4:$G$2348,3,FALSE)</f>
        <v>0.75580000000000003</v>
      </c>
      <c r="N1906" s="170"/>
      <c r="O1906" s="139"/>
    </row>
    <row r="1907" spans="1:15">
      <c r="A1907" s="78" t="s">
        <v>2453</v>
      </c>
      <c r="B1907" s="78" t="s">
        <v>2903</v>
      </c>
      <c r="C1907" s="3">
        <v>3758</v>
      </c>
      <c r="D1907" s="75" t="s">
        <v>1789</v>
      </c>
      <c r="E1907" s="103">
        <v>410.01</v>
      </c>
      <c r="F1907" s="103">
        <v>0</v>
      </c>
      <c r="G1907" s="103">
        <v>0</v>
      </c>
      <c r="H1907" s="103">
        <v>0</v>
      </c>
      <c r="I1907" s="103">
        <v>0</v>
      </c>
      <c r="J1907" s="133">
        <f t="shared" si="31"/>
        <v>410.01</v>
      </c>
      <c r="K1907" s="138" t="str">
        <f>IFERROR(VLOOKUP(C1907,'CEDARS School FRPL'!$C$4:$H$2392, 6, FALSE), "No")</f>
        <v>Yes</v>
      </c>
      <c r="L1907" s="97">
        <f>VLOOKUP($C1907,'CEDARS School FRPL'!$C$4:$G$2348,3,FALSE)</f>
        <v>0.86519999999999997</v>
      </c>
      <c r="N1907" s="170"/>
      <c r="O1907" s="139"/>
    </row>
    <row r="1908" spans="1:15">
      <c r="A1908" s="78" t="s">
        <v>2453</v>
      </c>
      <c r="B1908" s="78" t="s">
        <v>2903</v>
      </c>
      <c r="C1908" s="3">
        <v>3258</v>
      </c>
      <c r="D1908" s="75" t="s">
        <v>1782</v>
      </c>
      <c r="E1908" s="103">
        <v>485.52</v>
      </c>
      <c r="F1908" s="103">
        <v>0</v>
      </c>
      <c r="G1908" s="103">
        <v>0</v>
      </c>
      <c r="H1908" s="103">
        <v>0</v>
      </c>
      <c r="I1908" s="103">
        <v>0</v>
      </c>
      <c r="J1908" s="133">
        <f t="shared" si="31"/>
        <v>485.52</v>
      </c>
      <c r="K1908" s="138" t="str">
        <f>IFERROR(VLOOKUP(C1908,'CEDARS School FRPL'!$C$4:$H$2392, 6, FALSE), "No")</f>
        <v>Yes</v>
      </c>
      <c r="L1908" s="97">
        <f>VLOOKUP($C1908,'CEDARS School FRPL'!$C$4:$G$2348,3,FALSE)</f>
        <v>0.77429999999999999</v>
      </c>
      <c r="N1908" s="170"/>
      <c r="O1908" s="139"/>
    </row>
    <row r="1909" spans="1:15">
      <c r="A1909" s="78" t="s">
        <v>2453</v>
      </c>
      <c r="B1909" s="78" t="s">
        <v>2903</v>
      </c>
      <c r="C1909" s="3">
        <v>3729</v>
      </c>
      <c r="D1909" s="75" t="s">
        <v>453</v>
      </c>
      <c r="E1909" s="103">
        <v>275.57</v>
      </c>
      <c r="F1909" s="103">
        <v>0</v>
      </c>
      <c r="G1909" s="103">
        <v>0</v>
      </c>
      <c r="H1909" s="103">
        <v>0</v>
      </c>
      <c r="I1909" s="103">
        <v>0</v>
      </c>
      <c r="J1909" s="133">
        <f t="shared" si="31"/>
        <v>275.57</v>
      </c>
      <c r="K1909" s="138" t="str">
        <f>IFERROR(VLOOKUP(C1909,'CEDARS School FRPL'!$C$4:$H$2392, 6, FALSE), "No")</f>
        <v>Yes</v>
      </c>
      <c r="L1909" s="97">
        <f>VLOOKUP($C1909,'CEDARS School FRPL'!$C$4:$G$2348,3,FALSE)</f>
        <v>0.83950000000000002</v>
      </c>
      <c r="N1909" s="170"/>
      <c r="O1909" s="139"/>
    </row>
    <row r="1910" spans="1:15">
      <c r="A1910" s="78" t="s">
        <v>2453</v>
      </c>
      <c r="B1910" s="78" t="s">
        <v>2903</v>
      </c>
      <c r="C1910" s="3">
        <v>3007</v>
      </c>
      <c r="D1910" s="75" t="s">
        <v>1776</v>
      </c>
      <c r="E1910" s="103">
        <v>463.67</v>
      </c>
      <c r="F1910" s="103">
        <v>0</v>
      </c>
      <c r="G1910" s="103">
        <v>0</v>
      </c>
      <c r="H1910" s="103">
        <v>0</v>
      </c>
      <c r="I1910" s="103">
        <v>0</v>
      </c>
      <c r="J1910" s="133">
        <f t="shared" si="31"/>
        <v>463.67</v>
      </c>
      <c r="K1910" s="138" t="str">
        <f>IFERROR(VLOOKUP(C1910,'CEDARS School FRPL'!$C$4:$H$2392, 6, FALSE), "No")</f>
        <v>No</v>
      </c>
      <c r="L1910" s="97">
        <f>VLOOKUP($C1910,'CEDARS School FRPL'!$C$4:$G$2348,3,FALSE)</f>
        <v>0.34839999999999999</v>
      </c>
      <c r="N1910" s="170"/>
      <c r="O1910" s="139"/>
    </row>
    <row r="1911" spans="1:15">
      <c r="A1911" s="78" t="s">
        <v>2453</v>
      </c>
      <c r="B1911" s="78" t="s">
        <v>2903</v>
      </c>
      <c r="C1911" s="3">
        <v>2056</v>
      </c>
      <c r="D1911" s="75" t="s">
        <v>1755</v>
      </c>
      <c r="E1911" s="103">
        <v>332</v>
      </c>
      <c r="F1911" s="103">
        <v>0</v>
      </c>
      <c r="G1911" s="103">
        <v>0</v>
      </c>
      <c r="H1911" s="103">
        <v>0</v>
      </c>
      <c r="I1911" s="103">
        <v>0</v>
      </c>
      <c r="J1911" s="133">
        <f t="shared" si="31"/>
        <v>332</v>
      </c>
      <c r="K1911" s="138" t="str">
        <f>IFERROR(VLOOKUP(C1911,'CEDARS School FRPL'!$C$4:$H$2392, 6, FALSE), "No")</f>
        <v>Yes</v>
      </c>
      <c r="L1911" s="97">
        <f>VLOOKUP($C1911,'CEDARS School FRPL'!$C$4:$G$2348,3,FALSE)</f>
        <v>0.88639999999999997</v>
      </c>
      <c r="N1911" s="170"/>
      <c r="O1911" s="139"/>
    </row>
    <row r="1912" spans="1:15">
      <c r="A1912" s="78" t="s">
        <v>2453</v>
      </c>
      <c r="B1912" s="78" t="s">
        <v>2903</v>
      </c>
      <c r="C1912" s="3">
        <v>2258</v>
      </c>
      <c r="D1912" s="75" t="s">
        <v>1768</v>
      </c>
      <c r="E1912" s="103">
        <v>476.86</v>
      </c>
      <c r="F1912" s="103">
        <v>0</v>
      </c>
      <c r="G1912" s="103">
        <v>0</v>
      </c>
      <c r="H1912" s="103">
        <v>0</v>
      </c>
      <c r="I1912" s="103">
        <v>0</v>
      </c>
      <c r="J1912" s="133">
        <f t="shared" si="31"/>
        <v>476.86</v>
      </c>
      <c r="K1912" s="138" t="str">
        <f>IFERROR(VLOOKUP(C1912,'CEDARS School FRPL'!$C$4:$H$2392, 6, FALSE), "No")</f>
        <v>No</v>
      </c>
      <c r="L1912" s="97">
        <f>VLOOKUP($C1912,'CEDARS School FRPL'!$C$4:$G$2348,3,FALSE)</f>
        <v>0.23430000000000001</v>
      </c>
      <c r="N1912" s="170"/>
      <c r="O1912" s="139"/>
    </row>
    <row r="1913" spans="1:15">
      <c r="A1913" s="78" t="s">
        <v>2453</v>
      </c>
      <c r="B1913" s="78" t="s">
        <v>2903</v>
      </c>
      <c r="C1913" s="3">
        <v>3506</v>
      </c>
      <c r="D1913" s="75" t="s">
        <v>1786</v>
      </c>
      <c r="E1913" s="103">
        <v>276.94</v>
      </c>
      <c r="F1913" s="103">
        <v>5.71</v>
      </c>
      <c r="G1913" s="103">
        <v>0</v>
      </c>
      <c r="H1913" s="103">
        <v>0</v>
      </c>
      <c r="I1913" s="103">
        <v>0</v>
      </c>
      <c r="J1913" s="133">
        <f t="shared" si="31"/>
        <v>282.64999999999998</v>
      </c>
      <c r="K1913" s="138" t="str">
        <f>IFERROR(VLOOKUP(C1913,'CEDARS School FRPL'!$C$4:$H$2392, 6, FALSE), "No")</f>
        <v>No</v>
      </c>
      <c r="L1913" s="97">
        <f>VLOOKUP($C1913,'CEDARS School FRPL'!$C$4:$G$2348,3,FALSE)</f>
        <v>0.34660000000000002</v>
      </c>
      <c r="N1913" s="170"/>
      <c r="O1913" s="139"/>
    </row>
    <row r="1914" spans="1:15">
      <c r="A1914" s="78" t="s">
        <v>2453</v>
      </c>
      <c r="B1914" s="78" t="s">
        <v>2903</v>
      </c>
      <c r="C1914" s="3">
        <v>2111</v>
      </c>
      <c r="D1914" s="75" t="s">
        <v>77</v>
      </c>
      <c r="E1914" s="103">
        <v>335.76</v>
      </c>
      <c r="F1914" s="103">
        <v>0</v>
      </c>
      <c r="G1914" s="103">
        <v>0</v>
      </c>
      <c r="H1914" s="103">
        <v>0</v>
      </c>
      <c r="I1914" s="103">
        <v>0</v>
      </c>
      <c r="J1914" s="133">
        <f t="shared" si="31"/>
        <v>335.76</v>
      </c>
      <c r="K1914" s="138" t="str">
        <f>IFERROR(VLOOKUP(C1914,'CEDARS School FRPL'!$C$4:$H$2392, 6, FALSE), "No")</f>
        <v>No</v>
      </c>
      <c r="L1914" s="97">
        <f>VLOOKUP($C1914,'CEDARS School FRPL'!$C$4:$G$2348,3,FALSE)</f>
        <v>0.34300000000000003</v>
      </c>
      <c r="N1914" s="170"/>
      <c r="O1914" s="139"/>
    </row>
    <row r="1915" spans="1:15">
      <c r="A1915" s="78" t="s">
        <v>2453</v>
      </c>
      <c r="B1915" s="78" t="s">
        <v>2903</v>
      </c>
      <c r="C1915" s="3">
        <v>2172</v>
      </c>
      <c r="D1915" s="75" t="s">
        <v>1765</v>
      </c>
      <c r="E1915" s="103">
        <v>1540.72</v>
      </c>
      <c r="F1915" s="103">
        <v>0</v>
      </c>
      <c r="G1915" s="103">
        <v>93.66</v>
      </c>
      <c r="H1915" s="103">
        <v>0</v>
      </c>
      <c r="I1915" s="103">
        <v>0</v>
      </c>
      <c r="J1915" s="133">
        <f t="shared" si="31"/>
        <v>1634.38</v>
      </c>
      <c r="K1915" s="138" t="str">
        <f>IFERROR(VLOOKUP(C1915,'CEDARS School FRPL'!$C$4:$H$2392, 6, FALSE), "No")</f>
        <v>No</v>
      </c>
      <c r="L1915" s="97">
        <f>VLOOKUP($C1915,'CEDARS School FRPL'!$C$4:$G$2348,3,FALSE)</f>
        <v>0.36370000000000002</v>
      </c>
      <c r="N1915" s="170"/>
      <c r="O1915" s="139"/>
    </row>
    <row r="1916" spans="1:15">
      <c r="A1916" s="78" t="s">
        <v>2453</v>
      </c>
      <c r="B1916" s="78" t="s">
        <v>2903</v>
      </c>
      <c r="C1916" s="3">
        <v>2401</v>
      </c>
      <c r="D1916" s="75" t="s">
        <v>1772</v>
      </c>
      <c r="E1916" s="103">
        <v>291.33</v>
      </c>
      <c r="F1916" s="103">
        <v>0</v>
      </c>
      <c r="G1916" s="103">
        <v>0</v>
      </c>
      <c r="H1916" s="103">
        <v>0</v>
      </c>
      <c r="I1916" s="103">
        <v>0</v>
      </c>
      <c r="J1916" s="133">
        <f t="shared" si="31"/>
        <v>291.33</v>
      </c>
      <c r="K1916" s="138" t="str">
        <f>IFERROR(VLOOKUP(C1916,'CEDARS School FRPL'!$C$4:$H$2392, 6, FALSE), "No")</f>
        <v>No</v>
      </c>
      <c r="L1916" s="97">
        <f>VLOOKUP($C1916,'CEDARS School FRPL'!$C$4:$G$2348,3,FALSE)</f>
        <v>0.27700000000000002</v>
      </c>
      <c r="N1916" s="170"/>
      <c r="O1916" s="139"/>
    </row>
    <row r="1917" spans="1:15">
      <c r="A1917" s="78" t="s">
        <v>2453</v>
      </c>
      <c r="B1917" s="78" t="s">
        <v>2903</v>
      </c>
      <c r="C1917" s="3">
        <v>2952</v>
      </c>
      <c r="D1917" s="75" t="s">
        <v>1775</v>
      </c>
      <c r="E1917" s="103">
        <v>301.57</v>
      </c>
      <c r="F1917" s="103">
        <v>0</v>
      </c>
      <c r="G1917" s="103">
        <v>0</v>
      </c>
      <c r="H1917" s="103">
        <v>0</v>
      </c>
      <c r="I1917" s="103">
        <v>0</v>
      </c>
      <c r="J1917" s="133">
        <f t="shared" si="31"/>
        <v>301.57</v>
      </c>
      <c r="K1917" s="138" t="str">
        <f>IFERROR(VLOOKUP(C1917,'CEDARS School FRPL'!$C$4:$H$2392, 6, FALSE), "No")</f>
        <v>Yes</v>
      </c>
      <c r="L1917" s="97">
        <f>VLOOKUP($C1917,'CEDARS School FRPL'!$C$4:$G$2348,3,FALSE)</f>
        <v>0.87709999999999999</v>
      </c>
      <c r="N1917" s="170"/>
      <c r="O1917" s="139"/>
    </row>
    <row r="1918" spans="1:15">
      <c r="A1918" s="78" t="s">
        <v>2453</v>
      </c>
      <c r="B1918" s="78" t="s">
        <v>2903</v>
      </c>
      <c r="C1918" s="3">
        <v>2951</v>
      </c>
      <c r="D1918" s="75" t="s">
        <v>1774</v>
      </c>
      <c r="E1918" s="103">
        <v>406.71</v>
      </c>
      <c r="F1918" s="103">
        <v>0</v>
      </c>
      <c r="G1918" s="103">
        <v>0</v>
      </c>
      <c r="H1918" s="103">
        <v>0</v>
      </c>
      <c r="I1918" s="103">
        <v>0</v>
      </c>
      <c r="J1918" s="133">
        <f t="shared" si="31"/>
        <v>406.71</v>
      </c>
      <c r="K1918" s="138" t="str">
        <f>IFERROR(VLOOKUP(C1918,'CEDARS School FRPL'!$C$4:$H$2392, 6, FALSE), "No")</f>
        <v>Yes</v>
      </c>
      <c r="L1918" s="97">
        <f>VLOOKUP($C1918,'CEDARS School FRPL'!$C$4:$G$2348,3,FALSE)</f>
        <v>0.55959999999999999</v>
      </c>
      <c r="N1918" s="170"/>
      <c r="O1918" s="139"/>
    </row>
    <row r="1919" spans="1:15">
      <c r="A1919" s="78" t="s">
        <v>2453</v>
      </c>
      <c r="B1919" s="78" t="s">
        <v>2903</v>
      </c>
      <c r="C1919" s="3">
        <v>3190</v>
      </c>
      <c r="D1919" s="75" t="s">
        <v>1780</v>
      </c>
      <c r="E1919" s="103">
        <v>439.77</v>
      </c>
      <c r="F1919" s="103">
        <v>1.57</v>
      </c>
      <c r="G1919" s="103">
        <v>0</v>
      </c>
      <c r="H1919" s="103">
        <v>0</v>
      </c>
      <c r="I1919" s="103">
        <v>0</v>
      </c>
      <c r="J1919" s="133">
        <f t="shared" si="31"/>
        <v>441.34</v>
      </c>
      <c r="K1919" s="138" t="str">
        <f>IFERROR(VLOOKUP(C1919,'CEDARS School FRPL'!$C$4:$H$2392, 6, FALSE), "No")</f>
        <v>Yes</v>
      </c>
      <c r="L1919" s="97">
        <f>VLOOKUP($C1919,'CEDARS School FRPL'!$C$4:$G$2348,3,FALSE)</f>
        <v>0.74080000000000001</v>
      </c>
      <c r="N1919" s="170"/>
      <c r="O1919" s="139"/>
    </row>
    <row r="1920" spans="1:15">
      <c r="A1920" s="78" t="s">
        <v>2453</v>
      </c>
      <c r="B1920" s="78" t="s">
        <v>2903</v>
      </c>
      <c r="C1920" s="3">
        <v>3719</v>
      </c>
      <c r="D1920" s="75" t="s">
        <v>1787</v>
      </c>
      <c r="E1920" s="103">
        <v>281.14</v>
      </c>
      <c r="F1920" s="103">
        <v>0.28999999999999998</v>
      </c>
      <c r="G1920" s="103">
        <v>0</v>
      </c>
      <c r="H1920" s="103">
        <v>0</v>
      </c>
      <c r="I1920" s="103">
        <v>0</v>
      </c>
      <c r="J1920" s="133">
        <f t="shared" si="31"/>
        <v>281.43</v>
      </c>
      <c r="K1920" s="138" t="str">
        <f>IFERROR(VLOOKUP(C1920,'CEDARS School FRPL'!$C$4:$H$2392, 6, FALSE), "No")</f>
        <v>Yes</v>
      </c>
      <c r="L1920" s="97">
        <f>VLOOKUP($C1920,'CEDARS School FRPL'!$C$4:$G$2348,3,FALSE)</f>
        <v>0.85109999999999997</v>
      </c>
      <c r="N1920" s="170"/>
      <c r="O1920" s="139"/>
    </row>
    <row r="1921" spans="1:15">
      <c r="A1921" s="78" t="s">
        <v>2453</v>
      </c>
      <c r="B1921" s="78" t="s">
        <v>2903</v>
      </c>
      <c r="C1921" s="3">
        <v>3718</v>
      </c>
      <c r="D1921" s="75" t="s">
        <v>370</v>
      </c>
      <c r="E1921" s="103">
        <v>409</v>
      </c>
      <c r="F1921" s="103">
        <v>2.29</v>
      </c>
      <c r="G1921" s="103">
        <v>0</v>
      </c>
      <c r="H1921" s="103">
        <v>0</v>
      </c>
      <c r="I1921" s="103">
        <v>0</v>
      </c>
      <c r="J1921" s="133">
        <f t="shared" si="31"/>
        <v>411.29</v>
      </c>
      <c r="K1921" s="138" t="str">
        <f>IFERROR(VLOOKUP(C1921,'CEDARS School FRPL'!$C$4:$H$2392, 6, FALSE), "No")</f>
        <v>Yes</v>
      </c>
      <c r="L1921" s="97">
        <f>VLOOKUP($C1921,'CEDARS School FRPL'!$C$4:$G$2348,3,FALSE)</f>
        <v>0.83279999999999998</v>
      </c>
      <c r="N1921" s="170"/>
      <c r="O1921" s="139"/>
    </row>
    <row r="1922" spans="1:15">
      <c r="A1922" s="78" t="s">
        <v>2453</v>
      </c>
      <c r="B1922" s="78" t="s">
        <v>2903</v>
      </c>
      <c r="C1922" s="3">
        <v>2708</v>
      </c>
      <c r="D1922" s="75" t="s">
        <v>1558</v>
      </c>
      <c r="E1922" s="103">
        <v>245.86</v>
      </c>
      <c r="F1922" s="103">
        <v>0</v>
      </c>
      <c r="G1922" s="103">
        <v>0</v>
      </c>
      <c r="H1922" s="103">
        <v>0</v>
      </c>
      <c r="I1922" s="103">
        <v>0</v>
      </c>
      <c r="J1922" s="133">
        <f t="shared" si="31"/>
        <v>245.86</v>
      </c>
      <c r="K1922" s="138" t="str">
        <f>IFERROR(VLOOKUP(C1922,'CEDARS School FRPL'!$C$4:$H$2392, 6, FALSE), "No")</f>
        <v>Yes</v>
      </c>
      <c r="L1922" s="97">
        <f>VLOOKUP($C1922,'CEDARS School FRPL'!$C$4:$G$2348,3,FALSE)</f>
        <v>0.67169999999999996</v>
      </c>
      <c r="N1922" s="170"/>
      <c r="O1922" s="139"/>
    </row>
    <row r="1923" spans="1:15">
      <c r="A1923" s="78" t="s">
        <v>2453</v>
      </c>
      <c r="B1923" s="78" t="s">
        <v>2903</v>
      </c>
      <c r="C1923" s="3">
        <v>4389</v>
      </c>
      <c r="D1923" s="75" t="s">
        <v>1791</v>
      </c>
      <c r="E1923" s="103">
        <v>448</v>
      </c>
      <c r="F1923" s="103">
        <v>0</v>
      </c>
      <c r="G1923" s="103">
        <v>0</v>
      </c>
      <c r="H1923" s="103">
        <v>0</v>
      </c>
      <c r="I1923" s="103">
        <v>0</v>
      </c>
      <c r="J1923" s="133">
        <f t="shared" si="31"/>
        <v>448</v>
      </c>
      <c r="K1923" s="138" t="str">
        <f>IFERROR(VLOOKUP(C1923,'CEDARS School FRPL'!$C$4:$H$2392, 6, FALSE), "No")</f>
        <v>No</v>
      </c>
      <c r="L1923" s="97">
        <f>VLOOKUP($C1923,'CEDARS School FRPL'!$C$4:$G$2348,3,FALSE)</f>
        <v>0.30790000000000001</v>
      </c>
      <c r="N1923" s="170"/>
      <c r="O1923" s="139"/>
    </row>
    <row r="1924" spans="1:15">
      <c r="A1924" s="78" t="s">
        <v>2453</v>
      </c>
      <c r="B1924" s="78" t="s">
        <v>2903</v>
      </c>
      <c r="C1924" s="3">
        <v>4035</v>
      </c>
      <c r="D1924" s="75" t="s">
        <v>1790</v>
      </c>
      <c r="E1924" s="103">
        <v>473.06</v>
      </c>
      <c r="F1924" s="103">
        <v>1.71</v>
      </c>
      <c r="G1924" s="103">
        <v>0</v>
      </c>
      <c r="H1924" s="103">
        <v>0</v>
      </c>
      <c r="I1924" s="103">
        <v>0</v>
      </c>
      <c r="J1924" s="133">
        <f t="shared" ref="J1924:J1987" si="32">SUM(E1924:I1924)</f>
        <v>474.77</v>
      </c>
      <c r="K1924" s="138" t="str">
        <f>IFERROR(VLOOKUP(C1924,'CEDARS School FRPL'!$C$4:$H$2392, 6, FALSE), "No")</f>
        <v>No</v>
      </c>
      <c r="L1924" s="97">
        <f>VLOOKUP($C1924,'CEDARS School FRPL'!$C$4:$G$2348,3,FALSE)</f>
        <v>0.37219999999999998</v>
      </c>
      <c r="N1924" s="170"/>
      <c r="O1924" s="139"/>
    </row>
    <row r="1925" spans="1:15">
      <c r="A1925" s="78" t="s">
        <v>2453</v>
      </c>
      <c r="B1925" s="78" t="s">
        <v>2903</v>
      </c>
      <c r="C1925" s="3">
        <v>2106</v>
      </c>
      <c r="D1925" s="75" t="s">
        <v>1758</v>
      </c>
      <c r="E1925" s="103">
        <v>1499.03</v>
      </c>
      <c r="F1925" s="103">
        <v>0</v>
      </c>
      <c r="G1925" s="103">
        <v>83.83</v>
      </c>
      <c r="H1925" s="103">
        <v>0</v>
      </c>
      <c r="I1925" s="103">
        <v>0</v>
      </c>
      <c r="J1925" s="133">
        <f t="shared" si="32"/>
        <v>1582.86</v>
      </c>
      <c r="K1925" s="138" t="str">
        <f>IFERROR(VLOOKUP(C1925,'CEDARS School FRPL'!$C$4:$H$2392, 6, FALSE), "No")</f>
        <v>Yes</v>
      </c>
      <c r="L1925" s="97">
        <f>VLOOKUP($C1925,'CEDARS School FRPL'!$C$4:$G$2348,3,FALSE)</f>
        <v>0.6089</v>
      </c>
      <c r="N1925" s="170"/>
      <c r="O1925" s="139"/>
    </row>
    <row r="1926" spans="1:15">
      <c r="A1926" s="78" t="s">
        <v>2453</v>
      </c>
      <c r="B1926" s="78" t="s">
        <v>2903</v>
      </c>
      <c r="C1926" s="3">
        <v>5250</v>
      </c>
      <c r="D1926" s="75" t="s">
        <v>1793</v>
      </c>
      <c r="E1926" s="103">
        <v>405.31</v>
      </c>
      <c r="F1926" s="103">
        <v>0</v>
      </c>
      <c r="G1926" s="103">
        <v>8.01</v>
      </c>
      <c r="H1926" s="103">
        <v>0</v>
      </c>
      <c r="I1926" s="103">
        <v>0</v>
      </c>
      <c r="J1926" s="133">
        <f t="shared" si="32"/>
        <v>413.32</v>
      </c>
      <c r="K1926" s="138" t="str">
        <f>IFERROR(VLOOKUP(C1926,'CEDARS School FRPL'!$C$4:$H$2392, 6, FALSE), "No")</f>
        <v>Yes</v>
      </c>
      <c r="L1926" s="97">
        <f>VLOOKUP($C1926,'CEDARS School FRPL'!$C$4:$G$2348,3,FALSE)</f>
        <v>0.72360000000000002</v>
      </c>
      <c r="N1926" s="170"/>
      <c r="O1926" s="139"/>
    </row>
    <row r="1927" spans="1:15">
      <c r="A1927" t="s">
        <v>2453</v>
      </c>
      <c r="B1927" s="78" t="s">
        <v>2903</v>
      </c>
      <c r="C1927" s="3">
        <v>5344</v>
      </c>
      <c r="D1927" s="75" t="s">
        <v>1795</v>
      </c>
      <c r="E1927" s="103">
        <v>0</v>
      </c>
      <c r="F1927" s="103">
        <v>0</v>
      </c>
      <c r="G1927" s="103">
        <v>0</v>
      </c>
      <c r="H1927" s="103">
        <v>160.66999999999999</v>
      </c>
      <c r="I1927" s="103">
        <v>0</v>
      </c>
      <c r="J1927" s="133">
        <f t="shared" si="32"/>
        <v>160.66999999999999</v>
      </c>
      <c r="K1927" s="138" t="str">
        <f>IFERROR(VLOOKUP(C1927,'CEDARS School FRPL'!$C$4:$H$2392, 6, FALSE), "No")</f>
        <v>Yes</v>
      </c>
      <c r="L1927" s="97">
        <f>VLOOKUP($C1927,'CEDARS School FRPL'!$C$4:$G$2348,3,FALSE)</f>
        <v>0.66010000000000002</v>
      </c>
      <c r="N1927" s="170"/>
      <c r="O1927" s="139"/>
    </row>
    <row r="1928" spans="1:15">
      <c r="A1928" s="78" t="s">
        <v>2453</v>
      </c>
      <c r="B1928" s="78" t="s">
        <v>2903</v>
      </c>
      <c r="C1928" s="3">
        <v>5730</v>
      </c>
      <c r="D1928" s="75" t="s">
        <v>3280</v>
      </c>
      <c r="E1928" s="103">
        <v>491.57</v>
      </c>
      <c r="F1928" s="103">
        <v>0</v>
      </c>
      <c r="G1928" s="103">
        <v>0</v>
      </c>
      <c r="H1928" s="103">
        <v>0</v>
      </c>
      <c r="I1928" s="103">
        <v>0</v>
      </c>
      <c r="J1928" s="133">
        <f t="shared" si="32"/>
        <v>491.57</v>
      </c>
      <c r="K1928" s="138" t="str">
        <f>IFERROR(VLOOKUP(C1928,'CEDARS School FRPL'!$C$4:$H$2392, 6, FALSE), "No")</f>
        <v>No</v>
      </c>
      <c r="L1928" s="97">
        <f>VLOOKUP($C1928,'CEDARS School FRPL'!$C$4:$G$2348,3,FALSE)</f>
        <v>0.43580000000000002</v>
      </c>
      <c r="N1928" s="170"/>
      <c r="O1928" s="139"/>
    </row>
    <row r="1929" spans="1:15">
      <c r="A1929" s="78" t="s">
        <v>2453</v>
      </c>
      <c r="B1929" s="78" t="s">
        <v>2903</v>
      </c>
      <c r="C1929" s="3">
        <v>1567</v>
      </c>
      <c r="D1929" s="75" t="s">
        <v>3098</v>
      </c>
      <c r="E1929" s="103">
        <v>106.29</v>
      </c>
      <c r="F1929" s="103">
        <v>0</v>
      </c>
      <c r="G1929" s="103">
        <v>0</v>
      </c>
      <c r="H1929" s="103">
        <v>0</v>
      </c>
      <c r="I1929" s="103">
        <v>0</v>
      </c>
      <c r="J1929" s="133">
        <f t="shared" si="32"/>
        <v>106.29</v>
      </c>
      <c r="K1929" s="138" t="str">
        <f>IFERROR(VLOOKUP(C1929,'CEDARS School FRPL'!$C$4:$H$2392, 6, FALSE), "No")</f>
        <v>Yes</v>
      </c>
      <c r="L1929" s="97">
        <f>VLOOKUP($C1929,'CEDARS School FRPL'!$C$4:$G$2348,3,FALSE)</f>
        <v>0.83550000000000002</v>
      </c>
      <c r="N1929" s="170"/>
      <c r="O1929" s="139"/>
    </row>
    <row r="1930" spans="1:15">
      <c r="A1930" s="78" t="s">
        <v>2453</v>
      </c>
      <c r="B1930" s="78" t="s">
        <v>2903</v>
      </c>
      <c r="C1930" s="3">
        <v>2096</v>
      </c>
      <c r="D1930" s="75" t="s">
        <v>1757</v>
      </c>
      <c r="E1930" s="103">
        <v>365.71</v>
      </c>
      <c r="F1930" s="103">
        <v>0</v>
      </c>
      <c r="G1930" s="103">
        <v>0</v>
      </c>
      <c r="H1930" s="103">
        <v>0</v>
      </c>
      <c r="I1930" s="103">
        <v>0</v>
      </c>
      <c r="J1930" s="133">
        <f t="shared" si="32"/>
        <v>365.71</v>
      </c>
      <c r="K1930" s="138" t="str">
        <f>IFERROR(VLOOKUP(C1930,'CEDARS School FRPL'!$C$4:$H$2392, 6, FALSE), "No")</f>
        <v>Yes</v>
      </c>
      <c r="L1930" s="97">
        <f>VLOOKUP($C1930,'CEDARS School FRPL'!$C$4:$G$2348,3,FALSE)</f>
        <v>0.85450000000000004</v>
      </c>
      <c r="N1930" s="170"/>
      <c r="O1930" s="139"/>
    </row>
    <row r="1931" spans="1:15">
      <c r="A1931" s="78" t="s">
        <v>2453</v>
      </c>
      <c r="B1931" s="78" t="s">
        <v>2903</v>
      </c>
      <c r="C1931" s="3">
        <v>2950</v>
      </c>
      <c r="D1931" s="75" t="s">
        <v>1773</v>
      </c>
      <c r="E1931" s="103">
        <v>284.67</v>
      </c>
      <c r="F1931" s="103">
        <v>0</v>
      </c>
      <c r="G1931" s="103">
        <v>0</v>
      </c>
      <c r="H1931" s="103">
        <v>0</v>
      </c>
      <c r="I1931" s="103">
        <v>0</v>
      </c>
      <c r="J1931" s="133">
        <f t="shared" si="32"/>
        <v>284.67</v>
      </c>
      <c r="K1931" s="138" t="str">
        <f>IFERROR(VLOOKUP(C1931,'CEDARS School FRPL'!$C$4:$H$2392, 6, FALSE), "No")</f>
        <v>Yes</v>
      </c>
      <c r="L1931" s="97">
        <f>VLOOKUP($C1931,'CEDARS School FRPL'!$C$4:$G$2348,3,FALSE)</f>
        <v>0.68789999999999996</v>
      </c>
      <c r="N1931" s="170"/>
      <c r="O1931" s="139"/>
    </row>
    <row r="1932" spans="1:15">
      <c r="A1932" s="78" t="s">
        <v>2453</v>
      </c>
      <c r="B1932" s="78" t="s">
        <v>2903</v>
      </c>
      <c r="C1932" s="3">
        <v>2479</v>
      </c>
      <c r="D1932" s="75" t="s">
        <v>1300</v>
      </c>
      <c r="E1932" s="103">
        <v>1411.27</v>
      </c>
      <c r="F1932" s="103">
        <v>0</v>
      </c>
      <c r="G1932" s="103">
        <v>52.65</v>
      </c>
      <c r="H1932" s="103">
        <v>0</v>
      </c>
      <c r="I1932" s="103">
        <v>0</v>
      </c>
      <c r="J1932" s="133">
        <f t="shared" si="32"/>
        <v>1463.92</v>
      </c>
      <c r="K1932" s="138" t="str">
        <f>IFERROR(VLOOKUP(C1932,'CEDARS School FRPL'!$C$4:$H$2392, 6, FALSE), "No")</f>
        <v>Yes</v>
      </c>
      <c r="L1932" s="97">
        <f>VLOOKUP($C1932,'CEDARS School FRPL'!$C$4:$G$2348,3,FALSE)</f>
        <v>0.78659999999999997</v>
      </c>
      <c r="N1932" s="170"/>
      <c r="O1932" s="139"/>
    </row>
    <row r="1933" spans="1:15">
      <c r="A1933" s="78" t="s">
        <v>2453</v>
      </c>
      <c r="B1933" s="78" t="s">
        <v>2903</v>
      </c>
      <c r="C1933" s="3">
        <v>2086</v>
      </c>
      <c r="D1933" s="75" t="s">
        <v>1756</v>
      </c>
      <c r="E1933" s="103">
        <v>416.81</v>
      </c>
      <c r="F1933" s="103">
        <v>1</v>
      </c>
      <c r="G1933" s="103">
        <v>0</v>
      </c>
      <c r="H1933" s="103">
        <v>0</v>
      </c>
      <c r="I1933" s="103">
        <v>0</v>
      </c>
      <c r="J1933" s="133">
        <f t="shared" si="32"/>
        <v>417.81</v>
      </c>
      <c r="K1933" s="138" t="str">
        <f>IFERROR(VLOOKUP(C1933,'CEDARS School FRPL'!$C$4:$H$2392, 6, FALSE), "No")</f>
        <v>Yes</v>
      </c>
      <c r="L1933" s="97">
        <f>VLOOKUP($C1933,'CEDARS School FRPL'!$C$4:$G$2348,3,FALSE)</f>
        <v>0.54059999999999997</v>
      </c>
      <c r="N1933" s="170"/>
      <c r="O1933" s="139"/>
    </row>
    <row r="1934" spans="1:15">
      <c r="A1934" s="78" t="s">
        <v>2453</v>
      </c>
      <c r="B1934" s="78" t="s">
        <v>2903</v>
      </c>
      <c r="C1934" s="3">
        <v>3356</v>
      </c>
      <c r="D1934" s="75" t="s">
        <v>663</v>
      </c>
      <c r="E1934" s="103">
        <v>979.02</v>
      </c>
      <c r="F1934" s="103">
        <v>0</v>
      </c>
      <c r="G1934" s="103">
        <v>0</v>
      </c>
      <c r="H1934" s="103">
        <v>0</v>
      </c>
      <c r="I1934" s="103">
        <v>0</v>
      </c>
      <c r="J1934" s="133">
        <f t="shared" si="32"/>
        <v>979.02</v>
      </c>
      <c r="K1934" s="138" t="str">
        <f>IFERROR(VLOOKUP(C1934,'CEDARS School FRPL'!$C$4:$H$2392, 6, FALSE), "No")</f>
        <v>No</v>
      </c>
      <c r="L1934" s="97">
        <f>VLOOKUP($C1934,'CEDARS School FRPL'!$C$4:$G$2348,3,FALSE)</f>
        <v>0.40329999999999999</v>
      </c>
      <c r="N1934" s="170"/>
      <c r="O1934" s="139"/>
    </row>
    <row r="1935" spans="1:15">
      <c r="A1935" s="78" t="s">
        <v>2453</v>
      </c>
      <c r="B1935" s="78" t="s">
        <v>2903</v>
      </c>
      <c r="C1935" s="3">
        <v>3413</v>
      </c>
      <c r="D1935" s="75" t="s">
        <v>1785</v>
      </c>
      <c r="E1935" s="103">
        <v>612.94000000000005</v>
      </c>
      <c r="F1935" s="103">
        <v>0</v>
      </c>
      <c r="G1935" s="103">
        <v>0</v>
      </c>
      <c r="H1935" s="103">
        <v>0</v>
      </c>
      <c r="I1935" s="103">
        <v>0</v>
      </c>
      <c r="J1935" s="133">
        <f t="shared" si="32"/>
        <v>612.94000000000005</v>
      </c>
      <c r="K1935" s="138" t="str">
        <f>IFERROR(VLOOKUP(C1935,'CEDARS School FRPL'!$C$4:$H$2392, 6, FALSE), "No")</f>
        <v>Yes</v>
      </c>
      <c r="L1935" s="97">
        <f>VLOOKUP($C1935,'CEDARS School FRPL'!$C$4:$G$2348,3,FALSE)</f>
        <v>0.58609999999999995</v>
      </c>
      <c r="N1935" s="170"/>
      <c r="O1935" s="139"/>
    </row>
    <row r="1936" spans="1:15">
      <c r="A1936" s="78" t="s">
        <v>2453</v>
      </c>
      <c r="B1936" s="78" t="s">
        <v>2903</v>
      </c>
      <c r="C1936" s="3">
        <v>1698</v>
      </c>
      <c r="D1936" s="75" t="s">
        <v>1753</v>
      </c>
      <c r="E1936" s="103">
        <v>61.71</v>
      </c>
      <c r="F1936" s="103">
        <v>0</v>
      </c>
      <c r="G1936" s="103">
        <v>0</v>
      </c>
      <c r="H1936" s="103">
        <v>0</v>
      </c>
      <c r="I1936" s="103">
        <v>0</v>
      </c>
      <c r="J1936" s="133">
        <f t="shared" si="32"/>
        <v>61.71</v>
      </c>
      <c r="K1936" s="138" t="str">
        <f>IFERROR(VLOOKUP(C1936,'CEDARS School FRPL'!$C$4:$H$2392, 6, FALSE), "No")</f>
        <v>Yes</v>
      </c>
      <c r="L1936" s="97">
        <f>VLOOKUP($C1936,'CEDARS School FRPL'!$C$4:$G$2348,3,FALSE)</f>
        <v>0.56920000000000004</v>
      </c>
      <c r="N1936" s="170"/>
      <c r="O1936" s="139"/>
    </row>
    <row r="1937" spans="1:15">
      <c r="A1937" s="78" t="s">
        <v>2453</v>
      </c>
      <c r="B1937" s="78" t="s">
        <v>2903</v>
      </c>
      <c r="C1937" s="3">
        <v>3189</v>
      </c>
      <c r="D1937" s="75" t="s">
        <v>1779</v>
      </c>
      <c r="E1937" s="103">
        <v>1334.02</v>
      </c>
      <c r="F1937" s="103">
        <v>0</v>
      </c>
      <c r="G1937" s="103">
        <v>56.65</v>
      </c>
      <c r="H1937" s="103">
        <v>0</v>
      </c>
      <c r="I1937" s="103">
        <v>0</v>
      </c>
      <c r="J1937" s="133">
        <f t="shared" si="32"/>
        <v>1390.67</v>
      </c>
      <c r="K1937" s="138" t="str">
        <f>IFERROR(VLOOKUP(C1937,'CEDARS School FRPL'!$C$4:$H$2392, 6, FALSE), "No")</f>
        <v>Yes</v>
      </c>
      <c r="L1937" s="97">
        <f>VLOOKUP($C1937,'CEDARS School FRPL'!$C$4:$G$2348,3,FALSE)</f>
        <v>0.55489999999999995</v>
      </c>
      <c r="N1937" s="170"/>
      <c r="O1937" s="139"/>
    </row>
    <row r="1938" spans="1:15">
      <c r="A1938" s="78" t="s">
        <v>2453</v>
      </c>
      <c r="B1938" s="78" t="s">
        <v>2903</v>
      </c>
      <c r="C1938" s="3">
        <v>3257</v>
      </c>
      <c r="D1938" s="75" t="s">
        <v>1781</v>
      </c>
      <c r="E1938" s="103">
        <v>672.15</v>
      </c>
      <c r="F1938" s="103">
        <v>0</v>
      </c>
      <c r="G1938" s="103">
        <v>0</v>
      </c>
      <c r="H1938" s="103">
        <v>0</v>
      </c>
      <c r="I1938" s="103">
        <v>0</v>
      </c>
      <c r="J1938" s="133">
        <f t="shared" si="32"/>
        <v>672.15</v>
      </c>
      <c r="K1938" s="138" t="str">
        <f>IFERROR(VLOOKUP(C1938,'CEDARS School FRPL'!$C$4:$H$2392, 6, FALSE), "No")</f>
        <v>Yes</v>
      </c>
      <c r="L1938" s="97">
        <f>VLOOKUP($C1938,'CEDARS School FRPL'!$C$4:$G$2348,3,FALSE)</f>
        <v>0.8498</v>
      </c>
      <c r="N1938" s="170"/>
      <c r="O1938" s="139"/>
    </row>
    <row r="1939" spans="1:15">
      <c r="A1939" s="78" t="s">
        <v>2453</v>
      </c>
      <c r="B1939" s="78" t="s">
        <v>2903</v>
      </c>
      <c r="C1939" s="3">
        <v>2110</v>
      </c>
      <c r="D1939" s="75" t="s">
        <v>1761</v>
      </c>
      <c r="E1939" s="103">
        <v>347.27</v>
      </c>
      <c r="F1939" s="103">
        <v>0</v>
      </c>
      <c r="G1939" s="103">
        <v>0</v>
      </c>
      <c r="H1939" s="103">
        <v>0</v>
      </c>
      <c r="I1939" s="103">
        <v>0</v>
      </c>
      <c r="J1939" s="133">
        <f t="shared" si="32"/>
        <v>347.27</v>
      </c>
      <c r="K1939" s="138" t="str">
        <f>IFERROR(VLOOKUP(C1939,'CEDARS School FRPL'!$C$4:$H$2392, 6, FALSE), "No")</f>
        <v>Yes</v>
      </c>
      <c r="L1939" s="97">
        <f>VLOOKUP($C1939,'CEDARS School FRPL'!$C$4:$G$2348,3,FALSE)</f>
        <v>0.81769999999999998</v>
      </c>
      <c r="N1939" s="170"/>
      <c r="O1939" s="139"/>
    </row>
    <row r="1940" spans="1:15">
      <c r="A1940" s="78" t="s">
        <v>2453</v>
      </c>
      <c r="B1940" s="78" t="s">
        <v>2903</v>
      </c>
      <c r="C1940" s="3">
        <v>4191</v>
      </c>
      <c r="D1940" s="75" t="s">
        <v>2904</v>
      </c>
      <c r="E1940" s="103">
        <v>457.32</v>
      </c>
      <c r="F1940" s="103">
        <v>0</v>
      </c>
      <c r="G1940" s="103">
        <v>0</v>
      </c>
      <c r="H1940" s="103">
        <v>0</v>
      </c>
      <c r="I1940" s="103">
        <v>0</v>
      </c>
      <c r="J1940" s="133">
        <f t="shared" si="32"/>
        <v>457.32</v>
      </c>
      <c r="K1940" s="138" t="str">
        <f>IFERROR(VLOOKUP(C1940,'CEDARS School FRPL'!$C$4:$H$2392, 6, FALSE), "No")</f>
        <v>No</v>
      </c>
      <c r="L1940" s="97" t="e">
        <f>VLOOKUP($C1940,'CEDARS School FRPL'!$C$4:$G$2348,3,FALSE)</f>
        <v>#N/A</v>
      </c>
      <c r="N1940" s="170"/>
      <c r="O1940" s="139"/>
    </row>
    <row r="1941" spans="1:15">
      <c r="A1941" s="78" t="s">
        <v>2453</v>
      </c>
      <c r="B1941" s="78" t="s">
        <v>2903</v>
      </c>
      <c r="C1941" s="3">
        <v>5743</v>
      </c>
      <c r="D1941" s="75" t="s">
        <v>3281</v>
      </c>
      <c r="E1941" s="103">
        <v>269.86</v>
      </c>
      <c r="F1941" s="103">
        <v>0</v>
      </c>
      <c r="G1941" s="103">
        <v>0</v>
      </c>
      <c r="H1941" s="103">
        <v>0</v>
      </c>
      <c r="I1941" s="103">
        <v>0</v>
      </c>
      <c r="J1941" s="133">
        <f t="shared" si="32"/>
        <v>269.86</v>
      </c>
      <c r="K1941" s="138" t="str">
        <f>IFERROR(VLOOKUP(C1941,'CEDARS School FRPL'!$C$4:$H$2392, 6, FALSE), "No")</f>
        <v>No</v>
      </c>
      <c r="L1941" s="97">
        <f>VLOOKUP($C1941,'CEDARS School FRPL'!$C$4:$G$2348,3,FALSE)</f>
        <v>0.29260000000000003</v>
      </c>
      <c r="N1941" s="170"/>
      <c r="O1941" s="139"/>
    </row>
    <row r="1942" spans="1:15">
      <c r="A1942" s="78" t="s">
        <v>2453</v>
      </c>
      <c r="B1942" s="78" t="s">
        <v>2903</v>
      </c>
      <c r="C1942" s="3">
        <v>5361</v>
      </c>
      <c r="D1942" s="75" t="s">
        <v>1796</v>
      </c>
      <c r="E1942" s="103">
        <v>385.86</v>
      </c>
      <c r="F1942" s="103">
        <v>0</v>
      </c>
      <c r="G1942" s="103">
        <v>0</v>
      </c>
      <c r="H1942" s="103">
        <v>0</v>
      </c>
      <c r="I1942" s="103">
        <v>0</v>
      </c>
      <c r="J1942" s="133">
        <f t="shared" si="32"/>
        <v>385.86</v>
      </c>
      <c r="K1942" s="138" t="str">
        <f>IFERROR(VLOOKUP(C1942,'CEDARS School FRPL'!$C$4:$H$2392, 6, FALSE), "No")</f>
        <v>No</v>
      </c>
      <c r="L1942" s="97">
        <f>VLOOKUP($C1942,'CEDARS School FRPL'!$C$4:$G$2348,3,FALSE)</f>
        <v>0.29099999999999998</v>
      </c>
      <c r="N1942" s="170"/>
      <c r="O1942" s="139"/>
    </row>
    <row r="1943" spans="1:15">
      <c r="A1943" s="78" t="s">
        <v>2453</v>
      </c>
      <c r="B1943" s="78" t="s">
        <v>2903</v>
      </c>
      <c r="C1943" s="3">
        <v>5694</v>
      </c>
      <c r="D1943" s="75" t="s">
        <v>3201</v>
      </c>
      <c r="E1943" s="103">
        <v>443.52</v>
      </c>
      <c r="F1943" s="103">
        <v>0</v>
      </c>
      <c r="G1943" s="103">
        <v>0</v>
      </c>
      <c r="H1943" s="103">
        <v>0</v>
      </c>
      <c r="I1943" s="103">
        <v>0</v>
      </c>
      <c r="J1943" s="133">
        <f t="shared" si="32"/>
        <v>443.52</v>
      </c>
      <c r="K1943" s="138" t="str">
        <f>IFERROR(VLOOKUP(C1943,'CEDARS School FRPL'!$C$4:$H$2392, 6, FALSE), "No")</f>
        <v>No</v>
      </c>
      <c r="L1943" s="97">
        <f>VLOOKUP($C1943,'CEDARS School FRPL'!$C$4:$G$2348,3,FALSE)</f>
        <v>0.49370000000000003</v>
      </c>
      <c r="N1943" s="170"/>
      <c r="O1943" s="139"/>
    </row>
    <row r="1944" spans="1:15">
      <c r="A1944" s="78" t="s">
        <v>2453</v>
      </c>
      <c r="B1944" s="78" t="s">
        <v>2903</v>
      </c>
      <c r="C1944" s="3">
        <v>2108</v>
      </c>
      <c r="D1944" s="75" t="s">
        <v>1759</v>
      </c>
      <c r="E1944" s="103">
        <v>389.43</v>
      </c>
      <c r="F1944" s="103">
        <v>0</v>
      </c>
      <c r="G1944" s="103">
        <v>0</v>
      </c>
      <c r="H1944" s="103">
        <v>0</v>
      </c>
      <c r="I1944" s="103">
        <v>0</v>
      </c>
      <c r="J1944" s="133">
        <f t="shared" si="32"/>
        <v>389.43</v>
      </c>
      <c r="K1944" s="138" t="str">
        <f>IFERROR(VLOOKUP(C1944,'CEDARS School FRPL'!$C$4:$H$2392, 6, FALSE), "No")</f>
        <v>Yes</v>
      </c>
      <c r="L1944" s="97">
        <f>VLOOKUP($C1944,'CEDARS School FRPL'!$C$4:$G$2348,3,FALSE)</f>
        <v>0.86809999999999998</v>
      </c>
      <c r="N1944" s="170"/>
      <c r="O1944" s="139"/>
    </row>
    <row r="1945" spans="1:15">
      <c r="A1945" s="78" t="s">
        <v>2453</v>
      </c>
      <c r="B1945" s="78" t="s">
        <v>2903</v>
      </c>
      <c r="C1945" s="3">
        <v>5301</v>
      </c>
      <c r="D1945" s="75" t="s">
        <v>1794</v>
      </c>
      <c r="E1945" s="103">
        <v>144.91999999999999</v>
      </c>
      <c r="F1945" s="103">
        <v>0</v>
      </c>
      <c r="G1945" s="103">
        <v>9.7200000000000006</v>
      </c>
      <c r="H1945" s="103">
        <v>0</v>
      </c>
      <c r="I1945" s="103">
        <v>0</v>
      </c>
      <c r="J1945" s="133">
        <f t="shared" si="32"/>
        <v>154.63999999999999</v>
      </c>
      <c r="K1945" s="138" t="str">
        <f>IFERROR(VLOOKUP(C1945,'CEDARS School FRPL'!$C$4:$H$2392, 6, FALSE), "No")</f>
        <v>Yes</v>
      </c>
      <c r="L1945" s="97">
        <f>VLOOKUP($C1945,'CEDARS School FRPL'!$C$4:$G$2348,3,FALSE)</f>
        <v>0.51200000000000001</v>
      </c>
      <c r="N1945" s="170"/>
      <c r="O1945" s="139"/>
    </row>
    <row r="1946" spans="1:15">
      <c r="A1946" s="78" t="s">
        <v>2453</v>
      </c>
      <c r="B1946" s="78" t="s">
        <v>2903</v>
      </c>
      <c r="C1946" s="3">
        <v>1767</v>
      </c>
      <c r="D1946" s="75" t="s">
        <v>1754</v>
      </c>
      <c r="E1946" s="103">
        <v>19.14</v>
      </c>
      <c r="F1946" s="103">
        <v>0</v>
      </c>
      <c r="G1946" s="103">
        <v>0</v>
      </c>
      <c r="H1946" s="103">
        <v>0</v>
      </c>
      <c r="I1946" s="103">
        <v>0</v>
      </c>
      <c r="J1946" s="133">
        <f t="shared" si="32"/>
        <v>19.14</v>
      </c>
      <c r="K1946" s="138" t="str">
        <f>IFERROR(VLOOKUP(C1946,'CEDARS School FRPL'!$C$4:$H$2392, 6, FALSE), "No")</f>
        <v>No</v>
      </c>
      <c r="L1946" s="97" t="e">
        <f>VLOOKUP($C1946,'CEDARS School FRPL'!$C$4:$G$2348,3,FALSE)</f>
        <v>#N/A</v>
      </c>
      <c r="N1946" s="170"/>
      <c r="O1946" s="139"/>
    </row>
    <row r="1947" spans="1:15">
      <c r="A1947" s="78" t="s">
        <v>2453</v>
      </c>
      <c r="B1947" s="78" t="s">
        <v>2903</v>
      </c>
      <c r="C1947" s="3">
        <v>3063</v>
      </c>
      <c r="D1947" s="75" t="s">
        <v>1778</v>
      </c>
      <c r="E1947" s="103">
        <v>333.59</v>
      </c>
      <c r="F1947" s="103">
        <v>0</v>
      </c>
      <c r="G1947" s="103">
        <v>0</v>
      </c>
      <c r="H1947" s="103">
        <v>0</v>
      </c>
      <c r="I1947" s="103">
        <v>0</v>
      </c>
      <c r="J1947" s="133">
        <f t="shared" si="32"/>
        <v>333.59</v>
      </c>
      <c r="K1947" s="138" t="str">
        <f>IFERROR(VLOOKUP(C1947,'CEDARS School FRPL'!$C$4:$H$2392, 6, FALSE), "No")</f>
        <v>Yes</v>
      </c>
      <c r="L1947" s="97">
        <f>VLOOKUP($C1947,'CEDARS School FRPL'!$C$4:$G$2348,3,FALSE)</f>
        <v>0.67789999999999995</v>
      </c>
      <c r="N1947" s="170"/>
      <c r="O1947" s="139"/>
    </row>
    <row r="1948" spans="1:15">
      <c r="A1948" s="78" t="s">
        <v>2453</v>
      </c>
      <c r="B1948" s="78" t="s">
        <v>2903</v>
      </c>
      <c r="C1948" s="3">
        <v>2191</v>
      </c>
      <c r="D1948" s="75" t="s">
        <v>1766</v>
      </c>
      <c r="E1948" s="103">
        <v>363.15</v>
      </c>
      <c r="F1948" s="103">
        <v>0</v>
      </c>
      <c r="G1948" s="103">
        <v>0</v>
      </c>
      <c r="H1948" s="103">
        <v>0</v>
      </c>
      <c r="I1948" s="103">
        <v>0</v>
      </c>
      <c r="J1948" s="133">
        <f t="shared" si="32"/>
        <v>363.15</v>
      </c>
      <c r="K1948" s="138" t="str">
        <f>IFERROR(VLOOKUP(C1948,'CEDARS School FRPL'!$C$4:$H$2392, 6, FALSE), "No")</f>
        <v>Yes</v>
      </c>
      <c r="L1948" s="97">
        <f>VLOOKUP($C1948,'CEDARS School FRPL'!$C$4:$G$2348,3,FALSE)</f>
        <v>0.8357</v>
      </c>
      <c r="N1948" s="170"/>
      <c r="O1948" s="139"/>
    </row>
    <row r="1949" spans="1:15">
      <c r="A1949" s="78" t="s">
        <v>2453</v>
      </c>
      <c r="B1949" s="78" t="s">
        <v>2903</v>
      </c>
      <c r="C1949" s="3">
        <v>2109</v>
      </c>
      <c r="D1949" s="75" t="s">
        <v>1760</v>
      </c>
      <c r="E1949" s="103">
        <v>384.43</v>
      </c>
      <c r="F1949" s="103">
        <v>2.71</v>
      </c>
      <c r="G1949" s="103">
        <v>0</v>
      </c>
      <c r="H1949" s="103">
        <v>0</v>
      </c>
      <c r="I1949" s="103">
        <v>0</v>
      </c>
      <c r="J1949" s="133">
        <f t="shared" si="32"/>
        <v>387.14</v>
      </c>
      <c r="K1949" s="138" t="str">
        <f>IFERROR(VLOOKUP(C1949,'CEDARS School FRPL'!$C$4:$H$2392, 6, FALSE), "No")</f>
        <v>Yes</v>
      </c>
      <c r="L1949" s="97">
        <f>VLOOKUP($C1949,'CEDARS School FRPL'!$C$4:$G$2348,3,FALSE)</f>
        <v>0.76100000000000001</v>
      </c>
      <c r="N1949" s="170"/>
      <c r="O1949" s="139"/>
    </row>
    <row r="1950" spans="1:15">
      <c r="A1950" s="78" t="s">
        <v>2453</v>
      </c>
      <c r="B1950" s="78" t="s">
        <v>2903</v>
      </c>
      <c r="C1950" s="3">
        <v>2296</v>
      </c>
      <c r="D1950" s="75" t="s">
        <v>1769</v>
      </c>
      <c r="E1950" s="103">
        <v>300.86</v>
      </c>
      <c r="F1950" s="103">
        <v>0</v>
      </c>
      <c r="G1950" s="103">
        <v>0</v>
      </c>
      <c r="H1950" s="103">
        <v>0</v>
      </c>
      <c r="I1950" s="103">
        <v>0</v>
      </c>
      <c r="J1950" s="133">
        <f t="shared" si="32"/>
        <v>300.86</v>
      </c>
      <c r="K1950" s="138" t="str">
        <f>IFERROR(VLOOKUP(C1950,'CEDARS School FRPL'!$C$4:$H$2392, 6, FALSE), "No")</f>
        <v>No</v>
      </c>
      <c r="L1950" s="97">
        <f>VLOOKUP($C1950,'CEDARS School FRPL'!$C$4:$G$2348,3,FALSE)</f>
        <v>0.21179999999999999</v>
      </c>
      <c r="N1950" s="170"/>
      <c r="O1950" s="139"/>
    </row>
    <row r="1951" spans="1:15">
      <c r="A1951" s="78" t="s">
        <v>2453</v>
      </c>
      <c r="B1951" s="78" t="s">
        <v>2903</v>
      </c>
      <c r="C1951" s="3">
        <v>4192</v>
      </c>
      <c r="D1951" s="75" t="s">
        <v>764</v>
      </c>
      <c r="E1951" s="103">
        <v>351.58</v>
      </c>
      <c r="F1951" s="103">
        <v>2.14</v>
      </c>
      <c r="G1951" s="103">
        <v>0</v>
      </c>
      <c r="H1951" s="103">
        <v>0</v>
      </c>
      <c r="I1951" s="103">
        <v>0</v>
      </c>
      <c r="J1951" s="133">
        <f t="shared" si="32"/>
        <v>353.71999999999997</v>
      </c>
      <c r="K1951" s="138" t="str">
        <f>IFERROR(VLOOKUP(C1951,'CEDARS School FRPL'!$C$4:$H$2392, 6, FALSE), "No")</f>
        <v>No</v>
      </c>
      <c r="L1951" s="97">
        <f>VLOOKUP($C1951,'CEDARS School FRPL'!$C$4:$G$2348,3,FALSE)</f>
        <v>0.35020000000000001</v>
      </c>
      <c r="N1951" s="170"/>
      <c r="O1951" s="139"/>
    </row>
    <row r="1952" spans="1:15">
      <c r="A1952" s="78" t="s">
        <v>2453</v>
      </c>
      <c r="B1952" s="78" t="s">
        <v>2903</v>
      </c>
      <c r="C1952" s="3">
        <v>5695</v>
      </c>
      <c r="D1952" s="75" t="s">
        <v>3202</v>
      </c>
      <c r="E1952" s="103">
        <v>552.05999999999995</v>
      </c>
      <c r="F1952" s="103">
        <v>0</v>
      </c>
      <c r="G1952" s="103">
        <v>0</v>
      </c>
      <c r="H1952" s="103">
        <v>0</v>
      </c>
      <c r="I1952" s="103">
        <v>0</v>
      </c>
      <c r="J1952" s="133">
        <f t="shared" si="32"/>
        <v>552.05999999999995</v>
      </c>
      <c r="K1952" s="138" t="str">
        <f>IFERROR(VLOOKUP(C1952,'CEDARS School FRPL'!$C$4:$H$2392, 6, FALSE), "No")</f>
        <v>Yes</v>
      </c>
      <c r="L1952" s="97">
        <f>VLOOKUP($C1952,'CEDARS School FRPL'!$C$4:$G$2348,3,FALSE)</f>
        <v>0.86639999999999995</v>
      </c>
      <c r="N1952" s="170"/>
      <c r="O1952" s="139"/>
    </row>
    <row r="1953" spans="1:15">
      <c r="A1953" s="78" t="s">
        <v>2467</v>
      </c>
      <c r="B1953" s="78" t="s">
        <v>2905</v>
      </c>
      <c r="C1953" s="3">
        <v>5381</v>
      </c>
      <c r="D1953" s="75" t="s">
        <v>1895</v>
      </c>
      <c r="E1953" s="103">
        <v>756.82</v>
      </c>
      <c r="F1953" s="103">
        <v>0</v>
      </c>
      <c r="G1953" s="103">
        <v>4.34</v>
      </c>
      <c r="H1953" s="103">
        <v>0</v>
      </c>
      <c r="I1953" s="103">
        <v>0</v>
      </c>
      <c r="J1953" s="133">
        <f t="shared" si="32"/>
        <v>761.16000000000008</v>
      </c>
      <c r="K1953" s="138" t="str">
        <f>IFERROR(VLOOKUP(C1953,'CEDARS School FRPL'!$C$4:$H$2392, 6, FALSE), "No")</f>
        <v>No</v>
      </c>
      <c r="L1953" s="97">
        <f>VLOOKUP($C1953,'CEDARS School FRPL'!$C$4:$G$2348,3,FALSE)</f>
        <v>0.48399999999999999</v>
      </c>
      <c r="N1953" s="170"/>
      <c r="O1953" s="139"/>
    </row>
    <row r="1954" spans="1:15">
      <c r="A1954" s="78" t="s">
        <v>2376</v>
      </c>
      <c r="B1954" s="78" t="s">
        <v>2906</v>
      </c>
      <c r="C1954" s="3">
        <v>3050</v>
      </c>
      <c r="D1954" s="75" t="s">
        <v>1169</v>
      </c>
      <c r="E1954" s="103">
        <v>36.43</v>
      </c>
      <c r="F1954" s="103">
        <v>0</v>
      </c>
      <c r="G1954" s="103">
        <v>0</v>
      </c>
      <c r="H1954" s="103">
        <v>0</v>
      </c>
      <c r="I1954" s="103">
        <v>0</v>
      </c>
      <c r="J1954" s="133">
        <f t="shared" si="32"/>
        <v>36.43</v>
      </c>
      <c r="K1954" s="138" t="str">
        <f>IFERROR(VLOOKUP(C1954,'CEDARS School FRPL'!$C$4:$H$2392, 6, FALSE), "No")</f>
        <v>Yes</v>
      </c>
      <c r="L1954" s="97">
        <f>VLOOKUP($C1954,'CEDARS School FRPL'!$C$4:$G$2348,3,FALSE)</f>
        <v>0.70130000000000003</v>
      </c>
      <c r="N1954" s="170"/>
      <c r="O1954" s="139"/>
    </row>
    <row r="1955" spans="1:15">
      <c r="A1955" s="78" t="s">
        <v>2376</v>
      </c>
      <c r="B1955" s="78" t="s">
        <v>2906</v>
      </c>
      <c r="C1955" s="3">
        <v>2186</v>
      </c>
      <c r="D1955" s="75" t="s">
        <v>1168</v>
      </c>
      <c r="E1955" s="103">
        <v>25.07</v>
      </c>
      <c r="F1955" s="103">
        <v>0</v>
      </c>
      <c r="G1955" s="103">
        <v>0.8</v>
      </c>
      <c r="H1955" s="103">
        <v>0</v>
      </c>
      <c r="I1955" s="103">
        <v>0</v>
      </c>
      <c r="J1955" s="133">
        <f t="shared" si="32"/>
        <v>25.87</v>
      </c>
      <c r="K1955" s="138" t="str">
        <f>IFERROR(VLOOKUP(C1955,'CEDARS School FRPL'!$C$4:$H$2392, 6, FALSE), "No")</f>
        <v>Yes</v>
      </c>
      <c r="L1955" s="97">
        <f>VLOOKUP($C1955,'CEDARS School FRPL'!$C$4:$G$2348,3,FALSE)</f>
        <v>0.55020000000000002</v>
      </c>
      <c r="N1955" s="170"/>
      <c r="O1955" s="139"/>
    </row>
    <row r="1956" spans="1:15">
      <c r="A1956" s="78" t="s">
        <v>2516</v>
      </c>
      <c r="B1956" s="78" t="s">
        <v>2907</v>
      </c>
      <c r="C1956" s="3">
        <v>3069</v>
      </c>
      <c r="D1956" s="75" t="s">
        <v>2133</v>
      </c>
      <c r="E1956" s="103">
        <v>91.43</v>
      </c>
      <c r="F1956" s="103">
        <v>0</v>
      </c>
      <c r="G1956" s="103">
        <v>0</v>
      </c>
      <c r="H1956" s="103">
        <v>0</v>
      </c>
      <c r="I1956" s="103">
        <v>0</v>
      </c>
      <c r="J1956" s="133">
        <f t="shared" si="32"/>
        <v>91.43</v>
      </c>
      <c r="K1956" s="138" t="str">
        <f>IFERROR(VLOOKUP(C1956,'CEDARS School FRPL'!$C$4:$H$2392, 6, FALSE), "No")</f>
        <v>No</v>
      </c>
      <c r="L1956" s="97">
        <f>VLOOKUP($C1956,'CEDARS School FRPL'!$C$4:$G$2348,3,FALSE)</f>
        <v>0.44990000000000002</v>
      </c>
      <c r="N1956" s="170"/>
      <c r="O1956" s="139"/>
    </row>
    <row r="1957" spans="1:15">
      <c r="A1957" s="78" t="s">
        <v>2516</v>
      </c>
      <c r="B1957" s="78" t="s">
        <v>2907</v>
      </c>
      <c r="C1957" s="3">
        <v>3068</v>
      </c>
      <c r="D1957" s="75" t="s">
        <v>2132</v>
      </c>
      <c r="E1957" s="103">
        <v>38.4</v>
      </c>
      <c r="F1957" s="103">
        <v>0</v>
      </c>
      <c r="G1957" s="103">
        <v>1.96</v>
      </c>
      <c r="H1957" s="103">
        <v>0</v>
      </c>
      <c r="I1957" s="103">
        <v>0</v>
      </c>
      <c r="J1957" s="133">
        <f t="shared" si="32"/>
        <v>40.36</v>
      </c>
      <c r="K1957" s="138" t="str">
        <f>IFERROR(VLOOKUP(C1957,'CEDARS School FRPL'!$C$4:$H$2392, 6, FALSE), "No")</f>
        <v>Yes</v>
      </c>
      <c r="L1957" s="97">
        <f>VLOOKUP($C1957,'CEDARS School FRPL'!$C$4:$G$2348,3,FALSE)</f>
        <v>0.51259999999999994</v>
      </c>
      <c r="N1957" s="170"/>
      <c r="O1957" s="139"/>
    </row>
    <row r="1958" spans="1:15">
      <c r="A1958" s="78" t="s">
        <v>2452</v>
      </c>
      <c r="B1958" s="78" t="s">
        <v>2908</v>
      </c>
      <c r="C1958" s="3">
        <v>4513</v>
      </c>
      <c r="D1958" s="75" t="s">
        <v>1745</v>
      </c>
      <c r="E1958" s="103">
        <v>441.65</v>
      </c>
      <c r="F1958" s="103">
        <v>4</v>
      </c>
      <c r="G1958" s="103">
        <v>0</v>
      </c>
      <c r="H1958" s="103">
        <v>0</v>
      </c>
      <c r="I1958" s="103">
        <v>0</v>
      </c>
      <c r="J1958" s="133">
        <f t="shared" si="32"/>
        <v>445.65</v>
      </c>
      <c r="K1958" s="138" t="str">
        <f>IFERROR(VLOOKUP(C1958,'CEDARS School FRPL'!$C$4:$H$2392, 6, FALSE), "No")</f>
        <v>No</v>
      </c>
      <c r="L1958" s="97">
        <f>VLOOKUP($C1958,'CEDARS School FRPL'!$C$4:$G$2348,3,FALSE)</f>
        <v>0.25729999999999997</v>
      </c>
      <c r="N1958" s="170"/>
      <c r="O1958" s="139"/>
    </row>
    <row r="1959" spans="1:15">
      <c r="A1959" s="78" t="s">
        <v>2452</v>
      </c>
      <c r="B1959" s="78" t="s">
        <v>2908</v>
      </c>
      <c r="C1959" s="3">
        <v>4553</v>
      </c>
      <c r="D1959" s="75" t="s">
        <v>1747</v>
      </c>
      <c r="E1959" s="103">
        <v>387.59</v>
      </c>
      <c r="F1959" s="103">
        <v>0</v>
      </c>
      <c r="G1959" s="103">
        <v>0</v>
      </c>
      <c r="H1959" s="103">
        <v>0</v>
      </c>
      <c r="I1959" s="103">
        <v>0</v>
      </c>
      <c r="J1959" s="133">
        <f t="shared" si="32"/>
        <v>387.59</v>
      </c>
      <c r="K1959" s="138" t="str">
        <f>IFERROR(VLOOKUP(C1959,'CEDARS School FRPL'!$C$4:$H$2392, 6, FALSE), "No")</f>
        <v>No</v>
      </c>
      <c r="L1959" s="97">
        <f>VLOOKUP($C1959,'CEDARS School FRPL'!$C$4:$G$2348,3,FALSE)</f>
        <v>0.33729999999999999</v>
      </c>
      <c r="N1959" s="170"/>
      <c r="O1959" s="139"/>
    </row>
    <row r="1960" spans="1:15">
      <c r="A1960" s="78" t="s">
        <v>2452</v>
      </c>
      <c r="B1960" s="78" t="s">
        <v>2908</v>
      </c>
      <c r="C1960" s="3">
        <v>5108</v>
      </c>
      <c r="D1960" s="75" t="s">
        <v>1749</v>
      </c>
      <c r="E1960" s="103">
        <v>15.21</v>
      </c>
      <c r="F1960" s="103">
        <v>0</v>
      </c>
      <c r="G1960" s="103">
        <v>0</v>
      </c>
      <c r="H1960" s="103">
        <v>0</v>
      </c>
      <c r="I1960" s="103">
        <v>0</v>
      </c>
      <c r="J1960" s="133">
        <f t="shared" si="32"/>
        <v>15.21</v>
      </c>
      <c r="K1960" s="138" t="str">
        <f>IFERROR(VLOOKUP(C1960,'CEDARS School FRPL'!$C$4:$H$2392, 6, FALSE), "No")</f>
        <v>Yes</v>
      </c>
      <c r="L1960" s="97">
        <f>VLOOKUP($C1960,'CEDARS School FRPL'!$C$4:$G$2348,3,FALSE)</f>
        <v>0.52939999999999998</v>
      </c>
      <c r="N1960" s="170"/>
      <c r="O1960" s="139"/>
    </row>
    <row r="1961" spans="1:15">
      <c r="A1961" s="78" t="s">
        <v>2452</v>
      </c>
      <c r="B1961" s="78" t="s">
        <v>2908</v>
      </c>
      <c r="C1961" s="3">
        <v>1707</v>
      </c>
      <c r="D1961" s="75" t="s">
        <v>1739</v>
      </c>
      <c r="E1961" s="103">
        <v>112.68</v>
      </c>
      <c r="F1961" s="103">
        <v>0</v>
      </c>
      <c r="G1961" s="103">
        <v>0.97</v>
      </c>
      <c r="H1961" s="103">
        <v>8.8099999999999987</v>
      </c>
      <c r="I1961" s="103">
        <v>0</v>
      </c>
      <c r="J1961" s="133">
        <f t="shared" si="32"/>
        <v>122.46000000000001</v>
      </c>
      <c r="K1961" s="138" t="str">
        <f>IFERROR(VLOOKUP(C1961,'CEDARS School FRPL'!$C$4:$H$2392, 6, FALSE), "No")</f>
        <v>No</v>
      </c>
      <c r="L1961" s="97">
        <f>VLOOKUP($C1961,'CEDARS School FRPL'!$C$4:$G$2348,3,FALSE)</f>
        <v>0.4506</v>
      </c>
      <c r="N1961" s="170"/>
      <c r="O1961" s="139"/>
    </row>
    <row r="1962" spans="1:15">
      <c r="A1962" s="78" t="s">
        <v>2452</v>
      </c>
      <c r="B1962" s="78" t="s">
        <v>2908</v>
      </c>
      <c r="C1962" s="3">
        <v>4512</v>
      </c>
      <c r="D1962" s="75" t="s">
        <v>1744</v>
      </c>
      <c r="E1962" s="103">
        <v>520.23</v>
      </c>
      <c r="F1962" s="103">
        <v>0</v>
      </c>
      <c r="G1962" s="103">
        <v>0</v>
      </c>
      <c r="H1962" s="103">
        <v>0</v>
      </c>
      <c r="I1962" s="103">
        <v>0</v>
      </c>
      <c r="J1962" s="133">
        <f t="shared" si="32"/>
        <v>520.23</v>
      </c>
      <c r="K1962" s="138" t="str">
        <f>IFERROR(VLOOKUP(C1962,'CEDARS School FRPL'!$C$4:$H$2392, 6, FALSE), "No")</f>
        <v>No</v>
      </c>
      <c r="L1962" s="97">
        <f>VLOOKUP($C1962,'CEDARS School FRPL'!$C$4:$G$2348,3,FALSE)</f>
        <v>0.3075</v>
      </c>
      <c r="N1962" s="170"/>
      <c r="O1962" s="139"/>
    </row>
    <row r="1963" spans="1:15">
      <c r="A1963" s="78" t="s">
        <v>2452</v>
      </c>
      <c r="B1963" s="78" t="s">
        <v>2908</v>
      </c>
      <c r="C1963" s="3">
        <v>5004</v>
      </c>
      <c r="D1963" s="75" t="s">
        <v>1748</v>
      </c>
      <c r="E1963" s="103">
        <v>199.25</v>
      </c>
      <c r="F1963" s="103">
        <v>0</v>
      </c>
      <c r="G1963" s="103">
        <v>0</v>
      </c>
      <c r="H1963" s="103">
        <v>0</v>
      </c>
      <c r="I1963" s="103">
        <v>0</v>
      </c>
      <c r="J1963" s="133">
        <f t="shared" si="32"/>
        <v>199.25</v>
      </c>
      <c r="K1963" s="138" t="str">
        <f>IFERROR(VLOOKUP(C1963,'CEDARS School FRPL'!$C$4:$H$2392, 6, FALSE), "No")</f>
        <v>No</v>
      </c>
      <c r="L1963" s="97">
        <f>VLOOKUP($C1963,'CEDARS School FRPL'!$C$4:$G$2348,3,FALSE)</f>
        <v>0.24779999999999999</v>
      </c>
      <c r="N1963" s="170"/>
      <c r="O1963" s="139"/>
    </row>
    <row r="1964" spans="1:15">
      <c r="A1964" s="78" t="s">
        <v>2452</v>
      </c>
      <c r="B1964" s="78" t="s">
        <v>2908</v>
      </c>
      <c r="C1964" s="3">
        <v>3125</v>
      </c>
      <c r="D1964" s="75" t="s">
        <v>1742</v>
      </c>
      <c r="E1964" s="103">
        <v>423.87</v>
      </c>
      <c r="F1964" s="103">
        <v>0</v>
      </c>
      <c r="G1964" s="103">
        <v>0</v>
      </c>
      <c r="H1964" s="103">
        <v>0</v>
      </c>
      <c r="I1964" s="103">
        <v>0</v>
      </c>
      <c r="J1964" s="133">
        <f t="shared" si="32"/>
        <v>423.87</v>
      </c>
      <c r="K1964" s="138" t="str">
        <f>IFERROR(VLOOKUP(C1964,'CEDARS School FRPL'!$C$4:$H$2392, 6, FALSE), "No")</f>
        <v>No</v>
      </c>
      <c r="L1964" s="97">
        <f>VLOOKUP($C1964,'CEDARS School FRPL'!$C$4:$G$2348,3,FALSE)</f>
        <v>0.33660000000000001</v>
      </c>
      <c r="N1964" s="170"/>
      <c r="O1964" s="139"/>
    </row>
    <row r="1965" spans="1:15">
      <c r="A1965" s="78" t="s">
        <v>2452</v>
      </c>
      <c r="B1965" s="78" t="s">
        <v>2908</v>
      </c>
      <c r="C1965" s="3">
        <v>2581</v>
      </c>
      <c r="D1965" s="75" t="s">
        <v>1741</v>
      </c>
      <c r="E1965" s="103">
        <v>1256.55</v>
      </c>
      <c r="F1965" s="103">
        <v>0</v>
      </c>
      <c r="G1965" s="103">
        <v>72.63</v>
      </c>
      <c r="H1965" s="103">
        <v>0</v>
      </c>
      <c r="I1965" s="103">
        <v>0</v>
      </c>
      <c r="J1965" s="133">
        <f t="shared" si="32"/>
        <v>1329.1799999999998</v>
      </c>
      <c r="K1965" s="138" t="str">
        <f>IFERROR(VLOOKUP(C1965,'CEDARS School FRPL'!$C$4:$H$2392, 6, FALSE), "No")</f>
        <v>No</v>
      </c>
      <c r="L1965" s="97">
        <f>VLOOKUP($C1965,'CEDARS School FRPL'!$C$4:$G$2348,3,FALSE)</f>
        <v>0.28149999999999997</v>
      </c>
      <c r="N1965" s="170"/>
      <c r="O1965" s="139"/>
    </row>
    <row r="1966" spans="1:15">
      <c r="A1966" s="78" t="s">
        <v>2452</v>
      </c>
      <c r="B1966" s="78" t="s">
        <v>2908</v>
      </c>
      <c r="C1966" s="3">
        <v>2400</v>
      </c>
      <c r="D1966" s="75" t="s">
        <v>1740</v>
      </c>
      <c r="E1966" s="103">
        <v>476.19</v>
      </c>
      <c r="F1966" s="103">
        <v>0</v>
      </c>
      <c r="G1966" s="103">
        <v>0</v>
      </c>
      <c r="H1966" s="103">
        <v>0</v>
      </c>
      <c r="I1966" s="103">
        <v>0</v>
      </c>
      <c r="J1966" s="133">
        <f t="shared" si="32"/>
        <v>476.19</v>
      </c>
      <c r="K1966" s="138" t="str">
        <f>IFERROR(VLOOKUP(C1966,'CEDARS School FRPL'!$C$4:$H$2392, 6, FALSE), "No")</f>
        <v>No</v>
      </c>
      <c r="L1966" s="97">
        <f>VLOOKUP($C1966,'CEDARS School FRPL'!$C$4:$G$2348,3,FALSE)</f>
        <v>0.35859999999999997</v>
      </c>
      <c r="N1966" s="170"/>
      <c r="O1966" s="139"/>
    </row>
    <row r="1967" spans="1:15">
      <c r="A1967" s="78" t="s">
        <v>2452</v>
      </c>
      <c r="B1967" s="78" t="s">
        <v>2908</v>
      </c>
      <c r="C1967" s="3">
        <v>4364</v>
      </c>
      <c r="D1967" s="75" t="s">
        <v>1743</v>
      </c>
      <c r="E1967" s="103">
        <v>419.16</v>
      </c>
      <c r="F1967" s="103">
        <v>12</v>
      </c>
      <c r="G1967" s="103">
        <v>0</v>
      </c>
      <c r="H1967" s="103">
        <v>0</v>
      </c>
      <c r="I1967" s="103">
        <v>0</v>
      </c>
      <c r="J1967" s="133">
        <f t="shared" si="32"/>
        <v>431.16</v>
      </c>
      <c r="K1967" s="138" t="str">
        <f>IFERROR(VLOOKUP(C1967,'CEDARS School FRPL'!$C$4:$H$2392, 6, FALSE), "No")</f>
        <v>No</v>
      </c>
      <c r="L1967" s="97">
        <f>VLOOKUP($C1967,'CEDARS School FRPL'!$C$4:$G$2348,3,FALSE)</f>
        <v>0.2858</v>
      </c>
      <c r="N1967" s="170"/>
      <c r="O1967" s="139"/>
    </row>
    <row r="1968" spans="1:15">
      <c r="A1968" s="78" t="s">
        <v>2452</v>
      </c>
      <c r="B1968" s="78" t="s">
        <v>2908</v>
      </c>
      <c r="C1968" s="3">
        <v>4551</v>
      </c>
      <c r="D1968" s="75" t="s">
        <v>1746</v>
      </c>
      <c r="E1968" s="103">
        <v>384.65</v>
      </c>
      <c r="F1968" s="103">
        <v>12.71</v>
      </c>
      <c r="G1968" s="103">
        <v>0</v>
      </c>
      <c r="H1968" s="103">
        <v>0</v>
      </c>
      <c r="I1968" s="103">
        <v>0</v>
      </c>
      <c r="J1968" s="133">
        <f t="shared" si="32"/>
        <v>397.35999999999996</v>
      </c>
      <c r="K1968" s="138" t="str">
        <f>IFERROR(VLOOKUP(C1968,'CEDARS School FRPL'!$C$4:$H$2392, 6, FALSE), "No")</f>
        <v>No</v>
      </c>
      <c r="L1968" s="97">
        <f>VLOOKUP($C1968,'CEDARS School FRPL'!$C$4:$G$2348,3,FALSE)</f>
        <v>0.26169999999999999</v>
      </c>
      <c r="N1968" s="170"/>
      <c r="O1968" s="139"/>
    </row>
    <row r="1969" spans="1:15">
      <c r="A1969" s="78" t="s">
        <v>2285</v>
      </c>
      <c r="B1969" s="78" t="s">
        <v>2909</v>
      </c>
      <c r="C1969" s="3">
        <v>2007</v>
      </c>
      <c r="D1969" s="75" t="s">
        <v>399</v>
      </c>
      <c r="E1969" s="103">
        <v>10.14</v>
      </c>
      <c r="F1969" s="103">
        <v>0</v>
      </c>
      <c r="G1969" s="103">
        <v>0</v>
      </c>
      <c r="H1969" s="103">
        <v>0</v>
      </c>
      <c r="I1969" s="103">
        <v>0</v>
      </c>
      <c r="J1969" s="133">
        <f t="shared" si="32"/>
        <v>10.14</v>
      </c>
      <c r="K1969" s="138" t="str">
        <f>IFERROR(VLOOKUP(C1969,'CEDARS School FRPL'!$C$4:$H$2392, 6, FALSE), "No")</f>
        <v>No</v>
      </c>
      <c r="L1969" s="97" t="e">
        <f>VLOOKUP($C1969,'CEDARS School FRPL'!$C$4:$G$2348,3,FALSE)</f>
        <v>#N/A</v>
      </c>
      <c r="N1969" s="170"/>
      <c r="O1969" s="139"/>
    </row>
    <row r="1970" spans="1:15">
      <c r="A1970" s="78" t="s">
        <v>2265</v>
      </c>
      <c r="B1970" s="78" t="s">
        <v>2910</v>
      </c>
      <c r="C1970" s="3">
        <v>2135</v>
      </c>
      <c r="D1970" s="75" t="s">
        <v>292</v>
      </c>
      <c r="E1970" s="103">
        <v>17.14</v>
      </c>
      <c r="F1970" s="103">
        <v>7</v>
      </c>
      <c r="G1970" s="103">
        <v>0</v>
      </c>
      <c r="H1970" s="103">
        <v>0</v>
      </c>
      <c r="I1970" s="103">
        <v>0</v>
      </c>
      <c r="J1970" s="133">
        <f t="shared" si="32"/>
        <v>24.14</v>
      </c>
      <c r="K1970" s="138" t="str">
        <f>IFERROR(VLOOKUP(C1970,'CEDARS School FRPL'!$C$4:$H$2392, 6, FALSE), "No")</f>
        <v>Yes</v>
      </c>
      <c r="L1970" s="97">
        <f>VLOOKUP($C1970,'CEDARS School FRPL'!$C$4:$G$2348,3,FALSE)</f>
        <v>0.42870000000000003</v>
      </c>
      <c r="N1970" s="170"/>
      <c r="O1970" s="139"/>
    </row>
    <row r="1971" spans="1:15">
      <c r="A1971" s="78" t="s">
        <v>2265</v>
      </c>
      <c r="B1971" s="78" t="s">
        <v>2910</v>
      </c>
      <c r="C1971" s="3">
        <v>5696</v>
      </c>
      <c r="D1971" s="75" t="s">
        <v>3203</v>
      </c>
      <c r="E1971" s="103">
        <v>701.48</v>
      </c>
      <c r="F1971" s="103">
        <v>0</v>
      </c>
      <c r="G1971" s="103">
        <v>0</v>
      </c>
      <c r="H1971" s="103">
        <v>0</v>
      </c>
      <c r="I1971" s="103">
        <v>0</v>
      </c>
      <c r="J1971" s="133">
        <f t="shared" si="32"/>
        <v>701.48</v>
      </c>
      <c r="K1971" s="138" t="str">
        <f>IFERROR(VLOOKUP(C1971,'CEDARS School FRPL'!$C$4:$H$2392, 6, FALSE), "No")</f>
        <v>No</v>
      </c>
      <c r="L1971" s="97">
        <f>VLOOKUP($C1971,'CEDARS School FRPL'!$C$4:$G$2348,3,FALSE)</f>
        <v>6.8199999999999997E-2</v>
      </c>
      <c r="N1971" s="170"/>
      <c r="O1971" s="139"/>
    </row>
    <row r="1972" spans="1:15">
      <c r="A1972" s="78" t="s">
        <v>2243</v>
      </c>
      <c r="B1972" s="78" t="s">
        <v>2911</v>
      </c>
      <c r="C1972" s="3">
        <v>2265</v>
      </c>
      <c r="D1972" s="75" t="s">
        <v>99</v>
      </c>
      <c r="E1972" s="103">
        <v>10.36</v>
      </c>
      <c r="F1972" s="103">
        <v>0</v>
      </c>
      <c r="G1972" s="103">
        <v>0</v>
      </c>
      <c r="H1972" s="103">
        <v>0</v>
      </c>
      <c r="I1972" s="103">
        <v>0</v>
      </c>
      <c r="J1972" s="133">
        <f t="shared" si="32"/>
        <v>10.36</v>
      </c>
      <c r="K1972" s="138" t="str">
        <f>IFERROR(VLOOKUP(C1972,'CEDARS School FRPL'!$C$4:$H$2392, 6, FALSE), "No")</f>
        <v>No</v>
      </c>
      <c r="L1972" s="97">
        <f>VLOOKUP($C1972,'CEDARS School FRPL'!$C$4:$G$2348,3,FALSE)</f>
        <v>0</v>
      </c>
      <c r="N1972" s="170"/>
      <c r="O1972" s="139"/>
    </row>
    <row r="1973" spans="1:15">
      <c r="A1973" s="78" t="s">
        <v>2408</v>
      </c>
      <c r="B1973" s="78" t="s">
        <v>2912</v>
      </c>
      <c r="C1973" s="3">
        <v>2040</v>
      </c>
      <c r="D1973" s="75" t="s">
        <v>1278</v>
      </c>
      <c r="E1973" s="103">
        <v>16.86</v>
      </c>
      <c r="F1973" s="103">
        <v>0</v>
      </c>
      <c r="G1973" s="103">
        <v>0</v>
      </c>
      <c r="H1973" s="103">
        <v>0</v>
      </c>
      <c r="I1973" s="103">
        <v>0</v>
      </c>
      <c r="J1973" s="133">
        <f t="shared" si="32"/>
        <v>16.86</v>
      </c>
      <c r="K1973" s="138" t="str">
        <f>IFERROR(VLOOKUP(C1973,'CEDARS School FRPL'!$C$4:$H$2392, 6, FALSE), "No")</f>
        <v>Yes</v>
      </c>
      <c r="L1973" s="97">
        <f>VLOOKUP($C1973,'CEDARS School FRPL'!$C$4:$G$2348,3,FALSE)</f>
        <v>0.47910000000000003</v>
      </c>
      <c r="N1973" s="170"/>
      <c r="O1973" s="139"/>
    </row>
    <row r="1974" spans="1:15">
      <c r="A1974" s="78" t="s">
        <v>2408</v>
      </c>
      <c r="B1974" s="78" t="s">
        <v>2912</v>
      </c>
      <c r="C1974" s="3">
        <v>3446</v>
      </c>
      <c r="D1974" s="75" t="s">
        <v>1280</v>
      </c>
      <c r="E1974" s="103">
        <v>345.15</v>
      </c>
      <c r="F1974" s="103">
        <v>0</v>
      </c>
      <c r="G1974" s="103">
        <v>0</v>
      </c>
      <c r="H1974" s="103">
        <v>0</v>
      </c>
      <c r="I1974" s="103">
        <v>0</v>
      </c>
      <c r="J1974" s="133">
        <f t="shared" si="32"/>
        <v>345.15</v>
      </c>
      <c r="K1974" s="138" t="str">
        <f>IFERROR(VLOOKUP(C1974,'CEDARS School FRPL'!$C$4:$H$2392, 6, FALSE), "No")</f>
        <v>No</v>
      </c>
      <c r="L1974" s="97">
        <f>VLOOKUP($C1974,'CEDARS School FRPL'!$C$4:$G$2348,3,FALSE)</f>
        <v>0.35239999999999999</v>
      </c>
      <c r="N1974" s="170"/>
      <c r="O1974" s="139"/>
    </row>
    <row r="1975" spans="1:15">
      <c r="A1975" s="78" t="s">
        <v>2408</v>
      </c>
      <c r="B1975" s="78" t="s">
        <v>2912</v>
      </c>
      <c r="C1975" s="3">
        <v>4562</v>
      </c>
      <c r="D1975" s="75" t="s">
        <v>1283</v>
      </c>
      <c r="E1975" s="103">
        <v>476.08</v>
      </c>
      <c r="F1975" s="103">
        <v>0</v>
      </c>
      <c r="G1975" s="103">
        <v>0</v>
      </c>
      <c r="H1975" s="103">
        <v>0</v>
      </c>
      <c r="I1975" s="103">
        <v>0</v>
      </c>
      <c r="J1975" s="133">
        <f t="shared" si="32"/>
        <v>476.08</v>
      </c>
      <c r="K1975" s="138" t="str">
        <f>IFERROR(VLOOKUP(C1975,'CEDARS School FRPL'!$C$4:$H$2392, 6, FALSE), "No")</f>
        <v>No</v>
      </c>
      <c r="L1975" s="97">
        <f>VLOOKUP($C1975,'CEDARS School FRPL'!$C$4:$G$2348,3,FALSE)</f>
        <v>0.1782</v>
      </c>
      <c r="N1975" s="170"/>
      <c r="O1975" s="139"/>
    </row>
    <row r="1976" spans="1:15">
      <c r="A1976" s="78" t="s">
        <v>2408</v>
      </c>
      <c r="B1976" s="78" t="s">
        <v>2912</v>
      </c>
      <c r="C1976" s="3">
        <v>2237</v>
      </c>
      <c r="D1976" s="75" t="s">
        <v>1279</v>
      </c>
      <c r="E1976" s="103">
        <v>739.85</v>
      </c>
      <c r="F1976" s="103">
        <v>0</v>
      </c>
      <c r="G1976" s="103">
        <v>0</v>
      </c>
      <c r="H1976" s="103">
        <v>0</v>
      </c>
      <c r="I1976" s="103">
        <v>0</v>
      </c>
      <c r="J1976" s="133">
        <f t="shared" si="32"/>
        <v>739.85</v>
      </c>
      <c r="K1976" s="138" t="str">
        <f>IFERROR(VLOOKUP(C1976,'CEDARS School FRPL'!$C$4:$H$2392, 6, FALSE), "No")</f>
        <v>No</v>
      </c>
      <c r="L1976" s="97">
        <f>VLOOKUP($C1976,'CEDARS School FRPL'!$C$4:$G$2348,3,FALSE)</f>
        <v>0.28439999999999999</v>
      </c>
      <c r="N1976" s="170"/>
      <c r="O1976" s="139"/>
    </row>
    <row r="1977" spans="1:15">
      <c r="A1977" s="78" t="s">
        <v>2408</v>
      </c>
      <c r="B1977" s="78" t="s">
        <v>2912</v>
      </c>
      <c r="C1977" s="3">
        <v>3827</v>
      </c>
      <c r="D1977" s="75" t="s">
        <v>1281</v>
      </c>
      <c r="E1977" s="103">
        <v>455.75</v>
      </c>
      <c r="F1977" s="103">
        <v>0</v>
      </c>
      <c r="G1977" s="103">
        <v>0</v>
      </c>
      <c r="H1977" s="103">
        <v>0</v>
      </c>
      <c r="I1977" s="103">
        <v>0</v>
      </c>
      <c r="J1977" s="133">
        <f t="shared" si="32"/>
        <v>455.75</v>
      </c>
      <c r="K1977" s="138" t="str">
        <f>IFERROR(VLOOKUP(C1977,'CEDARS School FRPL'!$C$4:$H$2392, 6, FALSE), "No")</f>
        <v>No</v>
      </c>
      <c r="L1977" s="97">
        <f>VLOOKUP($C1977,'CEDARS School FRPL'!$C$4:$G$2348,3,FALSE)</f>
        <v>0.29899999999999999</v>
      </c>
      <c r="N1977" s="170"/>
      <c r="O1977" s="139"/>
    </row>
    <row r="1978" spans="1:15">
      <c r="A1978" s="78" t="s">
        <v>2408</v>
      </c>
      <c r="B1978" s="78" t="s">
        <v>2912</v>
      </c>
      <c r="C1978" s="3">
        <v>4131</v>
      </c>
      <c r="D1978" s="75" t="s">
        <v>1282</v>
      </c>
      <c r="E1978" s="103">
        <v>776.08</v>
      </c>
      <c r="F1978" s="103">
        <v>0</v>
      </c>
      <c r="G1978" s="103">
        <v>201.39</v>
      </c>
      <c r="H1978" s="103">
        <v>2.57</v>
      </c>
      <c r="I1978" s="103">
        <v>0</v>
      </c>
      <c r="J1978" s="133">
        <f t="shared" si="32"/>
        <v>980.04000000000008</v>
      </c>
      <c r="K1978" s="138" t="str">
        <f>IFERROR(VLOOKUP(C1978,'CEDARS School FRPL'!$C$4:$H$2392, 6, FALSE), "No")</f>
        <v>No</v>
      </c>
      <c r="L1978" s="97">
        <f>VLOOKUP($C1978,'CEDARS School FRPL'!$C$4:$G$2348,3,FALSE)</f>
        <v>0.23910000000000001</v>
      </c>
      <c r="N1978" s="170"/>
      <c r="O1978" s="139"/>
    </row>
    <row r="1979" spans="1:15">
      <c r="A1979" s="78" t="s">
        <v>2512</v>
      </c>
      <c r="B1979" s="78" t="s">
        <v>2913</v>
      </c>
      <c r="C1979" s="3">
        <v>2115</v>
      </c>
      <c r="D1979" s="75" t="s">
        <v>2124</v>
      </c>
      <c r="E1979" s="103">
        <v>26.57</v>
      </c>
      <c r="F1979" s="103">
        <v>4</v>
      </c>
      <c r="G1979" s="103">
        <v>0</v>
      </c>
      <c r="H1979" s="103">
        <v>0</v>
      </c>
      <c r="I1979" s="103">
        <v>0</v>
      </c>
      <c r="J1979" s="133">
        <f t="shared" si="32"/>
        <v>30.57</v>
      </c>
      <c r="K1979" s="138" t="str">
        <f>IFERROR(VLOOKUP(C1979,'CEDARS School FRPL'!$C$4:$H$2392, 6, FALSE), "No")</f>
        <v>No</v>
      </c>
      <c r="L1979" s="97">
        <f>VLOOKUP($C1979,'CEDARS School FRPL'!$C$4:$G$2348,3,FALSE)</f>
        <v>0</v>
      </c>
      <c r="N1979" s="170"/>
      <c r="O1979" s="139"/>
    </row>
    <row r="1980" spans="1:15">
      <c r="A1980" s="78" t="s">
        <v>2438</v>
      </c>
      <c r="B1980" s="78" t="s">
        <v>2914</v>
      </c>
      <c r="C1980" s="3">
        <v>2882</v>
      </c>
      <c r="D1980" s="75" t="s">
        <v>928</v>
      </c>
      <c r="E1980" s="103">
        <v>172.73</v>
      </c>
      <c r="F1980" s="103">
        <v>0</v>
      </c>
      <c r="G1980" s="103">
        <v>0</v>
      </c>
      <c r="H1980" s="103">
        <v>0</v>
      </c>
      <c r="I1980" s="103">
        <v>0</v>
      </c>
      <c r="J1980" s="133">
        <f t="shared" si="32"/>
        <v>172.73</v>
      </c>
      <c r="K1980" s="138" t="str">
        <f>IFERROR(VLOOKUP(C1980,'CEDARS School FRPL'!$C$4:$H$2392, 6, FALSE), "No")</f>
        <v>Yes</v>
      </c>
      <c r="L1980" s="97">
        <f>VLOOKUP($C1980,'CEDARS School FRPL'!$C$4:$G$2348,3,FALSE)</f>
        <v>0.55230000000000001</v>
      </c>
      <c r="N1980" s="170"/>
      <c r="O1980" s="139"/>
    </row>
    <row r="1981" spans="1:15">
      <c r="A1981" t="s">
        <v>2438</v>
      </c>
      <c r="B1981" s="78" t="s">
        <v>2914</v>
      </c>
      <c r="C1981" s="3">
        <v>5581</v>
      </c>
      <c r="D1981" s="75" t="s">
        <v>3282</v>
      </c>
      <c r="E1981" s="103">
        <v>0</v>
      </c>
      <c r="F1981" s="103">
        <v>0</v>
      </c>
      <c r="G1981" s="103">
        <v>0</v>
      </c>
      <c r="H1981" s="103">
        <v>7.57</v>
      </c>
      <c r="I1981" s="103">
        <v>0</v>
      </c>
      <c r="J1981" s="133">
        <f t="shared" si="32"/>
        <v>7.57</v>
      </c>
      <c r="K1981" s="138" t="str">
        <f>IFERROR(VLOOKUP(C1981,'CEDARS School FRPL'!$C$4:$H$2392, 6, FALSE), "No")</f>
        <v>No</v>
      </c>
      <c r="L1981" s="97" t="e">
        <f>VLOOKUP($C1981,'CEDARS School FRPL'!$C$4:$G$2348,3,FALSE)</f>
        <v>#N/A</v>
      </c>
      <c r="N1981" s="170"/>
      <c r="O1981" s="139"/>
    </row>
    <row r="1982" spans="1:15">
      <c r="A1982" s="78" t="s">
        <v>2438</v>
      </c>
      <c r="B1982" s="78" t="s">
        <v>2914</v>
      </c>
      <c r="C1982" s="3">
        <v>2682</v>
      </c>
      <c r="D1982" s="75" t="s">
        <v>762</v>
      </c>
      <c r="E1982" s="103">
        <v>146.66</v>
      </c>
      <c r="F1982" s="103">
        <v>27.71</v>
      </c>
      <c r="G1982" s="103">
        <v>0</v>
      </c>
      <c r="H1982" s="103">
        <v>0</v>
      </c>
      <c r="I1982" s="103">
        <v>0</v>
      </c>
      <c r="J1982" s="133">
        <f t="shared" si="32"/>
        <v>174.37</v>
      </c>
      <c r="K1982" s="138" t="str">
        <f>IFERROR(VLOOKUP(C1982,'CEDARS School FRPL'!$C$4:$H$2392, 6, FALSE), "No")</f>
        <v>Yes</v>
      </c>
      <c r="L1982" s="97">
        <f>VLOOKUP($C1982,'CEDARS School FRPL'!$C$4:$G$2348,3,FALSE)</f>
        <v>0.51939999999999997</v>
      </c>
      <c r="N1982" s="170"/>
      <c r="O1982" s="139"/>
    </row>
    <row r="1983" spans="1:15">
      <c r="A1983" s="78" t="s">
        <v>2438</v>
      </c>
      <c r="B1983" s="78" t="s">
        <v>2914</v>
      </c>
      <c r="C1983" s="3">
        <v>3119</v>
      </c>
      <c r="D1983" s="75" t="s">
        <v>1572</v>
      </c>
      <c r="E1983" s="103">
        <v>256.73</v>
      </c>
      <c r="F1983" s="103">
        <v>0</v>
      </c>
      <c r="G1983" s="103">
        <v>4.79</v>
      </c>
      <c r="H1983" s="103">
        <v>0</v>
      </c>
      <c r="I1983" s="103">
        <v>0</v>
      </c>
      <c r="J1983" s="133">
        <f t="shared" si="32"/>
        <v>261.52000000000004</v>
      </c>
      <c r="K1983" s="138" t="str">
        <f>IFERROR(VLOOKUP(C1983,'CEDARS School FRPL'!$C$4:$H$2392, 6, FALSE), "No")</f>
        <v>Yes</v>
      </c>
      <c r="L1983" s="97">
        <f>VLOOKUP($C1983,'CEDARS School FRPL'!$C$4:$G$2348,3,FALSE)</f>
        <v>0.50360000000000005</v>
      </c>
      <c r="N1983" s="170"/>
      <c r="O1983" s="139"/>
    </row>
    <row r="1984" spans="1:15">
      <c r="A1984" s="78" t="s">
        <v>2438</v>
      </c>
      <c r="B1984" s="78" t="s">
        <v>2914</v>
      </c>
      <c r="C1984" s="3">
        <v>3800</v>
      </c>
      <c r="D1984" s="75" t="s">
        <v>1573</v>
      </c>
      <c r="E1984" s="103">
        <v>181.34</v>
      </c>
      <c r="F1984" s="103">
        <v>0</v>
      </c>
      <c r="G1984" s="103">
        <v>0</v>
      </c>
      <c r="H1984" s="103">
        <v>0</v>
      </c>
      <c r="I1984" s="103">
        <v>0</v>
      </c>
      <c r="J1984" s="133">
        <f t="shared" si="32"/>
        <v>181.34</v>
      </c>
      <c r="K1984" s="138" t="str">
        <f>IFERROR(VLOOKUP(C1984,'CEDARS School FRPL'!$C$4:$H$2392, 6, FALSE), "No")</f>
        <v>Yes</v>
      </c>
      <c r="L1984" s="97">
        <f>VLOOKUP($C1984,'CEDARS School FRPL'!$C$4:$G$2348,3,FALSE)</f>
        <v>0.55959999999999999</v>
      </c>
      <c r="N1984" s="170"/>
      <c r="O1984" s="139"/>
    </row>
    <row r="1985" spans="1:15">
      <c r="A1985" s="78" t="s">
        <v>2449</v>
      </c>
      <c r="B1985" s="78" t="s">
        <v>2915</v>
      </c>
      <c r="C1985" s="3">
        <v>4399</v>
      </c>
      <c r="D1985" s="75" t="s">
        <v>1727</v>
      </c>
      <c r="E1985" s="103">
        <v>323.97000000000003</v>
      </c>
      <c r="F1985" s="103">
        <v>17</v>
      </c>
      <c r="G1985" s="103">
        <v>0</v>
      </c>
      <c r="H1985" s="103">
        <v>0</v>
      </c>
      <c r="I1985" s="103">
        <v>0</v>
      </c>
      <c r="J1985" s="133">
        <f t="shared" si="32"/>
        <v>340.97</v>
      </c>
      <c r="K1985" s="138" t="str">
        <f>IFERROR(VLOOKUP(C1985,'CEDARS School FRPL'!$C$4:$H$2392, 6, FALSE), "No")</f>
        <v>Yes</v>
      </c>
      <c r="L1985" s="97">
        <f>VLOOKUP($C1985,'CEDARS School FRPL'!$C$4:$G$2348,3,FALSE)</f>
        <v>0.61799999999999999</v>
      </c>
      <c r="N1985" s="170"/>
      <c r="O1985" s="139"/>
    </row>
    <row r="1986" spans="1:15">
      <c r="A1986" t="s">
        <v>2449</v>
      </c>
      <c r="B1986" s="78" t="s">
        <v>2915</v>
      </c>
      <c r="C1986" s="3">
        <v>5329</v>
      </c>
      <c r="D1986" s="75" t="s">
        <v>1728</v>
      </c>
      <c r="E1986" s="103">
        <v>0</v>
      </c>
      <c r="F1986" s="103">
        <v>0</v>
      </c>
      <c r="G1986" s="103">
        <v>0</v>
      </c>
      <c r="H1986" s="103">
        <v>10.14</v>
      </c>
      <c r="I1986" s="103">
        <v>0</v>
      </c>
      <c r="J1986" s="133">
        <f t="shared" si="32"/>
        <v>10.14</v>
      </c>
      <c r="K1986" s="138" t="str">
        <f>IFERROR(VLOOKUP(C1986,'CEDARS School FRPL'!$C$4:$H$2392, 6, FALSE), "No")</f>
        <v>No</v>
      </c>
      <c r="L1986" s="97">
        <f>VLOOKUP($C1986,'CEDARS School FRPL'!$C$4:$G$2348,3,FALSE)</f>
        <v>0.41560000000000002</v>
      </c>
      <c r="N1986" s="170"/>
      <c r="O1986" s="139"/>
    </row>
    <row r="1987" spans="1:15">
      <c r="A1987" s="78" t="s">
        <v>2449</v>
      </c>
      <c r="B1987" s="78" t="s">
        <v>2915</v>
      </c>
      <c r="C1987" s="3">
        <v>5114</v>
      </c>
      <c r="D1987" s="75" t="s">
        <v>2611</v>
      </c>
      <c r="E1987" s="103">
        <v>32.5</v>
      </c>
      <c r="F1987" s="103">
        <v>0</v>
      </c>
      <c r="G1987" s="103">
        <v>0</v>
      </c>
      <c r="H1987" s="103">
        <v>0</v>
      </c>
      <c r="I1987" s="103">
        <v>0</v>
      </c>
      <c r="J1987" s="133">
        <f t="shared" si="32"/>
        <v>32.5</v>
      </c>
      <c r="K1987" s="138" t="str">
        <f>IFERROR(VLOOKUP(C1987,'CEDARS School FRPL'!$C$4:$H$2392, 6, FALSE), "No")</f>
        <v>No</v>
      </c>
      <c r="L1987" s="97">
        <f>VLOOKUP($C1987,'CEDARS School FRPL'!$C$4:$G$2348,3,FALSE)</f>
        <v>0.32090000000000002</v>
      </c>
      <c r="N1987" s="170"/>
      <c r="O1987" s="139"/>
    </row>
    <row r="1988" spans="1:15">
      <c r="A1988" s="78" t="s">
        <v>2449</v>
      </c>
      <c r="B1988" s="78" t="s">
        <v>2915</v>
      </c>
      <c r="C1988" s="3">
        <v>2229</v>
      </c>
      <c r="D1988" s="75" t="s">
        <v>1725</v>
      </c>
      <c r="E1988" s="103">
        <v>627.30999999999995</v>
      </c>
      <c r="F1988" s="103">
        <v>0</v>
      </c>
      <c r="G1988" s="103">
        <v>0</v>
      </c>
      <c r="H1988" s="103">
        <v>0</v>
      </c>
      <c r="I1988" s="103">
        <v>0</v>
      </c>
      <c r="J1988" s="133">
        <f t="shared" ref="J1988:J2051" si="33">SUM(E1988:I1988)</f>
        <v>627.30999999999995</v>
      </c>
      <c r="K1988" s="138" t="str">
        <f>IFERROR(VLOOKUP(C1988,'CEDARS School FRPL'!$C$4:$H$2392, 6, FALSE), "No")</f>
        <v>Yes</v>
      </c>
      <c r="L1988" s="97">
        <f>VLOOKUP($C1988,'CEDARS School FRPL'!$C$4:$G$2348,3,FALSE)</f>
        <v>0.47960000000000003</v>
      </c>
      <c r="N1988" s="170"/>
      <c r="O1988" s="139"/>
    </row>
    <row r="1989" spans="1:15">
      <c r="A1989" s="78" t="s">
        <v>2449</v>
      </c>
      <c r="B1989" s="78" t="s">
        <v>2915</v>
      </c>
      <c r="C1989" s="3">
        <v>2105</v>
      </c>
      <c r="D1989" s="75" t="s">
        <v>1724</v>
      </c>
      <c r="E1989" s="103">
        <v>423.78</v>
      </c>
      <c r="F1989" s="103">
        <v>0</v>
      </c>
      <c r="G1989" s="103">
        <v>0</v>
      </c>
      <c r="H1989" s="103">
        <v>0</v>
      </c>
      <c r="I1989" s="103">
        <v>0</v>
      </c>
      <c r="J1989" s="133">
        <f t="shared" si="33"/>
        <v>423.78</v>
      </c>
      <c r="K1989" s="138" t="str">
        <f>IFERROR(VLOOKUP(C1989,'CEDARS School FRPL'!$C$4:$H$2392, 6, FALSE), "No")</f>
        <v>Yes</v>
      </c>
      <c r="L1989" s="97">
        <f>VLOOKUP($C1989,'CEDARS School FRPL'!$C$4:$G$2348,3,FALSE)</f>
        <v>0.56089999999999995</v>
      </c>
      <c r="N1989" s="170"/>
      <c r="O1989" s="139"/>
    </row>
    <row r="1990" spans="1:15">
      <c r="A1990" s="78" t="s">
        <v>2449</v>
      </c>
      <c r="B1990" s="78" t="s">
        <v>2915</v>
      </c>
      <c r="C1990" s="3">
        <v>4274</v>
      </c>
      <c r="D1990" s="75" t="s">
        <v>1726</v>
      </c>
      <c r="E1990" s="103">
        <v>539.47</v>
      </c>
      <c r="F1990" s="103">
        <v>0</v>
      </c>
      <c r="G1990" s="103">
        <v>31.759999999999998</v>
      </c>
      <c r="H1990" s="103">
        <v>0</v>
      </c>
      <c r="I1990" s="103">
        <v>0</v>
      </c>
      <c r="J1990" s="133">
        <f t="shared" si="33"/>
        <v>571.23</v>
      </c>
      <c r="K1990" s="138" t="str">
        <f>IFERROR(VLOOKUP(C1990,'CEDARS School FRPL'!$C$4:$H$2392, 6, FALSE), "No")</f>
        <v>Yes</v>
      </c>
      <c r="L1990" s="97">
        <f>VLOOKUP($C1990,'CEDARS School FRPL'!$C$4:$G$2348,3,FALSE)</f>
        <v>0.52229999999999999</v>
      </c>
      <c r="N1990" s="170"/>
      <c r="O1990" s="139"/>
    </row>
    <row r="1991" spans="1:15">
      <c r="A1991" s="78" t="s">
        <v>2449</v>
      </c>
      <c r="B1991" s="78" t="s">
        <v>2915</v>
      </c>
      <c r="C1991" s="3">
        <v>5642</v>
      </c>
      <c r="D1991" s="75" t="s">
        <v>3099</v>
      </c>
      <c r="E1991" s="103">
        <v>32.67</v>
      </c>
      <c r="F1991" s="103">
        <v>0</v>
      </c>
      <c r="G1991" s="103">
        <v>0</v>
      </c>
      <c r="H1991" s="103">
        <v>0</v>
      </c>
      <c r="I1991" s="103">
        <v>0</v>
      </c>
      <c r="J1991" s="133">
        <f t="shared" si="33"/>
        <v>32.67</v>
      </c>
      <c r="K1991" s="138" t="str">
        <f>IFERROR(VLOOKUP(C1991,'CEDARS School FRPL'!$C$4:$H$2392, 6, FALSE), "No")</f>
        <v>No</v>
      </c>
      <c r="L1991" s="97">
        <f>VLOOKUP($C1991,'CEDARS School FRPL'!$C$4:$G$2348,3,FALSE)</f>
        <v>0.43740000000000001</v>
      </c>
      <c r="N1991" s="170"/>
      <c r="O1991" s="139"/>
    </row>
    <row r="1992" spans="1:15">
      <c r="A1992" s="78" t="s">
        <v>2551</v>
      </c>
      <c r="B1992" s="78" t="s">
        <v>2916</v>
      </c>
      <c r="C1992" s="3">
        <v>5469</v>
      </c>
      <c r="D1992" s="75" t="s">
        <v>2582</v>
      </c>
      <c r="E1992" s="103">
        <v>528</v>
      </c>
      <c r="F1992" s="103">
        <v>0</v>
      </c>
      <c r="G1992" s="103">
        <v>13.94</v>
      </c>
      <c r="H1992" s="103">
        <v>0</v>
      </c>
      <c r="I1992" s="103">
        <v>0</v>
      </c>
      <c r="J1992" s="133">
        <f t="shared" si="33"/>
        <v>541.94000000000005</v>
      </c>
      <c r="K1992" s="138" t="str">
        <f>IFERROR(VLOOKUP(C1992,'CEDARS School FRPL'!$C$4:$H$2392, 6, FALSE), "No")</f>
        <v>No</v>
      </c>
      <c r="L1992" s="97">
        <f>VLOOKUP($C1992,'CEDARS School FRPL'!$C$4:$G$2348,3,FALSE)</f>
        <v>0.39710000000000001</v>
      </c>
      <c r="N1992" s="170"/>
      <c r="O1992" s="139"/>
    </row>
    <row r="1993" spans="1:15">
      <c r="A1993" s="78" t="s">
        <v>2423</v>
      </c>
      <c r="B1993" s="78" t="s">
        <v>2917</v>
      </c>
      <c r="C1993" s="3">
        <v>5376</v>
      </c>
      <c r="D1993" s="75" t="s">
        <v>1506</v>
      </c>
      <c r="E1993" s="103">
        <v>153</v>
      </c>
      <c r="F1993" s="103">
        <v>0</v>
      </c>
      <c r="G1993" s="103">
        <v>0</v>
      </c>
      <c r="H1993" s="103">
        <v>0</v>
      </c>
      <c r="I1993" s="103">
        <v>0</v>
      </c>
      <c r="J1993" s="133">
        <f t="shared" si="33"/>
        <v>153</v>
      </c>
      <c r="K1993" s="138" t="str">
        <f>IFERROR(VLOOKUP(C1993,'CEDARS School FRPL'!$C$4:$H$2392, 6, FALSE), "No")</f>
        <v>Yes</v>
      </c>
      <c r="L1993" s="97">
        <f>VLOOKUP($C1993,'CEDARS School FRPL'!$C$4:$G$2348,3,FALSE)</f>
        <v>0.55920000000000003</v>
      </c>
      <c r="N1993" s="170"/>
      <c r="O1993" s="139"/>
    </row>
    <row r="1994" spans="1:15">
      <c r="A1994" s="78" t="s">
        <v>2338</v>
      </c>
      <c r="B1994" s="78" t="s">
        <v>2918</v>
      </c>
      <c r="C1994" s="3">
        <v>5375</v>
      </c>
      <c r="D1994" s="75" t="s">
        <v>1001</v>
      </c>
      <c r="E1994" s="103">
        <v>216.43</v>
      </c>
      <c r="F1994" s="103">
        <v>0</v>
      </c>
      <c r="G1994" s="103">
        <v>5.83</v>
      </c>
      <c r="H1994" s="103">
        <v>0</v>
      </c>
      <c r="I1994" s="103">
        <v>0</v>
      </c>
      <c r="J1994" s="133">
        <f t="shared" si="33"/>
        <v>222.26000000000002</v>
      </c>
      <c r="K1994" s="138" t="str">
        <f>IFERROR(VLOOKUP(C1994,'CEDARS School FRPL'!$C$4:$H$2392, 6, FALSE), "No")</f>
        <v>No</v>
      </c>
      <c r="L1994" s="97">
        <f>VLOOKUP($C1994,'CEDARS School FRPL'!$C$4:$G$2348,3,FALSE)</f>
        <v>0.33850000000000002</v>
      </c>
      <c r="N1994" s="170"/>
      <c r="O1994" s="139"/>
    </row>
    <row r="1995" spans="1:15">
      <c r="A1995" s="78" t="s">
        <v>2475</v>
      </c>
      <c r="B1995" s="78" t="s">
        <v>2919</v>
      </c>
      <c r="C1995" s="3">
        <v>4394</v>
      </c>
      <c r="D1995" s="75" t="s">
        <v>1920</v>
      </c>
      <c r="E1995" s="103">
        <v>81.290000000000006</v>
      </c>
      <c r="F1995" s="103">
        <v>0</v>
      </c>
      <c r="G1995" s="103">
        <v>0</v>
      </c>
      <c r="H1995" s="103">
        <v>0</v>
      </c>
      <c r="I1995" s="103">
        <v>0</v>
      </c>
      <c r="J1995" s="133">
        <f t="shared" si="33"/>
        <v>81.290000000000006</v>
      </c>
      <c r="K1995" s="138" t="str">
        <f>IFERROR(VLOOKUP(C1995,'CEDARS School FRPL'!$C$4:$H$2392, 6, FALSE), "No")</f>
        <v>Yes</v>
      </c>
      <c r="L1995" s="97">
        <f>VLOOKUP($C1995,'CEDARS School FRPL'!$C$4:$G$2348,3,FALSE)</f>
        <v>0.85729999999999995</v>
      </c>
      <c r="N1995" s="170"/>
      <c r="O1995" s="139"/>
    </row>
    <row r="1996" spans="1:15">
      <c r="A1996" s="78" t="s">
        <v>2413</v>
      </c>
      <c r="B1996" s="78" t="s">
        <v>2920</v>
      </c>
      <c r="C1996" s="3">
        <v>3349</v>
      </c>
      <c r="D1996" s="75" t="s">
        <v>1384</v>
      </c>
      <c r="E1996" s="103">
        <v>427.33</v>
      </c>
      <c r="F1996" s="103">
        <v>0</v>
      </c>
      <c r="G1996" s="103">
        <v>0</v>
      </c>
      <c r="H1996" s="103">
        <v>0</v>
      </c>
      <c r="I1996" s="103">
        <v>0</v>
      </c>
      <c r="J1996" s="133">
        <f t="shared" si="33"/>
        <v>427.33</v>
      </c>
      <c r="K1996" s="138" t="str">
        <f>IFERROR(VLOOKUP(C1996,'CEDARS School FRPL'!$C$4:$H$2392, 6, FALSE), "No")</f>
        <v>No</v>
      </c>
      <c r="L1996" s="97">
        <f>VLOOKUP($C1996,'CEDARS School FRPL'!$C$4:$G$2348,3,FALSE)</f>
        <v>0.32140000000000002</v>
      </c>
      <c r="N1996" s="170"/>
      <c r="O1996" s="139"/>
    </row>
    <row r="1997" spans="1:15">
      <c r="A1997" s="78" t="s">
        <v>2413</v>
      </c>
      <c r="B1997" s="78" t="s">
        <v>2920</v>
      </c>
      <c r="C1997" s="3">
        <v>4585</v>
      </c>
      <c r="D1997" s="75" t="s">
        <v>1393</v>
      </c>
      <c r="E1997" s="103">
        <v>1492.84</v>
      </c>
      <c r="F1997" s="103">
        <v>0</v>
      </c>
      <c r="G1997" s="103">
        <v>169.12</v>
      </c>
      <c r="H1997" s="103">
        <v>0</v>
      </c>
      <c r="I1997" s="103">
        <v>0</v>
      </c>
      <c r="J1997" s="133">
        <f t="shared" si="33"/>
        <v>1661.96</v>
      </c>
      <c r="K1997" s="138" t="str">
        <f>IFERROR(VLOOKUP(C1997,'CEDARS School FRPL'!$C$4:$H$2392, 6, FALSE), "No")</f>
        <v>No</v>
      </c>
      <c r="L1997" s="97">
        <f>VLOOKUP($C1997,'CEDARS School FRPL'!$C$4:$G$2348,3,FALSE)</f>
        <v>0.27900000000000003</v>
      </c>
      <c r="N1997" s="170"/>
      <c r="O1997" s="139"/>
    </row>
    <row r="1998" spans="1:15">
      <c r="A1998" s="78" t="s">
        <v>2413</v>
      </c>
      <c r="B1998" s="78" t="s">
        <v>2920</v>
      </c>
      <c r="C1998" s="3">
        <v>4435</v>
      </c>
      <c r="D1998" s="75" t="s">
        <v>1391</v>
      </c>
      <c r="E1998" s="103">
        <v>367</v>
      </c>
      <c r="F1998" s="103">
        <v>0</v>
      </c>
      <c r="G1998" s="103">
        <v>0</v>
      </c>
      <c r="H1998" s="103">
        <v>0</v>
      </c>
      <c r="I1998" s="103">
        <v>0</v>
      </c>
      <c r="J1998" s="133">
        <f t="shared" si="33"/>
        <v>367</v>
      </c>
      <c r="K1998" s="138" t="str">
        <f>IFERROR(VLOOKUP(C1998,'CEDARS School FRPL'!$C$4:$H$2392, 6, FALSE), "No")</f>
        <v>No</v>
      </c>
      <c r="L1998" s="97">
        <f>VLOOKUP($C1998,'CEDARS School FRPL'!$C$4:$G$2348,3,FALSE)</f>
        <v>0.3402</v>
      </c>
      <c r="N1998" s="170"/>
      <c r="O1998" s="139"/>
    </row>
    <row r="1999" spans="1:15">
      <c r="A1999" s="78" t="s">
        <v>2413</v>
      </c>
      <c r="B1999" s="78" t="s">
        <v>2920</v>
      </c>
      <c r="C1999" s="3">
        <v>4541</v>
      </c>
      <c r="D1999" s="75" t="s">
        <v>1392</v>
      </c>
      <c r="E1999" s="103">
        <v>428.03</v>
      </c>
      <c r="F1999" s="103">
        <v>0</v>
      </c>
      <c r="G1999" s="103">
        <v>0</v>
      </c>
      <c r="H1999" s="103">
        <v>0</v>
      </c>
      <c r="I1999" s="103">
        <v>0</v>
      </c>
      <c r="J1999" s="133">
        <f t="shared" si="33"/>
        <v>428.03</v>
      </c>
      <c r="K1999" s="138" t="str">
        <f>IFERROR(VLOOKUP(C1999,'CEDARS School FRPL'!$C$4:$H$2392, 6, FALSE), "No")</f>
        <v>Yes</v>
      </c>
      <c r="L1999" s="97">
        <f>VLOOKUP($C1999,'CEDARS School FRPL'!$C$4:$G$2348,3,FALSE)</f>
        <v>0.55089999999999995</v>
      </c>
      <c r="N1999" s="170"/>
      <c r="O1999" s="139"/>
    </row>
    <row r="2000" spans="1:15">
      <c r="A2000" s="78" t="s">
        <v>2413</v>
      </c>
      <c r="B2000" s="78" t="s">
        <v>2920</v>
      </c>
      <c r="C2000" s="3">
        <v>3399</v>
      </c>
      <c r="D2000" s="75" t="s">
        <v>1385</v>
      </c>
      <c r="E2000" s="103">
        <v>710.38</v>
      </c>
      <c r="F2000" s="103">
        <v>0</v>
      </c>
      <c r="G2000" s="103">
        <v>0</v>
      </c>
      <c r="H2000" s="103">
        <v>0</v>
      </c>
      <c r="I2000" s="103">
        <v>0</v>
      </c>
      <c r="J2000" s="133">
        <f t="shared" si="33"/>
        <v>710.38</v>
      </c>
      <c r="K2000" s="138" t="str">
        <f>IFERROR(VLOOKUP(C2000,'CEDARS School FRPL'!$C$4:$H$2392, 6, FALSE), "No")</f>
        <v>No</v>
      </c>
      <c r="L2000" s="97">
        <f>VLOOKUP($C2000,'CEDARS School FRPL'!$C$4:$G$2348,3,FALSE)</f>
        <v>0.17599999999999999</v>
      </c>
      <c r="N2000" s="170"/>
      <c r="O2000" s="139"/>
    </row>
    <row r="2001" spans="1:15">
      <c r="A2001" s="78" t="s">
        <v>2413</v>
      </c>
      <c r="B2001" s="78" t="s">
        <v>2920</v>
      </c>
      <c r="C2001" s="3">
        <v>4250</v>
      </c>
      <c r="D2001" s="75" t="s">
        <v>1389</v>
      </c>
      <c r="E2001" s="103">
        <v>543.73</v>
      </c>
      <c r="F2001" s="103">
        <v>0</v>
      </c>
      <c r="G2001" s="103">
        <v>0</v>
      </c>
      <c r="H2001" s="103">
        <v>0</v>
      </c>
      <c r="I2001" s="103">
        <v>0</v>
      </c>
      <c r="J2001" s="133">
        <f t="shared" si="33"/>
        <v>543.73</v>
      </c>
      <c r="K2001" s="138" t="str">
        <f>IFERROR(VLOOKUP(C2001,'CEDARS School FRPL'!$C$4:$H$2392, 6, FALSE), "No")</f>
        <v>No</v>
      </c>
      <c r="L2001" s="97">
        <f>VLOOKUP($C2001,'CEDARS School FRPL'!$C$4:$G$2348,3,FALSE)</f>
        <v>0.28789999999999999</v>
      </c>
      <c r="N2001" s="170"/>
      <c r="O2001" s="139"/>
    </row>
    <row r="2002" spans="1:15">
      <c r="A2002" s="78" t="s">
        <v>2413</v>
      </c>
      <c r="B2002" s="78" t="s">
        <v>2920</v>
      </c>
      <c r="C2002" s="3">
        <v>4132</v>
      </c>
      <c r="D2002" s="75" t="s">
        <v>1387</v>
      </c>
      <c r="E2002" s="103">
        <v>740.26</v>
      </c>
      <c r="F2002" s="103">
        <v>0</v>
      </c>
      <c r="G2002" s="103">
        <v>0</v>
      </c>
      <c r="H2002" s="103">
        <v>0</v>
      </c>
      <c r="I2002" s="103">
        <v>0</v>
      </c>
      <c r="J2002" s="133">
        <f t="shared" si="33"/>
        <v>740.26</v>
      </c>
      <c r="K2002" s="138" t="str">
        <f>IFERROR(VLOOKUP(C2002,'CEDARS School FRPL'!$C$4:$H$2392, 6, FALSE), "No")</f>
        <v>No</v>
      </c>
      <c r="L2002" s="97">
        <f>VLOOKUP($C2002,'CEDARS School FRPL'!$C$4:$G$2348,3,FALSE)</f>
        <v>0.32329999999999998</v>
      </c>
      <c r="N2002" s="170"/>
      <c r="O2002" s="139"/>
    </row>
    <row r="2003" spans="1:15">
      <c r="A2003" s="78" t="s">
        <v>2413</v>
      </c>
      <c r="B2003" s="78" t="s">
        <v>2920</v>
      </c>
      <c r="C2003" s="3">
        <v>4402</v>
      </c>
      <c r="D2003" s="75" t="s">
        <v>1390</v>
      </c>
      <c r="E2003" s="103">
        <v>444.36</v>
      </c>
      <c r="F2003" s="103">
        <v>0</v>
      </c>
      <c r="G2003" s="103">
        <v>0</v>
      </c>
      <c r="H2003" s="103">
        <v>0</v>
      </c>
      <c r="I2003" s="103">
        <v>0</v>
      </c>
      <c r="J2003" s="133">
        <f t="shared" si="33"/>
        <v>444.36</v>
      </c>
      <c r="K2003" s="138" t="str">
        <f>IFERROR(VLOOKUP(C2003,'CEDARS School FRPL'!$C$4:$H$2392, 6, FALSE), "No")</f>
        <v>Yes</v>
      </c>
      <c r="L2003" s="97">
        <f>VLOOKUP($C2003,'CEDARS School FRPL'!$C$4:$G$2348,3,FALSE)</f>
        <v>0.44290000000000002</v>
      </c>
      <c r="N2003" s="170"/>
      <c r="O2003" s="139"/>
    </row>
    <row r="2004" spans="1:15">
      <c r="A2004" s="78" t="s">
        <v>2413</v>
      </c>
      <c r="B2004" s="78" t="s">
        <v>2920</v>
      </c>
      <c r="C2004" s="3">
        <v>2875</v>
      </c>
      <c r="D2004" s="75" t="s">
        <v>1382</v>
      </c>
      <c r="E2004" s="103">
        <v>582.03</v>
      </c>
      <c r="F2004" s="103">
        <v>0</v>
      </c>
      <c r="G2004" s="103">
        <v>0</v>
      </c>
      <c r="H2004" s="103">
        <v>0</v>
      </c>
      <c r="I2004" s="103">
        <v>0</v>
      </c>
      <c r="J2004" s="133">
        <f t="shared" si="33"/>
        <v>582.03</v>
      </c>
      <c r="K2004" s="138" t="str">
        <f>IFERROR(VLOOKUP(C2004,'CEDARS School FRPL'!$C$4:$H$2392, 6, FALSE), "No")</f>
        <v>No</v>
      </c>
      <c r="L2004" s="97">
        <f>VLOOKUP($C2004,'CEDARS School FRPL'!$C$4:$G$2348,3,FALSE)</f>
        <v>0.30209999999999998</v>
      </c>
      <c r="N2004" s="170"/>
      <c r="O2004" s="139"/>
    </row>
    <row r="2005" spans="1:15">
      <c r="A2005" s="78" t="s">
        <v>2413</v>
      </c>
      <c r="B2005" s="78" t="s">
        <v>2920</v>
      </c>
      <c r="C2005" s="3">
        <v>4502</v>
      </c>
      <c r="D2005" s="75" t="s">
        <v>1015</v>
      </c>
      <c r="E2005" s="103">
        <v>863.33</v>
      </c>
      <c r="F2005" s="103">
        <v>0</v>
      </c>
      <c r="G2005" s="103">
        <v>0</v>
      </c>
      <c r="H2005" s="103">
        <v>0</v>
      </c>
      <c r="I2005" s="103">
        <v>0</v>
      </c>
      <c r="J2005" s="133">
        <f t="shared" si="33"/>
        <v>863.33</v>
      </c>
      <c r="K2005" s="138" t="str">
        <f>IFERROR(VLOOKUP(C2005,'CEDARS School FRPL'!$C$4:$H$2392, 6, FALSE), "No")</f>
        <v>No</v>
      </c>
      <c r="L2005" s="97">
        <f>VLOOKUP($C2005,'CEDARS School FRPL'!$C$4:$G$2348,3,FALSE)</f>
        <v>0.26479999999999998</v>
      </c>
      <c r="N2005" s="170"/>
      <c r="O2005" s="139"/>
    </row>
    <row r="2006" spans="1:15">
      <c r="A2006" s="75" t="s">
        <v>2413</v>
      </c>
      <c r="B2006" s="78" t="s">
        <v>2920</v>
      </c>
      <c r="C2006" s="3">
        <v>3247</v>
      </c>
      <c r="D2006" s="75" t="s">
        <v>1383</v>
      </c>
      <c r="E2006" s="103">
        <v>1645.02</v>
      </c>
      <c r="F2006" s="103">
        <v>0</v>
      </c>
      <c r="G2006" s="103">
        <v>229.26999999999998</v>
      </c>
      <c r="H2006" s="103">
        <v>14</v>
      </c>
      <c r="I2006" s="103">
        <v>0</v>
      </c>
      <c r="J2006" s="133">
        <f t="shared" si="33"/>
        <v>1888.29</v>
      </c>
      <c r="K2006" s="138" t="str">
        <f>IFERROR(VLOOKUP(C2006,'CEDARS School FRPL'!$C$4:$H$2392, 6, FALSE), "No")</f>
        <v>No</v>
      </c>
      <c r="L2006" s="97">
        <f>VLOOKUP($C2006,'CEDARS School FRPL'!$C$4:$G$2348,3,FALSE)</f>
        <v>0.29399999999999998</v>
      </c>
      <c r="N2006" s="170"/>
      <c r="O2006" s="139"/>
    </row>
    <row r="2007" spans="1:15">
      <c r="A2007" s="78" t="s">
        <v>2413</v>
      </c>
      <c r="B2007" s="78" t="s">
        <v>2920</v>
      </c>
      <c r="C2007" s="3">
        <v>3499</v>
      </c>
      <c r="D2007" s="75" t="s">
        <v>1386</v>
      </c>
      <c r="E2007" s="103">
        <v>696.98</v>
      </c>
      <c r="F2007" s="103">
        <v>0</v>
      </c>
      <c r="G2007" s="103">
        <v>0</v>
      </c>
      <c r="H2007" s="103">
        <v>0</v>
      </c>
      <c r="I2007" s="103">
        <v>0</v>
      </c>
      <c r="J2007" s="133">
        <f t="shared" si="33"/>
        <v>696.98</v>
      </c>
      <c r="K2007" s="138" t="str">
        <f>IFERROR(VLOOKUP(C2007,'CEDARS School FRPL'!$C$4:$H$2392, 6, FALSE), "No")</f>
        <v>No</v>
      </c>
      <c r="L2007" s="97">
        <f>VLOOKUP($C2007,'CEDARS School FRPL'!$C$4:$G$2348,3,FALSE)</f>
        <v>0.41239999999999999</v>
      </c>
      <c r="N2007" s="170"/>
      <c r="O2007" s="139"/>
    </row>
    <row r="2008" spans="1:15">
      <c r="A2008" s="78" t="s">
        <v>2413</v>
      </c>
      <c r="B2008" s="78" t="s">
        <v>2920</v>
      </c>
      <c r="C2008" s="3">
        <v>5524</v>
      </c>
      <c r="D2008" s="75" t="s">
        <v>3100</v>
      </c>
      <c r="E2008" s="103">
        <v>447.61</v>
      </c>
      <c r="F2008" s="103">
        <v>0</v>
      </c>
      <c r="G2008" s="103">
        <v>0</v>
      </c>
      <c r="H2008" s="103">
        <v>0</v>
      </c>
      <c r="I2008" s="103">
        <v>0</v>
      </c>
      <c r="J2008" s="133">
        <f t="shared" si="33"/>
        <v>447.61</v>
      </c>
      <c r="K2008" s="138" t="str">
        <f>IFERROR(VLOOKUP(C2008,'CEDARS School FRPL'!$C$4:$H$2392, 6, FALSE), "No")</f>
        <v>No</v>
      </c>
      <c r="L2008" s="97">
        <f>VLOOKUP($C2008,'CEDARS School FRPL'!$C$4:$G$2348,3,FALSE)</f>
        <v>0.1046</v>
      </c>
      <c r="N2008" s="170"/>
      <c r="O2008" s="139"/>
    </row>
    <row r="2009" spans="1:15">
      <c r="A2009" s="78" t="s">
        <v>2413</v>
      </c>
      <c r="B2009" s="78" t="s">
        <v>2920</v>
      </c>
      <c r="C2009" s="3">
        <v>4166</v>
      </c>
      <c r="D2009" s="75" t="s">
        <v>1388</v>
      </c>
      <c r="E2009" s="103">
        <v>512.65</v>
      </c>
      <c r="F2009" s="103">
        <v>0</v>
      </c>
      <c r="G2009" s="103">
        <v>0</v>
      </c>
      <c r="H2009" s="103">
        <v>0</v>
      </c>
      <c r="I2009" s="103">
        <v>0</v>
      </c>
      <c r="J2009" s="133">
        <f t="shared" si="33"/>
        <v>512.65</v>
      </c>
      <c r="K2009" s="138" t="str">
        <f>IFERROR(VLOOKUP(C2009,'CEDARS School FRPL'!$C$4:$H$2392, 6, FALSE), "No")</f>
        <v>No</v>
      </c>
      <c r="L2009" s="97">
        <f>VLOOKUP($C2009,'CEDARS School FRPL'!$C$4:$G$2348,3,FALSE)</f>
        <v>0.2387</v>
      </c>
      <c r="N2009" s="170"/>
      <c r="O2009" s="139"/>
    </row>
    <row r="2010" spans="1:15">
      <c r="A2010" s="78" t="s">
        <v>2525</v>
      </c>
      <c r="B2010" s="78" t="s">
        <v>2921</v>
      </c>
      <c r="C2010" s="3">
        <v>4000</v>
      </c>
      <c r="D2010" s="75" t="s">
        <v>2188</v>
      </c>
      <c r="E2010" s="103">
        <v>572.29</v>
      </c>
      <c r="F2010" s="103">
        <v>0</v>
      </c>
      <c r="G2010" s="103">
        <v>0</v>
      </c>
      <c r="H2010" s="103">
        <v>0</v>
      </c>
      <c r="I2010" s="103">
        <v>0</v>
      </c>
      <c r="J2010" s="133">
        <f t="shared" si="33"/>
        <v>572.29</v>
      </c>
      <c r="K2010" s="138" t="str">
        <f>IFERROR(VLOOKUP(C2010,'CEDARS School FRPL'!$C$4:$H$2392, 6, FALSE), "No")</f>
        <v>Yes</v>
      </c>
      <c r="L2010" s="97">
        <f>VLOOKUP($C2010,'CEDARS School FRPL'!$C$4:$G$2348,3,FALSE)</f>
        <v>0.79579999999999995</v>
      </c>
      <c r="N2010" s="170"/>
      <c r="O2010" s="139"/>
    </row>
    <row r="2011" spans="1:15">
      <c r="A2011" s="78" t="s">
        <v>2525</v>
      </c>
      <c r="B2011" s="78" t="s">
        <v>2921</v>
      </c>
      <c r="C2011" s="3">
        <v>3313</v>
      </c>
      <c r="D2011" s="75" t="s">
        <v>2187</v>
      </c>
      <c r="E2011" s="103">
        <v>814.36</v>
      </c>
      <c r="F2011" s="103">
        <v>0</v>
      </c>
      <c r="G2011" s="103">
        <v>0</v>
      </c>
      <c r="H2011" s="103">
        <v>0</v>
      </c>
      <c r="I2011" s="103">
        <v>0</v>
      </c>
      <c r="J2011" s="133">
        <f t="shared" si="33"/>
        <v>814.36</v>
      </c>
      <c r="K2011" s="138" t="str">
        <f>IFERROR(VLOOKUP(C2011,'CEDARS School FRPL'!$C$4:$H$2392, 6, FALSE), "No")</f>
        <v>Yes</v>
      </c>
      <c r="L2011" s="97">
        <f>VLOOKUP($C2011,'CEDARS School FRPL'!$C$4:$G$2348,3,FALSE)</f>
        <v>0.76300000000000001</v>
      </c>
      <c r="N2011" s="170"/>
      <c r="O2011" s="139"/>
    </row>
    <row r="2012" spans="1:15">
      <c r="A2012" s="78" t="s">
        <v>2525</v>
      </c>
      <c r="B2012" s="78" t="s">
        <v>2921</v>
      </c>
      <c r="C2012" s="3">
        <v>2469</v>
      </c>
      <c r="D2012" s="75" t="s">
        <v>2185</v>
      </c>
      <c r="E2012" s="103">
        <v>432.86</v>
      </c>
      <c r="F2012" s="103">
        <v>0</v>
      </c>
      <c r="G2012" s="103">
        <v>0</v>
      </c>
      <c r="H2012" s="103">
        <v>0</v>
      </c>
      <c r="I2012" s="103">
        <v>0</v>
      </c>
      <c r="J2012" s="133">
        <f t="shared" si="33"/>
        <v>432.86</v>
      </c>
      <c r="K2012" s="138" t="str">
        <f>IFERROR(VLOOKUP(C2012,'CEDARS School FRPL'!$C$4:$H$2392, 6, FALSE), "No")</f>
        <v>Yes</v>
      </c>
      <c r="L2012" s="97">
        <f>VLOOKUP($C2012,'CEDARS School FRPL'!$C$4:$G$2348,3,FALSE)</f>
        <v>0.81740000000000002</v>
      </c>
      <c r="N2012" s="170"/>
      <c r="O2012" s="139"/>
    </row>
    <row r="2013" spans="1:15">
      <c r="A2013" s="78" t="s">
        <v>2525</v>
      </c>
      <c r="B2013" s="78" t="s">
        <v>2921</v>
      </c>
      <c r="C2013" s="3">
        <v>4497</v>
      </c>
      <c r="D2013" s="75" t="s">
        <v>242</v>
      </c>
      <c r="E2013" s="103">
        <v>589.57000000000005</v>
      </c>
      <c r="F2013" s="103">
        <v>0</v>
      </c>
      <c r="G2013" s="103">
        <v>0</v>
      </c>
      <c r="H2013" s="103">
        <v>0</v>
      </c>
      <c r="I2013" s="103">
        <v>0</v>
      </c>
      <c r="J2013" s="133">
        <f t="shared" si="33"/>
        <v>589.57000000000005</v>
      </c>
      <c r="K2013" s="138" t="str">
        <f>IFERROR(VLOOKUP(C2013,'CEDARS School FRPL'!$C$4:$H$2392, 6, FALSE), "No")</f>
        <v>Yes</v>
      </c>
      <c r="L2013" s="97">
        <f>VLOOKUP($C2013,'CEDARS School FRPL'!$C$4:$G$2348,3,FALSE)</f>
        <v>0.76329999999999998</v>
      </c>
      <c r="N2013" s="170"/>
      <c r="O2013" s="139"/>
    </row>
    <row r="2014" spans="1:15">
      <c r="A2014" t="s">
        <v>2525</v>
      </c>
      <c r="B2014" s="78" t="s">
        <v>2921</v>
      </c>
      <c r="C2014" s="3">
        <v>5352</v>
      </c>
      <c r="D2014" s="75" t="s">
        <v>2191</v>
      </c>
      <c r="E2014" s="103">
        <v>0</v>
      </c>
      <c r="F2014" s="103">
        <v>0</v>
      </c>
      <c r="G2014" s="103">
        <v>0</v>
      </c>
      <c r="H2014" s="103">
        <v>2.86</v>
      </c>
      <c r="I2014" s="103">
        <v>0</v>
      </c>
      <c r="J2014" s="133">
        <f t="shared" si="33"/>
        <v>2.86</v>
      </c>
      <c r="K2014" s="138" t="str">
        <f>IFERROR(VLOOKUP(C2014,'CEDARS School FRPL'!$C$4:$H$2392, 6, FALSE), "No")</f>
        <v>Yes</v>
      </c>
      <c r="L2014" s="97">
        <f>VLOOKUP($C2014,'CEDARS School FRPL'!$C$4:$G$2348,3,FALSE)</f>
        <v>0.88890000000000002</v>
      </c>
      <c r="N2014" s="170"/>
      <c r="O2014" s="139"/>
    </row>
    <row r="2015" spans="1:15">
      <c r="A2015" s="78" t="s">
        <v>2525</v>
      </c>
      <c r="B2015" s="78" t="s">
        <v>2921</v>
      </c>
      <c r="C2015" s="3">
        <v>5049</v>
      </c>
      <c r="D2015" s="75" t="s">
        <v>2189</v>
      </c>
      <c r="E2015" s="103">
        <v>588.54</v>
      </c>
      <c r="F2015" s="103">
        <v>0</v>
      </c>
      <c r="G2015" s="103">
        <v>0</v>
      </c>
      <c r="H2015" s="103">
        <v>0</v>
      </c>
      <c r="I2015" s="103">
        <v>0</v>
      </c>
      <c r="J2015" s="133">
        <f t="shared" si="33"/>
        <v>588.54</v>
      </c>
      <c r="K2015" s="138" t="str">
        <f>IFERROR(VLOOKUP(C2015,'CEDARS School FRPL'!$C$4:$H$2392, 6, FALSE), "No")</f>
        <v>Yes</v>
      </c>
      <c r="L2015" s="97">
        <f>VLOOKUP($C2015,'CEDARS School FRPL'!$C$4:$G$2348,3,FALSE)</f>
        <v>0.80030000000000001</v>
      </c>
      <c r="N2015" s="170"/>
      <c r="O2015" s="139"/>
    </row>
    <row r="2016" spans="1:15">
      <c r="A2016" s="78" t="s">
        <v>2525</v>
      </c>
      <c r="B2016" s="78" t="s">
        <v>2921</v>
      </c>
      <c r="C2016" s="3">
        <v>5137</v>
      </c>
      <c r="D2016" s="75" t="s">
        <v>2190</v>
      </c>
      <c r="E2016" s="103">
        <v>377.14</v>
      </c>
      <c r="F2016" s="103">
        <v>34</v>
      </c>
      <c r="G2016" s="103">
        <v>0</v>
      </c>
      <c r="H2016" s="103">
        <v>0</v>
      </c>
      <c r="I2016" s="103">
        <v>0</v>
      </c>
      <c r="J2016" s="133">
        <f t="shared" si="33"/>
        <v>411.14</v>
      </c>
      <c r="K2016" s="138" t="str">
        <f>IFERROR(VLOOKUP(C2016,'CEDARS School FRPL'!$C$4:$H$2392, 6, FALSE), "No")</f>
        <v>Yes</v>
      </c>
      <c r="L2016" s="97">
        <f>VLOOKUP($C2016,'CEDARS School FRPL'!$C$4:$G$2348,3,FALSE)</f>
        <v>0.77859999999999996</v>
      </c>
      <c r="N2016" s="170"/>
      <c r="O2016" s="139"/>
    </row>
    <row r="2017" spans="1:15">
      <c r="A2017" s="78" t="s">
        <v>2525</v>
      </c>
      <c r="B2017" s="78" t="s">
        <v>2921</v>
      </c>
      <c r="C2017" s="3">
        <v>2959</v>
      </c>
      <c r="D2017" s="75" t="s">
        <v>2186</v>
      </c>
      <c r="E2017" s="103">
        <v>2002.69</v>
      </c>
      <c r="F2017" s="103">
        <v>0</v>
      </c>
      <c r="G2017" s="103">
        <v>113.94</v>
      </c>
      <c r="H2017" s="103">
        <v>0</v>
      </c>
      <c r="I2017" s="103">
        <v>0</v>
      </c>
      <c r="J2017" s="133">
        <f t="shared" si="33"/>
        <v>2116.63</v>
      </c>
      <c r="K2017" s="138" t="str">
        <f>IFERROR(VLOOKUP(C2017,'CEDARS School FRPL'!$C$4:$H$2392, 6, FALSE), "No")</f>
        <v>Yes</v>
      </c>
      <c r="L2017" s="97">
        <f>VLOOKUP($C2017,'CEDARS School FRPL'!$C$4:$G$2348,3,FALSE)</f>
        <v>0.75860000000000005</v>
      </c>
      <c r="N2017" s="170"/>
      <c r="O2017" s="139"/>
    </row>
    <row r="2018" spans="1:15">
      <c r="A2018" s="78" t="s">
        <v>2525</v>
      </c>
      <c r="B2018" s="78" t="s">
        <v>2921</v>
      </c>
      <c r="C2018" s="3">
        <v>2717</v>
      </c>
      <c r="D2018" s="75" t="s">
        <v>184</v>
      </c>
      <c r="E2018" s="103">
        <v>600.57000000000005</v>
      </c>
      <c r="F2018" s="103">
        <v>0</v>
      </c>
      <c r="G2018" s="103">
        <v>0</v>
      </c>
      <c r="H2018" s="103">
        <v>0</v>
      </c>
      <c r="I2018" s="103">
        <v>0</v>
      </c>
      <c r="J2018" s="133">
        <f t="shared" si="33"/>
        <v>600.57000000000005</v>
      </c>
      <c r="K2018" s="138" t="str">
        <f>IFERROR(VLOOKUP(C2018,'CEDARS School FRPL'!$C$4:$H$2392, 6, FALSE), "No")</f>
        <v>Yes</v>
      </c>
      <c r="L2018" s="97">
        <f>VLOOKUP($C2018,'CEDARS School FRPL'!$C$4:$G$2348,3,FALSE)</f>
        <v>0.75660000000000005</v>
      </c>
      <c r="N2018" s="170"/>
      <c r="O2018" s="139"/>
    </row>
    <row r="2019" spans="1:15">
      <c r="A2019" s="78" t="s">
        <v>2346</v>
      </c>
      <c r="B2019" s="78" t="s">
        <v>2922</v>
      </c>
      <c r="C2019" s="3">
        <v>5319</v>
      </c>
      <c r="D2019" s="75" t="s">
        <v>1070</v>
      </c>
      <c r="E2019" s="103">
        <v>75.959999999999994</v>
      </c>
      <c r="F2019" s="103">
        <v>0</v>
      </c>
      <c r="G2019" s="103">
        <v>0.67</v>
      </c>
      <c r="H2019" s="103">
        <v>0</v>
      </c>
      <c r="I2019" s="103">
        <v>0</v>
      </c>
      <c r="J2019" s="133">
        <f t="shared" si="33"/>
        <v>76.63</v>
      </c>
      <c r="K2019" s="138" t="str">
        <f>IFERROR(VLOOKUP(C2019,'CEDARS School FRPL'!$C$4:$H$2392, 6, FALSE), "No")</f>
        <v>Yes</v>
      </c>
      <c r="L2019" s="97">
        <f>VLOOKUP($C2019,'CEDARS School FRPL'!$C$4:$G$2348,3,FALSE)</f>
        <v>0.64410000000000001</v>
      </c>
      <c r="N2019" s="170"/>
      <c r="O2019" s="139"/>
    </row>
    <row r="2020" spans="1:15">
      <c r="A2020" s="78" t="s">
        <v>2410</v>
      </c>
      <c r="B2020" s="78" t="s">
        <v>2923</v>
      </c>
      <c r="C2020" s="3">
        <v>1514</v>
      </c>
      <c r="D2020" s="75" t="s">
        <v>3204</v>
      </c>
      <c r="E2020" s="103">
        <v>7.95</v>
      </c>
      <c r="F2020" s="103">
        <v>0</v>
      </c>
      <c r="G2020" s="103">
        <v>0</v>
      </c>
      <c r="H2020" s="103">
        <v>0</v>
      </c>
      <c r="I2020" s="103">
        <v>0</v>
      </c>
      <c r="J2020" s="133">
        <f t="shared" si="33"/>
        <v>7.95</v>
      </c>
      <c r="K2020" s="138" t="str">
        <f>IFERROR(VLOOKUP(C2020,'CEDARS School FRPL'!$C$4:$H$2392, 6, FALSE), "No")</f>
        <v>No</v>
      </c>
      <c r="L2020" s="97" t="e">
        <f>VLOOKUP($C2020,'CEDARS School FRPL'!$C$4:$G$2348,3,FALSE)</f>
        <v>#N/A</v>
      </c>
      <c r="N2020" s="170"/>
      <c r="O2020" s="139"/>
    </row>
    <row r="2021" spans="1:15">
      <c r="A2021" s="78" t="s">
        <v>2410</v>
      </c>
      <c r="B2021" s="78" t="s">
        <v>2923</v>
      </c>
      <c r="C2021" s="3">
        <v>4575</v>
      </c>
      <c r="D2021" s="75" t="s">
        <v>1365</v>
      </c>
      <c r="E2021" s="103">
        <v>434.17</v>
      </c>
      <c r="F2021" s="103">
        <v>0</v>
      </c>
      <c r="G2021" s="103">
        <v>0</v>
      </c>
      <c r="H2021" s="103">
        <v>0</v>
      </c>
      <c r="I2021" s="103">
        <v>0</v>
      </c>
      <c r="J2021" s="133">
        <f t="shared" si="33"/>
        <v>434.17</v>
      </c>
      <c r="K2021" s="138" t="str">
        <f>IFERROR(VLOOKUP(C2021,'CEDARS School FRPL'!$C$4:$H$2392, 6, FALSE), "No")</f>
        <v>Yes</v>
      </c>
      <c r="L2021" s="97">
        <f>VLOOKUP($C2021,'CEDARS School FRPL'!$C$4:$G$2348,3,FALSE)</f>
        <v>0.72499999999999998</v>
      </c>
      <c r="N2021" s="170"/>
      <c r="O2021" s="139"/>
    </row>
    <row r="2022" spans="1:15">
      <c r="A2022" s="78" t="s">
        <v>2410</v>
      </c>
      <c r="B2022" s="78" t="s">
        <v>2923</v>
      </c>
      <c r="C2022" s="3">
        <v>2940</v>
      </c>
      <c r="D2022" s="75" t="s">
        <v>1346</v>
      </c>
      <c r="E2022" s="103">
        <v>345.14</v>
      </c>
      <c r="F2022" s="103">
        <v>0</v>
      </c>
      <c r="G2022" s="103">
        <v>0</v>
      </c>
      <c r="H2022" s="103">
        <v>0</v>
      </c>
      <c r="I2022" s="103">
        <v>0</v>
      </c>
      <c r="J2022" s="133">
        <f t="shared" si="33"/>
        <v>345.14</v>
      </c>
      <c r="K2022" s="138" t="str">
        <f>IFERROR(VLOOKUP(C2022,'CEDARS School FRPL'!$C$4:$H$2392, 6, FALSE), "No")</f>
        <v>Yes</v>
      </c>
      <c r="L2022" s="97">
        <f>VLOOKUP($C2022,'CEDARS School FRPL'!$C$4:$G$2348,3,FALSE)</f>
        <v>0.69140000000000001</v>
      </c>
      <c r="N2022" s="170"/>
      <c r="O2022" s="139"/>
    </row>
    <row r="2023" spans="1:15">
      <c r="A2023" s="78" t="s">
        <v>2410</v>
      </c>
      <c r="B2023" s="78" t="s">
        <v>2923</v>
      </c>
      <c r="C2023" s="3">
        <v>3054</v>
      </c>
      <c r="D2023" s="75" t="s">
        <v>1349</v>
      </c>
      <c r="E2023" s="103">
        <v>654.23</v>
      </c>
      <c r="F2023" s="103">
        <v>0</v>
      </c>
      <c r="G2023" s="103">
        <v>0</v>
      </c>
      <c r="H2023" s="103">
        <v>0</v>
      </c>
      <c r="I2023" s="103">
        <v>0</v>
      </c>
      <c r="J2023" s="133">
        <f t="shared" si="33"/>
        <v>654.23</v>
      </c>
      <c r="K2023" s="138" t="str">
        <f>IFERROR(VLOOKUP(C2023,'CEDARS School FRPL'!$C$4:$H$2392, 6, FALSE), "No")</f>
        <v>Yes</v>
      </c>
      <c r="L2023" s="97">
        <f>VLOOKUP($C2023,'CEDARS School FRPL'!$C$4:$G$2348,3,FALSE)</f>
        <v>0.72260000000000002</v>
      </c>
      <c r="N2023" s="170"/>
      <c r="O2023" s="139"/>
    </row>
    <row r="2024" spans="1:15">
      <c r="A2024" s="78" t="s">
        <v>2410</v>
      </c>
      <c r="B2024" s="78" t="s">
        <v>2923</v>
      </c>
      <c r="C2024" s="3">
        <v>3449</v>
      </c>
      <c r="D2024" s="75" t="s">
        <v>1356</v>
      </c>
      <c r="E2024" s="103">
        <v>444.43</v>
      </c>
      <c r="F2024" s="103">
        <v>0</v>
      </c>
      <c r="G2024" s="103">
        <v>0</v>
      </c>
      <c r="H2024" s="103">
        <v>0</v>
      </c>
      <c r="I2024" s="103">
        <v>0</v>
      </c>
      <c r="J2024" s="133">
        <f t="shared" si="33"/>
        <v>444.43</v>
      </c>
      <c r="K2024" s="138" t="str">
        <f>IFERROR(VLOOKUP(C2024,'CEDARS School FRPL'!$C$4:$H$2392, 6, FALSE), "No")</f>
        <v>Yes</v>
      </c>
      <c r="L2024" s="97">
        <f>VLOOKUP($C2024,'CEDARS School FRPL'!$C$4:$G$2348,3,FALSE)</f>
        <v>0.69589999999999996</v>
      </c>
      <c r="N2024" s="170"/>
      <c r="O2024" s="139"/>
    </row>
    <row r="2025" spans="1:15">
      <c r="A2025" s="78" t="s">
        <v>2410</v>
      </c>
      <c r="B2025" s="78" t="s">
        <v>2923</v>
      </c>
      <c r="C2025" s="3">
        <v>2094</v>
      </c>
      <c r="D2025" s="75" t="s">
        <v>1319</v>
      </c>
      <c r="E2025" s="103">
        <v>406.31</v>
      </c>
      <c r="F2025" s="103">
        <v>0</v>
      </c>
      <c r="G2025" s="103">
        <v>0</v>
      </c>
      <c r="H2025" s="103">
        <v>0</v>
      </c>
      <c r="I2025" s="103">
        <v>0</v>
      </c>
      <c r="J2025" s="133">
        <f t="shared" si="33"/>
        <v>406.31</v>
      </c>
      <c r="K2025" s="138" t="str">
        <f>IFERROR(VLOOKUP(C2025,'CEDARS School FRPL'!$C$4:$H$2392, 6, FALSE), "No")</f>
        <v>Yes</v>
      </c>
      <c r="L2025" s="97">
        <f>VLOOKUP($C2025,'CEDARS School FRPL'!$C$4:$G$2348,3,FALSE)</f>
        <v>0.65690000000000004</v>
      </c>
      <c r="N2025" s="170"/>
      <c r="O2025" s="139"/>
    </row>
    <row r="2026" spans="1:15">
      <c r="A2026" s="78" t="s">
        <v>2410</v>
      </c>
      <c r="B2026" s="78" t="s">
        <v>2923</v>
      </c>
      <c r="C2026" s="3">
        <v>3646</v>
      </c>
      <c r="D2026" s="75" t="s">
        <v>1360</v>
      </c>
      <c r="E2026" s="103">
        <v>402</v>
      </c>
      <c r="F2026" s="103">
        <v>0</v>
      </c>
      <c r="G2026" s="103">
        <v>0</v>
      </c>
      <c r="H2026" s="103">
        <v>0</v>
      </c>
      <c r="I2026" s="103">
        <v>0</v>
      </c>
      <c r="J2026" s="133">
        <f t="shared" si="33"/>
        <v>402</v>
      </c>
      <c r="K2026" s="138" t="str">
        <f>IFERROR(VLOOKUP(C2026,'CEDARS School FRPL'!$C$4:$H$2392, 6, FALSE), "No")</f>
        <v>Yes</v>
      </c>
      <c r="L2026" s="97">
        <f>VLOOKUP($C2026,'CEDARS School FRPL'!$C$4:$G$2348,3,FALSE)</f>
        <v>0.63080000000000003</v>
      </c>
      <c r="N2026" s="170"/>
      <c r="O2026" s="139"/>
    </row>
    <row r="2027" spans="1:15">
      <c r="A2027" s="78" t="s">
        <v>2410</v>
      </c>
      <c r="B2027" s="78" t="s">
        <v>2923</v>
      </c>
      <c r="C2027" s="3">
        <v>2872</v>
      </c>
      <c r="D2027" s="75" t="s">
        <v>1342</v>
      </c>
      <c r="E2027" s="103">
        <v>414.61</v>
      </c>
      <c r="F2027" s="103">
        <v>0</v>
      </c>
      <c r="G2027" s="103">
        <v>0</v>
      </c>
      <c r="H2027" s="103">
        <v>0</v>
      </c>
      <c r="I2027" s="103">
        <v>0</v>
      </c>
      <c r="J2027" s="133">
        <f t="shared" si="33"/>
        <v>414.61</v>
      </c>
      <c r="K2027" s="138" t="str">
        <f>IFERROR(VLOOKUP(C2027,'CEDARS School FRPL'!$C$4:$H$2392, 6, FALSE), "No")</f>
        <v>No</v>
      </c>
      <c r="L2027" s="97">
        <f>VLOOKUP($C2027,'CEDARS School FRPL'!$C$4:$G$2348,3,FALSE)</f>
        <v>0.1825</v>
      </c>
      <c r="N2027" s="170"/>
      <c r="O2027" s="139"/>
    </row>
    <row r="2028" spans="1:15">
      <c r="A2028" s="78" t="s">
        <v>2410</v>
      </c>
      <c r="B2028" s="78" t="s">
        <v>2923</v>
      </c>
      <c r="C2028" s="3">
        <v>3397</v>
      </c>
      <c r="D2028" s="75" t="s">
        <v>1353</v>
      </c>
      <c r="E2028" s="103">
        <v>228.37</v>
      </c>
      <c r="F2028" s="103">
        <v>19.86</v>
      </c>
      <c r="G2028" s="103">
        <v>0</v>
      </c>
      <c r="H2028" s="103">
        <v>0</v>
      </c>
      <c r="I2028" s="103">
        <v>0</v>
      </c>
      <c r="J2028" s="133">
        <f t="shared" si="33"/>
        <v>248.23000000000002</v>
      </c>
      <c r="K2028" s="138" t="str">
        <f>IFERROR(VLOOKUP(C2028,'CEDARS School FRPL'!$C$4:$H$2392, 6, FALSE), "No")</f>
        <v>No</v>
      </c>
      <c r="L2028" s="97">
        <f>VLOOKUP($C2028,'CEDARS School FRPL'!$C$4:$G$2348,3,FALSE)</f>
        <v>0.44109999999999999</v>
      </c>
      <c r="N2028" s="170"/>
      <c r="O2028" s="139"/>
    </row>
    <row r="2029" spans="1:15">
      <c r="A2029" s="78" t="s">
        <v>2410</v>
      </c>
      <c r="B2029" s="78" t="s">
        <v>2923</v>
      </c>
      <c r="C2029" s="3">
        <v>5627</v>
      </c>
      <c r="D2029" s="75" t="s">
        <v>3101</v>
      </c>
      <c r="E2029" s="103">
        <v>123.77</v>
      </c>
      <c r="F2029" s="103">
        <v>0</v>
      </c>
      <c r="G2029" s="103">
        <v>0</v>
      </c>
      <c r="H2029" s="103">
        <v>0</v>
      </c>
      <c r="I2029" s="103">
        <v>0</v>
      </c>
      <c r="J2029" s="133">
        <f t="shared" si="33"/>
        <v>123.77</v>
      </c>
      <c r="K2029" s="138" t="str">
        <f>IFERROR(VLOOKUP(C2029,'CEDARS School FRPL'!$C$4:$H$2392, 6, FALSE), "No")</f>
        <v>No</v>
      </c>
      <c r="L2029" s="97">
        <f>VLOOKUP($C2029,'CEDARS School FRPL'!$C$4:$G$2348,3,FALSE)</f>
        <v>0.48549999999999999</v>
      </c>
      <c r="N2029" s="170"/>
      <c r="O2029" s="139"/>
    </row>
    <row r="2030" spans="1:15">
      <c r="A2030" s="78" t="s">
        <v>2410</v>
      </c>
      <c r="B2030" s="78" t="s">
        <v>2923</v>
      </c>
      <c r="C2030" s="3">
        <v>1585</v>
      </c>
      <c r="D2030" s="75" t="s">
        <v>2612</v>
      </c>
      <c r="E2030" s="103">
        <v>29.8</v>
      </c>
      <c r="F2030" s="103">
        <v>0</v>
      </c>
      <c r="G2030" s="103">
        <v>0</v>
      </c>
      <c r="H2030" s="103">
        <v>0</v>
      </c>
      <c r="I2030" s="103">
        <v>0</v>
      </c>
      <c r="J2030" s="133">
        <f t="shared" si="33"/>
        <v>29.8</v>
      </c>
      <c r="K2030" s="138" t="str">
        <f>IFERROR(VLOOKUP(C2030,'CEDARS School FRPL'!$C$4:$H$2392, 6, FALSE), "No")</f>
        <v>Yes</v>
      </c>
      <c r="L2030" s="97">
        <f>VLOOKUP($C2030,'CEDARS School FRPL'!$C$4:$G$2348,3,FALSE)</f>
        <v>0.5121</v>
      </c>
      <c r="N2030" s="170"/>
      <c r="O2030" s="139"/>
    </row>
    <row r="2031" spans="1:15">
      <c r="A2031" s="78" t="s">
        <v>2410</v>
      </c>
      <c r="B2031" s="78" t="s">
        <v>2923</v>
      </c>
      <c r="C2031" s="3">
        <v>4537</v>
      </c>
      <c r="D2031" s="75" t="s">
        <v>1364</v>
      </c>
      <c r="E2031" s="103">
        <v>434.29</v>
      </c>
      <c r="F2031" s="103">
        <v>18.29</v>
      </c>
      <c r="G2031" s="103">
        <v>0</v>
      </c>
      <c r="H2031" s="103">
        <v>0</v>
      </c>
      <c r="I2031" s="103">
        <v>0</v>
      </c>
      <c r="J2031" s="133">
        <f t="shared" si="33"/>
        <v>452.58000000000004</v>
      </c>
      <c r="K2031" s="138" t="str">
        <f>IFERROR(VLOOKUP(C2031,'CEDARS School FRPL'!$C$4:$H$2392, 6, FALSE), "No")</f>
        <v>No</v>
      </c>
      <c r="L2031" s="97">
        <f>VLOOKUP($C2031,'CEDARS School FRPL'!$C$4:$G$2348,3,FALSE)</f>
        <v>0.35859999999999997</v>
      </c>
      <c r="N2031" s="170"/>
      <c r="O2031" s="139"/>
    </row>
    <row r="2032" spans="1:15">
      <c r="A2032" s="78" t="s">
        <v>2410</v>
      </c>
      <c r="B2032" s="78" t="s">
        <v>2923</v>
      </c>
      <c r="C2032" s="3">
        <v>2939</v>
      </c>
      <c r="D2032" s="75" t="s">
        <v>1345</v>
      </c>
      <c r="E2032" s="103">
        <v>333</v>
      </c>
      <c r="F2032" s="103">
        <v>16.71</v>
      </c>
      <c r="G2032" s="103">
        <v>0</v>
      </c>
      <c r="H2032" s="103">
        <v>0</v>
      </c>
      <c r="I2032" s="103">
        <v>0</v>
      </c>
      <c r="J2032" s="133">
        <f t="shared" si="33"/>
        <v>349.71</v>
      </c>
      <c r="K2032" s="138" t="str">
        <f>IFERROR(VLOOKUP(C2032,'CEDARS School FRPL'!$C$4:$H$2392, 6, FALSE), "No")</f>
        <v>Yes</v>
      </c>
      <c r="L2032" s="97">
        <f>VLOOKUP($C2032,'CEDARS School FRPL'!$C$4:$G$2348,3,FALSE)</f>
        <v>0.5958</v>
      </c>
      <c r="N2032" s="170"/>
      <c r="O2032" s="139"/>
    </row>
    <row r="2033" spans="1:15">
      <c r="A2033" s="78" t="s">
        <v>2410</v>
      </c>
      <c r="B2033" s="78" t="s">
        <v>2923</v>
      </c>
      <c r="C2033" s="3">
        <v>2747</v>
      </c>
      <c r="D2033" s="75" t="s">
        <v>1336</v>
      </c>
      <c r="E2033" s="103">
        <v>250.71</v>
      </c>
      <c r="F2033" s="103">
        <v>16.43</v>
      </c>
      <c r="G2033" s="103">
        <v>0</v>
      </c>
      <c r="H2033" s="103">
        <v>0</v>
      </c>
      <c r="I2033" s="103">
        <v>0</v>
      </c>
      <c r="J2033" s="133">
        <f t="shared" si="33"/>
        <v>267.14</v>
      </c>
      <c r="K2033" s="138" t="str">
        <f>IFERROR(VLOOKUP(C2033,'CEDARS School FRPL'!$C$4:$H$2392, 6, FALSE), "No")</f>
        <v>No</v>
      </c>
      <c r="L2033" s="97">
        <f>VLOOKUP($C2033,'CEDARS School FRPL'!$C$4:$G$2348,3,FALSE)</f>
        <v>0.44009999999999999</v>
      </c>
      <c r="N2033" s="170"/>
      <c r="O2033" s="139"/>
    </row>
    <row r="2034" spans="1:15">
      <c r="A2034" s="78" t="s">
        <v>2410</v>
      </c>
      <c r="B2034" s="78" t="s">
        <v>2923</v>
      </c>
      <c r="C2034" s="3">
        <v>2871</v>
      </c>
      <c r="D2034" s="75" t="s">
        <v>1341</v>
      </c>
      <c r="E2034" s="103">
        <v>373.52</v>
      </c>
      <c r="F2034" s="103">
        <v>0</v>
      </c>
      <c r="G2034" s="103">
        <v>0</v>
      </c>
      <c r="H2034" s="103">
        <v>0</v>
      </c>
      <c r="I2034" s="103">
        <v>0</v>
      </c>
      <c r="J2034" s="133">
        <f t="shared" si="33"/>
        <v>373.52</v>
      </c>
      <c r="K2034" s="138" t="str">
        <f>IFERROR(VLOOKUP(C2034,'CEDARS School FRPL'!$C$4:$H$2392, 6, FALSE), "No")</f>
        <v>Yes</v>
      </c>
      <c r="L2034" s="97">
        <f>VLOOKUP($C2034,'CEDARS School FRPL'!$C$4:$G$2348,3,FALSE)</f>
        <v>0.70199999999999996</v>
      </c>
      <c r="N2034" s="170"/>
      <c r="O2034" s="139"/>
    </row>
    <row r="2035" spans="1:15">
      <c r="A2035" s="78" t="s">
        <v>2410</v>
      </c>
      <c r="B2035" s="78" t="s">
        <v>2923</v>
      </c>
      <c r="C2035" s="3">
        <v>2772</v>
      </c>
      <c r="D2035" s="75" t="s">
        <v>1338</v>
      </c>
      <c r="E2035" s="103">
        <v>372.89</v>
      </c>
      <c r="F2035" s="103">
        <v>17.71</v>
      </c>
      <c r="G2035" s="103">
        <v>0</v>
      </c>
      <c r="H2035" s="103">
        <v>0</v>
      </c>
      <c r="I2035" s="103">
        <v>0</v>
      </c>
      <c r="J2035" s="133">
        <f t="shared" si="33"/>
        <v>390.59999999999997</v>
      </c>
      <c r="K2035" s="138" t="str">
        <f>IFERROR(VLOOKUP(C2035,'CEDARS School FRPL'!$C$4:$H$2392, 6, FALSE), "No")</f>
        <v>Yes</v>
      </c>
      <c r="L2035" s="97">
        <f>VLOOKUP($C2035,'CEDARS School FRPL'!$C$4:$G$2348,3,FALSE)</f>
        <v>0.59279999999999999</v>
      </c>
      <c r="N2035" s="170"/>
      <c r="O2035" s="139"/>
    </row>
    <row r="2036" spans="1:15">
      <c r="A2036" s="78" t="s">
        <v>2410</v>
      </c>
      <c r="B2036" s="78" t="s">
        <v>2923</v>
      </c>
      <c r="C2036" s="3">
        <v>2167</v>
      </c>
      <c r="D2036" s="75" t="s">
        <v>1322</v>
      </c>
      <c r="E2036" s="103">
        <v>242.43</v>
      </c>
      <c r="F2036" s="103">
        <v>17.71</v>
      </c>
      <c r="G2036" s="103">
        <v>0</v>
      </c>
      <c r="H2036" s="103">
        <v>0</v>
      </c>
      <c r="I2036" s="103">
        <v>0</v>
      </c>
      <c r="J2036" s="133">
        <f t="shared" si="33"/>
        <v>260.14</v>
      </c>
      <c r="K2036" s="138" t="str">
        <f>IFERROR(VLOOKUP(C2036,'CEDARS School FRPL'!$C$4:$H$2392, 6, FALSE), "No")</f>
        <v>Yes</v>
      </c>
      <c r="L2036" s="97">
        <f>VLOOKUP($C2036,'CEDARS School FRPL'!$C$4:$G$2348,3,FALSE)</f>
        <v>0.63049999999999995</v>
      </c>
      <c r="N2036" s="170"/>
      <c r="O2036" s="139"/>
    </row>
    <row r="2037" spans="1:15">
      <c r="A2037" s="78" t="s">
        <v>2410</v>
      </c>
      <c r="B2037" s="78" t="s">
        <v>2923</v>
      </c>
      <c r="C2037" s="3">
        <v>5170</v>
      </c>
      <c r="D2037" s="75" t="s">
        <v>1368</v>
      </c>
      <c r="E2037" s="103">
        <v>552.84</v>
      </c>
      <c r="F2037" s="103">
        <v>0</v>
      </c>
      <c r="G2037" s="103">
        <v>0</v>
      </c>
      <c r="H2037" s="103">
        <v>0</v>
      </c>
      <c r="I2037" s="103">
        <v>0</v>
      </c>
      <c r="J2037" s="133">
        <f t="shared" si="33"/>
        <v>552.84</v>
      </c>
      <c r="K2037" s="138" t="str">
        <f>IFERROR(VLOOKUP(C2037,'CEDARS School FRPL'!$C$4:$H$2392, 6, FALSE), "No")</f>
        <v>Yes</v>
      </c>
      <c r="L2037" s="97">
        <f>VLOOKUP($C2037,'CEDARS School FRPL'!$C$4:$G$2348,3,FALSE)</f>
        <v>0.79730000000000001</v>
      </c>
      <c r="N2037" s="170"/>
      <c r="O2037" s="139"/>
    </row>
    <row r="2038" spans="1:15">
      <c r="A2038" s="78" t="s">
        <v>2410</v>
      </c>
      <c r="B2038" s="78" t="s">
        <v>2923</v>
      </c>
      <c r="C2038" s="3">
        <v>3880</v>
      </c>
      <c r="D2038" s="75" t="s">
        <v>1361</v>
      </c>
      <c r="E2038" s="103">
        <v>529.99</v>
      </c>
      <c r="F2038" s="103">
        <v>0</v>
      </c>
      <c r="G2038" s="103">
        <v>15.88</v>
      </c>
      <c r="H2038" s="103">
        <v>0</v>
      </c>
      <c r="I2038" s="103">
        <v>0</v>
      </c>
      <c r="J2038" s="133">
        <f t="shared" si="33"/>
        <v>545.87</v>
      </c>
      <c r="K2038" s="138" t="str">
        <f>IFERROR(VLOOKUP(C2038,'CEDARS School FRPL'!$C$4:$H$2392, 6, FALSE), "No")</f>
        <v>Yes</v>
      </c>
      <c r="L2038" s="97">
        <f>VLOOKUP($C2038,'CEDARS School FRPL'!$C$4:$G$2348,3,FALSE)</f>
        <v>0.69169999999999998</v>
      </c>
      <c r="N2038" s="170"/>
      <c r="O2038" s="139"/>
    </row>
    <row r="2039" spans="1:15">
      <c r="A2039" s="78" t="s">
        <v>2410</v>
      </c>
      <c r="B2039" s="78" t="s">
        <v>2923</v>
      </c>
      <c r="C2039" s="3">
        <v>2148</v>
      </c>
      <c r="D2039" s="75" t="s">
        <v>1321</v>
      </c>
      <c r="E2039" s="103">
        <v>235.43</v>
      </c>
      <c r="F2039" s="103">
        <v>0</v>
      </c>
      <c r="G2039" s="103">
        <v>0</v>
      </c>
      <c r="H2039" s="103">
        <v>0</v>
      </c>
      <c r="I2039" s="103">
        <v>0</v>
      </c>
      <c r="J2039" s="133">
        <f t="shared" si="33"/>
        <v>235.43</v>
      </c>
      <c r="K2039" s="138" t="str">
        <f>IFERROR(VLOOKUP(C2039,'CEDARS School FRPL'!$C$4:$H$2392, 6, FALSE), "No")</f>
        <v>Yes</v>
      </c>
      <c r="L2039" s="97">
        <f>VLOOKUP($C2039,'CEDARS School FRPL'!$C$4:$G$2348,3,FALSE)</f>
        <v>0.62280000000000002</v>
      </c>
      <c r="N2039" s="170"/>
      <c r="O2039" s="139"/>
    </row>
    <row r="2040" spans="1:15">
      <c r="A2040" s="78" t="s">
        <v>2410</v>
      </c>
      <c r="B2040" s="78" t="s">
        <v>2923</v>
      </c>
      <c r="C2040" s="3">
        <v>2746</v>
      </c>
      <c r="D2040" s="75" t="s">
        <v>1335</v>
      </c>
      <c r="E2040" s="103">
        <v>465.89</v>
      </c>
      <c r="F2040" s="103">
        <v>42.86</v>
      </c>
      <c r="G2040" s="103">
        <v>0</v>
      </c>
      <c r="H2040" s="103">
        <v>0</v>
      </c>
      <c r="I2040" s="103">
        <v>0</v>
      </c>
      <c r="J2040" s="133">
        <f t="shared" si="33"/>
        <v>508.75</v>
      </c>
      <c r="K2040" s="138" t="str">
        <f>IFERROR(VLOOKUP(C2040,'CEDARS School FRPL'!$C$4:$H$2392, 6, FALSE), "No")</f>
        <v>No</v>
      </c>
      <c r="L2040" s="97">
        <f>VLOOKUP($C2040,'CEDARS School FRPL'!$C$4:$G$2348,3,FALSE)</f>
        <v>0.34010000000000001</v>
      </c>
      <c r="N2040" s="170"/>
      <c r="O2040" s="139"/>
    </row>
    <row r="2041" spans="1:15">
      <c r="A2041" s="78" t="s">
        <v>2410</v>
      </c>
      <c r="B2041" s="78" t="s">
        <v>2923</v>
      </c>
      <c r="C2041" s="3">
        <v>3053</v>
      </c>
      <c r="D2041" s="75" t="s">
        <v>1348</v>
      </c>
      <c r="E2041" s="103">
        <v>370.57</v>
      </c>
      <c r="F2041" s="103">
        <v>0</v>
      </c>
      <c r="G2041" s="103">
        <v>0</v>
      </c>
      <c r="H2041" s="103">
        <v>0</v>
      </c>
      <c r="I2041" s="103">
        <v>0</v>
      </c>
      <c r="J2041" s="133">
        <f t="shared" si="33"/>
        <v>370.57</v>
      </c>
      <c r="K2041" s="138" t="str">
        <f>IFERROR(VLOOKUP(C2041,'CEDARS School FRPL'!$C$4:$H$2392, 6, FALSE), "No")</f>
        <v>No</v>
      </c>
      <c r="L2041" s="97">
        <f>VLOOKUP($C2041,'CEDARS School FRPL'!$C$4:$G$2348,3,FALSE)</f>
        <v>0.30080000000000001</v>
      </c>
      <c r="N2041" s="170"/>
      <c r="O2041" s="139"/>
    </row>
    <row r="2042" spans="1:15">
      <c r="A2042" s="78" t="s">
        <v>2410</v>
      </c>
      <c r="B2042" s="78" t="s">
        <v>2923</v>
      </c>
      <c r="C2042" s="3">
        <v>2377</v>
      </c>
      <c r="D2042" s="75" t="s">
        <v>1334</v>
      </c>
      <c r="E2042" s="103">
        <v>517.5</v>
      </c>
      <c r="F2042" s="103">
        <v>0</v>
      </c>
      <c r="G2042" s="103">
        <v>0</v>
      </c>
      <c r="H2042" s="103">
        <v>0</v>
      </c>
      <c r="I2042" s="103">
        <v>0</v>
      </c>
      <c r="J2042" s="133">
        <f t="shared" si="33"/>
        <v>517.5</v>
      </c>
      <c r="K2042" s="138" t="str">
        <f>IFERROR(VLOOKUP(C2042,'CEDARS School FRPL'!$C$4:$H$2392, 6, FALSE), "No")</f>
        <v>Yes</v>
      </c>
      <c r="L2042" s="97">
        <f>VLOOKUP($C2042,'CEDARS School FRPL'!$C$4:$G$2348,3,FALSE)</f>
        <v>0.76770000000000005</v>
      </c>
      <c r="N2042" s="170"/>
      <c r="O2042" s="139"/>
    </row>
    <row r="2043" spans="1:15">
      <c r="A2043" s="78" t="s">
        <v>2410</v>
      </c>
      <c r="B2043" s="78" t="s">
        <v>2923</v>
      </c>
      <c r="C2043" s="3">
        <v>5066</v>
      </c>
      <c r="D2043" s="75" t="s">
        <v>1366</v>
      </c>
      <c r="E2043" s="103">
        <v>409.43</v>
      </c>
      <c r="F2043" s="103">
        <v>0</v>
      </c>
      <c r="G2043" s="103">
        <v>0</v>
      </c>
      <c r="H2043" s="103">
        <v>0</v>
      </c>
      <c r="I2043" s="103">
        <v>0</v>
      </c>
      <c r="J2043" s="133">
        <f t="shared" si="33"/>
        <v>409.43</v>
      </c>
      <c r="K2043" s="138" t="str">
        <f>IFERROR(VLOOKUP(C2043,'CEDARS School FRPL'!$C$4:$H$2392, 6, FALSE), "No")</f>
        <v>Yes</v>
      </c>
      <c r="L2043" s="97">
        <f>VLOOKUP($C2043,'CEDARS School FRPL'!$C$4:$G$2348,3,FALSE)</f>
        <v>0.67310000000000003</v>
      </c>
      <c r="N2043" s="170"/>
      <c r="O2043" s="139"/>
    </row>
    <row r="2044" spans="1:15">
      <c r="A2044" s="78" t="s">
        <v>2410</v>
      </c>
      <c r="B2044" s="78" t="s">
        <v>2923</v>
      </c>
      <c r="C2044" s="3">
        <v>5697</v>
      </c>
      <c r="D2044" s="75" t="s">
        <v>3205</v>
      </c>
      <c r="E2044" s="103">
        <v>473.74</v>
      </c>
      <c r="F2044" s="103">
        <v>0</v>
      </c>
      <c r="G2044" s="103">
        <v>0</v>
      </c>
      <c r="H2044" s="103">
        <v>0</v>
      </c>
      <c r="I2044" s="103">
        <v>0</v>
      </c>
      <c r="J2044" s="133">
        <f t="shared" si="33"/>
        <v>473.74</v>
      </c>
      <c r="K2044" s="138" t="str">
        <f>IFERROR(VLOOKUP(C2044,'CEDARS School FRPL'!$C$4:$H$2392, 6, FALSE), "No")</f>
        <v>Yes</v>
      </c>
      <c r="L2044" s="97">
        <f>VLOOKUP($C2044,'CEDARS School FRPL'!$C$4:$G$2348,3,FALSE)</f>
        <v>0.58220000000000005</v>
      </c>
      <c r="N2044" s="170"/>
      <c r="O2044" s="139"/>
    </row>
    <row r="2045" spans="1:15">
      <c r="A2045" s="78" t="s">
        <v>2410</v>
      </c>
      <c r="B2045" s="78" t="s">
        <v>2923</v>
      </c>
      <c r="C2045" s="3">
        <v>5458</v>
      </c>
      <c r="D2045" s="75" t="s">
        <v>1369</v>
      </c>
      <c r="E2045" s="103">
        <v>364.26</v>
      </c>
      <c r="F2045" s="103">
        <v>0</v>
      </c>
      <c r="G2045" s="103">
        <v>3.34</v>
      </c>
      <c r="H2045" s="103">
        <v>0</v>
      </c>
      <c r="I2045" s="103">
        <v>0</v>
      </c>
      <c r="J2045" s="133">
        <f t="shared" si="33"/>
        <v>367.59999999999997</v>
      </c>
      <c r="K2045" s="138" t="str">
        <f>IFERROR(VLOOKUP(C2045,'CEDARS School FRPL'!$C$4:$H$2392, 6, FALSE), "No")</f>
        <v>No</v>
      </c>
      <c r="L2045" s="97">
        <f>VLOOKUP($C2045,'CEDARS School FRPL'!$C$4:$G$2348,3,FALSE)</f>
        <v>0.46379999999999999</v>
      </c>
      <c r="N2045" s="170"/>
      <c r="O2045" s="139"/>
    </row>
    <row r="2046" spans="1:15">
      <c r="A2046" s="78" t="s">
        <v>2410</v>
      </c>
      <c r="B2046" s="78" t="s">
        <v>2923</v>
      </c>
      <c r="C2046" s="3">
        <v>2338</v>
      </c>
      <c r="D2046" s="75" t="s">
        <v>1330</v>
      </c>
      <c r="E2046" s="103">
        <v>472.78</v>
      </c>
      <c r="F2046" s="103">
        <v>0</v>
      </c>
      <c r="G2046" s="103">
        <v>0</v>
      </c>
      <c r="H2046" s="103">
        <v>0</v>
      </c>
      <c r="I2046" s="103">
        <v>0</v>
      </c>
      <c r="J2046" s="133">
        <f t="shared" si="33"/>
        <v>472.78</v>
      </c>
      <c r="K2046" s="138" t="str">
        <f>IFERROR(VLOOKUP(C2046,'CEDARS School FRPL'!$C$4:$H$2392, 6, FALSE), "No")</f>
        <v>Yes</v>
      </c>
      <c r="L2046" s="97">
        <f>VLOOKUP($C2046,'CEDARS School FRPL'!$C$4:$G$2348,3,FALSE)</f>
        <v>0.61680000000000001</v>
      </c>
      <c r="N2046" s="170"/>
      <c r="O2046" s="139"/>
    </row>
    <row r="2047" spans="1:15">
      <c r="A2047" s="78" t="s">
        <v>2410</v>
      </c>
      <c r="B2047" s="78" t="s">
        <v>2923</v>
      </c>
      <c r="C2047" s="3">
        <v>2103</v>
      </c>
      <c r="D2047" s="75" t="s">
        <v>1320</v>
      </c>
      <c r="E2047" s="103">
        <v>291.58</v>
      </c>
      <c r="F2047" s="103">
        <v>0</v>
      </c>
      <c r="G2047" s="103">
        <v>0</v>
      </c>
      <c r="H2047" s="103">
        <v>0</v>
      </c>
      <c r="I2047" s="103">
        <v>0</v>
      </c>
      <c r="J2047" s="133">
        <f t="shared" si="33"/>
        <v>291.58</v>
      </c>
      <c r="K2047" s="138" t="str">
        <f>IFERROR(VLOOKUP(C2047,'CEDARS School FRPL'!$C$4:$H$2392, 6, FALSE), "No")</f>
        <v>No</v>
      </c>
      <c r="L2047" s="97">
        <f>VLOOKUP($C2047,'CEDARS School FRPL'!$C$4:$G$2348,3,FALSE)</f>
        <v>0.37009999999999998</v>
      </c>
      <c r="N2047" s="170"/>
      <c r="O2047" s="139"/>
    </row>
    <row r="2048" spans="1:15">
      <c r="A2048" s="78" t="s">
        <v>2410</v>
      </c>
      <c r="B2048" s="78" t="s">
        <v>2923</v>
      </c>
      <c r="C2048" s="3">
        <v>2036</v>
      </c>
      <c r="D2048" s="75" t="s">
        <v>1317</v>
      </c>
      <c r="E2048" s="103">
        <v>260.70999999999998</v>
      </c>
      <c r="F2048" s="103">
        <v>0</v>
      </c>
      <c r="G2048" s="103">
        <v>0</v>
      </c>
      <c r="H2048" s="103">
        <v>0</v>
      </c>
      <c r="I2048" s="103">
        <v>0</v>
      </c>
      <c r="J2048" s="133">
        <f t="shared" si="33"/>
        <v>260.70999999999998</v>
      </c>
      <c r="K2048" s="138" t="str">
        <f>IFERROR(VLOOKUP(C2048,'CEDARS School FRPL'!$C$4:$H$2392, 6, FALSE), "No")</f>
        <v>Yes</v>
      </c>
      <c r="L2048" s="97">
        <f>VLOOKUP($C2048,'CEDARS School FRPL'!$C$4:$G$2348,3,FALSE)</f>
        <v>0.66959999999999997</v>
      </c>
      <c r="N2048" s="170"/>
      <c r="O2048" s="139"/>
    </row>
    <row r="2049" spans="1:15">
      <c r="A2049" s="78" t="s">
        <v>2410</v>
      </c>
      <c r="B2049" s="78" t="s">
        <v>2923</v>
      </c>
      <c r="C2049" s="3">
        <v>2215</v>
      </c>
      <c r="D2049" s="75" t="s">
        <v>1325</v>
      </c>
      <c r="E2049" s="103">
        <v>1439.86</v>
      </c>
      <c r="F2049" s="103">
        <v>0</v>
      </c>
      <c r="G2049" s="103">
        <v>26.99</v>
      </c>
      <c r="H2049" s="103">
        <v>0</v>
      </c>
      <c r="I2049" s="103">
        <v>0</v>
      </c>
      <c r="J2049" s="133">
        <f t="shared" si="33"/>
        <v>1466.85</v>
      </c>
      <c r="K2049" s="138" t="str">
        <f>IFERROR(VLOOKUP(C2049,'CEDARS School FRPL'!$C$4:$H$2392, 6, FALSE), "No")</f>
        <v>Yes</v>
      </c>
      <c r="L2049" s="97">
        <f>VLOOKUP($C2049,'CEDARS School FRPL'!$C$4:$G$2348,3,FALSE)</f>
        <v>0.72460000000000002</v>
      </c>
      <c r="N2049" s="170"/>
      <c r="O2049" s="139"/>
    </row>
    <row r="2050" spans="1:15">
      <c r="A2050" s="78" t="s">
        <v>2410</v>
      </c>
      <c r="B2050" s="78" t="s">
        <v>2923</v>
      </c>
      <c r="C2050" s="3">
        <v>2771</v>
      </c>
      <c r="D2050" s="75" t="s">
        <v>1337</v>
      </c>
      <c r="E2050" s="103">
        <v>347.86</v>
      </c>
      <c r="F2050" s="103">
        <v>0</v>
      </c>
      <c r="G2050" s="103">
        <v>0</v>
      </c>
      <c r="H2050" s="103">
        <v>0</v>
      </c>
      <c r="I2050" s="103">
        <v>0</v>
      </c>
      <c r="J2050" s="133">
        <f t="shared" si="33"/>
        <v>347.86</v>
      </c>
      <c r="K2050" s="138" t="str">
        <f>IFERROR(VLOOKUP(C2050,'CEDARS School FRPL'!$C$4:$H$2392, 6, FALSE), "No")</f>
        <v>Yes</v>
      </c>
      <c r="L2050" s="97">
        <f>VLOOKUP($C2050,'CEDARS School FRPL'!$C$4:$G$2348,3,FALSE)</f>
        <v>0.81699999999999995</v>
      </c>
      <c r="N2050" s="170"/>
      <c r="O2050" s="139"/>
    </row>
    <row r="2051" spans="1:15">
      <c r="A2051" s="78" t="s">
        <v>2410</v>
      </c>
      <c r="B2051" s="78" t="s">
        <v>2923</v>
      </c>
      <c r="C2051" s="3">
        <v>2805</v>
      </c>
      <c r="D2051" s="75" t="s">
        <v>1339</v>
      </c>
      <c r="E2051" s="103">
        <v>322.29000000000002</v>
      </c>
      <c r="F2051" s="103">
        <v>0</v>
      </c>
      <c r="G2051" s="103">
        <v>0</v>
      </c>
      <c r="H2051" s="103">
        <v>0</v>
      </c>
      <c r="I2051" s="103">
        <v>0</v>
      </c>
      <c r="J2051" s="133">
        <f t="shared" si="33"/>
        <v>322.29000000000002</v>
      </c>
      <c r="K2051" s="138" t="str">
        <f>IFERROR(VLOOKUP(C2051,'CEDARS School FRPL'!$C$4:$H$2392, 6, FALSE), "No")</f>
        <v>No</v>
      </c>
      <c r="L2051" s="97">
        <f>VLOOKUP($C2051,'CEDARS School FRPL'!$C$4:$G$2348,3,FALSE)</f>
        <v>0.23080000000000001</v>
      </c>
      <c r="N2051" s="170"/>
      <c r="O2051" s="139"/>
    </row>
    <row r="2052" spans="1:15">
      <c r="A2052" s="78" t="s">
        <v>2410</v>
      </c>
      <c r="B2052" s="78" t="s">
        <v>2923</v>
      </c>
      <c r="C2052" s="3">
        <v>2336</v>
      </c>
      <c r="D2052" s="75" t="s">
        <v>1329</v>
      </c>
      <c r="E2052" s="103">
        <v>333</v>
      </c>
      <c r="F2052" s="103">
        <v>0</v>
      </c>
      <c r="G2052" s="103">
        <v>0</v>
      </c>
      <c r="H2052" s="103">
        <v>0</v>
      </c>
      <c r="I2052" s="103">
        <v>0</v>
      </c>
      <c r="J2052" s="133">
        <f t="shared" ref="J2052:J2115" si="34">SUM(E2052:I2052)</f>
        <v>333</v>
      </c>
      <c r="K2052" s="138" t="str">
        <f>IFERROR(VLOOKUP(C2052,'CEDARS School FRPL'!$C$4:$H$2392, 6, FALSE), "No")</f>
        <v>Yes</v>
      </c>
      <c r="L2052" s="97">
        <f>VLOOKUP($C2052,'CEDARS School FRPL'!$C$4:$G$2348,3,FALSE)</f>
        <v>0.62319999999999998</v>
      </c>
      <c r="M2052" s="97"/>
      <c r="N2052" s="170"/>
      <c r="O2052" s="139"/>
    </row>
    <row r="2053" spans="1:15">
      <c r="A2053" s="78" t="s">
        <v>2410</v>
      </c>
      <c r="B2053" s="78" t="s">
        <v>2923</v>
      </c>
      <c r="C2053" s="3">
        <v>2252</v>
      </c>
      <c r="D2053" s="75" t="s">
        <v>1327</v>
      </c>
      <c r="E2053" s="103">
        <v>411.57</v>
      </c>
      <c r="F2053" s="103">
        <v>0</v>
      </c>
      <c r="G2053" s="103">
        <v>0</v>
      </c>
      <c r="H2053" s="103">
        <v>0</v>
      </c>
      <c r="I2053" s="103">
        <v>0</v>
      </c>
      <c r="J2053" s="133">
        <f t="shared" si="34"/>
        <v>411.57</v>
      </c>
      <c r="K2053" s="138" t="str">
        <f>IFERROR(VLOOKUP(C2053,'CEDARS School FRPL'!$C$4:$H$2392, 6, FALSE), "No")</f>
        <v>Yes</v>
      </c>
      <c r="L2053" s="97">
        <f>VLOOKUP($C2053,'CEDARS School FRPL'!$C$4:$G$2348,3,FALSE)</f>
        <v>0.70009999999999994</v>
      </c>
      <c r="N2053" s="170"/>
      <c r="O2053" s="139"/>
    </row>
    <row r="2054" spans="1:15">
      <c r="A2054" s="78" t="s">
        <v>2410</v>
      </c>
      <c r="B2054" s="78" t="s">
        <v>2923</v>
      </c>
      <c r="C2054" s="3">
        <v>2941</v>
      </c>
      <c r="D2054" s="75" t="s">
        <v>1347</v>
      </c>
      <c r="E2054" s="103">
        <v>289</v>
      </c>
      <c r="F2054" s="103">
        <v>0</v>
      </c>
      <c r="G2054" s="103">
        <v>0</v>
      </c>
      <c r="H2054" s="103">
        <v>0</v>
      </c>
      <c r="I2054" s="103">
        <v>0</v>
      </c>
      <c r="J2054" s="133">
        <f t="shared" si="34"/>
        <v>289</v>
      </c>
      <c r="K2054" s="138" t="str">
        <f>IFERROR(VLOOKUP(C2054,'CEDARS School FRPL'!$C$4:$H$2392, 6, FALSE), "No")</f>
        <v>Yes</v>
      </c>
      <c r="L2054" s="97">
        <f>VLOOKUP($C2054,'CEDARS School FRPL'!$C$4:$G$2348,3,FALSE)</f>
        <v>0.62180000000000002</v>
      </c>
      <c r="N2054" s="170"/>
      <c r="O2054" s="139"/>
    </row>
    <row r="2055" spans="1:15">
      <c r="A2055" s="78" t="s">
        <v>2410</v>
      </c>
      <c r="B2055" s="78" t="s">
        <v>2923</v>
      </c>
      <c r="C2055" s="3">
        <v>2376</v>
      </c>
      <c r="D2055" s="75" t="s">
        <v>1333</v>
      </c>
      <c r="E2055" s="103">
        <v>604.86</v>
      </c>
      <c r="F2055" s="103">
        <v>0</v>
      </c>
      <c r="G2055" s="103">
        <v>0</v>
      </c>
      <c r="H2055" s="103">
        <v>0</v>
      </c>
      <c r="I2055" s="103">
        <v>0</v>
      </c>
      <c r="J2055" s="133">
        <f t="shared" si="34"/>
        <v>604.86</v>
      </c>
      <c r="K2055" s="138" t="str">
        <f>IFERROR(VLOOKUP(C2055,'CEDARS School FRPL'!$C$4:$H$2392, 6, FALSE), "No")</f>
        <v>No</v>
      </c>
      <c r="L2055" s="97">
        <f>VLOOKUP($C2055,'CEDARS School FRPL'!$C$4:$G$2348,3,FALSE)</f>
        <v>0.27979999999999999</v>
      </c>
      <c r="N2055" s="170"/>
      <c r="O2055" s="139"/>
    </row>
    <row r="2056" spans="1:15">
      <c r="A2056" s="78" t="s">
        <v>2410</v>
      </c>
      <c r="B2056" s="78" t="s">
        <v>2923</v>
      </c>
      <c r="C2056" s="3">
        <v>3453</v>
      </c>
      <c r="D2056" s="75" t="s">
        <v>1358</v>
      </c>
      <c r="E2056" s="103">
        <v>329</v>
      </c>
      <c r="F2056" s="103">
        <v>0</v>
      </c>
      <c r="G2056" s="103">
        <v>0</v>
      </c>
      <c r="H2056" s="103">
        <v>0</v>
      </c>
      <c r="I2056" s="103">
        <v>0</v>
      </c>
      <c r="J2056" s="133">
        <f t="shared" si="34"/>
        <v>329</v>
      </c>
      <c r="K2056" s="138" t="str">
        <f>IFERROR(VLOOKUP(C2056,'CEDARS School FRPL'!$C$4:$H$2392, 6, FALSE), "No")</f>
        <v>Yes</v>
      </c>
      <c r="L2056" s="97">
        <f>VLOOKUP($C2056,'CEDARS School FRPL'!$C$4:$G$2348,3,FALSE)</f>
        <v>0.81240000000000001</v>
      </c>
      <c r="N2056" s="170"/>
      <c r="O2056" s="139"/>
    </row>
    <row r="2057" spans="1:15">
      <c r="A2057" s="78" t="s">
        <v>2410</v>
      </c>
      <c r="B2057" s="78" t="s">
        <v>2923</v>
      </c>
      <c r="C2057" s="3">
        <v>3244</v>
      </c>
      <c r="D2057" s="75" t="s">
        <v>1351</v>
      </c>
      <c r="E2057" s="103">
        <v>581.91</v>
      </c>
      <c r="F2057" s="103">
        <v>0</v>
      </c>
      <c r="G2057" s="103">
        <v>0</v>
      </c>
      <c r="H2057" s="103">
        <v>0</v>
      </c>
      <c r="I2057" s="103">
        <v>0</v>
      </c>
      <c r="J2057" s="133">
        <f t="shared" si="34"/>
        <v>581.91</v>
      </c>
      <c r="K2057" s="138" t="str">
        <f>IFERROR(VLOOKUP(C2057,'CEDARS School FRPL'!$C$4:$H$2392, 6, FALSE), "No")</f>
        <v>No</v>
      </c>
      <c r="L2057" s="97">
        <f>VLOOKUP($C2057,'CEDARS School FRPL'!$C$4:$G$2348,3,FALSE)</f>
        <v>0.39789999999999998</v>
      </c>
      <c r="N2057" s="170"/>
      <c r="O2057" s="139"/>
    </row>
    <row r="2058" spans="1:15">
      <c r="A2058" s="78" t="s">
        <v>2410</v>
      </c>
      <c r="B2058" s="78" t="s">
        <v>2923</v>
      </c>
      <c r="C2058" s="3">
        <v>3398</v>
      </c>
      <c r="D2058" s="75" t="s">
        <v>1354</v>
      </c>
      <c r="E2058" s="103">
        <v>1305.08</v>
      </c>
      <c r="F2058" s="103">
        <v>0</v>
      </c>
      <c r="G2058" s="103">
        <v>38.22</v>
      </c>
      <c r="H2058" s="103">
        <v>0</v>
      </c>
      <c r="I2058" s="103">
        <v>0</v>
      </c>
      <c r="J2058" s="133">
        <f t="shared" si="34"/>
        <v>1343.3</v>
      </c>
      <c r="K2058" s="138" t="str">
        <f>IFERROR(VLOOKUP(C2058,'CEDARS School FRPL'!$C$4:$H$2392, 6, FALSE), "No")</f>
        <v>Yes</v>
      </c>
      <c r="L2058" s="97">
        <f>VLOOKUP($C2058,'CEDARS School FRPL'!$C$4:$G$2348,3,FALSE)</f>
        <v>0.69010000000000005</v>
      </c>
      <c r="N2058" s="170"/>
      <c r="O2058" s="139"/>
    </row>
    <row r="2059" spans="1:15">
      <c r="A2059" s="78" t="s">
        <v>2410</v>
      </c>
      <c r="B2059" s="78" t="s">
        <v>2923</v>
      </c>
      <c r="C2059" s="3">
        <v>2247</v>
      </c>
      <c r="D2059" s="75" t="s">
        <v>1326</v>
      </c>
      <c r="E2059" s="103">
        <v>356.9</v>
      </c>
      <c r="F2059" s="103">
        <v>18.14</v>
      </c>
      <c r="G2059" s="103">
        <v>0</v>
      </c>
      <c r="H2059" s="103">
        <v>0</v>
      </c>
      <c r="I2059" s="103">
        <v>0</v>
      </c>
      <c r="J2059" s="133">
        <f t="shared" si="34"/>
        <v>375.03999999999996</v>
      </c>
      <c r="K2059" s="138" t="str">
        <f>IFERROR(VLOOKUP(C2059,'CEDARS School FRPL'!$C$4:$H$2392, 6, FALSE), "No")</f>
        <v>Yes</v>
      </c>
      <c r="L2059" s="97">
        <f>VLOOKUP($C2059,'CEDARS School FRPL'!$C$4:$G$2348,3,FALSE)</f>
        <v>0.46939999999999998</v>
      </c>
      <c r="N2059" s="170"/>
      <c r="O2059" s="139"/>
    </row>
    <row r="2060" spans="1:15">
      <c r="A2060" s="78" t="s">
        <v>2410</v>
      </c>
      <c r="B2060" s="78" t="s">
        <v>2923</v>
      </c>
      <c r="C2060" s="3">
        <v>4109</v>
      </c>
      <c r="D2060" s="75" t="s">
        <v>1362</v>
      </c>
      <c r="E2060" s="103">
        <v>102.21</v>
      </c>
      <c r="F2060" s="103">
        <v>0</v>
      </c>
      <c r="G2060" s="103">
        <v>0.83</v>
      </c>
      <c r="H2060" s="103">
        <v>0</v>
      </c>
      <c r="I2060" s="103">
        <v>0</v>
      </c>
      <c r="J2060" s="133">
        <f t="shared" si="34"/>
        <v>103.03999999999999</v>
      </c>
      <c r="K2060" s="138" t="str">
        <f>IFERROR(VLOOKUP(C2060,'CEDARS School FRPL'!$C$4:$H$2392, 6, FALSE), "No")</f>
        <v>Yes</v>
      </c>
      <c r="L2060" s="97">
        <f>VLOOKUP($C2060,'CEDARS School FRPL'!$C$4:$G$2348,3,FALSE)</f>
        <v>0.78549999999999998</v>
      </c>
      <c r="N2060" s="170"/>
      <c r="O2060" s="139"/>
    </row>
    <row r="2061" spans="1:15">
      <c r="A2061" s="78" t="s">
        <v>2410</v>
      </c>
      <c r="B2061" s="78" t="s">
        <v>2923</v>
      </c>
      <c r="C2061" s="3">
        <v>4283</v>
      </c>
      <c r="D2061" s="75" t="s">
        <v>1363</v>
      </c>
      <c r="E2061" s="103">
        <v>20.47</v>
      </c>
      <c r="F2061" s="103">
        <v>0</v>
      </c>
      <c r="G2061" s="103">
        <v>0</v>
      </c>
      <c r="H2061" s="103">
        <v>0</v>
      </c>
      <c r="I2061" s="103">
        <v>0</v>
      </c>
      <c r="J2061" s="133">
        <f t="shared" si="34"/>
        <v>20.47</v>
      </c>
      <c r="K2061" s="138" t="str">
        <f>IFERROR(VLOOKUP(C2061,'CEDARS School FRPL'!$C$4:$H$2392, 6, FALSE), "No")</f>
        <v>Yes</v>
      </c>
      <c r="L2061" s="97">
        <f>VLOOKUP($C2061,'CEDARS School FRPL'!$C$4:$G$2348,3,FALSE)</f>
        <v>0.2145</v>
      </c>
      <c r="N2061" s="170"/>
      <c r="O2061" s="139"/>
    </row>
    <row r="2062" spans="1:15">
      <c r="A2062" s="78" t="s">
        <v>2410</v>
      </c>
      <c r="B2062" s="78" t="s">
        <v>2923</v>
      </c>
      <c r="C2062" s="3">
        <v>2169</v>
      </c>
      <c r="D2062" s="75" t="s">
        <v>1324</v>
      </c>
      <c r="E2062" s="103">
        <v>299</v>
      </c>
      <c r="F2062" s="103">
        <v>0</v>
      </c>
      <c r="G2062" s="103">
        <v>0</v>
      </c>
      <c r="H2062" s="103">
        <v>0</v>
      </c>
      <c r="I2062" s="103">
        <v>0</v>
      </c>
      <c r="J2062" s="133">
        <f t="shared" si="34"/>
        <v>299</v>
      </c>
      <c r="K2062" s="138" t="str">
        <f>IFERROR(VLOOKUP(C2062,'CEDARS School FRPL'!$C$4:$H$2392, 6, FALSE), "No")</f>
        <v>No</v>
      </c>
      <c r="L2062" s="97">
        <f>VLOOKUP($C2062,'CEDARS School FRPL'!$C$4:$G$2348,3,FALSE)</f>
        <v>0.28570000000000001</v>
      </c>
      <c r="N2062" s="170"/>
      <c r="O2062" s="139"/>
    </row>
    <row r="2063" spans="1:15">
      <c r="A2063" s="78" t="s">
        <v>2410</v>
      </c>
      <c r="B2063" s="78" t="s">
        <v>2923</v>
      </c>
      <c r="C2063" s="3">
        <v>2806</v>
      </c>
      <c r="D2063" s="75" t="s">
        <v>1340</v>
      </c>
      <c r="E2063" s="103">
        <v>349.29</v>
      </c>
      <c r="F2063" s="103">
        <v>0</v>
      </c>
      <c r="G2063" s="103">
        <v>0</v>
      </c>
      <c r="H2063" s="103">
        <v>0</v>
      </c>
      <c r="I2063" s="103">
        <v>0</v>
      </c>
      <c r="J2063" s="133">
        <f t="shared" si="34"/>
        <v>349.29</v>
      </c>
      <c r="K2063" s="138" t="str">
        <f>IFERROR(VLOOKUP(C2063,'CEDARS School FRPL'!$C$4:$H$2392, 6, FALSE), "No")</f>
        <v>Yes</v>
      </c>
      <c r="L2063" s="97">
        <f>VLOOKUP($C2063,'CEDARS School FRPL'!$C$4:$G$2348,3,FALSE)</f>
        <v>0.69410000000000005</v>
      </c>
      <c r="N2063" s="170"/>
      <c r="O2063" s="139"/>
    </row>
    <row r="2064" spans="1:15">
      <c r="A2064" s="78" t="s">
        <v>2410</v>
      </c>
      <c r="B2064" s="78" t="s">
        <v>2923</v>
      </c>
      <c r="C2064" s="3">
        <v>2275</v>
      </c>
      <c r="D2064" s="75" t="s">
        <v>1328</v>
      </c>
      <c r="E2064" s="103">
        <v>220.71</v>
      </c>
      <c r="F2064" s="103">
        <v>0</v>
      </c>
      <c r="G2064" s="103">
        <v>0</v>
      </c>
      <c r="H2064" s="103">
        <v>0</v>
      </c>
      <c r="I2064" s="103">
        <v>0</v>
      </c>
      <c r="J2064" s="133">
        <f t="shared" si="34"/>
        <v>220.71</v>
      </c>
      <c r="K2064" s="138" t="str">
        <f>IFERROR(VLOOKUP(C2064,'CEDARS School FRPL'!$C$4:$H$2392, 6, FALSE), "No")</f>
        <v>Yes</v>
      </c>
      <c r="L2064" s="97">
        <f>VLOOKUP($C2064,'CEDARS School FRPL'!$C$4:$G$2348,3,FALSE)</f>
        <v>0.75880000000000003</v>
      </c>
      <c r="N2064" s="170"/>
      <c r="O2064" s="139"/>
    </row>
    <row r="2065" spans="1:15">
      <c r="A2065" s="78" t="s">
        <v>2410</v>
      </c>
      <c r="B2065" s="78" t="s">
        <v>2923</v>
      </c>
      <c r="C2065" s="3">
        <v>5169</v>
      </c>
      <c r="D2065" s="75" t="s">
        <v>1367</v>
      </c>
      <c r="E2065" s="103">
        <v>537.76</v>
      </c>
      <c r="F2065" s="103">
        <v>0</v>
      </c>
      <c r="G2065" s="103">
        <v>14.84</v>
      </c>
      <c r="H2065" s="103">
        <v>0</v>
      </c>
      <c r="I2065" s="103">
        <v>0</v>
      </c>
      <c r="J2065" s="133">
        <f t="shared" si="34"/>
        <v>552.6</v>
      </c>
      <c r="K2065" s="138" t="str">
        <f>IFERROR(VLOOKUP(C2065,'CEDARS School FRPL'!$C$4:$H$2392, 6, FALSE), "No")</f>
        <v>No</v>
      </c>
      <c r="L2065" s="97">
        <f>VLOOKUP($C2065,'CEDARS School FRPL'!$C$4:$G$2348,3,FALSE)</f>
        <v>0.36280000000000001</v>
      </c>
      <c r="N2065" s="170"/>
      <c r="O2065" s="139"/>
    </row>
    <row r="2066" spans="1:15">
      <c r="A2066" s="78" t="s">
        <v>2410</v>
      </c>
      <c r="B2066" s="78" t="s">
        <v>2923</v>
      </c>
      <c r="C2066" s="3">
        <v>2168</v>
      </c>
      <c r="D2066" s="75" t="s">
        <v>1323</v>
      </c>
      <c r="E2066" s="103">
        <v>435.14</v>
      </c>
      <c r="F2066" s="103">
        <v>0</v>
      </c>
      <c r="G2066" s="103">
        <v>0</v>
      </c>
      <c r="H2066" s="103">
        <v>0</v>
      </c>
      <c r="I2066" s="103">
        <v>0</v>
      </c>
      <c r="J2066" s="133">
        <f t="shared" si="34"/>
        <v>435.14</v>
      </c>
      <c r="K2066" s="138" t="str">
        <f>IFERROR(VLOOKUP(C2066,'CEDARS School FRPL'!$C$4:$H$2392, 6, FALSE), "No")</f>
        <v>Yes</v>
      </c>
      <c r="L2066" s="97">
        <f>VLOOKUP($C2066,'CEDARS School FRPL'!$C$4:$G$2348,3,FALSE)</f>
        <v>0.63360000000000005</v>
      </c>
      <c r="N2066" s="170"/>
      <c r="O2066" s="139"/>
    </row>
    <row r="2067" spans="1:15">
      <c r="A2067" s="78" t="s">
        <v>2410</v>
      </c>
      <c r="B2067" s="78" t="s">
        <v>2923</v>
      </c>
      <c r="C2067" s="3">
        <v>2938</v>
      </c>
      <c r="D2067" s="75" t="s">
        <v>1344</v>
      </c>
      <c r="E2067" s="103">
        <v>420.29</v>
      </c>
      <c r="F2067" s="103">
        <v>0</v>
      </c>
      <c r="G2067" s="103">
        <v>0</v>
      </c>
      <c r="H2067" s="103">
        <v>0</v>
      </c>
      <c r="I2067" s="103">
        <v>0</v>
      </c>
      <c r="J2067" s="133">
        <f t="shared" si="34"/>
        <v>420.29</v>
      </c>
      <c r="K2067" s="138" t="str">
        <f>IFERROR(VLOOKUP(C2067,'CEDARS School FRPL'!$C$4:$H$2392, 6, FALSE), "No")</f>
        <v>No</v>
      </c>
      <c r="L2067" s="97">
        <f>VLOOKUP($C2067,'CEDARS School FRPL'!$C$4:$G$2348,3,FALSE)</f>
        <v>0.13439999999999999</v>
      </c>
      <c r="N2067" s="170"/>
      <c r="O2067" s="139"/>
    </row>
    <row r="2068" spans="1:15">
      <c r="A2068" s="78" t="s">
        <v>2410</v>
      </c>
      <c r="B2068" s="78" t="s">
        <v>2923</v>
      </c>
      <c r="C2068" s="3">
        <v>3498</v>
      </c>
      <c r="D2068" s="75" t="s">
        <v>1359</v>
      </c>
      <c r="E2068" s="103">
        <v>323.29000000000002</v>
      </c>
      <c r="F2068" s="103">
        <v>18.29</v>
      </c>
      <c r="G2068" s="103">
        <v>0</v>
      </c>
      <c r="H2068" s="103">
        <v>0</v>
      </c>
      <c r="I2068" s="103">
        <v>0</v>
      </c>
      <c r="J2068" s="133">
        <f t="shared" si="34"/>
        <v>341.58000000000004</v>
      </c>
      <c r="K2068" s="138" t="str">
        <f>IFERROR(VLOOKUP(C2068,'CEDARS School FRPL'!$C$4:$H$2392, 6, FALSE), "No")</f>
        <v>Yes</v>
      </c>
      <c r="L2068" s="97">
        <f>VLOOKUP($C2068,'CEDARS School FRPL'!$C$4:$G$2348,3,FALSE)</f>
        <v>0.49230000000000002</v>
      </c>
      <c r="N2068" s="170"/>
      <c r="O2068" s="139"/>
    </row>
    <row r="2069" spans="1:15">
      <c r="A2069" t="s">
        <v>2410</v>
      </c>
      <c r="B2069" s="78" t="s">
        <v>2923</v>
      </c>
      <c r="C2069" s="3">
        <v>5192</v>
      </c>
      <c r="D2069" s="75" t="s">
        <v>27</v>
      </c>
      <c r="E2069" s="103">
        <v>0</v>
      </c>
      <c r="F2069" s="103">
        <v>0</v>
      </c>
      <c r="G2069" s="103">
        <v>0</v>
      </c>
      <c r="H2069" s="103">
        <v>0</v>
      </c>
      <c r="I2069" s="103">
        <v>0</v>
      </c>
      <c r="J2069" s="133">
        <f t="shared" si="34"/>
        <v>0</v>
      </c>
      <c r="K2069" s="138" t="str">
        <f>IFERROR(VLOOKUP(C2069,'CEDARS School FRPL'!$C$4:$H$2392, 6, FALSE), "No")</f>
        <v>No</v>
      </c>
      <c r="L2069" s="97">
        <f>VLOOKUP($C2069,'CEDARS School FRPL'!$C$4:$G$2348,3,FALSE)</f>
        <v>0.30730000000000002</v>
      </c>
      <c r="N2069" s="170"/>
      <c r="O2069" s="139"/>
    </row>
    <row r="2070" spans="1:15">
      <c r="A2070" s="78" t="s">
        <v>2410</v>
      </c>
      <c r="B2070" s="78" t="s">
        <v>2923</v>
      </c>
      <c r="C2070" s="3">
        <v>2084</v>
      </c>
      <c r="D2070" s="75" t="s">
        <v>1318</v>
      </c>
      <c r="E2070" s="103">
        <v>1472.58</v>
      </c>
      <c r="F2070" s="103">
        <v>0</v>
      </c>
      <c r="G2070" s="103">
        <v>45.47</v>
      </c>
      <c r="H2070" s="103">
        <v>0</v>
      </c>
      <c r="I2070" s="103">
        <v>0</v>
      </c>
      <c r="J2070" s="133">
        <f t="shared" si="34"/>
        <v>1518.05</v>
      </c>
      <c r="K2070" s="138" t="str">
        <f>IFERROR(VLOOKUP(C2070,'CEDARS School FRPL'!$C$4:$H$2392, 6, FALSE), "No")</f>
        <v>No</v>
      </c>
      <c r="L2070" s="97">
        <f>VLOOKUP($C2070,'CEDARS School FRPL'!$C$4:$G$2348,3,FALSE)</f>
        <v>0.35099999999999998</v>
      </c>
      <c r="N2070" s="170"/>
      <c r="O2070" s="139"/>
    </row>
    <row r="2071" spans="1:15">
      <c r="A2071" s="78" t="s">
        <v>2410</v>
      </c>
      <c r="B2071" s="78" t="s">
        <v>2923</v>
      </c>
      <c r="C2071" s="3">
        <v>2358</v>
      </c>
      <c r="D2071" s="75" t="s">
        <v>1331</v>
      </c>
      <c r="E2071" s="103">
        <v>283</v>
      </c>
      <c r="F2071" s="103">
        <v>0</v>
      </c>
      <c r="G2071" s="103">
        <v>0</v>
      </c>
      <c r="H2071" s="103">
        <v>0</v>
      </c>
      <c r="I2071" s="103">
        <v>0</v>
      </c>
      <c r="J2071" s="133">
        <f t="shared" si="34"/>
        <v>283</v>
      </c>
      <c r="K2071" s="138" t="str">
        <f>IFERROR(VLOOKUP(C2071,'CEDARS School FRPL'!$C$4:$H$2392, 6, FALSE), "No")</f>
        <v>Yes</v>
      </c>
      <c r="L2071" s="97">
        <f>VLOOKUP($C2071,'CEDARS School FRPL'!$C$4:$G$2348,3,FALSE)</f>
        <v>0.64639999999999997</v>
      </c>
      <c r="N2071" s="170"/>
      <c r="O2071" s="139"/>
    </row>
    <row r="2072" spans="1:15">
      <c r="A2072" s="78" t="s">
        <v>2410</v>
      </c>
      <c r="B2072" s="78" t="s">
        <v>2923</v>
      </c>
      <c r="C2072" s="3">
        <v>2359</v>
      </c>
      <c r="D2072" s="75" t="s">
        <v>1332</v>
      </c>
      <c r="E2072" s="103">
        <v>608.55999999999995</v>
      </c>
      <c r="F2072" s="103">
        <v>0</v>
      </c>
      <c r="G2072" s="103">
        <v>0</v>
      </c>
      <c r="H2072" s="103">
        <v>0</v>
      </c>
      <c r="I2072" s="103">
        <v>0</v>
      </c>
      <c r="J2072" s="133">
        <f t="shared" si="34"/>
        <v>608.55999999999995</v>
      </c>
      <c r="K2072" s="138" t="str">
        <f>IFERROR(VLOOKUP(C2072,'CEDARS School FRPL'!$C$4:$H$2392, 6, FALSE), "No")</f>
        <v>Yes</v>
      </c>
      <c r="L2072" s="97">
        <f>VLOOKUP($C2072,'CEDARS School FRPL'!$C$4:$G$2348,3,FALSE)</f>
        <v>0.69199999999999995</v>
      </c>
      <c r="N2072" s="170"/>
      <c r="O2072" s="139"/>
    </row>
    <row r="2073" spans="1:15">
      <c r="A2073" s="78" t="s">
        <v>2410</v>
      </c>
      <c r="B2073" s="78" t="s">
        <v>2923</v>
      </c>
      <c r="C2073" s="3">
        <v>5720</v>
      </c>
      <c r="D2073" s="75" t="s">
        <v>3206</v>
      </c>
      <c r="E2073" s="103">
        <v>171.86</v>
      </c>
      <c r="F2073" s="103">
        <v>0</v>
      </c>
      <c r="G2073" s="103">
        <v>0</v>
      </c>
      <c r="H2073" s="103">
        <v>0</v>
      </c>
      <c r="I2073" s="103">
        <v>0</v>
      </c>
      <c r="J2073" s="133">
        <f t="shared" si="34"/>
        <v>171.86</v>
      </c>
      <c r="K2073" s="138" t="str">
        <f>IFERROR(VLOOKUP(C2073,'CEDARS School FRPL'!$C$4:$H$2392, 6, FALSE), "No")</f>
        <v>Yes</v>
      </c>
      <c r="L2073" s="97">
        <f>VLOOKUP($C2073,'CEDARS School FRPL'!$C$4:$G$2348,3,FALSE)</f>
        <v>0.65759999999999996</v>
      </c>
      <c r="N2073" s="170"/>
      <c r="O2073" s="139"/>
    </row>
    <row r="2074" spans="1:15">
      <c r="A2074" s="78" t="s">
        <v>2410</v>
      </c>
      <c r="B2074" s="78" t="s">
        <v>2923</v>
      </c>
      <c r="C2074" s="3">
        <v>5722</v>
      </c>
      <c r="D2074" s="75" t="s">
        <v>3207</v>
      </c>
      <c r="E2074" s="103">
        <v>582.64</v>
      </c>
      <c r="F2074" s="103">
        <v>0</v>
      </c>
      <c r="G2074" s="103">
        <v>13.610000000000001</v>
      </c>
      <c r="H2074" s="103">
        <v>0</v>
      </c>
      <c r="I2074" s="103">
        <v>0</v>
      </c>
      <c r="J2074" s="133">
        <f t="shared" si="34"/>
        <v>596.25</v>
      </c>
      <c r="K2074" s="138" t="str">
        <f>IFERROR(VLOOKUP(C2074,'CEDARS School FRPL'!$C$4:$H$2392, 6, FALSE), "No")</f>
        <v>Yes</v>
      </c>
      <c r="L2074" s="97">
        <f>VLOOKUP($C2074,'CEDARS School FRPL'!$C$4:$G$2348,3,FALSE)</f>
        <v>0.65749999999999997</v>
      </c>
      <c r="N2074" s="170"/>
      <c r="O2074" s="139"/>
    </row>
    <row r="2075" spans="1:15">
      <c r="A2075" s="78" t="s">
        <v>2410</v>
      </c>
      <c r="B2075" s="78" t="s">
        <v>2923</v>
      </c>
      <c r="C2075" s="3">
        <v>5721</v>
      </c>
      <c r="D2075" s="75" t="s">
        <v>3208</v>
      </c>
      <c r="E2075" s="103">
        <v>221.95</v>
      </c>
      <c r="F2075" s="103">
        <v>0</v>
      </c>
      <c r="G2075" s="103">
        <v>0</v>
      </c>
      <c r="H2075" s="103">
        <v>0</v>
      </c>
      <c r="I2075" s="103">
        <v>0</v>
      </c>
      <c r="J2075" s="133">
        <f t="shared" si="34"/>
        <v>221.95</v>
      </c>
      <c r="K2075" s="138" t="str">
        <f>IFERROR(VLOOKUP(C2075,'CEDARS School FRPL'!$C$4:$H$2392, 6, FALSE), "No")</f>
        <v>Yes</v>
      </c>
      <c r="L2075" s="97">
        <f>VLOOKUP($C2075,'CEDARS School FRPL'!$C$4:$G$2348,3,FALSE)</f>
        <v>0.74950000000000006</v>
      </c>
      <c r="N2075" s="170"/>
      <c r="O2075" s="139"/>
    </row>
    <row r="2076" spans="1:15">
      <c r="A2076" t="s">
        <v>2410</v>
      </c>
      <c r="B2076" s="78" t="s">
        <v>2923</v>
      </c>
      <c r="C2076" s="3">
        <v>5307</v>
      </c>
      <c r="D2076" s="75" t="s">
        <v>3102</v>
      </c>
      <c r="E2076" s="103">
        <v>0</v>
      </c>
      <c r="F2076" s="103">
        <v>0</v>
      </c>
      <c r="G2076" s="103">
        <v>0</v>
      </c>
      <c r="H2076" s="103">
        <v>224.55</v>
      </c>
      <c r="I2076" s="103">
        <v>0</v>
      </c>
      <c r="J2076" s="133">
        <f t="shared" si="34"/>
        <v>224.55</v>
      </c>
      <c r="K2076" s="138" t="str">
        <f>IFERROR(VLOOKUP(C2076,'CEDARS School FRPL'!$C$4:$H$2392, 6, FALSE), "No")</f>
        <v>No</v>
      </c>
      <c r="L2076" s="97">
        <f>VLOOKUP($C2076,'CEDARS School FRPL'!$C$4:$G$2348,3,FALSE)</f>
        <v>0.41589999999999999</v>
      </c>
      <c r="N2076" s="170"/>
      <c r="O2076" s="139"/>
    </row>
    <row r="2077" spans="1:15">
      <c r="A2077" s="78" t="s">
        <v>2410</v>
      </c>
      <c r="B2077" s="78" t="s">
        <v>2923</v>
      </c>
      <c r="C2077" s="3">
        <v>1860</v>
      </c>
      <c r="D2077" s="75" t="s">
        <v>1316</v>
      </c>
      <c r="E2077" s="103">
        <v>604.17999999999995</v>
      </c>
      <c r="F2077" s="103">
        <v>0</v>
      </c>
      <c r="G2077" s="103">
        <v>10.24</v>
      </c>
      <c r="H2077" s="103">
        <v>0</v>
      </c>
      <c r="I2077" s="103">
        <v>0</v>
      </c>
      <c r="J2077" s="133">
        <f t="shared" si="34"/>
        <v>614.41999999999996</v>
      </c>
      <c r="K2077" s="138" t="str">
        <f>IFERROR(VLOOKUP(C2077,'CEDARS School FRPL'!$C$4:$H$2392, 6, FALSE), "No")</f>
        <v>No</v>
      </c>
      <c r="L2077" s="97">
        <f>VLOOKUP($C2077,'CEDARS School FRPL'!$C$4:$G$2348,3,FALSE)</f>
        <v>0.47799999999999998</v>
      </c>
      <c r="N2077" s="170"/>
      <c r="O2077" s="139"/>
    </row>
    <row r="2078" spans="1:15">
      <c r="A2078" s="78" t="s">
        <v>2410</v>
      </c>
      <c r="B2078" s="78" t="s">
        <v>2923</v>
      </c>
      <c r="C2078" s="3">
        <v>3448</v>
      </c>
      <c r="D2078" s="75" t="s">
        <v>1355</v>
      </c>
      <c r="E2078" s="103">
        <v>417.09</v>
      </c>
      <c r="F2078" s="103">
        <v>0</v>
      </c>
      <c r="G2078" s="103">
        <v>0</v>
      </c>
      <c r="H2078" s="103">
        <v>0</v>
      </c>
      <c r="I2078" s="103">
        <v>0</v>
      </c>
      <c r="J2078" s="133">
        <f t="shared" si="34"/>
        <v>417.09</v>
      </c>
      <c r="K2078" s="138" t="str">
        <f>IFERROR(VLOOKUP(C2078,'CEDARS School FRPL'!$C$4:$H$2392, 6, FALSE), "No")</f>
        <v>Yes</v>
      </c>
      <c r="L2078" s="97">
        <f>VLOOKUP($C2078,'CEDARS School FRPL'!$C$4:$G$2348,3,FALSE)</f>
        <v>0.4667</v>
      </c>
      <c r="N2078" s="170"/>
      <c r="O2078" s="139"/>
    </row>
    <row r="2079" spans="1:15">
      <c r="A2079" s="78" t="s">
        <v>2410</v>
      </c>
      <c r="B2079" s="78" t="s">
        <v>2923</v>
      </c>
      <c r="C2079" s="3">
        <v>3116</v>
      </c>
      <c r="D2079" s="75" t="s">
        <v>1350</v>
      </c>
      <c r="E2079" s="103">
        <v>357.85</v>
      </c>
      <c r="F2079" s="103">
        <v>0</v>
      </c>
      <c r="G2079" s="103">
        <v>0</v>
      </c>
      <c r="H2079" s="103">
        <v>0</v>
      </c>
      <c r="I2079" s="103">
        <v>0</v>
      </c>
      <c r="J2079" s="133">
        <f t="shared" si="34"/>
        <v>357.85</v>
      </c>
      <c r="K2079" s="138" t="str">
        <f>IFERROR(VLOOKUP(C2079,'CEDARS School FRPL'!$C$4:$H$2392, 6, FALSE), "No")</f>
        <v>Yes</v>
      </c>
      <c r="L2079" s="97">
        <f>VLOOKUP($C2079,'CEDARS School FRPL'!$C$4:$G$2348,3,FALSE)</f>
        <v>0.55359999999999998</v>
      </c>
      <c r="N2079" s="170"/>
      <c r="O2079" s="139"/>
    </row>
    <row r="2080" spans="1:15">
      <c r="A2080" s="78" t="s">
        <v>2410</v>
      </c>
      <c r="B2080" s="78" t="s">
        <v>2923</v>
      </c>
      <c r="C2080" s="3">
        <v>2083</v>
      </c>
      <c r="D2080" s="75" t="s">
        <v>184</v>
      </c>
      <c r="E2080" s="103">
        <v>333.14</v>
      </c>
      <c r="F2080" s="103">
        <v>0</v>
      </c>
      <c r="G2080" s="103">
        <v>0</v>
      </c>
      <c r="H2080" s="103">
        <v>0</v>
      </c>
      <c r="I2080" s="103">
        <v>0</v>
      </c>
      <c r="J2080" s="133">
        <f t="shared" si="34"/>
        <v>333.14</v>
      </c>
      <c r="K2080" s="138" t="str">
        <f>IFERROR(VLOOKUP(C2080,'CEDARS School FRPL'!$C$4:$H$2392, 6, FALSE), "No")</f>
        <v>No</v>
      </c>
      <c r="L2080" s="97">
        <f>VLOOKUP($C2080,'CEDARS School FRPL'!$C$4:$G$2348,3,FALSE)</f>
        <v>0.191</v>
      </c>
      <c r="N2080" s="170"/>
      <c r="O2080" s="139"/>
    </row>
    <row r="2081" spans="1:15">
      <c r="A2081" s="78" t="s">
        <v>2410</v>
      </c>
      <c r="B2081" s="78" t="s">
        <v>2923</v>
      </c>
      <c r="C2081" s="3">
        <v>2874</v>
      </c>
      <c r="D2081" s="75" t="s">
        <v>1343</v>
      </c>
      <c r="E2081" s="103">
        <v>297.43</v>
      </c>
      <c r="F2081" s="103">
        <v>17.14</v>
      </c>
      <c r="G2081" s="103">
        <v>0</v>
      </c>
      <c r="H2081" s="103">
        <v>0</v>
      </c>
      <c r="I2081" s="103">
        <v>0</v>
      </c>
      <c r="J2081" s="133">
        <f t="shared" si="34"/>
        <v>314.57</v>
      </c>
      <c r="K2081" s="138" t="str">
        <f>IFERROR(VLOOKUP(C2081,'CEDARS School FRPL'!$C$4:$H$2392, 6, FALSE), "No")</f>
        <v>Yes</v>
      </c>
      <c r="L2081" s="97">
        <f>VLOOKUP($C2081,'CEDARS School FRPL'!$C$4:$G$2348,3,FALSE)</f>
        <v>0.6804</v>
      </c>
      <c r="N2081" s="170"/>
      <c r="O2081" s="139"/>
    </row>
    <row r="2082" spans="1:15">
      <c r="A2082" s="78" t="s">
        <v>2410</v>
      </c>
      <c r="B2082" s="78" t="s">
        <v>2923</v>
      </c>
      <c r="C2082" s="3">
        <v>3452</v>
      </c>
      <c r="D2082" s="75" t="s">
        <v>1357</v>
      </c>
      <c r="E2082" s="103">
        <v>267.70999999999998</v>
      </c>
      <c r="F2082" s="103">
        <v>14.86</v>
      </c>
      <c r="G2082" s="103">
        <v>0</v>
      </c>
      <c r="H2082" s="103">
        <v>0</v>
      </c>
      <c r="I2082" s="103">
        <v>0</v>
      </c>
      <c r="J2082" s="133">
        <f t="shared" si="34"/>
        <v>282.57</v>
      </c>
      <c r="K2082" s="138" t="str">
        <f>IFERROR(VLOOKUP(C2082,'CEDARS School FRPL'!$C$4:$H$2392, 6, FALSE), "No")</f>
        <v>No</v>
      </c>
      <c r="L2082" s="97">
        <f>VLOOKUP($C2082,'CEDARS School FRPL'!$C$4:$G$2348,3,FALSE)</f>
        <v>0.49390000000000001</v>
      </c>
      <c r="N2082" s="170"/>
      <c r="O2082" s="139"/>
    </row>
    <row r="2083" spans="1:15">
      <c r="A2083" s="78" t="s">
        <v>2410</v>
      </c>
      <c r="B2083" s="78" t="s">
        <v>2923</v>
      </c>
      <c r="C2083" s="3">
        <v>3246</v>
      </c>
      <c r="D2083" s="75" t="s">
        <v>1352</v>
      </c>
      <c r="E2083" s="103">
        <v>985.77</v>
      </c>
      <c r="F2083" s="103">
        <v>0</v>
      </c>
      <c r="G2083" s="103">
        <v>57.059999999999995</v>
      </c>
      <c r="H2083" s="103">
        <v>0</v>
      </c>
      <c r="I2083" s="103">
        <v>0</v>
      </c>
      <c r="J2083" s="133">
        <f t="shared" si="34"/>
        <v>1042.83</v>
      </c>
      <c r="K2083" s="138" t="str">
        <f>IFERROR(VLOOKUP(C2083,'CEDARS School FRPL'!$C$4:$H$2392, 6, FALSE), "No")</f>
        <v>No</v>
      </c>
      <c r="L2083" s="97">
        <f>VLOOKUP($C2083,'CEDARS School FRPL'!$C$4:$G$2348,3,FALSE)</f>
        <v>0.43990000000000001</v>
      </c>
      <c r="N2083" s="170"/>
      <c r="O2083" s="139"/>
    </row>
    <row r="2084" spans="1:15">
      <c r="A2084" s="78" t="s">
        <v>2304</v>
      </c>
      <c r="B2084" s="78" t="s">
        <v>2924</v>
      </c>
      <c r="C2084" s="3">
        <v>5032</v>
      </c>
      <c r="D2084" s="75" t="s">
        <v>496</v>
      </c>
      <c r="E2084" s="103">
        <v>118.86</v>
      </c>
      <c r="F2084" s="103">
        <v>0</v>
      </c>
      <c r="G2084" s="103">
        <v>0</v>
      </c>
      <c r="H2084" s="103">
        <v>0</v>
      </c>
      <c r="I2084" s="103">
        <v>0</v>
      </c>
      <c r="J2084" s="133">
        <f t="shared" si="34"/>
        <v>118.86</v>
      </c>
      <c r="K2084" s="138" t="str">
        <f>IFERROR(VLOOKUP(C2084,'CEDARS School FRPL'!$C$4:$H$2392, 6, FALSE), "No")</f>
        <v>Yes</v>
      </c>
      <c r="L2084" s="97">
        <f>VLOOKUP($C2084,'CEDARS School FRPL'!$C$4:$G$2348,3,FALSE)</f>
        <v>0.70850000000000002</v>
      </c>
      <c r="N2084" s="170"/>
      <c r="O2084" s="139"/>
    </row>
    <row r="2085" spans="1:15">
      <c r="A2085" s="78" t="s">
        <v>2304</v>
      </c>
      <c r="B2085" s="78" t="s">
        <v>2924</v>
      </c>
      <c r="C2085" s="3">
        <v>3580</v>
      </c>
      <c r="D2085" s="75" t="s">
        <v>495</v>
      </c>
      <c r="E2085" s="103">
        <v>61.35</v>
      </c>
      <c r="F2085" s="103">
        <v>0</v>
      </c>
      <c r="G2085" s="103">
        <v>3.67</v>
      </c>
      <c r="H2085" s="103">
        <v>0.86</v>
      </c>
      <c r="I2085" s="103">
        <v>0</v>
      </c>
      <c r="J2085" s="133">
        <f t="shared" si="34"/>
        <v>65.88</v>
      </c>
      <c r="K2085" s="138" t="str">
        <f>IFERROR(VLOOKUP(C2085,'CEDARS School FRPL'!$C$4:$H$2392, 6, FALSE), "No")</f>
        <v>Yes</v>
      </c>
      <c r="L2085" s="97">
        <f>VLOOKUP($C2085,'CEDARS School FRPL'!$C$4:$G$2348,3,FALSE)</f>
        <v>0.65529999999999999</v>
      </c>
      <c r="N2085" s="170"/>
      <c r="O2085" s="139"/>
    </row>
    <row r="2086" spans="1:15">
      <c r="A2086" s="78" t="s">
        <v>2331</v>
      </c>
      <c r="B2086" s="78" t="s">
        <v>2925</v>
      </c>
      <c r="C2086" s="3">
        <v>5489</v>
      </c>
      <c r="D2086" s="75" t="s">
        <v>2613</v>
      </c>
      <c r="E2086" s="103">
        <v>604.72</v>
      </c>
      <c r="F2086" s="103">
        <v>4.29</v>
      </c>
      <c r="G2086" s="103">
        <v>0</v>
      </c>
      <c r="H2086" s="103">
        <v>0</v>
      </c>
      <c r="I2086" s="103">
        <v>0</v>
      </c>
      <c r="J2086" s="133">
        <f t="shared" si="34"/>
        <v>609.01</v>
      </c>
      <c r="K2086" s="138" t="str">
        <f>IFERROR(VLOOKUP(C2086,'CEDARS School FRPL'!$C$4:$H$2392, 6, FALSE), "No")</f>
        <v>No</v>
      </c>
      <c r="L2086" s="97">
        <f>VLOOKUP($C2086,'CEDARS School FRPL'!$C$4:$G$2348,3,FALSE)</f>
        <v>0.1022</v>
      </c>
      <c r="N2086" s="170"/>
      <c r="O2086" s="139"/>
    </row>
    <row r="2087" spans="1:15">
      <c r="A2087" s="78" t="s">
        <v>2331</v>
      </c>
      <c r="B2087" s="78" t="s">
        <v>2925</v>
      </c>
      <c r="C2087" s="3">
        <v>4453</v>
      </c>
      <c r="D2087" s="75" t="s">
        <v>824</v>
      </c>
      <c r="E2087" s="103">
        <v>793.85</v>
      </c>
      <c r="F2087" s="103">
        <v>0</v>
      </c>
      <c r="G2087" s="103">
        <v>0</v>
      </c>
      <c r="H2087" s="103">
        <v>0</v>
      </c>
      <c r="I2087" s="103">
        <v>0</v>
      </c>
      <c r="J2087" s="133">
        <f t="shared" si="34"/>
        <v>793.85</v>
      </c>
      <c r="K2087" s="138" t="str">
        <f>IFERROR(VLOOKUP(C2087,'CEDARS School FRPL'!$C$4:$H$2392, 6, FALSE), "No")</f>
        <v>No</v>
      </c>
      <c r="L2087" s="97">
        <f>VLOOKUP($C2087,'CEDARS School FRPL'!$C$4:$G$2348,3,FALSE)</f>
        <v>0.14510000000000001</v>
      </c>
      <c r="N2087" s="170"/>
      <c r="O2087" s="139"/>
    </row>
    <row r="2088" spans="1:15">
      <c r="A2088" s="78" t="s">
        <v>2331</v>
      </c>
      <c r="B2088" s="78" t="s">
        <v>2925</v>
      </c>
      <c r="C2088" s="3">
        <v>3286</v>
      </c>
      <c r="D2088" s="75" t="s">
        <v>821</v>
      </c>
      <c r="E2088" s="103">
        <v>724.49</v>
      </c>
      <c r="F2088" s="103">
        <v>4</v>
      </c>
      <c r="G2088" s="103">
        <v>0</v>
      </c>
      <c r="H2088" s="103">
        <v>0</v>
      </c>
      <c r="I2088" s="103">
        <v>0</v>
      </c>
      <c r="J2088" s="133">
        <f t="shared" si="34"/>
        <v>728.49</v>
      </c>
      <c r="K2088" s="138" t="str">
        <f>IFERROR(VLOOKUP(C2088,'CEDARS School FRPL'!$C$4:$H$2392, 6, FALSE), "No")</f>
        <v>No</v>
      </c>
      <c r="L2088" s="97">
        <f>VLOOKUP($C2088,'CEDARS School FRPL'!$C$4:$G$2348,3,FALSE)</f>
        <v>0.1613</v>
      </c>
      <c r="N2088" s="170"/>
      <c r="O2088" s="139"/>
    </row>
    <row r="2089" spans="1:15">
      <c r="A2089" s="78" t="s">
        <v>2331</v>
      </c>
      <c r="B2089" s="78" t="s">
        <v>2925</v>
      </c>
      <c r="C2089" s="3">
        <v>3937</v>
      </c>
      <c r="D2089" s="75" t="s">
        <v>2614</v>
      </c>
      <c r="E2089" s="103">
        <v>975.58</v>
      </c>
      <c r="F2089" s="103">
        <v>0</v>
      </c>
      <c r="G2089" s="103">
        <v>0</v>
      </c>
      <c r="H2089" s="103">
        <v>0</v>
      </c>
      <c r="I2089" s="103">
        <v>0</v>
      </c>
      <c r="J2089" s="133">
        <f t="shared" si="34"/>
        <v>975.58</v>
      </c>
      <c r="K2089" s="138" t="str">
        <f>IFERROR(VLOOKUP(C2089,'CEDARS School FRPL'!$C$4:$H$2392, 6, FALSE), "No")</f>
        <v>No</v>
      </c>
      <c r="L2089" s="97">
        <f>VLOOKUP($C2089,'CEDARS School FRPL'!$C$4:$G$2348,3,FALSE)</f>
        <v>0.20219999999999999</v>
      </c>
      <c r="M2089" s="97"/>
      <c r="N2089" s="170"/>
      <c r="O2089" s="139"/>
    </row>
    <row r="2090" spans="1:15">
      <c r="A2090" s="78" t="s">
        <v>2331</v>
      </c>
      <c r="B2090" s="78" t="s">
        <v>2925</v>
      </c>
      <c r="C2090" s="3">
        <v>4415</v>
      </c>
      <c r="D2090" s="75" t="s">
        <v>823</v>
      </c>
      <c r="E2090" s="103">
        <v>694.25</v>
      </c>
      <c r="F2090" s="103">
        <v>0</v>
      </c>
      <c r="G2090" s="103">
        <v>0</v>
      </c>
      <c r="H2090" s="103">
        <v>0</v>
      </c>
      <c r="I2090" s="103">
        <v>0</v>
      </c>
      <c r="J2090" s="133">
        <f t="shared" si="34"/>
        <v>694.25</v>
      </c>
      <c r="K2090" s="138" t="str">
        <f>IFERROR(VLOOKUP(C2090,'CEDARS School FRPL'!$C$4:$H$2392, 6, FALSE), "No")</f>
        <v>No</v>
      </c>
      <c r="L2090" s="97">
        <f>VLOOKUP($C2090,'CEDARS School FRPL'!$C$4:$G$2348,3,FALSE)</f>
        <v>0.13159999999999999</v>
      </c>
      <c r="N2090" s="170"/>
      <c r="O2090" s="139"/>
    </row>
    <row r="2091" spans="1:15">
      <c r="A2091" s="78" t="s">
        <v>2331</v>
      </c>
      <c r="B2091" s="78" t="s">
        <v>2925</v>
      </c>
      <c r="C2091" s="3">
        <v>3589</v>
      </c>
      <c r="D2091" s="75" t="s">
        <v>822</v>
      </c>
      <c r="E2091" s="103">
        <v>491.71</v>
      </c>
      <c r="F2091" s="103">
        <v>0</v>
      </c>
      <c r="G2091" s="103">
        <v>0</v>
      </c>
      <c r="H2091" s="103">
        <v>0</v>
      </c>
      <c r="I2091" s="103">
        <v>0</v>
      </c>
      <c r="J2091" s="133">
        <f t="shared" si="34"/>
        <v>491.71</v>
      </c>
      <c r="K2091" s="138" t="str">
        <f>IFERROR(VLOOKUP(C2091,'CEDARS School FRPL'!$C$4:$H$2392, 6, FALSE), "No")</f>
        <v>No</v>
      </c>
      <c r="L2091" s="97">
        <f>VLOOKUP($C2091,'CEDARS School FRPL'!$C$4:$G$2348,3,FALSE)</f>
        <v>0.29389999999999999</v>
      </c>
      <c r="N2091" s="170"/>
      <c r="O2091" s="139"/>
    </row>
    <row r="2092" spans="1:15">
      <c r="A2092" s="78" t="s">
        <v>2331</v>
      </c>
      <c r="B2092" s="78" t="s">
        <v>2925</v>
      </c>
      <c r="C2092" s="3">
        <v>3341</v>
      </c>
      <c r="D2092" s="75" t="s">
        <v>2615</v>
      </c>
      <c r="E2092" s="103">
        <v>1116.43</v>
      </c>
      <c r="F2092" s="103">
        <v>0</v>
      </c>
      <c r="G2092" s="103">
        <v>0</v>
      </c>
      <c r="H2092" s="103">
        <v>0</v>
      </c>
      <c r="I2092" s="103">
        <v>0</v>
      </c>
      <c r="J2092" s="133">
        <f t="shared" si="34"/>
        <v>1116.43</v>
      </c>
      <c r="K2092" s="138" t="str">
        <f>IFERROR(VLOOKUP(C2092,'CEDARS School FRPL'!$C$4:$H$2392, 6, FALSE), "No")</f>
        <v>No</v>
      </c>
      <c r="L2092" s="97">
        <f>VLOOKUP($C2092,'CEDARS School FRPL'!$C$4:$G$2348,3,FALSE)</f>
        <v>0.12889999999999999</v>
      </c>
      <c r="N2092" s="170"/>
      <c r="O2092" s="139"/>
    </row>
    <row r="2093" spans="1:15">
      <c r="A2093" s="78" t="s">
        <v>2331</v>
      </c>
      <c r="B2093" s="78" t="s">
        <v>2925</v>
      </c>
      <c r="C2093" s="3">
        <v>5490</v>
      </c>
      <c r="D2093" s="75" t="s">
        <v>2616</v>
      </c>
      <c r="E2093" s="103">
        <v>679.68</v>
      </c>
      <c r="F2093" s="103">
        <v>0</v>
      </c>
      <c r="G2093" s="103">
        <v>0</v>
      </c>
      <c r="H2093" s="103">
        <v>0</v>
      </c>
      <c r="I2093" s="103">
        <v>0</v>
      </c>
      <c r="J2093" s="133">
        <f t="shared" si="34"/>
        <v>679.68</v>
      </c>
      <c r="K2093" s="138" t="str">
        <f>IFERROR(VLOOKUP(C2093,'CEDARS School FRPL'!$C$4:$H$2392, 6, FALSE), "No")</f>
        <v>No</v>
      </c>
      <c r="L2093" s="97">
        <f>VLOOKUP($C2093,'CEDARS School FRPL'!$C$4:$G$2348,3,FALSE)</f>
        <v>0.13270000000000001</v>
      </c>
      <c r="N2093" s="170"/>
      <c r="O2093" s="139"/>
    </row>
    <row r="2094" spans="1:15">
      <c r="A2094" t="s">
        <v>2331</v>
      </c>
      <c r="B2094" s="78" t="s">
        <v>2925</v>
      </c>
      <c r="C2094" s="3">
        <v>5563</v>
      </c>
      <c r="D2094" s="75" t="s">
        <v>3011</v>
      </c>
      <c r="E2094" s="103">
        <v>0</v>
      </c>
      <c r="F2094" s="103">
        <v>0</v>
      </c>
      <c r="G2094" s="103">
        <v>0</v>
      </c>
      <c r="H2094" s="103">
        <v>58.04</v>
      </c>
      <c r="I2094" s="103">
        <v>0</v>
      </c>
      <c r="J2094" s="133">
        <f t="shared" si="34"/>
        <v>58.04</v>
      </c>
      <c r="K2094" s="138" t="str">
        <f>IFERROR(VLOOKUP(C2094,'CEDARS School FRPL'!$C$4:$H$2392, 6, FALSE), "No")</f>
        <v>No</v>
      </c>
      <c r="L2094" s="97">
        <f>VLOOKUP($C2094,'CEDARS School FRPL'!$C$4:$G$2348,3,FALSE)</f>
        <v>0.33050000000000002</v>
      </c>
      <c r="N2094" s="170"/>
      <c r="O2094" s="139"/>
    </row>
    <row r="2095" spans="1:15">
      <c r="A2095" s="78" t="s">
        <v>2331</v>
      </c>
      <c r="B2095" s="78" t="s">
        <v>2925</v>
      </c>
      <c r="C2095" s="3">
        <v>2849</v>
      </c>
      <c r="D2095" s="75" t="s">
        <v>820</v>
      </c>
      <c r="E2095" s="103">
        <v>2572.02</v>
      </c>
      <c r="F2095" s="103">
        <v>0</v>
      </c>
      <c r="G2095" s="103">
        <v>273.36</v>
      </c>
      <c r="H2095" s="103">
        <v>0</v>
      </c>
      <c r="I2095" s="103">
        <v>0</v>
      </c>
      <c r="J2095" s="133">
        <f t="shared" si="34"/>
        <v>2845.38</v>
      </c>
      <c r="K2095" s="138" t="str">
        <f>IFERROR(VLOOKUP(C2095,'CEDARS School FRPL'!$C$4:$H$2392, 6, FALSE), "No")</f>
        <v>No</v>
      </c>
      <c r="L2095" s="97">
        <f>VLOOKUP($C2095,'CEDARS School FRPL'!$C$4:$G$2348,3,FALSE)</f>
        <v>0.1636</v>
      </c>
      <c r="N2095" s="170"/>
      <c r="O2095" s="139"/>
    </row>
    <row r="2096" spans="1:15">
      <c r="A2096" s="78" t="s">
        <v>2507</v>
      </c>
      <c r="B2096" s="78" t="s">
        <v>2926</v>
      </c>
      <c r="C2096" s="3">
        <v>2052</v>
      </c>
      <c r="D2096" s="75" t="s">
        <v>2109</v>
      </c>
      <c r="E2096" s="103">
        <v>97.86</v>
      </c>
      <c r="F2096" s="103">
        <v>5.14</v>
      </c>
      <c r="G2096" s="103">
        <v>0</v>
      </c>
      <c r="H2096" s="103">
        <v>0</v>
      </c>
      <c r="I2096" s="103">
        <v>0</v>
      </c>
      <c r="J2096" s="133">
        <f t="shared" si="34"/>
        <v>103</v>
      </c>
      <c r="K2096" s="138" t="str">
        <f>IFERROR(VLOOKUP(C2096,'CEDARS School FRPL'!$C$4:$H$2392, 6, FALSE), "No")</f>
        <v>Yes</v>
      </c>
      <c r="L2096" s="97">
        <f>VLOOKUP($C2096,'CEDARS School FRPL'!$C$4:$G$2348,3,FALSE)</f>
        <v>0.52159999999999995</v>
      </c>
      <c r="N2096" s="170"/>
      <c r="O2096" s="139"/>
    </row>
    <row r="2097" spans="1:15">
      <c r="A2097" s="78" t="s">
        <v>2507</v>
      </c>
      <c r="B2097" s="78" t="s">
        <v>2926</v>
      </c>
      <c r="C2097" s="3">
        <v>3418</v>
      </c>
      <c r="D2097" s="75" t="s">
        <v>2110</v>
      </c>
      <c r="E2097" s="103">
        <v>88.13</v>
      </c>
      <c r="F2097" s="103">
        <v>0</v>
      </c>
      <c r="G2097" s="103">
        <v>4.84</v>
      </c>
      <c r="H2097" s="103">
        <v>0</v>
      </c>
      <c r="I2097" s="103">
        <v>0</v>
      </c>
      <c r="J2097" s="133">
        <f t="shared" si="34"/>
        <v>92.97</v>
      </c>
      <c r="K2097" s="138" t="str">
        <f>IFERROR(VLOOKUP(C2097,'CEDARS School FRPL'!$C$4:$H$2392, 6, FALSE), "No")</f>
        <v>Yes</v>
      </c>
      <c r="L2097" s="97">
        <f>VLOOKUP($C2097,'CEDARS School FRPL'!$C$4:$G$2348,3,FALSE)</f>
        <v>0.68310000000000004</v>
      </c>
      <c r="N2097" s="170"/>
      <c r="O2097" s="139"/>
    </row>
    <row r="2098" spans="1:15">
      <c r="A2098" s="78" t="s">
        <v>2488</v>
      </c>
      <c r="B2098" s="78" t="s">
        <v>2927</v>
      </c>
      <c r="C2098" s="3">
        <v>2457</v>
      </c>
      <c r="D2098" s="75" t="s">
        <v>719</v>
      </c>
      <c r="E2098" s="103">
        <v>291.72000000000003</v>
      </c>
      <c r="F2098" s="103">
        <v>0</v>
      </c>
      <c r="G2098" s="103">
        <v>0</v>
      </c>
      <c r="H2098" s="103">
        <v>0</v>
      </c>
      <c r="I2098" s="103">
        <v>0</v>
      </c>
      <c r="J2098" s="133">
        <f t="shared" si="34"/>
        <v>291.72000000000003</v>
      </c>
      <c r="K2098" s="138" t="str">
        <f>IFERROR(VLOOKUP(C2098,'CEDARS School FRPL'!$C$4:$H$2392, 6, FALSE), "No")</f>
        <v>Yes</v>
      </c>
      <c r="L2098" s="97">
        <f>VLOOKUP($C2098,'CEDARS School FRPL'!$C$4:$G$2348,3,FALSE)</f>
        <v>0.47189999999999999</v>
      </c>
      <c r="N2098" s="170"/>
      <c r="O2098" s="139"/>
    </row>
    <row r="2099" spans="1:15">
      <c r="A2099" s="78" t="s">
        <v>2488</v>
      </c>
      <c r="B2099" s="78" t="s">
        <v>2927</v>
      </c>
      <c r="C2099" s="3">
        <v>4238</v>
      </c>
      <c r="D2099" s="75" t="s">
        <v>2008</v>
      </c>
      <c r="E2099" s="103">
        <v>275.58</v>
      </c>
      <c r="F2099" s="103">
        <v>0</v>
      </c>
      <c r="G2099" s="103">
        <v>0</v>
      </c>
      <c r="H2099" s="103">
        <v>0</v>
      </c>
      <c r="I2099" s="103">
        <v>0</v>
      </c>
      <c r="J2099" s="133">
        <f t="shared" si="34"/>
        <v>275.58</v>
      </c>
      <c r="K2099" s="138" t="str">
        <f>IFERROR(VLOOKUP(C2099,'CEDARS School FRPL'!$C$4:$H$2392, 6, FALSE), "No")</f>
        <v>Yes</v>
      </c>
      <c r="L2099" s="97">
        <f>VLOOKUP($C2099,'CEDARS School FRPL'!$C$4:$G$2348,3,FALSE)</f>
        <v>0.54010000000000002</v>
      </c>
      <c r="N2099" s="170"/>
      <c r="O2099" s="139"/>
    </row>
    <row r="2100" spans="1:15">
      <c r="A2100" s="78" t="s">
        <v>2488</v>
      </c>
      <c r="B2100" s="78" t="s">
        <v>2927</v>
      </c>
      <c r="C2100" s="3">
        <v>3509</v>
      </c>
      <c r="D2100" s="75" t="s">
        <v>2006</v>
      </c>
      <c r="E2100" s="103">
        <v>347.37</v>
      </c>
      <c r="F2100" s="103">
        <v>0</v>
      </c>
      <c r="G2100" s="103">
        <v>25.259999999999998</v>
      </c>
      <c r="H2100" s="103">
        <v>5.57</v>
      </c>
      <c r="I2100" s="103">
        <v>0</v>
      </c>
      <c r="J2100" s="133">
        <f t="shared" si="34"/>
        <v>378.2</v>
      </c>
      <c r="K2100" s="138" t="str">
        <f>IFERROR(VLOOKUP(C2100,'CEDARS School FRPL'!$C$4:$H$2392, 6, FALSE), "No")</f>
        <v>No</v>
      </c>
      <c r="L2100" s="97">
        <f>VLOOKUP($C2100,'CEDARS School FRPL'!$C$4:$G$2348,3,FALSE)</f>
        <v>0.43759999999999999</v>
      </c>
      <c r="N2100" s="170"/>
      <c r="O2100" s="139"/>
    </row>
    <row r="2101" spans="1:15">
      <c r="A2101" s="78" t="s">
        <v>2488</v>
      </c>
      <c r="B2101" s="78" t="s">
        <v>2927</v>
      </c>
      <c r="C2101" s="3">
        <v>3795</v>
      </c>
      <c r="D2101" s="75" t="s">
        <v>2007</v>
      </c>
      <c r="E2101" s="103">
        <v>307.58</v>
      </c>
      <c r="F2101" s="103">
        <v>0</v>
      </c>
      <c r="G2101" s="103">
        <v>0</v>
      </c>
      <c r="H2101" s="103">
        <v>0</v>
      </c>
      <c r="I2101" s="103">
        <v>0</v>
      </c>
      <c r="J2101" s="133">
        <f t="shared" si="34"/>
        <v>307.58</v>
      </c>
      <c r="K2101" s="138" t="str">
        <f>IFERROR(VLOOKUP(C2101,'CEDARS School FRPL'!$C$4:$H$2392, 6, FALSE), "No")</f>
        <v>Yes</v>
      </c>
      <c r="L2101" s="97">
        <f>VLOOKUP($C2101,'CEDARS School FRPL'!$C$4:$G$2348,3,FALSE)</f>
        <v>0.51549999999999996</v>
      </c>
      <c r="N2101" s="170"/>
      <c r="O2101" s="139"/>
    </row>
    <row r="2102" spans="1:15">
      <c r="A2102" s="78" t="s">
        <v>2349</v>
      </c>
      <c r="B2102" s="78" t="s">
        <v>2928</v>
      </c>
      <c r="C2102" s="3">
        <v>2514</v>
      </c>
      <c r="D2102" s="75" t="s">
        <v>1076</v>
      </c>
      <c r="E2102" s="103">
        <v>237.75</v>
      </c>
      <c r="F2102" s="103">
        <v>17</v>
      </c>
      <c r="G2102" s="103">
        <v>3.42</v>
      </c>
      <c r="H2102" s="103">
        <v>0</v>
      </c>
      <c r="I2102" s="103">
        <v>0</v>
      </c>
      <c r="J2102" s="133">
        <f t="shared" si="34"/>
        <v>258.17</v>
      </c>
      <c r="K2102" s="138" t="str">
        <f>IFERROR(VLOOKUP(C2102,'CEDARS School FRPL'!$C$4:$H$2392, 6, FALSE), "No")</f>
        <v>No</v>
      </c>
      <c r="L2102" s="97">
        <f>VLOOKUP($C2102,'CEDARS School FRPL'!$C$4:$G$2348,3,FALSE)</f>
        <v>0.43149999999999999</v>
      </c>
      <c r="N2102" s="170"/>
      <c r="O2102" s="139"/>
    </row>
    <row r="2103" spans="1:15">
      <c r="A2103" s="78" t="s">
        <v>2370</v>
      </c>
      <c r="B2103" s="78" t="s">
        <v>2929</v>
      </c>
      <c r="C2103" s="3">
        <v>5190</v>
      </c>
      <c r="D2103" s="75" t="s">
        <v>1145</v>
      </c>
      <c r="E2103" s="103">
        <v>44.43</v>
      </c>
      <c r="F2103" s="103">
        <v>0</v>
      </c>
      <c r="G2103" s="103">
        <v>0</v>
      </c>
      <c r="H2103" s="103">
        <v>0</v>
      </c>
      <c r="I2103" s="103">
        <v>0</v>
      </c>
      <c r="J2103" s="133">
        <f t="shared" si="34"/>
        <v>44.43</v>
      </c>
      <c r="K2103" s="138" t="str">
        <f>IFERROR(VLOOKUP(C2103,'CEDARS School FRPL'!$C$4:$H$2392, 6, FALSE), "No")</f>
        <v>Yes</v>
      </c>
      <c r="L2103" s="97">
        <f>VLOOKUP($C2103,'CEDARS School FRPL'!$C$4:$G$2348,3,FALSE)</f>
        <v>0.50529999999999997</v>
      </c>
      <c r="N2103" s="170"/>
      <c r="O2103" s="139"/>
    </row>
    <row r="2104" spans="1:15">
      <c r="A2104" s="78" t="s">
        <v>2370</v>
      </c>
      <c r="B2104" s="78" t="s">
        <v>2929</v>
      </c>
      <c r="C2104" s="3">
        <v>2998</v>
      </c>
      <c r="D2104" s="75" t="s">
        <v>1143</v>
      </c>
      <c r="E2104" s="103">
        <v>396</v>
      </c>
      <c r="F2104" s="103">
        <v>0</v>
      </c>
      <c r="G2104" s="103">
        <v>0</v>
      </c>
      <c r="H2104" s="103">
        <v>0</v>
      </c>
      <c r="I2104" s="103">
        <v>0</v>
      </c>
      <c r="J2104" s="133">
        <f t="shared" si="34"/>
        <v>396</v>
      </c>
      <c r="K2104" s="138" t="str">
        <f>IFERROR(VLOOKUP(C2104,'CEDARS School FRPL'!$C$4:$H$2392, 6, FALSE), "No")</f>
        <v>Yes</v>
      </c>
      <c r="L2104" s="97">
        <f>VLOOKUP($C2104,'CEDARS School FRPL'!$C$4:$G$2348,3,FALSE)</f>
        <v>0.42330000000000001</v>
      </c>
      <c r="N2104" s="170"/>
      <c r="O2104" s="139"/>
    </row>
    <row r="2105" spans="1:15">
      <c r="A2105" s="78" t="s">
        <v>2370</v>
      </c>
      <c r="B2105" s="78" t="s">
        <v>2929</v>
      </c>
      <c r="C2105" s="3">
        <v>2616</v>
      </c>
      <c r="D2105" s="75" t="s">
        <v>1142</v>
      </c>
      <c r="E2105" s="103">
        <v>200.09</v>
      </c>
      <c r="F2105" s="103">
        <v>0</v>
      </c>
      <c r="G2105" s="103">
        <v>33.07</v>
      </c>
      <c r="H2105" s="103">
        <v>0</v>
      </c>
      <c r="I2105" s="103">
        <v>0</v>
      </c>
      <c r="J2105" s="133">
        <f t="shared" si="34"/>
        <v>233.16</v>
      </c>
      <c r="K2105" s="138" t="str">
        <f>IFERROR(VLOOKUP(C2105,'CEDARS School FRPL'!$C$4:$H$2392, 6, FALSE), "No")</f>
        <v>No</v>
      </c>
      <c r="L2105" s="97">
        <f>VLOOKUP($C2105,'CEDARS School FRPL'!$C$4:$G$2348,3,FALSE)</f>
        <v>0.42659999999999998</v>
      </c>
      <c r="N2105" s="170"/>
      <c r="O2105" s="139"/>
    </row>
    <row r="2106" spans="1:15">
      <c r="A2106" s="78" t="s">
        <v>2370</v>
      </c>
      <c r="B2106" s="78" t="s">
        <v>2929</v>
      </c>
      <c r="C2106" s="3">
        <v>3977</v>
      </c>
      <c r="D2106" s="75" t="s">
        <v>1144</v>
      </c>
      <c r="E2106" s="103">
        <v>174.91</v>
      </c>
      <c r="F2106" s="103">
        <v>0</v>
      </c>
      <c r="G2106" s="103">
        <v>0</v>
      </c>
      <c r="H2106" s="103">
        <v>0</v>
      </c>
      <c r="I2106" s="103">
        <v>0</v>
      </c>
      <c r="J2106" s="133">
        <f t="shared" si="34"/>
        <v>174.91</v>
      </c>
      <c r="K2106" s="138" t="str">
        <f>IFERROR(VLOOKUP(C2106,'CEDARS School FRPL'!$C$4:$H$2392, 6, FALSE), "No")</f>
        <v>Yes</v>
      </c>
      <c r="L2106" s="97">
        <f>VLOOKUP($C2106,'CEDARS School FRPL'!$C$4:$G$2348,3,FALSE)</f>
        <v>0.45850000000000002</v>
      </c>
      <c r="N2106" s="170"/>
      <c r="O2106" s="139"/>
    </row>
    <row r="2107" spans="1:15">
      <c r="A2107" s="78" t="s">
        <v>2397</v>
      </c>
      <c r="B2107" s="78" t="s">
        <v>2930</v>
      </c>
      <c r="C2107" s="3">
        <v>5586</v>
      </c>
      <c r="D2107" s="75" t="s">
        <v>3000</v>
      </c>
      <c r="E2107" s="103">
        <v>20.81</v>
      </c>
      <c r="F2107" s="103">
        <v>0</v>
      </c>
      <c r="G2107" s="103">
        <v>0</v>
      </c>
      <c r="H2107" s="103">
        <v>0</v>
      </c>
      <c r="I2107" s="103">
        <v>0</v>
      </c>
      <c r="J2107" s="133">
        <f t="shared" si="34"/>
        <v>20.81</v>
      </c>
      <c r="K2107" s="138" t="str">
        <f>IFERROR(VLOOKUP(C2107,'CEDARS School FRPL'!$C$4:$H$2392, 6, FALSE), "No")</f>
        <v>Yes</v>
      </c>
      <c r="L2107" s="97">
        <f>VLOOKUP($C2107,'CEDARS School FRPL'!$C$4:$G$2348,3,FALSE)</f>
        <v>0.86729999999999996</v>
      </c>
      <c r="N2107" s="170"/>
      <c r="O2107" s="139"/>
    </row>
    <row r="2108" spans="1:15">
      <c r="A2108" s="78" t="s">
        <v>2397</v>
      </c>
      <c r="B2108" s="78" t="s">
        <v>2930</v>
      </c>
      <c r="C2108" s="3">
        <v>3176</v>
      </c>
      <c r="D2108" s="75" t="s">
        <v>1241</v>
      </c>
      <c r="E2108" s="103">
        <v>447.58</v>
      </c>
      <c r="F2108" s="103">
        <v>0</v>
      </c>
      <c r="G2108" s="103">
        <v>0</v>
      </c>
      <c r="H2108" s="103">
        <v>0</v>
      </c>
      <c r="I2108" s="103">
        <v>0</v>
      </c>
      <c r="J2108" s="133">
        <f t="shared" si="34"/>
        <v>447.58</v>
      </c>
      <c r="K2108" s="138" t="str">
        <f>IFERROR(VLOOKUP(C2108,'CEDARS School FRPL'!$C$4:$H$2392, 6, FALSE), "No")</f>
        <v>Yes</v>
      </c>
      <c r="L2108" s="97">
        <f>VLOOKUP($C2108,'CEDARS School FRPL'!$C$4:$G$2348,3,FALSE)</f>
        <v>0.76500000000000001</v>
      </c>
      <c r="N2108" s="170"/>
      <c r="O2108" s="139"/>
    </row>
    <row r="2109" spans="1:15">
      <c r="A2109" s="78" t="s">
        <v>2397</v>
      </c>
      <c r="B2109" s="78" t="s">
        <v>2930</v>
      </c>
      <c r="C2109" s="3">
        <v>2679</v>
      </c>
      <c r="D2109" s="75" t="s">
        <v>1240</v>
      </c>
      <c r="E2109" s="103">
        <v>285.33</v>
      </c>
      <c r="F2109" s="103">
        <v>0</v>
      </c>
      <c r="G2109" s="103">
        <v>31.159999999999997</v>
      </c>
      <c r="H2109" s="103">
        <v>0</v>
      </c>
      <c r="I2109" s="103">
        <v>0</v>
      </c>
      <c r="J2109" s="133">
        <f t="shared" si="34"/>
        <v>316.49</v>
      </c>
      <c r="K2109" s="138" t="str">
        <f>IFERROR(VLOOKUP(C2109,'CEDARS School FRPL'!$C$4:$H$2392, 6, FALSE), "No")</f>
        <v>Yes</v>
      </c>
      <c r="L2109" s="97">
        <f>VLOOKUP($C2109,'CEDARS School FRPL'!$C$4:$G$2348,3,FALSE)</f>
        <v>0.76739999999999997</v>
      </c>
      <c r="N2109" s="170"/>
      <c r="O2109" s="139"/>
    </row>
    <row r="2110" spans="1:15">
      <c r="A2110" s="78" t="s">
        <v>2397</v>
      </c>
      <c r="B2110" s="78" t="s">
        <v>2930</v>
      </c>
      <c r="C2110" s="3">
        <v>4196</v>
      </c>
      <c r="D2110" s="75" t="s">
        <v>1242</v>
      </c>
      <c r="E2110" s="103">
        <v>220.65</v>
      </c>
      <c r="F2110" s="103">
        <v>0</v>
      </c>
      <c r="G2110" s="103">
        <v>0</v>
      </c>
      <c r="H2110" s="103">
        <v>0</v>
      </c>
      <c r="I2110" s="103">
        <v>0</v>
      </c>
      <c r="J2110" s="133">
        <f t="shared" si="34"/>
        <v>220.65</v>
      </c>
      <c r="K2110" s="138" t="str">
        <f>IFERROR(VLOOKUP(C2110,'CEDARS School FRPL'!$C$4:$H$2392, 6, FALSE), "No")</f>
        <v>Yes</v>
      </c>
      <c r="L2110" s="97">
        <f>VLOOKUP($C2110,'CEDARS School FRPL'!$C$4:$G$2348,3,FALSE)</f>
        <v>0.77829999999999999</v>
      </c>
      <c r="N2110" s="170"/>
      <c r="O2110" s="139"/>
    </row>
    <row r="2111" spans="1:15">
      <c r="A2111" s="78" t="s">
        <v>2397</v>
      </c>
      <c r="B2111" s="78" t="s">
        <v>2930</v>
      </c>
      <c r="C2111" s="3">
        <v>5587</v>
      </c>
      <c r="D2111" s="75" t="s">
        <v>3001</v>
      </c>
      <c r="E2111" s="103">
        <v>97.86</v>
      </c>
      <c r="F2111" s="103">
        <v>0</v>
      </c>
      <c r="G2111" s="103">
        <v>0</v>
      </c>
      <c r="H2111" s="103">
        <v>0</v>
      </c>
      <c r="I2111" s="103">
        <v>0</v>
      </c>
      <c r="J2111" s="133">
        <f t="shared" si="34"/>
        <v>97.86</v>
      </c>
      <c r="K2111" s="138" t="str">
        <f>IFERROR(VLOOKUP(C2111,'CEDARS School FRPL'!$C$4:$H$2392, 6, FALSE), "No")</f>
        <v>Yes</v>
      </c>
      <c r="L2111" s="97">
        <f>VLOOKUP($C2111,'CEDARS School FRPL'!$C$4:$G$2348,3,FALSE)</f>
        <v>0.75239999999999996</v>
      </c>
      <c r="N2111" s="170"/>
      <c r="O2111" s="139"/>
    </row>
    <row r="2112" spans="1:15">
      <c r="A2112" s="78" t="s">
        <v>2526</v>
      </c>
      <c r="B2112" s="78" t="s">
        <v>2931</v>
      </c>
      <c r="C2112" s="3">
        <v>1508</v>
      </c>
      <c r="D2112" s="75" t="s">
        <v>2193</v>
      </c>
      <c r="E2112" s="103">
        <v>241.18</v>
      </c>
      <c r="F2112" s="103">
        <v>0</v>
      </c>
      <c r="G2112" s="103">
        <v>0</v>
      </c>
      <c r="H2112" s="103">
        <v>0</v>
      </c>
      <c r="I2112" s="103">
        <v>0</v>
      </c>
      <c r="J2112" s="133">
        <f t="shared" si="34"/>
        <v>241.18</v>
      </c>
      <c r="K2112" s="138" t="str">
        <f>IFERROR(VLOOKUP(C2112,'CEDARS School FRPL'!$C$4:$H$2392, 6, FALSE), "No")</f>
        <v>Yes</v>
      </c>
      <c r="L2112" s="97">
        <f>VLOOKUP($C2112,'CEDARS School FRPL'!$C$4:$G$2348,3,FALSE)</f>
        <v>0.86339999999999995</v>
      </c>
      <c r="N2112" s="170"/>
      <c r="O2112" s="139"/>
    </row>
    <row r="2113" spans="1:15">
      <c r="A2113" s="78" t="s">
        <v>2526</v>
      </c>
      <c r="B2113" s="78" t="s">
        <v>2931</v>
      </c>
      <c r="C2113" s="3">
        <v>2608</v>
      </c>
      <c r="D2113" s="75" t="s">
        <v>1577</v>
      </c>
      <c r="E2113" s="103">
        <v>342.71</v>
      </c>
      <c r="F2113" s="103">
        <v>0</v>
      </c>
      <c r="G2113" s="103">
        <v>0</v>
      </c>
      <c r="H2113" s="103">
        <v>0</v>
      </c>
      <c r="I2113" s="103">
        <v>0</v>
      </c>
      <c r="J2113" s="133">
        <f t="shared" si="34"/>
        <v>342.71</v>
      </c>
      <c r="K2113" s="138" t="str">
        <f>IFERROR(VLOOKUP(C2113,'CEDARS School FRPL'!$C$4:$H$2392, 6, FALSE), "No")</f>
        <v>Yes</v>
      </c>
      <c r="L2113" s="97">
        <f>VLOOKUP($C2113,'CEDARS School FRPL'!$C$4:$G$2348,3,FALSE)</f>
        <v>0.9103</v>
      </c>
      <c r="N2113" s="170"/>
      <c r="O2113" s="139"/>
    </row>
    <row r="2114" spans="1:15">
      <c r="A2114" s="75" t="s">
        <v>2526</v>
      </c>
      <c r="B2114" s="78" t="s">
        <v>2931</v>
      </c>
      <c r="C2114" s="3">
        <v>4106</v>
      </c>
      <c r="D2114" s="75" t="s">
        <v>2196</v>
      </c>
      <c r="E2114" s="103">
        <v>402</v>
      </c>
      <c r="F2114" s="103">
        <v>0</v>
      </c>
      <c r="G2114" s="103">
        <v>0</v>
      </c>
      <c r="H2114" s="103">
        <v>0</v>
      </c>
      <c r="I2114" s="103">
        <v>0</v>
      </c>
      <c r="J2114" s="133">
        <f t="shared" si="34"/>
        <v>402</v>
      </c>
      <c r="K2114" s="138" t="str">
        <f>IFERROR(VLOOKUP(C2114,'CEDARS School FRPL'!$C$4:$H$2392, 6, FALSE), "No")</f>
        <v>Yes</v>
      </c>
      <c r="L2114" s="97">
        <f>VLOOKUP($C2114,'CEDARS School FRPL'!$C$4:$G$2348,3,FALSE)</f>
        <v>0.87749999999999995</v>
      </c>
      <c r="N2114" s="170"/>
      <c r="O2114" s="139"/>
    </row>
    <row r="2115" spans="1:15">
      <c r="A2115" s="78" t="s">
        <v>2526</v>
      </c>
      <c r="B2115" s="78" t="s">
        <v>2931</v>
      </c>
      <c r="C2115" s="3">
        <v>2635</v>
      </c>
      <c r="D2115" s="75" t="s">
        <v>50</v>
      </c>
      <c r="E2115" s="103">
        <v>278.75</v>
      </c>
      <c r="F2115" s="103">
        <v>0</v>
      </c>
      <c r="G2115" s="103">
        <v>0</v>
      </c>
      <c r="H2115" s="103">
        <v>0</v>
      </c>
      <c r="I2115" s="103">
        <v>0</v>
      </c>
      <c r="J2115" s="133">
        <f t="shared" si="34"/>
        <v>278.75</v>
      </c>
      <c r="K2115" s="138" t="str">
        <f>IFERROR(VLOOKUP(C2115,'CEDARS School FRPL'!$C$4:$H$2392, 6, FALSE), "No")</f>
        <v>Yes</v>
      </c>
      <c r="L2115" s="97">
        <f>VLOOKUP($C2115,'CEDARS School FRPL'!$C$4:$G$2348,3,FALSE)</f>
        <v>0.86619999999999997</v>
      </c>
      <c r="N2115" s="170"/>
      <c r="O2115" s="139"/>
    </row>
    <row r="2116" spans="1:15">
      <c r="A2116" s="78" t="s">
        <v>2526</v>
      </c>
      <c r="B2116" s="78" t="s">
        <v>2931</v>
      </c>
      <c r="C2116" s="3">
        <v>5262</v>
      </c>
      <c r="D2116" s="75" t="s">
        <v>2198</v>
      </c>
      <c r="E2116" s="103">
        <v>500.51</v>
      </c>
      <c r="F2116" s="103">
        <v>0</v>
      </c>
      <c r="G2116" s="103">
        <v>2.95</v>
      </c>
      <c r="H2116" s="103">
        <v>0</v>
      </c>
      <c r="I2116" s="103">
        <v>0</v>
      </c>
      <c r="J2116" s="133">
        <f t="shared" ref="J2116:J2179" si="35">SUM(E2116:I2116)</f>
        <v>503.46</v>
      </c>
      <c r="K2116" s="138" t="str">
        <f>IFERROR(VLOOKUP(C2116,'CEDARS School FRPL'!$C$4:$H$2392, 6, FALSE), "No")</f>
        <v>No</v>
      </c>
      <c r="L2116" s="97">
        <f>VLOOKUP($C2116,'CEDARS School FRPL'!$C$4:$G$2348,3,FALSE)</f>
        <v>0.43020000000000003</v>
      </c>
      <c r="N2116" s="170"/>
      <c r="O2116" s="139"/>
    </row>
    <row r="2117" spans="1:15">
      <c r="A2117" s="78" t="s">
        <v>2526</v>
      </c>
      <c r="B2117" s="78" t="s">
        <v>2931</v>
      </c>
      <c r="C2117" s="3">
        <v>2900</v>
      </c>
      <c r="D2117" s="75" t="s">
        <v>2195</v>
      </c>
      <c r="E2117" s="103">
        <v>912.36</v>
      </c>
      <c r="F2117" s="103">
        <v>0</v>
      </c>
      <c r="G2117" s="103">
        <v>29.17</v>
      </c>
      <c r="H2117" s="103">
        <v>0</v>
      </c>
      <c r="I2117" s="103">
        <v>0</v>
      </c>
      <c r="J2117" s="133">
        <f t="shared" si="35"/>
        <v>941.53</v>
      </c>
      <c r="K2117" s="138" t="str">
        <f>IFERROR(VLOOKUP(C2117,'CEDARS School FRPL'!$C$4:$H$2392, 6, FALSE), "No")</f>
        <v>Yes</v>
      </c>
      <c r="L2117" s="97">
        <f>VLOOKUP($C2117,'CEDARS School FRPL'!$C$4:$G$2348,3,FALSE)</f>
        <v>0.80779999999999996</v>
      </c>
      <c r="N2117" s="170"/>
      <c r="O2117" s="139"/>
    </row>
    <row r="2118" spans="1:15">
      <c r="A2118" s="78" t="s">
        <v>2526</v>
      </c>
      <c r="B2118" s="78" t="s">
        <v>2931</v>
      </c>
      <c r="C2118" s="3">
        <v>2264</v>
      </c>
      <c r="D2118" s="75" t="s">
        <v>2194</v>
      </c>
      <c r="E2118" s="103">
        <v>768.44</v>
      </c>
      <c r="F2118" s="103">
        <v>0</v>
      </c>
      <c r="G2118" s="103">
        <v>0</v>
      </c>
      <c r="H2118" s="103">
        <v>0</v>
      </c>
      <c r="I2118" s="103">
        <v>0</v>
      </c>
      <c r="J2118" s="133">
        <f t="shared" si="35"/>
        <v>768.44</v>
      </c>
      <c r="K2118" s="138" t="str">
        <f>IFERROR(VLOOKUP(C2118,'CEDARS School FRPL'!$C$4:$H$2392, 6, FALSE), "No")</f>
        <v>Yes</v>
      </c>
      <c r="L2118" s="97">
        <f>VLOOKUP($C2118,'CEDARS School FRPL'!$C$4:$G$2348,3,FALSE)</f>
        <v>0.85799999999999998</v>
      </c>
      <c r="N2118" s="170"/>
      <c r="O2118" s="139"/>
    </row>
    <row r="2119" spans="1:15">
      <c r="A2119" s="78" t="s">
        <v>2526</v>
      </c>
      <c r="B2119" s="78" t="s">
        <v>2931</v>
      </c>
      <c r="C2119" s="3">
        <v>4588</v>
      </c>
      <c r="D2119" s="75" t="s">
        <v>2197</v>
      </c>
      <c r="E2119" s="103">
        <v>456.86</v>
      </c>
      <c r="F2119" s="103">
        <v>0</v>
      </c>
      <c r="G2119" s="103">
        <v>0</v>
      </c>
      <c r="H2119" s="103">
        <v>0</v>
      </c>
      <c r="I2119" s="103">
        <v>0</v>
      </c>
      <c r="J2119" s="133">
        <f t="shared" si="35"/>
        <v>456.86</v>
      </c>
      <c r="K2119" s="138" t="str">
        <f>IFERROR(VLOOKUP(C2119,'CEDARS School FRPL'!$C$4:$H$2392, 6, FALSE), "No")</f>
        <v>Yes</v>
      </c>
      <c r="L2119" s="97">
        <f>VLOOKUP($C2119,'CEDARS School FRPL'!$C$4:$G$2348,3,FALSE)</f>
        <v>0.88859999999999995</v>
      </c>
      <c r="N2119" s="170"/>
      <c r="O2119" s="139"/>
    </row>
    <row r="2120" spans="1:15">
      <c r="A2120" s="78" t="s">
        <v>2493</v>
      </c>
      <c r="B2120" s="78" t="s">
        <v>2932</v>
      </c>
      <c r="C2120" s="3">
        <v>2160</v>
      </c>
      <c r="D2120" s="75" t="s">
        <v>2027</v>
      </c>
      <c r="E2120" s="103">
        <v>223.51</v>
      </c>
      <c r="F2120" s="103">
        <v>8</v>
      </c>
      <c r="G2120" s="103">
        <v>2.6</v>
      </c>
      <c r="H2120" s="103">
        <v>0</v>
      </c>
      <c r="I2120" s="103">
        <v>0</v>
      </c>
      <c r="J2120" s="133">
        <f t="shared" si="35"/>
        <v>234.10999999999999</v>
      </c>
      <c r="K2120" s="138" t="str">
        <f>IFERROR(VLOOKUP(C2120,'CEDARS School FRPL'!$C$4:$H$2392, 6, FALSE), "No")</f>
        <v>Yes</v>
      </c>
      <c r="L2120" s="97">
        <f>VLOOKUP($C2120,'CEDARS School FRPL'!$C$4:$G$2348,3,FALSE)</f>
        <v>0.50670000000000004</v>
      </c>
      <c r="N2120" s="170"/>
      <c r="O2120" s="139"/>
    </row>
    <row r="2121" spans="1:15">
      <c r="A2121" s="78" t="s">
        <v>2267</v>
      </c>
      <c r="B2121" s="78" t="s">
        <v>2933</v>
      </c>
      <c r="C2121" s="3">
        <v>4264</v>
      </c>
      <c r="D2121" s="75" t="s">
        <v>310</v>
      </c>
      <c r="E2121" s="103">
        <v>378.01</v>
      </c>
      <c r="F2121" s="103">
        <v>0</v>
      </c>
      <c r="G2121" s="103">
        <v>0</v>
      </c>
      <c r="H2121" s="103">
        <v>0</v>
      </c>
      <c r="I2121" s="103">
        <v>0</v>
      </c>
      <c r="J2121" s="133">
        <f t="shared" si="35"/>
        <v>378.01</v>
      </c>
      <c r="K2121" s="138" t="str">
        <f>IFERROR(VLOOKUP(C2121,'CEDARS School FRPL'!$C$4:$H$2392, 6, FALSE), "No")</f>
        <v>No</v>
      </c>
      <c r="L2121" s="97">
        <f>VLOOKUP($C2121,'CEDARS School FRPL'!$C$4:$G$2348,3,FALSE)</f>
        <v>0.44629999999999997</v>
      </c>
      <c r="N2121" s="170"/>
      <c r="O2121" s="139"/>
    </row>
    <row r="2122" spans="1:15">
      <c r="A2122" s="78" t="s">
        <v>2267</v>
      </c>
      <c r="B2122" s="78" t="s">
        <v>2933</v>
      </c>
      <c r="C2122" s="3">
        <v>2560</v>
      </c>
      <c r="D2122" s="75" t="s">
        <v>309</v>
      </c>
      <c r="E2122" s="103">
        <v>267.10000000000002</v>
      </c>
      <c r="F2122" s="103">
        <v>0</v>
      </c>
      <c r="G2122" s="103">
        <v>30.17</v>
      </c>
      <c r="H2122" s="103">
        <v>0</v>
      </c>
      <c r="I2122" s="103">
        <v>0</v>
      </c>
      <c r="J2122" s="133">
        <f t="shared" si="35"/>
        <v>297.27000000000004</v>
      </c>
      <c r="K2122" s="138" t="str">
        <f>IFERROR(VLOOKUP(C2122,'CEDARS School FRPL'!$C$4:$H$2392, 6, FALSE), "No")</f>
        <v>No</v>
      </c>
      <c r="L2122" s="97">
        <f>VLOOKUP($C2122,'CEDARS School FRPL'!$C$4:$G$2348,3,FALSE)</f>
        <v>0.3952</v>
      </c>
      <c r="N2122" s="170"/>
      <c r="O2122" s="139"/>
    </row>
    <row r="2123" spans="1:15">
      <c r="A2123" s="78" t="s">
        <v>2356</v>
      </c>
      <c r="B2123" s="78" t="s">
        <v>2934</v>
      </c>
      <c r="C2123" s="3">
        <v>3062</v>
      </c>
      <c r="D2123" s="75" t="s">
        <v>1099</v>
      </c>
      <c r="E2123" s="103">
        <v>75.430000000000007</v>
      </c>
      <c r="F2123" s="103">
        <v>0</v>
      </c>
      <c r="G2123" s="103">
        <v>0</v>
      </c>
      <c r="H2123" s="103">
        <v>0</v>
      </c>
      <c r="I2123" s="103">
        <v>0</v>
      </c>
      <c r="J2123" s="133">
        <f t="shared" si="35"/>
        <v>75.430000000000007</v>
      </c>
      <c r="K2123" s="138" t="str">
        <f>IFERROR(VLOOKUP(C2123,'CEDARS School FRPL'!$C$4:$H$2392, 6, FALSE), "No")</f>
        <v>No</v>
      </c>
      <c r="L2123" s="97">
        <f>VLOOKUP($C2123,'CEDARS School FRPL'!$C$4:$G$2348,3,FALSE)</f>
        <v>0.1613</v>
      </c>
      <c r="N2123" s="170"/>
      <c r="O2123" s="139"/>
    </row>
    <row r="2124" spans="1:15">
      <c r="A2124" s="78" t="s">
        <v>2356</v>
      </c>
      <c r="B2124" s="78" t="s">
        <v>2934</v>
      </c>
      <c r="C2124" s="3">
        <v>2676</v>
      </c>
      <c r="D2124" s="75" t="s">
        <v>1098</v>
      </c>
      <c r="E2124" s="103">
        <v>125.93</v>
      </c>
      <c r="F2124" s="103">
        <v>0</v>
      </c>
      <c r="G2124" s="103">
        <v>4.1400000000000006</v>
      </c>
      <c r="H2124" s="103">
        <v>0</v>
      </c>
      <c r="I2124" s="103">
        <v>0</v>
      </c>
      <c r="J2124" s="133">
        <f t="shared" si="35"/>
        <v>130.07</v>
      </c>
      <c r="K2124" s="138" t="str">
        <f>IFERROR(VLOOKUP(C2124,'CEDARS School FRPL'!$C$4:$H$2392, 6, FALSE), "No")</f>
        <v>No</v>
      </c>
      <c r="L2124" s="97">
        <f>VLOOKUP($C2124,'CEDARS School FRPL'!$C$4:$G$2348,3,FALSE)</f>
        <v>0.22850000000000001</v>
      </c>
      <c r="N2124" s="170"/>
      <c r="O2124" s="139"/>
    </row>
    <row r="2125" spans="1:15">
      <c r="A2125" s="78" t="s">
        <v>2328</v>
      </c>
      <c r="B2125" s="78" t="s">
        <v>2935</v>
      </c>
      <c r="C2125" s="3">
        <v>3226</v>
      </c>
      <c r="D2125" s="75" t="s">
        <v>790</v>
      </c>
      <c r="E2125" s="103">
        <v>448.14</v>
      </c>
      <c r="F2125" s="103">
        <v>0</v>
      </c>
      <c r="G2125" s="103">
        <v>0</v>
      </c>
      <c r="H2125" s="103">
        <v>0</v>
      </c>
      <c r="I2125" s="103">
        <v>0</v>
      </c>
      <c r="J2125" s="133">
        <f t="shared" si="35"/>
        <v>448.14</v>
      </c>
      <c r="K2125" s="138" t="str">
        <f>IFERROR(VLOOKUP(C2125,'CEDARS School FRPL'!$C$4:$H$2392, 6, FALSE), "No")</f>
        <v>Yes</v>
      </c>
      <c r="L2125" s="97">
        <f>VLOOKUP($C2125,'CEDARS School FRPL'!$C$4:$G$2348,3,FALSE)</f>
        <v>0.77610000000000001</v>
      </c>
      <c r="N2125" s="170"/>
      <c r="O2125" s="139"/>
    </row>
    <row r="2126" spans="1:15">
      <c r="A2126" s="78" t="s">
        <v>2328</v>
      </c>
      <c r="B2126" s="78" t="s">
        <v>2935</v>
      </c>
      <c r="C2126" s="3">
        <v>2848</v>
      </c>
      <c r="D2126" s="75" t="s">
        <v>789</v>
      </c>
      <c r="E2126" s="103">
        <v>786.65</v>
      </c>
      <c r="F2126" s="103">
        <v>0</v>
      </c>
      <c r="G2126" s="103">
        <v>95.41</v>
      </c>
      <c r="H2126" s="103">
        <v>0</v>
      </c>
      <c r="I2126" s="103">
        <v>0</v>
      </c>
      <c r="J2126" s="133">
        <f t="shared" si="35"/>
        <v>882.06</v>
      </c>
      <c r="K2126" s="138" t="str">
        <f>IFERROR(VLOOKUP(C2126,'CEDARS School FRPL'!$C$4:$H$2392, 6, FALSE), "No")</f>
        <v>Yes</v>
      </c>
      <c r="L2126" s="97">
        <f>VLOOKUP($C2126,'CEDARS School FRPL'!$C$4:$G$2348,3,FALSE)</f>
        <v>0.73199999999999998</v>
      </c>
      <c r="N2126" s="170"/>
      <c r="O2126" s="139"/>
    </row>
    <row r="2127" spans="1:15">
      <c r="A2127" s="78" t="s">
        <v>2328</v>
      </c>
      <c r="B2127" s="78" t="s">
        <v>2935</v>
      </c>
      <c r="C2127" s="3">
        <v>2564</v>
      </c>
      <c r="D2127" s="75" t="s">
        <v>788</v>
      </c>
      <c r="E2127" s="103">
        <v>600.22</v>
      </c>
      <c r="F2127" s="103">
        <v>0</v>
      </c>
      <c r="G2127" s="103">
        <v>0</v>
      </c>
      <c r="H2127" s="103">
        <v>0</v>
      </c>
      <c r="I2127" s="103">
        <v>0</v>
      </c>
      <c r="J2127" s="133">
        <f t="shared" si="35"/>
        <v>600.22</v>
      </c>
      <c r="K2127" s="138" t="str">
        <f>IFERROR(VLOOKUP(C2127,'CEDARS School FRPL'!$C$4:$H$2392, 6, FALSE), "No")</f>
        <v>Yes</v>
      </c>
      <c r="L2127" s="97">
        <f>VLOOKUP($C2127,'CEDARS School FRPL'!$C$4:$G$2348,3,FALSE)</f>
        <v>0.77690000000000003</v>
      </c>
      <c r="N2127" s="170"/>
      <c r="O2127" s="139"/>
    </row>
    <row r="2128" spans="1:15">
      <c r="A2128" s="78" t="s">
        <v>2328</v>
      </c>
      <c r="B2128" s="78" t="s">
        <v>2935</v>
      </c>
      <c r="C2128" s="3">
        <v>3635</v>
      </c>
      <c r="D2128" s="75" t="s">
        <v>792</v>
      </c>
      <c r="E2128" s="103">
        <v>358.43</v>
      </c>
      <c r="F2128" s="103">
        <v>0</v>
      </c>
      <c r="G2128" s="103">
        <v>0</v>
      </c>
      <c r="H2128" s="103">
        <v>0</v>
      </c>
      <c r="I2128" s="103">
        <v>0</v>
      </c>
      <c r="J2128" s="133">
        <f t="shared" si="35"/>
        <v>358.43</v>
      </c>
      <c r="K2128" s="138" t="str">
        <f>IFERROR(VLOOKUP(C2128,'CEDARS School FRPL'!$C$4:$H$2392, 6, FALSE), "No")</f>
        <v>Yes</v>
      </c>
      <c r="L2128" s="97">
        <f>VLOOKUP($C2128,'CEDARS School FRPL'!$C$4:$G$2348,3,FALSE)</f>
        <v>0.78149999999999997</v>
      </c>
      <c r="N2128" s="170"/>
      <c r="O2128" s="139"/>
    </row>
    <row r="2129" spans="1:15">
      <c r="A2129" s="78" t="s">
        <v>2328</v>
      </c>
      <c r="B2129" s="78" t="s">
        <v>2935</v>
      </c>
      <c r="C2129" s="3">
        <v>3488</v>
      </c>
      <c r="D2129" s="75" t="s">
        <v>791</v>
      </c>
      <c r="E2129" s="103">
        <v>416.36</v>
      </c>
      <c r="F2129" s="103">
        <v>0</v>
      </c>
      <c r="G2129" s="103">
        <v>0</v>
      </c>
      <c r="H2129" s="103">
        <v>0</v>
      </c>
      <c r="I2129" s="103">
        <v>0</v>
      </c>
      <c r="J2129" s="133">
        <f t="shared" si="35"/>
        <v>416.36</v>
      </c>
      <c r="K2129" s="138" t="str">
        <f>IFERROR(VLOOKUP(C2129,'CEDARS School FRPL'!$C$4:$H$2392, 6, FALSE), "No")</f>
        <v>Yes</v>
      </c>
      <c r="L2129" s="97">
        <f>VLOOKUP($C2129,'CEDARS School FRPL'!$C$4:$G$2348,3,FALSE)</f>
        <v>0.64219999999999999</v>
      </c>
      <c r="N2129" s="170"/>
      <c r="O2129" s="139"/>
    </row>
    <row r="2130" spans="1:15">
      <c r="A2130" s="78" t="s">
        <v>2483</v>
      </c>
      <c r="B2130" s="78" t="s">
        <v>2936</v>
      </c>
      <c r="C2130" s="3">
        <v>4500</v>
      </c>
      <c r="D2130" s="75" t="s">
        <v>1979</v>
      </c>
      <c r="E2130" s="103">
        <v>656.52</v>
      </c>
      <c r="F2130" s="103">
        <v>0</v>
      </c>
      <c r="G2130" s="103">
        <v>90.83</v>
      </c>
      <c r="H2130" s="103">
        <v>0</v>
      </c>
      <c r="I2130" s="103">
        <v>0</v>
      </c>
      <c r="J2130" s="133">
        <f t="shared" si="35"/>
        <v>747.35</v>
      </c>
      <c r="K2130" s="138" t="str">
        <f>IFERROR(VLOOKUP(C2130,'CEDARS School FRPL'!$C$4:$H$2392, 6, FALSE), "No")</f>
        <v>No</v>
      </c>
      <c r="L2130" s="97">
        <f>VLOOKUP($C2130,'CEDARS School FRPL'!$C$4:$G$2348,3,FALSE)</f>
        <v>0.3054</v>
      </c>
      <c r="N2130" s="170"/>
      <c r="O2130" s="139"/>
    </row>
    <row r="2131" spans="1:15">
      <c r="A2131" s="78" t="s">
        <v>2483</v>
      </c>
      <c r="B2131" s="78" t="s">
        <v>2936</v>
      </c>
      <c r="C2131" s="3">
        <v>4205</v>
      </c>
      <c r="D2131" s="75" t="s">
        <v>1975</v>
      </c>
      <c r="E2131" s="103">
        <v>386.08</v>
      </c>
      <c r="F2131" s="103">
        <v>0</v>
      </c>
      <c r="G2131" s="103">
        <v>0</v>
      </c>
      <c r="H2131" s="103">
        <v>0</v>
      </c>
      <c r="I2131" s="103">
        <v>0</v>
      </c>
      <c r="J2131" s="133">
        <f t="shared" si="35"/>
        <v>386.08</v>
      </c>
      <c r="K2131" s="138" t="str">
        <f>IFERROR(VLOOKUP(C2131,'CEDARS School FRPL'!$C$4:$H$2392, 6, FALSE), "No")</f>
        <v>No</v>
      </c>
      <c r="L2131" s="97">
        <f>VLOOKUP($C2131,'CEDARS School FRPL'!$C$4:$G$2348,3,FALSE)</f>
        <v>0.25650000000000001</v>
      </c>
      <c r="N2131" s="170"/>
      <c r="O2131" s="139"/>
    </row>
    <row r="2132" spans="1:15">
      <c r="A2132" s="78" t="s">
        <v>2483</v>
      </c>
      <c r="B2132" s="78" t="s">
        <v>2936</v>
      </c>
      <c r="C2132" s="3">
        <v>1713</v>
      </c>
      <c r="D2132" s="75" t="s">
        <v>3103</v>
      </c>
      <c r="E2132" s="103">
        <v>110.77</v>
      </c>
      <c r="F2132" s="103">
        <v>0</v>
      </c>
      <c r="G2132" s="103">
        <v>6.79</v>
      </c>
      <c r="H2132" s="103">
        <v>19.66</v>
      </c>
      <c r="I2132" s="103">
        <v>0</v>
      </c>
      <c r="J2132" s="133">
        <f t="shared" si="35"/>
        <v>137.22</v>
      </c>
      <c r="K2132" s="138" t="str">
        <f>IFERROR(VLOOKUP(C2132,'CEDARS School FRPL'!$C$4:$H$2392, 6, FALSE), "No")</f>
        <v>No</v>
      </c>
      <c r="L2132" s="97">
        <f>VLOOKUP($C2132,'CEDARS School FRPL'!$C$4:$G$2348,3,FALSE)</f>
        <v>0.49540000000000001</v>
      </c>
      <c r="N2132" s="170"/>
      <c r="O2132" s="139"/>
    </row>
    <row r="2133" spans="1:15">
      <c r="A2133" s="78" t="s">
        <v>2483</v>
      </c>
      <c r="B2133" s="78" t="s">
        <v>2936</v>
      </c>
      <c r="C2133" s="3">
        <v>4365</v>
      </c>
      <c r="D2133" s="75" t="s">
        <v>1976</v>
      </c>
      <c r="E2133" s="103">
        <v>599.75</v>
      </c>
      <c r="F2133" s="103">
        <v>0</v>
      </c>
      <c r="G2133" s="103">
        <v>0</v>
      </c>
      <c r="H2133" s="103">
        <v>0</v>
      </c>
      <c r="I2133" s="103">
        <v>0</v>
      </c>
      <c r="J2133" s="133">
        <f t="shared" si="35"/>
        <v>599.75</v>
      </c>
      <c r="K2133" s="138" t="str">
        <f>IFERROR(VLOOKUP(C2133,'CEDARS School FRPL'!$C$4:$H$2392, 6, FALSE), "No")</f>
        <v>No</v>
      </c>
      <c r="L2133" s="97">
        <f>VLOOKUP($C2133,'CEDARS School FRPL'!$C$4:$G$2348,3,FALSE)</f>
        <v>0.28110000000000002</v>
      </c>
      <c r="N2133" s="170"/>
      <c r="O2133" s="139"/>
    </row>
    <row r="2134" spans="1:15">
      <c r="A2134" s="78" t="s">
        <v>2483</v>
      </c>
      <c r="B2134" s="78" t="s">
        <v>2936</v>
      </c>
      <c r="C2134" s="3">
        <v>4452</v>
      </c>
      <c r="D2134" s="75" t="s">
        <v>1978</v>
      </c>
      <c r="E2134" s="103">
        <v>756.38</v>
      </c>
      <c r="F2134" s="103">
        <v>0</v>
      </c>
      <c r="G2134" s="103">
        <v>0</v>
      </c>
      <c r="H2134" s="103">
        <v>0</v>
      </c>
      <c r="I2134" s="103">
        <v>0</v>
      </c>
      <c r="J2134" s="133">
        <f t="shared" si="35"/>
        <v>756.38</v>
      </c>
      <c r="K2134" s="138" t="str">
        <f>IFERROR(VLOOKUP(C2134,'CEDARS School FRPL'!$C$4:$H$2392, 6, FALSE), "No")</f>
        <v>No</v>
      </c>
      <c r="L2134" s="97">
        <f>VLOOKUP($C2134,'CEDARS School FRPL'!$C$4:$G$2348,3,FALSE)</f>
        <v>0.36159999999999998</v>
      </c>
      <c r="N2134" s="170"/>
      <c r="O2134" s="139"/>
    </row>
    <row r="2135" spans="1:15">
      <c r="A2135" s="78" t="s">
        <v>2483</v>
      </c>
      <c r="B2135" s="78" t="s">
        <v>2936</v>
      </c>
      <c r="C2135" s="3">
        <v>2816</v>
      </c>
      <c r="D2135" s="75" t="s">
        <v>1971</v>
      </c>
      <c r="E2135" s="103">
        <v>346.29</v>
      </c>
      <c r="F2135" s="103">
        <v>0</v>
      </c>
      <c r="G2135" s="103">
        <v>0</v>
      </c>
      <c r="H2135" s="103">
        <v>0</v>
      </c>
      <c r="I2135" s="103">
        <v>0</v>
      </c>
      <c r="J2135" s="133">
        <f t="shared" si="35"/>
        <v>346.29</v>
      </c>
      <c r="K2135" s="138" t="str">
        <f>IFERROR(VLOOKUP(C2135,'CEDARS School FRPL'!$C$4:$H$2392, 6, FALSE), "No")</f>
        <v>No</v>
      </c>
      <c r="L2135" s="97">
        <f>VLOOKUP($C2135,'CEDARS School FRPL'!$C$4:$G$2348,3,FALSE)</f>
        <v>0.34760000000000002</v>
      </c>
      <c r="N2135" s="170"/>
      <c r="O2135" s="139"/>
    </row>
    <row r="2136" spans="1:15">
      <c r="A2136" s="78" t="s">
        <v>2483</v>
      </c>
      <c r="B2136" s="78" t="s">
        <v>2936</v>
      </c>
      <c r="C2136" s="3">
        <v>2552</v>
      </c>
      <c r="D2136" s="75" t="s">
        <v>1970</v>
      </c>
      <c r="E2136" s="103">
        <v>423.13</v>
      </c>
      <c r="F2136" s="103">
        <v>0</v>
      </c>
      <c r="G2136" s="103">
        <v>0</v>
      </c>
      <c r="H2136" s="103">
        <v>0</v>
      </c>
      <c r="I2136" s="103">
        <v>0</v>
      </c>
      <c r="J2136" s="133">
        <f t="shared" si="35"/>
        <v>423.13</v>
      </c>
      <c r="K2136" s="138" t="str">
        <f>IFERROR(VLOOKUP(C2136,'CEDARS School FRPL'!$C$4:$H$2392, 6, FALSE), "No")</f>
        <v>No</v>
      </c>
      <c r="L2136" s="97">
        <f>VLOOKUP($C2136,'CEDARS School FRPL'!$C$4:$G$2348,3,FALSE)</f>
        <v>0.3488</v>
      </c>
      <c r="N2136" s="170"/>
      <c r="O2136" s="139"/>
    </row>
    <row r="2137" spans="1:15">
      <c r="A2137" s="78" t="s">
        <v>2483</v>
      </c>
      <c r="B2137" s="78" t="s">
        <v>2936</v>
      </c>
      <c r="C2137" s="3">
        <v>5014</v>
      </c>
      <c r="D2137" s="75" t="s">
        <v>1980</v>
      </c>
      <c r="E2137" s="103">
        <v>57.31</v>
      </c>
      <c r="F2137" s="103">
        <v>0</v>
      </c>
      <c r="G2137" s="103">
        <v>0</v>
      </c>
      <c r="H2137" s="103">
        <v>0</v>
      </c>
      <c r="I2137" s="103">
        <v>0</v>
      </c>
      <c r="J2137" s="133">
        <f t="shared" si="35"/>
        <v>57.31</v>
      </c>
      <c r="K2137" s="138" t="str">
        <f>IFERROR(VLOOKUP(C2137,'CEDARS School FRPL'!$C$4:$H$2392, 6, FALSE), "No")</f>
        <v>No</v>
      </c>
      <c r="L2137" s="97">
        <f>VLOOKUP($C2137,'CEDARS School FRPL'!$C$4:$G$2348,3,FALSE)</f>
        <v>0.42020000000000002</v>
      </c>
      <c r="N2137" s="170"/>
      <c r="O2137" s="139"/>
    </row>
    <row r="2138" spans="1:15">
      <c r="A2138" s="78" t="s">
        <v>2483</v>
      </c>
      <c r="B2138" s="78" t="s">
        <v>2936</v>
      </c>
      <c r="C2138" s="3">
        <v>4225</v>
      </c>
      <c r="D2138" s="75" t="s">
        <v>2617</v>
      </c>
      <c r="E2138" s="103">
        <v>435.59</v>
      </c>
      <c r="F2138" s="103">
        <v>0</v>
      </c>
      <c r="G2138" s="103">
        <v>0</v>
      </c>
      <c r="H2138" s="103">
        <v>0</v>
      </c>
      <c r="I2138" s="103">
        <v>0</v>
      </c>
      <c r="J2138" s="133">
        <f t="shared" si="35"/>
        <v>435.59</v>
      </c>
      <c r="K2138" s="138" t="str">
        <f>IFERROR(VLOOKUP(C2138,'CEDARS School FRPL'!$C$4:$H$2392, 6, FALSE), "No")</f>
        <v>No</v>
      </c>
      <c r="L2138" s="97">
        <f>VLOOKUP($C2138,'CEDARS School FRPL'!$C$4:$G$2348,3,FALSE)</f>
        <v>0.1845</v>
      </c>
      <c r="N2138" s="170"/>
      <c r="O2138" s="139"/>
    </row>
    <row r="2139" spans="1:15">
      <c r="A2139" s="78" t="s">
        <v>2483</v>
      </c>
      <c r="B2139" s="78" t="s">
        <v>2936</v>
      </c>
      <c r="C2139" s="3">
        <v>3199</v>
      </c>
      <c r="D2139" s="75" t="s">
        <v>1972</v>
      </c>
      <c r="E2139" s="103">
        <v>575.67999999999995</v>
      </c>
      <c r="F2139" s="103">
        <v>0</v>
      </c>
      <c r="G2139" s="103">
        <v>0</v>
      </c>
      <c r="H2139" s="103">
        <v>0</v>
      </c>
      <c r="I2139" s="103">
        <v>0</v>
      </c>
      <c r="J2139" s="133">
        <f t="shared" si="35"/>
        <v>575.67999999999995</v>
      </c>
      <c r="K2139" s="138" t="str">
        <f>IFERROR(VLOOKUP(C2139,'CEDARS School FRPL'!$C$4:$H$2392, 6, FALSE), "No")</f>
        <v>No</v>
      </c>
      <c r="L2139" s="97">
        <f>VLOOKUP($C2139,'CEDARS School FRPL'!$C$4:$G$2348,3,FALSE)</f>
        <v>0.3926</v>
      </c>
      <c r="N2139" s="170"/>
      <c r="O2139" s="139"/>
    </row>
    <row r="2140" spans="1:15">
      <c r="A2140" s="78" t="s">
        <v>2483</v>
      </c>
      <c r="B2140" s="78" t="s">
        <v>2936</v>
      </c>
      <c r="C2140" s="3">
        <v>3362</v>
      </c>
      <c r="D2140" s="75" t="s">
        <v>1973</v>
      </c>
      <c r="E2140" s="103">
        <v>996.98</v>
      </c>
      <c r="F2140" s="103">
        <v>0</v>
      </c>
      <c r="G2140" s="103">
        <v>86.26</v>
      </c>
      <c r="H2140" s="103">
        <v>0</v>
      </c>
      <c r="I2140" s="103">
        <v>0</v>
      </c>
      <c r="J2140" s="133">
        <f t="shared" si="35"/>
        <v>1083.24</v>
      </c>
      <c r="K2140" s="138" t="str">
        <f>IFERROR(VLOOKUP(C2140,'CEDARS School FRPL'!$C$4:$H$2392, 6, FALSE), "No")</f>
        <v>No</v>
      </c>
      <c r="L2140" s="97">
        <f>VLOOKUP($C2140,'CEDARS School FRPL'!$C$4:$G$2348,3,FALSE)</f>
        <v>0.2853</v>
      </c>
      <c r="N2140" s="170"/>
      <c r="O2140" s="139"/>
    </row>
    <row r="2141" spans="1:15">
      <c r="A2141" s="78" t="s">
        <v>2483</v>
      </c>
      <c r="B2141" s="78" t="s">
        <v>2936</v>
      </c>
      <c r="C2141" s="3">
        <v>4373</v>
      </c>
      <c r="D2141" s="75" t="s">
        <v>1977</v>
      </c>
      <c r="E2141" s="103">
        <v>366.5</v>
      </c>
      <c r="F2141" s="103">
        <v>0</v>
      </c>
      <c r="G2141" s="103">
        <v>0</v>
      </c>
      <c r="H2141" s="103">
        <v>0</v>
      </c>
      <c r="I2141" s="103">
        <v>0</v>
      </c>
      <c r="J2141" s="133">
        <f t="shared" si="35"/>
        <v>366.5</v>
      </c>
      <c r="K2141" s="138" t="str">
        <f>IFERROR(VLOOKUP(C2141,'CEDARS School FRPL'!$C$4:$H$2392, 6, FALSE), "No")</f>
        <v>No</v>
      </c>
      <c r="L2141" s="97">
        <f>VLOOKUP($C2141,'CEDARS School FRPL'!$C$4:$G$2348,3,FALSE)</f>
        <v>0.29980000000000001</v>
      </c>
      <c r="N2141" s="170"/>
      <c r="O2141" s="139"/>
    </row>
    <row r="2142" spans="1:15">
      <c r="A2142" s="78" t="s">
        <v>2483</v>
      </c>
      <c r="B2142" s="78" t="s">
        <v>2936</v>
      </c>
      <c r="C2142" s="3">
        <v>3612</v>
      </c>
      <c r="D2142" s="75" t="s">
        <v>1974</v>
      </c>
      <c r="E2142" s="103">
        <v>630.01</v>
      </c>
      <c r="F2142" s="103">
        <v>0</v>
      </c>
      <c r="G2142" s="103">
        <v>0</v>
      </c>
      <c r="H2142" s="103">
        <v>0</v>
      </c>
      <c r="I2142" s="103">
        <v>0</v>
      </c>
      <c r="J2142" s="133">
        <f t="shared" si="35"/>
        <v>630.01</v>
      </c>
      <c r="K2142" s="138" t="str">
        <f>IFERROR(VLOOKUP(C2142,'CEDARS School FRPL'!$C$4:$H$2392, 6, FALSE), "No")</f>
        <v>No</v>
      </c>
      <c r="L2142" s="97">
        <f>VLOOKUP($C2142,'CEDARS School FRPL'!$C$4:$G$2348,3,FALSE)</f>
        <v>0.30230000000000001</v>
      </c>
      <c r="N2142" s="170"/>
      <c r="O2142" s="139"/>
    </row>
    <row r="2143" spans="1:15">
      <c r="A2143" s="78" t="s">
        <v>2518</v>
      </c>
      <c r="B2143" s="78" t="s">
        <v>2937</v>
      </c>
      <c r="C2143" s="3">
        <v>2714</v>
      </c>
      <c r="D2143" s="75" t="s">
        <v>2138</v>
      </c>
      <c r="E2143" s="103">
        <v>539.14</v>
      </c>
      <c r="F2143" s="103">
        <v>16.57</v>
      </c>
      <c r="G2143" s="103">
        <v>0</v>
      </c>
      <c r="H2143" s="103">
        <v>0</v>
      </c>
      <c r="I2143" s="103">
        <v>0</v>
      </c>
      <c r="J2143" s="133">
        <f t="shared" si="35"/>
        <v>555.71</v>
      </c>
      <c r="K2143" s="138" t="str">
        <f>IFERROR(VLOOKUP(C2143,'CEDARS School FRPL'!$C$4:$H$2392, 6, FALSE), "No")</f>
        <v>Yes</v>
      </c>
      <c r="L2143" s="97">
        <f>VLOOKUP($C2143,'CEDARS School FRPL'!$C$4:$G$2348,3,FALSE)</f>
        <v>0.87439999999999996</v>
      </c>
      <c r="N2143" s="170"/>
      <c r="O2143" s="139"/>
    </row>
    <row r="2144" spans="1:15">
      <c r="A2144" s="78" t="s">
        <v>2412</v>
      </c>
      <c r="B2144" s="78" t="s">
        <v>2938</v>
      </c>
      <c r="C2144" s="3">
        <v>3792</v>
      </c>
      <c r="D2144" s="75" t="s">
        <v>1378</v>
      </c>
      <c r="E2144" s="103">
        <v>482.14</v>
      </c>
      <c r="F2144" s="103">
        <v>0</v>
      </c>
      <c r="G2144" s="103">
        <v>0</v>
      </c>
      <c r="H2144" s="103">
        <v>0</v>
      </c>
      <c r="I2144" s="103">
        <v>0</v>
      </c>
      <c r="J2144" s="133">
        <f t="shared" si="35"/>
        <v>482.14</v>
      </c>
      <c r="K2144" s="138" t="str">
        <f>IFERROR(VLOOKUP(C2144,'CEDARS School FRPL'!$C$4:$H$2392, 6, FALSE), "No")</f>
        <v>No</v>
      </c>
      <c r="L2144" s="97">
        <f>VLOOKUP($C2144,'CEDARS School FRPL'!$C$4:$G$2348,3,FALSE)</f>
        <v>0.3674</v>
      </c>
      <c r="N2144" s="170"/>
      <c r="O2144" s="139"/>
    </row>
    <row r="2145" spans="1:15">
      <c r="A2145" s="78" t="s">
        <v>2412</v>
      </c>
      <c r="B2145" s="78" t="s">
        <v>2938</v>
      </c>
      <c r="C2145" s="3">
        <v>3179</v>
      </c>
      <c r="D2145" s="75" t="s">
        <v>1374</v>
      </c>
      <c r="E2145" s="103">
        <v>870.46</v>
      </c>
      <c r="F2145" s="103">
        <v>0</v>
      </c>
      <c r="G2145" s="103">
        <v>0</v>
      </c>
      <c r="H2145" s="103">
        <v>0</v>
      </c>
      <c r="I2145" s="103">
        <v>0</v>
      </c>
      <c r="J2145" s="133">
        <f t="shared" si="35"/>
        <v>870.46</v>
      </c>
      <c r="K2145" s="138" t="str">
        <f>IFERROR(VLOOKUP(C2145,'CEDARS School FRPL'!$C$4:$H$2392, 6, FALSE), "No")</f>
        <v>No</v>
      </c>
      <c r="L2145" s="97">
        <f>VLOOKUP($C2145,'CEDARS School FRPL'!$C$4:$G$2348,3,FALSE)</f>
        <v>0.38800000000000001</v>
      </c>
      <c r="N2145" s="170"/>
      <c r="O2145" s="139"/>
    </row>
    <row r="2146" spans="1:15">
      <c r="A2146" s="78" t="s">
        <v>2412</v>
      </c>
      <c r="B2146" s="78" t="s">
        <v>2938</v>
      </c>
      <c r="C2146" s="3">
        <v>3600</v>
      </c>
      <c r="D2146" s="75" t="s">
        <v>1376</v>
      </c>
      <c r="E2146" s="103">
        <v>1081.43</v>
      </c>
      <c r="F2146" s="103">
        <v>0</v>
      </c>
      <c r="G2146" s="103">
        <v>243.76999999999998</v>
      </c>
      <c r="H2146" s="103">
        <v>0</v>
      </c>
      <c r="I2146" s="103">
        <v>0</v>
      </c>
      <c r="J2146" s="133">
        <f t="shared" si="35"/>
        <v>1325.2</v>
      </c>
      <c r="K2146" s="138" t="str">
        <f>IFERROR(VLOOKUP(C2146,'CEDARS School FRPL'!$C$4:$H$2392, 6, FALSE), "No")</f>
        <v>No</v>
      </c>
      <c r="L2146" s="97">
        <f>VLOOKUP($C2146,'CEDARS School FRPL'!$C$4:$G$2348,3,FALSE)</f>
        <v>0.35239999999999999</v>
      </c>
      <c r="N2146" s="170"/>
      <c r="O2146" s="139"/>
    </row>
    <row r="2147" spans="1:15">
      <c r="A2147" s="78" t="s">
        <v>2412</v>
      </c>
      <c r="B2147" s="78" t="s">
        <v>2938</v>
      </c>
      <c r="C2147" s="3">
        <v>4325</v>
      </c>
      <c r="D2147" s="75" t="s">
        <v>1379</v>
      </c>
      <c r="E2147" s="103">
        <v>637.63</v>
      </c>
      <c r="F2147" s="103">
        <v>0</v>
      </c>
      <c r="G2147" s="103">
        <v>0</v>
      </c>
      <c r="H2147" s="103">
        <v>0</v>
      </c>
      <c r="I2147" s="103">
        <v>0</v>
      </c>
      <c r="J2147" s="133">
        <f t="shared" si="35"/>
        <v>637.63</v>
      </c>
      <c r="K2147" s="138" t="str">
        <f>IFERROR(VLOOKUP(C2147,'CEDARS School FRPL'!$C$4:$H$2392, 6, FALSE), "No")</f>
        <v>No</v>
      </c>
      <c r="L2147" s="97">
        <f>VLOOKUP($C2147,'CEDARS School FRPL'!$C$4:$G$2348,3,FALSE)</f>
        <v>0.4279</v>
      </c>
      <c r="N2147" s="170"/>
      <c r="O2147" s="139"/>
    </row>
    <row r="2148" spans="1:15">
      <c r="A2148" s="78" t="s">
        <v>2412</v>
      </c>
      <c r="B2148" s="78" t="s">
        <v>2938</v>
      </c>
      <c r="C2148" s="3">
        <v>4447</v>
      </c>
      <c r="D2148" s="75" t="s">
        <v>1380</v>
      </c>
      <c r="E2148" s="103">
        <v>534.45000000000005</v>
      </c>
      <c r="F2148" s="103">
        <v>0</v>
      </c>
      <c r="G2148" s="103">
        <v>0</v>
      </c>
      <c r="H2148" s="103">
        <v>0</v>
      </c>
      <c r="I2148" s="103">
        <v>0</v>
      </c>
      <c r="J2148" s="133">
        <f t="shared" si="35"/>
        <v>534.45000000000005</v>
      </c>
      <c r="K2148" s="138" t="str">
        <f>IFERROR(VLOOKUP(C2148,'CEDARS School FRPL'!$C$4:$H$2392, 6, FALSE), "No")</f>
        <v>No</v>
      </c>
      <c r="L2148" s="97">
        <f>VLOOKUP($C2148,'CEDARS School FRPL'!$C$4:$G$2348,3,FALSE)</f>
        <v>0.39500000000000002</v>
      </c>
      <c r="N2148" s="170"/>
      <c r="O2148" s="139"/>
    </row>
    <row r="2149" spans="1:15">
      <c r="A2149" s="78" t="s">
        <v>2412</v>
      </c>
      <c r="B2149" s="78" t="s">
        <v>2938</v>
      </c>
      <c r="C2149" s="3">
        <v>3296</v>
      </c>
      <c r="D2149" s="75" t="s">
        <v>1375</v>
      </c>
      <c r="E2149" s="103">
        <v>694.74</v>
      </c>
      <c r="F2149" s="103">
        <v>0</v>
      </c>
      <c r="G2149" s="103">
        <v>0</v>
      </c>
      <c r="H2149" s="103">
        <v>0</v>
      </c>
      <c r="I2149" s="103">
        <v>0</v>
      </c>
      <c r="J2149" s="133">
        <f t="shared" si="35"/>
        <v>694.74</v>
      </c>
      <c r="K2149" s="138" t="str">
        <f>IFERROR(VLOOKUP(C2149,'CEDARS School FRPL'!$C$4:$H$2392, 6, FALSE), "No")</f>
        <v>No</v>
      </c>
      <c r="L2149" s="97">
        <f>VLOOKUP($C2149,'CEDARS School FRPL'!$C$4:$G$2348,3,FALSE)</f>
        <v>0.40189999999999998</v>
      </c>
      <c r="N2149" s="170"/>
      <c r="O2149" s="139"/>
    </row>
    <row r="2150" spans="1:15">
      <c r="A2150" s="78" t="s">
        <v>2412</v>
      </c>
      <c r="B2150" s="78" t="s">
        <v>2938</v>
      </c>
      <c r="C2150" s="3">
        <v>3601</v>
      </c>
      <c r="D2150" s="75" t="s">
        <v>1377</v>
      </c>
      <c r="E2150" s="103">
        <v>454.9</v>
      </c>
      <c r="F2150" s="103">
        <v>0</v>
      </c>
      <c r="G2150" s="103">
        <v>0</v>
      </c>
      <c r="H2150" s="103">
        <v>0</v>
      </c>
      <c r="I2150" s="103">
        <v>0</v>
      </c>
      <c r="J2150" s="133">
        <f t="shared" si="35"/>
        <v>454.9</v>
      </c>
      <c r="K2150" s="138" t="str">
        <f>IFERROR(VLOOKUP(C2150,'CEDARS School FRPL'!$C$4:$H$2392, 6, FALSE), "No")</f>
        <v>No</v>
      </c>
      <c r="L2150" s="97">
        <f>VLOOKUP($C2150,'CEDARS School FRPL'!$C$4:$G$2348,3,FALSE)</f>
        <v>0.35909999999999997</v>
      </c>
      <c r="N2150" s="170"/>
      <c r="O2150" s="139"/>
    </row>
    <row r="2151" spans="1:15">
      <c r="A2151" s="78" t="s">
        <v>2412</v>
      </c>
      <c r="B2151" s="78" t="s">
        <v>2938</v>
      </c>
      <c r="C2151" s="3">
        <v>2223</v>
      </c>
      <c r="D2151" s="75" t="s">
        <v>1373</v>
      </c>
      <c r="E2151" s="103">
        <v>511.56</v>
      </c>
      <c r="F2151" s="103">
        <v>0</v>
      </c>
      <c r="G2151" s="103">
        <v>0</v>
      </c>
      <c r="H2151" s="103">
        <v>0</v>
      </c>
      <c r="I2151" s="103">
        <v>0</v>
      </c>
      <c r="J2151" s="133">
        <f t="shared" si="35"/>
        <v>511.56</v>
      </c>
      <c r="K2151" s="138" t="str">
        <f>IFERROR(VLOOKUP(C2151,'CEDARS School FRPL'!$C$4:$H$2392, 6, FALSE), "No")</f>
        <v>No</v>
      </c>
      <c r="L2151" s="97">
        <f>VLOOKUP($C2151,'CEDARS School FRPL'!$C$4:$G$2348,3,FALSE)</f>
        <v>0.38279999999999997</v>
      </c>
      <c r="N2151" s="170"/>
      <c r="O2151" s="139"/>
    </row>
    <row r="2152" spans="1:15">
      <c r="A2152" s="78" t="s">
        <v>2472</v>
      </c>
      <c r="B2152" s="78" t="s">
        <v>2939</v>
      </c>
      <c r="C2152" s="3">
        <v>1932</v>
      </c>
      <c r="D2152" s="75" t="s">
        <v>1907</v>
      </c>
      <c r="E2152" s="103">
        <v>814.23</v>
      </c>
      <c r="F2152" s="103">
        <v>0</v>
      </c>
      <c r="G2152" s="103">
        <v>0</v>
      </c>
      <c r="H2152" s="103">
        <v>0</v>
      </c>
      <c r="I2152" s="103">
        <v>0</v>
      </c>
      <c r="J2152" s="133">
        <f t="shared" si="35"/>
        <v>814.23</v>
      </c>
      <c r="K2152" s="138" t="str">
        <f>IFERROR(VLOOKUP(C2152,'CEDARS School FRPL'!$C$4:$H$2392, 6, FALSE), "No")</f>
        <v>No</v>
      </c>
      <c r="L2152" s="97">
        <f>VLOOKUP($C2152,'CEDARS School FRPL'!$C$4:$G$2348,3,FALSE)</f>
        <v>0.1515</v>
      </c>
      <c r="N2152" s="170"/>
      <c r="O2152" s="139"/>
    </row>
    <row r="2153" spans="1:15">
      <c r="A2153" s="78" t="s">
        <v>2472</v>
      </c>
      <c r="B2153" s="78" t="s">
        <v>2939</v>
      </c>
      <c r="C2153" s="3">
        <v>5223</v>
      </c>
      <c r="D2153" s="75" t="s">
        <v>1909</v>
      </c>
      <c r="E2153" s="103">
        <v>26.44</v>
      </c>
      <c r="F2153" s="103">
        <v>0</v>
      </c>
      <c r="G2153" s="103">
        <v>0.26</v>
      </c>
      <c r="H2153" s="103">
        <v>0</v>
      </c>
      <c r="I2153" s="103">
        <v>0</v>
      </c>
      <c r="J2153" s="133">
        <f t="shared" si="35"/>
        <v>26.700000000000003</v>
      </c>
      <c r="K2153" s="138" t="str">
        <f>IFERROR(VLOOKUP(C2153,'CEDARS School FRPL'!$C$4:$H$2392, 6, FALSE), "No")</f>
        <v>Yes</v>
      </c>
      <c r="L2153" s="97">
        <f>VLOOKUP($C2153,'CEDARS School FRPL'!$C$4:$G$2348,3,FALSE)</f>
        <v>0.6532</v>
      </c>
      <c r="N2153" s="170"/>
      <c r="O2153" s="139"/>
    </row>
    <row r="2154" spans="1:15">
      <c r="A2154" s="78" t="s">
        <v>2472</v>
      </c>
      <c r="B2154" s="78" t="s">
        <v>2939</v>
      </c>
      <c r="C2154" s="3">
        <v>2405</v>
      </c>
      <c r="D2154" s="75" t="s">
        <v>1908</v>
      </c>
      <c r="E2154" s="103">
        <v>157.51</v>
      </c>
      <c r="F2154" s="103">
        <v>13</v>
      </c>
      <c r="G2154" s="103">
        <v>0</v>
      </c>
      <c r="H2154" s="103">
        <v>0</v>
      </c>
      <c r="I2154" s="103">
        <v>0</v>
      </c>
      <c r="J2154" s="133">
        <f t="shared" si="35"/>
        <v>170.51</v>
      </c>
      <c r="K2154" s="138" t="str">
        <f>IFERROR(VLOOKUP(C2154,'CEDARS School FRPL'!$C$4:$H$2392, 6, FALSE), "No")</f>
        <v>Yes</v>
      </c>
      <c r="L2154" s="97">
        <f>VLOOKUP($C2154,'CEDARS School FRPL'!$C$4:$G$2348,3,FALSE)</f>
        <v>0.71260000000000001</v>
      </c>
      <c r="N2154" s="170"/>
      <c r="O2154" s="139"/>
    </row>
    <row r="2155" spans="1:15">
      <c r="A2155" s="78" t="s">
        <v>2255</v>
      </c>
      <c r="B2155" s="78" t="s">
        <v>2940</v>
      </c>
      <c r="C2155" s="3">
        <v>4406</v>
      </c>
      <c r="D2155" s="75" t="s">
        <v>193</v>
      </c>
      <c r="E2155" s="103">
        <v>603.45000000000005</v>
      </c>
      <c r="F2155" s="103">
        <v>0</v>
      </c>
      <c r="G2155" s="103">
        <v>0</v>
      </c>
      <c r="H2155" s="103">
        <v>0</v>
      </c>
      <c r="I2155" s="103">
        <v>0</v>
      </c>
      <c r="J2155" s="133">
        <f t="shared" si="35"/>
        <v>603.45000000000005</v>
      </c>
      <c r="K2155" s="138" t="str">
        <f>IFERROR(VLOOKUP(C2155,'CEDARS School FRPL'!$C$4:$H$2392, 6, FALSE), "No")</f>
        <v>No</v>
      </c>
      <c r="L2155" s="97">
        <f>VLOOKUP($C2155,'CEDARS School FRPL'!$C$4:$G$2348,3,FALSE)</f>
        <v>0.27839999999999998</v>
      </c>
      <c r="N2155" s="170"/>
      <c r="O2155" s="139"/>
    </row>
    <row r="2156" spans="1:15">
      <c r="A2156" s="78" t="s">
        <v>2255</v>
      </c>
      <c r="B2156" s="78" t="s">
        <v>2940</v>
      </c>
      <c r="C2156" s="3">
        <v>3080</v>
      </c>
      <c r="D2156" s="75" t="s">
        <v>177</v>
      </c>
      <c r="E2156" s="103">
        <v>317.54000000000002</v>
      </c>
      <c r="F2156" s="103">
        <v>0</v>
      </c>
      <c r="G2156" s="103">
        <v>0</v>
      </c>
      <c r="H2156" s="103">
        <v>0</v>
      </c>
      <c r="I2156" s="103">
        <v>0</v>
      </c>
      <c r="J2156" s="133">
        <f t="shared" si="35"/>
        <v>317.54000000000002</v>
      </c>
      <c r="K2156" s="138" t="str">
        <f>IFERROR(VLOOKUP(C2156,'CEDARS School FRPL'!$C$4:$H$2392, 6, FALSE), "No")</f>
        <v>No</v>
      </c>
      <c r="L2156" s="97">
        <f>VLOOKUP($C2156,'CEDARS School FRPL'!$C$4:$G$2348,3,FALSE)</f>
        <v>0.18590000000000001</v>
      </c>
      <c r="N2156" s="170"/>
      <c r="O2156" s="139"/>
    </row>
    <row r="2157" spans="1:15">
      <c r="A2157" s="78" t="s">
        <v>2255</v>
      </c>
      <c r="B2157" s="78" t="s">
        <v>2940</v>
      </c>
      <c r="C2157" s="3">
        <v>4405</v>
      </c>
      <c r="D2157" s="75" t="s">
        <v>192</v>
      </c>
      <c r="E2157" s="103">
        <v>510</v>
      </c>
      <c r="F2157" s="103">
        <v>0</v>
      </c>
      <c r="G2157" s="103">
        <v>0</v>
      </c>
      <c r="H2157" s="103">
        <v>0</v>
      </c>
      <c r="I2157" s="103">
        <v>0</v>
      </c>
      <c r="J2157" s="133">
        <f t="shared" si="35"/>
        <v>510</v>
      </c>
      <c r="K2157" s="138" t="str">
        <f>IFERROR(VLOOKUP(C2157,'CEDARS School FRPL'!$C$4:$H$2392, 6, FALSE), "No")</f>
        <v>No</v>
      </c>
      <c r="L2157" s="97">
        <f>VLOOKUP($C2157,'CEDARS School FRPL'!$C$4:$G$2348,3,FALSE)</f>
        <v>0.27279999999999999</v>
      </c>
      <c r="N2157" s="170"/>
      <c r="O2157" s="139"/>
    </row>
    <row r="2158" spans="1:15">
      <c r="A2158" s="78" t="s">
        <v>2255</v>
      </c>
      <c r="B2158" s="78" t="s">
        <v>2940</v>
      </c>
      <c r="C2158" s="3">
        <v>3423</v>
      </c>
      <c r="D2158" s="75" t="s">
        <v>180</v>
      </c>
      <c r="E2158" s="103">
        <v>1082.1400000000001</v>
      </c>
      <c r="F2158" s="103">
        <v>0</v>
      </c>
      <c r="G2158" s="103">
        <v>81.94</v>
      </c>
      <c r="H2158" s="103">
        <v>0</v>
      </c>
      <c r="I2158" s="103">
        <v>0</v>
      </c>
      <c r="J2158" s="133">
        <f t="shared" si="35"/>
        <v>1164.0800000000002</v>
      </c>
      <c r="K2158" s="138" t="str">
        <f>IFERROR(VLOOKUP(C2158,'CEDARS School FRPL'!$C$4:$H$2392, 6, FALSE), "No")</f>
        <v>No</v>
      </c>
      <c r="L2158" s="97">
        <f>VLOOKUP($C2158,'CEDARS School FRPL'!$C$4:$G$2348,3,FALSE)</f>
        <v>0.25430000000000003</v>
      </c>
      <c r="N2158" s="170"/>
      <c r="O2158" s="139"/>
    </row>
    <row r="2159" spans="1:15">
      <c r="A2159" s="78" t="s">
        <v>2255</v>
      </c>
      <c r="B2159" s="78" t="s">
        <v>2940</v>
      </c>
      <c r="C2159" s="3">
        <v>4503</v>
      </c>
      <c r="D2159" s="75" t="s">
        <v>194</v>
      </c>
      <c r="E2159" s="103">
        <v>489.65</v>
      </c>
      <c r="F2159" s="103">
        <v>0</v>
      </c>
      <c r="G2159" s="103">
        <v>0</v>
      </c>
      <c r="H2159" s="103">
        <v>0</v>
      </c>
      <c r="I2159" s="103">
        <v>0</v>
      </c>
      <c r="J2159" s="133">
        <f t="shared" si="35"/>
        <v>489.65</v>
      </c>
      <c r="K2159" s="138" t="str">
        <f>IFERROR(VLOOKUP(C2159,'CEDARS School FRPL'!$C$4:$H$2392, 6, FALSE), "No")</f>
        <v>Yes</v>
      </c>
      <c r="L2159" s="97">
        <f>VLOOKUP($C2159,'CEDARS School FRPL'!$C$4:$G$2348,3,FALSE)</f>
        <v>0.70220000000000005</v>
      </c>
      <c r="N2159" s="170"/>
      <c r="O2159" s="139"/>
    </row>
    <row r="2160" spans="1:15">
      <c r="A2160" s="78" t="s">
        <v>2255</v>
      </c>
      <c r="B2160" s="78" t="s">
        <v>2940</v>
      </c>
      <c r="C2160" s="3">
        <v>3733</v>
      </c>
      <c r="D2160" s="75" t="s">
        <v>185</v>
      </c>
      <c r="E2160" s="103">
        <v>438.01</v>
      </c>
      <c r="F2160" s="103">
        <v>0</v>
      </c>
      <c r="G2160" s="103">
        <v>0</v>
      </c>
      <c r="H2160" s="103">
        <v>0</v>
      </c>
      <c r="I2160" s="103">
        <v>0</v>
      </c>
      <c r="J2160" s="133">
        <f t="shared" si="35"/>
        <v>438.01</v>
      </c>
      <c r="K2160" s="138" t="str">
        <f>IFERROR(VLOOKUP(C2160,'CEDARS School FRPL'!$C$4:$H$2392, 6, FALSE), "No")</f>
        <v>No</v>
      </c>
      <c r="L2160" s="97">
        <f>VLOOKUP($C2160,'CEDARS School FRPL'!$C$4:$G$2348,3,FALSE)</f>
        <v>0.40620000000000001</v>
      </c>
      <c r="N2160" s="170"/>
      <c r="O2160" s="139"/>
    </row>
    <row r="2161" spans="1:15">
      <c r="A2161" t="s">
        <v>2255</v>
      </c>
      <c r="B2161" s="78" t="s">
        <v>2940</v>
      </c>
      <c r="C2161" s="3">
        <v>2636</v>
      </c>
      <c r="D2161" s="75" t="s">
        <v>3228</v>
      </c>
      <c r="E2161" s="103">
        <v>0</v>
      </c>
      <c r="F2161" s="103">
        <v>0</v>
      </c>
      <c r="G2161" s="103">
        <v>0</v>
      </c>
      <c r="H2161" s="103">
        <v>0</v>
      </c>
      <c r="I2161" s="103">
        <v>0</v>
      </c>
      <c r="J2161" s="133">
        <f t="shared" si="35"/>
        <v>0</v>
      </c>
      <c r="K2161" s="138" t="str">
        <f>IFERROR(VLOOKUP(C2161,'CEDARS School FRPL'!$C$4:$H$2392, 6, FALSE), "No")</f>
        <v>No</v>
      </c>
      <c r="L2161" s="97">
        <f>VLOOKUP($C2161,'CEDARS School FRPL'!$C$4:$G$2348,3,FALSE)</f>
        <v>0.16669999999999999</v>
      </c>
      <c r="N2161" s="170"/>
      <c r="O2161" s="139"/>
    </row>
    <row r="2162" spans="1:15">
      <c r="A2162" s="78" t="s">
        <v>2255</v>
      </c>
      <c r="B2162" s="78" t="s">
        <v>2940</v>
      </c>
      <c r="C2162" s="3">
        <v>4075</v>
      </c>
      <c r="D2162" s="75" t="s">
        <v>191</v>
      </c>
      <c r="E2162" s="103">
        <v>597.80999999999995</v>
      </c>
      <c r="F2162" s="103">
        <v>0</v>
      </c>
      <c r="G2162" s="103">
        <v>0</v>
      </c>
      <c r="H2162" s="103">
        <v>0</v>
      </c>
      <c r="I2162" s="103">
        <v>0</v>
      </c>
      <c r="J2162" s="133">
        <f t="shared" si="35"/>
        <v>597.80999999999995</v>
      </c>
      <c r="K2162" s="138" t="str">
        <f>IFERROR(VLOOKUP(C2162,'CEDARS School FRPL'!$C$4:$H$2392, 6, FALSE), "No")</f>
        <v>No</v>
      </c>
      <c r="L2162" s="97">
        <f>VLOOKUP($C2162,'CEDARS School FRPL'!$C$4:$G$2348,3,FALSE)</f>
        <v>0.12839999999999999</v>
      </c>
      <c r="N2162" s="170"/>
      <c r="O2162" s="139"/>
    </row>
    <row r="2163" spans="1:15">
      <c r="A2163" s="78" t="s">
        <v>2255</v>
      </c>
      <c r="B2163" s="78" t="s">
        <v>2940</v>
      </c>
      <c r="C2163" s="3">
        <v>1574</v>
      </c>
      <c r="D2163" s="75" t="s">
        <v>163</v>
      </c>
      <c r="E2163" s="103">
        <v>62.81</v>
      </c>
      <c r="F2163" s="103">
        <v>0</v>
      </c>
      <c r="G2163" s="103">
        <v>0</v>
      </c>
      <c r="H2163" s="103">
        <v>0</v>
      </c>
      <c r="I2163" s="103">
        <v>0</v>
      </c>
      <c r="J2163" s="133">
        <f t="shared" si="35"/>
        <v>62.81</v>
      </c>
      <c r="K2163" s="138" t="str">
        <f>IFERROR(VLOOKUP(C2163,'CEDARS School FRPL'!$C$4:$H$2392, 6, FALSE), "No")</f>
        <v>Yes</v>
      </c>
      <c r="L2163" s="97">
        <f>VLOOKUP($C2163,'CEDARS School FRPL'!$C$4:$G$2348,3,FALSE)</f>
        <v>0.63500000000000001</v>
      </c>
      <c r="N2163" s="170"/>
      <c r="O2163" s="139"/>
    </row>
    <row r="2164" spans="1:15">
      <c r="A2164" s="78" t="s">
        <v>2255</v>
      </c>
      <c r="B2164" s="78" t="s">
        <v>2940</v>
      </c>
      <c r="C2164" s="3">
        <v>2179</v>
      </c>
      <c r="D2164" s="75" t="s">
        <v>166</v>
      </c>
      <c r="E2164" s="103">
        <v>1441.11</v>
      </c>
      <c r="F2164" s="103">
        <v>0</v>
      </c>
      <c r="G2164" s="103">
        <v>56.699999999999996</v>
      </c>
      <c r="H2164" s="103">
        <v>0</v>
      </c>
      <c r="I2164" s="103">
        <v>0</v>
      </c>
      <c r="J2164" s="133">
        <f t="shared" si="35"/>
        <v>1497.81</v>
      </c>
      <c r="K2164" s="138" t="str">
        <f>IFERROR(VLOOKUP(C2164,'CEDARS School FRPL'!$C$4:$H$2392, 6, FALSE), "No")</f>
        <v>Yes</v>
      </c>
      <c r="L2164" s="97">
        <f>VLOOKUP($C2164,'CEDARS School FRPL'!$C$4:$G$2348,3,FALSE)</f>
        <v>0.65990000000000004</v>
      </c>
      <c r="N2164" s="170"/>
      <c r="O2164" s="139"/>
    </row>
    <row r="2165" spans="1:15">
      <c r="A2165" s="78" t="s">
        <v>2255</v>
      </c>
      <c r="B2165" s="78" t="s">
        <v>2940</v>
      </c>
      <c r="C2165" s="3">
        <v>2637</v>
      </c>
      <c r="D2165" s="75" t="s">
        <v>168</v>
      </c>
      <c r="E2165" s="103">
        <v>197.86</v>
      </c>
      <c r="F2165" s="103">
        <v>0</v>
      </c>
      <c r="G2165" s="103">
        <v>0</v>
      </c>
      <c r="H2165" s="103">
        <v>0</v>
      </c>
      <c r="I2165" s="103">
        <v>0</v>
      </c>
      <c r="J2165" s="133">
        <f t="shared" si="35"/>
        <v>197.86</v>
      </c>
      <c r="K2165" s="138" t="str">
        <f>IFERROR(VLOOKUP(C2165,'CEDARS School FRPL'!$C$4:$H$2392, 6, FALSE), "No")</f>
        <v>Yes</v>
      </c>
      <c r="L2165" s="97">
        <f>VLOOKUP($C2165,'CEDARS School FRPL'!$C$4:$G$2348,3,FALSE)</f>
        <v>0.74099999999999999</v>
      </c>
      <c r="N2165" s="170"/>
      <c r="O2165" s="139"/>
    </row>
    <row r="2166" spans="1:15">
      <c r="A2166" s="78" t="s">
        <v>2255</v>
      </c>
      <c r="B2166" s="78" t="s">
        <v>2940</v>
      </c>
      <c r="C2166" s="3">
        <v>3902</v>
      </c>
      <c r="D2166" s="75" t="s">
        <v>188</v>
      </c>
      <c r="E2166" s="103">
        <v>730.86</v>
      </c>
      <c r="F2166" s="103">
        <v>0</v>
      </c>
      <c r="G2166" s="103">
        <v>0</v>
      </c>
      <c r="H2166" s="103">
        <v>0</v>
      </c>
      <c r="I2166" s="103">
        <v>0</v>
      </c>
      <c r="J2166" s="133">
        <f t="shared" si="35"/>
        <v>730.86</v>
      </c>
      <c r="K2166" s="138" t="str">
        <f>IFERROR(VLOOKUP(C2166,'CEDARS School FRPL'!$C$4:$H$2392, 6, FALSE), "No")</f>
        <v>Yes</v>
      </c>
      <c r="L2166" s="97">
        <f>VLOOKUP($C2166,'CEDARS School FRPL'!$C$4:$G$2348,3,FALSE)</f>
        <v>0.60370000000000001</v>
      </c>
      <c r="N2166" s="170"/>
      <c r="O2166" s="139"/>
    </row>
    <row r="2167" spans="1:15">
      <c r="A2167" s="78" t="s">
        <v>2255</v>
      </c>
      <c r="B2167" s="78" t="s">
        <v>2940</v>
      </c>
      <c r="C2167" s="3">
        <v>1738</v>
      </c>
      <c r="D2167" s="75" t="s">
        <v>165</v>
      </c>
      <c r="E2167" s="103">
        <v>43.89</v>
      </c>
      <c r="F2167" s="103">
        <v>0</v>
      </c>
      <c r="G2167" s="103">
        <v>0</v>
      </c>
      <c r="H2167" s="103">
        <v>0</v>
      </c>
      <c r="I2167" s="103">
        <v>0</v>
      </c>
      <c r="J2167" s="133">
        <f t="shared" si="35"/>
        <v>43.89</v>
      </c>
      <c r="K2167" s="138" t="str">
        <f>IFERROR(VLOOKUP(C2167,'CEDARS School FRPL'!$C$4:$H$2392, 6, FALSE), "No")</f>
        <v>Yes</v>
      </c>
      <c r="L2167" s="97">
        <f>VLOOKUP($C2167,'CEDARS School FRPL'!$C$4:$G$2348,3,FALSE)</f>
        <v>0.52400000000000002</v>
      </c>
      <c r="N2167" s="170"/>
      <c r="O2167" s="139"/>
    </row>
    <row r="2168" spans="1:15">
      <c r="A2168" s="78" t="s">
        <v>2255</v>
      </c>
      <c r="B2168" s="78" t="s">
        <v>2940</v>
      </c>
      <c r="C2168" s="3">
        <v>3424</v>
      </c>
      <c r="D2168" s="75" t="s">
        <v>181</v>
      </c>
      <c r="E2168" s="103">
        <v>339.71</v>
      </c>
      <c r="F2168" s="103">
        <v>0</v>
      </c>
      <c r="G2168" s="103">
        <v>0</v>
      </c>
      <c r="H2168" s="103">
        <v>0</v>
      </c>
      <c r="I2168" s="103">
        <v>0</v>
      </c>
      <c r="J2168" s="133">
        <f t="shared" si="35"/>
        <v>339.71</v>
      </c>
      <c r="K2168" s="138" t="str">
        <f>IFERROR(VLOOKUP(C2168,'CEDARS School FRPL'!$C$4:$H$2392, 6, FALSE), "No")</f>
        <v>Yes</v>
      </c>
      <c r="L2168" s="97">
        <f>VLOOKUP($C2168,'CEDARS School FRPL'!$C$4:$G$2348,3,FALSE)</f>
        <v>0.61050000000000004</v>
      </c>
      <c r="N2168" s="170"/>
      <c r="O2168" s="139"/>
    </row>
    <row r="2169" spans="1:15">
      <c r="A2169" s="78" t="s">
        <v>2255</v>
      </c>
      <c r="B2169" s="78" t="s">
        <v>2940</v>
      </c>
      <c r="C2169" s="3">
        <v>2643</v>
      </c>
      <c r="D2169" s="75" t="s">
        <v>169</v>
      </c>
      <c r="E2169" s="103">
        <v>499.57</v>
      </c>
      <c r="F2169" s="103">
        <v>0</v>
      </c>
      <c r="G2169" s="103">
        <v>0</v>
      </c>
      <c r="H2169" s="103">
        <v>0</v>
      </c>
      <c r="I2169" s="103">
        <v>0</v>
      </c>
      <c r="J2169" s="133">
        <f t="shared" si="35"/>
        <v>499.57</v>
      </c>
      <c r="K2169" s="138" t="str">
        <f>IFERROR(VLOOKUP(C2169,'CEDARS School FRPL'!$C$4:$H$2392, 6, FALSE), "No")</f>
        <v>Yes</v>
      </c>
      <c r="L2169" s="97">
        <f>VLOOKUP($C2169,'CEDARS School FRPL'!$C$4:$G$2348,3,FALSE)</f>
        <v>0.59279999999999999</v>
      </c>
      <c r="N2169" s="170"/>
      <c r="O2169" s="139"/>
    </row>
    <row r="2170" spans="1:15">
      <c r="A2170" s="78" t="s">
        <v>2255</v>
      </c>
      <c r="B2170" s="78" t="s">
        <v>2940</v>
      </c>
      <c r="C2170" s="3">
        <v>3735</v>
      </c>
      <c r="D2170" s="75" t="s">
        <v>187</v>
      </c>
      <c r="E2170" s="103">
        <v>477.71</v>
      </c>
      <c r="F2170" s="103">
        <v>12.43</v>
      </c>
      <c r="G2170" s="103">
        <v>0</v>
      </c>
      <c r="H2170" s="103">
        <v>0</v>
      </c>
      <c r="I2170" s="103">
        <v>0</v>
      </c>
      <c r="J2170" s="133">
        <f t="shared" si="35"/>
        <v>490.14</v>
      </c>
      <c r="K2170" s="138" t="str">
        <f>IFERROR(VLOOKUP(C2170,'CEDARS School FRPL'!$C$4:$H$2392, 6, FALSE), "No")</f>
        <v>Yes</v>
      </c>
      <c r="L2170" s="97">
        <f>VLOOKUP($C2170,'CEDARS School FRPL'!$C$4:$G$2348,3,FALSE)</f>
        <v>0.60550000000000004</v>
      </c>
      <c r="N2170" s="170"/>
      <c r="O2170" s="139"/>
    </row>
    <row r="2171" spans="1:15">
      <c r="A2171" s="78" t="s">
        <v>2255</v>
      </c>
      <c r="B2171" s="78" t="s">
        <v>2940</v>
      </c>
      <c r="C2171" s="3">
        <v>2690</v>
      </c>
      <c r="D2171" s="75" t="s">
        <v>171</v>
      </c>
      <c r="E2171" s="103">
        <v>366.56</v>
      </c>
      <c r="F2171" s="103">
        <v>15.14</v>
      </c>
      <c r="G2171" s="103">
        <v>0</v>
      </c>
      <c r="H2171" s="103">
        <v>0</v>
      </c>
      <c r="I2171" s="103">
        <v>0</v>
      </c>
      <c r="J2171" s="133">
        <f t="shared" si="35"/>
        <v>381.7</v>
      </c>
      <c r="K2171" s="138" t="str">
        <f>IFERROR(VLOOKUP(C2171,'CEDARS School FRPL'!$C$4:$H$2392, 6, FALSE), "No")</f>
        <v>Yes</v>
      </c>
      <c r="L2171" s="97">
        <f>VLOOKUP($C2171,'CEDARS School FRPL'!$C$4:$G$2348,3,FALSE)</f>
        <v>0.5615</v>
      </c>
      <c r="N2171" s="170"/>
      <c r="O2171" s="139"/>
    </row>
    <row r="2172" spans="1:15">
      <c r="A2172" s="78" t="s">
        <v>2255</v>
      </c>
      <c r="B2172" s="78" t="s">
        <v>2940</v>
      </c>
      <c r="C2172" s="3">
        <v>2610</v>
      </c>
      <c r="D2172" s="75" t="s">
        <v>167</v>
      </c>
      <c r="E2172" s="103">
        <v>248.36</v>
      </c>
      <c r="F2172" s="103">
        <v>0</v>
      </c>
      <c r="G2172" s="103">
        <v>0</v>
      </c>
      <c r="H2172" s="103">
        <v>0</v>
      </c>
      <c r="I2172" s="103">
        <v>0</v>
      </c>
      <c r="J2172" s="133">
        <f t="shared" si="35"/>
        <v>248.36</v>
      </c>
      <c r="K2172" s="138" t="str">
        <f>IFERROR(VLOOKUP(C2172,'CEDARS School FRPL'!$C$4:$H$2392, 6, FALSE), "No")</f>
        <v>Yes</v>
      </c>
      <c r="L2172" s="97">
        <f>VLOOKUP($C2172,'CEDARS School FRPL'!$C$4:$G$2348,3,FALSE)</f>
        <v>0.53190000000000004</v>
      </c>
      <c r="N2172" s="170"/>
      <c r="O2172" s="139"/>
    </row>
    <row r="2173" spans="1:15">
      <c r="A2173" s="78" t="s">
        <v>2255</v>
      </c>
      <c r="B2173" s="78" t="s">
        <v>2940</v>
      </c>
      <c r="C2173" s="3">
        <v>3081</v>
      </c>
      <c r="D2173" s="75" t="s">
        <v>178</v>
      </c>
      <c r="E2173" s="103">
        <v>1095.22</v>
      </c>
      <c r="F2173" s="103">
        <v>0</v>
      </c>
      <c r="G2173" s="103">
        <v>60.970000000000006</v>
      </c>
      <c r="H2173" s="103">
        <v>0</v>
      </c>
      <c r="I2173" s="103">
        <v>0</v>
      </c>
      <c r="J2173" s="133">
        <f t="shared" si="35"/>
        <v>1156.19</v>
      </c>
      <c r="K2173" s="138" t="str">
        <f>IFERROR(VLOOKUP(C2173,'CEDARS School FRPL'!$C$4:$H$2392, 6, FALSE), "No")</f>
        <v>Yes</v>
      </c>
      <c r="L2173" s="97">
        <f>VLOOKUP($C2173,'CEDARS School FRPL'!$C$4:$G$2348,3,FALSE)</f>
        <v>0.58340000000000003</v>
      </c>
      <c r="N2173" s="170"/>
      <c r="O2173" s="139"/>
    </row>
    <row r="2174" spans="1:15">
      <c r="A2174" s="78" t="s">
        <v>2255</v>
      </c>
      <c r="B2174" s="78" t="s">
        <v>2940</v>
      </c>
      <c r="C2174" s="3">
        <v>3543</v>
      </c>
      <c r="D2174" s="75" t="s">
        <v>182</v>
      </c>
      <c r="E2174" s="103">
        <v>540.04999999999995</v>
      </c>
      <c r="F2174" s="103">
        <v>0</v>
      </c>
      <c r="G2174" s="103">
        <v>0</v>
      </c>
      <c r="H2174" s="103">
        <v>0</v>
      </c>
      <c r="I2174" s="103">
        <v>0</v>
      </c>
      <c r="J2174" s="133">
        <f t="shared" si="35"/>
        <v>540.04999999999995</v>
      </c>
      <c r="K2174" s="138" t="str">
        <f>IFERROR(VLOOKUP(C2174,'CEDARS School FRPL'!$C$4:$H$2392, 6, FALSE), "No")</f>
        <v>Yes</v>
      </c>
      <c r="L2174" s="97">
        <f>VLOOKUP($C2174,'CEDARS School FRPL'!$C$4:$G$2348,3,FALSE)</f>
        <v>0.49909999999999999</v>
      </c>
      <c r="N2174" s="170"/>
      <c r="O2174" s="139"/>
    </row>
    <row r="2175" spans="1:15">
      <c r="A2175" s="78" t="s">
        <v>2255</v>
      </c>
      <c r="B2175" s="78" t="s">
        <v>2940</v>
      </c>
      <c r="C2175" s="3">
        <v>4591</v>
      </c>
      <c r="D2175" s="75" t="s">
        <v>196</v>
      </c>
      <c r="E2175" s="103">
        <v>755.68</v>
      </c>
      <c r="F2175" s="103">
        <v>0</v>
      </c>
      <c r="G2175" s="103">
        <v>0</v>
      </c>
      <c r="H2175" s="103">
        <v>0</v>
      </c>
      <c r="I2175" s="103">
        <v>0</v>
      </c>
      <c r="J2175" s="133">
        <f t="shared" si="35"/>
        <v>755.68</v>
      </c>
      <c r="K2175" s="138" t="str">
        <f>IFERROR(VLOOKUP(C2175,'CEDARS School FRPL'!$C$4:$H$2392, 6, FALSE), "No")</f>
        <v>No</v>
      </c>
      <c r="L2175" s="97">
        <f>VLOOKUP($C2175,'CEDARS School FRPL'!$C$4:$G$2348,3,FALSE)</f>
        <v>0.29799999999999999</v>
      </c>
      <c r="N2175" s="170"/>
      <c r="O2175" s="139"/>
    </row>
    <row r="2176" spans="1:15">
      <c r="A2176" s="78" t="s">
        <v>2255</v>
      </c>
      <c r="B2176" s="78" t="s">
        <v>2940</v>
      </c>
      <c r="C2176" s="3">
        <v>3017</v>
      </c>
      <c r="D2176" s="75" t="s">
        <v>176</v>
      </c>
      <c r="E2176" s="103">
        <v>325.81</v>
      </c>
      <c r="F2176" s="103">
        <v>0</v>
      </c>
      <c r="G2176" s="103">
        <v>0</v>
      </c>
      <c r="H2176" s="103">
        <v>0</v>
      </c>
      <c r="I2176" s="103">
        <v>0</v>
      </c>
      <c r="J2176" s="133">
        <f t="shared" si="35"/>
        <v>325.81</v>
      </c>
      <c r="K2176" s="138" t="str">
        <f>IFERROR(VLOOKUP(C2176,'CEDARS School FRPL'!$C$4:$H$2392, 6, FALSE), "No")</f>
        <v>No</v>
      </c>
      <c r="L2176" s="97">
        <f>VLOOKUP($C2176,'CEDARS School FRPL'!$C$4:$G$2348,3,FALSE)</f>
        <v>0.2762</v>
      </c>
      <c r="N2176" s="170"/>
      <c r="O2176" s="139"/>
    </row>
    <row r="2177" spans="1:15">
      <c r="A2177" s="78" t="s">
        <v>2255</v>
      </c>
      <c r="B2177" s="78" t="s">
        <v>2940</v>
      </c>
      <c r="C2177" s="3">
        <v>3932</v>
      </c>
      <c r="D2177" s="75" t="s">
        <v>189</v>
      </c>
      <c r="E2177" s="103">
        <v>79.02</v>
      </c>
      <c r="F2177" s="103">
        <v>0</v>
      </c>
      <c r="G2177" s="103">
        <v>2.41</v>
      </c>
      <c r="H2177" s="103">
        <v>0</v>
      </c>
      <c r="I2177" s="103">
        <v>0</v>
      </c>
      <c r="J2177" s="133">
        <f t="shared" si="35"/>
        <v>81.429999999999993</v>
      </c>
      <c r="K2177" s="138" t="str">
        <f>IFERROR(VLOOKUP(C2177,'CEDARS School FRPL'!$C$4:$H$2392, 6, FALSE), "No")</f>
        <v>Yes</v>
      </c>
      <c r="L2177" s="97">
        <f>VLOOKUP($C2177,'CEDARS School FRPL'!$C$4:$G$2348,3,FALSE)</f>
        <v>0.52980000000000005</v>
      </c>
      <c r="N2177" s="170"/>
      <c r="O2177" s="139"/>
    </row>
    <row r="2178" spans="1:15">
      <c r="A2178" s="78" t="s">
        <v>2255</v>
      </c>
      <c r="B2178" s="78" t="s">
        <v>2940</v>
      </c>
      <c r="C2178" s="3">
        <v>2318</v>
      </c>
      <c r="D2178" s="75" t="s">
        <v>50</v>
      </c>
      <c r="E2178" s="103">
        <v>307.45999999999998</v>
      </c>
      <c r="F2178" s="103">
        <v>0</v>
      </c>
      <c r="G2178" s="103">
        <v>0</v>
      </c>
      <c r="H2178" s="103">
        <v>0</v>
      </c>
      <c r="I2178" s="103">
        <v>0</v>
      </c>
      <c r="J2178" s="133">
        <f t="shared" si="35"/>
        <v>307.45999999999998</v>
      </c>
      <c r="K2178" s="138" t="str">
        <f>IFERROR(VLOOKUP(C2178,'CEDARS School FRPL'!$C$4:$H$2392, 6, FALSE), "No")</f>
        <v>Yes</v>
      </c>
      <c r="L2178" s="97">
        <f>VLOOKUP($C2178,'CEDARS School FRPL'!$C$4:$G$2348,3,FALSE)</f>
        <v>0.53180000000000005</v>
      </c>
      <c r="N2178" s="170"/>
      <c r="O2178" s="139"/>
    </row>
    <row r="2179" spans="1:15">
      <c r="A2179" s="78" t="s">
        <v>2255</v>
      </c>
      <c r="B2179" s="78" t="s">
        <v>2940</v>
      </c>
      <c r="C2179" s="3">
        <v>3734</v>
      </c>
      <c r="D2179" s="75" t="s">
        <v>186</v>
      </c>
      <c r="E2179" s="103">
        <v>431.43</v>
      </c>
      <c r="F2179" s="103">
        <v>0</v>
      </c>
      <c r="G2179" s="103">
        <v>0</v>
      </c>
      <c r="H2179" s="103">
        <v>0</v>
      </c>
      <c r="I2179" s="103">
        <v>0</v>
      </c>
      <c r="J2179" s="133">
        <f t="shared" si="35"/>
        <v>431.43</v>
      </c>
      <c r="K2179" s="138" t="str">
        <f>IFERROR(VLOOKUP(C2179,'CEDARS School FRPL'!$C$4:$H$2392, 6, FALSE), "No")</f>
        <v>Yes</v>
      </c>
      <c r="L2179" s="97">
        <f>VLOOKUP($C2179,'CEDARS School FRPL'!$C$4:$G$2348,3,FALSE)</f>
        <v>0.69089999999999996</v>
      </c>
      <c r="N2179" s="170"/>
      <c r="O2179" s="139"/>
    </row>
    <row r="2180" spans="1:15">
      <c r="A2180" s="78" t="s">
        <v>2255</v>
      </c>
      <c r="B2180" s="78" t="s">
        <v>2940</v>
      </c>
      <c r="C2180" s="3">
        <v>3146</v>
      </c>
      <c r="D2180" s="75" t="s">
        <v>179</v>
      </c>
      <c r="E2180" s="103">
        <v>854.09</v>
      </c>
      <c r="F2180" s="103">
        <v>0</v>
      </c>
      <c r="G2180" s="103">
        <v>0</v>
      </c>
      <c r="H2180" s="103">
        <v>0</v>
      </c>
      <c r="I2180" s="103">
        <v>0</v>
      </c>
      <c r="J2180" s="133">
        <f t="shared" ref="J2180:J2243" si="36">SUM(E2180:I2180)</f>
        <v>854.09</v>
      </c>
      <c r="K2180" s="138" t="str">
        <f>IFERROR(VLOOKUP(C2180,'CEDARS School FRPL'!$C$4:$H$2392, 6, FALSE), "No")</f>
        <v>Yes</v>
      </c>
      <c r="L2180" s="97">
        <f>VLOOKUP($C2180,'CEDARS School FRPL'!$C$4:$G$2348,3,FALSE)</f>
        <v>0.755</v>
      </c>
      <c r="N2180" s="170"/>
      <c r="O2180" s="139"/>
    </row>
    <row r="2181" spans="1:15">
      <c r="A2181" s="78" t="s">
        <v>2255</v>
      </c>
      <c r="B2181" s="78" t="s">
        <v>2940</v>
      </c>
      <c r="C2181" s="3">
        <v>2723</v>
      </c>
      <c r="D2181" s="75" t="s">
        <v>172</v>
      </c>
      <c r="E2181" s="103">
        <v>478.87</v>
      </c>
      <c r="F2181" s="103">
        <v>0</v>
      </c>
      <c r="G2181" s="103">
        <v>0</v>
      </c>
      <c r="H2181" s="103">
        <v>0</v>
      </c>
      <c r="I2181" s="103">
        <v>0</v>
      </c>
      <c r="J2181" s="133">
        <f t="shared" si="36"/>
        <v>478.87</v>
      </c>
      <c r="K2181" s="138" t="str">
        <f>IFERROR(VLOOKUP(C2181,'CEDARS School FRPL'!$C$4:$H$2392, 6, FALSE), "No")</f>
        <v>Yes</v>
      </c>
      <c r="L2181" s="97">
        <f>VLOOKUP($C2181,'CEDARS School FRPL'!$C$4:$G$2348,3,FALSE)</f>
        <v>0.50839999999999996</v>
      </c>
      <c r="N2181" s="170"/>
      <c r="O2181" s="139"/>
    </row>
    <row r="2182" spans="1:15">
      <c r="A2182" t="s">
        <v>2255</v>
      </c>
      <c r="B2182" s="78" t="s">
        <v>2940</v>
      </c>
      <c r="C2182" s="3">
        <v>5342</v>
      </c>
      <c r="D2182" s="75" t="s">
        <v>199</v>
      </c>
      <c r="E2182" s="103">
        <v>0</v>
      </c>
      <c r="F2182" s="103">
        <v>0</v>
      </c>
      <c r="G2182" s="103">
        <v>0</v>
      </c>
      <c r="H2182" s="103">
        <v>230.43</v>
      </c>
      <c r="I2182" s="103">
        <v>0</v>
      </c>
      <c r="J2182" s="133">
        <f t="shared" si="36"/>
        <v>230.43</v>
      </c>
      <c r="K2182" s="138" t="str">
        <f>IFERROR(VLOOKUP(C2182,'CEDARS School FRPL'!$C$4:$H$2392, 6, FALSE), "No")</f>
        <v>Yes</v>
      </c>
      <c r="L2182" s="97">
        <f>VLOOKUP($C2182,'CEDARS School FRPL'!$C$4:$G$2348,3,FALSE)</f>
        <v>0.65529999999999999</v>
      </c>
      <c r="N2182" s="170"/>
      <c r="O2182" s="139"/>
    </row>
    <row r="2183" spans="1:15">
      <c r="A2183" s="78" t="s">
        <v>2255</v>
      </c>
      <c r="B2183" s="78" t="s">
        <v>2940</v>
      </c>
      <c r="C2183" s="3">
        <v>2644</v>
      </c>
      <c r="D2183" s="75" t="s">
        <v>170</v>
      </c>
      <c r="E2183" s="103">
        <v>560.16</v>
      </c>
      <c r="F2183" s="103">
        <v>29.57</v>
      </c>
      <c r="G2183" s="103">
        <v>0</v>
      </c>
      <c r="H2183" s="103">
        <v>0</v>
      </c>
      <c r="I2183" s="103">
        <v>0</v>
      </c>
      <c r="J2183" s="133">
        <f t="shared" si="36"/>
        <v>589.73</v>
      </c>
      <c r="K2183" s="138" t="str">
        <f>IFERROR(VLOOKUP(C2183,'CEDARS School FRPL'!$C$4:$H$2392, 6, FALSE), "No")</f>
        <v>Yes</v>
      </c>
      <c r="L2183" s="97">
        <f>VLOOKUP($C2183,'CEDARS School FRPL'!$C$4:$G$2348,3,FALSE)</f>
        <v>0.65759999999999996</v>
      </c>
      <c r="N2183" s="170"/>
      <c r="O2183" s="139"/>
    </row>
    <row r="2184" spans="1:15">
      <c r="A2184" s="78" t="s">
        <v>2255</v>
      </c>
      <c r="B2184" s="78" t="s">
        <v>2940</v>
      </c>
      <c r="C2184" s="3">
        <v>4410</v>
      </c>
      <c r="D2184" s="75" t="s">
        <v>142</v>
      </c>
      <c r="E2184" s="103">
        <v>521.20000000000005</v>
      </c>
      <c r="F2184" s="103">
        <v>12.43</v>
      </c>
      <c r="G2184" s="103">
        <v>0</v>
      </c>
      <c r="H2184" s="103">
        <v>0</v>
      </c>
      <c r="I2184" s="103">
        <v>0</v>
      </c>
      <c r="J2184" s="133">
        <f t="shared" si="36"/>
        <v>533.63</v>
      </c>
      <c r="K2184" s="138" t="str">
        <f>IFERROR(VLOOKUP(C2184,'CEDARS School FRPL'!$C$4:$H$2392, 6, FALSE), "No")</f>
        <v>Yes</v>
      </c>
      <c r="L2184" s="97">
        <f>VLOOKUP($C2184,'CEDARS School FRPL'!$C$4:$G$2348,3,FALSE)</f>
        <v>0.7369</v>
      </c>
      <c r="N2184" s="170"/>
      <c r="O2184" s="139"/>
    </row>
    <row r="2185" spans="1:15">
      <c r="A2185" s="78" t="s">
        <v>2255</v>
      </c>
      <c r="B2185" s="78" t="s">
        <v>2940</v>
      </c>
      <c r="C2185" s="3">
        <v>5744</v>
      </c>
      <c r="D2185" s="75" t="s">
        <v>3283</v>
      </c>
      <c r="E2185" s="103">
        <v>101.57</v>
      </c>
      <c r="F2185" s="103">
        <v>12.86</v>
      </c>
      <c r="G2185" s="103">
        <v>0</v>
      </c>
      <c r="H2185" s="103">
        <v>0</v>
      </c>
      <c r="I2185" s="103">
        <v>0</v>
      </c>
      <c r="J2185" s="133">
        <f t="shared" si="36"/>
        <v>114.42999999999999</v>
      </c>
      <c r="K2185" s="138" t="str">
        <f>IFERROR(VLOOKUP(C2185,'CEDARS School FRPL'!$C$4:$H$2392, 6, FALSE), "No")</f>
        <v>No</v>
      </c>
      <c r="L2185" s="97">
        <f>VLOOKUP($C2185,'CEDARS School FRPL'!$C$4:$G$2348,3,FALSE)</f>
        <v>0.3725</v>
      </c>
      <c r="N2185" s="170"/>
      <c r="O2185" s="139"/>
    </row>
    <row r="2186" spans="1:15">
      <c r="A2186" s="78" t="s">
        <v>2255</v>
      </c>
      <c r="B2186" s="78" t="s">
        <v>2940</v>
      </c>
      <c r="C2186" s="3">
        <v>4034</v>
      </c>
      <c r="D2186" s="75" t="s">
        <v>190</v>
      </c>
      <c r="E2186" s="103">
        <v>373.73</v>
      </c>
      <c r="F2186" s="103">
        <v>30.09</v>
      </c>
      <c r="G2186" s="103">
        <v>0</v>
      </c>
      <c r="H2186" s="103">
        <v>0</v>
      </c>
      <c r="I2186" s="103">
        <v>0</v>
      </c>
      <c r="J2186" s="133">
        <f t="shared" si="36"/>
        <v>403.82</v>
      </c>
      <c r="K2186" s="138" t="str">
        <f>IFERROR(VLOOKUP(C2186,'CEDARS School FRPL'!$C$4:$H$2392, 6, FALSE), "No")</f>
        <v>No</v>
      </c>
      <c r="L2186" s="97">
        <f>VLOOKUP($C2186,'CEDARS School FRPL'!$C$4:$G$2348,3,FALSE)</f>
        <v>0.38030000000000003</v>
      </c>
      <c r="N2186" s="170"/>
      <c r="O2186" s="139"/>
    </row>
    <row r="2187" spans="1:15">
      <c r="A2187" s="78" t="s">
        <v>2255</v>
      </c>
      <c r="B2187" s="78" t="s">
        <v>2940</v>
      </c>
      <c r="C2187" s="3">
        <v>2964</v>
      </c>
      <c r="D2187" s="75" t="s">
        <v>174</v>
      </c>
      <c r="E2187" s="103">
        <v>406.46</v>
      </c>
      <c r="F2187" s="103">
        <v>0</v>
      </c>
      <c r="G2187" s="103">
        <v>0</v>
      </c>
      <c r="H2187" s="103">
        <v>0</v>
      </c>
      <c r="I2187" s="103">
        <v>0</v>
      </c>
      <c r="J2187" s="133">
        <f t="shared" si="36"/>
        <v>406.46</v>
      </c>
      <c r="K2187" s="138" t="str">
        <f>IFERROR(VLOOKUP(C2187,'CEDARS School FRPL'!$C$4:$H$2392, 6, FALSE), "No")</f>
        <v>No</v>
      </c>
      <c r="L2187" s="97">
        <f>VLOOKUP($C2187,'CEDARS School FRPL'!$C$4:$G$2348,3,FALSE)</f>
        <v>0.28010000000000002</v>
      </c>
      <c r="N2187" s="170"/>
      <c r="O2187" s="139"/>
    </row>
    <row r="2188" spans="1:15">
      <c r="A2188" s="78" t="s">
        <v>2255</v>
      </c>
      <c r="B2188" s="78" t="s">
        <v>2940</v>
      </c>
      <c r="C2188" s="3">
        <v>3016</v>
      </c>
      <c r="D2188" s="75" t="s">
        <v>175</v>
      </c>
      <c r="E2188" s="103">
        <v>630.65</v>
      </c>
      <c r="F2188" s="103">
        <v>0</v>
      </c>
      <c r="G2188" s="103">
        <v>0</v>
      </c>
      <c r="H2188" s="103">
        <v>0</v>
      </c>
      <c r="I2188" s="103">
        <v>0</v>
      </c>
      <c r="J2188" s="133">
        <f t="shared" si="36"/>
        <v>630.65</v>
      </c>
      <c r="K2188" s="138" t="str">
        <f>IFERROR(VLOOKUP(C2188,'CEDARS School FRPL'!$C$4:$H$2392, 6, FALSE), "No")</f>
        <v>Yes</v>
      </c>
      <c r="L2188" s="97">
        <f>VLOOKUP($C2188,'CEDARS School FRPL'!$C$4:$G$2348,3,FALSE)</f>
        <v>0.46439999999999998</v>
      </c>
      <c r="N2188" s="170"/>
      <c r="O2188" s="139"/>
    </row>
    <row r="2189" spans="1:15">
      <c r="A2189" s="78" t="s">
        <v>2255</v>
      </c>
      <c r="B2189" s="78" t="s">
        <v>2940</v>
      </c>
      <c r="C2189" s="3">
        <v>4504</v>
      </c>
      <c r="D2189" s="75" t="s">
        <v>195</v>
      </c>
      <c r="E2189" s="103">
        <v>1736.82</v>
      </c>
      <c r="F2189" s="103">
        <v>0</v>
      </c>
      <c r="G2189" s="103">
        <v>98.51</v>
      </c>
      <c r="H2189" s="103">
        <v>0</v>
      </c>
      <c r="I2189" s="103">
        <v>0</v>
      </c>
      <c r="J2189" s="133">
        <f t="shared" si="36"/>
        <v>1835.33</v>
      </c>
      <c r="K2189" s="138" t="str">
        <f>IFERROR(VLOOKUP(C2189,'CEDARS School FRPL'!$C$4:$H$2392, 6, FALSE), "No")</f>
        <v>No</v>
      </c>
      <c r="L2189" s="97">
        <f>VLOOKUP($C2189,'CEDARS School FRPL'!$C$4:$G$2348,3,FALSE)</f>
        <v>0.27539999999999998</v>
      </c>
      <c r="N2189" s="170"/>
      <c r="O2189" s="139"/>
    </row>
    <row r="2190" spans="1:15">
      <c r="A2190" s="78" t="s">
        <v>2255</v>
      </c>
      <c r="B2190" s="78" t="s">
        <v>2940</v>
      </c>
      <c r="C2190" s="3">
        <v>5713</v>
      </c>
      <c r="D2190" s="75" t="s">
        <v>3209</v>
      </c>
      <c r="E2190" s="103">
        <v>121.81</v>
      </c>
      <c r="F2190" s="103">
        <v>0</v>
      </c>
      <c r="G2190" s="103">
        <v>0</v>
      </c>
      <c r="H2190" s="103">
        <v>0</v>
      </c>
      <c r="I2190" s="103">
        <v>0</v>
      </c>
      <c r="J2190" s="133">
        <f t="shared" si="36"/>
        <v>121.81</v>
      </c>
      <c r="K2190" s="138" t="str">
        <f>IFERROR(VLOOKUP(C2190,'CEDARS School FRPL'!$C$4:$H$2392, 6, FALSE), "No")</f>
        <v>Yes</v>
      </c>
      <c r="L2190" s="97">
        <f>VLOOKUP($C2190,'CEDARS School FRPL'!$C$4:$G$2348,3,FALSE)</f>
        <v>0.72099999999999997</v>
      </c>
      <c r="M2190" s="97"/>
      <c r="N2190" s="170"/>
      <c r="O2190" s="139"/>
    </row>
    <row r="2191" spans="1:15">
      <c r="A2191" s="78" t="s">
        <v>2255</v>
      </c>
      <c r="B2191" s="78" t="s">
        <v>2940</v>
      </c>
      <c r="C2191" s="3">
        <v>3556</v>
      </c>
      <c r="D2191" s="75" t="s">
        <v>183</v>
      </c>
      <c r="E2191" s="103">
        <v>146.07</v>
      </c>
      <c r="F2191" s="103">
        <v>0</v>
      </c>
      <c r="G2191" s="103">
        <v>0</v>
      </c>
      <c r="H2191" s="103">
        <v>0</v>
      </c>
      <c r="I2191" s="103">
        <v>0</v>
      </c>
      <c r="J2191" s="133">
        <f t="shared" si="36"/>
        <v>146.07</v>
      </c>
      <c r="K2191" s="138" t="str">
        <f>IFERROR(VLOOKUP(C2191,'CEDARS School FRPL'!$C$4:$H$2392, 6, FALSE), "No")</f>
        <v>No</v>
      </c>
      <c r="L2191" s="97">
        <f>VLOOKUP($C2191,'CEDARS School FRPL'!$C$4:$G$2348,3,FALSE)</f>
        <v>0.44950000000000001</v>
      </c>
      <c r="N2191" s="170"/>
      <c r="O2191" s="139"/>
    </row>
    <row r="2192" spans="1:15">
      <c r="A2192" s="78" t="s">
        <v>2255</v>
      </c>
      <c r="B2192" s="78" t="s">
        <v>2940</v>
      </c>
      <c r="C2192" s="3">
        <v>5745</v>
      </c>
      <c r="D2192" s="75" t="s">
        <v>3284</v>
      </c>
      <c r="E2192" s="103">
        <v>277.14</v>
      </c>
      <c r="F2192" s="103">
        <v>0</v>
      </c>
      <c r="G2192" s="103">
        <v>0</v>
      </c>
      <c r="H2192" s="103">
        <v>0</v>
      </c>
      <c r="I2192" s="103">
        <v>0</v>
      </c>
      <c r="J2192" s="133">
        <f t="shared" si="36"/>
        <v>277.14</v>
      </c>
      <c r="K2192" s="138" t="str">
        <f>IFERROR(VLOOKUP(C2192,'CEDARS School FRPL'!$C$4:$H$2392, 6, FALSE), "No")</f>
        <v>No</v>
      </c>
      <c r="L2192" s="97">
        <f>VLOOKUP($C2192,'CEDARS School FRPL'!$C$4:$G$2348,3,FALSE)</f>
        <v>0.2878</v>
      </c>
      <c r="N2192" s="170"/>
      <c r="O2192" s="139"/>
    </row>
    <row r="2193" spans="1:15">
      <c r="A2193" t="s">
        <v>2255</v>
      </c>
      <c r="B2193" s="78" t="s">
        <v>2940</v>
      </c>
      <c r="C2193" s="3">
        <v>5716</v>
      </c>
      <c r="D2193" s="75" t="s">
        <v>3210</v>
      </c>
      <c r="E2193" s="103">
        <v>0</v>
      </c>
      <c r="F2193" s="103">
        <v>0</v>
      </c>
      <c r="G2193" s="103">
        <v>0</v>
      </c>
      <c r="H2193" s="103">
        <v>0</v>
      </c>
      <c r="I2193" s="103">
        <v>0</v>
      </c>
      <c r="J2193" s="133">
        <f t="shared" si="36"/>
        <v>0</v>
      </c>
      <c r="K2193" s="138" t="str">
        <f>IFERROR(VLOOKUP(C2193,'CEDARS School FRPL'!$C$4:$H$2392, 6, FALSE), "No")</f>
        <v>No</v>
      </c>
      <c r="L2193" s="97">
        <f>VLOOKUP($C2193,'CEDARS School FRPL'!$C$4:$G$2348,3,FALSE)</f>
        <v>0.36370000000000002</v>
      </c>
      <c r="N2193" s="170"/>
      <c r="O2193" s="139"/>
    </row>
    <row r="2194" spans="1:15">
      <c r="A2194" s="78" t="s">
        <v>2255</v>
      </c>
      <c r="B2194" s="78" t="s">
        <v>2940</v>
      </c>
      <c r="C2194" s="3">
        <v>5271</v>
      </c>
      <c r="D2194" s="75" t="s">
        <v>198</v>
      </c>
      <c r="E2194" s="103">
        <v>532.57000000000005</v>
      </c>
      <c r="F2194" s="103">
        <v>0</v>
      </c>
      <c r="G2194" s="103">
        <v>68.91</v>
      </c>
      <c r="H2194" s="103">
        <v>0</v>
      </c>
      <c r="I2194" s="103">
        <v>0</v>
      </c>
      <c r="J2194" s="133">
        <f t="shared" si="36"/>
        <v>601.48</v>
      </c>
      <c r="K2194" s="138" t="str">
        <f>IFERROR(VLOOKUP(C2194,'CEDARS School FRPL'!$C$4:$H$2392, 6, FALSE), "No")</f>
        <v>No</v>
      </c>
      <c r="L2194" s="97">
        <f>VLOOKUP($C2194,'CEDARS School FRPL'!$C$4:$G$2348,3,FALSE)</f>
        <v>0.318</v>
      </c>
      <c r="N2194" s="170"/>
      <c r="O2194" s="139"/>
    </row>
    <row r="2195" spans="1:15">
      <c r="A2195" s="78" t="s">
        <v>2255</v>
      </c>
      <c r="B2195" s="78" t="s">
        <v>2940</v>
      </c>
      <c r="C2195" s="3">
        <v>1689</v>
      </c>
      <c r="D2195" s="75" t="s">
        <v>164</v>
      </c>
      <c r="E2195" s="103">
        <v>785.74</v>
      </c>
      <c r="F2195" s="103">
        <v>0</v>
      </c>
      <c r="G2195" s="103">
        <v>6.79</v>
      </c>
      <c r="H2195" s="103">
        <v>0</v>
      </c>
      <c r="I2195" s="103">
        <v>0</v>
      </c>
      <c r="J2195" s="133">
        <f t="shared" si="36"/>
        <v>792.53</v>
      </c>
      <c r="K2195" s="138" t="str">
        <f>IFERROR(VLOOKUP(C2195,'CEDARS School FRPL'!$C$4:$H$2392, 6, FALSE), "No")</f>
        <v>No</v>
      </c>
      <c r="L2195" s="97">
        <f>VLOOKUP($C2195,'CEDARS School FRPL'!$C$4:$G$2348,3,FALSE)</f>
        <v>0.2417</v>
      </c>
      <c r="N2195" s="170"/>
      <c r="O2195" s="139"/>
    </row>
    <row r="2196" spans="1:15">
      <c r="A2196" s="78" t="s">
        <v>2255</v>
      </c>
      <c r="B2196" s="78" t="s">
        <v>2940</v>
      </c>
      <c r="C2196" s="3">
        <v>5149</v>
      </c>
      <c r="D2196" s="75" t="s">
        <v>197</v>
      </c>
      <c r="E2196" s="103">
        <v>339.75</v>
      </c>
      <c r="F2196" s="103">
        <v>0</v>
      </c>
      <c r="G2196" s="103">
        <v>0</v>
      </c>
      <c r="H2196" s="103">
        <v>0</v>
      </c>
      <c r="I2196" s="103">
        <v>0</v>
      </c>
      <c r="J2196" s="133">
        <f t="shared" si="36"/>
        <v>339.75</v>
      </c>
      <c r="K2196" s="138" t="str">
        <f>IFERROR(VLOOKUP(C2196,'CEDARS School FRPL'!$C$4:$H$2392, 6, FALSE), "No")</f>
        <v>Yes</v>
      </c>
      <c r="L2196" s="97">
        <f>VLOOKUP($C2196,'CEDARS School FRPL'!$C$4:$G$2348,3,FALSE)</f>
        <v>0.56910000000000005</v>
      </c>
      <c r="N2196" s="170"/>
      <c r="O2196" s="139"/>
    </row>
    <row r="2197" spans="1:15">
      <c r="A2197" s="78" t="s">
        <v>2255</v>
      </c>
      <c r="B2197" s="78" t="s">
        <v>2940</v>
      </c>
      <c r="C2197" s="3">
        <v>2828</v>
      </c>
      <c r="D2197" s="75" t="s">
        <v>173</v>
      </c>
      <c r="E2197" s="103">
        <v>669.71</v>
      </c>
      <c r="F2197" s="103">
        <v>0</v>
      </c>
      <c r="G2197" s="103">
        <v>0</v>
      </c>
      <c r="H2197" s="103">
        <v>0</v>
      </c>
      <c r="I2197" s="103">
        <v>0</v>
      </c>
      <c r="J2197" s="133">
        <f t="shared" si="36"/>
        <v>669.71</v>
      </c>
      <c r="K2197" s="138" t="str">
        <f>IFERROR(VLOOKUP(C2197,'CEDARS School FRPL'!$C$4:$H$2392, 6, FALSE), "No")</f>
        <v>Yes</v>
      </c>
      <c r="L2197" s="97">
        <f>VLOOKUP($C2197,'CEDARS School FRPL'!$C$4:$G$2348,3,FALSE)</f>
        <v>0.52410000000000001</v>
      </c>
      <c r="N2197" s="170"/>
      <c r="O2197" s="139"/>
    </row>
    <row r="2198" spans="1:15">
      <c r="A2198" s="78" t="s">
        <v>2255</v>
      </c>
      <c r="B2198" s="78" t="s">
        <v>2940</v>
      </c>
      <c r="C2198" s="3">
        <v>3565</v>
      </c>
      <c r="D2198" s="75" t="s">
        <v>184</v>
      </c>
      <c r="E2198" s="103">
        <v>214.14</v>
      </c>
      <c r="F2198" s="103">
        <v>27.93</v>
      </c>
      <c r="G2198" s="103">
        <v>0</v>
      </c>
      <c r="H2198" s="103">
        <v>0</v>
      </c>
      <c r="I2198" s="103">
        <v>0</v>
      </c>
      <c r="J2198" s="133">
        <f t="shared" si="36"/>
        <v>242.07</v>
      </c>
      <c r="K2198" s="138" t="str">
        <f>IFERROR(VLOOKUP(C2198,'CEDARS School FRPL'!$C$4:$H$2392, 6, FALSE), "No")</f>
        <v>Yes</v>
      </c>
      <c r="L2198" s="97">
        <f>VLOOKUP($C2198,'CEDARS School FRPL'!$C$4:$G$2348,3,FALSE)</f>
        <v>0.72809999999999997</v>
      </c>
      <c r="N2198" s="170"/>
      <c r="O2198" s="139"/>
    </row>
    <row r="2199" spans="1:15">
      <c r="A2199" s="78" t="s">
        <v>2324</v>
      </c>
      <c r="B2199" s="78" t="s">
        <v>2941</v>
      </c>
      <c r="C2199" s="3">
        <v>4468</v>
      </c>
      <c r="D2199" s="75" t="s">
        <v>730</v>
      </c>
      <c r="E2199" s="103">
        <v>446.25</v>
      </c>
      <c r="F2199" s="103">
        <v>0</v>
      </c>
      <c r="G2199" s="103">
        <v>0</v>
      </c>
      <c r="H2199" s="103">
        <v>0</v>
      </c>
      <c r="I2199" s="103">
        <v>0</v>
      </c>
      <c r="J2199" s="133">
        <f t="shared" si="36"/>
        <v>446.25</v>
      </c>
      <c r="K2199" s="138" t="str">
        <f>IFERROR(VLOOKUP(C2199,'CEDARS School FRPL'!$C$4:$H$2392, 6, FALSE), "No")</f>
        <v>No</v>
      </c>
      <c r="L2199" s="97">
        <f>VLOOKUP($C2199,'CEDARS School FRPL'!$C$4:$G$2348,3,FALSE)</f>
        <v>0.26879999999999998</v>
      </c>
      <c r="N2199" s="170"/>
      <c r="O2199" s="139"/>
    </row>
    <row r="2200" spans="1:15">
      <c r="A2200" s="78" t="s">
        <v>2324</v>
      </c>
      <c r="B2200" s="78" t="s">
        <v>2941</v>
      </c>
      <c r="C2200" s="3">
        <v>1822</v>
      </c>
      <c r="D2200" s="75" t="s">
        <v>726</v>
      </c>
      <c r="E2200" s="103">
        <v>70.22</v>
      </c>
      <c r="F2200" s="103">
        <v>0</v>
      </c>
      <c r="G2200" s="103">
        <v>0</v>
      </c>
      <c r="H2200" s="103">
        <v>0</v>
      </c>
      <c r="I2200" s="103">
        <v>0</v>
      </c>
      <c r="J2200" s="133">
        <f t="shared" si="36"/>
        <v>70.22</v>
      </c>
      <c r="K2200" s="138" t="str">
        <f>IFERROR(VLOOKUP(C2200,'CEDARS School FRPL'!$C$4:$H$2392, 6, FALSE), "No")</f>
        <v>No</v>
      </c>
      <c r="L2200" s="97">
        <f>VLOOKUP($C2200,'CEDARS School FRPL'!$C$4:$G$2348,3,FALSE)</f>
        <v>0.22900000000000001</v>
      </c>
      <c r="N2200" s="170"/>
      <c r="O2200" s="139"/>
    </row>
    <row r="2201" spans="1:15">
      <c r="A2201" s="78" t="s">
        <v>2324</v>
      </c>
      <c r="B2201" s="78" t="s">
        <v>2941</v>
      </c>
      <c r="C2201" s="3">
        <v>3667</v>
      </c>
      <c r="D2201" s="75" t="s">
        <v>729</v>
      </c>
      <c r="E2201" s="103">
        <v>353.49</v>
      </c>
      <c r="F2201" s="103">
        <v>0</v>
      </c>
      <c r="G2201" s="103">
        <v>0</v>
      </c>
      <c r="H2201" s="103">
        <v>0</v>
      </c>
      <c r="I2201" s="103">
        <v>0</v>
      </c>
      <c r="J2201" s="133">
        <f t="shared" si="36"/>
        <v>353.49</v>
      </c>
      <c r="K2201" s="138" t="str">
        <f>IFERROR(VLOOKUP(C2201,'CEDARS School FRPL'!$C$4:$H$2392, 6, FALSE), "No")</f>
        <v>No</v>
      </c>
      <c r="L2201" s="97">
        <f>VLOOKUP($C2201,'CEDARS School FRPL'!$C$4:$G$2348,3,FALSE)</f>
        <v>0.23749999999999999</v>
      </c>
      <c r="N2201" s="170"/>
      <c r="O2201" s="139"/>
    </row>
    <row r="2202" spans="1:15">
      <c r="A2202" s="78" t="s">
        <v>2324</v>
      </c>
      <c r="B2202" s="78" t="s">
        <v>2941</v>
      </c>
      <c r="C2202" s="3">
        <v>1938</v>
      </c>
      <c r="D2202" s="75" t="s">
        <v>727</v>
      </c>
      <c r="E2202" s="103">
        <v>45.74</v>
      </c>
      <c r="F2202" s="103">
        <v>0</v>
      </c>
      <c r="G2202" s="103">
        <v>3.63</v>
      </c>
      <c r="H2202" s="103">
        <v>0</v>
      </c>
      <c r="I2202" s="103">
        <v>0</v>
      </c>
      <c r="J2202" s="133">
        <f t="shared" si="36"/>
        <v>49.370000000000005</v>
      </c>
      <c r="K2202" s="138" t="str">
        <f>IFERROR(VLOOKUP(C2202,'CEDARS School FRPL'!$C$4:$H$2392, 6, FALSE), "No")</f>
        <v>Yes</v>
      </c>
      <c r="L2202" s="97">
        <f>VLOOKUP($C2202,'CEDARS School FRPL'!$C$4:$G$2348,3,FALSE)</f>
        <v>0.50019999999999998</v>
      </c>
      <c r="N2202" s="170"/>
      <c r="O2202" s="139"/>
    </row>
    <row r="2203" spans="1:15">
      <c r="A2203" s="78" t="s">
        <v>2324</v>
      </c>
      <c r="B2203" s="78" t="s">
        <v>2941</v>
      </c>
      <c r="C2203" s="3">
        <v>2419</v>
      </c>
      <c r="D2203" s="75" t="s">
        <v>728</v>
      </c>
      <c r="E2203" s="103">
        <v>492.25</v>
      </c>
      <c r="F2203" s="103">
        <v>0</v>
      </c>
      <c r="G2203" s="103">
        <v>19.14</v>
      </c>
      <c r="H2203" s="103">
        <v>0</v>
      </c>
      <c r="I2203" s="103">
        <v>0</v>
      </c>
      <c r="J2203" s="133">
        <f t="shared" si="36"/>
        <v>511.39</v>
      </c>
      <c r="K2203" s="138" t="str">
        <f>IFERROR(VLOOKUP(C2203,'CEDARS School FRPL'!$C$4:$H$2392, 6, FALSE), "No")</f>
        <v>No</v>
      </c>
      <c r="L2203" s="97">
        <f>VLOOKUP($C2203,'CEDARS School FRPL'!$C$4:$G$2348,3,FALSE)</f>
        <v>0.23069999999999999</v>
      </c>
      <c r="N2203" s="170"/>
      <c r="O2203" s="139"/>
    </row>
    <row r="2204" spans="1:15">
      <c r="A2204" s="75" t="s">
        <v>2583</v>
      </c>
      <c r="B2204" s="78" t="s">
        <v>3007</v>
      </c>
      <c r="C2204" s="3">
        <v>5496</v>
      </c>
      <c r="D2204" s="75" t="s">
        <v>1968</v>
      </c>
      <c r="E2204" s="103">
        <v>131.71</v>
      </c>
      <c r="F2204" s="103">
        <v>0</v>
      </c>
      <c r="G2204" s="103">
        <v>0</v>
      </c>
      <c r="H2204" s="103">
        <v>0</v>
      </c>
      <c r="I2204" s="103">
        <v>0</v>
      </c>
      <c r="J2204" s="133">
        <f t="shared" si="36"/>
        <v>131.71</v>
      </c>
      <c r="K2204" s="138" t="str">
        <f>IFERROR(VLOOKUP(C2204,'CEDARS School FRPL'!$C$4:$H$2392, 6, FALSE), "No")</f>
        <v>Yes</v>
      </c>
      <c r="L2204" s="97">
        <f>VLOOKUP($C2204,'CEDARS School FRPL'!$C$4:$G$2348,3,FALSE)</f>
        <v>0.94030000000000002</v>
      </c>
      <c r="N2204" s="170"/>
      <c r="O2204" s="139"/>
    </row>
    <row r="2205" spans="1:15">
      <c r="A2205" s="78" t="s">
        <v>2489</v>
      </c>
      <c r="B2205" s="78" t="s">
        <v>2942</v>
      </c>
      <c r="C2205" s="3">
        <v>2893</v>
      </c>
      <c r="D2205" s="75" t="s">
        <v>2010</v>
      </c>
      <c r="E2205" s="103">
        <v>262.45</v>
      </c>
      <c r="F2205" s="103">
        <v>0</v>
      </c>
      <c r="G2205" s="103">
        <v>0</v>
      </c>
      <c r="H2205" s="103">
        <v>0</v>
      </c>
      <c r="I2205" s="103">
        <v>0</v>
      </c>
      <c r="J2205" s="133">
        <f t="shared" si="36"/>
        <v>262.45</v>
      </c>
      <c r="K2205" s="138" t="str">
        <f>IFERROR(VLOOKUP(C2205,'CEDARS School FRPL'!$C$4:$H$2392, 6, FALSE), "No")</f>
        <v>Yes</v>
      </c>
      <c r="L2205" s="97">
        <f>VLOOKUP($C2205,'CEDARS School FRPL'!$C$4:$G$2348,3,FALSE)</f>
        <v>0.57169999999999999</v>
      </c>
      <c r="N2205" s="170"/>
      <c r="O2205" s="139"/>
    </row>
    <row r="2206" spans="1:15">
      <c r="A2206" s="78" t="s">
        <v>2489</v>
      </c>
      <c r="B2206" s="78" t="s">
        <v>2942</v>
      </c>
      <c r="C2206" s="3">
        <v>3467</v>
      </c>
      <c r="D2206" s="75" t="s">
        <v>2011</v>
      </c>
      <c r="E2206" s="103">
        <v>139.32</v>
      </c>
      <c r="F2206" s="103">
        <v>0</v>
      </c>
      <c r="G2206" s="103">
        <v>6.79</v>
      </c>
      <c r="H2206" s="103">
        <v>0</v>
      </c>
      <c r="I2206" s="103">
        <v>0</v>
      </c>
      <c r="J2206" s="133">
        <f t="shared" si="36"/>
        <v>146.10999999999999</v>
      </c>
      <c r="K2206" s="138" t="str">
        <f>IFERROR(VLOOKUP(C2206,'CEDARS School FRPL'!$C$4:$H$2392, 6, FALSE), "No")</f>
        <v>Yes</v>
      </c>
      <c r="L2206" s="97">
        <f>VLOOKUP($C2206,'CEDARS School FRPL'!$C$4:$G$2348,3,FALSE)</f>
        <v>0.56850000000000001</v>
      </c>
      <c r="N2206" s="170"/>
      <c r="O2206" s="139"/>
    </row>
    <row r="2207" spans="1:15">
      <c r="A2207" s="78" t="s">
        <v>2288</v>
      </c>
      <c r="B2207" s="78" t="s">
        <v>2943</v>
      </c>
      <c r="C2207" s="3">
        <v>3152</v>
      </c>
      <c r="D2207" s="75" t="s">
        <v>407</v>
      </c>
      <c r="E2207" s="103">
        <v>339.86</v>
      </c>
      <c r="F2207" s="103">
        <v>0</v>
      </c>
      <c r="G2207" s="103">
        <v>0</v>
      </c>
      <c r="H2207" s="103">
        <v>0</v>
      </c>
      <c r="I2207" s="103">
        <v>0</v>
      </c>
      <c r="J2207" s="133">
        <f t="shared" si="36"/>
        <v>339.86</v>
      </c>
      <c r="K2207" s="138" t="str">
        <f>IFERROR(VLOOKUP(C2207,'CEDARS School FRPL'!$C$4:$H$2392, 6, FALSE), "No")</f>
        <v>Yes</v>
      </c>
      <c r="L2207" s="97">
        <f>VLOOKUP($C2207,'CEDARS School FRPL'!$C$4:$G$2348,3,FALSE)</f>
        <v>0.93259999999999998</v>
      </c>
      <c r="N2207" s="170"/>
      <c r="O2207" s="139"/>
    </row>
    <row r="2208" spans="1:15">
      <c r="A2208" s="78" t="s">
        <v>2288</v>
      </c>
      <c r="B2208" s="78" t="s">
        <v>2943</v>
      </c>
      <c r="C2208" s="3">
        <v>4222</v>
      </c>
      <c r="D2208" s="75" t="s">
        <v>408</v>
      </c>
      <c r="E2208" s="103">
        <v>239.43</v>
      </c>
      <c r="F2208" s="103">
        <v>0</v>
      </c>
      <c r="G2208" s="103">
        <v>0</v>
      </c>
      <c r="H2208" s="103">
        <v>0</v>
      </c>
      <c r="I2208" s="103">
        <v>0</v>
      </c>
      <c r="J2208" s="133">
        <f t="shared" si="36"/>
        <v>239.43</v>
      </c>
      <c r="K2208" s="138" t="str">
        <f>IFERROR(VLOOKUP(C2208,'CEDARS School FRPL'!$C$4:$H$2392, 6, FALSE), "No")</f>
        <v>Yes</v>
      </c>
      <c r="L2208" s="97">
        <f>VLOOKUP($C2208,'CEDARS School FRPL'!$C$4:$G$2348,3,FALSE)</f>
        <v>0.9345</v>
      </c>
      <c r="N2208" s="170"/>
      <c r="O2208" s="139"/>
    </row>
    <row r="2209" spans="1:15">
      <c r="A2209" s="78" t="s">
        <v>2288</v>
      </c>
      <c r="B2209" s="78" t="s">
        <v>2943</v>
      </c>
      <c r="C2209" s="3">
        <v>4490</v>
      </c>
      <c r="D2209" s="75" t="s">
        <v>410</v>
      </c>
      <c r="E2209" s="103">
        <v>336.14</v>
      </c>
      <c r="F2209" s="103">
        <v>33.14</v>
      </c>
      <c r="G2209" s="103">
        <v>0</v>
      </c>
      <c r="H2209" s="103">
        <v>0</v>
      </c>
      <c r="I2209" s="103">
        <v>0</v>
      </c>
      <c r="J2209" s="133">
        <f t="shared" si="36"/>
        <v>369.28</v>
      </c>
      <c r="K2209" s="138" t="str">
        <f>IFERROR(VLOOKUP(C2209,'CEDARS School FRPL'!$C$4:$H$2392, 6, FALSE), "No")</f>
        <v>Yes</v>
      </c>
      <c r="L2209" s="97">
        <f>VLOOKUP($C2209,'CEDARS School FRPL'!$C$4:$G$2348,3,FALSE)</f>
        <v>0.93989999999999996</v>
      </c>
      <c r="N2209" s="170"/>
      <c r="O2209" s="139"/>
    </row>
    <row r="2210" spans="1:15">
      <c r="A2210" s="78" t="s">
        <v>2288</v>
      </c>
      <c r="B2210" s="78" t="s">
        <v>2943</v>
      </c>
      <c r="C2210" s="3">
        <v>1835</v>
      </c>
      <c r="D2210" s="75" t="s">
        <v>406</v>
      </c>
      <c r="E2210" s="103">
        <v>35.92</v>
      </c>
      <c r="F2210" s="103">
        <v>0</v>
      </c>
      <c r="G2210" s="103">
        <v>0</v>
      </c>
      <c r="H2210" s="103">
        <v>1.57</v>
      </c>
      <c r="I2210" s="103">
        <v>0</v>
      </c>
      <c r="J2210" s="133">
        <f t="shared" si="36"/>
        <v>37.49</v>
      </c>
      <c r="K2210" s="138" t="str">
        <f>IFERROR(VLOOKUP(C2210,'CEDARS School FRPL'!$C$4:$H$2392, 6, FALSE), "No")</f>
        <v>Yes</v>
      </c>
      <c r="L2210" s="97">
        <f>VLOOKUP($C2210,'CEDARS School FRPL'!$C$4:$G$2348,3,FALSE)</f>
        <v>0.96079999999999999</v>
      </c>
      <c r="N2210" s="170"/>
      <c r="O2210" s="139"/>
    </row>
    <row r="2211" spans="1:15">
      <c r="A2211" s="75" t="s">
        <v>2288</v>
      </c>
      <c r="B2211" s="78" t="s">
        <v>2943</v>
      </c>
      <c r="C2211" s="3">
        <v>4254</v>
      </c>
      <c r="D2211" s="75" t="s">
        <v>409</v>
      </c>
      <c r="E2211" s="103">
        <v>717.73</v>
      </c>
      <c r="F2211" s="103">
        <v>0</v>
      </c>
      <c r="G2211" s="103">
        <v>39</v>
      </c>
      <c r="H2211" s="103">
        <v>0</v>
      </c>
      <c r="I2211" s="103">
        <v>0</v>
      </c>
      <c r="J2211" s="133">
        <f t="shared" si="36"/>
        <v>756.73</v>
      </c>
      <c r="K2211" s="138" t="str">
        <f>IFERROR(VLOOKUP(C2211,'CEDARS School FRPL'!$C$4:$H$2392, 6, FALSE), "No")</f>
        <v>Yes</v>
      </c>
      <c r="L2211" s="97">
        <f>VLOOKUP($C2211,'CEDARS School FRPL'!$C$4:$G$2348,3,FALSE)</f>
        <v>0.96279999999999999</v>
      </c>
      <c r="N2211" s="170"/>
      <c r="O2211" s="139"/>
    </row>
    <row r="2212" spans="1:15">
      <c r="A2212" s="78" t="s">
        <v>2288</v>
      </c>
      <c r="B2212" s="78" t="s">
        <v>2943</v>
      </c>
      <c r="C2212" s="3">
        <v>5144</v>
      </c>
      <c r="D2212" s="75" t="s">
        <v>411</v>
      </c>
      <c r="E2212" s="103">
        <v>597.36</v>
      </c>
      <c r="F2212" s="103">
        <v>0</v>
      </c>
      <c r="G2212" s="103">
        <v>0</v>
      </c>
      <c r="H2212" s="103">
        <v>0</v>
      </c>
      <c r="I2212" s="103">
        <v>0</v>
      </c>
      <c r="J2212" s="133">
        <f t="shared" si="36"/>
        <v>597.36</v>
      </c>
      <c r="K2212" s="138" t="str">
        <f>IFERROR(VLOOKUP(C2212,'CEDARS School FRPL'!$C$4:$H$2392, 6, FALSE), "No")</f>
        <v>Yes</v>
      </c>
      <c r="L2212" s="97">
        <f>VLOOKUP($C2212,'CEDARS School FRPL'!$C$4:$G$2348,3,FALSE)</f>
        <v>0.95740000000000003</v>
      </c>
      <c r="N2212" s="170"/>
      <c r="O2212" s="139"/>
    </row>
    <row r="2213" spans="1:15">
      <c r="A2213" s="78" t="s">
        <v>2495</v>
      </c>
      <c r="B2213" s="78" t="s">
        <v>2944</v>
      </c>
      <c r="C2213" s="3">
        <v>2174</v>
      </c>
      <c r="D2213" s="75" t="s">
        <v>2031</v>
      </c>
      <c r="E2213" s="103">
        <v>65.709999999999994</v>
      </c>
      <c r="F2213" s="103">
        <v>0</v>
      </c>
      <c r="G2213" s="103">
        <v>0</v>
      </c>
      <c r="H2213" s="103">
        <v>0</v>
      </c>
      <c r="I2213" s="103">
        <v>0</v>
      </c>
      <c r="J2213" s="133">
        <f t="shared" si="36"/>
        <v>65.709999999999994</v>
      </c>
      <c r="K2213" s="138" t="str">
        <f>IFERROR(VLOOKUP(C2213,'CEDARS School FRPL'!$C$4:$H$2392, 6, FALSE), "No")</f>
        <v>Yes</v>
      </c>
      <c r="L2213" s="97">
        <f>VLOOKUP($C2213,'CEDARS School FRPL'!$C$4:$G$2348,3,FALSE)</f>
        <v>0.40610000000000002</v>
      </c>
      <c r="N2213" s="170"/>
      <c r="O2213" s="139"/>
    </row>
    <row r="2214" spans="1:15">
      <c r="A2214" s="78" t="s">
        <v>2495</v>
      </c>
      <c r="B2214" s="78" t="s">
        <v>2944</v>
      </c>
      <c r="C2214" s="3">
        <v>2712</v>
      </c>
      <c r="D2214" s="75" t="s">
        <v>2033</v>
      </c>
      <c r="E2214" s="103">
        <v>123.54</v>
      </c>
      <c r="F2214" s="103">
        <v>0</v>
      </c>
      <c r="G2214" s="103">
        <v>0</v>
      </c>
      <c r="H2214" s="103">
        <v>0</v>
      </c>
      <c r="I2214" s="103">
        <v>0</v>
      </c>
      <c r="J2214" s="133">
        <f t="shared" si="36"/>
        <v>123.54</v>
      </c>
      <c r="K2214" s="138" t="str">
        <f>IFERROR(VLOOKUP(C2214,'CEDARS School FRPL'!$C$4:$H$2392, 6, FALSE), "No")</f>
        <v>Yes</v>
      </c>
      <c r="L2214" s="97">
        <f>VLOOKUP($C2214,'CEDARS School FRPL'!$C$4:$G$2348,3,FALSE)</f>
        <v>0.40379999999999999</v>
      </c>
      <c r="N2214" s="170"/>
      <c r="O2214" s="139"/>
    </row>
    <row r="2215" spans="1:15">
      <c r="A2215" s="78" t="s">
        <v>2495</v>
      </c>
      <c r="B2215" s="78" t="s">
        <v>2944</v>
      </c>
      <c r="C2215" s="3">
        <v>2386</v>
      </c>
      <c r="D2215" s="75" t="s">
        <v>2032</v>
      </c>
      <c r="E2215" s="103">
        <v>85.01</v>
      </c>
      <c r="F2215" s="103">
        <v>0</v>
      </c>
      <c r="G2215" s="103">
        <v>10.11</v>
      </c>
      <c r="H2215" s="103">
        <v>0</v>
      </c>
      <c r="I2215" s="103">
        <v>0</v>
      </c>
      <c r="J2215" s="133">
        <f t="shared" si="36"/>
        <v>95.12</v>
      </c>
      <c r="K2215" s="138" t="str">
        <f>IFERROR(VLOOKUP(C2215,'CEDARS School FRPL'!$C$4:$H$2392, 6, FALSE), "No")</f>
        <v>No</v>
      </c>
      <c r="L2215" s="97">
        <f>VLOOKUP($C2215,'CEDARS School FRPL'!$C$4:$G$2348,3,FALSE)</f>
        <v>0.42459999999999998</v>
      </c>
      <c r="N2215" s="170"/>
      <c r="O2215" s="139"/>
    </row>
    <row r="2216" spans="1:15">
      <c r="A2216" s="78" t="s">
        <v>2491</v>
      </c>
      <c r="B2216" s="78" t="s">
        <v>2945</v>
      </c>
      <c r="C2216" s="3">
        <v>2074</v>
      </c>
      <c r="D2216" s="75" t="s">
        <v>2015</v>
      </c>
      <c r="E2216" s="103">
        <v>360.28</v>
      </c>
      <c r="F2216" s="103">
        <v>0</v>
      </c>
      <c r="G2216" s="103">
        <v>0</v>
      </c>
      <c r="H2216" s="103">
        <v>0</v>
      </c>
      <c r="I2216" s="103">
        <v>0</v>
      </c>
      <c r="J2216" s="133">
        <f t="shared" si="36"/>
        <v>360.28</v>
      </c>
      <c r="K2216" s="138" t="str">
        <f>IFERROR(VLOOKUP(C2216,'CEDARS School FRPL'!$C$4:$H$2392, 6, FALSE), "No")</f>
        <v>Yes</v>
      </c>
      <c r="L2216" s="97">
        <f>VLOOKUP($C2216,'CEDARS School FRPL'!$C$4:$G$2348,3,FALSE)</f>
        <v>0.61180000000000001</v>
      </c>
      <c r="N2216" s="170"/>
      <c r="O2216" s="139"/>
    </row>
    <row r="2217" spans="1:15">
      <c r="A2217" s="78" t="s">
        <v>2491</v>
      </c>
      <c r="B2217" s="78" t="s">
        <v>2945</v>
      </c>
      <c r="C2217" s="3">
        <v>2528</v>
      </c>
      <c r="D2217" s="75" t="s">
        <v>2018</v>
      </c>
      <c r="E2217" s="103">
        <v>457.14</v>
      </c>
      <c r="F2217" s="103">
        <v>0</v>
      </c>
      <c r="G2217" s="103">
        <v>0</v>
      </c>
      <c r="H2217" s="103">
        <v>0</v>
      </c>
      <c r="I2217" s="103">
        <v>0</v>
      </c>
      <c r="J2217" s="133">
        <f t="shared" si="36"/>
        <v>457.14</v>
      </c>
      <c r="K2217" s="138" t="str">
        <f>IFERROR(VLOOKUP(C2217,'CEDARS School FRPL'!$C$4:$H$2392, 6, FALSE), "No")</f>
        <v>Yes</v>
      </c>
      <c r="L2217" s="97">
        <f>VLOOKUP($C2217,'CEDARS School FRPL'!$C$4:$G$2348,3,FALSE)</f>
        <v>0.70730000000000004</v>
      </c>
      <c r="N2217" s="170"/>
      <c r="O2217" s="139"/>
    </row>
    <row r="2218" spans="1:15">
      <c r="A2218" s="78" t="s">
        <v>2491</v>
      </c>
      <c r="B2218" s="78" t="s">
        <v>2945</v>
      </c>
      <c r="C2218" s="3">
        <v>3510</v>
      </c>
      <c r="D2218" s="75" t="s">
        <v>2020</v>
      </c>
      <c r="E2218" s="103">
        <v>539.52</v>
      </c>
      <c r="F2218" s="103">
        <v>0</v>
      </c>
      <c r="G2218" s="103">
        <v>0</v>
      </c>
      <c r="H2218" s="103">
        <v>0</v>
      </c>
      <c r="I2218" s="103">
        <v>0</v>
      </c>
      <c r="J2218" s="133">
        <f t="shared" si="36"/>
        <v>539.52</v>
      </c>
      <c r="K2218" s="138" t="str">
        <f>IFERROR(VLOOKUP(C2218,'CEDARS School FRPL'!$C$4:$H$2392, 6, FALSE), "No")</f>
        <v>Yes</v>
      </c>
      <c r="L2218" s="97">
        <f>VLOOKUP($C2218,'CEDARS School FRPL'!$C$4:$G$2348,3,FALSE)</f>
        <v>0.64259999999999995</v>
      </c>
      <c r="N2218" s="170"/>
      <c r="O2218" s="139"/>
    </row>
    <row r="2219" spans="1:15">
      <c r="A2219" s="78" t="s">
        <v>2491</v>
      </c>
      <c r="B2219" s="78" t="s">
        <v>2945</v>
      </c>
      <c r="C2219" s="3">
        <v>2078</v>
      </c>
      <c r="D2219" s="75" t="s">
        <v>2016</v>
      </c>
      <c r="E2219" s="103">
        <v>517.16</v>
      </c>
      <c r="F2219" s="103">
        <v>0</v>
      </c>
      <c r="G2219" s="103">
        <v>0</v>
      </c>
      <c r="H2219" s="103">
        <v>0</v>
      </c>
      <c r="I2219" s="103">
        <v>0</v>
      </c>
      <c r="J2219" s="133">
        <f t="shared" si="36"/>
        <v>517.16</v>
      </c>
      <c r="K2219" s="138" t="str">
        <f>IFERROR(VLOOKUP(C2219,'CEDARS School FRPL'!$C$4:$H$2392, 6, FALSE), "No")</f>
        <v>Yes</v>
      </c>
      <c r="L2219" s="97">
        <f>VLOOKUP($C2219,'CEDARS School FRPL'!$C$4:$G$2348,3,FALSE)</f>
        <v>0.76080000000000003</v>
      </c>
      <c r="N2219" s="170"/>
      <c r="O2219" s="139"/>
    </row>
    <row r="2220" spans="1:15">
      <c r="A2220" t="s">
        <v>2491</v>
      </c>
      <c r="B2220" s="78" t="s">
        <v>2945</v>
      </c>
      <c r="C2220" s="3">
        <v>5187</v>
      </c>
      <c r="D2220" s="75" t="s">
        <v>3285</v>
      </c>
      <c r="E2220" s="103">
        <v>0</v>
      </c>
      <c r="F2220" s="103">
        <v>0</v>
      </c>
      <c r="G2220" s="103">
        <v>0</v>
      </c>
      <c r="H2220" s="103">
        <v>0</v>
      </c>
      <c r="I2220" s="103">
        <v>0</v>
      </c>
      <c r="J2220" s="133">
        <f t="shared" si="36"/>
        <v>0</v>
      </c>
      <c r="K2220" s="138" t="str">
        <f>IFERROR(VLOOKUP(C2220,'CEDARS School FRPL'!$C$4:$H$2392, 6, FALSE), "No")</f>
        <v>Yes</v>
      </c>
      <c r="L2220" s="97">
        <f>VLOOKUP($C2220,'CEDARS School FRPL'!$C$4:$G$2348,3,FALSE)</f>
        <v>1</v>
      </c>
      <c r="N2220" s="170"/>
      <c r="O2220" s="139"/>
    </row>
    <row r="2221" spans="1:15">
      <c r="A2221" s="78" t="s">
        <v>2491</v>
      </c>
      <c r="B2221" s="78" t="s">
        <v>2945</v>
      </c>
      <c r="C2221" s="3">
        <v>1772</v>
      </c>
      <c r="D2221" s="75" t="s">
        <v>3286</v>
      </c>
      <c r="E2221" s="103">
        <v>31.87</v>
      </c>
      <c r="F2221" s="103">
        <v>0</v>
      </c>
      <c r="G2221" s="103">
        <v>0</v>
      </c>
      <c r="H2221" s="103">
        <v>0</v>
      </c>
      <c r="I2221" s="103">
        <v>0</v>
      </c>
      <c r="J2221" s="133">
        <f t="shared" si="36"/>
        <v>31.87</v>
      </c>
      <c r="K2221" s="138" t="str">
        <f>IFERROR(VLOOKUP(C2221,'CEDARS School FRPL'!$C$4:$H$2392, 6, FALSE), "No")</f>
        <v>No</v>
      </c>
      <c r="L2221" s="97">
        <f>VLOOKUP($C2221,'CEDARS School FRPL'!$C$4:$G$2348,3,FALSE)</f>
        <v>0.3125</v>
      </c>
      <c r="M2221" s="97"/>
      <c r="N2221" s="170"/>
      <c r="O2221" s="139"/>
    </row>
    <row r="2222" spans="1:15">
      <c r="A2222" s="78" t="s">
        <v>2491</v>
      </c>
      <c r="B2222" s="78" t="s">
        <v>2945</v>
      </c>
      <c r="C2222" s="3">
        <v>4071</v>
      </c>
      <c r="D2222" s="75" t="s">
        <v>140</v>
      </c>
      <c r="E2222" s="103">
        <v>188.78</v>
      </c>
      <c r="F2222" s="103">
        <v>0</v>
      </c>
      <c r="G2222" s="103">
        <v>0.99</v>
      </c>
      <c r="H2222" s="103">
        <v>0</v>
      </c>
      <c r="I2222" s="103">
        <v>0</v>
      </c>
      <c r="J2222" s="133">
        <f t="shared" si="36"/>
        <v>189.77</v>
      </c>
      <c r="K2222" s="138" t="str">
        <f>IFERROR(VLOOKUP(C2222,'CEDARS School FRPL'!$C$4:$H$2392, 6, FALSE), "No")</f>
        <v>Yes</v>
      </c>
      <c r="L2222" s="97">
        <f>VLOOKUP($C2222,'CEDARS School FRPL'!$C$4:$G$2348,3,FALSE)</f>
        <v>0.85150000000000003</v>
      </c>
      <c r="N2222" s="170"/>
      <c r="O2222" s="139"/>
    </row>
    <row r="2223" spans="1:15">
      <c r="A2223" s="78" t="s">
        <v>2491</v>
      </c>
      <c r="B2223" s="78" t="s">
        <v>2945</v>
      </c>
      <c r="C2223" s="3">
        <v>2780</v>
      </c>
      <c r="D2223" s="75" t="s">
        <v>128</v>
      </c>
      <c r="E2223" s="103">
        <v>572.24</v>
      </c>
      <c r="F2223" s="103">
        <v>0</v>
      </c>
      <c r="G2223" s="103">
        <v>0</v>
      </c>
      <c r="H2223" s="103">
        <v>0</v>
      </c>
      <c r="I2223" s="103">
        <v>0</v>
      </c>
      <c r="J2223" s="133">
        <f t="shared" si="36"/>
        <v>572.24</v>
      </c>
      <c r="K2223" s="138" t="str">
        <f>IFERROR(VLOOKUP(C2223,'CEDARS School FRPL'!$C$4:$H$2392, 6, FALSE), "No")</f>
        <v>Yes</v>
      </c>
      <c r="L2223" s="97">
        <f>VLOOKUP($C2223,'CEDARS School FRPL'!$C$4:$G$2348,3,FALSE)</f>
        <v>0.67810000000000004</v>
      </c>
      <c r="N2223" s="170"/>
      <c r="O2223" s="139"/>
    </row>
    <row r="2224" spans="1:15">
      <c r="A2224" s="78" t="s">
        <v>2491</v>
      </c>
      <c r="B2224" s="78" t="s">
        <v>2945</v>
      </c>
      <c r="C2224" s="3">
        <v>2159</v>
      </c>
      <c r="D2224" s="75" t="s">
        <v>2017</v>
      </c>
      <c r="E2224" s="103">
        <v>466.28</v>
      </c>
      <c r="F2224" s="103">
        <v>0</v>
      </c>
      <c r="G2224" s="103">
        <v>0</v>
      </c>
      <c r="H2224" s="103">
        <v>0</v>
      </c>
      <c r="I2224" s="103">
        <v>0</v>
      </c>
      <c r="J2224" s="133">
        <f t="shared" si="36"/>
        <v>466.28</v>
      </c>
      <c r="K2224" s="138" t="str">
        <f>IFERROR(VLOOKUP(C2224,'CEDARS School FRPL'!$C$4:$H$2392, 6, FALSE), "No")</f>
        <v>No</v>
      </c>
      <c r="L2224" s="97">
        <f>VLOOKUP($C2224,'CEDARS School FRPL'!$C$4:$G$2348,3,FALSE)</f>
        <v>0.48599999999999999</v>
      </c>
      <c r="N2224" s="170"/>
      <c r="O2224" s="139"/>
    </row>
    <row r="2225" spans="1:15">
      <c r="A2225" s="78" t="s">
        <v>2491</v>
      </c>
      <c r="B2225" s="78" t="s">
        <v>2945</v>
      </c>
      <c r="C2225" s="3">
        <v>5337</v>
      </c>
      <c r="D2225" s="75" t="s">
        <v>2618</v>
      </c>
      <c r="E2225" s="103">
        <v>113.23</v>
      </c>
      <c r="F2225" s="103">
        <v>0</v>
      </c>
      <c r="G2225" s="103">
        <v>0</v>
      </c>
      <c r="H2225" s="103">
        <v>0</v>
      </c>
      <c r="I2225" s="103">
        <v>0</v>
      </c>
      <c r="J2225" s="133">
        <f t="shared" si="36"/>
        <v>113.23</v>
      </c>
      <c r="K2225" s="138" t="str">
        <f>IFERROR(VLOOKUP(C2225,'CEDARS School FRPL'!$C$4:$H$2392, 6, FALSE), "No")</f>
        <v>No</v>
      </c>
      <c r="L2225" s="97">
        <f>VLOOKUP($C2225,'CEDARS School FRPL'!$C$4:$G$2348,3,FALSE)</f>
        <v>0.1605</v>
      </c>
      <c r="N2225" s="170"/>
      <c r="O2225" s="139"/>
    </row>
    <row r="2226" spans="1:15">
      <c r="A2226" s="78" t="s">
        <v>2491</v>
      </c>
      <c r="B2226" s="78" t="s">
        <v>2945</v>
      </c>
      <c r="C2226" s="3">
        <v>3728</v>
      </c>
      <c r="D2226" s="75" t="s">
        <v>2021</v>
      </c>
      <c r="E2226" s="103">
        <v>351.47</v>
      </c>
      <c r="F2226" s="103">
        <v>0</v>
      </c>
      <c r="G2226" s="103">
        <v>0</v>
      </c>
      <c r="H2226" s="103">
        <v>0</v>
      </c>
      <c r="I2226" s="103">
        <v>0</v>
      </c>
      <c r="J2226" s="133">
        <f t="shared" si="36"/>
        <v>351.47</v>
      </c>
      <c r="K2226" s="138" t="str">
        <f>IFERROR(VLOOKUP(C2226,'CEDARS School FRPL'!$C$4:$H$2392, 6, FALSE), "No")</f>
        <v>Yes</v>
      </c>
      <c r="L2226" s="97">
        <f>VLOOKUP($C2226,'CEDARS School FRPL'!$C$4:$G$2348,3,FALSE)</f>
        <v>0.76270000000000004</v>
      </c>
      <c r="N2226" s="170"/>
      <c r="O2226" s="139"/>
    </row>
    <row r="2227" spans="1:15">
      <c r="A2227" t="s">
        <v>2491</v>
      </c>
      <c r="B2227" s="78" t="s">
        <v>2945</v>
      </c>
      <c r="C2227" s="3">
        <v>5616</v>
      </c>
      <c r="D2227" s="75" t="s">
        <v>3104</v>
      </c>
      <c r="E2227" s="103">
        <v>0</v>
      </c>
      <c r="F2227" s="103">
        <v>63.51</v>
      </c>
      <c r="G2227" s="103">
        <v>0</v>
      </c>
      <c r="H2227" s="103">
        <v>0</v>
      </c>
      <c r="I2227" s="103">
        <v>0</v>
      </c>
      <c r="J2227" s="133">
        <f t="shared" si="36"/>
        <v>63.51</v>
      </c>
      <c r="K2227" s="138" t="str">
        <f>IFERROR(VLOOKUP(C2227,'CEDARS School FRPL'!$C$4:$H$2392, 6, FALSE), "No")</f>
        <v>Yes</v>
      </c>
      <c r="L2227" s="97">
        <f>VLOOKUP($C2227,'CEDARS School FRPL'!$C$4:$G$2348,3,FALSE)</f>
        <v>0.58450000000000002</v>
      </c>
      <c r="N2227" s="170"/>
      <c r="O2227" s="139"/>
    </row>
    <row r="2228" spans="1:15">
      <c r="A2228" s="78" t="s">
        <v>2491</v>
      </c>
      <c r="B2228" s="78" t="s">
        <v>2945</v>
      </c>
      <c r="C2228" s="3">
        <v>3468</v>
      </c>
      <c r="D2228" s="75" t="s">
        <v>2019</v>
      </c>
      <c r="E2228" s="103">
        <v>1404.74</v>
      </c>
      <c r="F2228" s="103">
        <v>0</v>
      </c>
      <c r="G2228" s="103">
        <v>106.87</v>
      </c>
      <c r="H2228" s="103">
        <v>0</v>
      </c>
      <c r="I2228" s="103">
        <v>0</v>
      </c>
      <c r="J2228" s="133">
        <f t="shared" si="36"/>
        <v>1511.6100000000001</v>
      </c>
      <c r="K2228" s="138" t="str">
        <f>IFERROR(VLOOKUP(C2228,'CEDARS School FRPL'!$C$4:$H$2392, 6, FALSE), "No")</f>
        <v>Yes</v>
      </c>
      <c r="L2228" s="97">
        <f>VLOOKUP($C2228,'CEDARS School FRPL'!$C$4:$G$2348,3,FALSE)</f>
        <v>0.56820000000000004</v>
      </c>
      <c r="N2228" s="170"/>
      <c r="O2228" s="139"/>
    </row>
    <row r="2229" spans="1:15">
      <c r="A2229" s="78" t="s">
        <v>2491</v>
      </c>
      <c r="B2229" s="78" t="s">
        <v>2945</v>
      </c>
      <c r="C2229" s="3">
        <v>5636</v>
      </c>
      <c r="D2229" s="75" t="s">
        <v>3105</v>
      </c>
      <c r="E2229" s="103">
        <v>101.77</v>
      </c>
      <c r="F2229" s="103">
        <v>0</v>
      </c>
      <c r="G2229" s="103">
        <v>7.68</v>
      </c>
      <c r="H2229" s="103">
        <v>0</v>
      </c>
      <c r="I2229" s="103">
        <v>0</v>
      </c>
      <c r="J2229" s="133">
        <f t="shared" si="36"/>
        <v>109.44999999999999</v>
      </c>
      <c r="K2229" s="138" t="str">
        <f>IFERROR(VLOOKUP(C2229,'CEDARS School FRPL'!$C$4:$H$2392, 6, FALSE), "No")</f>
        <v>Yes</v>
      </c>
      <c r="L2229" s="97">
        <f>VLOOKUP($C2229,'CEDARS School FRPL'!$C$4:$G$2348,3,FALSE)</f>
        <v>0.59379999999999999</v>
      </c>
      <c r="N2229" s="170"/>
      <c r="O2229" s="139"/>
    </row>
    <row r="2230" spans="1:15">
      <c r="A2230" t="s">
        <v>2491</v>
      </c>
      <c r="B2230" s="78" t="s">
        <v>2945</v>
      </c>
      <c r="C2230" s="3">
        <v>5460</v>
      </c>
      <c r="D2230" s="75" t="s">
        <v>3106</v>
      </c>
      <c r="E2230" s="103">
        <v>0</v>
      </c>
      <c r="F2230" s="103">
        <v>0</v>
      </c>
      <c r="G2230" s="103">
        <v>0</v>
      </c>
      <c r="H2230" s="103">
        <v>100</v>
      </c>
      <c r="I2230" s="103">
        <v>0</v>
      </c>
      <c r="J2230" s="133">
        <f t="shared" si="36"/>
        <v>100</v>
      </c>
      <c r="K2230" s="138" t="str">
        <f>IFERROR(VLOOKUP(C2230,'CEDARS School FRPL'!$C$4:$H$2392, 6, FALSE), "No")</f>
        <v>Yes</v>
      </c>
      <c r="L2230" s="97">
        <f>VLOOKUP($C2230,'CEDARS School FRPL'!$C$4:$G$2348,3,FALSE)</f>
        <v>0.84950000000000003</v>
      </c>
      <c r="N2230" s="170"/>
      <c r="O2230" s="139"/>
    </row>
    <row r="2231" spans="1:15">
      <c r="A2231" s="75" t="s">
        <v>2530</v>
      </c>
      <c r="B2231" s="78" t="s">
        <v>2946</v>
      </c>
      <c r="C2231" s="3">
        <v>4518</v>
      </c>
      <c r="D2231" s="75" t="s">
        <v>1764</v>
      </c>
      <c r="E2231" s="103">
        <v>381.86</v>
      </c>
      <c r="F2231" s="103">
        <v>0</v>
      </c>
      <c r="G2231" s="103">
        <v>0</v>
      </c>
      <c r="H2231" s="103">
        <v>0</v>
      </c>
      <c r="I2231" s="103">
        <v>0</v>
      </c>
      <c r="J2231" s="133">
        <f t="shared" si="36"/>
        <v>381.86</v>
      </c>
      <c r="K2231" s="138" t="str">
        <f>IFERROR(VLOOKUP(C2231,'CEDARS School FRPL'!$C$4:$H$2392, 6, FALSE), "No")</f>
        <v>Yes</v>
      </c>
      <c r="L2231" s="97">
        <f>VLOOKUP($C2231,'CEDARS School FRPL'!$C$4:$G$2348,3,FALSE)</f>
        <v>0.93189999999999995</v>
      </c>
      <c r="N2231" s="170"/>
      <c r="O2231" s="139"/>
    </row>
    <row r="2232" spans="1:15">
      <c r="A2232" t="s">
        <v>2530</v>
      </c>
      <c r="B2232" s="78" t="s">
        <v>2946</v>
      </c>
      <c r="C2232" s="3">
        <v>5544</v>
      </c>
      <c r="D2232" s="75" t="s">
        <v>2215</v>
      </c>
      <c r="E2232" s="103">
        <v>293.57</v>
      </c>
      <c r="F2232" s="103">
        <v>84.86</v>
      </c>
      <c r="G2232" s="103">
        <v>0</v>
      </c>
      <c r="H2232" s="103">
        <v>0</v>
      </c>
      <c r="I2232" s="103">
        <v>0</v>
      </c>
      <c r="J2232" s="133">
        <f t="shared" si="36"/>
        <v>378.43</v>
      </c>
      <c r="K2232" s="138" t="str">
        <f>IFERROR(VLOOKUP(C2232,'CEDARS School FRPL'!$C$4:$H$2392, 6, FALSE), "No")</f>
        <v>Yes</v>
      </c>
      <c r="L2232" s="97">
        <f>VLOOKUP($C2232,'CEDARS School FRPL'!$C$4:$G$2348,3,FALSE)</f>
        <v>0.77429999999999999</v>
      </c>
      <c r="N2232" s="170"/>
      <c r="O2232" s="139"/>
    </row>
    <row r="2233" spans="1:15">
      <c r="A2233" s="78" t="s">
        <v>2530</v>
      </c>
      <c r="B2233" s="78" t="s">
        <v>2946</v>
      </c>
      <c r="C2233" s="3">
        <v>4022</v>
      </c>
      <c r="D2233" s="75" t="s">
        <v>2217</v>
      </c>
      <c r="E2233" s="103">
        <v>71.260000000000005</v>
      </c>
      <c r="F2233" s="103">
        <v>0</v>
      </c>
      <c r="G2233" s="103">
        <v>0</v>
      </c>
      <c r="H2233" s="103">
        <v>0</v>
      </c>
      <c r="I2233" s="103">
        <v>0</v>
      </c>
      <c r="J2233" s="133">
        <f t="shared" si="36"/>
        <v>71.260000000000005</v>
      </c>
      <c r="K2233" s="138" t="str">
        <f>IFERROR(VLOOKUP(C2233,'CEDARS School FRPL'!$C$4:$H$2392, 6, FALSE), "No")</f>
        <v>Yes</v>
      </c>
      <c r="L2233" s="97">
        <f>VLOOKUP($C2233,'CEDARS School FRPL'!$C$4:$G$2348,3,FALSE)</f>
        <v>0.94359999999999999</v>
      </c>
      <c r="N2233" s="170"/>
      <c r="O2233" s="139"/>
    </row>
    <row r="2234" spans="1:15">
      <c r="A2234" s="78" t="s">
        <v>2530</v>
      </c>
      <c r="B2234" s="78" t="s">
        <v>2946</v>
      </c>
      <c r="C2234" s="3">
        <v>2757</v>
      </c>
      <c r="D2234" s="75" t="s">
        <v>2214</v>
      </c>
      <c r="E2234" s="103">
        <v>308.14</v>
      </c>
      <c r="F2234" s="103">
        <v>0</v>
      </c>
      <c r="G2234" s="103">
        <v>0</v>
      </c>
      <c r="H2234" s="103">
        <v>0</v>
      </c>
      <c r="I2234" s="103">
        <v>0</v>
      </c>
      <c r="J2234" s="133">
        <f t="shared" si="36"/>
        <v>308.14</v>
      </c>
      <c r="K2234" s="138" t="str">
        <f>IFERROR(VLOOKUP(C2234,'CEDARS School FRPL'!$C$4:$H$2392, 6, FALSE), "No")</f>
        <v>Yes</v>
      </c>
      <c r="L2234" s="97">
        <f>VLOOKUP($C2234,'CEDARS School FRPL'!$C$4:$G$2348,3,FALSE)</f>
        <v>0.89610000000000001</v>
      </c>
      <c r="N2234" s="170"/>
      <c r="O2234" s="139"/>
    </row>
    <row r="2235" spans="1:15">
      <c r="A2235" s="78" t="s">
        <v>2530</v>
      </c>
      <c r="B2235" s="78" t="s">
        <v>2946</v>
      </c>
      <c r="C2235" s="3">
        <v>5543</v>
      </c>
      <c r="D2235" s="75" t="s">
        <v>3107</v>
      </c>
      <c r="E2235" s="103">
        <v>380</v>
      </c>
      <c r="F2235" s="103">
        <v>0</v>
      </c>
      <c r="G2235" s="103">
        <v>0</v>
      </c>
      <c r="H2235" s="103">
        <v>0</v>
      </c>
      <c r="I2235" s="103">
        <v>0</v>
      </c>
      <c r="J2235" s="133">
        <f t="shared" si="36"/>
        <v>380</v>
      </c>
      <c r="K2235" s="138" t="str">
        <f>IFERROR(VLOOKUP(C2235,'CEDARS School FRPL'!$C$4:$H$2392, 6, FALSE), "No")</f>
        <v>Yes</v>
      </c>
      <c r="L2235" s="97">
        <f>VLOOKUP($C2235,'CEDARS School FRPL'!$C$4:$G$2348,3,FALSE)</f>
        <v>0.86839999999999995</v>
      </c>
      <c r="M2235" s="97"/>
      <c r="N2235" s="170"/>
      <c r="O2235" s="139"/>
    </row>
    <row r="2236" spans="1:15">
      <c r="A2236" t="s">
        <v>2530</v>
      </c>
      <c r="B2236" s="78" t="s">
        <v>2946</v>
      </c>
      <c r="C2236" s="3">
        <v>5595</v>
      </c>
      <c r="D2236" s="75" t="s">
        <v>3014</v>
      </c>
      <c r="E2236" s="103">
        <v>0</v>
      </c>
      <c r="F2236" s="103">
        <v>0</v>
      </c>
      <c r="G2236" s="103">
        <v>0</v>
      </c>
      <c r="H2236" s="103">
        <v>23.14</v>
      </c>
      <c r="I2236" s="103">
        <v>0</v>
      </c>
      <c r="J2236" s="133">
        <f t="shared" si="36"/>
        <v>23.14</v>
      </c>
      <c r="K2236" s="138" t="str">
        <f>IFERROR(VLOOKUP(C2236,'CEDARS School FRPL'!$C$4:$H$2392, 6, FALSE), "No")</f>
        <v>No</v>
      </c>
      <c r="L2236" s="97" t="e">
        <f>VLOOKUP($C2236,'CEDARS School FRPL'!$C$4:$G$2348,3,FALSE)</f>
        <v>#N/A</v>
      </c>
      <c r="N2236" s="170"/>
      <c r="O2236" s="139"/>
    </row>
    <row r="2237" spans="1:15">
      <c r="A2237" s="78" t="s">
        <v>2530</v>
      </c>
      <c r="B2237" s="78" t="s">
        <v>2946</v>
      </c>
      <c r="C2237" s="3">
        <v>3141</v>
      </c>
      <c r="D2237" s="75" t="s">
        <v>2216</v>
      </c>
      <c r="E2237" s="103">
        <v>816.87</v>
      </c>
      <c r="F2237" s="103">
        <v>0</v>
      </c>
      <c r="G2237" s="103">
        <v>23.2</v>
      </c>
      <c r="H2237" s="103">
        <v>0</v>
      </c>
      <c r="I2237" s="103">
        <v>0</v>
      </c>
      <c r="J2237" s="133">
        <f t="shared" si="36"/>
        <v>840.07</v>
      </c>
      <c r="K2237" s="138" t="str">
        <f>IFERROR(VLOOKUP(C2237,'CEDARS School FRPL'!$C$4:$H$2392, 6, FALSE), "No")</f>
        <v>Yes</v>
      </c>
      <c r="L2237" s="97">
        <f>VLOOKUP($C2237,'CEDARS School FRPL'!$C$4:$G$2348,3,FALSE)</f>
        <v>0.87060000000000004</v>
      </c>
      <c r="N2237" s="170"/>
      <c r="O2237" s="139"/>
    </row>
    <row r="2238" spans="1:15">
      <c r="A2238" s="78" t="s">
        <v>2530</v>
      </c>
      <c r="B2238" s="78" t="s">
        <v>2946</v>
      </c>
      <c r="C2238" s="3">
        <v>2131</v>
      </c>
      <c r="D2238" s="75" t="s">
        <v>2213</v>
      </c>
      <c r="E2238" s="103">
        <v>697.96</v>
      </c>
      <c r="F2238" s="103">
        <v>0</v>
      </c>
      <c r="G2238" s="103">
        <v>0</v>
      </c>
      <c r="H2238" s="103">
        <v>0</v>
      </c>
      <c r="I2238" s="103">
        <v>0</v>
      </c>
      <c r="J2238" s="133">
        <f t="shared" si="36"/>
        <v>697.96</v>
      </c>
      <c r="K2238" s="138" t="str">
        <f>IFERROR(VLOOKUP(C2238,'CEDARS School FRPL'!$C$4:$H$2392, 6, FALSE), "No")</f>
        <v>Yes</v>
      </c>
      <c r="L2238" s="97">
        <f>VLOOKUP($C2238,'CEDARS School FRPL'!$C$4:$G$2348,3,FALSE)</f>
        <v>0.91710000000000003</v>
      </c>
      <c r="N2238" s="170"/>
      <c r="O2238" s="139"/>
    </row>
    <row r="2239" spans="1:15">
      <c r="A2239" s="78" t="s">
        <v>2530</v>
      </c>
      <c r="B2239" s="78" t="s">
        <v>2946</v>
      </c>
      <c r="C2239" s="3">
        <v>5724</v>
      </c>
      <c r="D2239" s="75" t="s">
        <v>3211</v>
      </c>
      <c r="E2239" s="103">
        <v>9.2899999999999991</v>
      </c>
      <c r="F2239" s="103">
        <v>0</v>
      </c>
      <c r="G2239" s="103">
        <v>0</v>
      </c>
      <c r="H2239" s="103">
        <v>0</v>
      </c>
      <c r="I2239" s="103">
        <v>0</v>
      </c>
      <c r="J2239" s="133">
        <f t="shared" si="36"/>
        <v>9.2899999999999991</v>
      </c>
      <c r="K2239" s="138" t="str">
        <f>IFERROR(VLOOKUP(C2239,'CEDARS School FRPL'!$C$4:$H$2392, 6, FALSE), "No")</f>
        <v>Yes</v>
      </c>
      <c r="L2239" s="97">
        <f>VLOOKUP($C2239,'CEDARS School FRPL'!$C$4:$G$2348,3,FALSE)</f>
        <v>0.89590000000000003</v>
      </c>
      <c r="N2239" s="170"/>
      <c r="O2239" s="139"/>
    </row>
    <row r="2240" spans="1:15">
      <c r="A2240" s="78" t="s">
        <v>2530</v>
      </c>
      <c r="B2240" s="78" t="s">
        <v>2946</v>
      </c>
      <c r="C2240" s="3">
        <v>5725</v>
      </c>
      <c r="D2240" s="75" t="s">
        <v>3212</v>
      </c>
      <c r="E2240" s="103">
        <v>42.26</v>
      </c>
      <c r="F2240" s="103">
        <v>0</v>
      </c>
      <c r="G2240" s="103">
        <v>0</v>
      </c>
      <c r="H2240" s="103">
        <v>0</v>
      </c>
      <c r="I2240" s="103">
        <v>0</v>
      </c>
      <c r="J2240" s="133">
        <f t="shared" si="36"/>
        <v>42.26</v>
      </c>
      <c r="K2240" s="138" t="str">
        <f>IFERROR(VLOOKUP(C2240,'CEDARS School FRPL'!$C$4:$H$2392, 6, FALSE), "No")</f>
        <v>Yes</v>
      </c>
      <c r="L2240" s="97">
        <f>VLOOKUP($C2240,'CEDARS School FRPL'!$C$4:$G$2348,3,FALSE)</f>
        <v>0.77380000000000004</v>
      </c>
      <c r="N2240" s="170"/>
      <c r="O2240" s="139"/>
    </row>
    <row r="2241" spans="1:15">
      <c r="A2241" s="78" t="s">
        <v>2530</v>
      </c>
      <c r="B2241" s="78" t="s">
        <v>2946</v>
      </c>
      <c r="C2241" s="3">
        <v>5723</v>
      </c>
      <c r="D2241" s="75" t="s">
        <v>3213</v>
      </c>
      <c r="E2241" s="103">
        <v>3.71</v>
      </c>
      <c r="F2241" s="103">
        <v>0</v>
      </c>
      <c r="G2241" s="103">
        <v>0</v>
      </c>
      <c r="H2241" s="103">
        <v>0</v>
      </c>
      <c r="I2241" s="103">
        <v>0</v>
      </c>
      <c r="J2241" s="133">
        <f t="shared" si="36"/>
        <v>3.71</v>
      </c>
      <c r="K2241" s="138" t="str">
        <f>IFERROR(VLOOKUP(C2241,'CEDARS School FRPL'!$C$4:$H$2392, 6, FALSE), "No")</f>
        <v>Yes</v>
      </c>
      <c r="L2241" s="97">
        <f>VLOOKUP($C2241,'CEDARS School FRPL'!$C$4:$G$2348,3,FALSE)</f>
        <v>0.8</v>
      </c>
      <c r="N2241" s="170"/>
      <c r="O2241" s="139"/>
    </row>
    <row r="2242" spans="1:15">
      <c r="A2242" s="78" t="s">
        <v>2290</v>
      </c>
      <c r="B2242" s="78" t="s">
        <v>2947</v>
      </c>
      <c r="C2242" s="3">
        <v>2792</v>
      </c>
      <c r="D2242" s="75" t="s">
        <v>419</v>
      </c>
      <c r="E2242" s="103">
        <v>378.71</v>
      </c>
      <c r="F2242" s="103">
        <v>0</v>
      </c>
      <c r="G2242" s="103">
        <v>0</v>
      </c>
      <c r="H2242" s="103">
        <v>0</v>
      </c>
      <c r="I2242" s="103">
        <v>0</v>
      </c>
      <c r="J2242" s="133">
        <f t="shared" si="36"/>
        <v>378.71</v>
      </c>
      <c r="K2242" s="138" t="str">
        <f>IFERROR(VLOOKUP(C2242,'CEDARS School FRPL'!$C$4:$H$2392, 6, FALSE), "No")</f>
        <v>Yes</v>
      </c>
      <c r="L2242" s="97">
        <f>VLOOKUP($C2242,'CEDARS School FRPL'!$C$4:$G$2348,3,FALSE)</f>
        <v>0.86160000000000003</v>
      </c>
      <c r="N2242" s="170"/>
      <c r="O2242" s="139"/>
    </row>
    <row r="2243" spans="1:15">
      <c r="A2243" s="78" t="s">
        <v>2290</v>
      </c>
      <c r="B2243" s="78" t="s">
        <v>2947</v>
      </c>
      <c r="C2243" s="3">
        <v>3273</v>
      </c>
      <c r="D2243" s="75" t="s">
        <v>420</v>
      </c>
      <c r="E2243" s="103">
        <v>272.82</v>
      </c>
      <c r="F2243" s="103">
        <v>0</v>
      </c>
      <c r="G2243" s="103">
        <v>27.900000000000002</v>
      </c>
      <c r="H2243" s="103">
        <v>0</v>
      </c>
      <c r="I2243" s="103">
        <v>0</v>
      </c>
      <c r="J2243" s="133">
        <f t="shared" si="36"/>
        <v>300.71999999999997</v>
      </c>
      <c r="K2243" s="138" t="str">
        <f>IFERROR(VLOOKUP(C2243,'CEDARS School FRPL'!$C$4:$H$2392, 6, FALSE), "No")</f>
        <v>Yes</v>
      </c>
      <c r="L2243" s="97">
        <f>VLOOKUP($C2243,'CEDARS School FRPL'!$C$4:$G$2348,3,FALSE)</f>
        <v>0.74639999999999995</v>
      </c>
      <c r="N2243" s="170"/>
      <c r="O2243" s="139"/>
    </row>
    <row r="2244" spans="1:15">
      <c r="A2244" s="78" t="s">
        <v>2290</v>
      </c>
      <c r="B2244" s="78" t="s">
        <v>2947</v>
      </c>
      <c r="C2244" s="3">
        <v>3909</v>
      </c>
      <c r="D2244" s="75" t="s">
        <v>421</v>
      </c>
      <c r="E2244" s="103">
        <v>226.14</v>
      </c>
      <c r="F2244" s="103">
        <v>0</v>
      </c>
      <c r="G2244" s="103">
        <v>0</v>
      </c>
      <c r="H2244" s="103">
        <v>0</v>
      </c>
      <c r="I2244" s="103">
        <v>0</v>
      </c>
      <c r="J2244" s="133">
        <f t="shared" ref="J2244:J2307" si="37">SUM(E2244:I2244)</f>
        <v>226.14</v>
      </c>
      <c r="K2244" s="138" t="str">
        <f>IFERROR(VLOOKUP(C2244,'CEDARS School FRPL'!$C$4:$H$2392, 6, FALSE), "No")</f>
        <v>Yes</v>
      </c>
      <c r="L2244" s="97">
        <f>VLOOKUP($C2244,'CEDARS School FRPL'!$C$4:$G$2348,3,FALSE)</f>
        <v>0.82020000000000004</v>
      </c>
      <c r="N2244" s="170"/>
      <c r="O2244" s="139"/>
    </row>
    <row r="2245" spans="1:15">
      <c r="A2245" s="78" t="s">
        <v>2259</v>
      </c>
      <c r="B2245" s="78" t="s">
        <v>2948</v>
      </c>
      <c r="C2245" s="3">
        <v>4549</v>
      </c>
      <c r="D2245" s="75" t="s">
        <v>217</v>
      </c>
      <c r="E2245" s="103">
        <v>171.93</v>
      </c>
      <c r="F2245" s="103">
        <v>0</v>
      </c>
      <c r="G2245" s="103">
        <v>0</v>
      </c>
      <c r="H2245" s="103">
        <v>0</v>
      </c>
      <c r="I2245" s="103">
        <v>0</v>
      </c>
      <c r="J2245" s="133">
        <f t="shared" si="37"/>
        <v>171.93</v>
      </c>
      <c r="K2245" s="138" t="str">
        <f>IFERROR(VLOOKUP(C2245,'CEDARS School FRPL'!$C$4:$H$2392, 6, FALSE), "No")</f>
        <v>No</v>
      </c>
      <c r="L2245" s="97">
        <f>VLOOKUP($C2245,'CEDARS School FRPL'!$C$4:$G$2348,3,FALSE)</f>
        <v>0.23499999999999999</v>
      </c>
      <c r="N2245" s="170"/>
      <c r="O2245" s="139"/>
    </row>
    <row r="2246" spans="1:15">
      <c r="A2246" s="78" t="s">
        <v>2259</v>
      </c>
      <c r="B2246" s="78" t="s">
        <v>2948</v>
      </c>
      <c r="C2246" s="3">
        <v>3270</v>
      </c>
      <c r="D2246" s="75" t="s">
        <v>215</v>
      </c>
      <c r="E2246" s="103">
        <v>267.3</v>
      </c>
      <c r="F2246" s="103">
        <v>17.86</v>
      </c>
      <c r="G2246" s="103">
        <v>0</v>
      </c>
      <c r="H2246" s="103">
        <v>0</v>
      </c>
      <c r="I2246" s="103">
        <v>0</v>
      </c>
      <c r="J2246" s="133">
        <f t="shared" si="37"/>
        <v>285.16000000000003</v>
      </c>
      <c r="K2246" s="138" t="str">
        <f>IFERROR(VLOOKUP(C2246,'CEDARS School FRPL'!$C$4:$H$2392, 6, FALSE), "No")</f>
        <v>No</v>
      </c>
      <c r="L2246" s="97">
        <f>VLOOKUP($C2246,'CEDARS School FRPL'!$C$4:$G$2348,3,FALSE)</f>
        <v>0.27960000000000002</v>
      </c>
      <c r="N2246" s="170"/>
      <c r="O2246" s="139"/>
    </row>
    <row r="2247" spans="1:15">
      <c r="A2247" s="78" t="s">
        <v>2259</v>
      </c>
      <c r="B2247" s="78" t="s">
        <v>2948</v>
      </c>
      <c r="C2247" s="3">
        <v>5494</v>
      </c>
      <c r="D2247" s="75" t="s">
        <v>2619</v>
      </c>
      <c r="E2247" s="103">
        <v>327</v>
      </c>
      <c r="F2247" s="103">
        <v>19</v>
      </c>
      <c r="G2247" s="103">
        <v>0</v>
      </c>
      <c r="H2247" s="103">
        <v>0</v>
      </c>
      <c r="I2247" s="103">
        <v>0</v>
      </c>
      <c r="J2247" s="133">
        <f t="shared" si="37"/>
        <v>346</v>
      </c>
      <c r="K2247" s="138" t="str">
        <f>IFERROR(VLOOKUP(C2247,'CEDARS School FRPL'!$C$4:$H$2392, 6, FALSE), "No")</f>
        <v>No</v>
      </c>
      <c r="L2247" s="97">
        <f>VLOOKUP($C2247,'CEDARS School FRPL'!$C$4:$G$2348,3,FALSE)</f>
        <v>0.37640000000000001</v>
      </c>
      <c r="N2247" s="170"/>
      <c r="O2247" s="139"/>
    </row>
    <row r="2248" spans="1:15">
      <c r="A2248" s="78" t="s">
        <v>2259</v>
      </c>
      <c r="B2248" s="78" t="s">
        <v>2948</v>
      </c>
      <c r="C2248" s="3">
        <v>2911</v>
      </c>
      <c r="D2248" s="75" t="s">
        <v>213</v>
      </c>
      <c r="E2248" s="103">
        <v>233.86</v>
      </c>
      <c r="F2248" s="103">
        <v>0</v>
      </c>
      <c r="G2248" s="103">
        <v>0</v>
      </c>
      <c r="H2248" s="103">
        <v>0</v>
      </c>
      <c r="I2248" s="103">
        <v>0</v>
      </c>
      <c r="J2248" s="133">
        <f t="shared" si="37"/>
        <v>233.86</v>
      </c>
      <c r="K2248" s="138" t="str">
        <f>IFERROR(VLOOKUP(C2248,'CEDARS School FRPL'!$C$4:$H$2392, 6, FALSE), "No")</f>
        <v>No</v>
      </c>
      <c r="L2248" s="97">
        <f>VLOOKUP($C2248,'CEDARS School FRPL'!$C$4:$G$2348,3,FALSE)</f>
        <v>0.40439999999999998</v>
      </c>
      <c r="N2248" s="170"/>
      <c r="O2248" s="139"/>
    </row>
    <row r="2249" spans="1:15">
      <c r="A2249" s="78" t="s">
        <v>2259</v>
      </c>
      <c r="B2249" s="78" t="s">
        <v>2948</v>
      </c>
      <c r="C2249" s="3">
        <v>2509</v>
      </c>
      <c r="D2249" s="75" t="s">
        <v>212</v>
      </c>
      <c r="E2249" s="103">
        <v>271.19</v>
      </c>
      <c r="F2249" s="103">
        <v>17.14</v>
      </c>
      <c r="G2249" s="103">
        <v>0</v>
      </c>
      <c r="H2249" s="103">
        <v>0</v>
      </c>
      <c r="I2249" s="103">
        <v>0</v>
      </c>
      <c r="J2249" s="133">
        <f t="shared" si="37"/>
        <v>288.33</v>
      </c>
      <c r="K2249" s="138" t="str">
        <f>IFERROR(VLOOKUP(C2249,'CEDARS School FRPL'!$C$4:$H$2392, 6, FALSE), "No")</f>
        <v>Yes</v>
      </c>
      <c r="L2249" s="97">
        <f>VLOOKUP($C2249,'CEDARS School FRPL'!$C$4:$G$2348,3,FALSE)</f>
        <v>0.42659999999999998</v>
      </c>
      <c r="N2249" s="170"/>
      <c r="O2249" s="139"/>
    </row>
    <row r="2250" spans="1:15">
      <c r="A2250" s="78" t="s">
        <v>2259</v>
      </c>
      <c r="B2250" s="78" t="s">
        <v>2948</v>
      </c>
      <c r="C2250" s="3">
        <v>4207</v>
      </c>
      <c r="D2250" s="75" t="s">
        <v>216</v>
      </c>
      <c r="E2250" s="103">
        <v>437.45</v>
      </c>
      <c r="F2250" s="103">
        <v>0</v>
      </c>
      <c r="G2250" s="103">
        <v>0</v>
      </c>
      <c r="H2250" s="103">
        <v>0</v>
      </c>
      <c r="I2250" s="103">
        <v>0</v>
      </c>
      <c r="J2250" s="133">
        <f t="shared" si="37"/>
        <v>437.45</v>
      </c>
      <c r="K2250" s="138" t="str">
        <f>IFERROR(VLOOKUP(C2250,'CEDARS School FRPL'!$C$4:$H$2392, 6, FALSE), "No")</f>
        <v>No</v>
      </c>
      <c r="L2250" s="97">
        <f>VLOOKUP($C2250,'CEDARS School FRPL'!$C$4:$G$2348,3,FALSE)</f>
        <v>0.43609999999999999</v>
      </c>
      <c r="N2250" s="170"/>
      <c r="O2250" s="139"/>
    </row>
    <row r="2251" spans="1:15">
      <c r="A2251" s="78" t="s">
        <v>2259</v>
      </c>
      <c r="B2251" s="78" t="s">
        <v>2948</v>
      </c>
      <c r="C2251" s="3">
        <v>3147</v>
      </c>
      <c r="D2251" s="75" t="s">
        <v>214</v>
      </c>
      <c r="E2251" s="103">
        <v>873.64</v>
      </c>
      <c r="F2251" s="103">
        <v>0</v>
      </c>
      <c r="G2251" s="103">
        <v>84.699999999999989</v>
      </c>
      <c r="H2251" s="103">
        <v>8.2899999999999991</v>
      </c>
      <c r="I2251" s="103">
        <v>0</v>
      </c>
      <c r="J2251" s="133">
        <f t="shared" si="37"/>
        <v>966.62999999999988</v>
      </c>
      <c r="K2251" s="138" t="str">
        <f>IFERROR(VLOOKUP(C2251,'CEDARS School FRPL'!$C$4:$H$2392, 6, FALSE), "No")</f>
        <v>No</v>
      </c>
      <c r="L2251" s="97">
        <f>VLOOKUP($C2251,'CEDARS School FRPL'!$C$4:$G$2348,3,FALSE)</f>
        <v>0.3478</v>
      </c>
      <c r="N2251" s="170"/>
      <c r="O2251" s="139"/>
    </row>
    <row r="2252" spans="1:15">
      <c r="A2252" s="78" t="s">
        <v>2259</v>
      </c>
      <c r="B2252" s="78" t="s">
        <v>2948</v>
      </c>
      <c r="C2252" s="3">
        <v>5615</v>
      </c>
      <c r="D2252" s="75" t="s">
        <v>3108</v>
      </c>
      <c r="E2252" s="103">
        <v>26.4</v>
      </c>
      <c r="F2252" s="103">
        <v>0</v>
      </c>
      <c r="G2252" s="103">
        <v>0</v>
      </c>
      <c r="H2252" s="103">
        <v>0</v>
      </c>
      <c r="I2252" s="103">
        <v>0</v>
      </c>
      <c r="J2252" s="133">
        <f t="shared" si="37"/>
        <v>26.4</v>
      </c>
      <c r="K2252" s="138" t="str">
        <f>IFERROR(VLOOKUP(C2252,'CEDARS School FRPL'!$C$4:$H$2392, 6, FALSE), "No")</f>
        <v>No</v>
      </c>
      <c r="L2252" s="97">
        <f>VLOOKUP($C2252,'CEDARS School FRPL'!$C$4:$G$2348,3,FALSE)</f>
        <v>0.39439999999999997</v>
      </c>
      <c r="N2252" s="170"/>
      <c r="O2252" s="139"/>
    </row>
    <row r="2253" spans="1:15">
      <c r="A2253" t="s">
        <v>2259</v>
      </c>
      <c r="B2253" s="78" t="s">
        <v>2948</v>
      </c>
      <c r="C2253" s="3">
        <v>1899</v>
      </c>
      <c r="D2253" s="75" t="s">
        <v>3229</v>
      </c>
      <c r="E2253" s="103">
        <v>0</v>
      </c>
      <c r="F2253" s="103">
        <v>0</v>
      </c>
      <c r="G2253" s="103">
        <v>0</v>
      </c>
      <c r="H2253" s="103">
        <v>0</v>
      </c>
      <c r="I2253" s="103">
        <v>0</v>
      </c>
      <c r="J2253" s="133">
        <f t="shared" si="37"/>
        <v>0</v>
      </c>
      <c r="K2253" s="138" t="str">
        <f>IFERROR(VLOOKUP(C2253,'CEDARS School FRPL'!$C$4:$H$2392, 6, FALSE), "No")</f>
        <v>No</v>
      </c>
      <c r="L2253" s="97">
        <f>VLOOKUP($C2253,'CEDARS School FRPL'!$C$4:$G$2348,3,FALSE)</f>
        <v>0.1</v>
      </c>
      <c r="M2253" s="97"/>
      <c r="N2253" s="170"/>
      <c r="O2253" s="139"/>
    </row>
    <row r="2254" spans="1:15">
      <c r="A2254" s="78" t="s">
        <v>2229</v>
      </c>
      <c r="B2254" s="78" t="s">
        <v>2949</v>
      </c>
      <c r="C2254" s="3">
        <v>3075</v>
      </c>
      <c r="D2254" s="75" t="s">
        <v>1</v>
      </c>
      <c r="E2254" s="103">
        <v>66.09</v>
      </c>
      <c r="F2254" s="103">
        <v>0</v>
      </c>
      <c r="G2254" s="103">
        <v>0.67</v>
      </c>
      <c r="H2254" s="103">
        <v>0</v>
      </c>
      <c r="I2254" s="103">
        <v>0</v>
      </c>
      <c r="J2254" s="133">
        <f t="shared" si="37"/>
        <v>66.760000000000005</v>
      </c>
      <c r="K2254" s="138" t="str">
        <f>IFERROR(VLOOKUP(C2254,'CEDARS School FRPL'!$C$4:$H$2392, 6, FALSE), "No")</f>
        <v>Yes</v>
      </c>
      <c r="L2254" s="97">
        <f>VLOOKUP($C2254,'CEDARS School FRPL'!$C$4:$G$2348,3,FALSE)</f>
        <v>0.71950000000000003</v>
      </c>
      <c r="N2254" s="170"/>
      <c r="O2254" s="139"/>
    </row>
    <row r="2255" spans="1:15">
      <c r="A2255" s="78" t="s">
        <v>2277</v>
      </c>
      <c r="B2255" s="78" t="s">
        <v>2950</v>
      </c>
      <c r="C2255" s="3">
        <v>2161</v>
      </c>
      <c r="D2255" s="75" t="s">
        <v>353</v>
      </c>
      <c r="E2255" s="103">
        <v>94.14</v>
      </c>
      <c r="F2255" s="103">
        <v>16.86</v>
      </c>
      <c r="G2255" s="103">
        <v>0</v>
      </c>
      <c r="H2255" s="103">
        <v>0</v>
      </c>
      <c r="I2255" s="103">
        <v>0</v>
      </c>
      <c r="J2255" s="133">
        <f t="shared" si="37"/>
        <v>111</v>
      </c>
      <c r="K2255" s="138" t="str">
        <f>IFERROR(VLOOKUP(C2255,'CEDARS School FRPL'!$C$4:$H$2392, 6, FALSE), "No")</f>
        <v>Yes</v>
      </c>
      <c r="L2255" s="97">
        <f>VLOOKUP($C2255,'CEDARS School FRPL'!$C$4:$G$2348,3,FALSE)</f>
        <v>0.44890000000000002</v>
      </c>
      <c r="O2255" s="139"/>
    </row>
    <row r="2256" spans="1:15">
      <c r="A2256" s="78" t="s">
        <v>2277</v>
      </c>
      <c r="B2256" s="78" t="s">
        <v>2950</v>
      </c>
      <c r="C2256" s="3">
        <v>2162</v>
      </c>
      <c r="D2256" s="75" t="s">
        <v>354</v>
      </c>
      <c r="E2256" s="103">
        <v>141.88</v>
      </c>
      <c r="F2256" s="103">
        <v>0</v>
      </c>
      <c r="G2256" s="103">
        <v>3.39</v>
      </c>
      <c r="H2256" s="103">
        <v>0</v>
      </c>
      <c r="I2256" s="103">
        <v>0</v>
      </c>
      <c r="J2256" s="133">
        <f t="shared" si="37"/>
        <v>145.26999999999998</v>
      </c>
      <c r="K2256" s="138" t="str">
        <f>IFERROR(VLOOKUP(C2256,'CEDARS School FRPL'!$C$4:$H$2392, 6, FALSE), "No")</f>
        <v>Yes</v>
      </c>
      <c r="L2256" s="97">
        <f>VLOOKUP($C2256,'CEDARS School FRPL'!$C$4:$G$2348,3,FALSE)</f>
        <v>0.51500000000000001</v>
      </c>
      <c r="N2256" s="170"/>
      <c r="O2256" s="139"/>
    </row>
    <row r="2257" spans="1:15">
      <c r="A2257" s="78" t="s">
        <v>2471</v>
      </c>
      <c r="B2257" s="78" t="s">
        <v>2951</v>
      </c>
      <c r="C2257" s="3">
        <v>2549</v>
      </c>
      <c r="D2257" s="75" t="s">
        <v>1903</v>
      </c>
      <c r="E2257" s="103">
        <v>150.13999999999999</v>
      </c>
      <c r="F2257" s="103">
        <v>0</v>
      </c>
      <c r="G2257" s="103">
        <v>0</v>
      </c>
      <c r="H2257" s="103">
        <v>0</v>
      </c>
      <c r="I2257" s="103">
        <v>0</v>
      </c>
      <c r="J2257" s="133">
        <f t="shared" si="37"/>
        <v>150.13999999999999</v>
      </c>
      <c r="K2257" s="138" t="str">
        <f>IFERROR(VLOOKUP(C2257,'CEDARS School FRPL'!$C$4:$H$2392, 6, FALSE), "No")</f>
        <v>Yes</v>
      </c>
      <c r="L2257" s="97">
        <f>VLOOKUP($C2257,'CEDARS School FRPL'!$C$4:$G$2348,3,FALSE)</f>
        <v>0.92030000000000001</v>
      </c>
      <c r="N2257" s="170"/>
      <c r="O2257" s="139"/>
    </row>
    <row r="2258" spans="1:15">
      <c r="A2258" t="s">
        <v>2471</v>
      </c>
      <c r="B2258" s="78" t="s">
        <v>2951</v>
      </c>
      <c r="C2258" s="3">
        <v>5461</v>
      </c>
      <c r="D2258" s="75" t="s">
        <v>2620</v>
      </c>
      <c r="E2258" s="103">
        <v>0</v>
      </c>
      <c r="F2258" s="103">
        <v>0</v>
      </c>
      <c r="G2258" s="103">
        <v>0</v>
      </c>
      <c r="H2258" s="103">
        <v>79.569999999999993</v>
      </c>
      <c r="I2258" s="103">
        <v>0</v>
      </c>
      <c r="J2258" s="133">
        <f t="shared" si="37"/>
        <v>79.569999999999993</v>
      </c>
      <c r="K2258" s="138" t="str">
        <f>IFERROR(VLOOKUP(C2258,'CEDARS School FRPL'!$C$4:$H$2392, 6, FALSE), "No")</f>
        <v>Yes</v>
      </c>
      <c r="L2258" s="97">
        <f>VLOOKUP($C2258,'CEDARS School FRPL'!$C$4:$G$2348,3,FALSE)</f>
        <v>0.54200000000000004</v>
      </c>
      <c r="N2258" s="170"/>
      <c r="O2258" s="139"/>
    </row>
    <row r="2259" spans="1:15">
      <c r="A2259" s="78" t="s">
        <v>2471</v>
      </c>
      <c r="B2259" s="78" t="s">
        <v>2951</v>
      </c>
      <c r="C2259" s="3">
        <v>2550</v>
      </c>
      <c r="D2259" s="75" t="s">
        <v>1904</v>
      </c>
      <c r="E2259" s="103">
        <v>85.57</v>
      </c>
      <c r="F2259" s="103">
        <v>0</v>
      </c>
      <c r="G2259" s="103">
        <v>9.2900000000000009</v>
      </c>
      <c r="H2259" s="103">
        <v>0</v>
      </c>
      <c r="I2259" s="103">
        <v>0</v>
      </c>
      <c r="J2259" s="133">
        <f t="shared" si="37"/>
        <v>94.86</v>
      </c>
      <c r="K2259" s="138" t="str">
        <f>IFERROR(VLOOKUP(C2259,'CEDARS School FRPL'!$C$4:$H$2392, 6, FALSE), "No")</f>
        <v>Yes</v>
      </c>
      <c r="L2259" s="97">
        <f>VLOOKUP($C2259,'CEDARS School FRPL'!$C$4:$G$2348,3,FALSE)</f>
        <v>0.82850000000000001</v>
      </c>
      <c r="N2259" s="170"/>
      <c r="O2259" s="139"/>
    </row>
    <row r="2260" spans="1:15">
      <c r="A2260" s="78" t="s">
        <v>2471</v>
      </c>
      <c r="B2260" s="78" t="s">
        <v>2951</v>
      </c>
      <c r="C2260" s="3">
        <v>4232</v>
      </c>
      <c r="D2260" s="75" t="s">
        <v>1905</v>
      </c>
      <c r="E2260" s="103">
        <v>88.37</v>
      </c>
      <c r="F2260" s="103">
        <v>0</v>
      </c>
      <c r="G2260" s="103">
        <v>0</v>
      </c>
      <c r="H2260" s="103">
        <v>0</v>
      </c>
      <c r="I2260" s="103">
        <v>0</v>
      </c>
      <c r="J2260" s="133">
        <f t="shared" si="37"/>
        <v>88.37</v>
      </c>
      <c r="K2260" s="138" t="str">
        <f>IFERROR(VLOOKUP(C2260,'CEDARS School FRPL'!$C$4:$H$2392, 6, FALSE), "No")</f>
        <v>Yes</v>
      </c>
      <c r="L2260" s="97">
        <f>VLOOKUP($C2260,'CEDARS School FRPL'!$C$4:$G$2348,3,FALSE)</f>
        <v>0.90910000000000002</v>
      </c>
      <c r="N2260" s="170"/>
      <c r="O2260" s="139"/>
    </row>
    <row r="2261" spans="1:15">
      <c r="A2261" s="78" t="s">
        <v>2248</v>
      </c>
      <c r="B2261" s="78" t="s">
        <v>2952</v>
      </c>
      <c r="C2261" s="3">
        <v>3209</v>
      </c>
      <c r="D2261" s="75" t="s">
        <v>127</v>
      </c>
      <c r="E2261" s="103">
        <v>449.75</v>
      </c>
      <c r="F2261" s="103">
        <v>0</v>
      </c>
      <c r="G2261" s="103">
        <v>0</v>
      </c>
      <c r="H2261" s="103">
        <v>0</v>
      </c>
      <c r="I2261" s="103">
        <v>0</v>
      </c>
      <c r="J2261" s="133">
        <f t="shared" si="37"/>
        <v>449.75</v>
      </c>
      <c r="K2261" s="138" t="str">
        <f>IFERROR(VLOOKUP(C2261,'CEDARS School FRPL'!$C$4:$H$2392, 6, FALSE), "No")</f>
        <v>Yes</v>
      </c>
      <c r="L2261" s="97">
        <f>VLOOKUP($C2261,'CEDARS School FRPL'!$C$4:$G$2348,3,FALSE)</f>
        <v>0.69389999999999996</v>
      </c>
      <c r="N2261" s="170"/>
      <c r="O2261" s="139"/>
    </row>
    <row r="2262" spans="1:15">
      <c r="A2262" s="78" t="s">
        <v>2248</v>
      </c>
      <c r="B2262" s="78" t="s">
        <v>2952</v>
      </c>
      <c r="C2262" s="3">
        <v>3269</v>
      </c>
      <c r="D2262" s="75" t="s">
        <v>3109</v>
      </c>
      <c r="E2262" s="103">
        <v>2.08</v>
      </c>
      <c r="F2262" s="103">
        <v>0</v>
      </c>
      <c r="G2262" s="103">
        <v>0</v>
      </c>
      <c r="H2262" s="103">
        <v>0</v>
      </c>
      <c r="I2262" s="103">
        <v>0</v>
      </c>
      <c r="J2262" s="133">
        <f t="shared" si="37"/>
        <v>2.08</v>
      </c>
      <c r="K2262" s="138" t="str">
        <f>IFERROR(VLOOKUP(C2262,'CEDARS School FRPL'!$C$4:$H$2392, 6, FALSE), "No")</f>
        <v>No</v>
      </c>
      <c r="L2262" s="97">
        <f>VLOOKUP($C2262,'CEDARS School FRPL'!$C$4:$G$2348,3,FALSE)</f>
        <v>0.2157</v>
      </c>
      <c r="N2262" s="170"/>
      <c r="O2262" s="139"/>
    </row>
    <row r="2263" spans="1:15">
      <c r="A2263" s="78" t="s">
        <v>2248</v>
      </c>
      <c r="B2263" s="78" t="s">
        <v>2952</v>
      </c>
      <c r="C2263" s="3">
        <v>2301</v>
      </c>
      <c r="D2263" s="75" t="s">
        <v>124</v>
      </c>
      <c r="E2263" s="103">
        <v>309.3</v>
      </c>
      <c r="F2263" s="103">
        <v>26.86</v>
      </c>
      <c r="G2263" s="103">
        <v>0</v>
      </c>
      <c r="H2263" s="103">
        <v>0</v>
      </c>
      <c r="I2263" s="103">
        <v>0</v>
      </c>
      <c r="J2263" s="133">
        <f t="shared" si="37"/>
        <v>336.16</v>
      </c>
      <c r="K2263" s="138" t="str">
        <f>IFERROR(VLOOKUP(C2263,'CEDARS School FRPL'!$C$4:$H$2392, 6, FALSE), "No")</f>
        <v>Yes</v>
      </c>
      <c r="L2263" s="97">
        <f>VLOOKUP($C2263,'CEDARS School FRPL'!$C$4:$G$2348,3,FALSE)</f>
        <v>0.63190000000000002</v>
      </c>
      <c r="N2263" s="170"/>
      <c r="O2263" s="139"/>
    </row>
    <row r="2264" spans="1:15">
      <c r="A2264" s="78" t="s">
        <v>2248</v>
      </c>
      <c r="B2264" s="78" t="s">
        <v>2952</v>
      </c>
      <c r="C2264" s="3">
        <v>4432</v>
      </c>
      <c r="D2264" s="75" t="s">
        <v>132</v>
      </c>
      <c r="E2264" s="103">
        <v>581.13</v>
      </c>
      <c r="F2264" s="103">
        <v>0</v>
      </c>
      <c r="G2264" s="103">
        <v>0</v>
      </c>
      <c r="H2264" s="103">
        <v>0</v>
      </c>
      <c r="I2264" s="103">
        <v>0</v>
      </c>
      <c r="J2264" s="133">
        <f t="shared" si="37"/>
        <v>581.13</v>
      </c>
      <c r="K2264" s="138" t="str">
        <f>IFERROR(VLOOKUP(C2264,'CEDARS School FRPL'!$C$4:$H$2392, 6, FALSE), "No")</f>
        <v>Yes</v>
      </c>
      <c r="L2264" s="97">
        <f>VLOOKUP($C2264,'CEDARS School FRPL'!$C$4:$G$2348,3,FALSE)</f>
        <v>0.51939999999999997</v>
      </c>
      <c r="N2264" s="170"/>
      <c r="O2264" s="139"/>
    </row>
    <row r="2265" spans="1:15">
      <c r="A2265" s="78" t="s">
        <v>2248</v>
      </c>
      <c r="B2265" s="78" t="s">
        <v>2952</v>
      </c>
      <c r="C2265" s="3">
        <v>4423</v>
      </c>
      <c r="D2265" s="75" t="s">
        <v>131</v>
      </c>
      <c r="E2265" s="103">
        <v>416.81</v>
      </c>
      <c r="F2265" s="103">
        <v>0</v>
      </c>
      <c r="G2265" s="103">
        <v>0</v>
      </c>
      <c r="H2265" s="103">
        <v>0</v>
      </c>
      <c r="I2265" s="103">
        <v>0</v>
      </c>
      <c r="J2265" s="133">
        <f t="shared" si="37"/>
        <v>416.81</v>
      </c>
      <c r="K2265" s="138" t="str">
        <f>IFERROR(VLOOKUP(C2265,'CEDARS School FRPL'!$C$4:$H$2392, 6, FALSE), "No")</f>
        <v>Yes</v>
      </c>
      <c r="L2265" s="97">
        <f>VLOOKUP($C2265,'CEDARS School FRPL'!$C$4:$G$2348,3,FALSE)</f>
        <v>0.51180000000000003</v>
      </c>
      <c r="N2265" s="170"/>
      <c r="O2265" s="139"/>
    </row>
    <row r="2266" spans="1:15">
      <c r="A2266" s="78" t="s">
        <v>2248</v>
      </c>
      <c r="B2266" s="78" t="s">
        <v>2952</v>
      </c>
      <c r="C2266" s="3">
        <v>2279</v>
      </c>
      <c r="D2266" s="75" t="s">
        <v>123</v>
      </c>
      <c r="E2266" s="103">
        <v>406.2</v>
      </c>
      <c r="F2266" s="103">
        <v>0</v>
      </c>
      <c r="G2266" s="103">
        <v>0</v>
      </c>
      <c r="H2266" s="103">
        <v>0</v>
      </c>
      <c r="I2266" s="103">
        <v>0</v>
      </c>
      <c r="J2266" s="133">
        <f t="shared" si="37"/>
        <v>406.2</v>
      </c>
      <c r="K2266" s="138" t="str">
        <f>IFERROR(VLOOKUP(C2266,'CEDARS School FRPL'!$C$4:$H$2392, 6, FALSE), "No")</f>
        <v>Yes</v>
      </c>
      <c r="L2266" s="97">
        <f>VLOOKUP($C2266,'CEDARS School FRPL'!$C$4:$G$2348,3,FALSE)</f>
        <v>0.62590000000000001</v>
      </c>
      <c r="N2266" s="170"/>
      <c r="O2266" s="139"/>
    </row>
    <row r="2267" spans="1:15">
      <c r="A2267" s="78" t="s">
        <v>2248</v>
      </c>
      <c r="B2267" s="78" t="s">
        <v>2952</v>
      </c>
      <c r="C2267" s="3">
        <v>2347</v>
      </c>
      <c r="D2267" s="75" t="s">
        <v>125</v>
      </c>
      <c r="E2267" s="103">
        <v>412.89</v>
      </c>
      <c r="F2267" s="103">
        <v>15</v>
      </c>
      <c r="G2267" s="103">
        <v>0</v>
      </c>
      <c r="H2267" s="103">
        <v>0</v>
      </c>
      <c r="I2267" s="103">
        <v>0</v>
      </c>
      <c r="J2267" s="133">
        <f t="shared" si="37"/>
        <v>427.89</v>
      </c>
      <c r="K2267" s="138" t="str">
        <f>IFERROR(VLOOKUP(C2267,'CEDARS School FRPL'!$C$4:$H$2392, 6, FALSE), "No")</f>
        <v>Yes</v>
      </c>
      <c r="L2267" s="97">
        <f>VLOOKUP($C2267,'CEDARS School FRPL'!$C$4:$G$2348,3,FALSE)</f>
        <v>0.69</v>
      </c>
      <c r="N2267" s="170"/>
      <c r="O2267" s="139"/>
    </row>
    <row r="2268" spans="1:15">
      <c r="A2268" t="s">
        <v>2248</v>
      </c>
      <c r="B2268" s="78" t="s">
        <v>2952</v>
      </c>
      <c r="C2268" s="3">
        <v>5316</v>
      </c>
      <c r="D2268" s="75" t="s">
        <v>133</v>
      </c>
      <c r="E2268" s="103">
        <v>0</v>
      </c>
      <c r="F2268" s="103">
        <v>0</v>
      </c>
      <c r="G2268" s="103">
        <v>0.78</v>
      </c>
      <c r="H2268" s="103">
        <v>81.66</v>
      </c>
      <c r="I2268" s="103">
        <v>0</v>
      </c>
      <c r="J2268" s="133">
        <f t="shared" si="37"/>
        <v>82.44</v>
      </c>
      <c r="K2268" s="138" t="str">
        <f>IFERROR(VLOOKUP(C2268,'CEDARS School FRPL'!$C$4:$H$2392, 6, FALSE), "No")</f>
        <v>Yes</v>
      </c>
      <c r="L2268" s="97">
        <f>VLOOKUP($C2268,'CEDARS School FRPL'!$C$4:$G$2348,3,FALSE)</f>
        <v>0.71899999999999997</v>
      </c>
      <c r="N2268" s="170"/>
      <c r="O2268" s="139"/>
    </row>
    <row r="2269" spans="1:15">
      <c r="A2269" s="78" t="s">
        <v>2248</v>
      </c>
      <c r="B2269" s="78" t="s">
        <v>2952</v>
      </c>
      <c r="C2269" s="3">
        <v>3370</v>
      </c>
      <c r="D2269" s="75" t="s">
        <v>129</v>
      </c>
      <c r="E2269" s="103">
        <v>411.49</v>
      </c>
      <c r="F2269" s="103">
        <v>0</v>
      </c>
      <c r="G2269" s="103">
        <v>0</v>
      </c>
      <c r="H2269" s="103">
        <v>0</v>
      </c>
      <c r="I2269" s="103">
        <v>0</v>
      </c>
      <c r="J2269" s="133">
        <f t="shared" si="37"/>
        <v>411.49</v>
      </c>
      <c r="K2269" s="138" t="str">
        <f>IFERROR(VLOOKUP(C2269,'CEDARS School FRPL'!$C$4:$H$2392, 6, FALSE), "No")</f>
        <v>Yes</v>
      </c>
      <c r="L2269" s="97">
        <f>VLOOKUP($C2269,'CEDARS School FRPL'!$C$4:$G$2348,3,FALSE)</f>
        <v>0.72770000000000001</v>
      </c>
      <c r="N2269" s="170"/>
      <c r="O2269" s="139"/>
    </row>
    <row r="2270" spans="1:15">
      <c r="A2270" s="78" t="s">
        <v>2248</v>
      </c>
      <c r="B2270" s="78" t="s">
        <v>2952</v>
      </c>
      <c r="C2270" s="3">
        <v>3210</v>
      </c>
      <c r="D2270" s="75" t="s">
        <v>128</v>
      </c>
      <c r="E2270" s="103">
        <v>528.03</v>
      </c>
      <c r="F2270" s="103">
        <v>0</v>
      </c>
      <c r="G2270" s="103">
        <v>0</v>
      </c>
      <c r="H2270" s="103">
        <v>0</v>
      </c>
      <c r="I2270" s="103">
        <v>0</v>
      </c>
      <c r="J2270" s="133">
        <f t="shared" si="37"/>
        <v>528.03</v>
      </c>
      <c r="K2270" s="138" t="str">
        <f>IFERROR(VLOOKUP(C2270,'CEDARS School FRPL'!$C$4:$H$2392, 6, FALSE), "No")</f>
        <v>Yes</v>
      </c>
      <c r="L2270" s="97">
        <f>VLOOKUP($C2270,'CEDARS School FRPL'!$C$4:$G$2348,3,FALSE)</f>
        <v>0.66259999999999997</v>
      </c>
      <c r="N2270" s="170"/>
      <c r="O2270" s="139"/>
    </row>
    <row r="2271" spans="1:15">
      <c r="A2271" s="78" t="s">
        <v>2248</v>
      </c>
      <c r="B2271" s="78" t="s">
        <v>2952</v>
      </c>
      <c r="C2271" s="3">
        <v>1612</v>
      </c>
      <c r="D2271" s="75" t="s">
        <v>120</v>
      </c>
      <c r="E2271" s="103">
        <v>8.0500000000000007</v>
      </c>
      <c r="F2271" s="103">
        <v>0</v>
      </c>
      <c r="G2271" s="103">
        <v>0</v>
      </c>
      <c r="H2271" s="103">
        <v>0</v>
      </c>
      <c r="I2271" s="103">
        <v>0</v>
      </c>
      <c r="J2271" s="133">
        <f t="shared" si="37"/>
        <v>8.0500000000000007</v>
      </c>
      <c r="K2271" s="138" t="str">
        <f>IFERROR(VLOOKUP(C2271,'CEDARS School FRPL'!$C$4:$H$2392, 6, FALSE), "No")</f>
        <v>Yes</v>
      </c>
      <c r="L2271" s="97">
        <f>VLOOKUP($C2271,'CEDARS School FRPL'!$C$4:$G$2348,3,FALSE)</f>
        <v>0.91669999999999996</v>
      </c>
      <c r="N2271" s="170"/>
      <c r="O2271" s="139"/>
    </row>
    <row r="2272" spans="1:15">
      <c r="A2272" s="78" t="s">
        <v>2248</v>
      </c>
      <c r="B2272" s="78" t="s">
        <v>2952</v>
      </c>
      <c r="C2272" s="3">
        <v>3208</v>
      </c>
      <c r="D2272" s="75" t="s">
        <v>126</v>
      </c>
      <c r="E2272" s="103">
        <v>302.51</v>
      </c>
      <c r="F2272" s="103">
        <v>0</v>
      </c>
      <c r="G2272" s="103">
        <v>0</v>
      </c>
      <c r="H2272" s="103">
        <v>0</v>
      </c>
      <c r="I2272" s="103">
        <v>0</v>
      </c>
      <c r="J2272" s="133">
        <f t="shared" si="37"/>
        <v>302.51</v>
      </c>
      <c r="K2272" s="138" t="str">
        <f>IFERROR(VLOOKUP(C2272,'CEDARS School FRPL'!$C$4:$H$2392, 6, FALSE), "No")</f>
        <v>No</v>
      </c>
      <c r="L2272" s="97">
        <f>VLOOKUP($C2272,'CEDARS School FRPL'!$C$4:$G$2348,3,FALSE)</f>
        <v>0.2117</v>
      </c>
      <c r="N2272" s="170"/>
      <c r="O2272" s="139"/>
    </row>
    <row r="2273" spans="1:15">
      <c r="A2273" s="78" t="s">
        <v>2248</v>
      </c>
      <c r="B2273" s="78" t="s">
        <v>2952</v>
      </c>
      <c r="C2273" s="3">
        <v>5569</v>
      </c>
      <c r="D2273" s="75" t="s">
        <v>2993</v>
      </c>
      <c r="E2273" s="103">
        <v>166.06</v>
      </c>
      <c r="F2273" s="103">
        <v>0</v>
      </c>
      <c r="G2273" s="103">
        <v>0</v>
      </c>
      <c r="H2273" s="103">
        <v>0</v>
      </c>
      <c r="I2273" s="103">
        <v>0</v>
      </c>
      <c r="J2273" s="133">
        <f t="shared" si="37"/>
        <v>166.06</v>
      </c>
      <c r="K2273" s="138" t="str">
        <f>IFERROR(VLOOKUP(C2273,'CEDARS School FRPL'!$C$4:$H$2392, 6, FALSE), "No")</f>
        <v>No</v>
      </c>
      <c r="L2273" s="97">
        <f>VLOOKUP($C2273,'CEDARS School FRPL'!$C$4:$G$2348,3,FALSE)</f>
        <v>0.16020000000000001</v>
      </c>
      <c r="N2273" s="170"/>
      <c r="O2273" s="139"/>
    </row>
    <row r="2274" spans="1:15">
      <c r="A2274" s="78" t="s">
        <v>2248</v>
      </c>
      <c r="B2274" s="78" t="s">
        <v>2952</v>
      </c>
      <c r="C2274" s="3">
        <v>2907</v>
      </c>
      <c r="D2274" s="75" t="s">
        <v>40</v>
      </c>
      <c r="E2274" s="103">
        <v>475.71</v>
      </c>
      <c r="F2274" s="103">
        <v>0</v>
      </c>
      <c r="G2274" s="103">
        <v>0</v>
      </c>
      <c r="H2274" s="103">
        <v>0</v>
      </c>
      <c r="I2274" s="103">
        <v>0</v>
      </c>
      <c r="J2274" s="133">
        <f t="shared" si="37"/>
        <v>475.71</v>
      </c>
      <c r="K2274" s="138" t="str">
        <f>IFERROR(VLOOKUP(C2274,'CEDARS School FRPL'!$C$4:$H$2392, 6, FALSE), "No")</f>
        <v>No</v>
      </c>
      <c r="L2274" s="97">
        <f>VLOOKUP($C2274,'CEDARS School FRPL'!$C$4:$G$2348,3,FALSE)</f>
        <v>0.42249999999999999</v>
      </c>
      <c r="N2274" s="170"/>
      <c r="O2274" s="139"/>
    </row>
    <row r="2275" spans="1:15">
      <c r="A2275" s="78" t="s">
        <v>2248</v>
      </c>
      <c r="B2275" s="78" t="s">
        <v>2952</v>
      </c>
      <c r="C2275" s="3">
        <v>2134</v>
      </c>
      <c r="D2275" s="75" t="s">
        <v>122</v>
      </c>
      <c r="E2275" s="103">
        <v>1757.44</v>
      </c>
      <c r="F2275" s="103">
        <v>0</v>
      </c>
      <c r="G2275" s="103">
        <v>243.38</v>
      </c>
      <c r="H2275" s="103">
        <v>0</v>
      </c>
      <c r="I2275" s="103">
        <v>0</v>
      </c>
      <c r="J2275" s="133">
        <f t="shared" si="37"/>
        <v>2000.8200000000002</v>
      </c>
      <c r="K2275" s="138" t="str">
        <f>IFERROR(VLOOKUP(C2275,'CEDARS School FRPL'!$C$4:$H$2392, 6, FALSE), "No")</f>
        <v>Yes</v>
      </c>
      <c r="L2275" s="97">
        <f>VLOOKUP($C2275,'CEDARS School FRPL'!$C$4:$G$2348,3,FALSE)</f>
        <v>0.54190000000000005</v>
      </c>
      <c r="N2275" s="170"/>
      <c r="O2275" s="139"/>
    </row>
    <row r="2276" spans="1:15">
      <c r="A2276" s="78" t="s">
        <v>2248</v>
      </c>
      <c r="B2276" s="78" t="s">
        <v>2952</v>
      </c>
      <c r="C2276" s="3">
        <v>5637</v>
      </c>
      <c r="D2276" s="75" t="s">
        <v>3110</v>
      </c>
      <c r="E2276" s="103">
        <v>41.14</v>
      </c>
      <c r="F2276" s="103">
        <v>0</v>
      </c>
      <c r="G2276" s="103">
        <v>0</v>
      </c>
      <c r="H2276" s="103">
        <v>0</v>
      </c>
      <c r="I2276" s="103">
        <v>0</v>
      </c>
      <c r="J2276" s="133">
        <f t="shared" si="37"/>
        <v>41.14</v>
      </c>
      <c r="K2276" s="138" t="str">
        <f>IFERROR(VLOOKUP(C2276,'CEDARS School FRPL'!$C$4:$H$2392, 6, FALSE), "No")</f>
        <v>Yes</v>
      </c>
      <c r="L2276" s="97">
        <f>VLOOKUP($C2276,'CEDARS School FRPL'!$C$4:$G$2348,3,FALSE)</f>
        <v>0.65259999999999996</v>
      </c>
      <c r="N2276" s="170"/>
      <c r="O2276" s="139"/>
    </row>
    <row r="2277" spans="1:15">
      <c r="A2277" s="78" t="s">
        <v>2248</v>
      </c>
      <c r="B2277" s="78" t="s">
        <v>2952</v>
      </c>
      <c r="C2277" s="3">
        <v>4105</v>
      </c>
      <c r="D2277" s="75" t="s">
        <v>130</v>
      </c>
      <c r="E2277" s="103">
        <v>172.71</v>
      </c>
      <c r="F2277" s="103">
        <v>0</v>
      </c>
      <c r="G2277" s="103">
        <v>0</v>
      </c>
      <c r="H2277" s="103">
        <v>0</v>
      </c>
      <c r="I2277" s="103">
        <v>0</v>
      </c>
      <c r="J2277" s="133">
        <f t="shared" si="37"/>
        <v>172.71</v>
      </c>
      <c r="K2277" s="138" t="str">
        <f>IFERROR(VLOOKUP(C2277,'CEDARS School FRPL'!$C$4:$H$2392, 6, FALSE), "No")</f>
        <v>No</v>
      </c>
      <c r="L2277" s="97">
        <f>VLOOKUP($C2277,'CEDARS School FRPL'!$C$4:$G$2348,3,FALSE)</f>
        <v>0.27050000000000002</v>
      </c>
      <c r="N2277" s="170"/>
      <c r="O2277" s="139"/>
    </row>
    <row r="2278" spans="1:15">
      <c r="A2278" s="78" t="s">
        <v>2248</v>
      </c>
      <c r="B2278" s="78" t="s">
        <v>2952</v>
      </c>
      <c r="C2278" s="3">
        <v>1613</v>
      </c>
      <c r="D2278" s="75" t="s">
        <v>121</v>
      </c>
      <c r="E2278" s="103">
        <v>257.01</v>
      </c>
      <c r="F2278" s="103">
        <v>0</v>
      </c>
      <c r="G2278" s="103">
        <v>7.82</v>
      </c>
      <c r="H2278" s="103">
        <v>0</v>
      </c>
      <c r="I2278" s="103">
        <v>0</v>
      </c>
      <c r="J2278" s="133">
        <f t="shared" si="37"/>
        <v>264.83</v>
      </c>
      <c r="K2278" s="138" t="str">
        <f>IFERROR(VLOOKUP(C2278,'CEDARS School FRPL'!$C$4:$H$2392, 6, FALSE), "No")</f>
        <v>Yes</v>
      </c>
      <c r="L2278" s="97">
        <f>VLOOKUP($C2278,'CEDARS School FRPL'!$C$4:$G$2348,3,FALSE)</f>
        <v>0.64139999999999997</v>
      </c>
      <c r="N2278" s="170"/>
      <c r="O2278" s="139"/>
    </row>
    <row r="2279" spans="1:15">
      <c r="A2279" s="78" t="s">
        <v>2464</v>
      </c>
      <c r="B2279" s="78" t="s">
        <v>2953</v>
      </c>
      <c r="C2279" s="3">
        <v>3538</v>
      </c>
      <c r="D2279" s="75" t="s">
        <v>1714</v>
      </c>
      <c r="E2279" s="103">
        <v>530.01</v>
      </c>
      <c r="F2279" s="103">
        <v>0</v>
      </c>
      <c r="G2279" s="103">
        <v>0</v>
      </c>
      <c r="H2279" s="103">
        <v>0</v>
      </c>
      <c r="I2279" s="103">
        <v>0</v>
      </c>
      <c r="J2279" s="133">
        <f t="shared" si="37"/>
        <v>530.01</v>
      </c>
      <c r="K2279" s="138" t="str">
        <f>IFERROR(VLOOKUP(C2279,'CEDARS School FRPL'!$C$4:$H$2392, 6, FALSE), "No")</f>
        <v>Yes</v>
      </c>
      <c r="L2279" s="97">
        <f>VLOOKUP($C2279,'CEDARS School FRPL'!$C$4:$G$2348,3,FALSE)</f>
        <v>0.52700000000000002</v>
      </c>
      <c r="N2279" s="170"/>
      <c r="O2279" s="139"/>
    </row>
    <row r="2280" spans="1:15">
      <c r="A2280" s="78" t="s">
        <v>2464</v>
      </c>
      <c r="B2280" s="78" t="s">
        <v>2953</v>
      </c>
      <c r="C2280" s="3">
        <v>1628</v>
      </c>
      <c r="D2280" s="75" t="s">
        <v>1874</v>
      </c>
      <c r="E2280" s="103">
        <v>289.2</v>
      </c>
      <c r="F2280" s="103">
        <v>0</v>
      </c>
      <c r="G2280" s="103">
        <v>0</v>
      </c>
      <c r="H2280" s="103">
        <v>0</v>
      </c>
      <c r="I2280" s="103">
        <v>0</v>
      </c>
      <c r="J2280" s="133">
        <f t="shared" si="37"/>
        <v>289.2</v>
      </c>
      <c r="K2280" s="138" t="str">
        <f>IFERROR(VLOOKUP(C2280,'CEDARS School FRPL'!$C$4:$H$2392, 6, FALSE), "No")</f>
        <v>Yes</v>
      </c>
      <c r="L2280" s="97">
        <f>VLOOKUP($C2280,'CEDARS School FRPL'!$C$4:$G$2348,3,FALSE)</f>
        <v>0.79579999999999995</v>
      </c>
      <c r="N2280" s="170"/>
      <c r="O2280" s="139"/>
    </row>
    <row r="2281" spans="1:15">
      <c r="A2281" s="78" t="s">
        <v>2464</v>
      </c>
      <c r="B2281" s="78" t="s">
        <v>2953</v>
      </c>
      <c r="C2281" s="3">
        <v>2711</v>
      </c>
      <c r="D2281" s="75" t="s">
        <v>1877</v>
      </c>
      <c r="E2281" s="103">
        <v>187.29</v>
      </c>
      <c r="F2281" s="103">
        <v>0</v>
      </c>
      <c r="G2281" s="103">
        <v>0</v>
      </c>
      <c r="H2281" s="103">
        <v>0</v>
      </c>
      <c r="I2281" s="103">
        <v>0</v>
      </c>
      <c r="J2281" s="133">
        <f t="shared" si="37"/>
        <v>187.29</v>
      </c>
      <c r="K2281" s="138" t="str">
        <f>IFERROR(VLOOKUP(C2281,'CEDARS School FRPL'!$C$4:$H$2392, 6, FALSE), "No")</f>
        <v>No</v>
      </c>
      <c r="L2281" s="97">
        <f>VLOOKUP($C2281,'CEDARS School FRPL'!$C$4:$G$2348,3,FALSE)</f>
        <v>0.37730000000000002</v>
      </c>
      <c r="N2281" s="170"/>
      <c r="O2281" s="139"/>
    </row>
    <row r="2282" spans="1:15">
      <c r="A2282" s="78" t="s">
        <v>2464</v>
      </c>
      <c r="B2282" s="78" t="s">
        <v>2953</v>
      </c>
      <c r="C2282" s="3">
        <v>3196</v>
      </c>
      <c r="D2282" s="75" t="s">
        <v>1882</v>
      </c>
      <c r="E2282" s="103">
        <v>245.45</v>
      </c>
      <c r="F2282" s="103">
        <v>0</v>
      </c>
      <c r="G2282" s="103">
        <v>0</v>
      </c>
      <c r="H2282" s="103">
        <v>0</v>
      </c>
      <c r="I2282" s="103">
        <v>0</v>
      </c>
      <c r="J2282" s="133">
        <f t="shared" si="37"/>
        <v>245.45</v>
      </c>
      <c r="K2282" s="138" t="str">
        <f>IFERROR(VLOOKUP(C2282,'CEDARS School FRPL'!$C$4:$H$2392, 6, FALSE), "No")</f>
        <v>Yes</v>
      </c>
      <c r="L2282" s="97">
        <f>VLOOKUP($C2282,'CEDARS School FRPL'!$C$4:$G$2348,3,FALSE)</f>
        <v>0.69069999999999998</v>
      </c>
      <c r="N2282" s="170"/>
      <c r="O2282" s="139"/>
    </row>
    <row r="2283" spans="1:15">
      <c r="A2283" s="78" t="s">
        <v>2464</v>
      </c>
      <c r="B2283" s="78" t="s">
        <v>2953</v>
      </c>
      <c r="C2283" s="3">
        <v>3129</v>
      </c>
      <c r="D2283" s="75" t="s">
        <v>1879</v>
      </c>
      <c r="E2283" s="103">
        <v>195.21</v>
      </c>
      <c r="F2283" s="103">
        <v>0</v>
      </c>
      <c r="G2283" s="103">
        <v>0</v>
      </c>
      <c r="H2283" s="103">
        <v>0</v>
      </c>
      <c r="I2283" s="103">
        <v>0</v>
      </c>
      <c r="J2283" s="133">
        <f t="shared" si="37"/>
        <v>195.21</v>
      </c>
      <c r="K2283" s="138" t="str">
        <f>IFERROR(VLOOKUP(C2283,'CEDARS School FRPL'!$C$4:$H$2392, 6, FALSE), "No")</f>
        <v>Yes</v>
      </c>
      <c r="L2283" s="97">
        <f>VLOOKUP($C2283,'CEDARS School FRPL'!$C$4:$G$2348,3,FALSE)</f>
        <v>0.67300000000000004</v>
      </c>
      <c r="N2283" s="170"/>
      <c r="O2283" s="139"/>
    </row>
    <row r="2284" spans="1:15">
      <c r="A2284" s="78" t="s">
        <v>2464</v>
      </c>
      <c r="B2284" s="78" t="s">
        <v>2953</v>
      </c>
      <c r="C2284" s="3">
        <v>3194</v>
      </c>
      <c r="D2284" s="75" t="s">
        <v>1880</v>
      </c>
      <c r="E2284" s="103">
        <v>351.35</v>
      </c>
      <c r="F2284" s="103">
        <v>0</v>
      </c>
      <c r="G2284" s="103">
        <v>0</v>
      </c>
      <c r="H2284" s="103">
        <v>0</v>
      </c>
      <c r="I2284" s="103">
        <v>0</v>
      </c>
      <c r="J2284" s="133">
        <f t="shared" si="37"/>
        <v>351.35</v>
      </c>
      <c r="K2284" s="138" t="str">
        <f>IFERROR(VLOOKUP(C2284,'CEDARS School FRPL'!$C$4:$H$2392, 6, FALSE), "No")</f>
        <v>No</v>
      </c>
      <c r="L2284" s="97">
        <f>VLOOKUP($C2284,'CEDARS School FRPL'!$C$4:$G$2348,3,FALSE)</f>
        <v>0.39839999999999998</v>
      </c>
      <c r="N2284" s="170"/>
      <c r="O2284" s="139"/>
    </row>
    <row r="2285" spans="1:15">
      <c r="A2285" t="s">
        <v>2464</v>
      </c>
      <c r="B2285" s="78" t="s">
        <v>2953</v>
      </c>
      <c r="C2285" s="3">
        <v>5356</v>
      </c>
      <c r="D2285" s="75" t="s">
        <v>2621</v>
      </c>
      <c r="E2285" s="103">
        <v>0</v>
      </c>
      <c r="F2285" s="103">
        <v>0</v>
      </c>
      <c r="G2285" s="103">
        <v>0</v>
      </c>
      <c r="H2285" s="103">
        <v>3.29</v>
      </c>
      <c r="I2285" s="103">
        <v>0</v>
      </c>
      <c r="J2285" s="133">
        <f t="shared" si="37"/>
        <v>3.29</v>
      </c>
      <c r="K2285" s="138" t="str">
        <f>IFERROR(VLOOKUP(C2285,'CEDARS School FRPL'!$C$4:$H$2392, 6, FALSE), "No")</f>
        <v>Yes</v>
      </c>
      <c r="L2285" s="97">
        <f>VLOOKUP($C2285,'CEDARS School FRPL'!$C$4:$G$2348,3,FALSE)</f>
        <v>0.68059999999999998</v>
      </c>
      <c r="N2285" s="170"/>
      <c r="O2285" s="139"/>
    </row>
    <row r="2286" spans="1:15">
      <c r="A2286" s="78" t="s">
        <v>2464</v>
      </c>
      <c r="B2286" s="78" t="s">
        <v>2953</v>
      </c>
      <c r="C2286" s="3">
        <v>2956</v>
      </c>
      <c r="D2286" s="75" t="s">
        <v>1878</v>
      </c>
      <c r="E2286" s="103">
        <v>272.17</v>
      </c>
      <c r="F2286" s="103">
        <v>0</v>
      </c>
      <c r="G2286" s="103">
        <v>0</v>
      </c>
      <c r="H2286" s="103">
        <v>0</v>
      </c>
      <c r="I2286" s="103">
        <v>0</v>
      </c>
      <c r="J2286" s="133">
        <f t="shared" si="37"/>
        <v>272.17</v>
      </c>
      <c r="K2286" s="138" t="str">
        <f>IFERROR(VLOOKUP(C2286,'CEDARS School FRPL'!$C$4:$H$2392, 6, FALSE), "No")</f>
        <v>Yes</v>
      </c>
      <c r="L2286" s="97">
        <f>VLOOKUP($C2286,'CEDARS School FRPL'!$C$4:$G$2348,3,FALSE)</f>
        <v>0.6139</v>
      </c>
      <c r="N2286" s="170"/>
      <c r="O2286" s="139"/>
    </row>
    <row r="2287" spans="1:15">
      <c r="A2287" s="78" t="s">
        <v>2464</v>
      </c>
      <c r="B2287" s="78" t="s">
        <v>2953</v>
      </c>
      <c r="C2287" s="3">
        <v>5645</v>
      </c>
      <c r="D2287" s="75" t="s">
        <v>1876</v>
      </c>
      <c r="E2287" s="103">
        <v>247.17</v>
      </c>
      <c r="F2287" s="103">
        <v>0</v>
      </c>
      <c r="G2287" s="103">
        <v>6.07</v>
      </c>
      <c r="H2287" s="103">
        <v>0</v>
      </c>
      <c r="I2287" s="103">
        <v>0</v>
      </c>
      <c r="J2287" s="133">
        <f t="shared" si="37"/>
        <v>253.23999999999998</v>
      </c>
      <c r="K2287" s="138" t="str">
        <f>IFERROR(VLOOKUP(C2287,'CEDARS School FRPL'!$C$4:$H$2392, 6, FALSE), "No")</f>
        <v>Yes</v>
      </c>
      <c r="L2287" s="97">
        <f>VLOOKUP($C2287,'CEDARS School FRPL'!$C$4:$G$2348,3,FALSE)</f>
        <v>0.55200000000000005</v>
      </c>
      <c r="N2287" s="170"/>
      <c r="O2287" s="139"/>
    </row>
    <row r="2288" spans="1:15">
      <c r="A2288" s="78" t="s">
        <v>2464</v>
      </c>
      <c r="B2288" s="78" t="s">
        <v>2953</v>
      </c>
      <c r="C2288" s="3">
        <v>1755</v>
      </c>
      <c r="D2288" s="75" t="s">
        <v>1875</v>
      </c>
      <c r="E2288" s="103">
        <v>178</v>
      </c>
      <c r="F2288" s="103">
        <v>0</v>
      </c>
      <c r="G2288" s="103">
        <v>0</v>
      </c>
      <c r="H2288" s="103">
        <v>0</v>
      </c>
      <c r="I2288" s="103">
        <v>0</v>
      </c>
      <c r="J2288" s="133">
        <f t="shared" si="37"/>
        <v>178</v>
      </c>
      <c r="K2288" s="138" t="str">
        <f>IFERROR(VLOOKUP(C2288,'CEDARS School FRPL'!$C$4:$H$2392, 6, FALSE), "No")</f>
        <v>No</v>
      </c>
      <c r="L2288" s="97">
        <f>VLOOKUP($C2288,'CEDARS School FRPL'!$C$4:$G$2348,3,FALSE)</f>
        <v>0.43530000000000002</v>
      </c>
      <c r="N2288" s="170"/>
      <c r="O2288" s="139"/>
    </row>
    <row r="2289" spans="1:15">
      <c r="A2289" s="78" t="s">
        <v>2464</v>
      </c>
      <c r="B2289" s="78" t="s">
        <v>2953</v>
      </c>
      <c r="C2289" s="3">
        <v>3195</v>
      </c>
      <c r="D2289" s="75" t="s">
        <v>1881</v>
      </c>
      <c r="E2289" s="103">
        <v>771.43</v>
      </c>
      <c r="F2289" s="103">
        <v>0</v>
      </c>
      <c r="G2289" s="103">
        <v>46.14</v>
      </c>
      <c r="H2289" s="103">
        <v>0</v>
      </c>
      <c r="I2289" s="103">
        <v>0</v>
      </c>
      <c r="J2289" s="133">
        <f t="shared" si="37"/>
        <v>817.56999999999994</v>
      </c>
      <c r="K2289" s="138" t="str">
        <f>IFERROR(VLOOKUP(C2289,'CEDARS School FRPL'!$C$4:$H$2392, 6, FALSE), "No")</f>
        <v>No</v>
      </c>
      <c r="L2289" s="97">
        <f>VLOOKUP($C2289,'CEDARS School FRPL'!$C$4:$G$2348,3,FALSE)</f>
        <v>0.45100000000000001</v>
      </c>
      <c r="N2289" s="170"/>
      <c r="O2289" s="139"/>
    </row>
    <row r="2290" spans="1:15">
      <c r="A2290" s="78" t="s">
        <v>2464</v>
      </c>
      <c r="B2290" s="78" t="s">
        <v>2953</v>
      </c>
      <c r="C2290" s="3">
        <v>5698</v>
      </c>
      <c r="D2290" s="75" t="s">
        <v>3214</v>
      </c>
      <c r="E2290" s="103">
        <v>43.86</v>
      </c>
      <c r="F2290" s="103">
        <v>0</v>
      </c>
      <c r="G2290" s="103">
        <v>0</v>
      </c>
      <c r="H2290" s="103">
        <v>0</v>
      </c>
      <c r="I2290" s="103">
        <v>0</v>
      </c>
      <c r="J2290" s="133">
        <f t="shared" si="37"/>
        <v>43.86</v>
      </c>
      <c r="K2290" s="138" t="str">
        <f>IFERROR(VLOOKUP(C2290,'CEDARS School FRPL'!$C$4:$H$2392, 6, FALSE), "No")</f>
        <v>Yes</v>
      </c>
      <c r="L2290" s="97">
        <f>VLOOKUP($C2290,'CEDARS School FRPL'!$C$4:$G$2348,3,FALSE)</f>
        <v>0.67459999999999998</v>
      </c>
      <c r="N2290" s="170"/>
      <c r="O2290" s="139"/>
    </row>
    <row r="2291" spans="1:15">
      <c r="A2291" s="78" t="s">
        <v>2531</v>
      </c>
      <c r="B2291" s="78" t="s">
        <v>2954</v>
      </c>
      <c r="C2291" s="3">
        <v>2822</v>
      </c>
      <c r="D2291" s="75" t="s">
        <v>2221</v>
      </c>
      <c r="E2291" s="103">
        <v>381.16</v>
      </c>
      <c r="F2291" s="103">
        <v>0</v>
      </c>
      <c r="G2291" s="103">
        <v>0</v>
      </c>
      <c r="H2291" s="103">
        <v>0</v>
      </c>
      <c r="I2291" s="103">
        <v>0</v>
      </c>
      <c r="J2291" s="133">
        <f t="shared" si="37"/>
        <v>381.16</v>
      </c>
      <c r="K2291" s="138" t="str">
        <f>IFERROR(VLOOKUP(C2291,'CEDARS School FRPL'!$C$4:$H$2392, 6, FALSE), "No")</f>
        <v>Yes</v>
      </c>
      <c r="L2291" s="97">
        <f>VLOOKUP($C2291,'CEDARS School FRPL'!$C$4:$G$2348,3,FALSE)</f>
        <v>0.5978</v>
      </c>
      <c r="N2291" s="170"/>
      <c r="O2291" s="139"/>
    </row>
    <row r="2292" spans="1:15">
      <c r="A2292" s="78" t="s">
        <v>2531</v>
      </c>
      <c r="B2292" s="78" t="s">
        <v>2954</v>
      </c>
      <c r="C2292" s="3">
        <v>3699</v>
      </c>
      <c r="D2292" s="75" t="s">
        <v>2223</v>
      </c>
      <c r="E2292" s="103">
        <v>424.9</v>
      </c>
      <c r="F2292" s="103">
        <v>28.87</v>
      </c>
      <c r="G2292" s="103">
        <v>0</v>
      </c>
      <c r="H2292" s="103">
        <v>0</v>
      </c>
      <c r="I2292" s="103">
        <v>0</v>
      </c>
      <c r="J2292" s="133">
        <f t="shared" si="37"/>
        <v>453.77</v>
      </c>
      <c r="K2292" s="138" t="str">
        <f>IFERROR(VLOOKUP(C2292,'CEDARS School FRPL'!$C$4:$H$2392, 6, FALSE), "No")</f>
        <v>No</v>
      </c>
      <c r="L2292" s="97">
        <f>VLOOKUP($C2292,'CEDARS School FRPL'!$C$4:$G$2348,3,FALSE)</f>
        <v>0.38890000000000002</v>
      </c>
      <c r="N2292" s="170"/>
      <c r="O2292" s="139"/>
    </row>
    <row r="2293" spans="1:15">
      <c r="A2293" s="78" t="s">
        <v>2531</v>
      </c>
      <c r="B2293" s="78" t="s">
        <v>2954</v>
      </c>
      <c r="C2293" s="3">
        <v>4448</v>
      </c>
      <c r="D2293" s="75" t="s">
        <v>1043</v>
      </c>
      <c r="E2293" s="103">
        <v>351.34</v>
      </c>
      <c r="F2293" s="103">
        <v>16</v>
      </c>
      <c r="G2293" s="103">
        <v>0</v>
      </c>
      <c r="H2293" s="103">
        <v>0</v>
      </c>
      <c r="I2293" s="103">
        <v>0</v>
      </c>
      <c r="J2293" s="133">
        <f t="shared" si="37"/>
        <v>367.34</v>
      </c>
      <c r="K2293" s="138" t="str">
        <f>IFERROR(VLOOKUP(C2293,'CEDARS School FRPL'!$C$4:$H$2392, 6, FALSE), "No")</f>
        <v>No</v>
      </c>
      <c r="L2293" s="97">
        <f>VLOOKUP($C2293,'CEDARS School FRPL'!$C$4:$G$2348,3,FALSE)</f>
        <v>0.33339999999999997</v>
      </c>
      <c r="N2293" s="170"/>
      <c r="O2293" s="139"/>
    </row>
    <row r="2294" spans="1:15">
      <c r="A2294" s="78" t="s">
        <v>2531</v>
      </c>
      <c r="B2294" s="78" t="s">
        <v>2954</v>
      </c>
      <c r="C2294" s="3">
        <v>2758</v>
      </c>
      <c r="D2294" s="75" t="s">
        <v>2220</v>
      </c>
      <c r="E2294" s="103">
        <v>245.57</v>
      </c>
      <c r="F2294" s="103">
        <v>0</v>
      </c>
      <c r="G2294" s="103">
        <v>0</v>
      </c>
      <c r="H2294" s="103">
        <v>0</v>
      </c>
      <c r="I2294" s="103">
        <v>0</v>
      </c>
      <c r="J2294" s="133">
        <f t="shared" si="37"/>
        <v>245.57</v>
      </c>
      <c r="K2294" s="138" t="str">
        <f>IFERROR(VLOOKUP(C2294,'CEDARS School FRPL'!$C$4:$H$2392, 6, FALSE), "No")</f>
        <v>Yes</v>
      </c>
      <c r="L2294" s="97">
        <f>VLOOKUP($C2294,'CEDARS School FRPL'!$C$4:$G$2348,3,FALSE)</f>
        <v>0.51490000000000002</v>
      </c>
      <c r="N2294" s="170"/>
      <c r="O2294" s="139"/>
    </row>
    <row r="2295" spans="1:15">
      <c r="A2295" s="78" t="s">
        <v>2531</v>
      </c>
      <c r="B2295" s="78" t="s">
        <v>2954</v>
      </c>
      <c r="C2295" s="3">
        <v>3207</v>
      </c>
      <c r="D2295" s="75" t="s">
        <v>2222</v>
      </c>
      <c r="E2295" s="103">
        <v>495.95</v>
      </c>
      <c r="F2295" s="103">
        <v>0</v>
      </c>
      <c r="G2295" s="103">
        <v>0</v>
      </c>
      <c r="H2295" s="103">
        <v>0</v>
      </c>
      <c r="I2295" s="103">
        <v>0</v>
      </c>
      <c r="J2295" s="133">
        <f t="shared" si="37"/>
        <v>495.95</v>
      </c>
      <c r="K2295" s="138" t="str">
        <f>IFERROR(VLOOKUP(C2295,'CEDARS School FRPL'!$C$4:$H$2392, 6, FALSE), "No")</f>
        <v>Yes</v>
      </c>
      <c r="L2295" s="97">
        <f>VLOOKUP($C2295,'CEDARS School FRPL'!$C$4:$G$2348,3,FALSE)</f>
        <v>0.58679999999999999</v>
      </c>
      <c r="N2295" s="170"/>
      <c r="O2295" s="139"/>
    </row>
    <row r="2296" spans="1:15">
      <c r="A2296" s="78" t="s">
        <v>2531</v>
      </c>
      <c r="B2296" s="78" t="s">
        <v>2954</v>
      </c>
      <c r="C2296" s="3">
        <v>3074</v>
      </c>
      <c r="D2296" s="75" t="s">
        <v>1881</v>
      </c>
      <c r="E2296" s="103">
        <v>1353.11</v>
      </c>
      <c r="F2296" s="103">
        <v>0</v>
      </c>
      <c r="G2296" s="103">
        <v>107.12</v>
      </c>
      <c r="H2296" s="103">
        <v>0</v>
      </c>
      <c r="I2296" s="103">
        <v>0</v>
      </c>
      <c r="J2296" s="133">
        <f t="shared" si="37"/>
        <v>1460.23</v>
      </c>
      <c r="K2296" s="138" t="str">
        <f>IFERROR(VLOOKUP(C2296,'CEDARS School FRPL'!$C$4:$H$2392, 6, FALSE), "No")</f>
        <v>No</v>
      </c>
      <c r="L2296" s="97">
        <f>VLOOKUP($C2296,'CEDARS School FRPL'!$C$4:$G$2348,3,FALSE)</f>
        <v>0.44019999999999998</v>
      </c>
      <c r="N2296" s="170"/>
      <c r="O2296" s="139"/>
    </row>
    <row r="2297" spans="1:15">
      <c r="A2297" t="s">
        <v>2531</v>
      </c>
      <c r="B2297" s="78" t="s">
        <v>2954</v>
      </c>
      <c r="C2297" s="3">
        <v>5699</v>
      </c>
      <c r="D2297" s="75" t="s">
        <v>3215</v>
      </c>
      <c r="E2297" s="103">
        <v>188.99</v>
      </c>
      <c r="F2297" s="103">
        <v>0</v>
      </c>
      <c r="G2297" s="103">
        <v>0</v>
      </c>
      <c r="H2297" s="103">
        <v>0</v>
      </c>
      <c r="I2297" s="103">
        <v>0</v>
      </c>
      <c r="J2297" s="133">
        <f t="shared" si="37"/>
        <v>188.99</v>
      </c>
      <c r="K2297" s="138" t="str">
        <f>IFERROR(VLOOKUP(C2297,'CEDARS School FRPL'!$C$4:$H$2392, 6, FALSE), "No")</f>
        <v>Yes</v>
      </c>
      <c r="L2297" s="97">
        <f>VLOOKUP($C2297,'CEDARS School FRPL'!$C$4:$G$2348,3,FALSE)</f>
        <v>0.52839999999999998</v>
      </c>
      <c r="N2297" s="170"/>
      <c r="O2297" s="139"/>
    </row>
    <row r="2298" spans="1:15">
      <c r="A2298" s="78" t="s">
        <v>2531</v>
      </c>
      <c r="B2298" s="78" t="s">
        <v>2954</v>
      </c>
      <c r="C2298" s="3">
        <v>4040</v>
      </c>
      <c r="D2298" s="75" t="s">
        <v>2224</v>
      </c>
      <c r="E2298" s="103">
        <v>1164.9000000000001</v>
      </c>
      <c r="F2298" s="103">
        <v>0</v>
      </c>
      <c r="G2298" s="103">
        <v>0</v>
      </c>
      <c r="H2298" s="103">
        <v>0</v>
      </c>
      <c r="I2298" s="103">
        <v>0</v>
      </c>
      <c r="J2298" s="133">
        <f t="shared" si="37"/>
        <v>1164.9000000000001</v>
      </c>
      <c r="K2298" s="138" t="str">
        <f>IFERROR(VLOOKUP(C2298,'CEDARS School FRPL'!$C$4:$H$2392, 6, FALSE), "No")</f>
        <v>Yes</v>
      </c>
      <c r="L2298" s="97">
        <f>VLOOKUP($C2298,'CEDARS School FRPL'!$C$4:$G$2348,3,FALSE)</f>
        <v>0.50770000000000004</v>
      </c>
      <c r="N2298" s="170"/>
      <c r="O2298" s="139"/>
    </row>
    <row r="2299" spans="1:15">
      <c r="A2299" t="s">
        <v>2531</v>
      </c>
      <c r="B2299" s="78" t="s">
        <v>2954</v>
      </c>
      <c r="C2299" s="3">
        <v>5540</v>
      </c>
      <c r="D2299" s="75" t="s">
        <v>3015</v>
      </c>
      <c r="E2299" s="103">
        <v>0</v>
      </c>
      <c r="F2299" s="103">
        <v>0</v>
      </c>
      <c r="G2299" s="103">
        <v>0</v>
      </c>
      <c r="H2299" s="103">
        <v>15.71</v>
      </c>
      <c r="I2299" s="103">
        <v>0</v>
      </c>
      <c r="J2299" s="133">
        <f t="shared" si="37"/>
        <v>15.71</v>
      </c>
      <c r="K2299" s="138" t="str">
        <f>IFERROR(VLOOKUP(C2299,'CEDARS School FRPL'!$C$4:$H$2392, 6, FALSE), "No")</f>
        <v>Yes</v>
      </c>
      <c r="L2299" s="97">
        <f>VLOOKUP($C2299,'CEDARS School FRPL'!$C$4:$G$2348,3,FALSE)</f>
        <v>0.60660000000000003</v>
      </c>
      <c r="N2299" s="170"/>
      <c r="O2299" s="139"/>
    </row>
    <row r="2300" spans="1:15">
      <c r="A2300" t="s">
        <v>2531</v>
      </c>
      <c r="B2300" s="78" t="s">
        <v>2954</v>
      </c>
      <c r="C2300" s="3">
        <v>5008</v>
      </c>
      <c r="D2300" s="75" t="s">
        <v>3287</v>
      </c>
      <c r="E2300" s="103">
        <v>0</v>
      </c>
      <c r="F2300" s="103">
        <v>0</v>
      </c>
      <c r="G2300" s="103">
        <v>0</v>
      </c>
      <c r="H2300" s="103">
        <v>0</v>
      </c>
      <c r="I2300" s="103">
        <v>0</v>
      </c>
      <c r="J2300" s="133">
        <f t="shared" si="37"/>
        <v>0</v>
      </c>
      <c r="K2300" s="138" t="str">
        <f>IFERROR(VLOOKUP(C2300,'CEDARS School FRPL'!$C$4:$H$2392, 6, FALSE), "No")</f>
        <v>No</v>
      </c>
      <c r="L2300" s="97">
        <f>VLOOKUP($C2300,'CEDARS School FRPL'!$C$4:$G$2348,3,FALSE)</f>
        <v>0</v>
      </c>
      <c r="N2300" s="170"/>
      <c r="O2300" s="139"/>
    </row>
    <row r="2301" spans="1:15">
      <c r="A2301" s="78" t="s">
        <v>2531</v>
      </c>
      <c r="B2301" s="78" t="s">
        <v>2954</v>
      </c>
      <c r="C2301" s="3">
        <v>5505</v>
      </c>
      <c r="D2301" s="75" t="s">
        <v>2622</v>
      </c>
      <c r="E2301" s="103">
        <v>23.12</v>
      </c>
      <c r="F2301" s="103">
        <v>0</v>
      </c>
      <c r="G2301" s="103">
        <v>0</v>
      </c>
      <c r="H2301" s="103">
        <v>0</v>
      </c>
      <c r="I2301" s="103">
        <v>0</v>
      </c>
      <c r="J2301" s="133">
        <f t="shared" si="37"/>
        <v>23.12</v>
      </c>
      <c r="K2301" s="138" t="str">
        <f>IFERROR(VLOOKUP(C2301,'CEDARS School FRPL'!$C$4:$H$2392, 6, FALSE), "No")</f>
        <v>No</v>
      </c>
      <c r="L2301" s="97">
        <f>VLOOKUP($C2301,'CEDARS School FRPL'!$C$4:$G$2348,3,FALSE)</f>
        <v>0.45610000000000001</v>
      </c>
      <c r="N2301" s="170"/>
      <c r="O2301" s="139"/>
    </row>
    <row r="2302" spans="1:15">
      <c r="A2302" s="78" t="s">
        <v>2531</v>
      </c>
      <c r="B2302" s="78" t="s">
        <v>2954</v>
      </c>
      <c r="C2302" s="3">
        <v>5506</v>
      </c>
      <c r="D2302" s="75" t="s">
        <v>2623</v>
      </c>
      <c r="E2302" s="103">
        <v>146.27000000000001</v>
      </c>
      <c r="F2302" s="103">
        <v>0</v>
      </c>
      <c r="G2302" s="103">
        <v>0</v>
      </c>
      <c r="H2302" s="103">
        <v>0</v>
      </c>
      <c r="I2302" s="103">
        <v>0</v>
      </c>
      <c r="J2302" s="133">
        <f t="shared" si="37"/>
        <v>146.27000000000001</v>
      </c>
      <c r="K2302" s="138" t="str">
        <f>IFERROR(VLOOKUP(C2302,'CEDARS School FRPL'!$C$4:$H$2392, 6, FALSE), "No")</f>
        <v>No</v>
      </c>
      <c r="L2302" s="97">
        <f>VLOOKUP($C2302,'CEDARS School FRPL'!$C$4:$G$2348,3,FALSE)</f>
        <v>0.31790000000000002</v>
      </c>
      <c r="N2302" s="170"/>
      <c r="O2302" s="139"/>
    </row>
    <row r="2303" spans="1:15">
      <c r="A2303" s="78" t="s">
        <v>2531</v>
      </c>
      <c r="B2303" s="78" t="s">
        <v>2954</v>
      </c>
      <c r="C2303" s="3">
        <v>5504</v>
      </c>
      <c r="D2303" s="75" t="s">
        <v>2624</v>
      </c>
      <c r="E2303" s="103">
        <v>25.43</v>
      </c>
      <c r="F2303" s="103">
        <v>0</v>
      </c>
      <c r="G2303" s="103">
        <v>0</v>
      </c>
      <c r="H2303" s="103">
        <v>0</v>
      </c>
      <c r="I2303" s="103">
        <v>0</v>
      </c>
      <c r="J2303" s="133">
        <f t="shared" si="37"/>
        <v>25.43</v>
      </c>
      <c r="K2303" s="138" t="str">
        <f>IFERROR(VLOOKUP(C2303,'CEDARS School FRPL'!$C$4:$H$2392, 6, FALSE), "No")</f>
        <v>Yes</v>
      </c>
      <c r="L2303" s="97">
        <f>VLOOKUP($C2303,'CEDARS School FRPL'!$C$4:$G$2348,3,FALSE)</f>
        <v>0.51900000000000002</v>
      </c>
      <c r="N2303" s="170"/>
      <c r="O2303" s="139"/>
    </row>
    <row r="2304" spans="1:15">
      <c r="A2304" s="78" t="s">
        <v>2531</v>
      </c>
      <c r="B2304" s="78" t="s">
        <v>2954</v>
      </c>
      <c r="C2304" s="3">
        <v>5620</v>
      </c>
      <c r="D2304" s="75" t="s">
        <v>3128</v>
      </c>
      <c r="E2304" s="103">
        <v>13.03</v>
      </c>
      <c r="F2304" s="103">
        <v>0</v>
      </c>
      <c r="G2304" s="103">
        <v>0</v>
      </c>
      <c r="H2304" s="103">
        <v>0</v>
      </c>
      <c r="I2304" s="103">
        <v>0</v>
      </c>
      <c r="J2304" s="133">
        <f t="shared" si="37"/>
        <v>13.03</v>
      </c>
      <c r="K2304" s="138" t="str">
        <f>IFERROR(VLOOKUP(C2304,'CEDARS School FRPL'!$C$4:$H$2392, 6, FALSE), "No")</f>
        <v>No</v>
      </c>
      <c r="L2304" s="97">
        <f>VLOOKUP($C2304,'CEDARS School FRPL'!$C$4:$G$2348,3,FALSE)</f>
        <v>0.13689999999999999</v>
      </c>
      <c r="N2304" s="170"/>
      <c r="O2304" s="139"/>
    </row>
    <row r="2305" spans="1:15">
      <c r="A2305" s="78" t="s">
        <v>2531</v>
      </c>
      <c r="B2305" s="78" t="s">
        <v>2954</v>
      </c>
      <c r="C2305" s="3">
        <v>2505</v>
      </c>
      <c r="D2305" s="75" t="s">
        <v>2219</v>
      </c>
      <c r="E2305" s="103">
        <v>438.92</v>
      </c>
      <c r="F2305" s="103">
        <v>0</v>
      </c>
      <c r="G2305" s="103">
        <v>0</v>
      </c>
      <c r="H2305" s="103">
        <v>0</v>
      </c>
      <c r="I2305" s="103">
        <v>0</v>
      </c>
      <c r="J2305" s="133">
        <f t="shared" si="37"/>
        <v>438.92</v>
      </c>
      <c r="K2305" s="138" t="str">
        <f>IFERROR(VLOOKUP(C2305,'CEDARS School FRPL'!$C$4:$H$2392, 6, FALSE), "No")</f>
        <v>Yes</v>
      </c>
      <c r="L2305" s="97">
        <f>VLOOKUP($C2305,'CEDARS School FRPL'!$C$4:$G$2348,3,FALSE)</f>
        <v>0.61909999999999998</v>
      </c>
      <c r="N2305" s="170"/>
      <c r="O2305" s="139"/>
    </row>
    <row r="2306" spans="1:15">
      <c r="A2306" s="78" t="s">
        <v>3026</v>
      </c>
      <c r="B2306" s="78" t="s">
        <v>3216</v>
      </c>
      <c r="C2306" s="3">
        <v>5710</v>
      </c>
      <c r="D2306" s="75" t="s">
        <v>3124</v>
      </c>
      <c r="E2306" s="103">
        <v>61.69</v>
      </c>
      <c r="F2306" s="103">
        <v>0</v>
      </c>
      <c r="G2306" s="103">
        <v>12.040000000000001</v>
      </c>
      <c r="H2306" s="103">
        <v>0</v>
      </c>
      <c r="I2306" s="103">
        <v>0</v>
      </c>
      <c r="J2306" s="133">
        <f t="shared" si="37"/>
        <v>73.73</v>
      </c>
      <c r="K2306" s="138" t="str">
        <f>IFERROR(VLOOKUP(C2306,'CEDARS School FRPL'!$C$4:$H$2392, 6, FALSE), "No")</f>
        <v>No</v>
      </c>
      <c r="L2306" s="97">
        <f>VLOOKUP($C2306,'CEDARS School FRPL'!$C$4:$G$2348,3,FALSE)</f>
        <v>0.4864</v>
      </c>
      <c r="N2306" s="170"/>
      <c r="O2306" s="139"/>
    </row>
    <row r="2307" spans="1:15">
      <c r="A2307" s="78" t="s">
        <v>2374</v>
      </c>
      <c r="B2307" s="78" t="s">
        <v>2955</v>
      </c>
      <c r="C2307" s="3">
        <v>3555</v>
      </c>
      <c r="D2307" s="75" t="s">
        <v>1158</v>
      </c>
      <c r="E2307" s="103">
        <v>195.72</v>
      </c>
      <c r="F2307" s="103">
        <v>0</v>
      </c>
      <c r="G2307" s="103">
        <v>0</v>
      </c>
      <c r="H2307" s="103">
        <v>0</v>
      </c>
      <c r="I2307" s="103">
        <v>0</v>
      </c>
      <c r="J2307" s="133">
        <f t="shared" si="37"/>
        <v>195.72</v>
      </c>
      <c r="K2307" s="138" t="str">
        <f>IFERROR(VLOOKUP(C2307,'CEDARS School FRPL'!$C$4:$H$2392, 6, FALSE), "No")</f>
        <v>Yes</v>
      </c>
      <c r="L2307" s="97">
        <f>VLOOKUP($C2307,'CEDARS School FRPL'!$C$4:$G$2348,3,FALSE)</f>
        <v>0.65329999999999999</v>
      </c>
      <c r="N2307" s="170"/>
      <c r="O2307" s="139"/>
    </row>
    <row r="2308" spans="1:15">
      <c r="A2308" s="78" t="s">
        <v>2374</v>
      </c>
      <c r="B2308" s="78" t="s">
        <v>2955</v>
      </c>
      <c r="C2308" s="3">
        <v>2859</v>
      </c>
      <c r="D2308" s="75" t="s">
        <v>1157</v>
      </c>
      <c r="E2308" s="103">
        <v>138.34</v>
      </c>
      <c r="F2308" s="103">
        <v>0</v>
      </c>
      <c r="G2308" s="103">
        <v>3.36</v>
      </c>
      <c r="H2308" s="103">
        <v>0</v>
      </c>
      <c r="I2308" s="103">
        <v>0</v>
      </c>
      <c r="J2308" s="133">
        <f t="shared" ref="J2308:J2371" si="38">SUM(E2308:I2308)</f>
        <v>141.70000000000002</v>
      </c>
      <c r="K2308" s="138" t="str">
        <f>IFERROR(VLOOKUP(C2308,'CEDARS School FRPL'!$C$4:$H$2392, 6, FALSE), "No")</f>
        <v>Yes</v>
      </c>
      <c r="L2308" s="97">
        <f>VLOOKUP($C2308,'CEDARS School FRPL'!$C$4:$G$2348,3,FALSE)</f>
        <v>0.64239999999999997</v>
      </c>
      <c r="N2308" s="170"/>
      <c r="O2308" s="139"/>
    </row>
    <row r="2309" spans="1:15">
      <c r="A2309" s="78" t="s">
        <v>2421</v>
      </c>
      <c r="B2309" s="78" t="s">
        <v>2956</v>
      </c>
      <c r="C2309" s="3">
        <v>2190</v>
      </c>
      <c r="D2309" s="75" t="s">
        <v>1493</v>
      </c>
      <c r="E2309" s="103">
        <v>568.19000000000005</v>
      </c>
      <c r="F2309" s="103">
        <v>0</v>
      </c>
      <c r="G2309" s="103">
        <v>0</v>
      </c>
      <c r="H2309" s="103">
        <v>0</v>
      </c>
      <c r="I2309" s="103">
        <v>0</v>
      </c>
      <c r="J2309" s="133">
        <f t="shared" si="38"/>
        <v>568.19000000000005</v>
      </c>
      <c r="K2309" s="138" t="str">
        <f>IFERROR(VLOOKUP(C2309,'CEDARS School FRPL'!$C$4:$H$2392, 6, FALSE), "No")</f>
        <v>No</v>
      </c>
      <c r="L2309" s="97">
        <f>VLOOKUP($C2309,'CEDARS School FRPL'!$C$4:$G$2348,3,FALSE)</f>
        <v>0.25900000000000001</v>
      </c>
      <c r="N2309" s="170"/>
      <c r="O2309" s="139"/>
    </row>
    <row r="2310" spans="1:15">
      <c r="A2310" s="78" t="s">
        <v>2421</v>
      </c>
      <c r="B2310" s="78" t="s">
        <v>2956</v>
      </c>
      <c r="C2310" s="3">
        <v>4309</v>
      </c>
      <c r="D2310" s="75" t="s">
        <v>1496</v>
      </c>
      <c r="E2310" s="103">
        <v>489.52</v>
      </c>
      <c r="F2310" s="103">
        <v>0</v>
      </c>
      <c r="G2310" s="103">
        <v>0</v>
      </c>
      <c r="H2310" s="103">
        <v>0</v>
      </c>
      <c r="I2310" s="103">
        <v>0</v>
      </c>
      <c r="J2310" s="133">
        <f t="shared" si="38"/>
        <v>489.52</v>
      </c>
      <c r="K2310" s="138" t="str">
        <f>IFERROR(VLOOKUP(C2310,'CEDARS School FRPL'!$C$4:$H$2392, 6, FALSE), "No")</f>
        <v>No</v>
      </c>
      <c r="L2310" s="97">
        <f>VLOOKUP($C2310,'CEDARS School FRPL'!$C$4:$G$2348,3,FALSE)</f>
        <v>0.44790000000000002</v>
      </c>
      <c r="N2310" s="170"/>
      <c r="O2310" s="139"/>
    </row>
    <row r="2311" spans="1:15">
      <c r="A2311" s="78" t="s">
        <v>2421</v>
      </c>
      <c r="B2311" s="78" t="s">
        <v>2956</v>
      </c>
      <c r="C2311" s="3">
        <v>3458</v>
      </c>
      <c r="D2311" s="75" t="s">
        <v>1494</v>
      </c>
      <c r="E2311" s="103">
        <v>956.99</v>
      </c>
      <c r="F2311" s="103">
        <v>0</v>
      </c>
      <c r="G2311" s="103">
        <v>0</v>
      </c>
      <c r="H2311" s="103">
        <v>0</v>
      </c>
      <c r="I2311" s="103">
        <v>0</v>
      </c>
      <c r="J2311" s="133">
        <f t="shared" si="38"/>
        <v>956.99</v>
      </c>
      <c r="K2311" s="138" t="str">
        <f>IFERROR(VLOOKUP(C2311,'CEDARS School FRPL'!$C$4:$H$2392, 6, FALSE), "No")</f>
        <v>No</v>
      </c>
      <c r="L2311" s="97">
        <f>VLOOKUP($C2311,'CEDARS School FRPL'!$C$4:$G$2348,3,FALSE)</f>
        <v>0.33660000000000001</v>
      </c>
      <c r="O2311" s="139"/>
    </row>
    <row r="2312" spans="1:15">
      <c r="A2312" s="78" t="s">
        <v>2421</v>
      </c>
      <c r="B2312" s="78" t="s">
        <v>2956</v>
      </c>
      <c r="C2312" s="3">
        <v>4471</v>
      </c>
      <c r="D2312" s="75" t="s">
        <v>1497</v>
      </c>
      <c r="E2312" s="103">
        <v>401.29</v>
      </c>
      <c r="F2312" s="103">
        <v>0</v>
      </c>
      <c r="G2312" s="103">
        <v>0</v>
      </c>
      <c r="H2312" s="103">
        <v>0</v>
      </c>
      <c r="I2312" s="103">
        <v>0</v>
      </c>
      <c r="J2312" s="133">
        <f t="shared" si="38"/>
        <v>401.29</v>
      </c>
      <c r="K2312" s="138" t="str">
        <f>IFERROR(VLOOKUP(C2312,'CEDARS School FRPL'!$C$4:$H$2392, 6, FALSE), "No")</f>
        <v>No</v>
      </c>
      <c r="L2312" s="97">
        <f>VLOOKUP($C2312,'CEDARS School FRPL'!$C$4:$G$2348,3,FALSE)</f>
        <v>0.2122</v>
      </c>
      <c r="O2312" s="139"/>
    </row>
    <row r="2313" spans="1:15">
      <c r="A2313" s="78" t="s">
        <v>2421</v>
      </c>
      <c r="B2313" s="78" t="s">
        <v>2956</v>
      </c>
      <c r="C2313" s="3">
        <v>5564</v>
      </c>
      <c r="D2313" s="75" t="s">
        <v>3002</v>
      </c>
      <c r="E2313" s="103">
        <v>255.46</v>
      </c>
      <c r="F2313" s="103">
        <v>0</v>
      </c>
      <c r="G2313" s="103">
        <v>0</v>
      </c>
      <c r="H2313" s="103">
        <v>0</v>
      </c>
      <c r="I2313" s="103">
        <v>0</v>
      </c>
      <c r="J2313" s="133">
        <f t="shared" si="38"/>
        <v>255.46</v>
      </c>
      <c r="K2313" s="138" t="str">
        <f>IFERROR(VLOOKUP(C2313,'CEDARS School FRPL'!$C$4:$H$2392, 6, FALSE), "No")</f>
        <v>No</v>
      </c>
      <c r="L2313" s="97">
        <f>VLOOKUP($C2313,'CEDARS School FRPL'!$C$4:$G$2348,3,FALSE)</f>
        <v>0.26029999999999998</v>
      </c>
      <c r="O2313" s="139"/>
    </row>
    <row r="2314" spans="1:15">
      <c r="A2314" s="78" t="s">
        <v>2421</v>
      </c>
      <c r="B2314" s="78" t="s">
        <v>2956</v>
      </c>
      <c r="C2314" s="3">
        <v>4569</v>
      </c>
      <c r="D2314" s="75" t="s">
        <v>1498</v>
      </c>
      <c r="E2314" s="103">
        <v>1221</v>
      </c>
      <c r="F2314" s="103">
        <v>0</v>
      </c>
      <c r="G2314" s="103">
        <v>122.19000000000001</v>
      </c>
      <c r="H2314" s="103">
        <v>0</v>
      </c>
      <c r="I2314" s="103">
        <v>0</v>
      </c>
      <c r="J2314" s="133">
        <f t="shared" si="38"/>
        <v>1343.19</v>
      </c>
      <c r="K2314" s="138" t="str">
        <f>IFERROR(VLOOKUP(C2314,'CEDARS School FRPL'!$C$4:$H$2392, 6, FALSE), "No")</f>
        <v>No</v>
      </c>
      <c r="L2314" s="97">
        <f>VLOOKUP($C2314,'CEDARS School FRPL'!$C$4:$G$2348,3,FALSE)</f>
        <v>0.28620000000000001</v>
      </c>
      <c r="O2314" s="139"/>
    </row>
    <row r="2315" spans="1:15">
      <c r="A2315" t="s">
        <v>2421</v>
      </c>
      <c r="B2315" s="78" t="s">
        <v>2956</v>
      </c>
      <c r="C2315" s="3">
        <v>5338</v>
      </c>
      <c r="D2315" s="75" t="s">
        <v>1499</v>
      </c>
      <c r="E2315" s="103">
        <v>0</v>
      </c>
      <c r="F2315" s="103">
        <v>0</v>
      </c>
      <c r="G2315" s="103">
        <v>0</v>
      </c>
      <c r="H2315" s="103">
        <v>27.43</v>
      </c>
      <c r="I2315" s="103">
        <v>0</v>
      </c>
      <c r="J2315" s="133">
        <f t="shared" si="38"/>
        <v>27.43</v>
      </c>
      <c r="K2315" s="138" t="str">
        <f>IFERROR(VLOOKUP(C2315,'CEDARS School FRPL'!$C$4:$H$2392, 6, FALSE), "No")</f>
        <v>Yes</v>
      </c>
      <c r="L2315" s="97">
        <f>VLOOKUP($C2315,'CEDARS School FRPL'!$C$4:$G$2348,3,FALSE)</f>
        <v>0.53149999999999997</v>
      </c>
    </row>
    <row r="2316" spans="1:15">
      <c r="A2316" s="78" t="s">
        <v>2421</v>
      </c>
      <c r="B2316" s="78" t="s">
        <v>2956</v>
      </c>
      <c r="C2316" s="3">
        <v>4170</v>
      </c>
      <c r="D2316" s="75" t="s">
        <v>1495</v>
      </c>
      <c r="E2316" s="103">
        <v>264.7</v>
      </c>
      <c r="F2316" s="103">
        <v>0</v>
      </c>
      <c r="G2316" s="103">
        <v>0</v>
      </c>
      <c r="H2316" s="103">
        <v>0</v>
      </c>
      <c r="I2316" s="103">
        <v>0</v>
      </c>
      <c r="J2316" s="133">
        <f t="shared" si="38"/>
        <v>264.7</v>
      </c>
      <c r="K2316" s="138" t="str">
        <f>IFERROR(VLOOKUP(C2316,'CEDARS School FRPL'!$C$4:$H$2392, 6, FALSE), "No")</f>
        <v>No</v>
      </c>
      <c r="L2316" s="97">
        <f>VLOOKUP($C2316,'CEDARS School FRPL'!$C$4:$G$2348,3,FALSE)</f>
        <v>0.2717</v>
      </c>
    </row>
    <row r="2317" spans="1:15">
      <c r="A2317" s="78" t="s">
        <v>2361</v>
      </c>
      <c r="B2317" s="78" t="s">
        <v>2957</v>
      </c>
      <c r="C2317" s="3">
        <v>2330</v>
      </c>
      <c r="D2317" s="75" t="s">
        <v>1111</v>
      </c>
      <c r="E2317" s="103">
        <v>333.68</v>
      </c>
      <c r="F2317" s="103">
        <v>0</v>
      </c>
      <c r="G2317" s="103">
        <v>22.28</v>
      </c>
      <c r="H2317" s="103">
        <v>0</v>
      </c>
      <c r="I2317" s="103">
        <v>0</v>
      </c>
      <c r="J2317" s="133">
        <f t="shared" si="38"/>
        <v>355.96000000000004</v>
      </c>
      <c r="K2317" s="138" t="str">
        <f>IFERROR(VLOOKUP(C2317,'CEDARS School FRPL'!$C$4:$H$2392, 6, FALSE), "No")</f>
        <v>No</v>
      </c>
      <c r="L2317" s="97">
        <f>VLOOKUP($C2317,'CEDARS School FRPL'!$C$4:$G$2348,3,FALSE)</f>
        <v>0.4158</v>
      </c>
    </row>
    <row r="2318" spans="1:15">
      <c r="A2318" s="78" t="s">
        <v>2361</v>
      </c>
      <c r="B2318" s="78" t="s">
        <v>2957</v>
      </c>
      <c r="C2318" s="3">
        <v>2997</v>
      </c>
      <c r="D2318" s="75" t="s">
        <v>1112</v>
      </c>
      <c r="E2318" s="103">
        <v>361.59</v>
      </c>
      <c r="F2318" s="103">
        <v>0</v>
      </c>
      <c r="G2318" s="103">
        <v>0</v>
      </c>
      <c r="H2318" s="103">
        <v>0</v>
      </c>
      <c r="I2318" s="103">
        <v>0</v>
      </c>
      <c r="J2318" s="133">
        <f t="shared" si="38"/>
        <v>361.59</v>
      </c>
      <c r="K2318" s="138" t="str">
        <f>IFERROR(VLOOKUP(C2318,'CEDARS School FRPL'!$C$4:$H$2392, 6, FALSE), "No")</f>
        <v>No</v>
      </c>
      <c r="L2318" s="97">
        <f>VLOOKUP($C2318,'CEDARS School FRPL'!$C$4:$G$2348,3,FALSE)</f>
        <v>0.47649999999999998</v>
      </c>
    </row>
    <row r="2319" spans="1:15">
      <c r="A2319" s="78" t="s">
        <v>2361</v>
      </c>
      <c r="B2319" s="78" t="s">
        <v>2957</v>
      </c>
      <c r="C2319" s="3">
        <v>5368</v>
      </c>
      <c r="D2319" s="75" t="s">
        <v>1115</v>
      </c>
      <c r="E2319" s="103">
        <v>168.97</v>
      </c>
      <c r="F2319" s="103">
        <v>0</v>
      </c>
      <c r="G2319" s="103">
        <v>0</v>
      </c>
      <c r="H2319" s="103">
        <v>0</v>
      </c>
      <c r="I2319" s="103">
        <v>0</v>
      </c>
      <c r="J2319" s="133">
        <f t="shared" si="38"/>
        <v>168.97</v>
      </c>
      <c r="K2319" s="138" t="str">
        <f>IFERROR(VLOOKUP(C2319,'CEDARS School FRPL'!$C$4:$H$2392, 6, FALSE), "No")</f>
        <v>No</v>
      </c>
      <c r="L2319" s="97">
        <f>VLOOKUP($C2319,'CEDARS School FRPL'!$C$4:$G$2348,3,FALSE)</f>
        <v>0.44240000000000002</v>
      </c>
    </row>
    <row r="2320" spans="1:15">
      <c r="A2320" s="78" t="s">
        <v>2361</v>
      </c>
      <c r="B2320" s="78" t="s">
        <v>2957</v>
      </c>
      <c r="C2320" s="3">
        <v>3394</v>
      </c>
      <c r="D2320" s="75" t="s">
        <v>1113</v>
      </c>
      <c r="E2320" s="103">
        <v>178.57</v>
      </c>
      <c r="F2320" s="103">
        <v>0</v>
      </c>
      <c r="G2320" s="103">
        <v>0</v>
      </c>
      <c r="H2320" s="103">
        <v>0</v>
      </c>
      <c r="I2320" s="103">
        <v>0</v>
      </c>
      <c r="J2320" s="133">
        <f t="shared" si="38"/>
        <v>178.57</v>
      </c>
      <c r="K2320" s="138" t="str">
        <f>IFERROR(VLOOKUP(C2320,'CEDARS School FRPL'!$C$4:$H$2392, 6, FALSE), "No")</f>
        <v>No</v>
      </c>
      <c r="L2320" s="97">
        <f>VLOOKUP($C2320,'CEDARS School FRPL'!$C$4:$G$2348,3,FALSE)</f>
        <v>0.44019999999999998</v>
      </c>
    </row>
    <row r="2321" spans="1:12">
      <c r="A2321" s="78" t="s">
        <v>2361</v>
      </c>
      <c r="B2321" s="78" t="s">
        <v>2957</v>
      </c>
      <c r="C2321" s="3">
        <v>5077</v>
      </c>
      <c r="D2321" s="75" t="s">
        <v>1114</v>
      </c>
      <c r="E2321" s="103">
        <v>22</v>
      </c>
      <c r="F2321" s="103">
        <v>0</v>
      </c>
      <c r="G2321" s="103">
        <v>0</v>
      </c>
      <c r="H2321" s="103">
        <v>0</v>
      </c>
      <c r="I2321" s="103">
        <v>0</v>
      </c>
      <c r="J2321" s="133">
        <f t="shared" si="38"/>
        <v>22</v>
      </c>
      <c r="K2321" s="138" t="str">
        <f>IFERROR(VLOOKUP(C2321,'CEDARS School FRPL'!$C$4:$H$2392, 6, FALSE), "No")</f>
        <v>Yes</v>
      </c>
      <c r="L2321" s="97">
        <f>VLOOKUP($C2321,'CEDARS School FRPL'!$C$4:$G$2348,3,FALSE)</f>
        <v>0.5948</v>
      </c>
    </row>
    <row r="2322" spans="1:12">
      <c r="A2322" s="75" t="s">
        <v>3023</v>
      </c>
      <c r="B2322" s="78" t="s">
        <v>3217</v>
      </c>
      <c r="C2322" s="3">
        <v>5662</v>
      </c>
      <c r="D2322" s="75" t="s">
        <v>3218</v>
      </c>
      <c r="E2322" s="103">
        <v>158.78</v>
      </c>
      <c r="F2322" s="103">
        <v>0</v>
      </c>
      <c r="G2322" s="103">
        <v>0</v>
      </c>
      <c r="H2322" s="103">
        <v>0</v>
      </c>
      <c r="I2322" s="103">
        <v>0</v>
      </c>
      <c r="J2322" s="133">
        <f t="shared" si="38"/>
        <v>158.78</v>
      </c>
      <c r="K2322" s="138" t="str">
        <f>IFERROR(VLOOKUP(C2322,'CEDARS School FRPL'!$C$4:$H$2392, 6, FALSE), "No")</f>
        <v>Yes</v>
      </c>
      <c r="L2322" s="97">
        <f>VLOOKUP($C2322,'CEDARS School FRPL'!$C$4:$G$2348,3,FALSE)</f>
        <v>0.64170000000000005</v>
      </c>
    </row>
    <row r="2323" spans="1:12">
      <c r="A2323" s="78" t="s">
        <v>2381</v>
      </c>
      <c r="B2323" s="78" t="s">
        <v>2958</v>
      </c>
      <c r="C2323" s="3">
        <v>3290</v>
      </c>
      <c r="D2323" s="75" t="s">
        <v>1183</v>
      </c>
      <c r="E2323" s="103">
        <v>93.97</v>
      </c>
      <c r="F2323" s="103">
        <v>15.29</v>
      </c>
      <c r="G2323" s="103">
        <v>0</v>
      </c>
      <c r="H2323" s="103">
        <v>0</v>
      </c>
      <c r="I2323" s="103">
        <v>0</v>
      </c>
      <c r="J2323" s="133">
        <f t="shared" si="38"/>
        <v>109.25999999999999</v>
      </c>
      <c r="K2323" s="138" t="str">
        <f>IFERROR(VLOOKUP(C2323,'CEDARS School FRPL'!$C$4:$H$2392, 6, FALSE), "No")</f>
        <v>No</v>
      </c>
      <c r="L2323" s="97">
        <f>VLOOKUP($C2323,'CEDARS School FRPL'!$C$4:$G$2348,3,FALSE)</f>
        <v>0.41839999999999999</v>
      </c>
    </row>
    <row r="2324" spans="1:12">
      <c r="A2324" s="78" t="s">
        <v>2381</v>
      </c>
      <c r="B2324" s="78" t="s">
        <v>2958</v>
      </c>
      <c r="C2324" s="3">
        <v>3289</v>
      </c>
      <c r="D2324" s="75" t="s">
        <v>1182</v>
      </c>
      <c r="E2324" s="103">
        <v>115.39</v>
      </c>
      <c r="F2324" s="103">
        <v>0</v>
      </c>
      <c r="G2324" s="103">
        <v>2.46</v>
      </c>
      <c r="H2324" s="103">
        <v>0</v>
      </c>
      <c r="I2324" s="103">
        <v>0</v>
      </c>
      <c r="J2324" s="133">
        <f t="shared" si="38"/>
        <v>117.85</v>
      </c>
      <c r="K2324" s="138" t="str">
        <f>IFERROR(VLOOKUP(C2324,'CEDARS School FRPL'!$C$4:$H$2392, 6, FALSE), "No")</f>
        <v>No</v>
      </c>
      <c r="L2324" s="97">
        <f>VLOOKUP($C2324,'CEDARS School FRPL'!$C$4:$G$2348,3,FALSE)</f>
        <v>0.42420000000000002</v>
      </c>
    </row>
    <row r="2325" spans="1:12">
      <c r="A2325" s="78" t="s">
        <v>2403</v>
      </c>
      <c r="B2325" s="78" t="s">
        <v>2959</v>
      </c>
      <c r="C2325" s="3">
        <v>3444</v>
      </c>
      <c r="D2325" s="75" t="s">
        <v>1262</v>
      </c>
      <c r="E2325" s="103">
        <v>150.29</v>
      </c>
      <c r="F2325" s="103">
        <v>0</v>
      </c>
      <c r="G2325" s="103">
        <v>0</v>
      </c>
      <c r="H2325" s="103">
        <v>0</v>
      </c>
      <c r="I2325" s="103">
        <v>0</v>
      </c>
      <c r="J2325" s="133">
        <f t="shared" si="38"/>
        <v>150.29</v>
      </c>
      <c r="K2325" s="138" t="str">
        <f>IFERROR(VLOOKUP(C2325,'CEDARS School FRPL'!$C$4:$H$2392, 6, FALSE), "No")</f>
        <v>No</v>
      </c>
      <c r="L2325" s="97">
        <f>VLOOKUP($C2325,'CEDARS School FRPL'!$C$4:$G$2348,3,FALSE)</f>
        <v>0.3911</v>
      </c>
    </row>
    <row r="2326" spans="1:12">
      <c r="A2326" s="78" t="s">
        <v>2403</v>
      </c>
      <c r="B2326" s="78" t="s">
        <v>2959</v>
      </c>
      <c r="C2326" s="3">
        <v>2542</v>
      </c>
      <c r="D2326" s="75" t="s">
        <v>1261</v>
      </c>
      <c r="E2326" s="103">
        <v>169.6</v>
      </c>
      <c r="F2326" s="103">
        <v>0</v>
      </c>
      <c r="G2326" s="103">
        <v>17.720000000000002</v>
      </c>
      <c r="H2326" s="103">
        <v>0</v>
      </c>
      <c r="I2326" s="103">
        <v>0</v>
      </c>
      <c r="J2326" s="133">
        <f t="shared" si="38"/>
        <v>187.32</v>
      </c>
      <c r="K2326" s="138" t="str">
        <f>IFERROR(VLOOKUP(C2326,'CEDARS School FRPL'!$C$4:$H$2392, 6, FALSE), "No")</f>
        <v>No</v>
      </c>
      <c r="L2326" s="97">
        <f>VLOOKUP($C2326,'CEDARS School FRPL'!$C$4:$G$2348,3,FALSE)</f>
        <v>0.39629999999999999</v>
      </c>
    </row>
    <row r="2327" spans="1:12">
      <c r="A2327" s="78" t="s">
        <v>2296</v>
      </c>
      <c r="B2327" s="78" t="s">
        <v>2960</v>
      </c>
      <c r="C2327" s="3">
        <v>2472</v>
      </c>
      <c r="D2327" s="75" t="s">
        <v>457</v>
      </c>
      <c r="E2327" s="103">
        <v>55.29</v>
      </c>
      <c r="F2327" s="103">
        <v>4.8600000000000003</v>
      </c>
      <c r="G2327" s="103">
        <v>0</v>
      </c>
      <c r="H2327" s="103">
        <v>0</v>
      </c>
      <c r="I2327" s="103">
        <v>0</v>
      </c>
      <c r="J2327" s="133">
        <f t="shared" si="38"/>
        <v>60.15</v>
      </c>
      <c r="K2327" s="138" t="str">
        <f>IFERROR(VLOOKUP(C2327,'CEDARS School FRPL'!$C$4:$H$2392, 6, FALSE), "No")</f>
        <v>Yes</v>
      </c>
      <c r="L2327" s="97">
        <f>VLOOKUP($C2327,'CEDARS School FRPL'!$C$4:$G$2348,3,FALSE)</f>
        <v>0.66180000000000005</v>
      </c>
    </row>
    <row r="2328" spans="1:12">
      <c r="A2328" s="78" t="s">
        <v>2296</v>
      </c>
      <c r="B2328" s="78" t="s">
        <v>2960</v>
      </c>
      <c r="C2328" s="3">
        <v>2473</v>
      </c>
      <c r="D2328" s="75" t="s">
        <v>458</v>
      </c>
      <c r="E2328" s="103">
        <v>51.52</v>
      </c>
      <c r="F2328" s="103">
        <v>0</v>
      </c>
      <c r="G2328" s="103">
        <v>3.77</v>
      </c>
      <c r="H2328" s="103">
        <v>0</v>
      </c>
      <c r="I2328" s="103">
        <v>0</v>
      </c>
      <c r="J2328" s="133">
        <f t="shared" si="38"/>
        <v>55.290000000000006</v>
      </c>
      <c r="K2328" s="138" t="str">
        <f>IFERROR(VLOOKUP(C2328,'CEDARS School FRPL'!$C$4:$H$2392, 6, FALSE), "No")</f>
        <v>Yes</v>
      </c>
      <c r="L2328" s="97">
        <f>VLOOKUP($C2328,'CEDARS School FRPL'!$C$4:$G$2348,3,FALSE)</f>
        <v>0.50060000000000004</v>
      </c>
    </row>
    <row r="2329" spans="1:12">
      <c r="A2329" s="78" t="s">
        <v>2368</v>
      </c>
      <c r="B2329" s="78" t="s">
        <v>2961</v>
      </c>
      <c r="C2329" s="3">
        <v>4369</v>
      </c>
      <c r="D2329" s="75" t="s">
        <v>1138</v>
      </c>
      <c r="E2329" s="103">
        <v>178.44</v>
      </c>
      <c r="F2329" s="103">
        <v>0</v>
      </c>
      <c r="G2329" s="103">
        <v>0</v>
      </c>
      <c r="H2329" s="103">
        <v>0</v>
      </c>
      <c r="I2329" s="103">
        <v>0</v>
      </c>
      <c r="J2329" s="133">
        <f t="shared" si="38"/>
        <v>178.44</v>
      </c>
      <c r="K2329" s="138" t="str">
        <f>IFERROR(VLOOKUP(C2329,'CEDARS School FRPL'!$C$4:$H$2392, 6, FALSE), "No")</f>
        <v>Yes</v>
      </c>
      <c r="L2329" s="97">
        <f>VLOOKUP($C2329,'CEDARS School FRPL'!$C$4:$G$2348,3,FALSE)</f>
        <v>0.74070000000000003</v>
      </c>
    </row>
    <row r="2330" spans="1:12">
      <c r="A2330" s="78" t="s">
        <v>2368</v>
      </c>
      <c r="B2330" s="78" t="s">
        <v>2961</v>
      </c>
      <c r="C2330" s="3">
        <v>2290</v>
      </c>
      <c r="D2330" s="75" t="s">
        <v>1136</v>
      </c>
      <c r="E2330" s="103">
        <v>353</v>
      </c>
      <c r="F2330" s="103">
        <v>40</v>
      </c>
      <c r="G2330" s="103">
        <v>0</v>
      </c>
      <c r="H2330" s="103">
        <v>0</v>
      </c>
      <c r="I2330" s="103">
        <v>0</v>
      </c>
      <c r="J2330" s="133">
        <f t="shared" si="38"/>
        <v>393</v>
      </c>
      <c r="K2330" s="138" t="str">
        <f>IFERROR(VLOOKUP(C2330,'CEDARS School FRPL'!$C$4:$H$2392, 6, FALSE), "No")</f>
        <v>Yes</v>
      </c>
      <c r="L2330" s="97">
        <f>VLOOKUP($C2330,'CEDARS School FRPL'!$C$4:$G$2348,3,FALSE)</f>
        <v>0.67759999999999998</v>
      </c>
    </row>
    <row r="2331" spans="1:12">
      <c r="A2331" s="78" t="s">
        <v>2368</v>
      </c>
      <c r="B2331" s="78" t="s">
        <v>2961</v>
      </c>
      <c r="C2331" s="3">
        <v>3597</v>
      </c>
      <c r="D2331" s="75" t="s">
        <v>1137</v>
      </c>
      <c r="E2331" s="103">
        <v>211.01</v>
      </c>
      <c r="F2331" s="103">
        <v>0</v>
      </c>
      <c r="G2331" s="103">
        <v>23.509999999999998</v>
      </c>
      <c r="H2331" s="103">
        <v>2.71</v>
      </c>
      <c r="I2331" s="103">
        <v>0</v>
      </c>
      <c r="J2331" s="133">
        <f t="shared" si="38"/>
        <v>237.23</v>
      </c>
      <c r="K2331" s="138" t="str">
        <f>IFERROR(VLOOKUP(C2331,'CEDARS School FRPL'!$C$4:$H$2392, 6, FALSE), "No")</f>
        <v>Yes</v>
      </c>
      <c r="L2331" s="97">
        <f>VLOOKUP($C2331,'CEDARS School FRPL'!$C$4:$G$2348,3,FALSE)</f>
        <v>0.67049999999999998</v>
      </c>
    </row>
    <row r="2332" spans="1:12">
      <c r="A2332" s="78" t="s">
        <v>2308</v>
      </c>
      <c r="B2332" s="78" t="s">
        <v>2962</v>
      </c>
      <c r="C2332" s="3">
        <v>3375</v>
      </c>
      <c r="D2332" s="75" t="s">
        <v>503</v>
      </c>
      <c r="E2332" s="103">
        <v>166.14</v>
      </c>
      <c r="F2332" s="103">
        <v>9.43</v>
      </c>
      <c r="G2332" s="103">
        <v>2.94</v>
      </c>
      <c r="H2332" s="103">
        <v>0</v>
      </c>
      <c r="I2332" s="103">
        <v>0</v>
      </c>
      <c r="J2332" s="133">
        <f t="shared" si="38"/>
        <v>178.51</v>
      </c>
      <c r="K2332" s="138" t="str">
        <f>IFERROR(VLOOKUP(C2332,'CEDARS School FRPL'!$C$4:$H$2392, 6, FALSE), "No")</f>
        <v>Yes</v>
      </c>
      <c r="L2332" s="97">
        <f>VLOOKUP($C2332,'CEDARS School FRPL'!$C$4:$G$2348,3,FALSE)</f>
        <v>0.67879999999999996</v>
      </c>
    </row>
    <row r="2333" spans="1:12">
      <c r="A2333" s="78" t="s">
        <v>2353</v>
      </c>
      <c r="B2333" s="78" t="s">
        <v>2963</v>
      </c>
      <c r="C2333" s="3">
        <v>2605</v>
      </c>
      <c r="D2333" s="75" t="s">
        <v>1092</v>
      </c>
      <c r="E2333" s="103">
        <v>102.17</v>
      </c>
      <c r="F2333" s="103">
        <v>0</v>
      </c>
      <c r="G2333" s="103">
        <v>0</v>
      </c>
      <c r="H2333" s="103">
        <v>0</v>
      </c>
      <c r="I2333" s="103">
        <v>0</v>
      </c>
      <c r="J2333" s="133">
        <f t="shared" si="38"/>
        <v>102.17</v>
      </c>
      <c r="K2333" s="138" t="str">
        <f>IFERROR(VLOOKUP(C2333,'CEDARS School FRPL'!$C$4:$H$2392, 6, FALSE), "No")</f>
        <v>Yes</v>
      </c>
      <c r="L2333" s="97">
        <f>VLOOKUP($C2333,'CEDARS School FRPL'!$C$4:$G$2348,3,FALSE)</f>
        <v>0.8417</v>
      </c>
    </row>
    <row r="2334" spans="1:12">
      <c r="A2334" s="78" t="s">
        <v>2270</v>
      </c>
      <c r="B2334" s="78" t="s">
        <v>2964</v>
      </c>
      <c r="C2334" s="3">
        <v>5599</v>
      </c>
      <c r="D2334" s="75" t="s">
        <v>1617</v>
      </c>
      <c r="E2334" s="103">
        <v>311.27999999999997</v>
      </c>
      <c r="F2334" s="103">
        <v>0</v>
      </c>
      <c r="G2334" s="103">
        <v>0</v>
      </c>
      <c r="H2334" s="103">
        <v>0</v>
      </c>
      <c r="I2334" s="103">
        <v>0</v>
      </c>
      <c r="J2334" s="133">
        <f t="shared" si="38"/>
        <v>311.27999999999997</v>
      </c>
      <c r="K2334" s="138" t="str">
        <f>IFERROR(VLOOKUP(C2334,'CEDARS School FRPL'!$C$4:$H$2392, 6, FALSE), "No")</f>
        <v>Yes</v>
      </c>
      <c r="L2334" s="97">
        <f>VLOOKUP($C2334,'CEDARS School FRPL'!$C$4:$G$2348,3,FALSE)</f>
        <v>0.48430000000000001</v>
      </c>
    </row>
    <row r="2335" spans="1:12">
      <c r="A2335" s="78" t="s">
        <v>2270</v>
      </c>
      <c r="B2335" s="78" t="s">
        <v>2964</v>
      </c>
      <c r="C2335" s="3">
        <v>5246</v>
      </c>
      <c r="D2335" s="75" t="s">
        <v>321</v>
      </c>
      <c r="E2335" s="103">
        <v>50.63</v>
      </c>
      <c r="F2335" s="103">
        <v>0</v>
      </c>
      <c r="G2335" s="103">
        <v>0</v>
      </c>
      <c r="H2335" s="103">
        <v>0</v>
      </c>
      <c r="I2335" s="103">
        <v>0</v>
      </c>
      <c r="J2335" s="133">
        <f t="shared" si="38"/>
        <v>50.63</v>
      </c>
      <c r="K2335" s="138" t="str">
        <f>IFERROR(VLOOKUP(C2335,'CEDARS School FRPL'!$C$4:$H$2392, 6, FALSE), "No")</f>
        <v>No</v>
      </c>
      <c r="L2335" s="97">
        <f>VLOOKUP($C2335,'CEDARS School FRPL'!$C$4:$G$2348,3,FALSE)</f>
        <v>0.36799999999999999</v>
      </c>
    </row>
    <row r="2336" spans="1:12">
      <c r="A2336" s="78" t="s">
        <v>2270</v>
      </c>
      <c r="B2336" s="78" t="s">
        <v>2964</v>
      </c>
      <c r="C2336" s="3">
        <v>5600</v>
      </c>
      <c r="D2336" s="75" t="s">
        <v>3111</v>
      </c>
      <c r="E2336" s="103">
        <v>496.69</v>
      </c>
      <c r="F2336" s="103">
        <v>0</v>
      </c>
      <c r="G2336" s="103">
        <v>0</v>
      </c>
      <c r="H2336" s="103">
        <v>0</v>
      </c>
      <c r="I2336" s="103">
        <v>0</v>
      </c>
      <c r="J2336" s="133">
        <f t="shared" si="38"/>
        <v>496.69</v>
      </c>
      <c r="K2336" s="138" t="str">
        <f>IFERROR(VLOOKUP(C2336,'CEDARS School FRPL'!$C$4:$H$2392, 6, FALSE), "No")</f>
        <v>No</v>
      </c>
      <c r="L2336" s="97">
        <f>VLOOKUP($C2336,'CEDARS School FRPL'!$C$4:$G$2348,3,FALSE)</f>
        <v>0.32569999999999999</v>
      </c>
    </row>
    <row r="2337" spans="1:12">
      <c r="A2337" s="78" t="s">
        <v>2270</v>
      </c>
      <c r="B2337" s="78" t="s">
        <v>2964</v>
      </c>
      <c r="C2337" s="3">
        <v>1795</v>
      </c>
      <c r="D2337" s="75" t="s">
        <v>318</v>
      </c>
      <c r="E2337" s="103">
        <v>91.64</v>
      </c>
      <c r="F2337" s="103">
        <v>0</v>
      </c>
      <c r="G2337" s="103">
        <v>0</v>
      </c>
      <c r="H2337" s="103">
        <v>0</v>
      </c>
      <c r="I2337" s="103">
        <v>0</v>
      </c>
      <c r="J2337" s="133">
        <f t="shared" si="38"/>
        <v>91.64</v>
      </c>
      <c r="K2337" s="138" t="str">
        <f>IFERROR(VLOOKUP(C2337,'CEDARS School FRPL'!$C$4:$H$2392, 6, FALSE), "No")</f>
        <v>No</v>
      </c>
      <c r="L2337" s="97">
        <f>VLOOKUP($C2337,'CEDARS School FRPL'!$C$4:$G$2348,3,FALSE)</f>
        <v>0.47570000000000001</v>
      </c>
    </row>
    <row r="2338" spans="1:12">
      <c r="A2338" s="78" t="s">
        <v>2270</v>
      </c>
      <c r="B2338" s="78" t="s">
        <v>2964</v>
      </c>
      <c r="C2338" s="3">
        <v>3546</v>
      </c>
      <c r="D2338" s="75" t="s">
        <v>320</v>
      </c>
      <c r="E2338" s="103">
        <v>566.34</v>
      </c>
      <c r="F2338" s="103">
        <v>0</v>
      </c>
      <c r="G2338" s="103">
        <v>58.92</v>
      </c>
      <c r="H2338" s="103">
        <v>13.59</v>
      </c>
      <c r="I2338" s="103">
        <v>0</v>
      </c>
      <c r="J2338" s="133">
        <f t="shared" si="38"/>
        <v>638.85</v>
      </c>
      <c r="K2338" s="138" t="str">
        <f>IFERROR(VLOOKUP(C2338,'CEDARS School FRPL'!$C$4:$H$2392, 6, FALSE), "No")</f>
        <v>No</v>
      </c>
      <c r="L2338" s="97">
        <f>VLOOKUP($C2338,'CEDARS School FRPL'!$C$4:$G$2348,3,FALSE)</f>
        <v>0.42480000000000001</v>
      </c>
    </row>
    <row r="2339" spans="1:12">
      <c r="A2339" s="78" t="s">
        <v>2270</v>
      </c>
      <c r="B2339" s="78" t="s">
        <v>2964</v>
      </c>
      <c r="C2339" s="3">
        <v>5409</v>
      </c>
      <c r="D2339" s="75" t="s">
        <v>322</v>
      </c>
      <c r="E2339" s="103">
        <v>724.99</v>
      </c>
      <c r="F2339" s="103">
        <v>0</v>
      </c>
      <c r="G2339" s="103">
        <v>0</v>
      </c>
      <c r="H2339" s="103">
        <v>0</v>
      </c>
      <c r="I2339" s="103">
        <v>0</v>
      </c>
      <c r="J2339" s="133">
        <f t="shared" si="38"/>
        <v>724.99</v>
      </c>
      <c r="K2339" s="138" t="str">
        <f>IFERROR(VLOOKUP(C2339,'CEDARS School FRPL'!$C$4:$H$2392, 6, FALSE), "No")</f>
        <v>No</v>
      </c>
      <c r="L2339" s="97">
        <f>VLOOKUP($C2339,'CEDARS School FRPL'!$C$4:$G$2348,3,FALSE)</f>
        <v>0.45179999999999998</v>
      </c>
    </row>
    <row r="2340" spans="1:12">
      <c r="A2340" s="78" t="s">
        <v>2270</v>
      </c>
      <c r="B2340" s="78" t="s">
        <v>2964</v>
      </c>
      <c r="C2340" s="3">
        <v>3513</v>
      </c>
      <c r="D2340" s="75" t="s">
        <v>319</v>
      </c>
      <c r="E2340" s="103">
        <v>39.57</v>
      </c>
      <c r="F2340" s="103">
        <v>0</v>
      </c>
      <c r="G2340" s="103">
        <v>0</v>
      </c>
      <c r="H2340" s="103">
        <v>0</v>
      </c>
      <c r="I2340" s="103">
        <v>0</v>
      </c>
      <c r="J2340" s="133">
        <f t="shared" si="38"/>
        <v>39.57</v>
      </c>
      <c r="K2340" s="138" t="str">
        <f>IFERROR(VLOOKUP(C2340,'CEDARS School FRPL'!$C$4:$H$2392, 6, FALSE), "No")</f>
        <v>No</v>
      </c>
      <c r="L2340" s="97">
        <f>VLOOKUP($C2340,'CEDARS School FRPL'!$C$4:$G$2348,3,FALSE)</f>
        <v>0.41360000000000002</v>
      </c>
    </row>
    <row r="2341" spans="1:12">
      <c r="A2341" s="78" t="s">
        <v>2635</v>
      </c>
      <c r="B2341" s="78" t="s">
        <v>2636</v>
      </c>
      <c r="C2341" s="3">
        <v>5550</v>
      </c>
      <c r="D2341" s="75" t="s">
        <v>3219</v>
      </c>
      <c r="E2341" s="103">
        <v>140</v>
      </c>
      <c r="F2341" s="103">
        <v>0</v>
      </c>
      <c r="G2341" s="103">
        <v>0</v>
      </c>
      <c r="H2341" s="103">
        <v>0</v>
      </c>
      <c r="I2341" s="103">
        <v>0</v>
      </c>
      <c r="J2341" s="133">
        <f t="shared" si="38"/>
        <v>140</v>
      </c>
      <c r="K2341" s="138" t="str">
        <f>IFERROR(VLOOKUP(C2341,'CEDARS School FRPL'!$C$4:$H$2392, 6, FALSE), "No")</f>
        <v>No</v>
      </c>
      <c r="L2341" s="97" t="e">
        <f>VLOOKUP($C2341,'CEDARS School FRPL'!$C$4:$G$2348,3,FALSE)</f>
        <v>#N/A</v>
      </c>
    </row>
    <row r="2342" spans="1:12">
      <c r="A2342" s="78" t="s">
        <v>2520</v>
      </c>
      <c r="B2342" s="78" t="s">
        <v>2965</v>
      </c>
      <c r="C2342" s="3">
        <v>2592</v>
      </c>
      <c r="D2342" s="75" t="s">
        <v>564</v>
      </c>
      <c r="E2342" s="103">
        <v>619.86</v>
      </c>
      <c r="F2342" s="103">
        <v>0</v>
      </c>
      <c r="G2342" s="103">
        <v>0</v>
      </c>
      <c r="H2342" s="103">
        <v>0</v>
      </c>
      <c r="I2342" s="103">
        <v>0</v>
      </c>
      <c r="J2342" s="133">
        <f t="shared" si="38"/>
        <v>619.86</v>
      </c>
      <c r="K2342" s="138" t="str">
        <f>IFERROR(VLOOKUP(C2342,'CEDARS School FRPL'!$C$4:$H$2392, 6, FALSE), "No")</f>
        <v>Yes</v>
      </c>
      <c r="L2342" s="97">
        <f>VLOOKUP($C2342,'CEDARS School FRPL'!$C$4:$G$2348,3,FALSE)</f>
        <v>0.91359999999999997</v>
      </c>
    </row>
    <row r="2343" spans="1:12">
      <c r="A2343" s="78" t="s">
        <v>2520</v>
      </c>
      <c r="B2343" s="78" t="s">
        <v>2965</v>
      </c>
      <c r="C2343" s="3">
        <v>3138</v>
      </c>
      <c r="D2343" s="75" t="s">
        <v>2151</v>
      </c>
      <c r="E2343" s="103">
        <v>518.46</v>
      </c>
      <c r="F2343" s="103">
        <v>0</v>
      </c>
      <c r="G2343" s="103">
        <v>0</v>
      </c>
      <c r="H2343" s="103">
        <v>0</v>
      </c>
      <c r="I2343" s="103">
        <v>0</v>
      </c>
      <c r="J2343" s="133">
        <f t="shared" si="38"/>
        <v>518.46</v>
      </c>
      <c r="K2343" s="138" t="str">
        <f>IFERROR(VLOOKUP(C2343,'CEDARS School FRPL'!$C$4:$H$2392, 6, FALSE), "No")</f>
        <v>Yes</v>
      </c>
      <c r="L2343" s="97">
        <f>VLOOKUP($C2343,'CEDARS School FRPL'!$C$4:$G$2348,3,FALSE)</f>
        <v>0.9325</v>
      </c>
    </row>
    <row r="2344" spans="1:12">
      <c r="A2344" s="78" t="s">
        <v>2520</v>
      </c>
      <c r="B2344" s="78" t="s">
        <v>2965</v>
      </c>
      <c r="C2344" s="3">
        <v>2116</v>
      </c>
      <c r="D2344" s="75" t="s">
        <v>2144</v>
      </c>
      <c r="E2344" s="103">
        <v>2032.66</v>
      </c>
      <c r="F2344" s="103">
        <v>0</v>
      </c>
      <c r="G2344" s="103">
        <v>113.09</v>
      </c>
      <c r="H2344" s="103">
        <v>0</v>
      </c>
      <c r="I2344" s="103">
        <v>0</v>
      </c>
      <c r="J2344" s="133">
        <f t="shared" si="38"/>
        <v>2145.75</v>
      </c>
      <c r="K2344" s="138" t="str">
        <f>IFERROR(VLOOKUP(C2344,'CEDARS School FRPL'!$C$4:$H$2392, 6, FALSE), "No")</f>
        <v>Yes</v>
      </c>
      <c r="L2344" s="97">
        <f>VLOOKUP($C2344,'CEDARS School FRPL'!$C$4:$G$2348,3,FALSE)</f>
        <v>0.81410000000000005</v>
      </c>
    </row>
    <row r="2345" spans="1:12">
      <c r="A2345" s="75" t="s">
        <v>2520</v>
      </c>
      <c r="B2345" s="78" t="s">
        <v>2965</v>
      </c>
      <c r="C2345" s="3">
        <v>3206</v>
      </c>
      <c r="D2345" s="75" t="s">
        <v>2152</v>
      </c>
      <c r="E2345" s="103">
        <v>2097.1799999999998</v>
      </c>
      <c r="F2345" s="103">
        <v>0</v>
      </c>
      <c r="G2345" s="103">
        <v>97.25</v>
      </c>
      <c r="H2345" s="103">
        <v>0</v>
      </c>
      <c r="I2345" s="103">
        <v>0</v>
      </c>
      <c r="J2345" s="133">
        <f t="shared" si="38"/>
        <v>2194.4299999999998</v>
      </c>
      <c r="K2345" s="138" t="str">
        <f>IFERROR(VLOOKUP(C2345,'CEDARS School FRPL'!$C$4:$H$2392, 6, FALSE), "No")</f>
        <v>Yes</v>
      </c>
      <c r="L2345" s="97">
        <f>VLOOKUP($C2345,'CEDARS School FRPL'!$C$4:$G$2348,3,FALSE)</f>
        <v>0.76849999999999996</v>
      </c>
    </row>
    <row r="2346" spans="1:12">
      <c r="A2346" s="78" t="s">
        <v>2520</v>
      </c>
      <c r="B2346" s="78" t="s">
        <v>2965</v>
      </c>
      <c r="C2346" s="3">
        <v>2410</v>
      </c>
      <c r="D2346" s="75" t="s">
        <v>2146</v>
      </c>
      <c r="E2346" s="103">
        <v>845.66</v>
      </c>
      <c r="F2346" s="103">
        <v>0</v>
      </c>
      <c r="G2346" s="103">
        <v>0</v>
      </c>
      <c r="H2346" s="103">
        <v>0</v>
      </c>
      <c r="I2346" s="103">
        <v>0</v>
      </c>
      <c r="J2346" s="133">
        <f t="shared" si="38"/>
        <v>845.66</v>
      </c>
      <c r="K2346" s="138" t="str">
        <f>IFERROR(VLOOKUP(C2346,'CEDARS School FRPL'!$C$4:$H$2392, 6, FALSE), "No")</f>
        <v>Yes</v>
      </c>
      <c r="L2346" s="97">
        <f>VLOOKUP($C2346,'CEDARS School FRPL'!$C$4:$G$2348,3,FALSE)</f>
        <v>0.81469999999999998</v>
      </c>
    </row>
    <row r="2347" spans="1:12">
      <c r="A2347" s="78" t="s">
        <v>2520</v>
      </c>
      <c r="B2347" s="78" t="s">
        <v>2965</v>
      </c>
      <c r="C2347" s="3">
        <v>2176</v>
      </c>
      <c r="D2347" s="75" t="s">
        <v>1577</v>
      </c>
      <c r="E2347" s="103">
        <v>504.14</v>
      </c>
      <c r="F2347" s="103">
        <v>0</v>
      </c>
      <c r="G2347" s="103">
        <v>0</v>
      </c>
      <c r="H2347" s="103">
        <v>0</v>
      </c>
      <c r="I2347" s="103">
        <v>0</v>
      </c>
      <c r="J2347" s="133">
        <f t="shared" si="38"/>
        <v>504.14</v>
      </c>
      <c r="K2347" s="138" t="str">
        <f>IFERROR(VLOOKUP(C2347,'CEDARS School FRPL'!$C$4:$H$2392, 6, FALSE), "No")</f>
        <v>Yes</v>
      </c>
      <c r="L2347" s="97">
        <f>VLOOKUP($C2347,'CEDARS School FRPL'!$C$4:$G$2348,3,FALSE)</f>
        <v>0.91379999999999995</v>
      </c>
    </row>
    <row r="2348" spans="1:12">
      <c r="A2348" s="78" t="s">
        <v>2520</v>
      </c>
      <c r="B2348" s="78" t="s">
        <v>2965</v>
      </c>
      <c r="C2348" s="3">
        <v>2818</v>
      </c>
      <c r="D2348" s="75" t="s">
        <v>2148</v>
      </c>
      <c r="E2348" s="103">
        <v>408.01</v>
      </c>
      <c r="F2348" s="103">
        <v>0</v>
      </c>
      <c r="G2348" s="103">
        <v>0</v>
      </c>
      <c r="H2348" s="103">
        <v>0</v>
      </c>
      <c r="I2348" s="103">
        <v>0</v>
      </c>
      <c r="J2348" s="133">
        <f t="shared" si="38"/>
        <v>408.01</v>
      </c>
      <c r="K2348" s="138" t="str">
        <f>IFERROR(VLOOKUP(C2348,'CEDARS School FRPL'!$C$4:$H$2392, 6, FALSE), "No")</f>
        <v>Yes</v>
      </c>
      <c r="L2348" s="97">
        <f>VLOOKUP($C2348,'CEDARS School FRPL'!$C$4:$G$2348,3,FALSE)</f>
        <v>0.69799999999999995</v>
      </c>
    </row>
    <row r="2349" spans="1:12">
      <c r="A2349" s="78" t="s">
        <v>2520</v>
      </c>
      <c r="B2349" s="78" t="s">
        <v>2965</v>
      </c>
      <c r="C2349" s="3">
        <v>2715</v>
      </c>
      <c r="D2349" s="75" t="s">
        <v>2147</v>
      </c>
      <c r="E2349" s="103">
        <v>596.88</v>
      </c>
      <c r="F2349" s="103">
        <v>0</v>
      </c>
      <c r="G2349" s="103">
        <v>0</v>
      </c>
      <c r="H2349" s="103">
        <v>0</v>
      </c>
      <c r="I2349" s="103">
        <v>0</v>
      </c>
      <c r="J2349" s="133">
        <f t="shared" si="38"/>
        <v>596.88</v>
      </c>
      <c r="K2349" s="138" t="str">
        <f>IFERROR(VLOOKUP(C2349,'CEDARS School FRPL'!$C$4:$H$2392, 6, FALSE), "No")</f>
        <v>Yes</v>
      </c>
      <c r="L2349" s="97">
        <f>VLOOKUP($C2349,'CEDARS School FRPL'!$C$4:$G$2348,3,FALSE)</f>
        <v>0.88460000000000005</v>
      </c>
    </row>
    <row r="2350" spans="1:12">
      <c r="A2350" s="78" t="s">
        <v>2520</v>
      </c>
      <c r="B2350" s="78" t="s">
        <v>2965</v>
      </c>
      <c r="C2350" s="3">
        <v>3023</v>
      </c>
      <c r="D2350" s="75" t="s">
        <v>3220</v>
      </c>
      <c r="E2350" s="103">
        <v>152.97999999999999</v>
      </c>
      <c r="F2350" s="103">
        <v>0</v>
      </c>
      <c r="G2350" s="103">
        <v>0</v>
      </c>
      <c r="H2350" s="103">
        <v>0</v>
      </c>
      <c r="I2350" s="103">
        <v>0</v>
      </c>
      <c r="J2350" s="133">
        <f t="shared" si="38"/>
        <v>152.97999999999999</v>
      </c>
      <c r="K2350" s="138" t="str">
        <f>IFERROR(VLOOKUP(C2350,'CEDARS School FRPL'!$C$4:$H$2392, 6, FALSE), "No")</f>
        <v>Yes</v>
      </c>
      <c r="L2350" s="97">
        <f>VLOOKUP($C2350,'CEDARS School FRPL'!$C$4:$G$2348,3,FALSE)</f>
        <v>0.8014</v>
      </c>
    </row>
    <row r="2351" spans="1:12">
      <c r="A2351" s="78" t="s">
        <v>2520</v>
      </c>
      <c r="B2351" s="78" t="s">
        <v>2965</v>
      </c>
      <c r="C2351" s="3">
        <v>3615</v>
      </c>
      <c r="D2351" s="75" t="s">
        <v>2156</v>
      </c>
      <c r="E2351" s="103">
        <v>838.9</v>
      </c>
      <c r="F2351" s="103">
        <v>0</v>
      </c>
      <c r="G2351" s="103">
        <v>0</v>
      </c>
      <c r="H2351" s="103">
        <v>0</v>
      </c>
      <c r="I2351" s="103">
        <v>0</v>
      </c>
      <c r="J2351" s="133">
        <f t="shared" si="38"/>
        <v>838.9</v>
      </c>
      <c r="K2351" s="138" t="str">
        <f>IFERROR(VLOOKUP(C2351,'CEDARS School FRPL'!$C$4:$H$2392, 6, FALSE), "No")</f>
        <v>Yes</v>
      </c>
      <c r="L2351" s="97">
        <f>VLOOKUP($C2351,'CEDARS School FRPL'!$C$4:$G$2348,3,FALSE)</f>
        <v>0.88370000000000004</v>
      </c>
    </row>
    <row r="2352" spans="1:12">
      <c r="A2352" s="78" t="s">
        <v>2520</v>
      </c>
      <c r="B2352" s="78" t="s">
        <v>2965</v>
      </c>
      <c r="C2352" s="3">
        <v>3817</v>
      </c>
      <c r="D2352" s="75" t="s">
        <v>2157</v>
      </c>
      <c r="E2352" s="103">
        <v>528.71</v>
      </c>
      <c r="F2352" s="103">
        <v>0</v>
      </c>
      <c r="G2352" s="103">
        <v>0</v>
      </c>
      <c r="H2352" s="103">
        <v>0</v>
      </c>
      <c r="I2352" s="103">
        <v>0</v>
      </c>
      <c r="J2352" s="133">
        <f t="shared" si="38"/>
        <v>528.71</v>
      </c>
      <c r="K2352" s="138" t="str">
        <f>IFERROR(VLOOKUP(C2352,'CEDARS School FRPL'!$C$4:$H$2392, 6, FALSE), "No")</f>
        <v>Yes</v>
      </c>
      <c r="L2352" s="97">
        <f>VLOOKUP($C2352,'CEDARS School FRPL'!$C$4:$G$2348,3,FALSE)</f>
        <v>0.91820000000000002</v>
      </c>
    </row>
    <row r="2353" spans="1:12">
      <c r="A2353" s="78" t="s">
        <v>2520</v>
      </c>
      <c r="B2353" s="78" t="s">
        <v>2965</v>
      </c>
      <c r="C2353" s="3">
        <v>2899</v>
      </c>
      <c r="D2353" s="75" t="s">
        <v>2150</v>
      </c>
      <c r="E2353" s="103">
        <v>547</v>
      </c>
      <c r="F2353" s="103">
        <v>0</v>
      </c>
      <c r="G2353" s="103">
        <v>0</v>
      </c>
      <c r="H2353" s="103">
        <v>0</v>
      </c>
      <c r="I2353" s="103">
        <v>0</v>
      </c>
      <c r="J2353" s="133">
        <f t="shared" si="38"/>
        <v>547</v>
      </c>
      <c r="K2353" s="138" t="str">
        <f>IFERROR(VLOOKUP(C2353,'CEDARS School FRPL'!$C$4:$H$2392, 6, FALSE), "No")</f>
        <v>Yes</v>
      </c>
      <c r="L2353" s="97">
        <f>VLOOKUP($C2353,'CEDARS School FRPL'!$C$4:$G$2348,3,FALSE)</f>
        <v>0.78939999999999999</v>
      </c>
    </row>
    <row r="2354" spans="1:12">
      <c r="A2354" s="78" t="s">
        <v>2520</v>
      </c>
      <c r="B2354" s="78" t="s">
        <v>2965</v>
      </c>
      <c r="C2354" s="3">
        <v>2177</v>
      </c>
      <c r="D2354" s="75" t="s">
        <v>2145</v>
      </c>
      <c r="E2354" s="103">
        <v>409.02</v>
      </c>
      <c r="F2354" s="103">
        <v>0</v>
      </c>
      <c r="G2354" s="103">
        <v>0</v>
      </c>
      <c r="H2354" s="103">
        <v>0</v>
      </c>
      <c r="I2354" s="103">
        <v>0</v>
      </c>
      <c r="J2354" s="133">
        <f t="shared" si="38"/>
        <v>409.02</v>
      </c>
      <c r="K2354" s="138" t="str">
        <f>IFERROR(VLOOKUP(C2354,'CEDARS School FRPL'!$C$4:$H$2392, 6, FALSE), "No")</f>
        <v>Yes</v>
      </c>
      <c r="L2354" s="97">
        <f>VLOOKUP($C2354,'CEDARS School FRPL'!$C$4:$G$2348,3,FALSE)</f>
        <v>0.87309999999999999</v>
      </c>
    </row>
    <row r="2355" spans="1:12">
      <c r="A2355" s="78" t="s">
        <v>2520</v>
      </c>
      <c r="B2355" s="78" t="s">
        <v>2965</v>
      </c>
      <c r="C2355" s="3">
        <v>2819</v>
      </c>
      <c r="D2355" s="75" t="s">
        <v>2149</v>
      </c>
      <c r="E2355" s="103">
        <v>376.02</v>
      </c>
      <c r="F2355" s="103">
        <v>0</v>
      </c>
      <c r="G2355" s="103">
        <v>0</v>
      </c>
      <c r="H2355" s="103">
        <v>0</v>
      </c>
      <c r="I2355" s="103">
        <v>0</v>
      </c>
      <c r="J2355" s="133">
        <f t="shared" si="38"/>
        <v>376.02</v>
      </c>
      <c r="K2355" s="138" t="str">
        <f>IFERROR(VLOOKUP(C2355,'CEDARS School FRPL'!$C$4:$H$2392, 6, FALSE), "No")</f>
        <v>Yes</v>
      </c>
      <c r="L2355" s="97">
        <f>VLOOKUP($C2355,'CEDARS School FRPL'!$C$4:$G$2348,3,FALSE)</f>
        <v>0.64749999999999996</v>
      </c>
    </row>
    <row r="2356" spans="1:12">
      <c r="A2356" s="78" t="s">
        <v>2520</v>
      </c>
      <c r="B2356" s="78" t="s">
        <v>2965</v>
      </c>
      <c r="C2356" s="3">
        <v>2433</v>
      </c>
      <c r="D2356" s="75" t="s">
        <v>1773</v>
      </c>
      <c r="E2356" s="103">
        <v>538.01</v>
      </c>
      <c r="F2356" s="103">
        <v>0</v>
      </c>
      <c r="G2356" s="103">
        <v>0</v>
      </c>
      <c r="H2356" s="103">
        <v>0</v>
      </c>
      <c r="I2356" s="103">
        <v>0</v>
      </c>
      <c r="J2356" s="133">
        <f t="shared" si="38"/>
        <v>538.01</v>
      </c>
      <c r="K2356" s="138" t="str">
        <f>IFERROR(VLOOKUP(C2356,'CEDARS School FRPL'!$C$4:$H$2392, 6, FALSE), "No")</f>
        <v>Yes</v>
      </c>
      <c r="L2356" s="97">
        <f>VLOOKUP($C2356,'CEDARS School FRPL'!$C$4:$G$2348,3,FALSE)</f>
        <v>0.87870000000000004</v>
      </c>
    </row>
    <row r="2357" spans="1:12">
      <c r="A2357" s="78" t="s">
        <v>2520</v>
      </c>
      <c r="B2357" s="78" t="s">
        <v>2965</v>
      </c>
      <c r="C2357" s="3">
        <v>3264</v>
      </c>
      <c r="D2357" s="75" t="s">
        <v>2153</v>
      </c>
      <c r="E2357" s="103">
        <v>467.57</v>
      </c>
      <c r="F2357" s="103">
        <v>0</v>
      </c>
      <c r="G2357" s="103">
        <v>0</v>
      </c>
      <c r="H2357" s="103">
        <v>0</v>
      </c>
      <c r="I2357" s="103">
        <v>0</v>
      </c>
      <c r="J2357" s="133">
        <f t="shared" si="38"/>
        <v>467.57</v>
      </c>
      <c r="K2357" s="138" t="str">
        <f>IFERROR(VLOOKUP(C2357,'CEDARS School FRPL'!$C$4:$H$2392, 6, FALSE), "No")</f>
        <v>Yes</v>
      </c>
      <c r="L2357" s="97">
        <f>VLOOKUP($C2357,'CEDARS School FRPL'!$C$4:$G$2348,3,FALSE)</f>
        <v>0.79659999999999997</v>
      </c>
    </row>
    <row r="2358" spans="1:12">
      <c r="A2358" s="78" t="s">
        <v>2520</v>
      </c>
      <c r="B2358" s="78" t="s">
        <v>2965</v>
      </c>
      <c r="C2358" s="3">
        <v>2529</v>
      </c>
      <c r="D2358" s="75" t="s">
        <v>142</v>
      </c>
      <c r="E2358" s="103">
        <v>474</v>
      </c>
      <c r="F2358" s="103">
        <v>0</v>
      </c>
      <c r="G2358" s="103">
        <v>0</v>
      </c>
      <c r="H2358" s="103">
        <v>0</v>
      </c>
      <c r="I2358" s="103">
        <v>0</v>
      </c>
      <c r="J2358" s="133">
        <f t="shared" si="38"/>
        <v>474</v>
      </c>
      <c r="K2358" s="138" t="str">
        <f>IFERROR(VLOOKUP(C2358,'CEDARS School FRPL'!$C$4:$H$2392, 6, FALSE), "No")</f>
        <v>Yes</v>
      </c>
      <c r="L2358" s="97">
        <f>VLOOKUP($C2358,'CEDARS School FRPL'!$C$4:$G$2348,3,FALSE)</f>
        <v>0.86209999999999998</v>
      </c>
    </row>
    <row r="2359" spans="1:12">
      <c r="A2359" s="78" t="s">
        <v>2520</v>
      </c>
      <c r="B2359" s="78" t="s">
        <v>2965</v>
      </c>
      <c r="C2359" s="3">
        <v>4093</v>
      </c>
      <c r="D2359" s="75" t="s">
        <v>2158</v>
      </c>
      <c r="E2359" s="103">
        <v>173.72</v>
      </c>
      <c r="F2359" s="103">
        <v>0</v>
      </c>
      <c r="G2359" s="103">
        <v>0.84000000000000008</v>
      </c>
      <c r="H2359" s="103">
        <v>0</v>
      </c>
      <c r="I2359" s="103">
        <v>0</v>
      </c>
      <c r="J2359" s="133">
        <f t="shared" si="38"/>
        <v>174.56</v>
      </c>
      <c r="K2359" s="138" t="str">
        <f>IFERROR(VLOOKUP(C2359,'CEDARS School FRPL'!$C$4:$H$2392, 6, FALSE), "No")</f>
        <v>Yes</v>
      </c>
      <c r="L2359" s="97">
        <f>VLOOKUP($C2359,'CEDARS School FRPL'!$C$4:$G$2348,3,FALSE)</f>
        <v>0.92900000000000005</v>
      </c>
    </row>
    <row r="2360" spans="1:12">
      <c r="A2360" s="78" t="s">
        <v>2520</v>
      </c>
      <c r="B2360" s="78" t="s">
        <v>2965</v>
      </c>
      <c r="C2360" s="3">
        <v>2314</v>
      </c>
      <c r="D2360" s="75" t="s">
        <v>628</v>
      </c>
      <c r="E2360" s="103">
        <v>747.08</v>
      </c>
      <c r="F2360" s="103">
        <v>0</v>
      </c>
      <c r="G2360" s="103">
        <v>0</v>
      </c>
      <c r="H2360" s="103">
        <v>0</v>
      </c>
      <c r="I2360" s="103">
        <v>0</v>
      </c>
      <c r="J2360" s="133">
        <f t="shared" si="38"/>
        <v>747.08</v>
      </c>
      <c r="K2360" s="138" t="str">
        <f>IFERROR(VLOOKUP(C2360,'CEDARS School FRPL'!$C$4:$H$2392, 6, FALSE), "No")</f>
        <v>Yes</v>
      </c>
      <c r="L2360" s="97">
        <f>VLOOKUP($C2360,'CEDARS School FRPL'!$C$4:$G$2348,3,FALSE)</f>
        <v>0.94310000000000005</v>
      </c>
    </row>
    <row r="2361" spans="1:12">
      <c r="A2361" s="78" t="s">
        <v>2520</v>
      </c>
      <c r="B2361" s="78" t="s">
        <v>2965</v>
      </c>
      <c r="C2361" s="3">
        <v>3312</v>
      </c>
      <c r="D2361" s="75" t="s">
        <v>2154</v>
      </c>
      <c r="E2361" s="103">
        <v>429.14</v>
      </c>
      <c r="F2361" s="103">
        <v>0</v>
      </c>
      <c r="G2361" s="103">
        <v>0</v>
      </c>
      <c r="H2361" s="103">
        <v>0</v>
      </c>
      <c r="I2361" s="103">
        <v>0</v>
      </c>
      <c r="J2361" s="133">
        <f t="shared" si="38"/>
        <v>429.14</v>
      </c>
      <c r="K2361" s="138" t="str">
        <f>IFERROR(VLOOKUP(C2361,'CEDARS School FRPL'!$C$4:$H$2392, 6, FALSE), "No")</f>
        <v>Yes</v>
      </c>
      <c r="L2361" s="97">
        <f>VLOOKUP($C2361,'CEDARS School FRPL'!$C$4:$G$2348,3,FALSE)</f>
        <v>0.69710000000000005</v>
      </c>
    </row>
    <row r="2362" spans="1:12">
      <c r="A2362" s="78" t="s">
        <v>2520</v>
      </c>
      <c r="B2362" s="78" t="s">
        <v>2965</v>
      </c>
      <c r="C2362" s="3">
        <v>3368</v>
      </c>
      <c r="D2362" s="75" t="s">
        <v>2155</v>
      </c>
      <c r="E2362" s="103">
        <v>833.47</v>
      </c>
      <c r="F2362" s="103">
        <v>0</v>
      </c>
      <c r="G2362" s="103">
        <v>0</v>
      </c>
      <c r="H2362" s="103">
        <v>0</v>
      </c>
      <c r="I2362" s="103">
        <v>0</v>
      </c>
      <c r="J2362" s="133">
        <f t="shared" si="38"/>
        <v>833.47</v>
      </c>
      <c r="K2362" s="138" t="str">
        <f>IFERROR(VLOOKUP(C2362,'CEDARS School FRPL'!$C$4:$H$2392, 6, FALSE), "No")</f>
        <v>Yes</v>
      </c>
      <c r="L2362" s="97">
        <f>VLOOKUP($C2362,'CEDARS School FRPL'!$C$4:$G$2348,3,FALSE)</f>
        <v>0.71599999999999997</v>
      </c>
    </row>
    <row r="2363" spans="1:12">
      <c r="A2363" s="78" t="s">
        <v>2520</v>
      </c>
      <c r="B2363" s="78" t="s">
        <v>2965</v>
      </c>
      <c r="C2363" s="3">
        <v>5153</v>
      </c>
      <c r="D2363" s="75" t="s">
        <v>2159</v>
      </c>
      <c r="E2363" s="103">
        <v>340.83</v>
      </c>
      <c r="F2363" s="103">
        <v>0</v>
      </c>
      <c r="G2363" s="103">
        <v>3.07</v>
      </c>
      <c r="H2363" s="103">
        <v>0</v>
      </c>
      <c r="I2363" s="103">
        <v>0</v>
      </c>
      <c r="J2363" s="133">
        <f t="shared" si="38"/>
        <v>343.9</v>
      </c>
      <c r="K2363" s="138" t="str">
        <f>IFERROR(VLOOKUP(C2363,'CEDARS School FRPL'!$C$4:$H$2392, 6, FALSE), "No")</f>
        <v>Yes</v>
      </c>
      <c r="L2363" s="97">
        <f>VLOOKUP($C2363,'CEDARS School FRPL'!$C$4:$G$2348,3,FALSE)</f>
        <v>0.80659999999999998</v>
      </c>
    </row>
    <row r="2364" spans="1:12">
      <c r="A2364" t="s">
        <v>2520</v>
      </c>
      <c r="B2364" s="78" t="s">
        <v>2965</v>
      </c>
      <c r="C2364" s="3">
        <v>5355</v>
      </c>
      <c r="D2364" s="75" t="s">
        <v>2161</v>
      </c>
      <c r="E2364" s="103">
        <v>0</v>
      </c>
      <c r="F2364" s="103">
        <v>0</v>
      </c>
      <c r="G2364" s="103">
        <v>0</v>
      </c>
      <c r="H2364" s="103">
        <v>110.43</v>
      </c>
      <c r="I2364" s="103">
        <v>0</v>
      </c>
      <c r="J2364" s="133">
        <f t="shared" si="38"/>
        <v>110.43</v>
      </c>
      <c r="K2364" s="138" t="str">
        <f>IFERROR(VLOOKUP(C2364,'CEDARS School FRPL'!$C$4:$H$2392, 6, FALSE), "No")</f>
        <v>Yes</v>
      </c>
      <c r="L2364" s="97">
        <f>VLOOKUP($C2364,'CEDARS School FRPL'!$C$4:$G$2348,3,FALSE)</f>
        <v>0.8407</v>
      </c>
    </row>
    <row r="2365" spans="1:12">
      <c r="A2365" s="78" t="s">
        <v>2520</v>
      </c>
      <c r="B2365" s="78" t="s">
        <v>2965</v>
      </c>
      <c r="C2365" s="3">
        <v>5224</v>
      </c>
      <c r="D2365" s="75" t="s">
        <v>2160</v>
      </c>
      <c r="E2365" s="103">
        <v>77.91</v>
      </c>
      <c r="F2365" s="103">
        <v>0</v>
      </c>
      <c r="G2365" s="103">
        <v>0</v>
      </c>
      <c r="H2365" s="103">
        <v>0</v>
      </c>
      <c r="I2365" s="103">
        <v>0</v>
      </c>
      <c r="J2365" s="133">
        <f t="shared" si="38"/>
        <v>77.91</v>
      </c>
      <c r="K2365" s="138" t="str">
        <f>IFERROR(VLOOKUP(C2365,'CEDARS School FRPL'!$C$4:$H$2392, 6, FALSE), "No")</f>
        <v>Yes</v>
      </c>
      <c r="L2365" s="97">
        <f>VLOOKUP($C2365,'CEDARS School FRPL'!$C$4:$G$2348,3,FALSE)</f>
        <v>0.53839999999999999</v>
      </c>
    </row>
    <row r="2366" spans="1:12">
      <c r="A2366" s="78" t="s">
        <v>2520</v>
      </c>
      <c r="B2366" s="78" t="s">
        <v>2965</v>
      </c>
      <c r="C2366" s="3">
        <v>4020</v>
      </c>
      <c r="D2366" s="75" t="s">
        <v>3288</v>
      </c>
      <c r="E2366" s="103">
        <v>457.11</v>
      </c>
      <c r="F2366" s="103">
        <v>0</v>
      </c>
      <c r="G2366" s="103">
        <v>0</v>
      </c>
      <c r="H2366" s="103">
        <v>0</v>
      </c>
      <c r="I2366" s="103">
        <v>0</v>
      </c>
      <c r="J2366" s="133">
        <f t="shared" si="38"/>
        <v>457.11</v>
      </c>
      <c r="K2366" s="138" t="str">
        <f>IFERROR(VLOOKUP(C2366,'CEDARS School FRPL'!$C$4:$H$2392, 6, FALSE), "No")</f>
        <v>No</v>
      </c>
      <c r="L2366" s="97" t="e">
        <f>VLOOKUP($C2366,'CEDARS School FRPL'!$C$4:$G$2348,3,FALSE)</f>
        <v>#N/A</v>
      </c>
    </row>
    <row r="2367" spans="1:12">
      <c r="A2367" s="78" t="s">
        <v>2481</v>
      </c>
      <c r="B2367" s="78" t="s">
        <v>2966</v>
      </c>
      <c r="C2367" s="3">
        <v>4346</v>
      </c>
      <c r="D2367" s="75" t="s">
        <v>1945</v>
      </c>
      <c r="E2367" s="103">
        <v>459.82</v>
      </c>
      <c r="F2367" s="103">
        <v>16</v>
      </c>
      <c r="G2367" s="103">
        <v>0</v>
      </c>
      <c r="H2367" s="103">
        <v>0</v>
      </c>
      <c r="I2367" s="103">
        <v>0</v>
      </c>
      <c r="J2367" s="133">
        <f t="shared" si="38"/>
        <v>475.82</v>
      </c>
      <c r="K2367" s="138" t="str">
        <f>IFERROR(VLOOKUP(C2367,'CEDARS School FRPL'!$C$4:$H$2392, 6, FALSE), "No")</f>
        <v>Yes</v>
      </c>
      <c r="L2367" s="97" t="e">
        <f>VLOOKUP($C2367,'CEDARS School FRPL'!$C$4:$G$2348,3,FALSE)</f>
        <v>#N/A</v>
      </c>
    </row>
    <row r="2368" spans="1:12">
      <c r="A2368" s="78" t="s">
        <v>2481</v>
      </c>
      <c r="B2368" s="78" t="s">
        <v>2966</v>
      </c>
      <c r="C2368" s="3">
        <v>5018</v>
      </c>
      <c r="D2368" s="75" t="s">
        <v>1947</v>
      </c>
      <c r="E2368" s="103">
        <v>287.97000000000003</v>
      </c>
      <c r="F2368" s="103">
        <v>0</v>
      </c>
      <c r="G2368" s="103">
        <v>0</v>
      </c>
      <c r="H2368" s="103">
        <v>0</v>
      </c>
      <c r="I2368" s="103">
        <v>0</v>
      </c>
      <c r="J2368" s="133">
        <f t="shared" si="38"/>
        <v>287.97000000000003</v>
      </c>
      <c r="K2368" s="138" t="str">
        <f>IFERROR(VLOOKUP(C2368,'CEDARS School FRPL'!$C$4:$H$2392, 6, FALSE), "No")</f>
        <v>No</v>
      </c>
      <c r="L2368" s="97" t="e">
        <f>VLOOKUP($C2368,'CEDARS School FRPL'!$C$4:$G$2348,3,FALSE)</f>
        <v>#N/A</v>
      </c>
    </row>
    <row r="2369" spans="1:14">
      <c r="A2369" s="78" t="s">
        <v>2481</v>
      </c>
      <c r="B2369" s="78" t="s">
        <v>2966</v>
      </c>
      <c r="C2369" s="3">
        <v>2260</v>
      </c>
      <c r="D2369" s="75" t="s">
        <v>1940</v>
      </c>
      <c r="E2369" s="103">
        <v>384.39</v>
      </c>
      <c r="F2369" s="103">
        <v>0</v>
      </c>
      <c r="G2369" s="103">
        <v>0</v>
      </c>
      <c r="H2369" s="103">
        <v>0</v>
      </c>
      <c r="I2369" s="103">
        <v>0</v>
      </c>
      <c r="J2369" s="133">
        <f t="shared" si="38"/>
        <v>384.39</v>
      </c>
      <c r="K2369" s="138" t="str">
        <f>IFERROR(VLOOKUP(C2369,'CEDARS School FRPL'!$C$4:$H$2392, 6, FALSE), "No")</f>
        <v>No</v>
      </c>
      <c r="L2369" s="97" t="e">
        <f>VLOOKUP($C2369,'CEDARS School FRPL'!$C$4:$G$2348,3,FALSE)</f>
        <v>#N/A</v>
      </c>
    </row>
    <row r="2370" spans="1:14">
      <c r="A2370" s="78" t="s">
        <v>2481</v>
      </c>
      <c r="B2370" s="78" t="s">
        <v>2966</v>
      </c>
      <c r="C2370" s="3">
        <v>4451</v>
      </c>
      <c r="D2370" s="75" t="s">
        <v>1946</v>
      </c>
      <c r="E2370" s="103">
        <v>363.56</v>
      </c>
      <c r="F2370" s="103">
        <v>16.43</v>
      </c>
      <c r="G2370" s="103">
        <v>0</v>
      </c>
      <c r="H2370" s="103">
        <v>0</v>
      </c>
      <c r="I2370" s="103">
        <v>0</v>
      </c>
      <c r="J2370" s="133">
        <f t="shared" si="38"/>
        <v>379.99</v>
      </c>
      <c r="K2370" s="138" t="str">
        <f>IFERROR(VLOOKUP(C2370,'CEDARS School FRPL'!$C$4:$H$2392, 6, FALSE), "No")</f>
        <v>No</v>
      </c>
      <c r="L2370" s="97" t="e">
        <f>VLOOKUP($C2370,'CEDARS School FRPL'!$C$4:$G$2348,3,FALSE)</f>
        <v>#N/A</v>
      </c>
    </row>
    <row r="2371" spans="1:14">
      <c r="A2371" s="78" t="s">
        <v>2481</v>
      </c>
      <c r="B2371" s="78" t="s">
        <v>2966</v>
      </c>
      <c r="C2371" s="3">
        <v>5052</v>
      </c>
      <c r="D2371" s="75" t="s">
        <v>1948</v>
      </c>
      <c r="E2371" s="103">
        <v>578.65</v>
      </c>
      <c r="F2371" s="103">
        <v>0</v>
      </c>
      <c r="G2371" s="103">
        <v>0</v>
      </c>
      <c r="H2371" s="103">
        <v>0</v>
      </c>
      <c r="I2371" s="103">
        <v>0</v>
      </c>
      <c r="J2371" s="133">
        <f t="shared" si="38"/>
        <v>578.65</v>
      </c>
      <c r="K2371" s="138" t="str">
        <f>IFERROR(VLOOKUP(C2371,'CEDARS School FRPL'!$C$4:$H$2392, 6, FALSE), "No")</f>
        <v>No</v>
      </c>
      <c r="L2371" s="97" t="e">
        <f>VLOOKUP($C2371,'CEDARS School FRPL'!$C$4:$G$2348,3,FALSE)</f>
        <v>#N/A</v>
      </c>
    </row>
    <row r="2372" spans="1:14">
      <c r="A2372" s="78" t="s">
        <v>2481</v>
      </c>
      <c r="B2372" s="78" t="s">
        <v>2966</v>
      </c>
      <c r="C2372" s="3">
        <v>3848</v>
      </c>
      <c r="D2372" s="75" t="s">
        <v>1943</v>
      </c>
      <c r="E2372" s="103">
        <v>667.51</v>
      </c>
      <c r="F2372" s="103">
        <v>0</v>
      </c>
      <c r="G2372" s="103">
        <v>0</v>
      </c>
      <c r="H2372" s="103">
        <v>0</v>
      </c>
      <c r="I2372" s="103">
        <v>0</v>
      </c>
      <c r="J2372" s="133">
        <f t="shared" ref="J2372:J2380" si="39">SUM(E2372:I2372)</f>
        <v>667.51</v>
      </c>
      <c r="K2372" s="138" t="str">
        <f>IFERROR(VLOOKUP(C2372,'CEDARS School FRPL'!$C$4:$H$2392, 6, FALSE), "No")</f>
        <v>No</v>
      </c>
      <c r="L2372" s="97" t="e">
        <f>VLOOKUP($C2372,'CEDARS School FRPL'!$C$4:$G$2348,3,FALSE)</f>
        <v>#N/A</v>
      </c>
    </row>
    <row r="2373" spans="1:14">
      <c r="A2373" s="78" t="s">
        <v>2481</v>
      </c>
      <c r="B2373" s="78" t="s">
        <v>2966</v>
      </c>
      <c r="C2373" s="3">
        <v>1627</v>
      </c>
      <c r="D2373" s="75" t="s">
        <v>1939</v>
      </c>
      <c r="E2373" s="103">
        <v>135.87</v>
      </c>
      <c r="F2373" s="103">
        <v>0</v>
      </c>
      <c r="G2373" s="103">
        <v>0</v>
      </c>
      <c r="H2373" s="103">
        <v>30.43</v>
      </c>
      <c r="I2373" s="103">
        <v>0</v>
      </c>
      <c r="J2373" s="133">
        <f t="shared" si="39"/>
        <v>166.3</v>
      </c>
      <c r="K2373" s="138" t="str">
        <f>IFERROR(VLOOKUP(C2373,'CEDARS School FRPL'!$C$4:$H$2392, 6, FALSE), "No")</f>
        <v>Yes</v>
      </c>
      <c r="L2373" s="97" t="e">
        <f>VLOOKUP($C2373,'CEDARS School FRPL'!$C$4:$G$2348,3,FALSE)</f>
        <v>#N/A</v>
      </c>
    </row>
    <row r="2374" spans="1:14">
      <c r="A2374" s="78" t="s">
        <v>2481</v>
      </c>
      <c r="B2374" s="78" t="s">
        <v>2966</v>
      </c>
      <c r="C2374" s="3">
        <v>2633</v>
      </c>
      <c r="D2374" s="75" t="s">
        <v>1942</v>
      </c>
      <c r="E2374" s="103">
        <v>1531.6</v>
      </c>
      <c r="F2374" s="103">
        <v>0</v>
      </c>
      <c r="G2374" s="103">
        <v>120.93</v>
      </c>
      <c r="H2374" s="103">
        <v>0</v>
      </c>
      <c r="I2374" s="103">
        <v>0</v>
      </c>
      <c r="J2374" s="133">
        <f t="shared" si="39"/>
        <v>1652.53</v>
      </c>
      <c r="K2374" s="138" t="str">
        <f>IFERROR(VLOOKUP(C2374,'CEDARS School FRPL'!$C$4:$H$2392, 6, FALSE), "No")</f>
        <v>No</v>
      </c>
      <c r="L2374" s="97" t="e">
        <f>VLOOKUP($C2374,'CEDARS School FRPL'!$C$4:$G$2348,3,FALSE)</f>
        <v>#N/A</v>
      </c>
    </row>
    <row r="2375" spans="1:14">
      <c r="A2375" s="78" t="s">
        <v>2481</v>
      </c>
      <c r="B2375" s="78" t="s">
        <v>2966</v>
      </c>
      <c r="C2375" s="3">
        <v>2481</v>
      </c>
      <c r="D2375" s="75" t="s">
        <v>1941</v>
      </c>
      <c r="E2375" s="103">
        <v>682.21</v>
      </c>
      <c r="F2375" s="103">
        <v>0</v>
      </c>
      <c r="G2375" s="103">
        <v>0</v>
      </c>
      <c r="H2375" s="103">
        <v>0</v>
      </c>
      <c r="I2375" s="103">
        <v>0</v>
      </c>
      <c r="J2375" s="133">
        <f t="shared" si="39"/>
        <v>682.21</v>
      </c>
      <c r="K2375" s="138" t="str">
        <f>IFERROR(VLOOKUP(C2375,'CEDARS School FRPL'!$C$4:$H$2392, 6, FALSE), "No")</f>
        <v>No</v>
      </c>
      <c r="L2375" s="97" t="e">
        <f>VLOOKUP($C2375,'CEDARS School FRPL'!$C$4:$G$2348,3,FALSE)</f>
        <v>#N/A</v>
      </c>
    </row>
    <row r="2376" spans="1:14">
      <c r="A2376" s="78" t="s">
        <v>2481</v>
      </c>
      <c r="B2376" s="78" t="s">
        <v>2966</v>
      </c>
      <c r="C2376" s="3">
        <v>4224</v>
      </c>
      <c r="D2376" s="75" t="s">
        <v>1944</v>
      </c>
      <c r="E2376" s="103">
        <v>426.37</v>
      </c>
      <c r="F2376" s="103">
        <v>0</v>
      </c>
      <c r="G2376" s="103">
        <v>0</v>
      </c>
      <c r="H2376" s="103">
        <v>0</v>
      </c>
      <c r="I2376" s="103">
        <v>0</v>
      </c>
      <c r="J2376" s="133">
        <f t="shared" si="39"/>
        <v>426.37</v>
      </c>
      <c r="K2376" s="138" t="str">
        <f>IFERROR(VLOOKUP(C2376,'CEDARS School FRPL'!$C$4:$H$2392, 6, FALSE), "No")</f>
        <v>No</v>
      </c>
      <c r="L2376" s="97" t="e">
        <f>VLOOKUP($C2376,'CEDARS School FRPL'!$C$4:$G$2348,3,FALSE)</f>
        <v>#N/A</v>
      </c>
    </row>
    <row r="2377" spans="1:14">
      <c r="A2377" s="78" t="s">
        <v>2529</v>
      </c>
      <c r="B2377" s="78" t="s">
        <v>2967</v>
      </c>
      <c r="C2377" s="3">
        <v>2783</v>
      </c>
      <c r="D2377" s="75" t="s">
        <v>2209</v>
      </c>
      <c r="E2377" s="103">
        <v>267.37</v>
      </c>
      <c r="F2377" s="103">
        <v>47.76</v>
      </c>
      <c r="G2377" s="103">
        <v>0</v>
      </c>
      <c r="H2377" s="103">
        <v>0</v>
      </c>
      <c r="I2377" s="103">
        <v>0</v>
      </c>
      <c r="J2377" s="133">
        <f t="shared" si="39"/>
        <v>315.13</v>
      </c>
      <c r="K2377" s="138" t="str">
        <f>IFERROR(VLOOKUP(C2377,'CEDARS School FRPL'!$C$4:$H$2392, 6, FALSE), "No")</f>
        <v>Yes</v>
      </c>
      <c r="L2377" s="97" t="e">
        <f>VLOOKUP($C2377,'CEDARS School FRPL'!$C$4:$G$2348,3,FALSE)</f>
        <v>#N/A</v>
      </c>
    </row>
    <row r="2378" spans="1:14">
      <c r="A2378" s="78" t="s">
        <v>2529</v>
      </c>
      <c r="B2378" s="78" t="s">
        <v>2967</v>
      </c>
      <c r="C2378" s="3">
        <v>2240</v>
      </c>
      <c r="D2378" s="75" t="s">
        <v>2208</v>
      </c>
      <c r="E2378" s="103">
        <v>427.41</v>
      </c>
      <c r="F2378" s="103">
        <v>0</v>
      </c>
      <c r="G2378" s="103">
        <v>15.420000000000002</v>
      </c>
      <c r="H2378" s="103">
        <v>0</v>
      </c>
      <c r="I2378" s="103">
        <v>0</v>
      </c>
      <c r="J2378" s="133">
        <f t="shared" si="39"/>
        <v>442.83000000000004</v>
      </c>
      <c r="K2378" s="138" t="str">
        <f>IFERROR(VLOOKUP(C2378,'CEDARS School FRPL'!$C$4:$H$2392, 6, FALSE), "No")</f>
        <v>Yes</v>
      </c>
      <c r="L2378" s="97" t="e">
        <f>VLOOKUP($C2378,'CEDARS School FRPL'!$C$4:$G$2348,3,FALSE)</f>
        <v>#N/A</v>
      </c>
    </row>
    <row r="2379" spans="1:14">
      <c r="A2379" s="78" t="s">
        <v>2529</v>
      </c>
      <c r="B2379" s="78" t="s">
        <v>2967</v>
      </c>
      <c r="C2379" s="3">
        <v>4221</v>
      </c>
      <c r="D2379" s="75" t="s">
        <v>2210</v>
      </c>
      <c r="E2379" s="103">
        <v>265</v>
      </c>
      <c r="F2379" s="103">
        <v>0</v>
      </c>
      <c r="G2379" s="103">
        <v>0</v>
      </c>
      <c r="H2379" s="103">
        <v>0</v>
      </c>
      <c r="I2379" s="103">
        <v>0</v>
      </c>
      <c r="J2379" s="133">
        <f t="shared" si="39"/>
        <v>265</v>
      </c>
      <c r="K2379" s="138" t="str">
        <f>IFERROR(VLOOKUP(C2379,'CEDARS School FRPL'!$C$4:$H$2392, 6, FALSE), "No")</f>
        <v>Yes</v>
      </c>
      <c r="L2379" s="97" t="e">
        <f>VLOOKUP($C2379,'CEDARS School FRPL'!$C$4:$G$2348,3,FALSE)</f>
        <v>#N/A</v>
      </c>
    </row>
    <row r="2380" spans="1:14">
      <c r="A2380" s="78" t="s">
        <v>2529</v>
      </c>
      <c r="B2380" s="78" t="s">
        <v>2967</v>
      </c>
      <c r="C2380" s="3">
        <v>4481</v>
      </c>
      <c r="D2380" s="75" t="s">
        <v>2211</v>
      </c>
      <c r="E2380" s="103">
        <v>313.02</v>
      </c>
      <c r="F2380" s="103">
        <v>0</v>
      </c>
      <c r="G2380" s="103">
        <v>0</v>
      </c>
      <c r="H2380" s="103">
        <v>0</v>
      </c>
      <c r="I2380" s="103">
        <v>0</v>
      </c>
      <c r="J2380" s="133">
        <f t="shared" si="39"/>
        <v>313.02</v>
      </c>
      <c r="K2380" s="138" t="str">
        <f>IFERROR(VLOOKUP(C2380,'CEDARS School FRPL'!$C$4:$H$2392, 6, FALSE), "No")</f>
        <v>Yes</v>
      </c>
      <c r="L2380" s="97" t="e">
        <f>VLOOKUP($C2380,'CEDARS School FRPL'!$C$4:$G$2348,3,FALSE)</f>
        <v>#N/A</v>
      </c>
    </row>
    <row r="2381" spans="1:14">
      <c r="A2381" s="78"/>
      <c r="B2381" s="78"/>
      <c r="C2381" s="3"/>
      <c r="D2381" s="75"/>
      <c r="E2381" s="103"/>
      <c r="F2381" s="103"/>
      <c r="G2381" s="103"/>
      <c r="H2381" s="103"/>
      <c r="I2381" s="103"/>
      <c r="J2381" s="133"/>
      <c r="K2381" s="138"/>
      <c r="L2381" s="97"/>
      <c r="N2381" s="170"/>
    </row>
    <row r="2382" spans="1:14">
      <c r="A2382" s="78"/>
      <c r="B2382" s="78"/>
      <c r="C2382" s="3"/>
      <c r="D2382" s="75"/>
      <c r="E2382" s="103"/>
      <c r="F2382" s="103"/>
      <c r="G2382" s="103"/>
      <c r="H2382" s="103"/>
      <c r="I2382" s="103"/>
      <c r="J2382" s="133"/>
      <c r="K2382" s="138"/>
      <c r="L2382" s="97"/>
      <c r="N2382" s="170"/>
    </row>
    <row r="2383" spans="1:14">
      <c r="A2383" s="78"/>
      <c r="B2383" s="78"/>
      <c r="C2383" s="3"/>
      <c r="D2383" s="75"/>
      <c r="E2383" s="103"/>
      <c r="F2383" s="103"/>
      <c r="G2383" s="103"/>
      <c r="H2383" s="103"/>
      <c r="I2383" s="103"/>
      <c r="J2383" s="133"/>
      <c r="K2383" s="138"/>
      <c r="L2383" s="97"/>
      <c r="N2383" s="170"/>
    </row>
    <row r="2384" spans="1:14">
      <c r="A2384"/>
      <c r="B2384" s="78"/>
      <c r="C2384" s="3"/>
      <c r="D2384" s="75"/>
      <c r="E2384" s="103"/>
      <c r="F2384" s="103"/>
      <c r="G2384" s="103"/>
      <c r="H2384" s="103"/>
      <c r="I2384" s="103"/>
      <c r="J2384" s="133"/>
      <c r="K2384" s="138"/>
      <c r="L2384" s="97"/>
      <c r="N2384" s="170"/>
    </row>
    <row r="2385" spans="1:14">
      <c r="A2385"/>
      <c r="B2385" s="78"/>
      <c r="C2385" s="3"/>
      <c r="D2385" s="75"/>
      <c r="E2385" s="103"/>
      <c r="F2385" s="103"/>
      <c r="G2385" s="103"/>
      <c r="H2385" s="103"/>
      <c r="I2385" s="103"/>
      <c r="J2385" s="133"/>
      <c r="K2385" s="138"/>
      <c r="L2385" s="97"/>
      <c r="N2385" s="170"/>
    </row>
    <row r="2386" spans="1:14">
      <c r="A2386" s="78"/>
      <c r="B2386" s="78"/>
      <c r="C2386" s="3"/>
      <c r="D2386" s="75"/>
      <c r="E2386" s="103"/>
      <c r="F2386" s="103"/>
      <c r="G2386" s="103"/>
      <c r="H2386" s="103"/>
      <c r="I2386" s="103"/>
      <c r="J2386" s="133"/>
      <c r="K2386" s="138"/>
      <c r="L2386" s="97"/>
      <c r="N2386" s="170"/>
    </row>
    <row r="2387" spans="1:14">
      <c r="A2387"/>
    </row>
    <row r="2388" spans="1:14">
      <c r="A2388"/>
    </row>
    <row r="2389" spans="1:14">
      <c r="A2389"/>
    </row>
    <row r="2390" spans="1:14">
      <c r="A2390"/>
    </row>
    <row r="2391" spans="1:14">
      <c r="A2391"/>
    </row>
    <row r="2392" spans="1:14">
      <c r="A2392"/>
    </row>
    <row r="2393" spans="1:14">
      <c r="A2393"/>
    </row>
    <row r="2394" spans="1:14">
      <c r="A2394"/>
    </row>
    <row r="2395" spans="1:14">
      <c r="A2395"/>
    </row>
    <row r="2396" spans="1:14">
      <c r="A2396"/>
    </row>
    <row r="2397" spans="1:14">
      <c r="A2397"/>
    </row>
    <row r="2398" spans="1:14">
      <c r="A2398"/>
    </row>
    <row r="2399" spans="1:14">
      <c r="A2399"/>
    </row>
    <row r="2400" spans="1:14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</sheetData>
  <autoFilter ref="A3:N2386" xr:uid="{CDEED692-555F-4B3C-ACB2-190B27468778}"/>
  <conditionalFormatting sqref="C4:C2281">
    <cfRule type="duplicateValues" dxfId="8" priority="3"/>
  </conditionalFormatting>
  <conditionalFormatting sqref="K2:K1048576">
    <cfRule type="containsText" dxfId="7" priority="2" operator="containsText" text="No">
      <formula>NOT(ISERROR(SEARCH("No",K2)))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theme="0" tint="-0.249977111117893"/>
  </sheetPr>
  <dimension ref="A1:H2392"/>
  <sheetViews>
    <sheetView workbookViewId="0">
      <pane ySplit="3" topLeftCell="A4" activePane="bottomLeft" state="frozen"/>
      <selection activeCell="A4" sqref="A4"/>
      <selection pane="bottomLeft" activeCell="H736" sqref="H736"/>
    </sheetView>
  </sheetViews>
  <sheetFormatPr defaultRowHeight="15"/>
  <cols>
    <col min="2" max="2" width="24.140625" bestFit="1" customWidth="1"/>
    <col min="4" max="4" width="45.140625" customWidth="1"/>
    <col min="5" max="5" width="10.7109375" customWidth="1"/>
    <col min="6" max="6" width="10.7109375" style="159" customWidth="1"/>
    <col min="7" max="7" width="14.140625" style="159" customWidth="1"/>
    <col min="8" max="8" width="13.42578125" style="159" customWidth="1"/>
  </cols>
  <sheetData>
    <row r="1" spans="1:8">
      <c r="A1" s="105"/>
      <c r="C1" s="121">
        <v>1</v>
      </c>
      <c r="D1" s="121">
        <f>C1+1</f>
        <v>2</v>
      </c>
      <c r="E1" s="121">
        <f t="shared" ref="E1:H1" si="0">D1+1</f>
        <v>3</v>
      </c>
      <c r="F1" s="158">
        <f t="shared" si="0"/>
        <v>4</v>
      </c>
      <c r="G1" s="158">
        <f t="shared" si="0"/>
        <v>5</v>
      </c>
      <c r="H1" s="158">
        <f t="shared" si="0"/>
        <v>6</v>
      </c>
    </row>
    <row r="2" spans="1:8" ht="15.75" thickBot="1">
      <c r="A2" t="s">
        <v>3294</v>
      </c>
    </row>
    <row r="3" spans="1:8" ht="120.75" thickBot="1">
      <c r="A3" s="82" t="s">
        <v>2580</v>
      </c>
      <c r="B3" s="83" t="s">
        <v>3311</v>
      </c>
      <c r="C3" s="84" t="s">
        <v>2639</v>
      </c>
      <c r="D3" s="83" t="s">
        <v>2558</v>
      </c>
      <c r="E3" s="130" t="s">
        <v>3290</v>
      </c>
      <c r="F3" s="160" t="s">
        <v>3291</v>
      </c>
      <c r="G3" s="161" t="s">
        <v>3292</v>
      </c>
      <c r="H3" s="162" t="s">
        <v>3293</v>
      </c>
    </row>
    <row r="4" spans="1:8" hidden="1">
      <c r="A4" s="78" t="s">
        <v>2298</v>
      </c>
      <c r="B4" s="78" t="s">
        <v>2647</v>
      </c>
      <c r="C4" s="75">
        <v>2834</v>
      </c>
      <c r="D4" s="75" t="s">
        <v>465</v>
      </c>
      <c r="E4" s="116">
        <v>0.80800000000000005</v>
      </c>
      <c r="F4" s="166" t="s">
        <v>2625</v>
      </c>
      <c r="G4" s="3" t="s">
        <v>3309</v>
      </c>
      <c r="H4" t="s">
        <v>2625</v>
      </c>
    </row>
    <row r="5" spans="1:8" hidden="1">
      <c r="A5" s="78" t="s">
        <v>2298</v>
      </c>
      <c r="B5" s="78" t="s">
        <v>2647</v>
      </c>
      <c r="C5" s="75">
        <v>3216</v>
      </c>
      <c r="D5" s="75" t="s">
        <v>467</v>
      </c>
      <c r="E5" s="116">
        <v>0.53849999999999998</v>
      </c>
      <c r="F5" s="166" t="s">
        <v>2626</v>
      </c>
      <c r="G5" s="3" t="s">
        <v>3309</v>
      </c>
      <c r="H5" t="s">
        <v>2625</v>
      </c>
    </row>
    <row r="6" spans="1:8" hidden="1">
      <c r="A6" s="78" t="s">
        <v>2298</v>
      </c>
      <c r="B6" s="78" t="s">
        <v>2647</v>
      </c>
      <c r="C6" s="75">
        <v>5514</v>
      </c>
      <c r="D6" s="75" t="s">
        <v>2970</v>
      </c>
      <c r="E6" s="116">
        <v>0.66769999999999996</v>
      </c>
      <c r="F6" s="166" t="s">
        <v>3020</v>
      </c>
      <c r="G6" s="3" t="s">
        <v>3309</v>
      </c>
      <c r="H6" t="s">
        <v>2625</v>
      </c>
    </row>
    <row r="7" spans="1:8" hidden="1">
      <c r="A7" s="78" t="s">
        <v>2298</v>
      </c>
      <c r="B7" s="78" t="s">
        <v>2647</v>
      </c>
      <c r="C7" s="75">
        <v>3857</v>
      </c>
      <c r="D7" s="75" t="s">
        <v>3312</v>
      </c>
      <c r="E7" s="116">
        <v>0.78420000000000001</v>
      </c>
      <c r="F7" s="166" t="s">
        <v>2625</v>
      </c>
      <c r="G7" s="3" t="s">
        <v>3309</v>
      </c>
      <c r="H7" t="s">
        <v>2625</v>
      </c>
    </row>
    <row r="8" spans="1:8" hidden="1">
      <c r="A8" s="78" t="s">
        <v>2298</v>
      </c>
      <c r="B8" s="78" t="s">
        <v>2647</v>
      </c>
      <c r="C8" s="75">
        <v>5663</v>
      </c>
      <c r="D8" s="75" t="s">
        <v>3148</v>
      </c>
      <c r="E8" s="116">
        <v>0.75770000000000004</v>
      </c>
      <c r="F8" s="166" t="s">
        <v>3020</v>
      </c>
      <c r="G8" s="3" t="s">
        <v>3309</v>
      </c>
      <c r="H8" t="s">
        <v>2625</v>
      </c>
    </row>
    <row r="9" spans="1:8" hidden="1">
      <c r="A9" s="78" t="s">
        <v>2298</v>
      </c>
      <c r="B9" s="78" t="s">
        <v>2647</v>
      </c>
      <c r="C9" s="75">
        <v>3476</v>
      </c>
      <c r="D9" s="75" t="s">
        <v>468</v>
      </c>
      <c r="E9" s="116">
        <v>0.61450000000000005</v>
      </c>
      <c r="F9" s="166" t="s">
        <v>2625</v>
      </c>
      <c r="G9" s="3" t="s">
        <v>3309</v>
      </c>
      <c r="H9" t="s">
        <v>2625</v>
      </c>
    </row>
    <row r="10" spans="1:8" hidden="1">
      <c r="A10" s="78" t="s">
        <v>2298</v>
      </c>
      <c r="B10" s="78" t="s">
        <v>2647</v>
      </c>
      <c r="C10" s="75">
        <v>2449</v>
      </c>
      <c r="D10" s="75" t="s">
        <v>464</v>
      </c>
      <c r="E10" s="116">
        <v>0.64249999999999996</v>
      </c>
      <c r="F10" s="166" t="s">
        <v>2625</v>
      </c>
      <c r="G10" s="3" t="s">
        <v>3309</v>
      </c>
      <c r="H10" t="s">
        <v>2625</v>
      </c>
    </row>
    <row r="11" spans="1:8" hidden="1">
      <c r="A11" s="78" t="s">
        <v>2298</v>
      </c>
      <c r="B11" s="78" t="s">
        <v>2647</v>
      </c>
      <c r="C11" s="75">
        <v>2305</v>
      </c>
      <c r="D11" s="75" t="s">
        <v>463</v>
      </c>
      <c r="E11" s="116">
        <v>0.67769999999999997</v>
      </c>
      <c r="F11" s="166" t="s">
        <v>2625</v>
      </c>
      <c r="G11" s="3" t="s">
        <v>3309</v>
      </c>
      <c r="H11" t="s">
        <v>2625</v>
      </c>
    </row>
    <row r="12" spans="1:8" hidden="1">
      <c r="A12" s="78" t="s">
        <v>2298</v>
      </c>
      <c r="B12" s="78" t="s">
        <v>2647</v>
      </c>
      <c r="C12" s="75">
        <v>2763</v>
      </c>
      <c r="D12" s="75" t="s">
        <v>301</v>
      </c>
      <c r="E12" s="116">
        <v>0.80279999999999996</v>
      </c>
      <c r="F12" s="166" t="s">
        <v>2625</v>
      </c>
      <c r="G12" s="3" t="s">
        <v>3309</v>
      </c>
      <c r="H12" t="s">
        <v>2625</v>
      </c>
    </row>
    <row r="13" spans="1:8" hidden="1">
      <c r="A13" s="78" t="s">
        <v>2298</v>
      </c>
      <c r="B13" s="78" t="s">
        <v>2647</v>
      </c>
      <c r="C13" s="75">
        <v>2971</v>
      </c>
      <c r="D13" s="75" t="s">
        <v>466</v>
      </c>
      <c r="E13" s="116">
        <v>0.83279999999999998</v>
      </c>
      <c r="F13" s="166" t="s">
        <v>2625</v>
      </c>
      <c r="G13" s="3" t="s">
        <v>3309</v>
      </c>
      <c r="H13" t="s">
        <v>2625</v>
      </c>
    </row>
    <row r="14" spans="1:8" hidden="1">
      <c r="A14" s="78" t="s">
        <v>2298</v>
      </c>
      <c r="B14" s="78" t="s">
        <v>2647</v>
      </c>
      <c r="C14" s="75">
        <v>5208</v>
      </c>
      <c r="D14" s="75" t="s">
        <v>470</v>
      </c>
      <c r="E14" s="116">
        <v>1.5900000000000001E-2</v>
      </c>
      <c r="F14" s="166" t="s">
        <v>3020</v>
      </c>
      <c r="G14" s="3" t="s">
        <v>3309</v>
      </c>
      <c r="H14" t="s">
        <v>2626</v>
      </c>
    </row>
    <row r="15" spans="1:8" hidden="1">
      <c r="A15" s="78" t="s">
        <v>2367</v>
      </c>
      <c r="B15" s="78" t="s">
        <v>2648</v>
      </c>
      <c r="C15" s="75">
        <v>2227</v>
      </c>
      <c r="D15" s="75" t="s">
        <v>1133</v>
      </c>
      <c r="E15" s="116">
        <v>0.24299999999999999</v>
      </c>
      <c r="F15" s="166" t="s">
        <v>3020</v>
      </c>
      <c r="G15" s="3" t="s">
        <v>3309</v>
      </c>
      <c r="H15" t="s">
        <v>2626</v>
      </c>
    </row>
    <row r="16" spans="1:8" hidden="1">
      <c r="A16" s="78" t="s">
        <v>2367</v>
      </c>
      <c r="B16" s="78" t="s">
        <v>2648</v>
      </c>
      <c r="C16" s="75">
        <v>2441</v>
      </c>
      <c r="D16" s="75" t="s">
        <v>1134</v>
      </c>
      <c r="E16" s="116">
        <v>0.25590000000000002</v>
      </c>
      <c r="F16" s="166" t="s">
        <v>3020</v>
      </c>
      <c r="G16" s="3" t="s">
        <v>3309</v>
      </c>
      <c r="H16" t="s">
        <v>2626</v>
      </c>
    </row>
    <row r="17" spans="1:8" hidden="1">
      <c r="A17" s="78" t="s">
        <v>2378</v>
      </c>
      <c r="B17" s="78" t="s">
        <v>2649</v>
      </c>
      <c r="C17" s="75">
        <v>2860</v>
      </c>
      <c r="D17" s="75" t="s">
        <v>1174</v>
      </c>
      <c r="E17" s="116">
        <v>0.37780000000000002</v>
      </c>
      <c r="F17" s="166" t="s">
        <v>3020</v>
      </c>
      <c r="G17" s="3" t="s">
        <v>2626</v>
      </c>
      <c r="H17" t="s">
        <v>2626</v>
      </c>
    </row>
    <row r="18" spans="1:8" hidden="1">
      <c r="A18" s="78" t="s">
        <v>2431</v>
      </c>
      <c r="B18" s="78" t="s">
        <v>2650</v>
      </c>
      <c r="C18" s="75">
        <v>2467</v>
      </c>
      <c r="D18" s="75" t="s">
        <v>1544</v>
      </c>
      <c r="E18" s="116">
        <v>0.25080000000000002</v>
      </c>
      <c r="F18" s="166" t="s">
        <v>3020</v>
      </c>
      <c r="G18" s="3" t="s">
        <v>3309</v>
      </c>
      <c r="H18" t="s">
        <v>2626</v>
      </c>
    </row>
    <row r="19" spans="1:8" hidden="1">
      <c r="A19" s="78" t="s">
        <v>2431</v>
      </c>
      <c r="B19" s="78" t="s">
        <v>2650</v>
      </c>
      <c r="C19" s="75">
        <v>2707</v>
      </c>
      <c r="D19" s="75" t="s">
        <v>1545</v>
      </c>
      <c r="E19" s="116">
        <v>0.3211</v>
      </c>
      <c r="F19" s="166" t="s">
        <v>3020</v>
      </c>
      <c r="G19" s="3" t="s">
        <v>3309</v>
      </c>
      <c r="H19" t="s">
        <v>2626</v>
      </c>
    </row>
    <row r="20" spans="1:8" hidden="1">
      <c r="A20" s="78" t="s">
        <v>2431</v>
      </c>
      <c r="B20" s="78" t="s">
        <v>2650</v>
      </c>
      <c r="C20" s="75">
        <v>5176</v>
      </c>
      <c r="D20" s="75" t="s">
        <v>1549</v>
      </c>
      <c r="E20" s="116">
        <v>0.57040000000000002</v>
      </c>
      <c r="F20" s="166" t="s">
        <v>2625</v>
      </c>
      <c r="G20" s="3" t="s">
        <v>3309</v>
      </c>
      <c r="H20" t="s">
        <v>2625</v>
      </c>
    </row>
    <row r="21" spans="1:8" hidden="1">
      <c r="A21" s="78" t="s">
        <v>2431</v>
      </c>
      <c r="B21" s="78" t="s">
        <v>2650</v>
      </c>
      <c r="C21" s="75">
        <v>3182</v>
      </c>
      <c r="D21" s="75" t="s">
        <v>1547</v>
      </c>
      <c r="E21" s="116">
        <v>0.32290000000000002</v>
      </c>
      <c r="F21" s="166" t="s">
        <v>3020</v>
      </c>
      <c r="G21" s="3" t="s">
        <v>3309</v>
      </c>
      <c r="H21" t="s">
        <v>2626</v>
      </c>
    </row>
    <row r="22" spans="1:8" hidden="1">
      <c r="A22" s="78" t="s">
        <v>2431</v>
      </c>
      <c r="B22" s="78" t="s">
        <v>2650</v>
      </c>
      <c r="C22" s="75">
        <v>3252</v>
      </c>
      <c r="D22" s="75" t="s">
        <v>1548</v>
      </c>
      <c r="E22" s="116">
        <v>0.27779999999999999</v>
      </c>
      <c r="F22" s="166" t="s">
        <v>3020</v>
      </c>
      <c r="G22" s="3" t="s">
        <v>3309</v>
      </c>
      <c r="H22" t="s">
        <v>2626</v>
      </c>
    </row>
    <row r="23" spans="1:8" hidden="1">
      <c r="A23" s="78" t="s">
        <v>2431</v>
      </c>
      <c r="B23" s="78" t="s">
        <v>2650</v>
      </c>
      <c r="C23" s="75">
        <v>3057</v>
      </c>
      <c r="D23" s="75" t="s">
        <v>1546</v>
      </c>
      <c r="E23" s="116">
        <v>0.3604</v>
      </c>
      <c r="F23" s="166" t="s">
        <v>3020</v>
      </c>
      <c r="G23" s="3" t="s">
        <v>3309</v>
      </c>
      <c r="H23" t="s">
        <v>2626</v>
      </c>
    </row>
    <row r="24" spans="1:8" hidden="1">
      <c r="A24" s="78" t="s">
        <v>2431</v>
      </c>
      <c r="B24" s="78" t="s">
        <v>2650</v>
      </c>
      <c r="C24" s="75">
        <v>5588</v>
      </c>
      <c r="D24" s="75" t="s">
        <v>2990</v>
      </c>
      <c r="E24" s="116">
        <v>0.45829999999999999</v>
      </c>
      <c r="F24" s="166" t="s">
        <v>3020</v>
      </c>
      <c r="G24" s="3" t="s">
        <v>3309</v>
      </c>
      <c r="H24" t="s">
        <v>2626</v>
      </c>
    </row>
    <row r="25" spans="1:8" hidden="1">
      <c r="A25" s="78" t="s">
        <v>2431</v>
      </c>
      <c r="B25" s="78" t="s">
        <v>2650</v>
      </c>
      <c r="C25" s="75">
        <v>3404</v>
      </c>
      <c r="D25" s="75" t="s">
        <v>3028</v>
      </c>
      <c r="E25" s="116">
        <v>7.8399999999999997E-2</v>
      </c>
      <c r="F25" s="166" t="s">
        <v>3020</v>
      </c>
      <c r="G25" s="3" t="s">
        <v>3309</v>
      </c>
      <c r="H25" t="s">
        <v>2626</v>
      </c>
    </row>
    <row r="26" spans="1:8" hidden="1">
      <c r="A26" s="78" t="s">
        <v>2443</v>
      </c>
      <c r="B26" s="78" t="s">
        <v>1346</v>
      </c>
      <c r="C26" s="75">
        <v>2523</v>
      </c>
      <c r="D26" s="75" t="s">
        <v>1661</v>
      </c>
      <c r="E26" s="116">
        <v>0.3306</v>
      </c>
      <c r="F26" s="166" t="s">
        <v>3020</v>
      </c>
      <c r="G26" s="3" t="s">
        <v>3309</v>
      </c>
      <c r="H26" t="s">
        <v>2626</v>
      </c>
    </row>
    <row r="27" spans="1:8" hidden="1">
      <c r="A27" s="78" t="s">
        <v>2443</v>
      </c>
      <c r="B27" s="78" t="s">
        <v>1346</v>
      </c>
      <c r="C27" s="75">
        <v>5495</v>
      </c>
      <c r="D27" s="75" t="s">
        <v>2585</v>
      </c>
      <c r="E27" s="116">
        <v>0.5665</v>
      </c>
      <c r="F27" s="166" t="s">
        <v>2626</v>
      </c>
      <c r="G27" s="3" t="s">
        <v>3309</v>
      </c>
      <c r="H27" t="s">
        <v>2625</v>
      </c>
    </row>
    <row r="28" spans="1:8" hidden="1">
      <c r="A28" s="78" t="s">
        <v>2443</v>
      </c>
      <c r="B28" s="78" t="s">
        <v>1346</v>
      </c>
      <c r="C28" s="75">
        <v>4327</v>
      </c>
      <c r="D28" s="75" t="s">
        <v>1665</v>
      </c>
      <c r="E28" s="116">
        <v>0.39029999999999998</v>
      </c>
      <c r="F28" s="166" t="s">
        <v>3020</v>
      </c>
      <c r="G28" s="3" t="s">
        <v>3309</v>
      </c>
      <c r="H28" t="s">
        <v>2626</v>
      </c>
    </row>
    <row r="29" spans="1:8" hidden="1">
      <c r="A29" s="78" t="s">
        <v>2443</v>
      </c>
      <c r="B29" s="78" t="s">
        <v>1346</v>
      </c>
      <c r="C29" s="75">
        <v>5010</v>
      </c>
      <c r="D29" s="75" t="s">
        <v>1667</v>
      </c>
      <c r="E29" s="116">
        <v>0.35199999999999998</v>
      </c>
      <c r="F29" s="166" t="s">
        <v>3020</v>
      </c>
      <c r="G29" s="3" t="s">
        <v>3309</v>
      </c>
      <c r="H29" t="s">
        <v>2626</v>
      </c>
    </row>
    <row r="30" spans="1:8" hidden="1">
      <c r="A30" s="78" t="s">
        <v>2443</v>
      </c>
      <c r="B30" s="78" t="s">
        <v>1346</v>
      </c>
      <c r="C30" s="75">
        <v>4436</v>
      </c>
      <c r="D30" s="75" t="s">
        <v>1666</v>
      </c>
      <c r="E30" s="116">
        <v>0.40229999999999999</v>
      </c>
      <c r="F30" s="166" t="s">
        <v>3020</v>
      </c>
      <c r="G30" s="3" t="s">
        <v>2626</v>
      </c>
      <c r="H30" t="s">
        <v>2626</v>
      </c>
    </row>
    <row r="31" spans="1:8" hidden="1">
      <c r="A31" s="78" t="s">
        <v>2443</v>
      </c>
      <c r="B31" s="78" t="s">
        <v>1346</v>
      </c>
      <c r="C31" s="75">
        <v>4573</v>
      </c>
      <c r="D31" s="75" t="s">
        <v>413</v>
      </c>
      <c r="E31" s="116">
        <v>0.31319999999999998</v>
      </c>
      <c r="F31" s="166" t="s">
        <v>3020</v>
      </c>
      <c r="G31" s="3" t="s">
        <v>3309</v>
      </c>
      <c r="H31" t="s">
        <v>2626</v>
      </c>
    </row>
    <row r="32" spans="1:8" hidden="1">
      <c r="A32" s="78" t="s">
        <v>2443</v>
      </c>
      <c r="B32" s="78" t="s">
        <v>1346</v>
      </c>
      <c r="C32" s="75">
        <v>3124</v>
      </c>
      <c r="D32" s="75" t="s">
        <v>1662</v>
      </c>
      <c r="E32" s="116">
        <v>0.4158</v>
      </c>
      <c r="F32" s="166" t="s">
        <v>3020</v>
      </c>
      <c r="G32" s="3" t="s">
        <v>3309</v>
      </c>
      <c r="H32" t="s">
        <v>2626</v>
      </c>
    </row>
    <row r="33" spans="1:8" hidden="1">
      <c r="A33" s="78" t="s">
        <v>2443</v>
      </c>
      <c r="B33" s="78" t="s">
        <v>1346</v>
      </c>
      <c r="C33" s="75">
        <v>4154</v>
      </c>
      <c r="D33" s="75" t="s">
        <v>1663</v>
      </c>
      <c r="E33" s="116">
        <v>0.36649999999999999</v>
      </c>
      <c r="F33" s="166" t="s">
        <v>3020</v>
      </c>
      <c r="G33" s="3" t="s">
        <v>3309</v>
      </c>
      <c r="H33" t="s">
        <v>2626</v>
      </c>
    </row>
    <row r="34" spans="1:8" hidden="1">
      <c r="A34" s="78" t="s">
        <v>2443</v>
      </c>
      <c r="B34" s="78" t="s">
        <v>1346</v>
      </c>
      <c r="C34" s="75">
        <v>1714</v>
      </c>
      <c r="D34" s="75" t="s">
        <v>3029</v>
      </c>
      <c r="E34" s="116">
        <v>0.30969999999999998</v>
      </c>
      <c r="F34" s="166" t="s">
        <v>2626</v>
      </c>
      <c r="G34" s="3" t="s">
        <v>3309</v>
      </c>
      <c r="H34" t="s">
        <v>2626</v>
      </c>
    </row>
    <row r="35" spans="1:8" hidden="1">
      <c r="A35" s="78" t="s">
        <v>2443</v>
      </c>
      <c r="B35" s="78" t="s">
        <v>1346</v>
      </c>
      <c r="C35" s="75">
        <v>4287</v>
      </c>
      <c r="D35" s="75" t="s">
        <v>1664</v>
      </c>
      <c r="E35" s="116">
        <v>0.49220000000000003</v>
      </c>
      <c r="F35" s="166" t="s">
        <v>2626</v>
      </c>
      <c r="G35" s="3" t="s">
        <v>3309</v>
      </c>
      <c r="H35" t="s">
        <v>2626</v>
      </c>
    </row>
    <row r="36" spans="1:8" hidden="1">
      <c r="A36" s="78" t="s">
        <v>2235</v>
      </c>
      <c r="B36" s="78" t="s">
        <v>2651</v>
      </c>
      <c r="C36" s="75">
        <v>2507</v>
      </c>
      <c r="D36" s="75" t="s">
        <v>32</v>
      </c>
      <c r="E36" s="116">
        <v>0.3372</v>
      </c>
      <c r="F36" s="166" t="s">
        <v>3020</v>
      </c>
      <c r="G36" s="3" t="s">
        <v>3309</v>
      </c>
      <c r="H36" t="s">
        <v>2626</v>
      </c>
    </row>
    <row r="37" spans="1:8" hidden="1">
      <c r="A37" s="78" t="s">
        <v>2235</v>
      </c>
      <c r="B37" s="78" t="s">
        <v>2651</v>
      </c>
      <c r="C37" s="75">
        <v>2434</v>
      </c>
      <c r="D37" s="75" t="s">
        <v>31</v>
      </c>
      <c r="E37" s="116">
        <v>0.30690000000000001</v>
      </c>
      <c r="F37" s="166" t="s">
        <v>3020</v>
      </c>
      <c r="G37" s="3" t="s">
        <v>3309</v>
      </c>
      <c r="H37" t="s">
        <v>2626</v>
      </c>
    </row>
    <row r="38" spans="1:8" hidden="1">
      <c r="A38" s="78" t="s">
        <v>2330</v>
      </c>
      <c r="B38" s="78" t="s">
        <v>2652</v>
      </c>
      <c r="C38" s="75">
        <v>3825</v>
      </c>
      <c r="D38" s="75" t="s">
        <v>810</v>
      </c>
      <c r="E38" s="116">
        <v>0.5645</v>
      </c>
      <c r="F38" s="166" t="s">
        <v>2625</v>
      </c>
      <c r="G38" s="3" t="s">
        <v>3309</v>
      </c>
      <c r="H38" t="s">
        <v>2625</v>
      </c>
    </row>
    <row r="39" spans="1:8" hidden="1">
      <c r="A39" s="78" t="s">
        <v>2330</v>
      </c>
      <c r="B39" s="78" t="s">
        <v>2652</v>
      </c>
      <c r="C39" s="75">
        <v>5082</v>
      </c>
      <c r="D39" s="75" t="s">
        <v>818</v>
      </c>
      <c r="E39" s="116">
        <v>0.50419999999999998</v>
      </c>
      <c r="F39" s="166" t="s">
        <v>2625</v>
      </c>
      <c r="G39" s="3" t="s">
        <v>3309</v>
      </c>
      <c r="H39" t="s">
        <v>2625</v>
      </c>
    </row>
    <row r="40" spans="1:8" hidden="1">
      <c r="A40" s="78" t="s">
        <v>2330</v>
      </c>
      <c r="B40" s="78" t="s">
        <v>2652</v>
      </c>
      <c r="C40" s="75">
        <v>5037</v>
      </c>
      <c r="D40" s="75" t="s">
        <v>816</v>
      </c>
      <c r="E40" s="116">
        <v>0.55059999999999998</v>
      </c>
      <c r="F40" s="166" t="s">
        <v>2626</v>
      </c>
      <c r="G40" s="3" t="s">
        <v>3309</v>
      </c>
      <c r="H40" t="s">
        <v>2625</v>
      </c>
    </row>
    <row r="41" spans="1:8" hidden="1">
      <c r="A41" s="78" t="s">
        <v>2330</v>
      </c>
      <c r="B41" s="78" t="s">
        <v>2652</v>
      </c>
      <c r="C41" s="75">
        <v>5522</v>
      </c>
      <c r="D41" s="75" t="s">
        <v>3016</v>
      </c>
      <c r="E41" s="116">
        <v>0.55489999999999995</v>
      </c>
      <c r="F41" s="166" t="s">
        <v>3020</v>
      </c>
      <c r="G41" s="3" t="s">
        <v>3309</v>
      </c>
      <c r="H41" t="s">
        <v>2625</v>
      </c>
    </row>
    <row r="42" spans="1:8" hidden="1">
      <c r="A42" s="78" t="s">
        <v>2330</v>
      </c>
      <c r="B42" s="78" t="s">
        <v>2652</v>
      </c>
      <c r="C42" s="75">
        <v>4474</v>
      </c>
      <c r="D42" s="75" t="s">
        <v>815</v>
      </c>
      <c r="E42" s="116">
        <v>0.44180000000000003</v>
      </c>
      <c r="F42" s="166" t="s">
        <v>2626</v>
      </c>
      <c r="G42" s="3" t="s">
        <v>3309</v>
      </c>
      <c r="H42" t="s">
        <v>2626</v>
      </c>
    </row>
    <row r="43" spans="1:8" hidden="1">
      <c r="A43" s="78" t="s">
        <v>2330</v>
      </c>
      <c r="B43" s="78" t="s">
        <v>2652</v>
      </c>
      <c r="C43" s="75">
        <v>2795</v>
      </c>
      <c r="D43" s="75" t="s">
        <v>804</v>
      </c>
      <c r="E43" s="116">
        <v>0.60309999999999997</v>
      </c>
      <c r="F43" s="166" t="s">
        <v>2625</v>
      </c>
      <c r="G43" s="3" t="s">
        <v>3309</v>
      </c>
      <c r="H43" t="s">
        <v>2625</v>
      </c>
    </row>
    <row r="44" spans="1:8" hidden="1">
      <c r="A44" s="78" t="s">
        <v>2330</v>
      </c>
      <c r="B44" s="78" t="s">
        <v>2652</v>
      </c>
      <c r="C44" s="75">
        <v>5610</v>
      </c>
      <c r="D44" s="75" t="s">
        <v>3030</v>
      </c>
      <c r="E44" s="116">
        <v>0.31459999999999999</v>
      </c>
      <c r="F44" s="166" t="s">
        <v>2626</v>
      </c>
      <c r="G44" s="3" t="s">
        <v>3309</v>
      </c>
      <c r="H44" t="s">
        <v>2626</v>
      </c>
    </row>
    <row r="45" spans="1:8" hidden="1">
      <c r="A45" s="78" t="s">
        <v>2330</v>
      </c>
      <c r="B45" s="78" t="s">
        <v>2652</v>
      </c>
      <c r="C45" s="75">
        <v>2394</v>
      </c>
      <c r="D45" s="75" t="s">
        <v>229</v>
      </c>
      <c r="E45" s="116">
        <v>0.62690000000000001</v>
      </c>
      <c r="F45" s="166" t="s">
        <v>2625</v>
      </c>
      <c r="G45" s="3" t="s">
        <v>3309</v>
      </c>
      <c r="H45" t="s">
        <v>2625</v>
      </c>
    </row>
    <row r="46" spans="1:8" hidden="1">
      <c r="A46" s="78" t="s">
        <v>2330</v>
      </c>
      <c r="B46" s="78" t="s">
        <v>2652</v>
      </c>
      <c r="C46" s="75">
        <v>3439</v>
      </c>
      <c r="D46" s="75" t="s">
        <v>192</v>
      </c>
      <c r="E46" s="116">
        <v>0.59760000000000002</v>
      </c>
      <c r="F46" s="166" t="s">
        <v>2625</v>
      </c>
      <c r="G46" s="3" t="s">
        <v>3309</v>
      </c>
      <c r="H46" t="s">
        <v>2625</v>
      </c>
    </row>
    <row r="47" spans="1:8" hidden="1">
      <c r="A47" s="78" t="s">
        <v>2330</v>
      </c>
      <c r="B47" s="78" t="s">
        <v>2652</v>
      </c>
      <c r="C47" s="75">
        <v>2932</v>
      </c>
      <c r="D47" s="75" t="s">
        <v>805</v>
      </c>
      <c r="E47" s="116">
        <v>0.71930000000000005</v>
      </c>
      <c r="F47" s="166" t="s">
        <v>2625</v>
      </c>
      <c r="G47" s="3" t="s">
        <v>3309</v>
      </c>
      <c r="H47" t="s">
        <v>2625</v>
      </c>
    </row>
    <row r="48" spans="1:8" hidden="1">
      <c r="A48" s="78" t="s">
        <v>2330</v>
      </c>
      <c r="B48" s="78" t="s">
        <v>2652</v>
      </c>
      <c r="C48" s="75">
        <v>3745</v>
      </c>
      <c r="D48" s="75" t="s">
        <v>809</v>
      </c>
      <c r="E48" s="116">
        <v>0.44290000000000002</v>
      </c>
      <c r="F48" s="166" t="s">
        <v>2626</v>
      </c>
      <c r="G48" s="3" t="s">
        <v>3309</v>
      </c>
      <c r="H48" t="s">
        <v>2626</v>
      </c>
    </row>
    <row r="49" spans="1:8" hidden="1">
      <c r="A49" s="78" t="s">
        <v>2330</v>
      </c>
      <c r="B49" s="78" t="s">
        <v>2652</v>
      </c>
      <c r="C49" s="75">
        <v>3669</v>
      </c>
      <c r="D49" s="75" t="s">
        <v>808</v>
      </c>
      <c r="E49" s="116">
        <v>0.67510000000000003</v>
      </c>
      <c r="F49" s="166" t="s">
        <v>2625</v>
      </c>
      <c r="G49" s="3" t="s">
        <v>3309</v>
      </c>
      <c r="H49" t="s">
        <v>2625</v>
      </c>
    </row>
    <row r="50" spans="1:8" hidden="1">
      <c r="A50" s="78" t="s">
        <v>2330</v>
      </c>
      <c r="B50" s="78" t="s">
        <v>2652</v>
      </c>
      <c r="C50" s="75">
        <v>4347</v>
      </c>
      <c r="D50" s="75" t="s">
        <v>742</v>
      </c>
      <c r="E50" s="116">
        <v>0.4375</v>
      </c>
      <c r="F50" s="166" t="s">
        <v>2626</v>
      </c>
      <c r="G50" s="3" t="s">
        <v>3309</v>
      </c>
      <c r="H50" t="s">
        <v>2626</v>
      </c>
    </row>
    <row r="51" spans="1:8" hidden="1">
      <c r="A51" s="78" t="s">
        <v>2330</v>
      </c>
      <c r="B51" s="78" t="s">
        <v>2652</v>
      </c>
      <c r="C51" s="75">
        <v>4417</v>
      </c>
      <c r="D51" s="75" t="s">
        <v>813</v>
      </c>
      <c r="E51" s="116">
        <v>0.5454</v>
      </c>
      <c r="F51" s="166" t="s">
        <v>2625</v>
      </c>
      <c r="G51" s="3" t="s">
        <v>3309</v>
      </c>
      <c r="H51" t="s">
        <v>2625</v>
      </c>
    </row>
    <row r="52" spans="1:8" hidden="1">
      <c r="A52" s="78" t="s">
        <v>2330</v>
      </c>
      <c r="B52" s="78" t="s">
        <v>2652</v>
      </c>
      <c r="C52" s="75">
        <v>4120</v>
      </c>
      <c r="D52" s="75" t="s">
        <v>811</v>
      </c>
      <c r="E52" s="116">
        <v>0.3972</v>
      </c>
      <c r="F52" s="166" t="s">
        <v>2626</v>
      </c>
      <c r="G52" s="3" t="s">
        <v>3309</v>
      </c>
      <c r="H52" t="s">
        <v>2626</v>
      </c>
    </row>
    <row r="53" spans="1:8" hidden="1">
      <c r="A53" s="78" t="s">
        <v>2330</v>
      </c>
      <c r="B53" s="78" t="s">
        <v>2652</v>
      </c>
      <c r="C53" s="75">
        <v>5051</v>
      </c>
      <c r="D53" s="75" t="s">
        <v>817</v>
      </c>
      <c r="E53" s="116">
        <v>0.30449999999999999</v>
      </c>
      <c r="F53" s="166" t="s">
        <v>2626</v>
      </c>
      <c r="G53" s="3" t="s">
        <v>3309</v>
      </c>
      <c r="H53" t="s">
        <v>2626</v>
      </c>
    </row>
    <row r="54" spans="1:8" hidden="1">
      <c r="A54" s="78" t="s">
        <v>2330</v>
      </c>
      <c r="B54" s="78" t="s">
        <v>2652</v>
      </c>
      <c r="C54" s="75">
        <v>3525</v>
      </c>
      <c r="D54" s="75" t="s">
        <v>807</v>
      </c>
      <c r="E54" s="116">
        <v>0.61119999999999997</v>
      </c>
      <c r="F54" s="166" t="s">
        <v>2625</v>
      </c>
      <c r="G54" s="3" t="s">
        <v>3309</v>
      </c>
      <c r="H54" t="s">
        <v>2625</v>
      </c>
    </row>
    <row r="55" spans="1:8" hidden="1">
      <c r="A55" s="78" t="s">
        <v>2330</v>
      </c>
      <c r="B55" s="78" t="s">
        <v>2652</v>
      </c>
      <c r="C55" s="75">
        <v>4462</v>
      </c>
      <c r="D55" s="75" t="s">
        <v>814</v>
      </c>
      <c r="E55" s="116">
        <v>0.52659999999999996</v>
      </c>
      <c r="F55" s="166" t="s">
        <v>2625</v>
      </c>
      <c r="G55" s="3" t="s">
        <v>3309</v>
      </c>
      <c r="H55" t="s">
        <v>2625</v>
      </c>
    </row>
    <row r="56" spans="1:8" hidden="1">
      <c r="A56" s="78" t="s">
        <v>2330</v>
      </c>
      <c r="B56" s="78" t="s">
        <v>2652</v>
      </c>
      <c r="C56" s="75">
        <v>3169</v>
      </c>
      <c r="D56" s="75" t="s">
        <v>806</v>
      </c>
      <c r="E56" s="116">
        <v>0.68979999999999997</v>
      </c>
      <c r="F56" s="166" t="s">
        <v>2625</v>
      </c>
      <c r="G56" s="3" t="s">
        <v>3309</v>
      </c>
      <c r="H56" t="s">
        <v>2625</v>
      </c>
    </row>
    <row r="57" spans="1:8" hidden="1">
      <c r="A57" s="78" t="s">
        <v>2330</v>
      </c>
      <c r="B57" s="78" t="s">
        <v>2652</v>
      </c>
      <c r="C57" s="75">
        <v>3227</v>
      </c>
      <c r="D57" s="75" t="s">
        <v>242</v>
      </c>
      <c r="E57" s="116">
        <v>0.65769999999999995</v>
      </c>
      <c r="F57" s="166" t="s">
        <v>2625</v>
      </c>
      <c r="G57" s="3" t="s">
        <v>3309</v>
      </c>
      <c r="H57" t="s">
        <v>2625</v>
      </c>
    </row>
    <row r="58" spans="1:8" hidden="1">
      <c r="A58" s="78" t="s">
        <v>2330</v>
      </c>
      <c r="B58" s="78" t="s">
        <v>2652</v>
      </c>
      <c r="C58" s="75">
        <v>4385</v>
      </c>
      <c r="D58" s="75" t="s">
        <v>812</v>
      </c>
      <c r="E58" s="116">
        <v>0.57899999999999996</v>
      </c>
      <c r="F58" s="166" t="s">
        <v>2625</v>
      </c>
      <c r="G58" s="3" t="s">
        <v>3309</v>
      </c>
      <c r="H58" t="s">
        <v>2625</v>
      </c>
    </row>
    <row r="59" spans="1:8" hidden="1">
      <c r="A59" s="78" t="s">
        <v>2330</v>
      </c>
      <c r="B59" s="78" t="s">
        <v>2652</v>
      </c>
      <c r="C59" s="75">
        <v>1915</v>
      </c>
      <c r="D59" s="75" t="s">
        <v>683</v>
      </c>
      <c r="E59" s="116">
        <v>0.30609999999999998</v>
      </c>
      <c r="F59" s="166" t="s">
        <v>3020</v>
      </c>
      <c r="G59" s="3" t="s">
        <v>3309</v>
      </c>
      <c r="H59" t="s">
        <v>2626</v>
      </c>
    </row>
    <row r="60" spans="1:8" hidden="1">
      <c r="A60" s="78" t="s">
        <v>2330</v>
      </c>
      <c r="B60" s="78" t="s">
        <v>2652</v>
      </c>
      <c r="C60" s="75">
        <v>2659</v>
      </c>
      <c r="D60" s="75" t="s">
        <v>802</v>
      </c>
      <c r="E60" s="116">
        <v>0.60340000000000005</v>
      </c>
      <c r="F60" s="166" t="s">
        <v>2625</v>
      </c>
      <c r="G60" s="3" t="s">
        <v>3309</v>
      </c>
      <c r="H60" t="s">
        <v>2625</v>
      </c>
    </row>
    <row r="61" spans="1:8" hidden="1">
      <c r="A61" s="78" t="s">
        <v>2330</v>
      </c>
      <c r="B61" s="78" t="s">
        <v>2652</v>
      </c>
      <c r="C61" s="75">
        <v>2326</v>
      </c>
      <c r="D61" s="75" t="s">
        <v>40</v>
      </c>
      <c r="E61" s="116">
        <v>0.63890000000000002</v>
      </c>
      <c r="F61" s="166" t="s">
        <v>2625</v>
      </c>
      <c r="G61" s="3" t="s">
        <v>3309</v>
      </c>
      <c r="H61" t="s">
        <v>2625</v>
      </c>
    </row>
    <row r="62" spans="1:8" hidden="1">
      <c r="A62" s="78" t="s">
        <v>2330</v>
      </c>
      <c r="B62" s="78" t="s">
        <v>2652</v>
      </c>
      <c r="C62" s="75">
        <v>5733</v>
      </c>
      <c r="D62" s="75" t="s">
        <v>803</v>
      </c>
      <c r="E62" s="116">
        <v>0.69089999999999996</v>
      </c>
      <c r="F62" s="166" t="s">
        <v>3020</v>
      </c>
      <c r="G62" s="3" t="s">
        <v>3309</v>
      </c>
      <c r="H62" t="s">
        <v>2625</v>
      </c>
    </row>
    <row r="63" spans="1:8" hidden="1">
      <c r="A63" s="78" t="s">
        <v>2330</v>
      </c>
      <c r="B63" s="78" t="s">
        <v>2652</v>
      </c>
      <c r="C63" s="75">
        <v>5717</v>
      </c>
      <c r="D63" s="75" t="s">
        <v>3149</v>
      </c>
      <c r="E63" s="116">
        <v>0.4667</v>
      </c>
      <c r="F63" s="166" t="s">
        <v>2626</v>
      </c>
      <c r="G63" s="3" t="s">
        <v>3309</v>
      </c>
      <c r="H63" t="s">
        <v>2626</v>
      </c>
    </row>
    <row r="64" spans="1:8" hidden="1">
      <c r="A64" s="78" t="s">
        <v>2342</v>
      </c>
      <c r="B64" s="78" t="s">
        <v>2653</v>
      </c>
      <c r="C64" s="75">
        <v>2395</v>
      </c>
      <c r="D64" s="75" t="s">
        <v>1021</v>
      </c>
      <c r="E64" s="116">
        <v>8.72E-2</v>
      </c>
      <c r="F64" s="166" t="s">
        <v>3020</v>
      </c>
      <c r="G64" s="3" t="s">
        <v>3309</v>
      </c>
      <c r="H64" t="s">
        <v>2626</v>
      </c>
    </row>
    <row r="65" spans="1:8" hidden="1">
      <c r="A65" s="78" t="s">
        <v>2342</v>
      </c>
      <c r="B65" s="78" t="s">
        <v>2653</v>
      </c>
      <c r="C65" s="75">
        <v>1939</v>
      </c>
      <c r="D65" s="75" t="s">
        <v>1020</v>
      </c>
      <c r="E65" s="116">
        <v>0.10290000000000001</v>
      </c>
      <c r="F65" s="166" t="s">
        <v>3020</v>
      </c>
      <c r="G65" s="3" t="s">
        <v>3309</v>
      </c>
      <c r="H65" t="s">
        <v>2626</v>
      </c>
    </row>
    <row r="66" spans="1:8" hidden="1">
      <c r="A66" s="78" t="s">
        <v>2342</v>
      </c>
      <c r="B66" s="78" t="s">
        <v>2653</v>
      </c>
      <c r="C66" s="75">
        <v>3552</v>
      </c>
      <c r="D66" s="75" t="s">
        <v>1023</v>
      </c>
      <c r="E66" s="116">
        <v>4.65E-2</v>
      </c>
      <c r="F66" s="166" t="s">
        <v>3020</v>
      </c>
      <c r="G66" s="3" t="s">
        <v>3309</v>
      </c>
      <c r="H66" t="s">
        <v>2626</v>
      </c>
    </row>
    <row r="67" spans="1:8" hidden="1">
      <c r="A67" s="78" t="s">
        <v>2342</v>
      </c>
      <c r="B67" s="78" t="s">
        <v>2653</v>
      </c>
      <c r="C67" s="75">
        <v>1935</v>
      </c>
      <c r="D67" s="75" t="s">
        <v>1019</v>
      </c>
      <c r="E67" s="116">
        <v>0.2228</v>
      </c>
      <c r="F67" s="166" t="s">
        <v>3020</v>
      </c>
      <c r="G67" s="3" t="s">
        <v>3309</v>
      </c>
      <c r="H67" t="s">
        <v>2626</v>
      </c>
    </row>
    <row r="68" spans="1:8" hidden="1">
      <c r="A68" s="78" t="s">
        <v>2342</v>
      </c>
      <c r="B68" s="78" t="s">
        <v>2653</v>
      </c>
      <c r="C68" s="75">
        <v>3043</v>
      </c>
      <c r="D68" s="75" t="s">
        <v>3313</v>
      </c>
      <c r="E68" s="116">
        <v>5.7700000000000001E-2</v>
      </c>
      <c r="F68" s="166" t="s">
        <v>3020</v>
      </c>
      <c r="G68" s="3" t="s">
        <v>3309</v>
      </c>
      <c r="H68" t="s">
        <v>2626</v>
      </c>
    </row>
    <row r="69" spans="1:8" hidden="1">
      <c r="A69" s="78" t="s">
        <v>2342</v>
      </c>
      <c r="B69" s="78" t="s">
        <v>2653</v>
      </c>
      <c r="C69" s="75">
        <v>1841</v>
      </c>
      <c r="D69" s="75" t="s">
        <v>1018</v>
      </c>
      <c r="E69" s="116">
        <v>5.1799999999999999E-2</v>
      </c>
      <c r="F69" s="166" t="s">
        <v>3020</v>
      </c>
      <c r="G69" s="3" t="s">
        <v>3309</v>
      </c>
      <c r="H69" t="s">
        <v>2626</v>
      </c>
    </row>
    <row r="70" spans="1:8" hidden="1">
      <c r="A70" s="78" t="s">
        <v>2342</v>
      </c>
      <c r="B70" s="78" t="s">
        <v>2653</v>
      </c>
      <c r="C70" s="75">
        <v>1699</v>
      </c>
      <c r="D70" s="75" t="s">
        <v>1017</v>
      </c>
      <c r="E70" s="116">
        <v>7.7799999999999994E-2</v>
      </c>
      <c r="F70" s="166" t="s">
        <v>3020</v>
      </c>
      <c r="G70" s="3" t="s">
        <v>3309</v>
      </c>
      <c r="H70" t="s">
        <v>2626</v>
      </c>
    </row>
    <row r="71" spans="1:8" hidden="1">
      <c r="A71" s="78" t="s">
        <v>2342</v>
      </c>
      <c r="B71" s="78" t="s">
        <v>2653</v>
      </c>
      <c r="C71" s="75">
        <v>4062</v>
      </c>
      <c r="D71" s="75" t="s">
        <v>1024</v>
      </c>
      <c r="E71" s="116">
        <v>0.1135</v>
      </c>
      <c r="F71" s="166" t="s">
        <v>3020</v>
      </c>
      <c r="G71" s="3" t="s">
        <v>3309</v>
      </c>
      <c r="H71" t="s">
        <v>2626</v>
      </c>
    </row>
    <row r="72" spans="1:8" hidden="1">
      <c r="A72" s="78" t="s">
        <v>2342</v>
      </c>
      <c r="B72" s="78" t="s">
        <v>2653</v>
      </c>
      <c r="C72" s="75">
        <v>4542</v>
      </c>
      <c r="D72" s="75" t="s">
        <v>1026</v>
      </c>
      <c r="E72" s="116">
        <v>7.1800000000000003E-2</v>
      </c>
      <c r="F72" s="166" t="s">
        <v>3020</v>
      </c>
      <c r="G72" s="3" t="s">
        <v>3309</v>
      </c>
      <c r="H72" t="s">
        <v>2626</v>
      </c>
    </row>
    <row r="73" spans="1:8" hidden="1">
      <c r="A73" s="78" t="s">
        <v>2342</v>
      </c>
      <c r="B73" s="78" t="s">
        <v>2653</v>
      </c>
      <c r="C73" s="75">
        <v>4505</v>
      </c>
      <c r="D73" s="75" t="s">
        <v>1025</v>
      </c>
      <c r="E73" s="116">
        <v>8.4500000000000006E-2</v>
      </c>
      <c r="F73" s="166" t="s">
        <v>3020</v>
      </c>
      <c r="G73" s="3" t="s">
        <v>3309</v>
      </c>
      <c r="H73" t="s">
        <v>2626</v>
      </c>
    </row>
    <row r="74" spans="1:8" hidden="1">
      <c r="A74" s="78" t="s">
        <v>2262</v>
      </c>
      <c r="B74" s="78" t="s">
        <v>2654</v>
      </c>
      <c r="C74" s="75">
        <v>2671</v>
      </c>
      <c r="D74" s="75" t="s">
        <v>267</v>
      </c>
      <c r="E74" s="116">
        <v>0.3891</v>
      </c>
      <c r="F74" s="166" t="s">
        <v>3020</v>
      </c>
      <c r="G74" s="3" t="s">
        <v>3309</v>
      </c>
      <c r="H74" t="s">
        <v>2626</v>
      </c>
    </row>
    <row r="75" spans="1:8" hidden="1">
      <c r="A75" s="78" t="s">
        <v>2262</v>
      </c>
      <c r="B75" s="78" t="s">
        <v>2654</v>
      </c>
      <c r="C75" s="75">
        <v>2415</v>
      </c>
      <c r="D75" s="75" t="s">
        <v>266</v>
      </c>
      <c r="E75" s="116">
        <v>0.32440000000000002</v>
      </c>
      <c r="F75" s="166" t="s">
        <v>3020</v>
      </c>
      <c r="G75" s="3" t="s">
        <v>3309</v>
      </c>
      <c r="H75" t="s">
        <v>2626</v>
      </c>
    </row>
    <row r="76" spans="1:8" hidden="1">
      <c r="A76" s="78" t="s">
        <v>2262</v>
      </c>
      <c r="B76" s="78" t="s">
        <v>2654</v>
      </c>
      <c r="C76" s="75">
        <v>5749</v>
      </c>
      <c r="D76" s="75" t="s">
        <v>3254</v>
      </c>
      <c r="E76" s="116">
        <v>0.41549999999999998</v>
      </c>
      <c r="F76" s="166" t="s">
        <v>3020</v>
      </c>
      <c r="G76" s="3" t="s">
        <v>3309</v>
      </c>
      <c r="H76" t="s">
        <v>2626</v>
      </c>
    </row>
    <row r="77" spans="1:8" hidden="1">
      <c r="A77" s="78" t="s">
        <v>2262</v>
      </c>
      <c r="B77" s="78" t="s">
        <v>2654</v>
      </c>
      <c r="C77" s="75">
        <v>1836</v>
      </c>
      <c r="D77" s="75" t="s">
        <v>264</v>
      </c>
      <c r="E77" s="116">
        <v>0.28249999999999997</v>
      </c>
      <c r="F77" s="166" t="s">
        <v>3020</v>
      </c>
      <c r="G77" s="3" t="s">
        <v>3309</v>
      </c>
      <c r="H77" t="s">
        <v>2626</v>
      </c>
    </row>
    <row r="78" spans="1:8" hidden="1">
      <c r="A78" s="78" t="s">
        <v>2262</v>
      </c>
      <c r="B78" s="78" t="s">
        <v>2654</v>
      </c>
      <c r="C78" s="75">
        <v>4352</v>
      </c>
      <c r="D78" s="75" t="s">
        <v>274</v>
      </c>
      <c r="E78" s="116">
        <v>0.3609</v>
      </c>
      <c r="F78" s="166" t="s">
        <v>3020</v>
      </c>
      <c r="G78" s="3" t="s">
        <v>3309</v>
      </c>
      <c r="H78" t="s">
        <v>2626</v>
      </c>
    </row>
    <row r="79" spans="1:8" hidden="1">
      <c r="A79" s="78" t="s">
        <v>2262</v>
      </c>
      <c r="B79" s="78" t="s">
        <v>2654</v>
      </c>
      <c r="C79" s="75">
        <v>5133</v>
      </c>
      <c r="D79" s="75" t="s">
        <v>280</v>
      </c>
      <c r="E79" s="116">
        <v>0.32029999999999997</v>
      </c>
      <c r="F79" s="166" t="s">
        <v>3020</v>
      </c>
      <c r="G79" s="3" t="s">
        <v>3309</v>
      </c>
      <c r="H79" t="s">
        <v>2626</v>
      </c>
    </row>
    <row r="80" spans="1:8" hidden="1">
      <c r="A80" s="78" t="s">
        <v>2262</v>
      </c>
      <c r="B80" s="78" t="s">
        <v>2654</v>
      </c>
      <c r="C80" s="75">
        <v>5089</v>
      </c>
      <c r="D80" s="75" t="s">
        <v>276</v>
      </c>
      <c r="E80" s="116">
        <v>0.43840000000000001</v>
      </c>
      <c r="F80" s="166" t="s">
        <v>3020</v>
      </c>
      <c r="G80" s="3" t="s">
        <v>3309</v>
      </c>
      <c r="H80" t="s">
        <v>2626</v>
      </c>
    </row>
    <row r="81" spans="1:8" hidden="1">
      <c r="A81" s="78" t="s">
        <v>2262</v>
      </c>
      <c r="B81" s="78" t="s">
        <v>2654</v>
      </c>
      <c r="C81" s="75">
        <v>5090</v>
      </c>
      <c r="D81" s="75" t="s">
        <v>277</v>
      </c>
      <c r="E81" s="116">
        <v>0.39660000000000001</v>
      </c>
      <c r="F81" s="166" t="s">
        <v>3020</v>
      </c>
      <c r="G81" s="3" t="s">
        <v>2625</v>
      </c>
      <c r="H81" t="s">
        <v>2625</v>
      </c>
    </row>
    <row r="82" spans="1:8" hidden="1">
      <c r="A82" s="78" t="s">
        <v>2262</v>
      </c>
      <c r="B82" s="78" t="s">
        <v>2654</v>
      </c>
      <c r="C82" s="75">
        <v>3018</v>
      </c>
      <c r="D82" s="75" t="s">
        <v>269</v>
      </c>
      <c r="E82" s="116">
        <v>0.47149999999999997</v>
      </c>
      <c r="F82" s="166" t="s">
        <v>3020</v>
      </c>
      <c r="G82" s="3" t="s">
        <v>2626</v>
      </c>
      <c r="H82" t="s">
        <v>2626</v>
      </c>
    </row>
    <row r="83" spans="1:8" hidden="1">
      <c r="A83" s="78" t="s">
        <v>2262</v>
      </c>
      <c r="B83" s="78" t="s">
        <v>2654</v>
      </c>
      <c r="C83" s="75">
        <v>1875</v>
      </c>
      <c r="D83" s="75" t="s">
        <v>265</v>
      </c>
      <c r="E83" s="116">
        <v>0.29680000000000001</v>
      </c>
      <c r="F83" s="166" t="s">
        <v>3020</v>
      </c>
      <c r="G83" s="3" t="s">
        <v>3309</v>
      </c>
      <c r="H83" t="s">
        <v>2626</v>
      </c>
    </row>
    <row r="84" spans="1:8" hidden="1">
      <c r="A84" s="78" t="s">
        <v>2262</v>
      </c>
      <c r="B84" s="78" t="s">
        <v>2654</v>
      </c>
      <c r="C84" s="75">
        <v>3545</v>
      </c>
      <c r="D84" s="75" t="s">
        <v>270</v>
      </c>
      <c r="E84" s="116">
        <v>0.47039999999999998</v>
      </c>
      <c r="F84" s="166" t="s">
        <v>3020</v>
      </c>
      <c r="G84" s="3" t="s">
        <v>3309</v>
      </c>
      <c r="H84" t="s">
        <v>2626</v>
      </c>
    </row>
    <row r="85" spans="1:8" hidden="1">
      <c r="A85" s="78" t="s">
        <v>2262</v>
      </c>
      <c r="B85" s="78" t="s">
        <v>2654</v>
      </c>
      <c r="C85" s="75">
        <v>4144</v>
      </c>
      <c r="D85" s="75" t="s">
        <v>2994</v>
      </c>
      <c r="E85" s="116">
        <v>0.43070000000000003</v>
      </c>
      <c r="F85" s="166" t="s">
        <v>3020</v>
      </c>
      <c r="G85" s="3" t="s">
        <v>2625</v>
      </c>
      <c r="H85" t="s">
        <v>2625</v>
      </c>
    </row>
    <row r="86" spans="1:8" hidden="1">
      <c r="A86" s="78" t="s">
        <v>2262</v>
      </c>
      <c r="B86" s="78" t="s">
        <v>2654</v>
      </c>
      <c r="C86" s="75">
        <v>5360</v>
      </c>
      <c r="D86" s="75" t="s">
        <v>281</v>
      </c>
      <c r="E86" s="116">
        <v>0.39960000000000001</v>
      </c>
      <c r="F86" s="166" t="s">
        <v>3020</v>
      </c>
      <c r="G86" s="3" t="s">
        <v>3309</v>
      </c>
      <c r="H86" t="s">
        <v>2626</v>
      </c>
    </row>
    <row r="87" spans="1:8" hidden="1">
      <c r="A87" s="78" t="s">
        <v>2262</v>
      </c>
      <c r="B87" s="78" t="s">
        <v>2654</v>
      </c>
      <c r="C87" s="75">
        <v>3997</v>
      </c>
      <c r="D87" s="75" t="s">
        <v>272</v>
      </c>
      <c r="E87" s="116">
        <v>0.42320000000000002</v>
      </c>
      <c r="F87" s="166" t="s">
        <v>3020</v>
      </c>
      <c r="G87" s="3" t="s">
        <v>3309</v>
      </c>
      <c r="H87" t="s">
        <v>2626</v>
      </c>
    </row>
    <row r="88" spans="1:8" hidden="1">
      <c r="A88" s="78" t="s">
        <v>2262</v>
      </c>
      <c r="B88" s="78" t="s">
        <v>2654</v>
      </c>
      <c r="C88" s="75">
        <v>3996</v>
      </c>
      <c r="D88" s="75" t="s">
        <v>271</v>
      </c>
      <c r="E88" s="116">
        <v>0.36969999999999997</v>
      </c>
      <c r="F88" s="166" t="s">
        <v>3020</v>
      </c>
      <c r="G88" s="3" t="s">
        <v>3309</v>
      </c>
      <c r="H88" t="s">
        <v>2626</v>
      </c>
    </row>
    <row r="89" spans="1:8" hidden="1">
      <c r="A89" s="78" t="s">
        <v>2262</v>
      </c>
      <c r="B89" s="78" t="s">
        <v>2654</v>
      </c>
      <c r="C89" s="75">
        <v>4104</v>
      </c>
      <c r="D89" s="75" t="s">
        <v>273</v>
      </c>
      <c r="E89" s="116">
        <v>0.36509999999999998</v>
      </c>
      <c r="F89" s="166" t="s">
        <v>3020</v>
      </c>
      <c r="G89" s="3" t="s">
        <v>3309</v>
      </c>
      <c r="H89" t="s">
        <v>2626</v>
      </c>
    </row>
    <row r="90" spans="1:8" hidden="1">
      <c r="A90" s="78" t="s">
        <v>2262</v>
      </c>
      <c r="B90" s="78" t="s">
        <v>2654</v>
      </c>
      <c r="C90" s="75">
        <v>4450</v>
      </c>
      <c r="D90" s="75" t="s">
        <v>275</v>
      </c>
      <c r="E90" s="116">
        <v>0.4163</v>
      </c>
      <c r="F90" s="166" t="s">
        <v>3020</v>
      </c>
      <c r="G90" s="3" t="s">
        <v>3309</v>
      </c>
      <c r="H90" t="s">
        <v>2626</v>
      </c>
    </row>
    <row r="91" spans="1:8" hidden="1">
      <c r="A91" s="78" t="s">
        <v>2262</v>
      </c>
      <c r="B91" s="78" t="s">
        <v>2654</v>
      </c>
      <c r="C91" s="75">
        <v>5131</v>
      </c>
      <c r="D91" s="75" t="s">
        <v>278</v>
      </c>
      <c r="E91" s="116">
        <v>0.35299999999999998</v>
      </c>
      <c r="F91" s="166" t="s">
        <v>3020</v>
      </c>
      <c r="G91" s="3" t="s">
        <v>3309</v>
      </c>
      <c r="H91" t="s">
        <v>2626</v>
      </c>
    </row>
    <row r="92" spans="1:8" hidden="1">
      <c r="A92" s="78" t="s">
        <v>2262</v>
      </c>
      <c r="B92" s="78" t="s">
        <v>2654</v>
      </c>
      <c r="C92" s="75">
        <v>5132</v>
      </c>
      <c r="D92" s="75" t="s">
        <v>279</v>
      </c>
      <c r="E92" s="116">
        <v>0.3261</v>
      </c>
      <c r="F92" s="166" t="s">
        <v>3020</v>
      </c>
      <c r="G92" s="3" t="s">
        <v>3309</v>
      </c>
      <c r="H92" t="s">
        <v>2626</v>
      </c>
    </row>
    <row r="93" spans="1:8" hidden="1">
      <c r="A93" s="78" t="s">
        <v>2262</v>
      </c>
      <c r="B93" s="78" t="s">
        <v>2654</v>
      </c>
      <c r="C93" s="75">
        <v>2910</v>
      </c>
      <c r="D93" s="75" t="s">
        <v>268</v>
      </c>
      <c r="E93" s="116">
        <v>0.3483</v>
      </c>
      <c r="F93" s="166" t="s">
        <v>3020</v>
      </c>
      <c r="G93" s="3" t="s">
        <v>3309</v>
      </c>
      <c r="H93" t="s">
        <v>2626</v>
      </c>
    </row>
    <row r="94" spans="1:8" hidden="1">
      <c r="A94" s="78" t="s">
        <v>2327</v>
      </c>
      <c r="B94" s="78" t="s">
        <v>2655</v>
      </c>
      <c r="C94" s="75">
        <v>3633</v>
      </c>
      <c r="D94" s="75" t="s">
        <v>778</v>
      </c>
      <c r="E94" s="116">
        <v>0.41370000000000001</v>
      </c>
      <c r="F94" s="166" t="s">
        <v>3020</v>
      </c>
      <c r="G94" s="3" t="s">
        <v>3309</v>
      </c>
      <c r="H94" t="s">
        <v>2626</v>
      </c>
    </row>
    <row r="95" spans="1:8" hidden="1">
      <c r="A95" s="78" t="s">
        <v>2327</v>
      </c>
      <c r="B95" s="78" t="s">
        <v>2655</v>
      </c>
      <c r="C95" s="75">
        <v>5240</v>
      </c>
      <c r="D95" s="75" t="s">
        <v>783</v>
      </c>
      <c r="E95" s="116">
        <v>0.17100000000000001</v>
      </c>
      <c r="F95" s="166" t="s">
        <v>3020</v>
      </c>
      <c r="G95" s="3" t="s">
        <v>3309</v>
      </c>
      <c r="H95" t="s">
        <v>2626</v>
      </c>
    </row>
    <row r="96" spans="1:8" hidden="1">
      <c r="A96" s="78" t="s">
        <v>2327</v>
      </c>
      <c r="B96" s="78" t="s">
        <v>2655</v>
      </c>
      <c r="C96" s="75">
        <v>5714</v>
      </c>
      <c r="D96" s="75" t="s">
        <v>3150</v>
      </c>
      <c r="E96" s="116">
        <v>7.9000000000000008E-3</v>
      </c>
      <c r="F96" s="166" t="s">
        <v>3020</v>
      </c>
      <c r="G96" s="3" t="s">
        <v>3309</v>
      </c>
      <c r="H96" t="s">
        <v>2626</v>
      </c>
    </row>
    <row r="97" spans="1:8" hidden="1">
      <c r="A97" s="78" t="s">
        <v>2327</v>
      </c>
      <c r="B97" s="78" t="s">
        <v>2655</v>
      </c>
      <c r="C97" s="75">
        <v>2701</v>
      </c>
      <c r="D97" s="75" t="s">
        <v>759</v>
      </c>
      <c r="E97" s="116">
        <v>0.1197</v>
      </c>
      <c r="F97" s="166" t="s">
        <v>3020</v>
      </c>
      <c r="G97" s="3" t="s">
        <v>3309</v>
      </c>
      <c r="H97" t="s">
        <v>2626</v>
      </c>
    </row>
    <row r="98" spans="1:8" hidden="1">
      <c r="A98" s="78" t="s">
        <v>2327</v>
      </c>
      <c r="B98" s="78" t="s">
        <v>2655</v>
      </c>
      <c r="C98" s="75">
        <v>5325</v>
      </c>
      <c r="D98" s="75" t="s">
        <v>3314</v>
      </c>
      <c r="E98" s="116">
        <v>2.2200000000000001E-2</v>
      </c>
      <c r="F98" s="166" t="s">
        <v>3020</v>
      </c>
      <c r="G98" s="3" t="s">
        <v>3309</v>
      </c>
      <c r="H98" t="s">
        <v>2626</v>
      </c>
    </row>
    <row r="99" spans="1:8" hidden="1">
      <c r="A99" s="78" t="s">
        <v>2327</v>
      </c>
      <c r="B99" s="78" t="s">
        <v>2655</v>
      </c>
      <c r="C99" s="75">
        <v>3705</v>
      </c>
      <c r="D99" s="75" t="s">
        <v>780</v>
      </c>
      <c r="E99" s="116">
        <v>7.22E-2</v>
      </c>
      <c r="F99" s="166" t="s">
        <v>3020</v>
      </c>
      <c r="G99" s="3" t="s">
        <v>3309</v>
      </c>
      <c r="H99" t="s">
        <v>2626</v>
      </c>
    </row>
    <row r="100" spans="1:8" hidden="1">
      <c r="A100" s="78" t="s">
        <v>2327</v>
      </c>
      <c r="B100" s="78" t="s">
        <v>2655</v>
      </c>
      <c r="C100" s="75">
        <v>5281</v>
      </c>
      <c r="D100" s="75" t="s">
        <v>784</v>
      </c>
      <c r="E100" s="116">
        <v>0.34649999999999997</v>
      </c>
      <c r="F100" s="166" t="s">
        <v>3020</v>
      </c>
      <c r="G100" s="3" t="s">
        <v>3309</v>
      </c>
      <c r="H100" t="s">
        <v>2626</v>
      </c>
    </row>
    <row r="101" spans="1:8" hidden="1">
      <c r="A101" s="78" t="s">
        <v>2327</v>
      </c>
      <c r="B101" s="78" t="s">
        <v>2655</v>
      </c>
      <c r="C101" s="75">
        <v>3742</v>
      </c>
      <c r="D101" s="75" t="s">
        <v>781</v>
      </c>
      <c r="E101" s="116">
        <v>3.6900000000000002E-2</v>
      </c>
      <c r="F101" s="166" t="s">
        <v>3020</v>
      </c>
      <c r="G101" s="3" t="s">
        <v>3309</v>
      </c>
      <c r="H101" t="s">
        <v>2626</v>
      </c>
    </row>
    <row r="102" spans="1:8" hidden="1">
      <c r="A102" s="78" t="s">
        <v>2327</v>
      </c>
      <c r="B102" s="78" t="s">
        <v>2655</v>
      </c>
      <c r="C102" s="75">
        <v>3338</v>
      </c>
      <c r="D102" s="75" t="s">
        <v>59</v>
      </c>
      <c r="E102" s="116">
        <v>0.1794</v>
      </c>
      <c r="F102" s="166" t="s">
        <v>3020</v>
      </c>
      <c r="G102" s="3" t="s">
        <v>3309</v>
      </c>
      <c r="H102" t="s">
        <v>2626</v>
      </c>
    </row>
    <row r="103" spans="1:8" hidden="1">
      <c r="A103" s="78" t="s">
        <v>2327</v>
      </c>
      <c r="B103" s="78" t="s">
        <v>2655</v>
      </c>
      <c r="C103" s="75">
        <v>2847</v>
      </c>
      <c r="D103" s="75" t="s">
        <v>761</v>
      </c>
      <c r="E103" s="116">
        <v>0.1318</v>
      </c>
      <c r="F103" s="166" t="s">
        <v>3020</v>
      </c>
      <c r="G103" s="3" t="s">
        <v>3309</v>
      </c>
      <c r="H103" t="s">
        <v>2626</v>
      </c>
    </row>
    <row r="104" spans="1:8" hidden="1">
      <c r="A104" s="78" t="s">
        <v>2327</v>
      </c>
      <c r="B104" s="78" t="s">
        <v>2655</v>
      </c>
      <c r="C104" s="75">
        <v>2846</v>
      </c>
      <c r="D104" s="75" t="s">
        <v>760</v>
      </c>
      <c r="E104" s="116">
        <v>0.15720000000000001</v>
      </c>
      <c r="F104" s="166" t="s">
        <v>3020</v>
      </c>
      <c r="G104" s="3" t="s">
        <v>3309</v>
      </c>
      <c r="H104" t="s">
        <v>2626</v>
      </c>
    </row>
    <row r="105" spans="1:8" hidden="1">
      <c r="A105" s="78" t="s">
        <v>2327</v>
      </c>
      <c r="B105" s="78" t="s">
        <v>2655</v>
      </c>
      <c r="C105" s="75">
        <v>3166</v>
      </c>
      <c r="D105" s="75" t="s">
        <v>763</v>
      </c>
      <c r="E105" s="116">
        <v>0.55359999999999998</v>
      </c>
      <c r="F105" s="166" t="s">
        <v>3020</v>
      </c>
      <c r="G105" s="3" t="s">
        <v>3309</v>
      </c>
      <c r="H105" t="s">
        <v>2625</v>
      </c>
    </row>
    <row r="106" spans="1:8" hidden="1">
      <c r="A106" s="78" t="s">
        <v>2327</v>
      </c>
      <c r="B106" s="78" t="s">
        <v>2655</v>
      </c>
      <c r="C106" s="75">
        <v>3588</v>
      </c>
      <c r="D106" s="75" t="s">
        <v>776</v>
      </c>
      <c r="E106" s="116">
        <v>0.2331</v>
      </c>
      <c r="F106" s="166" t="s">
        <v>3020</v>
      </c>
      <c r="G106" s="3" t="s">
        <v>3309</v>
      </c>
      <c r="H106" t="s">
        <v>2626</v>
      </c>
    </row>
    <row r="107" spans="1:8" hidden="1">
      <c r="A107" s="78" t="s">
        <v>2327</v>
      </c>
      <c r="B107" s="78" t="s">
        <v>2655</v>
      </c>
      <c r="C107" s="75">
        <v>3522</v>
      </c>
      <c r="D107" s="75" t="s">
        <v>775</v>
      </c>
      <c r="E107" s="116">
        <v>7.5800000000000006E-2</v>
      </c>
      <c r="F107" s="166" t="s">
        <v>3020</v>
      </c>
      <c r="G107" s="3" t="s">
        <v>3309</v>
      </c>
      <c r="H107" t="s">
        <v>2626</v>
      </c>
    </row>
    <row r="108" spans="1:8" hidden="1">
      <c r="A108" s="78" t="s">
        <v>2327</v>
      </c>
      <c r="B108" s="78" t="s">
        <v>2655</v>
      </c>
      <c r="C108" s="75">
        <v>5308</v>
      </c>
      <c r="D108" s="75" t="s">
        <v>785</v>
      </c>
      <c r="E108" s="116">
        <v>6.9800000000000001E-2</v>
      </c>
      <c r="F108" s="166" t="s">
        <v>3020</v>
      </c>
      <c r="G108" s="3" t="s">
        <v>3309</v>
      </c>
      <c r="H108" t="s">
        <v>2626</v>
      </c>
    </row>
    <row r="109" spans="1:8" hidden="1">
      <c r="A109" s="78" t="s">
        <v>2327</v>
      </c>
      <c r="B109" s="78" t="s">
        <v>2655</v>
      </c>
      <c r="C109" s="75">
        <v>3225</v>
      </c>
      <c r="D109" s="75" t="s">
        <v>767</v>
      </c>
      <c r="E109" s="116">
        <v>0.57130000000000003</v>
      </c>
      <c r="F109" s="166" t="s">
        <v>2625</v>
      </c>
      <c r="G109" s="3" t="s">
        <v>3309</v>
      </c>
      <c r="H109" t="s">
        <v>2625</v>
      </c>
    </row>
    <row r="110" spans="1:8" hidden="1">
      <c r="A110" s="78" t="s">
        <v>2327</v>
      </c>
      <c r="B110" s="78" t="s">
        <v>2655</v>
      </c>
      <c r="C110" s="75">
        <v>3436</v>
      </c>
      <c r="D110" s="75" t="s">
        <v>772</v>
      </c>
      <c r="E110" s="116">
        <v>2.6800000000000001E-2</v>
      </c>
      <c r="F110" s="166" t="s">
        <v>3020</v>
      </c>
      <c r="G110" s="3" t="s">
        <v>3309</v>
      </c>
      <c r="H110" t="s">
        <v>2626</v>
      </c>
    </row>
    <row r="111" spans="1:8" hidden="1">
      <c r="A111" s="78" t="s">
        <v>2327</v>
      </c>
      <c r="B111" s="78" t="s">
        <v>2655</v>
      </c>
      <c r="C111" s="75">
        <v>3437</v>
      </c>
      <c r="D111" s="75" t="s">
        <v>773</v>
      </c>
      <c r="E111" s="116">
        <v>0.2097</v>
      </c>
      <c r="F111" s="166" t="s">
        <v>3020</v>
      </c>
      <c r="G111" s="3" t="s">
        <v>3309</v>
      </c>
      <c r="H111" t="s">
        <v>2626</v>
      </c>
    </row>
    <row r="112" spans="1:8" hidden="1">
      <c r="A112" s="78" t="s">
        <v>2327</v>
      </c>
      <c r="B112" s="78" t="s">
        <v>2655</v>
      </c>
      <c r="C112" s="75">
        <v>3486</v>
      </c>
      <c r="D112" s="75" t="s">
        <v>774</v>
      </c>
      <c r="E112" s="116">
        <v>0.1162</v>
      </c>
      <c r="F112" s="166" t="s">
        <v>3020</v>
      </c>
      <c r="G112" s="3" t="s">
        <v>3309</v>
      </c>
      <c r="H112" t="s">
        <v>2626</v>
      </c>
    </row>
    <row r="113" spans="1:8" hidden="1">
      <c r="A113" s="78" t="s">
        <v>2327</v>
      </c>
      <c r="B113" s="78" t="s">
        <v>2655</v>
      </c>
      <c r="C113" s="75">
        <v>3631</v>
      </c>
      <c r="D113" s="75" t="s">
        <v>777</v>
      </c>
      <c r="E113" s="116">
        <v>0.1744</v>
      </c>
      <c r="F113" s="166" t="s">
        <v>3020</v>
      </c>
      <c r="G113" s="3" t="s">
        <v>3309</v>
      </c>
      <c r="H113" t="s">
        <v>2626</v>
      </c>
    </row>
    <row r="114" spans="1:8" hidden="1">
      <c r="A114" s="78" t="s">
        <v>2327</v>
      </c>
      <c r="B114" s="78" t="s">
        <v>2655</v>
      </c>
      <c r="C114" s="75">
        <v>3168</v>
      </c>
      <c r="D114" s="75" t="s">
        <v>765</v>
      </c>
      <c r="E114" s="116">
        <v>0.25430000000000003</v>
      </c>
      <c r="F114" s="166" t="s">
        <v>3020</v>
      </c>
      <c r="G114" s="3" t="s">
        <v>3309</v>
      </c>
      <c r="H114" t="s">
        <v>2626</v>
      </c>
    </row>
    <row r="115" spans="1:8" hidden="1">
      <c r="A115" s="78" t="s">
        <v>2327</v>
      </c>
      <c r="B115" s="78" t="s">
        <v>2655</v>
      </c>
      <c r="C115" s="75">
        <v>3224</v>
      </c>
      <c r="D115" s="75" t="s">
        <v>766</v>
      </c>
      <c r="E115" s="116">
        <v>0.1396</v>
      </c>
      <c r="F115" s="166" t="s">
        <v>3020</v>
      </c>
      <c r="G115" s="3" t="s">
        <v>3309</v>
      </c>
      <c r="H115" t="s">
        <v>2626</v>
      </c>
    </row>
    <row r="116" spans="1:8" hidden="1">
      <c r="A116" s="78" t="s">
        <v>2327</v>
      </c>
      <c r="B116" s="78" t="s">
        <v>2655</v>
      </c>
      <c r="C116" s="75">
        <v>3282</v>
      </c>
      <c r="D116" s="75" t="s">
        <v>768</v>
      </c>
      <c r="E116" s="116">
        <v>0.3518</v>
      </c>
      <c r="F116" s="166" t="s">
        <v>3020</v>
      </c>
      <c r="G116" s="3" t="s">
        <v>3309</v>
      </c>
      <c r="H116" t="s">
        <v>2626</v>
      </c>
    </row>
    <row r="117" spans="1:8" hidden="1">
      <c r="A117" s="78" t="s">
        <v>2327</v>
      </c>
      <c r="B117" s="78" t="s">
        <v>2655</v>
      </c>
      <c r="C117" s="75">
        <v>3339</v>
      </c>
      <c r="D117" s="75" t="s">
        <v>770</v>
      </c>
      <c r="E117" s="116">
        <v>0.50339999999999996</v>
      </c>
      <c r="F117" s="166" t="s">
        <v>2626</v>
      </c>
      <c r="G117" s="3" t="s">
        <v>3309</v>
      </c>
      <c r="H117" t="s">
        <v>2625</v>
      </c>
    </row>
    <row r="118" spans="1:8" hidden="1">
      <c r="A118" s="78" t="s">
        <v>2327</v>
      </c>
      <c r="B118" s="78" t="s">
        <v>2655</v>
      </c>
      <c r="C118" s="75">
        <v>3789</v>
      </c>
      <c r="D118" s="75" t="s">
        <v>782</v>
      </c>
      <c r="E118" s="116">
        <v>5.4800000000000001E-2</v>
      </c>
      <c r="F118" s="166" t="s">
        <v>3020</v>
      </c>
      <c r="G118" s="3" t="s">
        <v>3309</v>
      </c>
      <c r="H118" t="s">
        <v>2626</v>
      </c>
    </row>
    <row r="119" spans="1:8" hidden="1">
      <c r="A119" s="78" t="s">
        <v>2327</v>
      </c>
      <c r="B119" s="78" t="s">
        <v>2655</v>
      </c>
      <c r="C119" s="75">
        <v>3634</v>
      </c>
      <c r="D119" s="75" t="s">
        <v>779</v>
      </c>
      <c r="E119" s="116">
        <v>0.1321</v>
      </c>
      <c r="F119" s="166" t="s">
        <v>3020</v>
      </c>
      <c r="G119" s="3" t="s">
        <v>3309</v>
      </c>
      <c r="H119" t="s">
        <v>2626</v>
      </c>
    </row>
    <row r="120" spans="1:8" hidden="1">
      <c r="A120" s="78" t="s">
        <v>2327</v>
      </c>
      <c r="B120" s="78" t="s">
        <v>2655</v>
      </c>
      <c r="C120" s="75">
        <v>3100</v>
      </c>
      <c r="D120" s="75" t="s">
        <v>762</v>
      </c>
      <c r="E120" s="116">
        <v>0.4859</v>
      </c>
      <c r="F120" s="166" t="s">
        <v>2626</v>
      </c>
      <c r="G120" s="3" t="s">
        <v>3309</v>
      </c>
      <c r="H120" t="s">
        <v>2626</v>
      </c>
    </row>
    <row r="121" spans="1:8" hidden="1">
      <c r="A121" s="78" t="s">
        <v>2327</v>
      </c>
      <c r="B121" s="78" t="s">
        <v>2655</v>
      </c>
      <c r="C121" s="75">
        <v>3435</v>
      </c>
      <c r="D121" s="75" t="s">
        <v>771</v>
      </c>
      <c r="E121" s="116">
        <v>0.15970000000000001</v>
      </c>
      <c r="F121" s="166" t="s">
        <v>3020</v>
      </c>
      <c r="G121" s="3" t="s">
        <v>3309</v>
      </c>
      <c r="H121" t="s">
        <v>2626</v>
      </c>
    </row>
    <row r="122" spans="1:8" hidden="1">
      <c r="A122" s="78" t="s">
        <v>2327</v>
      </c>
      <c r="B122" s="78" t="s">
        <v>2655</v>
      </c>
      <c r="C122" s="75">
        <v>3283</v>
      </c>
      <c r="D122" s="75" t="s">
        <v>769</v>
      </c>
      <c r="E122" s="116">
        <v>0.14369999999999999</v>
      </c>
      <c r="F122" s="166" t="s">
        <v>3020</v>
      </c>
      <c r="G122" s="3" t="s">
        <v>3309</v>
      </c>
      <c r="H122" t="s">
        <v>2626</v>
      </c>
    </row>
    <row r="123" spans="1:8" hidden="1">
      <c r="A123" s="78" t="s">
        <v>2327</v>
      </c>
      <c r="B123" s="78" t="s">
        <v>2655</v>
      </c>
      <c r="C123" s="75">
        <v>3167</v>
      </c>
      <c r="D123" s="75" t="s">
        <v>764</v>
      </c>
      <c r="E123" s="116">
        <v>0.16109999999999999</v>
      </c>
      <c r="F123" s="166" t="s">
        <v>3020</v>
      </c>
      <c r="G123" s="3" t="s">
        <v>3309</v>
      </c>
      <c r="H123" t="s">
        <v>2626</v>
      </c>
    </row>
    <row r="124" spans="1:8" hidden="1">
      <c r="A124" s="78" t="s">
        <v>2497</v>
      </c>
      <c r="B124" s="78" t="s">
        <v>2656</v>
      </c>
      <c r="C124" s="75">
        <v>3200</v>
      </c>
      <c r="D124" s="75" t="s">
        <v>2050</v>
      </c>
      <c r="E124" s="116">
        <v>0.5968</v>
      </c>
      <c r="F124" s="166" t="s">
        <v>2625</v>
      </c>
      <c r="G124" s="3" t="s">
        <v>3309</v>
      </c>
      <c r="H124" t="s">
        <v>2625</v>
      </c>
    </row>
    <row r="125" spans="1:8" hidden="1">
      <c r="A125" s="78" t="s">
        <v>2497</v>
      </c>
      <c r="B125" s="78" t="s">
        <v>2656</v>
      </c>
      <c r="C125" s="75">
        <v>5366</v>
      </c>
      <c r="D125" s="75" t="s">
        <v>2060</v>
      </c>
      <c r="E125" s="116">
        <v>0.22359999999999999</v>
      </c>
      <c r="F125" s="166" t="s">
        <v>3020</v>
      </c>
      <c r="G125" s="3" t="s">
        <v>3309</v>
      </c>
      <c r="H125" t="s">
        <v>2626</v>
      </c>
    </row>
    <row r="126" spans="1:8" hidden="1">
      <c r="A126" s="78" t="s">
        <v>2497</v>
      </c>
      <c r="B126" s="78" t="s">
        <v>2656</v>
      </c>
      <c r="C126" s="75">
        <v>2553</v>
      </c>
      <c r="D126" s="75" t="s">
        <v>2047</v>
      </c>
      <c r="E126" s="116">
        <v>0.308</v>
      </c>
      <c r="F126" s="166" t="s">
        <v>3020</v>
      </c>
      <c r="G126" s="3" t="s">
        <v>3309</v>
      </c>
      <c r="H126" t="s">
        <v>2626</v>
      </c>
    </row>
    <row r="127" spans="1:8" hidden="1">
      <c r="A127" s="78" t="s">
        <v>2497</v>
      </c>
      <c r="B127" s="78" t="s">
        <v>2656</v>
      </c>
      <c r="C127" s="75">
        <v>5340</v>
      </c>
      <c r="D127" s="75" t="s">
        <v>2059</v>
      </c>
      <c r="E127" s="116">
        <v>0.53800000000000003</v>
      </c>
      <c r="F127" s="166" t="s">
        <v>3020</v>
      </c>
      <c r="G127" s="3" t="s">
        <v>3309</v>
      </c>
      <c r="H127" t="s">
        <v>2625</v>
      </c>
    </row>
    <row r="128" spans="1:8" hidden="1">
      <c r="A128" s="78" t="s">
        <v>2497</v>
      </c>
      <c r="B128" s="78" t="s">
        <v>2656</v>
      </c>
      <c r="C128" s="75">
        <v>2431</v>
      </c>
      <c r="D128" s="75" t="s">
        <v>2046</v>
      </c>
      <c r="E128" s="116">
        <v>0.49790000000000001</v>
      </c>
      <c r="F128" s="166" t="s">
        <v>2625</v>
      </c>
      <c r="G128" s="3" t="s">
        <v>3309</v>
      </c>
      <c r="H128" t="s">
        <v>2625</v>
      </c>
    </row>
    <row r="129" spans="1:8" hidden="1">
      <c r="A129" s="78" t="s">
        <v>2497</v>
      </c>
      <c r="B129" s="78" t="s">
        <v>2656</v>
      </c>
      <c r="C129" s="75">
        <v>2817</v>
      </c>
      <c r="D129" s="75" t="s">
        <v>2048</v>
      </c>
      <c r="E129" s="116">
        <v>0.38900000000000001</v>
      </c>
      <c r="F129" s="166" t="s">
        <v>2626</v>
      </c>
      <c r="G129" s="3" t="s">
        <v>3309</v>
      </c>
      <c r="H129" t="s">
        <v>2626</v>
      </c>
    </row>
    <row r="130" spans="1:8" hidden="1">
      <c r="A130" s="78" t="s">
        <v>2497</v>
      </c>
      <c r="B130" s="78" t="s">
        <v>2656</v>
      </c>
      <c r="C130" s="75">
        <v>2365</v>
      </c>
      <c r="D130" s="75" t="s">
        <v>124</v>
      </c>
      <c r="E130" s="116">
        <v>0.20369999999999999</v>
      </c>
      <c r="F130" s="166" t="s">
        <v>3020</v>
      </c>
      <c r="G130" s="3" t="s">
        <v>3309</v>
      </c>
      <c r="H130" t="s">
        <v>2626</v>
      </c>
    </row>
    <row r="131" spans="1:8" hidden="1">
      <c r="A131" s="78" t="s">
        <v>2497</v>
      </c>
      <c r="B131" s="78" t="s">
        <v>2656</v>
      </c>
      <c r="C131" s="75">
        <v>5239</v>
      </c>
      <c r="D131" s="75" t="s">
        <v>2058</v>
      </c>
      <c r="E131" s="116">
        <v>0.61929999999999996</v>
      </c>
      <c r="F131" s="166" t="s">
        <v>2625</v>
      </c>
      <c r="G131" s="3" t="s">
        <v>3309</v>
      </c>
      <c r="H131" t="s">
        <v>2625</v>
      </c>
    </row>
    <row r="132" spans="1:8" hidden="1">
      <c r="A132" s="78" t="s">
        <v>2497</v>
      </c>
      <c r="B132" s="78" t="s">
        <v>2656</v>
      </c>
      <c r="C132" s="75">
        <v>2066</v>
      </c>
      <c r="D132" s="75" t="s">
        <v>2040</v>
      </c>
      <c r="E132" s="116">
        <v>0.31290000000000001</v>
      </c>
      <c r="F132" s="166" t="s">
        <v>2626</v>
      </c>
      <c r="G132" s="3" t="s">
        <v>3309</v>
      </c>
      <c r="H132" t="s">
        <v>2626</v>
      </c>
    </row>
    <row r="133" spans="1:8" hidden="1">
      <c r="A133" s="78" t="s">
        <v>2497</v>
      </c>
      <c r="B133" s="78" t="s">
        <v>2656</v>
      </c>
      <c r="C133" s="75">
        <v>2262</v>
      </c>
      <c r="D133" s="75" t="s">
        <v>2044</v>
      </c>
      <c r="E133" s="116">
        <v>0.23669999999999999</v>
      </c>
      <c r="F133" s="166" t="s">
        <v>3020</v>
      </c>
      <c r="G133" s="3" t="s">
        <v>3309</v>
      </c>
      <c r="H133" t="s">
        <v>2626</v>
      </c>
    </row>
    <row r="134" spans="1:8" hidden="1">
      <c r="A134" s="78" t="s">
        <v>2497</v>
      </c>
      <c r="B134" s="78" t="s">
        <v>2656</v>
      </c>
      <c r="C134" s="75">
        <v>3134</v>
      </c>
      <c r="D134" s="75" t="s">
        <v>2049</v>
      </c>
      <c r="E134" s="116">
        <v>0.29310000000000003</v>
      </c>
      <c r="F134" s="166" t="s">
        <v>2626</v>
      </c>
      <c r="G134" s="3" t="s">
        <v>3309</v>
      </c>
      <c r="H134" t="s">
        <v>2626</v>
      </c>
    </row>
    <row r="135" spans="1:8" hidden="1">
      <c r="A135" s="78" t="s">
        <v>2497</v>
      </c>
      <c r="B135" s="78" t="s">
        <v>2656</v>
      </c>
      <c r="C135" s="75">
        <v>4442</v>
      </c>
      <c r="D135" s="75" t="s">
        <v>2054</v>
      </c>
      <c r="E135" s="116">
        <v>0.28510000000000002</v>
      </c>
      <c r="F135" s="166" t="s">
        <v>3020</v>
      </c>
      <c r="G135" s="3" t="s">
        <v>3309</v>
      </c>
      <c r="H135" t="s">
        <v>2626</v>
      </c>
    </row>
    <row r="136" spans="1:8" hidden="1">
      <c r="A136" s="78" t="s">
        <v>2497</v>
      </c>
      <c r="B136" s="78" t="s">
        <v>2656</v>
      </c>
      <c r="C136" s="75">
        <v>2225</v>
      </c>
      <c r="D136" s="75" t="s">
        <v>2043</v>
      </c>
      <c r="E136" s="116">
        <v>0.29770000000000002</v>
      </c>
      <c r="F136" s="166" t="s">
        <v>3020</v>
      </c>
      <c r="G136" s="3" t="s">
        <v>3309</v>
      </c>
      <c r="H136" t="s">
        <v>2626</v>
      </c>
    </row>
    <row r="137" spans="1:8" hidden="1">
      <c r="A137" s="78" t="s">
        <v>2497</v>
      </c>
      <c r="B137" s="78" t="s">
        <v>2656</v>
      </c>
      <c r="C137" s="75">
        <v>4571</v>
      </c>
      <c r="D137" s="75" t="s">
        <v>2056</v>
      </c>
      <c r="E137" s="116">
        <v>0.2661</v>
      </c>
      <c r="F137" s="166" t="s">
        <v>2626</v>
      </c>
      <c r="G137" s="3" t="s">
        <v>3309</v>
      </c>
      <c r="H137" t="s">
        <v>2626</v>
      </c>
    </row>
    <row r="138" spans="1:8" hidden="1">
      <c r="A138" s="78" t="s">
        <v>2497</v>
      </c>
      <c r="B138" s="78" t="s">
        <v>2656</v>
      </c>
      <c r="C138" s="75">
        <v>1647</v>
      </c>
      <c r="D138" s="75" t="s">
        <v>2038</v>
      </c>
      <c r="E138" s="116">
        <v>0.53249999999999997</v>
      </c>
      <c r="F138" s="166" t="s">
        <v>2625</v>
      </c>
      <c r="G138" s="3" t="s">
        <v>3309</v>
      </c>
      <c r="H138" t="s">
        <v>2625</v>
      </c>
    </row>
    <row r="139" spans="1:8" hidden="1">
      <c r="A139" s="78" t="s">
        <v>2497</v>
      </c>
      <c r="B139" s="78" t="s">
        <v>2656</v>
      </c>
      <c r="C139" s="75">
        <v>3202</v>
      </c>
      <c r="D139" s="75" t="s">
        <v>2052</v>
      </c>
      <c r="E139" s="116">
        <v>0.29160000000000003</v>
      </c>
      <c r="F139" s="166" t="s">
        <v>3020</v>
      </c>
      <c r="G139" s="3" t="s">
        <v>3309</v>
      </c>
      <c r="H139" t="s">
        <v>2626</v>
      </c>
    </row>
    <row r="140" spans="1:8" hidden="1">
      <c r="A140" s="78" t="s">
        <v>2497</v>
      </c>
      <c r="B140" s="78" t="s">
        <v>2656</v>
      </c>
      <c r="C140" s="75">
        <v>2067</v>
      </c>
      <c r="D140" s="75" t="s">
        <v>142</v>
      </c>
      <c r="E140" s="116">
        <v>0.45100000000000001</v>
      </c>
      <c r="F140" s="166" t="s">
        <v>2626</v>
      </c>
      <c r="G140" s="3" t="s">
        <v>3309</v>
      </c>
      <c r="H140" t="s">
        <v>2626</v>
      </c>
    </row>
    <row r="141" spans="1:8" hidden="1">
      <c r="A141" s="78" t="s">
        <v>2497</v>
      </c>
      <c r="B141" s="78" t="s">
        <v>2656</v>
      </c>
      <c r="C141" s="75">
        <v>3576</v>
      </c>
      <c r="D141" s="75" t="s">
        <v>2053</v>
      </c>
      <c r="E141" s="116">
        <v>0.23230000000000001</v>
      </c>
      <c r="F141" s="166" t="s">
        <v>3020</v>
      </c>
      <c r="G141" s="3" t="s">
        <v>3309</v>
      </c>
      <c r="H141" t="s">
        <v>2626</v>
      </c>
    </row>
    <row r="142" spans="1:8" hidden="1">
      <c r="A142" s="78" t="s">
        <v>2497</v>
      </c>
      <c r="B142" s="78" t="s">
        <v>2656</v>
      </c>
      <c r="C142" s="75">
        <v>3201</v>
      </c>
      <c r="D142" s="75" t="s">
        <v>2051</v>
      </c>
      <c r="E142" s="116">
        <v>0.50109999999999999</v>
      </c>
      <c r="F142" s="166" t="s">
        <v>2625</v>
      </c>
      <c r="G142" s="3" t="s">
        <v>3309</v>
      </c>
      <c r="H142" t="s">
        <v>2625</v>
      </c>
    </row>
    <row r="143" spans="1:8" hidden="1">
      <c r="A143" s="78" t="s">
        <v>2497</v>
      </c>
      <c r="B143" s="78" t="s">
        <v>2656</v>
      </c>
      <c r="C143" s="75">
        <v>2175</v>
      </c>
      <c r="D143" s="75" t="s">
        <v>2042</v>
      </c>
      <c r="E143" s="116">
        <v>0.14349999999999999</v>
      </c>
      <c r="F143" s="166" t="s">
        <v>3020</v>
      </c>
      <c r="G143" s="3" t="s">
        <v>3309</v>
      </c>
      <c r="H143" t="s">
        <v>2626</v>
      </c>
    </row>
    <row r="144" spans="1:8" hidden="1">
      <c r="A144" s="78" t="s">
        <v>2497</v>
      </c>
      <c r="B144" s="78" t="s">
        <v>2656</v>
      </c>
      <c r="C144" s="75">
        <v>4515</v>
      </c>
      <c r="D144" s="75" t="s">
        <v>2055</v>
      </c>
      <c r="E144" s="116">
        <v>0.38979999999999998</v>
      </c>
      <c r="F144" s="166" t="s">
        <v>2626</v>
      </c>
      <c r="G144" s="3" t="s">
        <v>3309</v>
      </c>
      <c r="H144" t="s">
        <v>2626</v>
      </c>
    </row>
    <row r="145" spans="1:8" hidden="1">
      <c r="A145" s="78" t="s">
        <v>2497</v>
      </c>
      <c r="B145" s="78" t="s">
        <v>2656</v>
      </c>
      <c r="C145" s="75">
        <v>2387</v>
      </c>
      <c r="D145" s="75" t="s">
        <v>2045</v>
      </c>
      <c r="E145" s="116">
        <v>0.36109999999999998</v>
      </c>
      <c r="F145" s="166" t="s">
        <v>2626</v>
      </c>
      <c r="G145" s="3" t="s">
        <v>3309</v>
      </c>
      <c r="H145" t="s">
        <v>2626</v>
      </c>
    </row>
    <row r="146" spans="1:8" hidden="1">
      <c r="A146" s="78" t="s">
        <v>2497</v>
      </c>
      <c r="B146" s="78" t="s">
        <v>2656</v>
      </c>
      <c r="C146" s="75">
        <v>1799</v>
      </c>
      <c r="D146" s="75" t="s">
        <v>2039</v>
      </c>
      <c r="E146" s="116">
        <v>0.37180000000000002</v>
      </c>
      <c r="F146" s="166" t="s">
        <v>3020</v>
      </c>
      <c r="G146" s="3" t="s">
        <v>3309</v>
      </c>
      <c r="H146" t="s">
        <v>2626</v>
      </c>
    </row>
    <row r="147" spans="1:8" hidden="1">
      <c r="A147" s="78" t="s">
        <v>2497</v>
      </c>
      <c r="B147" s="78" t="s">
        <v>2656</v>
      </c>
      <c r="C147" s="75">
        <v>5125</v>
      </c>
      <c r="D147" s="75" t="s">
        <v>2057</v>
      </c>
      <c r="E147" s="116">
        <v>0.1966</v>
      </c>
      <c r="F147" s="166" t="s">
        <v>3020</v>
      </c>
      <c r="G147" s="3" t="s">
        <v>3309</v>
      </c>
      <c r="H147" t="s">
        <v>2626</v>
      </c>
    </row>
    <row r="148" spans="1:8" hidden="1">
      <c r="A148" s="78" t="s">
        <v>2497</v>
      </c>
      <c r="B148" s="78" t="s">
        <v>2656</v>
      </c>
      <c r="C148" s="75">
        <v>2075</v>
      </c>
      <c r="D148" s="75" t="s">
        <v>2041</v>
      </c>
      <c r="E148" s="116">
        <v>0.36259999999999998</v>
      </c>
      <c r="F148" s="166" t="s">
        <v>2626</v>
      </c>
      <c r="G148" s="3" t="s">
        <v>3309</v>
      </c>
      <c r="H148" t="s">
        <v>2626</v>
      </c>
    </row>
    <row r="149" spans="1:8" hidden="1">
      <c r="A149" s="78" t="s">
        <v>2419</v>
      </c>
      <c r="B149" s="78" t="s">
        <v>2658</v>
      </c>
      <c r="C149" s="75">
        <v>5372</v>
      </c>
      <c r="D149" s="75" t="s">
        <v>1483</v>
      </c>
      <c r="E149" s="116">
        <v>0.50649999999999995</v>
      </c>
      <c r="F149" s="166" t="s">
        <v>2626</v>
      </c>
      <c r="G149" s="3" t="s">
        <v>3309</v>
      </c>
      <c r="H149" t="s">
        <v>2625</v>
      </c>
    </row>
    <row r="150" spans="1:8" hidden="1">
      <c r="A150" s="78" t="s">
        <v>2419</v>
      </c>
      <c r="B150" s="78" t="s">
        <v>2658</v>
      </c>
      <c r="C150" s="75">
        <v>5471</v>
      </c>
      <c r="D150" s="75" t="s">
        <v>2586</v>
      </c>
      <c r="E150" s="116">
        <v>0.2203</v>
      </c>
      <c r="F150" s="166" t="s">
        <v>3020</v>
      </c>
      <c r="G150" s="3" t="s">
        <v>3309</v>
      </c>
      <c r="H150" t="s">
        <v>2626</v>
      </c>
    </row>
    <row r="151" spans="1:8" hidden="1">
      <c r="A151" s="78" t="s">
        <v>2419</v>
      </c>
      <c r="B151" s="78" t="s">
        <v>2658</v>
      </c>
      <c r="C151" s="75">
        <v>2807</v>
      </c>
      <c r="D151" s="75" t="s">
        <v>1464</v>
      </c>
      <c r="E151" s="116">
        <v>0.47699999999999998</v>
      </c>
      <c r="F151" s="166" t="s">
        <v>2626</v>
      </c>
      <c r="G151" s="3" t="s">
        <v>3309</v>
      </c>
      <c r="H151" t="s">
        <v>2626</v>
      </c>
    </row>
    <row r="152" spans="1:8" hidden="1">
      <c r="A152" s="78" t="s">
        <v>2419</v>
      </c>
      <c r="B152" s="78" t="s">
        <v>2658</v>
      </c>
      <c r="C152" s="75">
        <v>5665</v>
      </c>
      <c r="D152" s="75" t="s">
        <v>3315</v>
      </c>
      <c r="E152" s="116">
        <v>0.1409</v>
      </c>
      <c r="F152" s="166" t="s">
        <v>2626</v>
      </c>
      <c r="G152" s="3" t="s">
        <v>3309</v>
      </c>
      <c r="H152" t="s">
        <v>2626</v>
      </c>
    </row>
    <row r="153" spans="1:8" hidden="1">
      <c r="A153" s="78" t="s">
        <v>2419</v>
      </c>
      <c r="B153" s="78" t="s">
        <v>2658</v>
      </c>
      <c r="C153" s="75">
        <v>3250</v>
      </c>
      <c r="D153" s="75" t="s">
        <v>1466</v>
      </c>
      <c r="E153" s="116">
        <v>0.61019999999999996</v>
      </c>
      <c r="F153" s="166" t="s">
        <v>2625</v>
      </c>
      <c r="G153" s="3" t="s">
        <v>3309</v>
      </c>
      <c r="H153" t="s">
        <v>2625</v>
      </c>
    </row>
    <row r="154" spans="1:8" hidden="1">
      <c r="A154" s="78" t="s">
        <v>2419</v>
      </c>
      <c r="B154" s="78" t="s">
        <v>2658</v>
      </c>
      <c r="C154" s="75">
        <v>5633</v>
      </c>
      <c r="D154" s="75" t="s">
        <v>3031</v>
      </c>
      <c r="E154" s="116">
        <v>0.55559999999999998</v>
      </c>
      <c r="F154" s="166" t="s">
        <v>3020</v>
      </c>
      <c r="G154" s="3" t="s">
        <v>3309</v>
      </c>
      <c r="H154" t="s">
        <v>2625</v>
      </c>
    </row>
    <row r="155" spans="1:8" hidden="1">
      <c r="A155" s="78" t="s">
        <v>2419</v>
      </c>
      <c r="B155" s="78" t="s">
        <v>2658</v>
      </c>
      <c r="C155" s="75">
        <v>4296</v>
      </c>
      <c r="D155" s="75" t="s">
        <v>1474</v>
      </c>
      <c r="E155" s="116">
        <v>0.56540000000000001</v>
      </c>
      <c r="F155" s="166" t="s">
        <v>2625</v>
      </c>
      <c r="G155" s="3" t="s">
        <v>3309</v>
      </c>
      <c r="H155" t="s">
        <v>2625</v>
      </c>
    </row>
    <row r="156" spans="1:8" hidden="1">
      <c r="A156" s="78" t="s">
        <v>2419</v>
      </c>
      <c r="B156" s="78" t="s">
        <v>2658</v>
      </c>
      <c r="C156" s="75">
        <v>4186</v>
      </c>
      <c r="D156" s="75" t="s">
        <v>1472</v>
      </c>
      <c r="E156" s="116">
        <v>0.55059999999999998</v>
      </c>
      <c r="F156" s="166" t="s">
        <v>2625</v>
      </c>
      <c r="G156" s="3" t="s">
        <v>3309</v>
      </c>
      <c r="H156" t="s">
        <v>2625</v>
      </c>
    </row>
    <row r="157" spans="1:8" hidden="1">
      <c r="A157" s="78" t="s">
        <v>2419</v>
      </c>
      <c r="B157" s="78" t="s">
        <v>2658</v>
      </c>
      <c r="C157" s="75">
        <v>4331</v>
      </c>
      <c r="D157" s="75" t="s">
        <v>1476</v>
      </c>
      <c r="E157" s="116">
        <v>0.53610000000000002</v>
      </c>
      <c r="F157" s="166" t="s">
        <v>2625</v>
      </c>
      <c r="G157" s="3" t="s">
        <v>3309</v>
      </c>
      <c r="H157" t="s">
        <v>2625</v>
      </c>
    </row>
    <row r="158" spans="1:8" hidden="1">
      <c r="A158" s="78" t="s">
        <v>2419</v>
      </c>
      <c r="B158" s="78" t="s">
        <v>2658</v>
      </c>
      <c r="C158" s="75">
        <v>1510</v>
      </c>
      <c r="D158" s="75" t="s">
        <v>1459</v>
      </c>
      <c r="E158" s="116">
        <v>0.59340000000000004</v>
      </c>
      <c r="F158" s="166" t="s">
        <v>2625</v>
      </c>
      <c r="G158" s="3" t="s">
        <v>3309</v>
      </c>
      <c r="H158" t="s">
        <v>2625</v>
      </c>
    </row>
    <row r="159" spans="1:8" hidden="1">
      <c r="A159" s="78" t="s">
        <v>2419</v>
      </c>
      <c r="B159" s="78" t="s">
        <v>2658</v>
      </c>
      <c r="C159" s="75">
        <v>3649</v>
      </c>
      <c r="D159" s="75" t="s">
        <v>1467</v>
      </c>
      <c r="E159" s="116">
        <v>0.61480000000000001</v>
      </c>
      <c r="F159" s="166" t="s">
        <v>2625</v>
      </c>
      <c r="G159" s="3" t="s">
        <v>3309</v>
      </c>
      <c r="H159" t="s">
        <v>2625</v>
      </c>
    </row>
    <row r="160" spans="1:8" hidden="1">
      <c r="A160" s="78" t="s">
        <v>2419</v>
      </c>
      <c r="B160" s="78" t="s">
        <v>2658</v>
      </c>
      <c r="C160" s="75">
        <v>2576</v>
      </c>
      <c r="D160" s="75" t="s">
        <v>1462</v>
      </c>
      <c r="E160" s="116">
        <v>0.43240000000000001</v>
      </c>
      <c r="F160" s="166" t="s">
        <v>2626</v>
      </c>
      <c r="G160" s="3" t="s">
        <v>3309</v>
      </c>
      <c r="H160" t="s">
        <v>2626</v>
      </c>
    </row>
    <row r="161" spans="1:8" hidden="1">
      <c r="A161" s="78" t="s">
        <v>2419</v>
      </c>
      <c r="B161" s="78" t="s">
        <v>2658</v>
      </c>
      <c r="C161" s="75">
        <v>4578</v>
      </c>
      <c r="D161" s="75" t="s">
        <v>1479</v>
      </c>
      <c r="E161" s="116">
        <v>0.4788</v>
      </c>
      <c r="F161" s="166" t="s">
        <v>2626</v>
      </c>
      <c r="G161" s="3" t="s">
        <v>3309</v>
      </c>
      <c r="H161" t="s">
        <v>2626</v>
      </c>
    </row>
    <row r="162" spans="1:8" hidden="1">
      <c r="A162" s="78" t="s">
        <v>2419</v>
      </c>
      <c r="B162" s="78" t="s">
        <v>2658</v>
      </c>
      <c r="C162" s="75">
        <v>2877</v>
      </c>
      <c r="D162" s="75" t="s">
        <v>1465</v>
      </c>
      <c r="E162" s="116">
        <v>0.33660000000000001</v>
      </c>
      <c r="F162" s="166" t="s">
        <v>3020</v>
      </c>
      <c r="G162" s="3" t="s">
        <v>3309</v>
      </c>
      <c r="H162" t="s">
        <v>2626</v>
      </c>
    </row>
    <row r="163" spans="1:8" hidden="1">
      <c r="A163" s="78" t="s">
        <v>2419</v>
      </c>
      <c r="B163" s="78" t="s">
        <v>2658</v>
      </c>
      <c r="C163" s="75">
        <v>4099</v>
      </c>
      <c r="D163" s="75" t="s">
        <v>1433</v>
      </c>
      <c r="E163" s="116">
        <v>0.5645</v>
      </c>
      <c r="F163" s="166" t="s">
        <v>2625</v>
      </c>
      <c r="G163" s="3" t="s">
        <v>3309</v>
      </c>
      <c r="H163" t="s">
        <v>2625</v>
      </c>
    </row>
    <row r="164" spans="1:8" hidden="1">
      <c r="A164" s="78" t="s">
        <v>2419</v>
      </c>
      <c r="B164" s="78" t="s">
        <v>2658</v>
      </c>
      <c r="C164" s="75">
        <v>5159</v>
      </c>
      <c r="D164" s="75" t="s">
        <v>1481</v>
      </c>
      <c r="E164" s="116">
        <v>0.47260000000000002</v>
      </c>
      <c r="F164" s="166" t="s">
        <v>2626</v>
      </c>
      <c r="G164" s="3" t="s">
        <v>3309</v>
      </c>
      <c r="H164" t="s">
        <v>2626</v>
      </c>
    </row>
    <row r="165" spans="1:8" hidden="1">
      <c r="A165" s="78" t="s">
        <v>2419</v>
      </c>
      <c r="B165" s="78" t="s">
        <v>2658</v>
      </c>
      <c r="C165" s="75">
        <v>4407</v>
      </c>
      <c r="D165" s="75" t="s">
        <v>243</v>
      </c>
      <c r="E165" s="116">
        <v>0.40400000000000003</v>
      </c>
      <c r="F165" s="166" t="s">
        <v>3020</v>
      </c>
      <c r="G165" s="3" t="s">
        <v>3309</v>
      </c>
      <c r="H165" t="s">
        <v>2626</v>
      </c>
    </row>
    <row r="166" spans="1:8" hidden="1">
      <c r="A166" s="78" t="s">
        <v>2419</v>
      </c>
      <c r="B166" s="78" t="s">
        <v>2658</v>
      </c>
      <c r="C166" s="75">
        <v>4297</v>
      </c>
      <c r="D166" s="75" t="s">
        <v>1475</v>
      </c>
      <c r="E166" s="116">
        <v>0.39300000000000002</v>
      </c>
      <c r="F166" s="166" t="s">
        <v>3020</v>
      </c>
      <c r="G166" s="3" t="s">
        <v>2626</v>
      </c>
      <c r="H166" t="s">
        <v>2626</v>
      </c>
    </row>
    <row r="167" spans="1:8" hidden="1">
      <c r="A167" s="78" t="s">
        <v>2419</v>
      </c>
      <c r="B167" s="78" t="s">
        <v>2658</v>
      </c>
      <c r="C167" s="75">
        <v>5033</v>
      </c>
      <c r="D167" s="75" t="s">
        <v>1480</v>
      </c>
      <c r="E167" s="116">
        <v>0.42549999999999999</v>
      </c>
      <c r="F167" s="166" t="s">
        <v>3020</v>
      </c>
      <c r="G167" s="3" t="s">
        <v>3309</v>
      </c>
      <c r="H167" t="s">
        <v>2626</v>
      </c>
    </row>
    <row r="168" spans="1:8" hidden="1">
      <c r="A168" s="78" t="s">
        <v>2419</v>
      </c>
      <c r="B168" s="78" t="s">
        <v>2658</v>
      </c>
      <c r="C168" s="75">
        <v>2748</v>
      </c>
      <c r="D168" s="75" t="s">
        <v>1463</v>
      </c>
      <c r="E168" s="116">
        <v>0.38109999999999999</v>
      </c>
      <c r="F168" s="166" t="s">
        <v>2626</v>
      </c>
      <c r="G168" s="3" t="s">
        <v>3309</v>
      </c>
      <c r="H168" t="s">
        <v>2626</v>
      </c>
    </row>
    <row r="169" spans="1:8" hidden="1">
      <c r="A169" s="78" t="s">
        <v>2419</v>
      </c>
      <c r="B169" s="78" t="s">
        <v>2658</v>
      </c>
      <c r="C169" s="75">
        <v>5635</v>
      </c>
      <c r="D169" s="75" t="s">
        <v>3151</v>
      </c>
      <c r="E169" s="116">
        <v>0.28820000000000001</v>
      </c>
      <c r="F169" s="166" t="s">
        <v>2626</v>
      </c>
      <c r="G169" s="3" t="s">
        <v>3309</v>
      </c>
      <c r="H169" t="s">
        <v>2626</v>
      </c>
    </row>
    <row r="170" spans="1:8" hidden="1">
      <c r="A170" s="78" t="s">
        <v>2419</v>
      </c>
      <c r="B170" s="78" t="s">
        <v>2658</v>
      </c>
      <c r="C170" s="75">
        <v>5206</v>
      </c>
      <c r="D170" s="75" t="s">
        <v>259</v>
      </c>
      <c r="E170" s="116">
        <v>0.50609999999999999</v>
      </c>
      <c r="F170" s="166" t="s">
        <v>2625</v>
      </c>
      <c r="G170" s="3" t="s">
        <v>3309</v>
      </c>
      <c r="H170" t="s">
        <v>2625</v>
      </c>
    </row>
    <row r="171" spans="1:8" hidden="1">
      <c r="A171" s="78" t="s">
        <v>2419</v>
      </c>
      <c r="B171" s="78" t="s">
        <v>2658</v>
      </c>
      <c r="C171" s="75">
        <v>4102</v>
      </c>
      <c r="D171" s="75" t="s">
        <v>1469</v>
      </c>
      <c r="E171" s="116">
        <v>0.50290000000000001</v>
      </c>
      <c r="F171" s="166" t="s">
        <v>2626</v>
      </c>
      <c r="G171" s="3" t="s">
        <v>3309</v>
      </c>
      <c r="H171" t="s">
        <v>2625</v>
      </c>
    </row>
    <row r="172" spans="1:8" hidden="1">
      <c r="A172" s="78" t="s">
        <v>2419</v>
      </c>
      <c r="B172" s="78" t="s">
        <v>2658</v>
      </c>
      <c r="C172" s="75">
        <v>5160</v>
      </c>
      <c r="D172" s="75" t="s">
        <v>1482</v>
      </c>
      <c r="E172" s="116">
        <v>0.37869999999999998</v>
      </c>
      <c r="F172" s="166" t="s">
        <v>3020</v>
      </c>
      <c r="G172" s="3" t="s">
        <v>3309</v>
      </c>
      <c r="H172" t="s">
        <v>2626</v>
      </c>
    </row>
    <row r="173" spans="1:8" hidden="1">
      <c r="A173" s="78" t="s">
        <v>2419</v>
      </c>
      <c r="B173" s="78" t="s">
        <v>2658</v>
      </c>
      <c r="C173" s="75">
        <v>4538</v>
      </c>
      <c r="D173" s="75" t="s">
        <v>1478</v>
      </c>
      <c r="E173" s="116">
        <v>0.42459999999999998</v>
      </c>
      <c r="F173" s="166" t="s">
        <v>2626</v>
      </c>
      <c r="G173" s="3" t="s">
        <v>3309</v>
      </c>
      <c r="H173" t="s">
        <v>2626</v>
      </c>
    </row>
    <row r="174" spans="1:8" hidden="1">
      <c r="A174" s="78" t="s">
        <v>2419</v>
      </c>
      <c r="B174" s="78" t="s">
        <v>2658</v>
      </c>
      <c r="C174" s="75">
        <v>5961</v>
      </c>
      <c r="D174" s="75" t="s">
        <v>1484</v>
      </c>
      <c r="E174" s="116">
        <v>8.7400000000000005E-2</v>
      </c>
      <c r="F174" s="166" t="s">
        <v>3020</v>
      </c>
      <c r="G174" s="3" t="s">
        <v>3309</v>
      </c>
      <c r="H174" t="s">
        <v>2626</v>
      </c>
    </row>
    <row r="175" spans="1:8" hidden="1">
      <c r="A175" s="78" t="s">
        <v>2419</v>
      </c>
      <c r="B175" s="78" t="s">
        <v>2658</v>
      </c>
      <c r="C175" s="75">
        <v>4381</v>
      </c>
      <c r="D175" s="75" t="s">
        <v>1477</v>
      </c>
      <c r="E175" s="116">
        <v>0.46939999999999998</v>
      </c>
      <c r="F175" s="166" t="s">
        <v>2626</v>
      </c>
      <c r="G175" s="3" t="s">
        <v>3309</v>
      </c>
      <c r="H175" t="s">
        <v>2626</v>
      </c>
    </row>
    <row r="176" spans="1:8" hidden="1">
      <c r="A176" s="78" t="s">
        <v>2419</v>
      </c>
      <c r="B176" s="78" t="s">
        <v>2658</v>
      </c>
      <c r="C176" s="75">
        <v>4227</v>
      </c>
      <c r="D176" s="75" t="s">
        <v>1473</v>
      </c>
      <c r="E176" s="116">
        <v>0.4829</v>
      </c>
      <c r="F176" s="166" t="s">
        <v>2626</v>
      </c>
      <c r="G176" s="3" t="s">
        <v>3309</v>
      </c>
      <c r="H176" t="s">
        <v>2626</v>
      </c>
    </row>
    <row r="177" spans="1:8" hidden="1">
      <c r="A177" s="78" t="s">
        <v>2419</v>
      </c>
      <c r="B177" s="78" t="s">
        <v>2658</v>
      </c>
      <c r="C177" s="75">
        <v>2543</v>
      </c>
      <c r="D177" s="75" t="s">
        <v>1461</v>
      </c>
      <c r="E177" s="116">
        <v>0.4632</v>
      </c>
      <c r="F177" s="166" t="s">
        <v>2625</v>
      </c>
      <c r="G177" s="3" t="s">
        <v>3309</v>
      </c>
      <c r="H177" t="s">
        <v>2625</v>
      </c>
    </row>
    <row r="178" spans="1:8" hidden="1">
      <c r="A178" s="78" t="s">
        <v>2419</v>
      </c>
      <c r="B178" s="78" t="s">
        <v>2658</v>
      </c>
      <c r="C178" s="75">
        <v>4103</v>
      </c>
      <c r="D178" s="75" t="s">
        <v>1470</v>
      </c>
      <c r="E178" s="116">
        <v>0.5171</v>
      </c>
      <c r="F178" s="166" t="s">
        <v>2625</v>
      </c>
      <c r="G178" s="3" t="s">
        <v>3309</v>
      </c>
      <c r="H178" t="s">
        <v>2625</v>
      </c>
    </row>
    <row r="179" spans="1:8" hidden="1">
      <c r="A179" s="78" t="s">
        <v>2419</v>
      </c>
      <c r="B179" s="78" t="s">
        <v>2658</v>
      </c>
      <c r="C179" s="75">
        <v>2399</v>
      </c>
      <c r="D179" s="75" t="s">
        <v>1460</v>
      </c>
      <c r="E179" s="116">
        <v>0.5978</v>
      </c>
      <c r="F179" s="166" t="s">
        <v>2625</v>
      </c>
      <c r="G179" s="3" t="s">
        <v>3309</v>
      </c>
      <c r="H179" t="s">
        <v>2625</v>
      </c>
    </row>
    <row r="180" spans="1:8" hidden="1">
      <c r="A180" s="78" t="s">
        <v>2419</v>
      </c>
      <c r="B180" s="78" t="s">
        <v>2658</v>
      </c>
      <c r="C180" s="75">
        <v>4158</v>
      </c>
      <c r="D180" s="75" t="s">
        <v>1471</v>
      </c>
      <c r="E180" s="116">
        <v>0.5696</v>
      </c>
      <c r="F180" s="166" t="s">
        <v>2625</v>
      </c>
      <c r="G180" s="3" t="s">
        <v>3309</v>
      </c>
      <c r="H180" t="s">
        <v>2625</v>
      </c>
    </row>
    <row r="181" spans="1:8" hidden="1">
      <c r="A181" s="78" t="s">
        <v>2419</v>
      </c>
      <c r="B181" s="78" t="s">
        <v>2658</v>
      </c>
      <c r="C181" s="75">
        <v>3751</v>
      </c>
      <c r="D181" s="75" t="s">
        <v>1468</v>
      </c>
      <c r="E181" s="116">
        <v>0.63949999999999996</v>
      </c>
      <c r="F181" s="166" t="s">
        <v>2625</v>
      </c>
      <c r="G181" s="3" t="s">
        <v>3309</v>
      </c>
      <c r="H181" t="s">
        <v>2625</v>
      </c>
    </row>
    <row r="182" spans="1:8" hidden="1">
      <c r="A182" s="78" t="s">
        <v>2419</v>
      </c>
      <c r="B182" s="78" t="s">
        <v>2658</v>
      </c>
      <c r="C182" s="75">
        <v>1560</v>
      </c>
      <c r="D182" s="75" t="s">
        <v>3153</v>
      </c>
      <c r="E182" s="116">
        <v>0.3856</v>
      </c>
      <c r="F182" s="166" t="s">
        <v>2626</v>
      </c>
      <c r="G182" s="3" t="s">
        <v>3309</v>
      </c>
      <c r="H182" t="s">
        <v>2626</v>
      </c>
    </row>
    <row r="183" spans="1:8" hidden="1">
      <c r="A183" s="78" t="s">
        <v>2419</v>
      </c>
      <c r="B183" s="78" t="s">
        <v>2658</v>
      </c>
      <c r="C183" s="75">
        <v>5754</v>
      </c>
      <c r="D183" s="75" t="s">
        <v>3255</v>
      </c>
      <c r="E183" s="116">
        <v>0.54900000000000004</v>
      </c>
      <c r="F183" s="166" t="s">
        <v>3020</v>
      </c>
      <c r="G183" s="3" t="s">
        <v>3309</v>
      </c>
      <c r="H183" t="s">
        <v>2625</v>
      </c>
    </row>
    <row r="184" spans="1:8" hidden="1">
      <c r="A184" s="78" t="s">
        <v>2354</v>
      </c>
      <c r="B184" s="78" t="s">
        <v>2659</v>
      </c>
      <c r="C184" s="75">
        <v>3392</v>
      </c>
      <c r="D184" s="75" t="s">
        <v>1094</v>
      </c>
      <c r="E184" s="116">
        <v>0.26050000000000001</v>
      </c>
      <c r="F184" s="166" t="s">
        <v>3020</v>
      </c>
      <c r="G184" s="3" t="s">
        <v>3309</v>
      </c>
      <c r="H184" t="s">
        <v>2626</v>
      </c>
    </row>
    <row r="185" spans="1:8" hidden="1">
      <c r="A185" s="78" t="s">
        <v>2499</v>
      </c>
      <c r="B185" s="78" t="s">
        <v>2660</v>
      </c>
      <c r="C185" s="75">
        <v>2713</v>
      </c>
      <c r="D185" s="75" t="s">
        <v>2070</v>
      </c>
      <c r="E185" s="116">
        <v>0.49159999999999998</v>
      </c>
      <c r="F185" s="166" t="s">
        <v>3020</v>
      </c>
      <c r="G185" s="3" t="s">
        <v>2625</v>
      </c>
      <c r="H185" t="s">
        <v>2625</v>
      </c>
    </row>
    <row r="186" spans="1:8" hidden="1">
      <c r="A186" s="78" t="s">
        <v>2499</v>
      </c>
      <c r="B186" s="78" t="s">
        <v>2660</v>
      </c>
      <c r="C186" s="75">
        <v>3136</v>
      </c>
      <c r="D186" s="75" t="s">
        <v>2071</v>
      </c>
      <c r="E186" s="116">
        <v>0.41799999999999998</v>
      </c>
      <c r="F186" s="166" t="s">
        <v>3020</v>
      </c>
      <c r="G186" s="3" t="s">
        <v>3309</v>
      </c>
      <c r="H186" t="s">
        <v>2626</v>
      </c>
    </row>
    <row r="187" spans="1:8" hidden="1">
      <c r="A187" s="78" t="s">
        <v>2499</v>
      </c>
      <c r="B187" s="78" t="s">
        <v>2660</v>
      </c>
      <c r="C187" s="75">
        <v>5021</v>
      </c>
      <c r="D187" s="75" t="s">
        <v>3316</v>
      </c>
      <c r="E187" s="116">
        <v>0.36520000000000002</v>
      </c>
      <c r="F187" s="166" t="s">
        <v>3020</v>
      </c>
      <c r="G187" s="3" t="s">
        <v>3309</v>
      </c>
      <c r="H187" t="s">
        <v>2626</v>
      </c>
    </row>
    <row r="188" spans="1:8" hidden="1">
      <c r="A188" s="78" t="s">
        <v>2499</v>
      </c>
      <c r="B188" s="78" t="s">
        <v>2660</v>
      </c>
      <c r="C188" s="75">
        <v>3796</v>
      </c>
      <c r="D188" s="75" t="s">
        <v>2072</v>
      </c>
      <c r="E188" s="116">
        <v>0.48820000000000002</v>
      </c>
      <c r="F188" s="166" t="s">
        <v>3020</v>
      </c>
      <c r="G188" s="3" t="s">
        <v>3309</v>
      </c>
      <c r="H188" t="s">
        <v>2626</v>
      </c>
    </row>
    <row r="189" spans="1:8" hidden="1">
      <c r="A189" s="78" t="s">
        <v>2499</v>
      </c>
      <c r="B189" s="78" t="s">
        <v>2660</v>
      </c>
      <c r="C189" s="75">
        <v>4476</v>
      </c>
      <c r="D189" s="75" t="s">
        <v>2074</v>
      </c>
      <c r="E189" s="116">
        <v>0.47060000000000002</v>
      </c>
      <c r="F189" s="166" t="s">
        <v>3020</v>
      </c>
      <c r="G189" s="3" t="s">
        <v>2625</v>
      </c>
      <c r="H189" t="s">
        <v>2625</v>
      </c>
    </row>
    <row r="190" spans="1:8" hidden="1">
      <c r="A190" s="78" t="s">
        <v>2499</v>
      </c>
      <c r="B190" s="78" t="s">
        <v>2660</v>
      </c>
      <c r="C190" s="75">
        <v>5465</v>
      </c>
      <c r="D190" s="75" t="s">
        <v>2587</v>
      </c>
      <c r="E190" s="116">
        <v>0.70509999999999995</v>
      </c>
      <c r="F190" s="166" t="s">
        <v>3020</v>
      </c>
      <c r="G190" s="3" t="s">
        <v>3309</v>
      </c>
      <c r="H190" t="s">
        <v>2625</v>
      </c>
    </row>
    <row r="191" spans="1:8" hidden="1">
      <c r="A191" s="78" t="s">
        <v>2499</v>
      </c>
      <c r="B191" s="78" t="s">
        <v>2660</v>
      </c>
      <c r="C191" s="75">
        <v>4459</v>
      </c>
      <c r="D191" s="75" t="s">
        <v>2073</v>
      </c>
      <c r="E191" s="116">
        <v>0.18149999999999999</v>
      </c>
      <c r="F191" s="166" t="s">
        <v>3020</v>
      </c>
      <c r="G191" s="3" t="s">
        <v>3309</v>
      </c>
      <c r="H191" t="s">
        <v>2626</v>
      </c>
    </row>
    <row r="192" spans="1:8" hidden="1">
      <c r="A192" s="78" t="s">
        <v>2369</v>
      </c>
      <c r="B192" s="78" t="s">
        <v>2661</v>
      </c>
      <c r="C192" s="75">
        <v>2516</v>
      </c>
      <c r="D192" s="75" t="s">
        <v>1140</v>
      </c>
      <c r="E192" s="116">
        <v>0.41930000000000001</v>
      </c>
      <c r="F192" s="166" t="s">
        <v>3020</v>
      </c>
      <c r="G192" s="3" t="s">
        <v>2625</v>
      </c>
      <c r="H192" t="s">
        <v>2625</v>
      </c>
    </row>
    <row r="193" spans="1:8" hidden="1">
      <c r="A193" s="78" t="s">
        <v>2369</v>
      </c>
      <c r="B193" s="78" t="s">
        <v>2661</v>
      </c>
      <c r="C193" s="75">
        <v>5748</v>
      </c>
      <c r="D193" s="75" t="s">
        <v>3317</v>
      </c>
      <c r="E193" s="116">
        <v>8.3000000000000001E-3</v>
      </c>
      <c r="F193" s="166" t="s">
        <v>3020</v>
      </c>
      <c r="G193" s="3" t="s">
        <v>3309</v>
      </c>
      <c r="H193" t="s">
        <v>2626</v>
      </c>
    </row>
    <row r="194" spans="1:8" hidden="1">
      <c r="A194" s="78" t="s">
        <v>2341</v>
      </c>
      <c r="B194" s="78" t="s">
        <v>2662</v>
      </c>
      <c r="C194" s="75">
        <v>3641</v>
      </c>
      <c r="D194" s="75" t="s">
        <v>1013</v>
      </c>
      <c r="E194" s="116">
        <v>0.69630000000000003</v>
      </c>
      <c r="F194" s="166" t="s">
        <v>2625</v>
      </c>
      <c r="G194" s="3" t="s">
        <v>3309</v>
      </c>
      <c r="H194" t="s">
        <v>2625</v>
      </c>
    </row>
    <row r="195" spans="1:8" hidden="1">
      <c r="A195" s="78" t="s">
        <v>2341</v>
      </c>
      <c r="B195" s="78" t="s">
        <v>2662</v>
      </c>
      <c r="C195" s="75">
        <v>3109</v>
      </c>
      <c r="D195" s="75" t="s">
        <v>1011</v>
      </c>
      <c r="E195" s="116">
        <v>0.60340000000000005</v>
      </c>
      <c r="F195" s="166" t="s">
        <v>2625</v>
      </c>
      <c r="G195" s="3" t="s">
        <v>3309</v>
      </c>
      <c r="H195" t="s">
        <v>2625</v>
      </c>
    </row>
    <row r="196" spans="1:8" hidden="1">
      <c r="A196" s="78" t="s">
        <v>2341</v>
      </c>
      <c r="B196" s="78" t="s">
        <v>2662</v>
      </c>
      <c r="C196" s="75">
        <v>1749</v>
      </c>
      <c r="D196" s="75" t="s">
        <v>1008</v>
      </c>
      <c r="E196" s="116">
        <v>0.32500000000000001</v>
      </c>
      <c r="F196" s="166" t="s">
        <v>3020</v>
      </c>
      <c r="G196" s="3" t="s">
        <v>3309</v>
      </c>
      <c r="H196" t="s">
        <v>2626</v>
      </c>
    </row>
    <row r="197" spans="1:8" hidden="1">
      <c r="A197" s="78" t="s">
        <v>2341</v>
      </c>
      <c r="B197" s="78" t="s">
        <v>2662</v>
      </c>
      <c r="C197" s="75">
        <v>3108</v>
      </c>
      <c r="D197" s="75" t="s">
        <v>1010</v>
      </c>
      <c r="E197" s="116">
        <v>0.54039999999999999</v>
      </c>
      <c r="F197" s="166" t="s">
        <v>2625</v>
      </c>
      <c r="G197" s="3" t="s">
        <v>3309</v>
      </c>
      <c r="H197" t="s">
        <v>2625</v>
      </c>
    </row>
    <row r="198" spans="1:8" hidden="1">
      <c r="A198" s="78" t="s">
        <v>2341</v>
      </c>
      <c r="B198" s="78" t="s">
        <v>2662</v>
      </c>
      <c r="C198" s="75">
        <v>4421</v>
      </c>
      <c r="D198" s="75" t="s">
        <v>1014</v>
      </c>
      <c r="E198" s="116">
        <v>0.435</v>
      </c>
      <c r="F198" s="166" t="s">
        <v>2626</v>
      </c>
      <c r="G198" s="3" t="s">
        <v>3309</v>
      </c>
      <c r="H198" t="s">
        <v>2626</v>
      </c>
    </row>
    <row r="199" spans="1:8" hidden="1">
      <c r="A199" s="78" t="s">
        <v>2341</v>
      </c>
      <c r="B199" s="78" t="s">
        <v>2662</v>
      </c>
      <c r="C199" s="75">
        <v>4441</v>
      </c>
      <c r="D199" s="75" t="s">
        <v>1015</v>
      </c>
      <c r="E199" s="116">
        <v>0.64280000000000004</v>
      </c>
      <c r="F199" s="166" t="s">
        <v>2625</v>
      </c>
      <c r="G199" s="3" t="s">
        <v>3309</v>
      </c>
      <c r="H199" t="s">
        <v>2625</v>
      </c>
    </row>
    <row r="200" spans="1:8" hidden="1">
      <c r="A200" s="78" t="s">
        <v>2341</v>
      </c>
      <c r="B200" s="78" t="s">
        <v>2662</v>
      </c>
      <c r="C200" s="75">
        <v>3171</v>
      </c>
      <c r="D200" s="75" t="s">
        <v>1012</v>
      </c>
      <c r="E200" s="116">
        <v>0.60829999999999995</v>
      </c>
      <c r="F200" s="166" t="s">
        <v>2625</v>
      </c>
      <c r="G200" s="3" t="s">
        <v>3309</v>
      </c>
      <c r="H200" t="s">
        <v>2625</v>
      </c>
    </row>
    <row r="201" spans="1:8" hidden="1">
      <c r="A201" s="78" t="s">
        <v>2341</v>
      </c>
      <c r="B201" s="78" t="s">
        <v>2662</v>
      </c>
      <c r="C201" s="75">
        <v>1737</v>
      </c>
      <c r="D201" s="75" t="s">
        <v>1007</v>
      </c>
      <c r="E201" s="116">
        <v>0.7177</v>
      </c>
      <c r="F201" s="166" t="s">
        <v>2625</v>
      </c>
      <c r="G201" s="3" t="s">
        <v>3309</v>
      </c>
      <c r="H201" t="s">
        <v>2625</v>
      </c>
    </row>
    <row r="202" spans="1:8" hidden="1">
      <c r="A202" s="78" t="s">
        <v>2341</v>
      </c>
      <c r="B202" s="78" t="s">
        <v>2662</v>
      </c>
      <c r="C202" s="75">
        <v>2853</v>
      </c>
      <c r="D202" s="75" t="s">
        <v>3032</v>
      </c>
      <c r="E202" s="116">
        <v>0.56699999999999995</v>
      </c>
      <c r="F202" s="166" t="s">
        <v>2625</v>
      </c>
      <c r="G202" s="3" t="s">
        <v>3309</v>
      </c>
      <c r="H202" t="s">
        <v>2625</v>
      </c>
    </row>
    <row r="203" spans="1:8" hidden="1">
      <c r="A203" s="78" t="s">
        <v>2341</v>
      </c>
      <c r="B203" s="78" t="s">
        <v>2662</v>
      </c>
      <c r="C203" s="75">
        <v>2613</v>
      </c>
      <c r="D203" s="75" t="s">
        <v>1009</v>
      </c>
      <c r="E203" s="116">
        <v>0.68189999999999995</v>
      </c>
      <c r="F203" s="166" t="s">
        <v>2625</v>
      </c>
      <c r="G203" s="3" t="s">
        <v>3309</v>
      </c>
      <c r="H203" t="s">
        <v>2625</v>
      </c>
    </row>
    <row r="204" spans="1:8" hidden="1">
      <c r="A204" s="78" t="s">
        <v>2341</v>
      </c>
      <c r="B204" s="78" t="s">
        <v>2662</v>
      </c>
      <c r="C204" s="75">
        <v>4038</v>
      </c>
      <c r="D204" s="75" t="s">
        <v>2588</v>
      </c>
      <c r="E204" s="116">
        <v>0.2238</v>
      </c>
      <c r="F204" s="166" t="s">
        <v>3020</v>
      </c>
      <c r="G204" s="3" t="s">
        <v>3309</v>
      </c>
      <c r="H204" t="s">
        <v>2626</v>
      </c>
    </row>
    <row r="205" spans="1:8" hidden="1">
      <c r="A205" s="78" t="s">
        <v>2394</v>
      </c>
      <c r="B205" s="78" t="s">
        <v>2663</v>
      </c>
      <c r="C205" s="75">
        <v>5272</v>
      </c>
      <c r="D205" s="75" t="s">
        <v>1231</v>
      </c>
      <c r="E205" s="116">
        <v>0.91879999999999995</v>
      </c>
      <c r="F205" s="166" t="s">
        <v>3020</v>
      </c>
      <c r="G205" s="3" t="s">
        <v>3309</v>
      </c>
      <c r="H205" t="s">
        <v>2625</v>
      </c>
    </row>
    <row r="206" spans="1:8" hidden="1">
      <c r="A206" s="78" t="s">
        <v>2394</v>
      </c>
      <c r="B206" s="78" t="s">
        <v>2663</v>
      </c>
      <c r="C206" s="75">
        <v>3293</v>
      </c>
      <c r="D206" s="75" t="s">
        <v>1229</v>
      </c>
      <c r="E206" s="116">
        <v>0.90669999999999995</v>
      </c>
      <c r="F206" s="166" t="s">
        <v>2625</v>
      </c>
      <c r="G206" s="3" t="s">
        <v>3309</v>
      </c>
      <c r="H206" t="s">
        <v>2625</v>
      </c>
    </row>
    <row r="207" spans="1:8" hidden="1">
      <c r="A207" s="78" t="s">
        <v>2394</v>
      </c>
      <c r="B207" s="78" t="s">
        <v>2663</v>
      </c>
      <c r="C207" s="75">
        <v>2800</v>
      </c>
      <c r="D207" s="75" t="s">
        <v>1228</v>
      </c>
      <c r="E207" s="116">
        <v>0.87919999999999998</v>
      </c>
      <c r="F207" s="166" t="s">
        <v>2625</v>
      </c>
      <c r="G207" s="3" t="s">
        <v>3309</v>
      </c>
      <c r="H207" t="s">
        <v>2625</v>
      </c>
    </row>
    <row r="208" spans="1:8" hidden="1">
      <c r="A208" s="78" t="s">
        <v>2394</v>
      </c>
      <c r="B208" s="78" t="s">
        <v>2663</v>
      </c>
      <c r="C208" s="75">
        <v>4223</v>
      </c>
      <c r="D208" s="75" t="s">
        <v>1230</v>
      </c>
      <c r="E208" s="116">
        <v>0.89649999999999996</v>
      </c>
      <c r="F208" s="166" t="s">
        <v>3020</v>
      </c>
      <c r="G208" s="3" t="s">
        <v>3309</v>
      </c>
      <c r="H208" t="s">
        <v>2625</v>
      </c>
    </row>
    <row r="209" spans="1:8" hidden="1">
      <c r="A209" s="78" t="s">
        <v>2273</v>
      </c>
      <c r="B209" s="78" t="s">
        <v>2664</v>
      </c>
      <c r="C209" s="75">
        <v>1900</v>
      </c>
      <c r="D209" s="75" t="s">
        <v>337</v>
      </c>
      <c r="E209" s="116">
        <v>0.94469999999999998</v>
      </c>
      <c r="F209" s="166" t="s">
        <v>3020</v>
      </c>
      <c r="G209" s="3" t="s">
        <v>3309</v>
      </c>
      <c r="H209" t="s">
        <v>2625</v>
      </c>
    </row>
    <row r="210" spans="1:8" hidden="1">
      <c r="A210" s="78" t="s">
        <v>2273</v>
      </c>
      <c r="B210" s="78" t="s">
        <v>2664</v>
      </c>
      <c r="C210" s="75">
        <v>2562</v>
      </c>
      <c r="D210" s="75" t="s">
        <v>338</v>
      </c>
      <c r="E210" s="116">
        <v>0.92589999999999995</v>
      </c>
      <c r="F210" s="166" t="s">
        <v>2625</v>
      </c>
      <c r="G210" s="3" t="s">
        <v>3309</v>
      </c>
      <c r="H210" t="s">
        <v>2625</v>
      </c>
    </row>
    <row r="211" spans="1:8" hidden="1">
      <c r="A211" s="78" t="s">
        <v>2273</v>
      </c>
      <c r="B211" s="78" t="s">
        <v>2664</v>
      </c>
      <c r="C211" s="75">
        <v>2788</v>
      </c>
      <c r="D211" s="75" t="s">
        <v>339</v>
      </c>
      <c r="E211" s="116">
        <v>0.94169999999999998</v>
      </c>
      <c r="F211" s="166" t="s">
        <v>2625</v>
      </c>
      <c r="G211" s="3" t="s">
        <v>3309</v>
      </c>
      <c r="H211" t="s">
        <v>2625</v>
      </c>
    </row>
    <row r="212" spans="1:8" hidden="1">
      <c r="A212" s="78" t="s">
        <v>2273</v>
      </c>
      <c r="B212" s="78" t="s">
        <v>2664</v>
      </c>
      <c r="C212" s="75">
        <v>4213</v>
      </c>
      <c r="D212" s="75" t="s">
        <v>340</v>
      </c>
      <c r="E212" s="116">
        <v>0.92759999999999998</v>
      </c>
      <c r="F212" s="166" t="s">
        <v>2625</v>
      </c>
      <c r="G212" s="3" t="s">
        <v>3309</v>
      </c>
      <c r="H212" t="s">
        <v>2625</v>
      </c>
    </row>
    <row r="213" spans="1:8" hidden="1">
      <c r="A213" s="78" t="s">
        <v>2315</v>
      </c>
      <c r="B213" s="78" t="s">
        <v>2665</v>
      </c>
      <c r="C213" s="75">
        <v>2836</v>
      </c>
      <c r="D213" s="75" t="s">
        <v>532</v>
      </c>
      <c r="E213" s="116">
        <v>0.75780000000000003</v>
      </c>
      <c r="F213" s="166" t="s">
        <v>2625</v>
      </c>
      <c r="G213" s="3" t="s">
        <v>3309</v>
      </c>
      <c r="H213" t="s">
        <v>2625</v>
      </c>
    </row>
    <row r="214" spans="1:8" hidden="1">
      <c r="A214" s="78" t="s">
        <v>2429</v>
      </c>
      <c r="B214" s="78" t="s">
        <v>2666</v>
      </c>
      <c r="C214" s="75">
        <v>3603</v>
      </c>
      <c r="D214" s="75" t="s">
        <v>1533</v>
      </c>
      <c r="E214" s="116">
        <v>0.77880000000000005</v>
      </c>
      <c r="F214" s="166" t="s">
        <v>2625</v>
      </c>
      <c r="G214" s="3" t="s">
        <v>3309</v>
      </c>
      <c r="H214" t="s">
        <v>2625</v>
      </c>
    </row>
    <row r="215" spans="1:8" hidden="1">
      <c r="A215" s="78" t="s">
        <v>2429</v>
      </c>
      <c r="B215" s="78" t="s">
        <v>2666</v>
      </c>
      <c r="C215" s="75">
        <v>4412</v>
      </c>
      <c r="D215" s="75" t="s">
        <v>1534</v>
      </c>
      <c r="E215" s="116">
        <v>0.43790000000000001</v>
      </c>
      <c r="F215" s="166" t="s">
        <v>2626</v>
      </c>
      <c r="G215" s="3" t="s">
        <v>3309</v>
      </c>
      <c r="H215" t="s">
        <v>2626</v>
      </c>
    </row>
    <row r="216" spans="1:8" hidden="1">
      <c r="A216" s="78" t="s">
        <v>2429</v>
      </c>
      <c r="B216" s="78" t="s">
        <v>2666</v>
      </c>
      <c r="C216" s="75">
        <v>2362</v>
      </c>
      <c r="D216" s="75" t="s">
        <v>1529</v>
      </c>
      <c r="E216" s="116">
        <v>0.53149999999999997</v>
      </c>
      <c r="F216" s="166" t="s">
        <v>2626</v>
      </c>
      <c r="G216" s="3" t="s">
        <v>3309</v>
      </c>
      <c r="H216" t="s">
        <v>2625</v>
      </c>
    </row>
    <row r="217" spans="1:8" hidden="1">
      <c r="A217" s="78" t="s">
        <v>2429</v>
      </c>
      <c r="B217" s="78" t="s">
        <v>2666</v>
      </c>
      <c r="C217" s="75">
        <v>1928</v>
      </c>
      <c r="D217" s="75" t="s">
        <v>1528</v>
      </c>
      <c r="E217" s="116">
        <v>0.77759999999999996</v>
      </c>
      <c r="F217" s="166" t="s">
        <v>3020</v>
      </c>
      <c r="G217" s="3" t="s">
        <v>3309</v>
      </c>
      <c r="H217" t="s">
        <v>2625</v>
      </c>
    </row>
    <row r="218" spans="1:8" hidden="1">
      <c r="A218" s="78" t="s">
        <v>2429</v>
      </c>
      <c r="B218" s="78" t="s">
        <v>2666</v>
      </c>
      <c r="C218" s="75">
        <v>2379</v>
      </c>
      <c r="D218" s="75" t="s">
        <v>1530</v>
      </c>
      <c r="E218" s="116">
        <v>0.32550000000000001</v>
      </c>
      <c r="F218" s="166" t="s">
        <v>2626</v>
      </c>
      <c r="G218" s="3" t="s">
        <v>3309</v>
      </c>
      <c r="H218" t="s">
        <v>2626</v>
      </c>
    </row>
    <row r="219" spans="1:8" hidden="1">
      <c r="A219" s="78" t="s">
        <v>2429</v>
      </c>
      <c r="B219" s="78" t="s">
        <v>2666</v>
      </c>
      <c r="C219" s="75">
        <v>3251</v>
      </c>
      <c r="D219" s="75" t="s">
        <v>1532</v>
      </c>
      <c r="E219" s="116">
        <v>0.68899999999999995</v>
      </c>
      <c r="F219" s="166" t="s">
        <v>2625</v>
      </c>
      <c r="G219" s="3" t="s">
        <v>3309</v>
      </c>
      <c r="H219" t="s">
        <v>2625</v>
      </c>
    </row>
    <row r="220" spans="1:8" hidden="1">
      <c r="A220" s="78" t="s">
        <v>2429</v>
      </c>
      <c r="B220" s="78" t="s">
        <v>2666</v>
      </c>
      <c r="C220" s="75">
        <v>5525</v>
      </c>
      <c r="D220" s="75" t="s">
        <v>2990</v>
      </c>
      <c r="E220" s="116">
        <v>0.60750000000000004</v>
      </c>
      <c r="F220" s="166" t="s">
        <v>3020</v>
      </c>
      <c r="G220" s="3" t="s">
        <v>3309</v>
      </c>
      <c r="H220" t="s">
        <v>2625</v>
      </c>
    </row>
    <row r="221" spans="1:8" hidden="1">
      <c r="A221" s="78" t="s">
        <v>2429</v>
      </c>
      <c r="B221" s="75" t="s">
        <v>2666</v>
      </c>
      <c r="C221" s="75">
        <v>2946</v>
      </c>
      <c r="D221" t="s">
        <v>1531</v>
      </c>
      <c r="E221" s="116">
        <v>0.64049999999999996</v>
      </c>
      <c r="F221" s="166" t="s">
        <v>2625</v>
      </c>
      <c r="G221" s="3" t="s">
        <v>3309</v>
      </c>
      <c r="H221" t="s">
        <v>2625</v>
      </c>
    </row>
    <row r="222" spans="1:8" hidden="1">
      <c r="A222" s="78" t="s">
        <v>2261</v>
      </c>
      <c r="B222" s="78" t="s">
        <v>2667</v>
      </c>
      <c r="C222" s="75">
        <v>5702</v>
      </c>
      <c r="D222" s="75" t="s">
        <v>3154</v>
      </c>
      <c r="E222" s="116">
        <v>0.25459999999999999</v>
      </c>
      <c r="F222" s="166" t="s">
        <v>3020</v>
      </c>
      <c r="G222" s="3" t="s">
        <v>3309</v>
      </c>
      <c r="H222" t="s">
        <v>2626</v>
      </c>
    </row>
    <row r="223" spans="1:8" hidden="1">
      <c r="A223" s="78" t="s">
        <v>2261</v>
      </c>
      <c r="B223" s="78" t="s">
        <v>2667</v>
      </c>
      <c r="C223" s="75">
        <v>4567</v>
      </c>
      <c r="D223" s="75" t="s">
        <v>258</v>
      </c>
      <c r="E223" s="116">
        <v>0.1391</v>
      </c>
      <c r="F223" s="166" t="s">
        <v>3020</v>
      </c>
      <c r="G223" s="3" t="s">
        <v>3309</v>
      </c>
      <c r="H223" t="s">
        <v>2626</v>
      </c>
    </row>
    <row r="224" spans="1:8" hidden="1">
      <c r="A224" s="78" t="s">
        <v>2261</v>
      </c>
      <c r="B224" s="78" t="s">
        <v>2667</v>
      </c>
      <c r="C224" s="75">
        <v>5532</v>
      </c>
      <c r="D224" s="75" t="s">
        <v>2988</v>
      </c>
      <c r="E224" s="116">
        <v>0.375</v>
      </c>
      <c r="F224" s="166" t="s">
        <v>3020</v>
      </c>
      <c r="G224" s="3" t="s">
        <v>3309</v>
      </c>
      <c r="H224" t="s">
        <v>2626</v>
      </c>
    </row>
    <row r="225" spans="1:8" hidden="1">
      <c r="A225" s="78" t="s">
        <v>2261</v>
      </c>
      <c r="B225" s="78" t="s">
        <v>2667</v>
      </c>
      <c r="C225" s="75">
        <v>5533</v>
      </c>
      <c r="D225" s="75" t="s">
        <v>306</v>
      </c>
      <c r="E225" s="116">
        <v>0.13819999999999999</v>
      </c>
      <c r="F225" s="166" t="s">
        <v>3020</v>
      </c>
      <c r="G225" s="3" t="s">
        <v>3309</v>
      </c>
      <c r="H225" t="s">
        <v>2626</v>
      </c>
    </row>
    <row r="226" spans="1:8" hidden="1">
      <c r="A226" s="78" t="s">
        <v>2261</v>
      </c>
      <c r="B226" s="78" t="s">
        <v>2667</v>
      </c>
      <c r="C226" s="75">
        <v>4182</v>
      </c>
      <c r="D226" s="75" t="s">
        <v>255</v>
      </c>
      <c r="E226" s="116">
        <v>0.13619999999999999</v>
      </c>
      <c r="F226" s="166" t="s">
        <v>3020</v>
      </c>
      <c r="G226" s="3" t="s">
        <v>3309</v>
      </c>
      <c r="H226" t="s">
        <v>2626</v>
      </c>
    </row>
    <row r="227" spans="1:8" hidden="1">
      <c r="A227" s="78" t="s">
        <v>2261</v>
      </c>
      <c r="B227" s="78" t="s">
        <v>2667</v>
      </c>
      <c r="C227" s="75">
        <v>5158</v>
      </c>
      <c r="D227" s="75" t="s">
        <v>261</v>
      </c>
      <c r="E227" s="116">
        <v>0.13350000000000001</v>
      </c>
      <c r="F227" s="166" t="s">
        <v>3020</v>
      </c>
      <c r="G227" s="3" t="s">
        <v>3309</v>
      </c>
      <c r="H227" t="s">
        <v>2626</v>
      </c>
    </row>
    <row r="228" spans="1:8" hidden="1">
      <c r="A228" s="78" t="s">
        <v>2261</v>
      </c>
      <c r="B228" s="78" t="s">
        <v>2667</v>
      </c>
      <c r="C228" s="75">
        <v>5104</v>
      </c>
      <c r="D228" s="75" t="s">
        <v>260</v>
      </c>
      <c r="E228" s="116">
        <v>0.29210000000000003</v>
      </c>
      <c r="F228" s="166" t="s">
        <v>3020</v>
      </c>
      <c r="G228" s="3" t="s">
        <v>3309</v>
      </c>
      <c r="H228" t="s">
        <v>2626</v>
      </c>
    </row>
    <row r="229" spans="1:8" hidden="1">
      <c r="A229" s="78" t="s">
        <v>2261</v>
      </c>
      <c r="B229" s="78" t="s">
        <v>2667</v>
      </c>
      <c r="C229" s="75">
        <v>2725</v>
      </c>
      <c r="D229" s="75" t="s">
        <v>254</v>
      </c>
      <c r="E229" s="116">
        <v>0.19889999999999999</v>
      </c>
      <c r="F229" s="166" t="s">
        <v>3020</v>
      </c>
      <c r="G229" s="3" t="s">
        <v>3309</v>
      </c>
      <c r="H229" t="s">
        <v>2626</v>
      </c>
    </row>
    <row r="230" spans="1:8" hidden="1">
      <c r="A230" s="78" t="s">
        <v>2261</v>
      </c>
      <c r="B230" s="78" t="s">
        <v>2667</v>
      </c>
      <c r="C230" s="75">
        <v>3474</v>
      </c>
      <c r="D230" s="75" t="s">
        <v>2668</v>
      </c>
      <c r="E230" s="116">
        <v>0.20849999999999999</v>
      </c>
      <c r="F230" s="166" t="s">
        <v>3020</v>
      </c>
      <c r="G230" s="3" t="s">
        <v>3309</v>
      </c>
      <c r="H230" t="s">
        <v>2626</v>
      </c>
    </row>
    <row r="231" spans="1:8" hidden="1">
      <c r="A231" s="78" t="s">
        <v>2261</v>
      </c>
      <c r="B231" s="78" t="s">
        <v>2667</v>
      </c>
      <c r="C231" s="75">
        <v>5054</v>
      </c>
      <c r="D231" s="75" t="s">
        <v>259</v>
      </c>
      <c r="E231" s="116">
        <v>0.22509999999999999</v>
      </c>
      <c r="F231" s="166" t="s">
        <v>3020</v>
      </c>
      <c r="G231" s="3" t="s">
        <v>3309</v>
      </c>
      <c r="H231" t="s">
        <v>2626</v>
      </c>
    </row>
    <row r="232" spans="1:8" hidden="1">
      <c r="A232" s="78" t="s">
        <v>2261</v>
      </c>
      <c r="B232" s="78" t="s">
        <v>2667</v>
      </c>
      <c r="C232" s="75">
        <v>5534</v>
      </c>
      <c r="D232" s="75" t="s">
        <v>3033</v>
      </c>
      <c r="E232" s="116">
        <v>0.13900000000000001</v>
      </c>
      <c r="F232" s="166" t="s">
        <v>3020</v>
      </c>
      <c r="G232" s="3" t="s">
        <v>3309</v>
      </c>
      <c r="H232" t="s">
        <v>2626</v>
      </c>
    </row>
    <row r="233" spans="1:8" hidden="1">
      <c r="A233" s="78" t="s">
        <v>2261</v>
      </c>
      <c r="B233" s="78" t="s">
        <v>2667</v>
      </c>
      <c r="C233" s="75">
        <v>4563</v>
      </c>
      <c r="D233" s="75" t="s">
        <v>257</v>
      </c>
      <c r="E233" s="116">
        <v>0.127</v>
      </c>
      <c r="F233" s="166" t="s">
        <v>3020</v>
      </c>
      <c r="G233" s="3" t="s">
        <v>3309</v>
      </c>
      <c r="H233" t="s">
        <v>2626</v>
      </c>
    </row>
    <row r="234" spans="1:8" hidden="1">
      <c r="A234" s="78" t="s">
        <v>2261</v>
      </c>
      <c r="B234" s="78" t="s">
        <v>2667</v>
      </c>
      <c r="C234" s="75">
        <v>4508</v>
      </c>
      <c r="D234" s="75" t="s">
        <v>256</v>
      </c>
      <c r="E234" s="116">
        <v>0.11749999999999999</v>
      </c>
      <c r="F234" s="166" t="s">
        <v>3020</v>
      </c>
      <c r="G234" s="3" t="s">
        <v>3309</v>
      </c>
      <c r="H234" t="s">
        <v>2626</v>
      </c>
    </row>
    <row r="235" spans="1:8" hidden="1">
      <c r="A235" s="78" t="s">
        <v>2261</v>
      </c>
      <c r="B235" s="78" t="s">
        <v>2667</v>
      </c>
      <c r="C235" s="75">
        <v>5309</v>
      </c>
      <c r="D235" s="75" t="s">
        <v>262</v>
      </c>
      <c r="E235" s="116">
        <v>0.2097</v>
      </c>
      <c r="F235" s="166" t="s">
        <v>3020</v>
      </c>
      <c r="G235" s="3" t="s">
        <v>3309</v>
      </c>
      <c r="H235" t="s">
        <v>2626</v>
      </c>
    </row>
    <row r="236" spans="1:8" hidden="1">
      <c r="A236" s="78" t="s">
        <v>2252</v>
      </c>
      <c r="B236" s="78" t="s">
        <v>2669</v>
      </c>
      <c r="C236" s="75">
        <v>3422</v>
      </c>
      <c r="D236" s="75" t="s">
        <v>154</v>
      </c>
      <c r="E236" s="116">
        <v>0.63329999999999997</v>
      </c>
      <c r="F236" s="166" t="s">
        <v>2625</v>
      </c>
      <c r="G236" s="3" t="s">
        <v>3309</v>
      </c>
      <c r="H236" t="s">
        <v>2625</v>
      </c>
    </row>
    <row r="237" spans="1:8" hidden="1">
      <c r="A237" s="78" t="s">
        <v>2252</v>
      </c>
      <c r="B237" s="78" t="s">
        <v>2669</v>
      </c>
      <c r="C237" s="75">
        <v>2594</v>
      </c>
      <c r="D237" s="75" t="s">
        <v>152</v>
      </c>
      <c r="E237" s="116">
        <v>0.72399999999999998</v>
      </c>
      <c r="F237" s="166" t="s">
        <v>2625</v>
      </c>
      <c r="G237" s="3" t="s">
        <v>3309</v>
      </c>
      <c r="H237" t="s">
        <v>2625</v>
      </c>
    </row>
    <row r="238" spans="1:8" hidden="1">
      <c r="A238" s="78" t="s">
        <v>2252</v>
      </c>
      <c r="B238" s="78" t="s">
        <v>2669</v>
      </c>
      <c r="C238" s="75">
        <v>3145</v>
      </c>
      <c r="D238" s="75" t="s">
        <v>153</v>
      </c>
      <c r="E238" s="116">
        <v>0.77700000000000002</v>
      </c>
      <c r="F238" s="166" t="s">
        <v>2625</v>
      </c>
      <c r="G238" s="3" t="s">
        <v>3309</v>
      </c>
      <c r="H238" t="s">
        <v>2625</v>
      </c>
    </row>
    <row r="239" spans="1:8" hidden="1">
      <c r="A239" s="78" t="s">
        <v>2411</v>
      </c>
      <c r="B239" s="78" t="s">
        <v>2670</v>
      </c>
      <c r="C239" s="75">
        <v>2466</v>
      </c>
      <c r="D239" s="75" t="s">
        <v>1371</v>
      </c>
      <c r="E239" s="116">
        <v>0.26019999999999999</v>
      </c>
      <c r="F239" s="166" t="s">
        <v>3020</v>
      </c>
      <c r="G239" s="3" t="s">
        <v>3309</v>
      </c>
      <c r="H239" t="s">
        <v>2626</v>
      </c>
    </row>
    <row r="240" spans="1:8" hidden="1">
      <c r="A240" s="78" t="s">
        <v>2247</v>
      </c>
      <c r="B240" s="78" t="s">
        <v>2671</v>
      </c>
      <c r="C240" s="75">
        <v>2827</v>
      </c>
      <c r="D240" s="75" t="s">
        <v>2672</v>
      </c>
      <c r="E240" s="116">
        <v>0.42230000000000001</v>
      </c>
      <c r="F240" s="166" t="s">
        <v>3020</v>
      </c>
      <c r="G240" s="3" t="s">
        <v>2625</v>
      </c>
      <c r="H240" t="s">
        <v>2625</v>
      </c>
    </row>
    <row r="241" spans="1:8" hidden="1">
      <c r="A241" s="78" t="s">
        <v>2247</v>
      </c>
      <c r="B241" s="78" t="s">
        <v>2671</v>
      </c>
      <c r="C241" s="75">
        <v>4566</v>
      </c>
      <c r="D241" s="75" t="s">
        <v>117</v>
      </c>
      <c r="E241" s="116">
        <v>0.23230000000000001</v>
      </c>
      <c r="F241" s="166" t="s">
        <v>3020</v>
      </c>
      <c r="G241" s="3" t="s">
        <v>3309</v>
      </c>
      <c r="H241" t="s">
        <v>2626</v>
      </c>
    </row>
    <row r="242" spans="1:8" hidden="1">
      <c r="A242" s="78" t="s">
        <v>2247</v>
      </c>
      <c r="B242" s="78" t="s">
        <v>2671</v>
      </c>
      <c r="C242" s="75">
        <v>3564</v>
      </c>
      <c r="D242" s="75" t="s">
        <v>115</v>
      </c>
      <c r="E242" s="116">
        <v>0.42349999999999999</v>
      </c>
      <c r="F242" s="166" t="s">
        <v>3020</v>
      </c>
      <c r="G242" s="3" t="s">
        <v>3309</v>
      </c>
      <c r="H242" t="s">
        <v>2626</v>
      </c>
    </row>
    <row r="243" spans="1:8" hidden="1">
      <c r="A243" s="78" t="s">
        <v>2247</v>
      </c>
      <c r="B243" s="78" t="s">
        <v>2671</v>
      </c>
      <c r="C243" s="75">
        <v>5418</v>
      </c>
      <c r="D243" s="75" t="s">
        <v>118</v>
      </c>
      <c r="E243" s="116">
        <v>0.34129999999999999</v>
      </c>
      <c r="F243" s="166" t="s">
        <v>3020</v>
      </c>
      <c r="G243" s="3" t="s">
        <v>3309</v>
      </c>
      <c r="H243" t="s">
        <v>2626</v>
      </c>
    </row>
    <row r="244" spans="1:8" hidden="1">
      <c r="A244" s="78" t="s">
        <v>2247</v>
      </c>
      <c r="B244" s="78" t="s">
        <v>2671</v>
      </c>
      <c r="C244" s="75">
        <v>4403</v>
      </c>
      <c r="D244" s="75" t="s">
        <v>116</v>
      </c>
      <c r="E244" s="116">
        <v>0.44869999999999999</v>
      </c>
      <c r="F244" s="166" t="s">
        <v>3020</v>
      </c>
      <c r="G244" s="3" t="s">
        <v>3309</v>
      </c>
      <c r="H244" t="s">
        <v>2626</v>
      </c>
    </row>
    <row r="245" spans="1:8" hidden="1">
      <c r="A245" s="78" t="s">
        <v>2247</v>
      </c>
      <c r="B245" s="78" t="s">
        <v>2671</v>
      </c>
      <c r="C245" s="75">
        <v>5640</v>
      </c>
      <c r="D245" s="75" t="s">
        <v>3034</v>
      </c>
      <c r="E245" s="116">
        <v>0.51319999999999999</v>
      </c>
      <c r="F245" s="166" t="s">
        <v>3020</v>
      </c>
      <c r="G245" s="3" t="s">
        <v>3309</v>
      </c>
      <c r="H245" t="s">
        <v>2625</v>
      </c>
    </row>
    <row r="246" spans="1:8" hidden="1">
      <c r="A246" s="78" t="s">
        <v>2247</v>
      </c>
      <c r="B246" s="78" t="s">
        <v>2671</v>
      </c>
      <c r="C246" s="75">
        <v>2760</v>
      </c>
      <c r="D246" s="75" t="s">
        <v>114</v>
      </c>
      <c r="E246" s="116">
        <v>0.39950000000000002</v>
      </c>
      <c r="F246" s="166" t="s">
        <v>3020</v>
      </c>
      <c r="G246" s="3" t="s">
        <v>3309</v>
      </c>
      <c r="H246" t="s">
        <v>2626</v>
      </c>
    </row>
    <row r="247" spans="1:8" hidden="1">
      <c r="A247" s="78" t="s">
        <v>2246</v>
      </c>
      <c r="B247" s="78" t="s">
        <v>2673</v>
      </c>
      <c r="C247" s="75">
        <v>3268</v>
      </c>
      <c r="D247" s="75" t="s">
        <v>112</v>
      </c>
      <c r="E247" s="116">
        <v>0.42609999999999998</v>
      </c>
      <c r="F247" s="166" t="s">
        <v>3020</v>
      </c>
      <c r="G247" s="3" t="s">
        <v>3309</v>
      </c>
      <c r="H247" t="s">
        <v>2626</v>
      </c>
    </row>
    <row r="248" spans="1:8" hidden="1">
      <c r="A248" s="78" t="s">
        <v>2246</v>
      </c>
      <c r="B248" s="78" t="s">
        <v>2673</v>
      </c>
      <c r="C248" s="75">
        <v>2315</v>
      </c>
      <c r="D248" s="75" t="s">
        <v>110</v>
      </c>
      <c r="E248" s="116">
        <v>0.45650000000000002</v>
      </c>
      <c r="F248" s="166" t="s">
        <v>3020</v>
      </c>
      <c r="G248" s="3" t="s">
        <v>3309</v>
      </c>
      <c r="H248" t="s">
        <v>2626</v>
      </c>
    </row>
    <row r="249" spans="1:8" hidden="1">
      <c r="A249" s="78" t="s">
        <v>2246</v>
      </c>
      <c r="B249" s="78" t="s">
        <v>2673</v>
      </c>
      <c r="C249" s="75">
        <v>2787</v>
      </c>
      <c r="D249" s="75" t="s">
        <v>111</v>
      </c>
      <c r="E249" s="116">
        <v>0.44069999999999998</v>
      </c>
      <c r="F249" s="166" t="s">
        <v>3020</v>
      </c>
      <c r="G249" s="3" t="s">
        <v>2625</v>
      </c>
      <c r="H249" t="s">
        <v>2625</v>
      </c>
    </row>
    <row r="250" spans="1:8" hidden="1">
      <c r="A250" s="78" t="s">
        <v>2268</v>
      </c>
      <c r="B250" s="78" t="s">
        <v>2674</v>
      </c>
      <c r="C250" s="75">
        <v>2762</v>
      </c>
      <c r="D250" s="75" t="s">
        <v>313</v>
      </c>
      <c r="E250" s="116">
        <v>0.5605</v>
      </c>
      <c r="F250" s="166" t="s">
        <v>2625</v>
      </c>
      <c r="G250" s="3" t="s">
        <v>3309</v>
      </c>
      <c r="H250" t="s">
        <v>2625</v>
      </c>
    </row>
    <row r="251" spans="1:8" hidden="1">
      <c r="A251" s="78" t="s">
        <v>2268</v>
      </c>
      <c r="B251" s="78" t="s">
        <v>2674</v>
      </c>
      <c r="C251" s="75">
        <v>2281</v>
      </c>
      <c r="D251" s="75" t="s">
        <v>312</v>
      </c>
      <c r="E251" s="116">
        <v>0.48230000000000001</v>
      </c>
      <c r="F251" s="166" t="s">
        <v>2626</v>
      </c>
      <c r="G251" s="3" t="s">
        <v>3309</v>
      </c>
      <c r="H251" t="s">
        <v>2626</v>
      </c>
    </row>
    <row r="252" spans="1:8" hidden="1">
      <c r="A252" s="78" t="s">
        <v>2268</v>
      </c>
      <c r="B252" s="78" t="s">
        <v>2674</v>
      </c>
      <c r="C252" s="75">
        <v>3969</v>
      </c>
      <c r="D252" s="75" t="s">
        <v>314</v>
      </c>
      <c r="E252" s="116">
        <v>0.5353</v>
      </c>
      <c r="F252" s="166" t="s">
        <v>2626</v>
      </c>
      <c r="G252" s="3" t="s">
        <v>3309</v>
      </c>
      <c r="H252" t="s">
        <v>2625</v>
      </c>
    </row>
    <row r="253" spans="1:8" hidden="1">
      <c r="A253" s="78" t="s">
        <v>2268</v>
      </c>
      <c r="B253" s="78" t="s">
        <v>2674</v>
      </c>
      <c r="C253" s="75">
        <v>5666</v>
      </c>
      <c r="D253" s="75" t="s">
        <v>3155</v>
      </c>
      <c r="E253" s="116">
        <v>0.62790000000000001</v>
      </c>
      <c r="F253" s="166" t="s">
        <v>3020</v>
      </c>
      <c r="G253" s="3" t="s">
        <v>3309</v>
      </c>
      <c r="H253" t="s">
        <v>2625</v>
      </c>
    </row>
    <row r="254" spans="1:8" hidden="1">
      <c r="A254" s="78" t="s">
        <v>3024</v>
      </c>
      <c r="B254" s="78" t="s">
        <v>3035</v>
      </c>
      <c r="C254" s="75">
        <v>5607</v>
      </c>
      <c r="D254" s="75" t="s">
        <v>3036</v>
      </c>
      <c r="E254" s="116">
        <v>0.4672</v>
      </c>
      <c r="F254" s="166" t="s">
        <v>3020</v>
      </c>
      <c r="G254" s="3" t="s">
        <v>2625</v>
      </c>
      <c r="H254" t="s">
        <v>2625</v>
      </c>
    </row>
    <row r="255" spans="1:8" hidden="1">
      <c r="A255" s="78" t="s">
        <v>2355</v>
      </c>
      <c r="B255" s="78" t="s">
        <v>2675</v>
      </c>
      <c r="C255" s="75">
        <v>2251</v>
      </c>
      <c r="D255" s="75" t="s">
        <v>1096</v>
      </c>
      <c r="E255" s="116">
        <v>0.32419999999999999</v>
      </c>
      <c r="F255" s="166" t="s">
        <v>3020</v>
      </c>
      <c r="G255" s="3" t="s">
        <v>3309</v>
      </c>
      <c r="H255" t="s">
        <v>2626</v>
      </c>
    </row>
    <row r="256" spans="1:8" hidden="1">
      <c r="A256" s="78" t="s">
        <v>2344</v>
      </c>
      <c r="B256" s="78" t="s">
        <v>2676</v>
      </c>
      <c r="C256" s="75">
        <v>5472</v>
      </c>
      <c r="D256" s="75" t="s">
        <v>2589</v>
      </c>
      <c r="E256" s="116">
        <v>0.44269999999999998</v>
      </c>
      <c r="F256" s="166" t="s">
        <v>3020</v>
      </c>
      <c r="G256" s="3" t="s">
        <v>3309</v>
      </c>
      <c r="H256" t="s">
        <v>2626</v>
      </c>
    </row>
    <row r="257" spans="1:8" hidden="1">
      <c r="A257" s="78" t="s">
        <v>2344</v>
      </c>
      <c r="B257" s="78" t="s">
        <v>2676</v>
      </c>
      <c r="C257" s="75">
        <v>2994</v>
      </c>
      <c r="D257" s="75" t="s">
        <v>1040</v>
      </c>
      <c r="E257" s="116">
        <v>0.2782</v>
      </c>
      <c r="F257" s="166" t="s">
        <v>3020</v>
      </c>
      <c r="G257" s="3" t="s">
        <v>3309</v>
      </c>
      <c r="H257" t="s">
        <v>2626</v>
      </c>
    </row>
    <row r="258" spans="1:8" hidden="1">
      <c r="A258" s="78" t="s">
        <v>2344</v>
      </c>
      <c r="B258" s="78" t="s">
        <v>2676</v>
      </c>
      <c r="C258" s="75">
        <v>2615</v>
      </c>
      <c r="D258" s="75" t="s">
        <v>1039</v>
      </c>
      <c r="E258" s="116">
        <v>0.2954</v>
      </c>
      <c r="F258" s="166" t="s">
        <v>3020</v>
      </c>
      <c r="G258" s="3" t="s">
        <v>3309</v>
      </c>
      <c r="H258" t="s">
        <v>2626</v>
      </c>
    </row>
    <row r="259" spans="1:8" hidden="1">
      <c r="A259" s="78" t="s">
        <v>2344</v>
      </c>
      <c r="B259" s="78" t="s">
        <v>2676</v>
      </c>
      <c r="C259" s="75">
        <v>3237</v>
      </c>
      <c r="D259" s="75" t="s">
        <v>1041</v>
      </c>
      <c r="E259" s="116">
        <v>0.32550000000000001</v>
      </c>
      <c r="F259" s="166" t="s">
        <v>3020</v>
      </c>
      <c r="G259" s="3" t="s">
        <v>3309</v>
      </c>
      <c r="H259" t="s">
        <v>2626</v>
      </c>
    </row>
    <row r="260" spans="1:8" hidden="1">
      <c r="A260" s="78" t="s">
        <v>2344</v>
      </c>
      <c r="B260" s="78" t="s">
        <v>2676</v>
      </c>
      <c r="C260" s="75">
        <v>4016</v>
      </c>
      <c r="D260" s="75" t="s">
        <v>1045</v>
      </c>
      <c r="E260" s="116">
        <v>0.48649999999999999</v>
      </c>
      <c r="F260" s="166" t="s">
        <v>3020</v>
      </c>
      <c r="G260" s="3" t="s">
        <v>2625</v>
      </c>
      <c r="H260" t="s">
        <v>2625</v>
      </c>
    </row>
    <row r="261" spans="1:8" hidden="1">
      <c r="A261" s="78" t="s">
        <v>2344</v>
      </c>
      <c r="B261" s="78" t="s">
        <v>2676</v>
      </c>
      <c r="C261" s="75">
        <v>4014</v>
      </c>
      <c r="D261" s="75" t="s">
        <v>1043</v>
      </c>
      <c r="E261" s="116">
        <v>0.41439999999999999</v>
      </c>
      <c r="F261" s="166" t="s">
        <v>3020</v>
      </c>
      <c r="G261" s="3" t="s">
        <v>2625</v>
      </c>
      <c r="H261" t="s">
        <v>2625</v>
      </c>
    </row>
    <row r="262" spans="1:8" hidden="1">
      <c r="A262" s="78" t="s">
        <v>2344</v>
      </c>
      <c r="B262" s="78" t="s">
        <v>2676</v>
      </c>
      <c r="C262" s="75">
        <v>4341</v>
      </c>
      <c r="D262" s="75" t="s">
        <v>1050</v>
      </c>
      <c r="E262" s="116">
        <v>0.30609999999999998</v>
      </c>
      <c r="F262" s="166" t="s">
        <v>3020</v>
      </c>
      <c r="G262" s="3" t="s">
        <v>3309</v>
      </c>
      <c r="H262" t="s">
        <v>2626</v>
      </c>
    </row>
    <row r="263" spans="1:8" hidden="1">
      <c r="A263" s="78" t="s">
        <v>2344</v>
      </c>
      <c r="B263" s="78" t="s">
        <v>2676</v>
      </c>
      <c r="C263" s="75">
        <v>4444</v>
      </c>
      <c r="D263" s="75" t="s">
        <v>1053</v>
      </c>
      <c r="E263" s="116">
        <v>0.27250000000000002</v>
      </c>
      <c r="F263" s="166" t="s">
        <v>3020</v>
      </c>
      <c r="G263" s="3" t="s">
        <v>3309</v>
      </c>
      <c r="H263" t="s">
        <v>2626</v>
      </c>
    </row>
    <row r="264" spans="1:8" hidden="1">
      <c r="A264" s="78" t="s">
        <v>2344</v>
      </c>
      <c r="B264" s="78" t="s">
        <v>2676</v>
      </c>
      <c r="C264" s="75">
        <v>4015</v>
      </c>
      <c r="D264" s="75" t="s">
        <v>1044</v>
      </c>
      <c r="E264" s="116">
        <v>0.54269999999999996</v>
      </c>
      <c r="F264" s="166" t="s">
        <v>2626</v>
      </c>
      <c r="G264" s="3" t="s">
        <v>3309</v>
      </c>
      <c r="H264" t="s">
        <v>2625</v>
      </c>
    </row>
    <row r="265" spans="1:8" hidden="1">
      <c r="A265" s="78" t="s">
        <v>2344</v>
      </c>
      <c r="B265" s="78" t="s">
        <v>2676</v>
      </c>
      <c r="C265" s="75">
        <v>3791</v>
      </c>
      <c r="D265" s="75" t="s">
        <v>1042</v>
      </c>
      <c r="E265" s="116">
        <v>0.52459999999999996</v>
      </c>
      <c r="F265" s="166" t="s">
        <v>2625</v>
      </c>
      <c r="G265" s="3" t="s">
        <v>3309</v>
      </c>
      <c r="H265" t="s">
        <v>2625</v>
      </c>
    </row>
    <row r="266" spans="1:8" hidden="1">
      <c r="A266" s="78" t="s">
        <v>2344</v>
      </c>
      <c r="B266" s="78" t="s">
        <v>2676</v>
      </c>
      <c r="C266" s="75">
        <v>4393</v>
      </c>
      <c r="D266" s="75" t="s">
        <v>1052</v>
      </c>
      <c r="E266" s="116">
        <v>0.3775</v>
      </c>
      <c r="F266" s="166" t="s">
        <v>3020</v>
      </c>
      <c r="G266" s="3" t="s">
        <v>3309</v>
      </c>
      <c r="H266" t="s">
        <v>2626</v>
      </c>
    </row>
    <row r="267" spans="1:8" hidden="1">
      <c r="A267" s="78" t="s">
        <v>2344</v>
      </c>
      <c r="B267" s="78" t="s">
        <v>2676</v>
      </c>
      <c r="C267" s="75">
        <v>3594</v>
      </c>
      <c r="D267" s="75" t="s">
        <v>3037</v>
      </c>
      <c r="E267" s="116">
        <v>0.3725</v>
      </c>
      <c r="F267" s="166" t="s">
        <v>3020</v>
      </c>
      <c r="G267" s="3" t="s">
        <v>3309</v>
      </c>
      <c r="H267" t="s">
        <v>2626</v>
      </c>
    </row>
    <row r="268" spans="1:8" hidden="1">
      <c r="A268" s="78" t="s">
        <v>2344</v>
      </c>
      <c r="B268" s="78" t="s">
        <v>2676</v>
      </c>
      <c r="C268" s="75">
        <v>4509</v>
      </c>
      <c r="D268" s="75" t="s">
        <v>1054</v>
      </c>
      <c r="E268" s="116">
        <v>0.28810000000000002</v>
      </c>
      <c r="F268" s="166" t="s">
        <v>3020</v>
      </c>
      <c r="G268" s="3" t="s">
        <v>3309</v>
      </c>
      <c r="H268" t="s">
        <v>2626</v>
      </c>
    </row>
    <row r="269" spans="1:8" hidden="1">
      <c r="A269" s="78" t="s">
        <v>2344</v>
      </c>
      <c r="B269" s="78" t="s">
        <v>2676</v>
      </c>
      <c r="C269" s="75">
        <v>4100</v>
      </c>
      <c r="D269" s="75" t="s">
        <v>1046</v>
      </c>
      <c r="E269" s="116">
        <v>0.45169999999999999</v>
      </c>
      <c r="F269" s="166" t="s">
        <v>3020</v>
      </c>
      <c r="G269" s="3" t="s">
        <v>3309</v>
      </c>
      <c r="H269" t="s">
        <v>2626</v>
      </c>
    </row>
    <row r="270" spans="1:8" hidden="1">
      <c r="A270" s="78" t="s">
        <v>2344</v>
      </c>
      <c r="B270" s="78" t="s">
        <v>2676</v>
      </c>
      <c r="C270" s="75">
        <v>4527</v>
      </c>
      <c r="D270" s="75" t="s">
        <v>1055</v>
      </c>
      <c r="E270" s="116">
        <v>0.49830000000000002</v>
      </c>
      <c r="F270" s="166" t="s">
        <v>2626</v>
      </c>
      <c r="G270" s="3" t="s">
        <v>3309</v>
      </c>
      <c r="H270" t="s">
        <v>2626</v>
      </c>
    </row>
    <row r="271" spans="1:8" hidden="1">
      <c r="A271" s="78" t="s">
        <v>2344</v>
      </c>
      <c r="B271" s="78" t="s">
        <v>2676</v>
      </c>
      <c r="C271" s="75">
        <v>4249</v>
      </c>
      <c r="D271" s="75" t="s">
        <v>1049</v>
      </c>
      <c r="E271" s="116">
        <v>0.374</v>
      </c>
      <c r="F271" s="166" t="s">
        <v>3020</v>
      </c>
      <c r="G271" s="3" t="s">
        <v>3309</v>
      </c>
      <c r="H271" t="s">
        <v>2626</v>
      </c>
    </row>
    <row r="272" spans="1:8" hidden="1">
      <c r="A272" s="78" t="s">
        <v>2344</v>
      </c>
      <c r="B272" s="78" t="s">
        <v>2676</v>
      </c>
      <c r="C272" s="75">
        <v>4372</v>
      </c>
      <c r="D272" s="75" t="s">
        <v>1051</v>
      </c>
      <c r="E272" s="116">
        <v>0.31680000000000003</v>
      </c>
      <c r="F272" s="166" t="s">
        <v>3020</v>
      </c>
      <c r="G272" s="3" t="s">
        <v>3309</v>
      </c>
      <c r="H272" t="s">
        <v>2626</v>
      </c>
    </row>
    <row r="273" spans="1:8" hidden="1">
      <c r="A273" s="78" t="s">
        <v>2344</v>
      </c>
      <c r="B273" s="78" t="s">
        <v>2676</v>
      </c>
      <c r="C273" s="75">
        <v>4101</v>
      </c>
      <c r="D273" s="75" t="s">
        <v>1047</v>
      </c>
      <c r="E273" s="116">
        <v>0.31330000000000002</v>
      </c>
      <c r="F273" s="166" t="s">
        <v>3020</v>
      </c>
      <c r="G273" s="3" t="s">
        <v>3309</v>
      </c>
      <c r="H273" t="s">
        <v>2626</v>
      </c>
    </row>
    <row r="274" spans="1:8" hidden="1">
      <c r="A274" s="78" t="s">
        <v>2344</v>
      </c>
      <c r="B274" s="78" t="s">
        <v>2676</v>
      </c>
      <c r="C274" s="75">
        <v>4135</v>
      </c>
      <c r="D274" s="75" t="s">
        <v>1048</v>
      </c>
      <c r="E274" s="116">
        <v>0.54249999999999998</v>
      </c>
      <c r="F274" s="166" t="s">
        <v>2625</v>
      </c>
      <c r="G274" s="3" t="s">
        <v>3309</v>
      </c>
      <c r="H274" t="s">
        <v>2625</v>
      </c>
    </row>
    <row r="275" spans="1:8" hidden="1">
      <c r="A275" s="78" t="s">
        <v>2459</v>
      </c>
      <c r="B275" s="78" t="s">
        <v>2677</v>
      </c>
      <c r="C275" s="75">
        <v>3259</v>
      </c>
      <c r="D275" s="75" t="s">
        <v>1764</v>
      </c>
      <c r="E275" s="116">
        <v>0.54169999999999996</v>
      </c>
      <c r="F275" s="166" t="s">
        <v>2625</v>
      </c>
      <c r="G275" s="3" t="s">
        <v>3309</v>
      </c>
      <c r="H275" t="s">
        <v>2625</v>
      </c>
    </row>
    <row r="276" spans="1:8" hidden="1">
      <c r="A276" s="78" t="s">
        <v>2459</v>
      </c>
      <c r="B276" s="78" t="s">
        <v>2677</v>
      </c>
      <c r="C276" s="75">
        <v>3260</v>
      </c>
      <c r="D276" s="75" t="s">
        <v>1834</v>
      </c>
      <c r="E276" s="116">
        <v>0.60909999999999997</v>
      </c>
      <c r="F276" s="166" t="s">
        <v>2625</v>
      </c>
      <c r="G276" s="3" t="s">
        <v>3309</v>
      </c>
      <c r="H276" t="s">
        <v>2625</v>
      </c>
    </row>
    <row r="277" spans="1:8" hidden="1">
      <c r="A277" s="78" t="s">
        <v>2459</v>
      </c>
      <c r="B277" s="78" t="s">
        <v>2677</v>
      </c>
      <c r="C277" s="75">
        <v>2892</v>
      </c>
      <c r="D277" s="75" t="s">
        <v>1829</v>
      </c>
      <c r="E277" s="116">
        <v>0.66439999999999999</v>
      </c>
      <c r="F277" s="166" t="s">
        <v>2625</v>
      </c>
      <c r="G277" s="3" t="s">
        <v>3309</v>
      </c>
      <c r="H277" t="s">
        <v>2625</v>
      </c>
    </row>
    <row r="278" spans="1:8" hidden="1">
      <c r="A278" s="78" t="s">
        <v>2459</v>
      </c>
      <c r="B278" s="78" t="s">
        <v>2677</v>
      </c>
      <c r="C278" s="75">
        <v>3065</v>
      </c>
      <c r="D278" s="75" t="s">
        <v>1832</v>
      </c>
      <c r="E278" s="116">
        <v>0.38269999999999998</v>
      </c>
      <c r="F278" s="166" t="s">
        <v>3020</v>
      </c>
      <c r="G278" s="3" t="s">
        <v>3309</v>
      </c>
      <c r="H278" t="s">
        <v>2626</v>
      </c>
    </row>
    <row r="279" spans="1:8" hidden="1">
      <c r="A279" s="78" t="s">
        <v>2459</v>
      </c>
      <c r="B279" s="78" t="s">
        <v>2677</v>
      </c>
      <c r="C279" s="75">
        <v>5667</v>
      </c>
      <c r="D279" s="75" t="s">
        <v>3156</v>
      </c>
      <c r="E279" s="116">
        <v>0.58440000000000003</v>
      </c>
      <c r="F279" s="166" t="s">
        <v>3020</v>
      </c>
      <c r="G279" s="3" t="s">
        <v>3309</v>
      </c>
      <c r="H279" t="s">
        <v>2625</v>
      </c>
    </row>
    <row r="280" spans="1:8" hidden="1">
      <c r="A280" s="78" t="s">
        <v>2459</v>
      </c>
      <c r="B280" s="78" t="s">
        <v>2677</v>
      </c>
      <c r="C280" s="75">
        <v>3929</v>
      </c>
      <c r="D280" s="75" t="s">
        <v>1840</v>
      </c>
      <c r="E280" s="116">
        <v>0.2475</v>
      </c>
      <c r="F280" s="166" t="s">
        <v>3020</v>
      </c>
      <c r="G280" s="3" t="s">
        <v>3309</v>
      </c>
      <c r="H280" t="s">
        <v>2626</v>
      </c>
    </row>
    <row r="281" spans="1:8" hidden="1">
      <c r="A281" s="78" t="s">
        <v>2459</v>
      </c>
      <c r="B281" s="78" t="s">
        <v>2677</v>
      </c>
      <c r="C281" s="75">
        <v>5328</v>
      </c>
      <c r="D281" s="75" t="s">
        <v>1845</v>
      </c>
      <c r="E281" s="116">
        <v>0.4264</v>
      </c>
      <c r="F281" s="166" t="s">
        <v>3020</v>
      </c>
      <c r="G281" s="3" t="s">
        <v>3309</v>
      </c>
      <c r="H281" t="s">
        <v>2626</v>
      </c>
    </row>
    <row r="282" spans="1:8" hidden="1">
      <c r="A282" s="78" t="s">
        <v>2459</v>
      </c>
      <c r="B282" s="78" t="s">
        <v>2677</v>
      </c>
      <c r="C282" s="75">
        <v>3890</v>
      </c>
      <c r="D282" s="75" t="s">
        <v>916</v>
      </c>
      <c r="E282" s="116">
        <v>0.34660000000000002</v>
      </c>
      <c r="F282" s="166" t="s">
        <v>3020</v>
      </c>
      <c r="G282" s="3" t="s">
        <v>3309</v>
      </c>
      <c r="H282" t="s">
        <v>2626</v>
      </c>
    </row>
    <row r="283" spans="1:8" hidden="1">
      <c r="A283" s="78" t="s">
        <v>2459</v>
      </c>
      <c r="B283" s="78" t="s">
        <v>2677</v>
      </c>
      <c r="C283" s="75">
        <v>2157</v>
      </c>
      <c r="D283" s="75" t="s">
        <v>1827</v>
      </c>
      <c r="E283" s="116">
        <v>0.50190000000000001</v>
      </c>
      <c r="F283" s="166" t="s">
        <v>2626</v>
      </c>
      <c r="G283" s="3" t="s">
        <v>3309</v>
      </c>
      <c r="H283" t="s">
        <v>2625</v>
      </c>
    </row>
    <row r="284" spans="1:8" hidden="1">
      <c r="A284" s="78" t="s">
        <v>2459</v>
      </c>
      <c r="B284" s="78" t="s">
        <v>2677</v>
      </c>
      <c r="C284" s="75">
        <v>3573</v>
      </c>
      <c r="D284" s="75" t="s">
        <v>1838</v>
      </c>
      <c r="E284" s="116">
        <v>0.38950000000000001</v>
      </c>
      <c r="F284" s="166" t="s">
        <v>3020</v>
      </c>
      <c r="G284" s="3" t="s">
        <v>3309</v>
      </c>
      <c r="H284" t="s">
        <v>2626</v>
      </c>
    </row>
    <row r="285" spans="1:8" hidden="1">
      <c r="A285" s="78" t="s">
        <v>2459</v>
      </c>
      <c r="B285" s="78" t="s">
        <v>2677</v>
      </c>
      <c r="C285" s="75">
        <v>4185</v>
      </c>
      <c r="D285" s="75" t="s">
        <v>1842</v>
      </c>
      <c r="E285" s="116">
        <v>0.29930000000000001</v>
      </c>
      <c r="F285" s="166" t="s">
        <v>3020</v>
      </c>
      <c r="G285" s="3" t="s">
        <v>3309</v>
      </c>
      <c r="H285" t="s">
        <v>2626</v>
      </c>
    </row>
    <row r="286" spans="1:8" hidden="1">
      <c r="A286" s="78" t="s">
        <v>2459</v>
      </c>
      <c r="B286" s="78" t="s">
        <v>2677</v>
      </c>
      <c r="C286" s="75">
        <v>5507</v>
      </c>
      <c r="D286" s="75" t="s">
        <v>2590</v>
      </c>
      <c r="E286" s="116">
        <v>0.22220000000000001</v>
      </c>
      <c r="F286" s="166" t="s">
        <v>3020</v>
      </c>
      <c r="G286" s="3" t="s">
        <v>3309</v>
      </c>
      <c r="H286" t="s">
        <v>2626</v>
      </c>
    </row>
    <row r="287" spans="1:8" hidden="1">
      <c r="A287" s="78" t="s">
        <v>2459</v>
      </c>
      <c r="B287" s="78" t="s">
        <v>2677</v>
      </c>
      <c r="C287" s="75">
        <v>4529</v>
      </c>
      <c r="D287" s="75" t="s">
        <v>1843</v>
      </c>
      <c r="E287" s="116">
        <v>0.246</v>
      </c>
      <c r="F287" s="166" t="s">
        <v>3020</v>
      </c>
      <c r="G287" s="3" t="s">
        <v>3309</v>
      </c>
      <c r="H287" t="s">
        <v>2626</v>
      </c>
    </row>
    <row r="288" spans="1:8" hidden="1">
      <c r="A288" s="78" t="s">
        <v>2459</v>
      </c>
      <c r="B288" s="78" t="s">
        <v>2677</v>
      </c>
      <c r="C288" s="75">
        <v>3127</v>
      </c>
      <c r="D288" s="75" t="s">
        <v>1833</v>
      </c>
      <c r="E288" s="116">
        <v>0.53210000000000002</v>
      </c>
      <c r="F288" s="166" t="s">
        <v>2625</v>
      </c>
      <c r="G288" s="3" t="s">
        <v>3309</v>
      </c>
      <c r="H288" t="s">
        <v>2625</v>
      </c>
    </row>
    <row r="289" spans="1:8" hidden="1">
      <c r="A289" s="78" t="s">
        <v>2459</v>
      </c>
      <c r="B289" s="78" t="s">
        <v>2677</v>
      </c>
      <c r="C289" s="75">
        <v>3918</v>
      </c>
      <c r="D289" s="75" t="s">
        <v>1839</v>
      </c>
      <c r="E289" s="116">
        <v>0.59809999999999997</v>
      </c>
      <c r="F289" s="166" t="s">
        <v>2625</v>
      </c>
      <c r="G289" s="3" t="s">
        <v>3309</v>
      </c>
      <c r="H289" t="s">
        <v>2625</v>
      </c>
    </row>
    <row r="290" spans="1:8" hidden="1">
      <c r="A290" s="78" t="s">
        <v>2459</v>
      </c>
      <c r="B290" s="78" t="s">
        <v>2677</v>
      </c>
      <c r="C290" s="75">
        <v>2776</v>
      </c>
      <c r="D290" s="75" t="s">
        <v>1828</v>
      </c>
      <c r="E290" s="116">
        <v>0.72040000000000004</v>
      </c>
      <c r="F290" s="166" t="s">
        <v>2625</v>
      </c>
      <c r="G290" s="3" t="s">
        <v>3309</v>
      </c>
      <c r="H290" t="s">
        <v>2625</v>
      </c>
    </row>
    <row r="291" spans="1:8" hidden="1">
      <c r="A291" s="78" t="s">
        <v>2459</v>
      </c>
      <c r="B291" s="78" t="s">
        <v>2677</v>
      </c>
      <c r="C291" s="75">
        <v>2113</v>
      </c>
      <c r="D291" s="75" t="s">
        <v>1826</v>
      </c>
      <c r="E291" s="116">
        <v>0.64039999999999997</v>
      </c>
      <c r="F291" s="166" t="s">
        <v>2625</v>
      </c>
      <c r="G291" s="3" t="s">
        <v>3309</v>
      </c>
      <c r="H291" t="s">
        <v>2625</v>
      </c>
    </row>
    <row r="292" spans="1:8" hidden="1">
      <c r="A292" s="78" t="s">
        <v>2459</v>
      </c>
      <c r="B292" s="78" t="s">
        <v>2677</v>
      </c>
      <c r="C292" s="75">
        <v>4098</v>
      </c>
      <c r="D292" s="75" t="s">
        <v>1841</v>
      </c>
      <c r="E292" s="116">
        <v>0.36630000000000001</v>
      </c>
      <c r="F292" s="166" t="s">
        <v>2626</v>
      </c>
      <c r="G292" s="3" t="s">
        <v>3309</v>
      </c>
      <c r="H292" t="s">
        <v>2626</v>
      </c>
    </row>
    <row r="293" spans="1:8" hidden="1">
      <c r="A293" s="78" t="s">
        <v>2459</v>
      </c>
      <c r="B293" s="78" t="s">
        <v>2677</v>
      </c>
      <c r="C293" s="75">
        <v>2953</v>
      </c>
      <c r="D293" s="75" t="s">
        <v>1830</v>
      </c>
      <c r="E293" s="116">
        <v>0.6502</v>
      </c>
      <c r="F293" s="166" t="s">
        <v>2625</v>
      </c>
      <c r="G293" s="3" t="s">
        <v>3309</v>
      </c>
      <c r="H293" t="s">
        <v>2625</v>
      </c>
    </row>
    <row r="294" spans="1:8" hidden="1">
      <c r="A294" s="78" t="s">
        <v>2459</v>
      </c>
      <c r="B294" s="78" t="s">
        <v>2677</v>
      </c>
      <c r="C294" s="75">
        <v>5660</v>
      </c>
      <c r="D294" s="75" t="s">
        <v>3157</v>
      </c>
      <c r="E294" s="116">
        <v>0.29299999999999998</v>
      </c>
      <c r="F294" s="166" t="s">
        <v>3020</v>
      </c>
      <c r="G294" s="3" t="s">
        <v>3309</v>
      </c>
      <c r="H294" t="s">
        <v>2626</v>
      </c>
    </row>
    <row r="295" spans="1:8" hidden="1">
      <c r="A295" s="78" t="s">
        <v>2459</v>
      </c>
      <c r="B295" s="78" t="s">
        <v>2677</v>
      </c>
      <c r="C295" s="75">
        <v>5541</v>
      </c>
      <c r="D295" s="75" t="s">
        <v>3038</v>
      </c>
      <c r="E295" s="116">
        <v>0.36059999999999998</v>
      </c>
      <c r="F295" s="166" t="s">
        <v>2626</v>
      </c>
      <c r="G295" s="3" t="s">
        <v>3309</v>
      </c>
      <c r="H295" t="s">
        <v>2626</v>
      </c>
    </row>
    <row r="296" spans="1:8" hidden="1">
      <c r="A296" s="78" t="s">
        <v>2459</v>
      </c>
      <c r="B296" s="78" t="s">
        <v>2677</v>
      </c>
      <c r="C296" s="75">
        <v>5003</v>
      </c>
      <c r="D296" s="75" t="s">
        <v>1844</v>
      </c>
      <c r="E296" s="116">
        <v>0.59670000000000001</v>
      </c>
      <c r="F296" s="166" t="s">
        <v>3020</v>
      </c>
      <c r="G296" s="3" t="s">
        <v>3309</v>
      </c>
      <c r="H296" t="s">
        <v>2625</v>
      </c>
    </row>
    <row r="297" spans="1:8" hidden="1">
      <c r="A297" s="78" t="s">
        <v>2459</v>
      </c>
      <c r="B297" s="78" t="s">
        <v>2677</v>
      </c>
      <c r="C297" s="75">
        <v>5552</v>
      </c>
      <c r="D297" s="75" t="s">
        <v>1275</v>
      </c>
      <c r="E297" s="116">
        <v>0.317</v>
      </c>
      <c r="F297" s="166" t="s">
        <v>3020</v>
      </c>
      <c r="G297" s="3" t="s">
        <v>3309</v>
      </c>
      <c r="H297" t="s">
        <v>2626</v>
      </c>
    </row>
    <row r="298" spans="1:8" hidden="1">
      <c r="A298" s="78" t="s">
        <v>2459</v>
      </c>
      <c r="B298" s="78" t="s">
        <v>2677</v>
      </c>
      <c r="C298" s="75">
        <v>3307</v>
      </c>
      <c r="D298" s="75" t="s">
        <v>1835</v>
      </c>
      <c r="E298" s="116">
        <v>0.48620000000000002</v>
      </c>
      <c r="F298" s="166" t="s">
        <v>2626</v>
      </c>
      <c r="G298" s="3" t="s">
        <v>3309</v>
      </c>
      <c r="H298" t="s">
        <v>2626</v>
      </c>
    </row>
    <row r="299" spans="1:8" hidden="1">
      <c r="A299" s="78" t="s">
        <v>2459</v>
      </c>
      <c r="B299" s="78" t="s">
        <v>2677</v>
      </c>
      <c r="C299" s="75">
        <v>1964</v>
      </c>
      <c r="D299" s="75" t="s">
        <v>1825</v>
      </c>
      <c r="E299" s="116">
        <v>0.27760000000000001</v>
      </c>
      <c r="F299" s="166" t="s">
        <v>3020</v>
      </c>
      <c r="G299" s="3" t="s">
        <v>3309</v>
      </c>
      <c r="H299" t="s">
        <v>2626</v>
      </c>
    </row>
    <row r="300" spans="1:8" hidden="1">
      <c r="A300" s="78" t="s">
        <v>2459</v>
      </c>
      <c r="B300" s="78" t="s">
        <v>2677</v>
      </c>
      <c r="C300" s="75">
        <v>5278</v>
      </c>
      <c r="D300" s="75" t="s">
        <v>2591</v>
      </c>
      <c r="E300" s="116">
        <v>1.3899999999999999E-2</v>
      </c>
      <c r="F300" s="166" t="s">
        <v>3020</v>
      </c>
      <c r="G300" s="3" t="s">
        <v>3309</v>
      </c>
      <c r="H300" t="s">
        <v>2626</v>
      </c>
    </row>
    <row r="301" spans="1:8" hidden="1">
      <c r="A301" s="78" t="s">
        <v>2459</v>
      </c>
      <c r="B301" s="78" t="s">
        <v>2677</v>
      </c>
      <c r="C301" s="75">
        <v>5542</v>
      </c>
      <c r="D301" s="75" t="s">
        <v>3318</v>
      </c>
      <c r="E301" s="116">
        <v>0.26950000000000002</v>
      </c>
      <c r="F301" s="166" t="s">
        <v>3020</v>
      </c>
      <c r="G301" s="3" t="s">
        <v>3309</v>
      </c>
      <c r="H301" t="s">
        <v>2626</v>
      </c>
    </row>
    <row r="302" spans="1:8" hidden="1">
      <c r="A302" s="78" t="s">
        <v>2459</v>
      </c>
      <c r="B302" s="78" t="s">
        <v>2677</v>
      </c>
      <c r="C302" s="75">
        <v>3465</v>
      </c>
      <c r="D302" s="75" t="s">
        <v>1837</v>
      </c>
      <c r="E302" s="116">
        <v>0.31340000000000001</v>
      </c>
      <c r="F302" s="166" t="s">
        <v>3020</v>
      </c>
      <c r="G302" s="3" t="s">
        <v>3309</v>
      </c>
      <c r="H302" t="s">
        <v>2626</v>
      </c>
    </row>
    <row r="303" spans="1:8" hidden="1">
      <c r="A303" s="78" t="s">
        <v>2459</v>
      </c>
      <c r="B303" s="78" t="s">
        <v>2677</v>
      </c>
      <c r="C303" s="75">
        <v>4160</v>
      </c>
      <c r="D303" s="75" t="s">
        <v>690</v>
      </c>
      <c r="E303" s="116">
        <v>0.20050000000000001</v>
      </c>
      <c r="F303" s="166" t="s">
        <v>3020</v>
      </c>
      <c r="G303" s="3" t="s">
        <v>3309</v>
      </c>
      <c r="H303" t="s">
        <v>2626</v>
      </c>
    </row>
    <row r="304" spans="1:8" hidden="1">
      <c r="A304" s="78" t="s">
        <v>2459</v>
      </c>
      <c r="B304" s="78" t="s">
        <v>2677</v>
      </c>
      <c r="C304" s="75">
        <v>3064</v>
      </c>
      <c r="D304" s="75" t="s">
        <v>1831</v>
      </c>
      <c r="E304" s="116">
        <v>0.56899999999999995</v>
      </c>
      <c r="F304" s="166" t="s">
        <v>2626</v>
      </c>
      <c r="G304" s="3" t="s">
        <v>3309</v>
      </c>
      <c r="H304" t="s">
        <v>2625</v>
      </c>
    </row>
    <row r="305" spans="1:8" hidden="1">
      <c r="A305" s="78" t="s">
        <v>2459</v>
      </c>
      <c r="B305" s="78" t="s">
        <v>2677</v>
      </c>
      <c r="C305" s="75">
        <v>3415</v>
      </c>
      <c r="D305" s="75" t="s">
        <v>1836</v>
      </c>
      <c r="E305" s="116">
        <v>0.42530000000000001</v>
      </c>
      <c r="F305" s="166" t="s">
        <v>3020</v>
      </c>
      <c r="G305" s="3" t="s">
        <v>3309</v>
      </c>
      <c r="H305" t="s">
        <v>2626</v>
      </c>
    </row>
    <row r="306" spans="1:8" hidden="1">
      <c r="A306" s="78" t="s">
        <v>2375</v>
      </c>
      <c r="B306" s="78" t="s">
        <v>2678</v>
      </c>
      <c r="C306" s="75">
        <v>2166</v>
      </c>
      <c r="D306" s="75" t="s">
        <v>1160</v>
      </c>
      <c r="E306" s="116">
        <v>0.69550000000000001</v>
      </c>
      <c r="F306" s="166" t="s">
        <v>2625</v>
      </c>
      <c r="G306" s="3" t="s">
        <v>3309</v>
      </c>
      <c r="H306" t="s">
        <v>2625</v>
      </c>
    </row>
    <row r="307" spans="1:8" hidden="1">
      <c r="A307" s="78" t="s">
        <v>2375</v>
      </c>
      <c r="B307" s="78" t="s">
        <v>2678</v>
      </c>
      <c r="C307" s="75">
        <v>3240</v>
      </c>
      <c r="D307" s="75" t="s">
        <v>1165</v>
      </c>
      <c r="E307" s="116">
        <v>0.76400000000000001</v>
      </c>
      <c r="F307" s="166" t="s">
        <v>2625</v>
      </c>
      <c r="G307" s="3" t="s">
        <v>3309</v>
      </c>
      <c r="H307" t="s">
        <v>2625</v>
      </c>
    </row>
    <row r="308" spans="1:8" hidden="1">
      <c r="A308" s="78" t="s">
        <v>2375</v>
      </c>
      <c r="B308" s="78" t="s">
        <v>2678</v>
      </c>
      <c r="C308" s="75">
        <v>2244</v>
      </c>
      <c r="D308" s="75" t="s">
        <v>1161</v>
      </c>
      <c r="E308" s="116">
        <v>0.73009999999999997</v>
      </c>
      <c r="F308" s="166" t="s">
        <v>2625</v>
      </c>
      <c r="G308" s="3" t="s">
        <v>3309</v>
      </c>
      <c r="H308" t="s">
        <v>2625</v>
      </c>
    </row>
    <row r="309" spans="1:8" hidden="1">
      <c r="A309" s="78" t="s">
        <v>2375</v>
      </c>
      <c r="B309" s="78" t="s">
        <v>2678</v>
      </c>
      <c r="C309" s="75">
        <v>2704</v>
      </c>
      <c r="D309" s="75" t="s">
        <v>1163</v>
      </c>
      <c r="E309" s="116">
        <v>0.77449999999999997</v>
      </c>
      <c r="F309" s="166" t="s">
        <v>2625</v>
      </c>
      <c r="G309" s="3" t="s">
        <v>3309</v>
      </c>
      <c r="H309" t="s">
        <v>2625</v>
      </c>
    </row>
    <row r="310" spans="1:8" hidden="1">
      <c r="A310" s="78" t="s">
        <v>2375</v>
      </c>
      <c r="B310" s="78" t="s">
        <v>2678</v>
      </c>
      <c r="C310" s="75">
        <v>5359</v>
      </c>
      <c r="D310" s="75" t="s">
        <v>1166</v>
      </c>
      <c r="E310" s="116">
        <v>0.75800000000000001</v>
      </c>
      <c r="F310" s="166" t="s">
        <v>2625</v>
      </c>
      <c r="G310" s="3" t="s">
        <v>3309</v>
      </c>
      <c r="H310" t="s">
        <v>2625</v>
      </c>
    </row>
    <row r="311" spans="1:8" hidden="1">
      <c r="A311" s="78" t="s">
        <v>2375</v>
      </c>
      <c r="B311" s="78" t="s">
        <v>2678</v>
      </c>
      <c r="C311" s="75">
        <v>3172</v>
      </c>
      <c r="D311" s="75" t="s">
        <v>1164</v>
      </c>
      <c r="E311" s="116">
        <v>0.82130000000000003</v>
      </c>
      <c r="F311" s="166" t="s">
        <v>2625</v>
      </c>
      <c r="G311" s="3" t="s">
        <v>3309</v>
      </c>
      <c r="H311" t="s">
        <v>2625</v>
      </c>
    </row>
    <row r="312" spans="1:8" hidden="1">
      <c r="A312" s="78" t="s">
        <v>2375</v>
      </c>
      <c r="B312" s="78" t="s">
        <v>2678</v>
      </c>
      <c r="C312" s="75">
        <v>2291</v>
      </c>
      <c r="D312" s="75" t="s">
        <v>1162</v>
      </c>
      <c r="E312" s="116">
        <v>0.84830000000000005</v>
      </c>
      <c r="F312" s="166" t="s">
        <v>2625</v>
      </c>
      <c r="G312" s="3" t="s">
        <v>3309</v>
      </c>
      <c r="H312" t="s">
        <v>2625</v>
      </c>
    </row>
    <row r="313" spans="1:8" hidden="1">
      <c r="A313" s="78" t="s">
        <v>2375</v>
      </c>
      <c r="B313" s="75" t="s">
        <v>2678</v>
      </c>
      <c r="C313" s="75">
        <v>2768</v>
      </c>
      <c r="D313" t="s">
        <v>40</v>
      </c>
      <c r="E313" s="116">
        <v>0.78879999999999995</v>
      </c>
      <c r="F313" s="166" t="s">
        <v>2625</v>
      </c>
      <c r="G313" s="3" t="s">
        <v>3309</v>
      </c>
      <c r="H313" t="s">
        <v>2625</v>
      </c>
    </row>
    <row r="314" spans="1:8" hidden="1">
      <c r="A314" s="78" t="s">
        <v>2373</v>
      </c>
      <c r="B314" s="78" t="s">
        <v>2679</v>
      </c>
      <c r="C314" s="75">
        <v>4311</v>
      </c>
      <c r="D314" s="75" t="s">
        <v>1154</v>
      </c>
      <c r="E314" s="116">
        <v>0.48880000000000001</v>
      </c>
      <c r="F314" s="166" t="s">
        <v>2626</v>
      </c>
      <c r="G314" s="3" t="s">
        <v>3309</v>
      </c>
      <c r="H314" t="s">
        <v>2626</v>
      </c>
    </row>
    <row r="315" spans="1:8" hidden="1">
      <c r="A315" s="78" t="s">
        <v>2373</v>
      </c>
      <c r="B315" s="78" t="s">
        <v>2679</v>
      </c>
      <c r="C315" s="75">
        <v>5509</v>
      </c>
      <c r="D315" s="75" t="s">
        <v>2971</v>
      </c>
      <c r="E315" s="116">
        <v>0.46260000000000001</v>
      </c>
      <c r="F315" s="166" t="s">
        <v>2626</v>
      </c>
      <c r="G315" s="3" t="s">
        <v>3309</v>
      </c>
      <c r="H315" t="s">
        <v>2626</v>
      </c>
    </row>
    <row r="316" spans="1:8" hidden="1">
      <c r="A316" s="78" t="s">
        <v>2373</v>
      </c>
      <c r="B316" s="78" t="s">
        <v>2679</v>
      </c>
      <c r="C316" s="75">
        <v>5369</v>
      </c>
      <c r="D316" s="75" t="s">
        <v>1155</v>
      </c>
      <c r="E316" s="116">
        <v>0.79330000000000001</v>
      </c>
      <c r="F316" s="166" t="s">
        <v>2625</v>
      </c>
      <c r="G316" s="3" t="s">
        <v>3309</v>
      </c>
      <c r="H316" t="s">
        <v>2625</v>
      </c>
    </row>
    <row r="317" spans="1:8" hidden="1">
      <c r="A317" s="78" t="s">
        <v>2373</v>
      </c>
      <c r="B317" s="78" t="s">
        <v>2679</v>
      </c>
      <c r="C317" s="75">
        <v>5510</v>
      </c>
      <c r="D317" s="75" t="s">
        <v>2972</v>
      </c>
      <c r="E317" s="116">
        <v>0.51500000000000001</v>
      </c>
      <c r="F317" s="166" t="s">
        <v>2625</v>
      </c>
      <c r="G317" s="3" t="s">
        <v>3309</v>
      </c>
      <c r="H317" t="s">
        <v>2625</v>
      </c>
    </row>
    <row r="318" spans="1:8" hidden="1">
      <c r="A318" s="78" t="s">
        <v>2373</v>
      </c>
      <c r="B318" s="78" t="s">
        <v>2679</v>
      </c>
      <c r="C318" s="75">
        <v>2799</v>
      </c>
      <c r="D318" s="75" t="s">
        <v>1153</v>
      </c>
      <c r="E318" s="116">
        <v>0.45929999999999999</v>
      </c>
      <c r="F318" s="166" t="s">
        <v>3020</v>
      </c>
      <c r="G318" s="3" t="s">
        <v>3309</v>
      </c>
      <c r="H318" t="s">
        <v>2626</v>
      </c>
    </row>
    <row r="319" spans="1:8" hidden="1">
      <c r="A319" s="78" t="s">
        <v>2461</v>
      </c>
      <c r="B319" s="78" t="s">
        <v>2680</v>
      </c>
      <c r="C319" s="75">
        <v>2954</v>
      </c>
      <c r="D319" s="75" t="s">
        <v>1853</v>
      </c>
      <c r="E319" s="116">
        <v>0.50329999999999997</v>
      </c>
      <c r="F319" s="166" t="s">
        <v>2626</v>
      </c>
      <c r="G319" s="3" t="s">
        <v>3309</v>
      </c>
      <c r="H319" t="s">
        <v>2625</v>
      </c>
    </row>
    <row r="320" spans="1:8" hidden="1">
      <c r="A320" s="78" t="s">
        <v>2461</v>
      </c>
      <c r="B320" s="78" t="s">
        <v>2680</v>
      </c>
      <c r="C320" s="75">
        <v>3610</v>
      </c>
      <c r="D320" s="75" t="s">
        <v>1855</v>
      </c>
      <c r="E320" s="116">
        <v>0.44700000000000001</v>
      </c>
      <c r="F320" s="166" t="s">
        <v>3020</v>
      </c>
      <c r="G320" s="3" t="s">
        <v>3309</v>
      </c>
      <c r="H320" t="s">
        <v>2626</v>
      </c>
    </row>
    <row r="321" spans="1:8" hidden="1">
      <c r="A321" s="78" t="s">
        <v>2461</v>
      </c>
      <c r="B321" s="78" t="s">
        <v>2680</v>
      </c>
      <c r="C321" s="75">
        <v>2447</v>
      </c>
      <c r="D321" s="75" t="s">
        <v>1852</v>
      </c>
      <c r="E321" s="116">
        <v>0.51919999999999999</v>
      </c>
      <c r="F321" s="166" t="s">
        <v>2626</v>
      </c>
      <c r="G321" s="3" t="s">
        <v>3309</v>
      </c>
      <c r="H321" t="s">
        <v>2625</v>
      </c>
    </row>
    <row r="322" spans="1:8" hidden="1">
      <c r="A322" s="78" t="s">
        <v>2461</v>
      </c>
      <c r="B322" s="78" t="s">
        <v>2680</v>
      </c>
      <c r="C322" s="75">
        <v>5396</v>
      </c>
      <c r="D322" s="75" t="s">
        <v>1860</v>
      </c>
      <c r="E322" s="116">
        <v>0.55149999999999999</v>
      </c>
      <c r="F322" s="166" t="s">
        <v>3020</v>
      </c>
      <c r="G322" s="3" t="s">
        <v>3309</v>
      </c>
      <c r="H322" t="s">
        <v>2625</v>
      </c>
    </row>
    <row r="323" spans="1:8" hidden="1">
      <c r="A323" s="78" t="s">
        <v>2461</v>
      </c>
      <c r="B323" s="78" t="s">
        <v>2680</v>
      </c>
      <c r="C323" s="75">
        <v>5035</v>
      </c>
      <c r="D323" s="75" t="s">
        <v>1857</v>
      </c>
      <c r="E323" s="116">
        <v>0.49349999999999999</v>
      </c>
      <c r="F323" s="166" t="s">
        <v>3020</v>
      </c>
      <c r="G323" s="3" t="s">
        <v>3309</v>
      </c>
      <c r="H323" t="s">
        <v>2626</v>
      </c>
    </row>
    <row r="324" spans="1:8" hidden="1">
      <c r="A324" s="78" t="s">
        <v>2461</v>
      </c>
      <c r="B324" s="78" t="s">
        <v>2680</v>
      </c>
      <c r="C324" s="75">
        <v>5294</v>
      </c>
      <c r="D324" s="75" t="s">
        <v>1859</v>
      </c>
      <c r="E324" s="116">
        <v>0.43109999999999998</v>
      </c>
      <c r="F324" s="166" t="s">
        <v>2626</v>
      </c>
      <c r="G324" s="3" t="s">
        <v>3309</v>
      </c>
      <c r="H324" t="s">
        <v>2626</v>
      </c>
    </row>
    <row r="325" spans="1:8" hidden="1">
      <c r="A325" s="78" t="s">
        <v>2461</v>
      </c>
      <c r="B325" s="78" t="s">
        <v>2680</v>
      </c>
      <c r="C325" s="75">
        <v>3761</v>
      </c>
      <c r="D325" s="75" t="s">
        <v>1856</v>
      </c>
      <c r="E325" s="116">
        <v>0.51719999999999999</v>
      </c>
      <c r="F325" s="166" t="s">
        <v>2625</v>
      </c>
      <c r="G325" s="3" t="s">
        <v>3309</v>
      </c>
      <c r="H325" t="s">
        <v>2625</v>
      </c>
    </row>
    <row r="326" spans="1:8" hidden="1">
      <c r="A326" s="78" t="s">
        <v>2461</v>
      </c>
      <c r="B326" s="78" t="s">
        <v>2680</v>
      </c>
      <c r="C326" s="75">
        <v>2814</v>
      </c>
      <c r="D326" s="75" t="s">
        <v>842</v>
      </c>
      <c r="E326" s="116">
        <v>0.65569999999999995</v>
      </c>
      <c r="F326" s="166" t="s">
        <v>2625</v>
      </c>
      <c r="G326" s="3" t="s">
        <v>3309</v>
      </c>
      <c r="H326" t="s">
        <v>2625</v>
      </c>
    </row>
    <row r="327" spans="1:8" hidden="1">
      <c r="A327" s="78" t="s">
        <v>2461</v>
      </c>
      <c r="B327" s="78" t="s">
        <v>2680</v>
      </c>
      <c r="C327" s="75">
        <v>1769</v>
      </c>
      <c r="D327" s="75" t="s">
        <v>1851</v>
      </c>
      <c r="E327" s="116">
        <v>0.70120000000000005</v>
      </c>
      <c r="F327" s="166" t="s">
        <v>2625</v>
      </c>
      <c r="G327" s="3" t="s">
        <v>3309</v>
      </c>
      <c r="H327" t="s">
        <v>2625</v>
      </c>
    </row>
    <row r="328" spans="1:8" hidden="1">
      <c r="A328" s="78" t="s">
        <v>2461</v>
      </c>
      <c r="B328" s="78" t="s">
        <v>2680</v>
      </c>
      <c r="C328" s="75">
        <v>5269</v>
      </c>
      <c r="D328" s="75" t="s">
        <v>1858</v>
      </c>
      <c r="E328" s="116">
        <v>0.54039999999999999</v>
      </c>
      <c r="F328" s="166" t="s">
        <v>2625</v>
      </c>
      <c r="G328" s="3" t="s">
        <v>3309</v>
      </c>
      <c r="H328" t="s">
        <v>2625</v>
      </c>
    </row>
    <row r="329" spans="1:8" hidden="1">
      <c r="A329" s="78" t="s">
        <v>2461</v>
      </c>
      <c r="B329" s="78" t="s">
        <v>2680</v>
      </c>
      <c r="C329" s="75">
        <v>5750</v>
      </c>
      <c r="D329" s="75" t="s">
        <v>3257</v>
      </c>
      <c r="E329" s="116">
        <v>0.67349999999999999</v>
      </c>
      <c r="F329" s="166" t="s">
        <v>3020</v>
      </c>
      <c r="G329" s="3" t="s">
        <v>3309</v>
      </c>
      <c r="H329" t="s">
        <v>2625</v>
      </c>
    </row>
    <row r="330" spans="1:8" hidden="1">
      <c r="A330" s="78" t="s">
        <v>2461</v>
      </c>
      <c r="B330" s="78" t="s">
        <v>2680</v>
      </c>
      <c r="C330" s="75">
        <v>3309</v>
      </c>
      <c r="D330" s="75" t="s">
        <v>1854</v>
      </c>
      <c r="E330" s="116">
        <v>0.36159999999999998</v>
      </c>
      <c r="F330" s="166" t="s">
        <v>2626</v>
      </c>
      <c r="G330" s="3" t="s">
        <v>3309</v>
      </c>
      <c r="H330" t="s">
        <v>2626</v>
      </c>
    </row>
    <row r="331" spans="1:8" hidden="1">
      <c r="A331" s="78" t="s">
        <v>2470</v>
      </c>
      <c r="B331" s="78" t="s">
        <v>2681</v>
      </c>
      <c r="C331" s="75">
        <v>5523</v>
      </c>
      <c r="D331" s="75" t="s">
        <v>2973</v>
      </c>
      <c r="E331" s="116">
        <v>0.84319999999999995</v>
      </c>
      <c r="F331" s="166" t="s">
        <v>2625</v>
      </c>
      <c r="G331" s="3" t="s">
        <v>3309</v>
      </c>
      <c r="H331" t="s">
        <v>2625</v>
      </c>
    </row>
    <row r="332" spans="1:8" hidden="1">
      <c r="A332" s="78" t="s">
        <v>2470</v>
      </c>
      <c r="B332" s="78" t="s">
        <v>2681</v>
      </c>
      <c r="C332" s="75">
        <v>2664</v>
      </c>
      <c r="D332" s="75" t="s">
        <v>1901</v>
      </c>
      <c r="E332" s="116">
        <v>0.57720000000000005</v>
      </c>
      <c r="F332" s="166" t="s">
        <v>2625</v>
      </c>
      <c r="G332" s="3" t="s">
        <v>3309</v>
      </c>
      <c r="H332" t="s">
        <v>2625</v>
      </c>
    </row>
    <row r="333" spans="1:8" hidden="1">
      <c r="A333" s="78" t="s">
        <v>2470</v>
      </c>
      <c r="B333" s="78" t="s">
        <v>2681</v>
      </c>
      <c r="C333" s="75">
        <v>2404</v>
      </c>
      <c r="D333" s="75" t="s">
        <v>1900</v>
      </c>
      <c r="E333" s="116">
        <v>0.50249999999999995</v>
      </c>
      <c r="F333" s="166" t="s">
        <v>2625</v>
      </c>
      <c r="G333" s="3" t="s">
        <v>3309</v>
      </c>
      <c r="H333" t="s">
        <v>2625</v>
      </c>
    </row>
    <row r="334" spans="1:8" hidden="1">
      <c r="A334" s="78" t="s">
        <v>2470</v>
      </c>
      <c r="B334" s="78" t="s">
        <v>2681</v>
      </c>
      <c r="C334" s="75">
        <v>1763</v>
      </c>
      <c r="D334" s="75" t="s">
        <v>3039</v>
      </c>
      <c r="E334" s="116">
        <v>0.64059999999999995</v>
      </c>
      <c r="F334" s="166" t="s">
        <v>2625</v>
      </c>
      <c r="G334" s="3" t="s">
        <v>3309</v>
      </c>
      <c r="H334" t="s">
        <v>2625</v>
      </c>
    </row>
    <row r="335" spans="1:8" hidden="1">
      <c r="A335" s="78" t="s">
        <v>2633</v>
      </c>
      <c r="B335" s="78" t="s">
        <v>2634</v>
      </c>
      <c r="C335" s="75">
        <v>5549</v>
      </c>
      <c r="D335" s="75" t="s">
        <v>1304</v>
      </c>
      <c r="E335" s="116">
        <v>0.55220000000000002</v>
      </c>
      <c r="F335" s="166" t="s">
        <v>2625</v>
      </c>
      <c r="G335" s="3" t="s">
        <v>3309</v>
      </c>
      <c r="H335" t="s">
        <v>2625</v>
      </c>
    </row>
    <row r="336" spans="1:8" hidden="1">
      <c r="A336" s="78" t="s">
        <v>2317</v>
      </c>
      <c r="B336" s="78" t="s">
        <v>2682</v>
      </c>
      <c r="C336" s="75">
        <v>4552</v>
      </c>
      <c r="D336" s="75" t="s">
        <v>539</v>
      </c>
      <c r="E336" s="116">
        <v>0.56030000000000002</v>
      </c>
      <c r="F336" s="166" t="s">
        <v>2625</v>
      </c>
      <c r="G336" s="3" t="s">
        <v>3309</v>
      </c>
      <c r="H336" t="s">
        <v>2625</v>
      </c>
    </row>
    <row r="337" spans="1:8" hidden="1">
      <c r="A337" s="78" t="s">
        <v>2317</v>
      </c>
      <c r="B337" s="78" t="s">
        <v>2682</v>
      </c>
      <c r="C337" s="75">
        <v>2697</v>
      </c>
      <c r="D337" s="75" t="s">
        <v>538</v>
      </c>
      <c r="E337" s="116">
        <v>0.60219999999999996</v>
      </c>
      <c r="F337" s="166" t="s">
        <v>2625</v>
      </c>
      <c r="G337" s="3" t="s">
        <v>3309</v>
      </c>
      <c r="H337" t="s">
        <v>2625</v>
      </c>
    </row>
    <row r="338" spans="1:8" hidden="1">
      <c r="A338" s="78" t="s">
        <v>2317</v>
      </c>
      <c r="B338" s="78" t="s">
        <v>2682</v>
      </c>
      <c r="C338" s="75">
        <v>3275</v>
      </c>
      <c r="D338" s="75" t="s">
        <v>3040</v>
      </c>
      <c r="E338" s="116">
        <v>0.49769999999999998</v>
      </c>
      <c r="F338" s="166" t="s">
        <v>2626</v>
      </c>
      <c r="G338" s="3" t="s">
        <v>3309</v>
      </c>
      <c r="H338" t="s">
        <v>2626</v>
      </c>
    </row>
    <row r="339" spans="1:8" hidden="1">
      <c r="A339" s="78" t="s">
        <v>2317</v>
      </c>
      <c r="B339" s="78" t="s">
        <v>2682</v>
      </c>
      <c r="C339" s="75">
        <v>1724</v>
      </c>
      <c r="D339" s="75" t="s">
        <v>537</v>
      </c>
      <c r="E339" s="116">
        <v>0.56820000000000004</v>
      </c>
      <c r="F339" s="166" t="s">
        <v>3020</v>
      </c>
      <c r="G339" s="3" t="s">
        <v>3309</v>
      </c>
      <c r="H339" t="s">
        <v>2625</v>
      </c>
    </row>
    <row r="340" spans="1:8" hidden="1">
      <c r="A340" s="78" t="s">
        <v>2234</v>
      </c>
      <c r="B340" s="78" t="s">
        <v>2683</v>
      </c>
      <c r="C340" s="75">
        <v>2299</v>
      </c>
      <c r="D340" s="75" t="s">
        <v>22</v>
      </c>
      <c r="E340" s="116">
        <v>0.45889999999999997</v>
      </c>
      <c r="F340" s="166" t="s">
        <v>2626</v>
      </c>
      <c r="G340" s="3" t="s">
        <v>3309</v>
      </c>
      <c r="H340" t="s">
        <v>2626</v>
      </c>
    </row>
    <row r="341" spans="1:8" hidden="1">
      <c r="A341" s="78" t="s">
        <v>2234</v>
      </c>
      <c r="B341" s="78" t="s">
        <v>2683</v>
      </c>
      <c r="C341" s="75">
        <v>5644</v>
      </c>
      <c r="D341" s="75" t="s">
        <v>3319</v>
      </c>
      <c r="E341" s="116">
        <v>0.48530000000000001</v>
      </c>
      <c r="F341" s="166" t="s">
        <v>3020</v>
      </c>
      <c r="G341" s="3" t="s">
        <v>3309</v>
      </c>
      <c r="H341" t="s">
        <v>2626</v>
      </c>
    </row>
    <row r="342" spans="1:8" hidden="1">
      <c r="A342" s="78" t="s">
        <v>2234</v>
      </c>
      <c r="B342" s="78" t="s">
        <v>2683</v>
      </c>
      <c r="C342" s="75">
        <v>1617</v>
      </c>
      <c r="D342" s="75" t="s">
        <v>21</v>
      </c>
      <c r="E342" s="116">
        <v>0.76129999999999998</v>
      </c>
      <c r="F342" s="166" t="s">
        <v>3020</v>
      </c>
      <c r="G342" s="3" t="s">
        <v>3309</v>
      </c>
      <c r="H342" t="s">
        <v>2625</v>
      </c>
    </row>
    <row r="343" spans="1:8" hidden="1">
      <c r="A343" s="78" t="s">
        <v>2234</v>
      </c>
      <c r="B343" s="78" t="s">
        <v>2683</v>
      </c>
      <c r="C343" s="75">
        <v>5413</v>
      </c>
      <c r="D343" s="75" t="s">
        <v>29</v>
      </c>
      <c r="E343" s="116">
        <v>0.5</v>
      </c>
      <c r="F343" s="166" t="s">
        <v>2626</v>
      </c>
      <c r="G343" s="3" t="s">
        <v>3309</v>
      </c>
      <c r="H343" t="s">
        <v>2625</v>
      </c>
    </row>
    <row r="344" spans="1:8" hidden="1">
      <c r="A344" s="78" t="s">
        <v>2234</v>
      </c>
      <c r="B344" s="78" t="s">
        <v>2683</v>
      </c>
      <c r="C344" s="75">
        <v>2962</v>
      </c>
      <c r="D344" s="75" t="s">
        <v>25</v>
      </c>
      <c r="E344" s="116">
        <v>0.79200000000000004</v>
      </c>
      <c r="F344" s="166" t="s">
        <v>2625</v>
      </c>
      <c r="G344" s="3" t="s">
        <v>3309</v>
      </c>
      <c r="H344" t="s">
        <v>2625</v>
      </c>
    </row>
    <row r="345" spans="1:8" hidden="1">
      <c r="A345" s="78" t="s">
        <v>2234</v>
      </c>
      <c r="B345" s="78" t="s">
        <v>2683</v>
      </c>
      <c r="C345" s="75">
        <v>4384</v>
      </c>
      <c r="D345" s="75" t="s">
        <v>28</v>
      </c>
      <c r="E345" s="116">
        <v>0.34010000000000001</v>
      </c>
      <c r="F345" s="166" t="s">
        <v>2626</v>
      </c>
      <c r="G345" s="3" t="s">
        <v>3309</v>
      </c>
      <c r="H345" t="s">
        <v>2626</v>
      </c>
    </row>
    <row r="346" spans="1:8" hidden="1">
      <c r="A346" s="78" t="s">
        <v>2234</v>
      </c>
      <c r="B346" s="78" t="s">
        <v>2683</v>
      </c>
      <c r="C346" s="75">
        <v>3266</v>
      </c>
      <c r="D346" s="75" t="s">
        <v>26</v>
      </c>
      <c r="E346" s="116">
        <v>0.63380000000000003</v>
      </c>
      <c r="F346" s="166" t="s">
        <v>2625</v>
      </c>
      <c r="G346" s="3" t="s">
        <v>3309</v>
      </c>
      <c r="H346" t="s">
        <v>2625</v>
      </c>
    </row>
    <row r="347" spans="1:8" hidden="1">
      <c r="A347" s="78" t="s">
        <v>2234</v>
      </c>
      <c r="B347" s="78" t="s">
        <v>2683</v>
      </c>
      <c r="C347" s="75">
        <v>2501</v>
      </c>
      <c r="D347" s="75" t="s">
        <v>23</v>
      </c>
      <c r="E347" s="116">
        <v>0.56210000000000004</v>
      </c>
      <c r="F347" s="166" t="s">
        <v>2625</v>
      </c>
      <c r="G347" s="3" t="s">
        <v>3309</v>
      </c>
      <c r="H347" t="s">
        <v>2625</v>
      </c>
    </row>
    <row r="348" spans="1:8" hidden="1">
      <c r="A348" s="78" t="s">
        <v>2234</v>
      </c>
      <c r="B348" s="78" t="s">
        <v>2683</v>
      </c>
      <c r="C348" s="75">
        <v>2823</v>
      </c>
      <c r="D348" s="75" t="s">
        <v>24</v>
      </c>
      <c r="E348" s="116">
        <v>0.54879999999999995</v>
      </c>
      <c r="F348" s="166" t="s">
        <v>2625</v>
      </c>
      <c r="G348" s="3" t="s">
        <v>3309</v>
      </c>
      <c r="H348" t="s">
        <v>2625</v>
      </c>
    </row>
    <row r="349" spans="1:8" hidden="1">
      <c r="A349" s="78" t="s">
        <v>2234</v>
      </c>
      <c r="B349" s="78" t="s">
        <v>2683</v>
      </c>
      <c r="C349" s="75">
        <v>3616</v>
      </c>
      <c r="D349" s="75" t="s">
        <v>27</v>
      </c>
      <c r="E349" s="116">
        <v>0.28060000000000002</v>
      </c>
      <c r="F349" s="166" t="s">
        <v>3020</v>
      </c>
      <c r="G349" s="3" t="s">
        <v>3309</v>
      </c>
      <c r="H349" t="s">
        <v>2626</v>
      </c>
    </row>
    <row r="350" spans="1:8" hidden="1">
      <c r="A350" s="78" t="s">
        <v>2352</v>
      </c>
      <c r="B350" s="78" t="s">
        <v>2684</v>
      </c>
      <c r="C350" s="75">
        <v>2328</v>
      </c>
      <c r="D350" s="75" t="s">
        <v>1088</v>
      </c>
      <c r="E350" s="116">
        <v>0.31859999999999999</v>
      </c>
      <c r="F350" s="166" t="s">
        <v>3020</v>
      </c>
      <c r="G350" s="3" t="s">
        <v>3309</v>
      </c>
      <c r="H350" t="s">
        <v>2626</v>
      </c>
    </row>
    <row r="351" spans="1:8" hidden="1">
      <c r="A351" s="78" t="s">
        <v>2352</v>
      </c>
      <c r="B351" s="78" t="s">
        <v>2684</v>
      </c>
      <c r="C351" s="75">
        <v>2329</v>
      </c>
      <c r="D351" s="75" t="s">
        <v>1089</v>
      </c>
      <c r="E351" s="116">
        <v>0.3478</v>
      </c>
      <c r="F351" s="166" t="s">
        <v>3020</v>
      </c>
      <c r="G351" s="3" t="s">
        <v>3309</v>
      </c>
      <c r="H351" t="s">
        <v>2626</v>
      </c>
    </row>
    <row r="352" spans="1:8" hidden="1">
      <c r="A352" s="78" t="s">
        <v>2352</v>
      </c>
      <c r="B352" s="78" t="s">
        <v>2684</v>
      </c>
      <c r="C352" s="75">
        <v>1987</v>
      </c>
      <c r="D352" s="75" t="s">
        <v>1087</v>
      </c>
      <c r="E352" s="116">
        <v>0.63549999999999995</v>
      </c>
      <c r="F352" s="166" t="s">
        <v>3020</v>
      </c>
      <c r="G352" s="3" t="s">
        <v>3309</v>
      </c>
      <c r="H352" t="s">
        <v>2625</v>
      </c>
    </row>
    <row r="353" spans="1:8" hidden="1">
      <c r="A353" s="78" t="s">
        <v>2352</v>
      </c>
      <c r="B353" s="78" t="s">
        <v>2684</v>
      </c>
      <c r="C353" s="75">
        <v>2570</v>
      </c>
      <c r="D353" s="75" t="s">
        <v>1090</v>
      </c>
      <c r="E353" s="116">
        <v>0.39600000000000002</v>
      </c>
      <c r="F353" s="166" t="s">
        <v>3020</v>
      </c>
      <c r="G353" s="3" t="s">
        <v>3309</v>
      </c>
      <c r="H353" t="s">
        <v>2626</v>
      </c>
    </row>
    <row r="354" spans="1:8" hidden="1">
      <c r="A354" s="78" t="s">
        <v>2416</v>
      </c>
      <c r="B354" s="78" t="s">
        <v>2685</v>
      </c>
      <c r="C354" s="75">
        <v>1825</v>
      </c>
      <c r="D354" s="75" t="s">
        <v>1404</v>
      </c>
      <c r="E354" s="116">
        <v>0.66239999999999999</v>
      </c>
      <c r="F354" s="166" t="s">
        <v>3020</v>
      </c>
      <c r="G354" s="3" t="s">
        <v>3309</v>
      </c>
      <c r="H354" t="s">
        <v>2625</v>
      </c>
    </row>
    <row r="355" spans="1:8" hidden="1">
      <c r="A355" s="78" t="s">
        <v>2416</v>
      </c>
      <c r="B355" s="78" t="s">
        <v>2685</v>
      </c>
      <c r="C355" s="75">
        <v>3454</v>
      </c>
      <c r="D355" s="75" t="s">
        <v>1416</v>
      </c>
      <c r="E355" s="116">
        <v>0.42049999999999998</v>
      </c>
      <c r="F355" s="166" t="s">
        <v>2626</v>
      </c>
      <c r="G355" s="3" t="s">
        <v>3309</v>
      </c>
      <c r="H355" t="s">
        <v>2626</v>
      </c>
    </row>
    <row r="356" spans="1:8" hidden="1">
      <c r="A356" s="78" t="s">
        <v>2416</v>
      </c>
      <c r="B356" s="78" t="s">
        <v>2685</v>
      </c>
      <c r="C356" s="75">
        <v>3457</v>
      </c>
      <c r="D356" s="75" t="s">
        <v>1419</v>
      </c>
      <c r="E356" s="116">
        <v>0.43030000000000002</v>
      </c>
      <c r="F356" s="166" t="s">
        <v>2626</v>
      </c>
      <c r="G356" s="3" t="s">
        <v>3309</v>
      </c>
      <c r="H356" t="s">
        <v>2626</v>
      </c>
    </row>
    <row r="357" spans="1:8" hidden="1">
      <c r="A357" s="78" t="s">
        <v>2416</v>
      </c>
      <c r="B357" s="78" t="s">
        <v>2685</v>
      </c>
      <c r="C357" s="75">
        <v>5386</v>
      </c>
      <c r="D357" s="75" t="s">
        <v>3222</v>
      </c>
      <c r="E357" s="116">
        <v>0.5</v>
      </c>
      <c r="F357" s="166" t="s">
        <v>2626</v>
      </c>
      <c r="G357" s="3" t="s">
        <v>3309</v>
      </c>
      <c r="H357" t="s">
        <v>2625</v>
      </c>
    </row>
    <row r="358" spans="1:8" hidden="1">
      <c r="A358" t="s">
        <v>2416</v>
      </c>
      <c r="B358" t="s">
        <v>2685</v>
      </c>
      <c r="C358" s="75">
        <v>2425</v>
      </c>
      <c r="D358" t="s">
        <v>1407</v>
      </c>
      <c r="E358" s="116">
        <v>0.78779999999999994</v>
      </c>
      <c r="F358" s="166" t="s">
        <v>2625</v>
      </c>
      <c r="G358" s="3" t="s">
        <v>3309</v>
      </c>
      <c r="H358" t="s">
        <v>2625</v>
      </c>
    </row>
    <row r="359" spans="1:8" hidden="1">
      <c r="A359" s="78" t="s">
        <v>2416</v>
      </c>
      <c r="B359" s="78" t="s">
        <v>2685</v>
      </c>
      <c r="C359" s="75">
        <v>5411</v>
      </c>
      <c r="D359" s="75" t="s">
        <v>1427</v>
      </c>
      <c r="E359" s="116">
        <v>0.82030000000000003</v>
      </c>
      <c r="F359" s="166" t="s">
        <v>2625</v>
      </c>
      <c r="G359" s="3" t="s">
        <v>3309</v>
      </c>
      <c r="H359" t="s">
        <v>2625</v>
      </c>
    </row>
    <row r="360" spans="1:8" hidden="1">
      <c r="A360" s="78" t="s">
        <v>2416</v>
      </c>
      <c r="B360" s="78" t="s">
        <v>2685</v>
      </c>
      <c r="C360" s="75">
        <v>2943</v>
      </c>
      <c r="D360" s="75" t="s">
        <v>1410</v>
      </c>
      <c r="E360" s="116">
        <v>0.77800000000000002</v>
      </c>
      <c r="F360" s="166" t="s">
        <v>2625</v>
      </c>
      <c r="G360" s="3" t="s">
        <v>3309</v>
      </c>
      <c r="H360" t="s">
        <v>2625</v>
      </c>
    </row>
    <row r="361" spans="1:8" hidden="1">
      <c r="A361" s="78" t="s">
        <v>2416</v>
      </c>
      <c r="B361" s="78" t="s">
        <v>2685</v>
      </c>
      <c r="C361" s="75">
        <v>3455</v>
      </c>
      <c r="D361" s="75" t="s">
        <v>1417</v>
      </c>
      <c r="E361" s="116">
        <v>0.7329</v>
      </c>
      <c r="F361" s="166" t="s">
        <v>2625</v>
      </c>
      <c r="G361" s="3" t="s">
        <v>3309</v>
      </c>
      <c r="H361" t="s">
        <v>2625</v>
      </c>
    </row>
    <row r="362" spans="1:8" hidden="1">
      <c r="A362" s="78" t="s">
        <v>2416</v>
      </c>
      <c r="B362" s="78" t="s">
        <v>2685</v>
      </c>
      <c r="C362" s="75">
        <v>4396</v>
      </c>
      <c r="D362" s="75" t="s">
        <v>1195</v>
      </c>
      <c r="E362" s="116">
        <v>0.52839999999999998</v>
      </c>
      <c r="F362" s="166" t="s">
        <v>2626</v>
      </c>
      <c r="G362" s="3" t="s">
        <v>3309</v>
      </c>
      <c r="H362" t="s">
        <v>2625</v>
      </c>
    </row>
    <row r="363" spans="1:8" hidden="1">
      <c r="A363" s="78" t="s">
        <v>2416</v>
      </c>
      <c r="B363" s="78" t="s">
        <v>2685</v>
      </c>
      <c r="C363" s="75">
        <v>5387</v>
      </c>
      <c r="D363" s="75" t="s">
        <v>1426</v>
      </c>
      <c r="E363" s="116">
        <v>0.85809999999999997</v>
      </c>
      <c r="F363" s="166" t="s">
        <v>2625</v>
      </c>
      <c r="G363" s="3" t="s">
        <v>3309</v>
      </c>
      <c r="H363" t="s">
        <v>2625</v>
      </c>
    </row>
    <row r="364" spans="1:8" hidden="1">
      <c r="A364" s="78" t="s">
        <v>2416</v>
      </c>
      <c r="B364" s="78" t="s">
        <v>2685</v>
      </c>
      <c r="C364" s="75">
        <v>5751</v>
      </c>
      <c r="D364" s="75" t="s">
        <v>3258</v>
      </c>
      <c r="E364" s="116">
        <v>0.69610000000000005</v>
      </c>
      <c r="F364" s="166" t="s">
        <v>3020</v>
      </c>
      <c r="G364" s="3" t="s">
        <v>3309</v>
      </c>
      <c r="H364" t="s">
        <v>2625</v>
      </c>
    </row>
    <row r="365" spans="1:8" hidden="1">
      <c r="A365" s="78" t="s">
        <v>2416</v>
      </c>
      <c r="B365" s="78" t="s">
        <v>2685</v>
      </c>
      <c r="C365" s="75">
        <v>5027</v>
      </c>
      <c r="D365" s="75" t="s">
        <v>1422</v>
      </c>
      <c r="E365" s="116">
        <v>0.62590000000000001</v>
      </c>
      <c r="F365" s="166" t="s">
        <v>2625</v>
      </c>
      <c r="G365" s="3" t="s">
        <v>3309</v>
      </c>
      <c r="H365" t="s">
        <v>2625</v>
      </c>
    </row>
    <row r="366" spans="1:8" hidden="1">
      <c r="A366" s="78" t="s">
        <v>2416</v>
      </c>
      <c r="B366" s="78" t="s">
        <v>2685</v>
      </c>
      <c r="C366" s="75">
        <v>3298</v>
      </c>
      <c r="D366" s="75" t="s">
        <v>1414</v>
      </c>
      <c r="E366" s="116">
        <v>0.60209999999999997</v>
      </c>
      <c r="F366" s="166" t="s">
        <v>2625</v>
      </c>
      <c r="G366" s="3" t="s">
        <v>3309</v>
      </c>
      <c r="H366" t="s">
        <v>2625</v>
      </c>
    </row>
    <row r="367" spans="1:8" hidden="1">
      <c r="A367" s="78" t="s">
        <v>2416</v>
      </c>
      <c r="B367" s="78" t="s">
        <v>2685</v>
      </c>
      <c r="C367" s="75">
        <v>3248</v>
      </c>
      <c r="D367" s="75" t="s">
        <v>1412</v>
      </c>
      <c r="E367" s="116">
        <v>0.73870000000000002</v>
      </c>
      <c r="F367" s="166" t="s">
        <v>2625</v>
      </c>
      <c r="G367" s="3" t="s">
        <v>3309</v>
      </c>
      <c r="H367" t="s">
        <v>2625</v>
      </c>
    </row>
    <row r="368" spans="1:8" hidden="1">
      <c r="A368" s="78" t="s">
        <v>2416</v>
      </c>
      <c r="B368" s="78" t="s">
        <v>2685</v>
      </c>
      <c r="C368" s="75">
        <v>3117</v>
      </c>
      <c r="D368" s="75" t="s">
        <v>1411</v>
      </c>
      <c r="E368" s="116">
        <v>0.42859999999999998</v>
      </c>
      <c r="F368" s="166" t="s">
        <v>2626</v>
      </c>
      <c r="G368" s="3" t="s">
        <v>3309</v>
      </c>
      <c r="H368" t="s">
        <v>2626</v>
      </c>
    </row>
    <row r="369" spans="1:8" hidden="1">
      <c r="A369" s="78" t="s">
        <v>2416</v>
      </c>
      <c r="B369" s="78" t="s">
        <v>2685</v>
      </c>
      <c r="C369" s="75">
        <v>3351</v>
      </c>
      <c r="D369" s="75" t="s">
        <v>1415</v>
      </c>
      <c r="E369" s="116">
        <v>0.6522</v>
      </c>
      <c r="F369" s="166" t="s">
        <v>2625</v>
      </c>
      <c r="G369" s="3" t="s">
        <v>3309</v>
      </c>
      <c r="H369" t="s">
        <v>2625</v>
      </c>
    </row>
    <row r="370" spans="1:8" hidden="1">
      <c r="A370" s="78" t="s">
        <v>2416</v>
      </c>
      <c r="B370" s="78" t="s">
        <v>2685</v>
      </c>
      <c r="C370" s="75">
        <v>3456</v>
      </c>
      <c r="D370" s="75" t="s">
        <v>1418</v>
      </c>
      <c r="E370" s="116">
        <v>0.51590000000000003</v>
      </c>
      <c r="F370" s="166" t="s">
        <v>2626</v>
      </c>
      <c r="G370" s="3" t="s">
        <v>3309</v>
      </c>
      <c r="H370" t="s">
        <v>2625</v>
      </c>
    </row>
    <row r="371" spans="1:8" hidden="1">
      <c r="A371" s="78" t="s">
        <v>2416</v>
      </c>
      <c r="B371" s="78" t="s">
        <v>2685</v>
      </c>
      <c r="C371" s="75">
        <v>2652</v>
      </c>
      <c r="D371" s="75" t="s">
        <v>1409</v>
      </c>
      <c r="E371" s="116">
        <v>0.80620000000000003</v>
      </c>
      <c r="F371" s="166" t="s">
        <v>2625</v>
      </c>
      <c r="G371" s="3" t="s">
        <v>3309</v>
      </c>
      <c r="H371" t="s">
        <v>2625</v>
      </c>
    </row>
    <row r="372" spans="1:8" hidden="1">
      <c r="A372" s="78" t="s">
        <v>2416</v>
      </c>
      <c r="B372" s="78" t="s">
        <v>2685</v>
      </c>
      <c r="C372" s="75">
        <v>3602</v>
      </c>
      <c r="D372" s="75" t="s">
        <v>1420</v>
      </c>
      <c r="E372" s="116">
        <v>0.8327</v>
      </c>
      <c r="F372" s="166" t="s">
        <v>2625</v>
      </c>
      <c r="G372" s="3" t="s">
        <v>3309</v>
      </c>
      <c r="H372" t="s">
        <v>2625</v>
      </c>
    </row>
    <row r="373" spans="1:8" hidden="1">
      <c r="A373" s="78" t="s">
        <v>2416</v>
      </c>
      <c r="B373" s="78" t="s">
        <v>2685</v>
      </c>
      <c r="C373" s="75">
        <v>5364</v>
      </c>
      <c r="D373" s="75" t="s">
        <v>1424</v>
      </c>
      <c r="E373" s="116">
        <v>0.33560000000000001</v>
      </c>
      <c r="F373" s="166" t="s">
        <v>2626</v>
      </c>
      <c r="G373" s="3" t="s">
        <v>3309</v>
      </c>
      <c r="H373" t="s">
        <v>2626</v>
      </c>
    </row>
    <row r="374" spans="1:8" hidden="1">
      <c r="A374" s="78" t="s">
        <v>2416</v>
      </c>
      <c r="B374" s="78" t="s">
        <v>2685</v>
      </c>
      <c r="C374" s="75">
        <v>3763</v>
      </c>
      <c r="D374" s="75" t="s">
        <v>1421</v>
      </c>
      <c r="E374" s="116">
        <v>0.55579999999999996</v>
      </c>
      <c r="F374" s="166" t="s">
        <v>2626</v>
      </c>
      <c r="G374" s="3" t="s">
        <v>3309</v>
      </c>
      <c r="H374" t="s">
        <v>2625</v>
      </c>
    </row>
    <row r="375" spans="1:8" hidden="1">
      <c r="A375" s="78" t="s">
        <v>2416</v>
      </c>
      <c r="B375" s="78" t="s">
        <v>2685</v>
      </c>
      <c r="C375" s="75">
        <v>2189</v>
      </c>
      <c r="D375" s="75" t="s">
        <v>1406</v>
      </c>
      <c r="E375" s="116">
        <v>0.85540000000000005</v>
      </c>
      <c r="F375" s="166" t="s">
        <v>2625</v>
      </c>
      <c r="G375" s="3" t="s">
        <v>3309</v>
      </c>
      <c r="H375" t="s">
        <v>2625</v>
      </c>
    </row>
    <row r="376" spans="1:8" hidden="1">
      <c r="A376" s="78" t="s">
        <v>2416</v>
      </c>
      <c r="B376" s="78" t="s">
        <v>2685</v>
      </c>
      <c r="C376" s="75">
        <v>5365</v>
      </c>
      <c r="D376" s="75" t="s">
        <v>1425</v>
      </c>
      <c r="E376" s="116">
        <v>0.44590000000000002</v>
      </c>
      <c r="F376" s="166" t="s">
        <v>2626</v>
      </c>
      <c r="G376" s="3" t="s">
        <v>3309</v>
      </c>
      <c r="H376" t="s">
        <v>2626</v>
      </c>
    </row>
    <row r="377" spans="1:8" hidden="1">
      <c r="A377" s="78" t="s">
        <v>2416</v>
      </c>
      <c r="B377" s="78" t="s">
        <v>2685</v>
      </c>
      <c r="C377" s="75">
        <v>1880</v>
      </c>
      <c r="D377" s="75" t="s">
        <v>2686</v>
      </c>
      <c r="E377" s="116">
        <v>0.8</v>
      </c>
      <c r="F377" s="166" t="s">
        <v>3020</v>
      </c>
      <c r="G377" s="3" t="s">
        <v>3309</v>
      </c>
      <c r="H377" t="s">
        <v>2625</v>
      </c>
    </row>
    <row r="378" spans="1:8" hidden="1">
      <c r="A378" s="78" t="s">
        <v>2416</v>
      </c>
      <c r="B378" s="78" t="s">
        <v>2685</v>
      </c>
      <c r="C378" s="75">
        <v>3500</v>
      </c>
      <c r="D378" s="75" t="s">
        <v>3042</v>
      </c>
      <c r="E378" s="116">
        <v>0.60229999999999995</v>
      </c>
      <c r="F378" s="166" t="s">
        <v>2625</v>
      </c>
      <c r="G378" s="3" t="s">
        <v>3309</v>
      </c>
      <c r="H378" t="s">
        <v>2625</v>
      </c>
    </row>
    <row r="379" spans="1:8" hidden="1">
      <c r="A379" s="78" t="s">
        <v>2416</v>
      </c>
      <c r="B379" s="78" t="s">
        <v>2685</v>
      </c>
      <c r="C379" s="75">
        <v>2651</v>
      </c>
      <c r="D379" s="75" t="s">
        <v>1408</v>
      </c>
      <c r="E379" s="116">
        <v>0.84740000000000004</v>
      </c>
      <c r="F379" s="166" t="s">
        <v>2625</v>
      </c>
      <c r="G379" s="3" t="s">
        <v>3309</v>
      </c>
      <c r="H379" t="s">
        <v>2625</v>
      </c>
    </row>
    <row r="380" spans="1:8" hidden="1">
      <c r="A380" s="78" t="s">
        <v>2416</v>
      </c>
      <c r="B380" s="78" t="s">
        <v>2685</v>
      </c>
      <c r="C380" s="75">
        <v>5297</v>
      </c>
      <c r="D380" s="75" t="s">
        <v>1423</v>
      </c>
      <c r="E380" s="116">
        <v>0.59060000000000001</v>
      </c>
      <c r="F380" s="166" t="s">
        <v>3020</v>
      </c>
      <c r="G380" s="3" t="s">
        <v>3309</v>
      </c>
      <c r="H380" t="s">
        <v>2625</v>
      </c>
    </row>
    <row r="381" spans="1:8" hidden="1">
      <c r="A381" s="78" t="s">
        <v>2416</v>
      </c>
      <c r="B381" s="78" t="s">
        <v>2685</v>
      </c>
      <c r="C381" s="75">
        <v>3249</v>
      </c>
      <c r="D381" s="75" t="s">
        <v>1413</v>
      </c>
      <c r="E381" s="116">
        <v>0.84009999999999996</v>
      </c>
      <c r="F381" s="166" t="s">
        <v>2625</v>
      </c>
      <c r="G381" s="3" t="s">
        <v>3309</v>
      </c>
      <c r="H381" t="s">
        <v>2625</v>
      </c>
    </row>
    <row r="382" spans="1:8" hidden="1">
      <c r="A382" s="78" t="s">
        <v>2509</v>
      </c>
      <c r="B382" s="78" t="s">
        <v>2687</v>
      </c>
      <c r="C382" s="75">
        <v>3366</v>
      </c>
      <c r="D382" s="75" t="s">
        <v>2115</v>
      </c>
      <c r="E382" s="116">
        <v>0.29980000000000001</v>
      </c>
      <c r="F382" s="166" t="s">
        <v>3020</v>
      </c>
      <c r="G382" s="3" t="s">
        <v>3309</v>
      </c>
      <c r="H382" t="s">
        <v>2626</v>
      </c>
    </row>
    <row r="383" spans="1:8" hidden="1">
      <c r="A383" s="78" t="s">
        <v>2509</v>
      </c>
      <c r="B383" s="78" t="s">
        <v>2687</v>
      </c>
      <c r="C383" s="75">
        <v>2894</v>
      </c>
      <c r="D383" s="75" t="s">
        <v>2114</v>
      </c>
      <c r="E383" s="116">
        <v>0.35410000000000003</v>
      </c>
      <c r="F383" s="166" t="s">
        <v>3020</v>
      </c>
      <c r="G383" s="3" t="s">
        <v>3309</v>
      </c>
      <c r="H383" t="s">
        <v>2626</v>
      </c>
    </row>
    <row r="384" spans="1:8" hidden="1">
      <c r="A384" s="78" t="s">
        <v>2492</v>
      </c>
      <c r="B384" s="78" t="s">
        <v>2688</v>
      </c>
      <c r="C384" s="75">
        <v>5362</v>
      </c>
      <c r="D384" s="75" t="s">
        <v>2025</v>
      </c>
      <c r="E384" s="116">
        <v>0.52229999999999999</v>
      </c>
      <c r="F384" s="166" t="s">
        <v>2625</v>
      </c>
      <c r="G384" s="3" t="s">
        <v>3309</v>
      </c>
      <c r="H384" t="s">
        <v>2625</v>
      </c>
    </row>
    <row r="385" spans="1:8" hidden="1">
      <c r="A385" s="78" t="s">
        <v>2492</v>
      </c>
      <c r="B385" s="78" t="s">
        <v>2688</v>
      </c>
      <c r="C385" s="75">
        <v>5575</v>
      </c>
      <c r="D385" s="75" t="s">
        <v>3012</v>
      </c>
      <c r="E385" s="116">
        <v>0.56559999999999999</v>
      </c>
      <c r="F385" s="166" t="s">
        <v>3020</v>
      </c>
      <c r="G385" s="3" t="s">
        <v>3309</v>
      </c>
      <c r="H385" t="s">
        <v>2625</v>
      </c>
    </row>
    <row r="386" spans="1:8" hidden="1">
      <c r="A386" s="78" t="s">
        <v>2492</v>
      </c>
      <c r="B386" s="78" t="s">
        <v>2688</v>
      </c>
      <c r="C386" s="75">
        <v>2114</v>
      </c>
      <c r="D386" s="75" t="s">
        <v>2023</v>
      </c>
      <c r="E386" s="116">
        <v>0.52580000000000005</v>
      </c>
      <c r="F386" s="166" t="s">
        <v>2625</v>
      </c>
      <c r="G386" s="3" t="s">
        <v>3309</v>
      </c>
      <c r="H386" t="s">
        <v>2625</v>
      </c>
    </row>
    <row r="387" spans="1:8" hidden="1">
      <c r="A387" s="78" t="s">
        <v>2492</v>
      </c>
      <c r="B387" s="78" t="s">
        <v>2688</v>
      </c>
      <c r="C387" s="75">
        <v>3541</v>
      </c>
      <c r="D387" s="75" t="s">
        <v>2024</v>
      </c>
      <c r="E387" s="116">
        <v>0.53549999999999998</v>
      </c>
      <c r="F387" s="166" t="s">
        <v>2625</v>
      </c>
      <c r="G387" s="3" t="s">
        <v>3309</v>
      </c>
      <c r="H387" t="s">
        <v>2625</v>
      </c>
    </row>
    <row r="388" spans="1:8" hidden="1">
      <c r="A388" t="s">
        <v>2513</v>
      </c>
      <c r="B388" t="s">
        <v>2689</v>
      </c>
      <c r="C388" s="75">
        <v>2588</v>
      </c>
      <c r="D388" t="s">
        <v>2126</v>
      </c>
      <c r="E388" s="116">
        <v>0.31840000000000002</v>
      </c>
      <c r="F388" s="166" t="s">
        <v>3020</v>
      </c>
      <c r="G388" s="3" t="s">
        <v>3309</v>
      </c>
      <c r="H388" t="s">
        <v>2626</v>
      </c>
    </row>
    <row r="389" spans="1:8" hidden="1">
      <c r="A389" s="78" t="s">
        <v>2477</v>
      </c>
      <c r="B389" s="78" t="s">
        <v>2690</v>
      </c>
      <c r="C389" s="75">
        <v>3508</v>
      </c>
      <c r="D389" s="75" t="s">
        <v>1924</v>
      </c>
      <c r="E389" s="116">
        <v>0.73370000000000002</v>
      </c>
      <c r="F389" s="166" t="s">
        <v>2625</v>
      </c>
      <c r="G389" s="3" t="s">
        <v>3309</v>
      </c>
      <c r="H389" t="s">
        <v>2625</v>
      </c>
    </row>
    <row r="390" spans="1:8" hidden="1">
      <c r="A390" s="78" t="s">
        <v>2494</v>
      </c>
      <c r="B390" s="78" t="s">
        <v>2691</v>
      </c>
      <c r="C390" s="75">
        <v>3613</v>
      </c>
      <c r="D390" s="75" t="s">
        <v>1617</v>
      </c>
      <c r="E390" s="116">
        <v>0.54669999999999996</v>
      </c>
      <c r="F390" s="166" t="s">
        <v>2625</v>
      </c>
      <c r="G390" s="3" t="s">
        <v>3309</v>
      </c>
      <c r="H390" t="s">
        <v>2625</v>
      </c>
    </row>
    <row r="391" spans="1:8" hidden="1">
      <c r="A391" s="78" t="s">
        <v>2494</v>
      </c>
      <c r="B391" s="78" t="s">
        <v>2691</v>
      </c>
      <c r="C391" s="75">
        <v>4049</v>
      </c>
      <c r="D391" s="75" t="s">
        <v>1111</v>
      </c>
      <c r="E391" s="116">
        <v>0.5585</v>
      </c>
      <c r="F391" s="166" t="s">
        <v>2625</v>
      </c>
      <c r="G391" s="3" t="s">
        <v>3309</v>
      </c>
      <c r="H391" t="s">
        <v>2625</v>
      </c>
    </row>
    <row r="392" spans="1:8" hidden="1">
      <c r="A392" s="78" t="s">
        <v>2494</v>
      </c>
      <c r="B392" s="78" t="s">
        <v>2691</v>
      </c>
      <c r="C392" s="75">
        <v>3012</v>
      </c>
      <c r="D392" s="75" t="s">
        <v>2029</v>
      </c>
      <c r="E392" s="116">
        <v>0.59260000000000002</v>
      </c>
      <c r="F392" s="166" t="s">
        <v>2625</v>
      </c>
      <c r="G392" s="3" t="s">
        <v>3309</v>
      </c>
      <c r="H392" t="s">
        <v>2625</v>
      </c>
    </row>
    <row r="393" spans="1:8" hidden="1">
      <c r="A393" s="78" t="s">
        <v>2473</v>
      </c>
      <c r="B393" s="78" t="s">
        <v>2692</v>
      </c>
      <c r="C393" s="75">
        <v>5604</v>
      </c>
      <c r="D393" s="75" t="s">
        <v>3259</v>
      </c>
      <c r="E393" s="116">
        <v>0</v>
      </c>
      <c r="F393" s="166" t="s">
        <v>3020</v>
      </c>
      <c r="G393" s="3" t="s">
        <v>3309</v>
      </c>
      <c r="H393" t="s">
        <v>2626</v>
      </c>
    </row>
    <row r="394" spans="1:8" hidden="1">
      <c r="A394" s="78" t="s">
        <v>2473</v>
      </c>
      <c r="B394" s="78" t="s">
        <v>2692</v>
      </c>
      <c r="C394" s="75">
        <v>3831</v>
      </c>
      <c r="D394" s="75" t="s">
        <v>1914</v>
      </c>
      <c r="E394" s="116">
        <v>0.58699999999999997</v>
      </c>
      <c r="F394" s="166" t="s">
        <v>2625</v>
      </c>
      <c r="G394" s="3" t="s">
        <v>3309</v>
      </c>
      <c r="H394" t="s">
        <v>2625</v>
      </c>
    </row>
    <row r="395" spans="1:8" hidden="1">
      <c r="A395" s="78" t="s">
        <v>2473</v>
      </c>
      <c r="B395" s="78" t="s">
        <v>2692</v>
      </c>
      <c r="C395" s="75">
        <v>3310</v>
      </c>
      <c r="D395" s="75" t="s">
        <v>1913</v>
      </c>
      <c r="E395" s="116">
        <v>0.52449999999999997</v>
      </c>
      <c r="F395" s="166" t="s">
        <v>2626</v>
      </c>
      <c r="G395" s="3" t="s">
        <v>3309</v>
      </c>
      <c r="H395" t="s">
        <v>2625</v>
      </c>
    </row>
    <row r="396" spans="1:8" hidden="1">
      <c r="A396" s="78" t="s">
        <v>2473</v>
      </c>
      <c r="B396" s="78" t="s">
        <v>2692</v>
      </c>
      <c r="C396" s="75">
        <v>4180</v>
      </c>
      <c r="D396" s="75" t="s">
        <v>1915</v>
      </c>
      <c r="E396" s="116">
        <v>0.6603</v>
      </c>
      <c r="F396" s="166" t="s">
        <v>2625</v>
      </c>
      <c r="G396" s="3" t="s">
        <v>3309</v>
      </c>
      <c r="H396" t="s">
        <v>2625</v>
      </c>
    </row>
    <row r="397" spans="1:8" hidden="1">
      <c r="A397" s="78" t="s">
        <v>2473</v>
      </c>
      <c r="B397" s="78" t="s">
        <v>2692</v>
      </c>
      <c r="C397" s="75">
        <v>2957</v>
      </c>
      <c r="D397" s="75" t="s">
        <v>1912</v>
      </c>
      <c r="E397" s="116">
        <v>0.60780000000000001</v>
      </c>
      <c r="F397" s="166" t="s">
        <v>2625</v>
      </c>
      <c r="G397" s="3" t="s">
        <v>3309</v>
      </c>
      <c r="H397" t="s">
        <v>2625</v>
      </c>
    </row>
    <row r="398" spans="1:8" hidden="1">
      <c r="A398" s="78" t="s">
        <v>2473</v>
      </c>
      <c r="B398" s="78" t="s">
        <v>2692</v>
      </c>
      <c r="C398" s="75">
        <v>1594</v>
      </c>
      <c r="D398" s="75" t="s">
        <v>1911</v>
      </c>
      <c r="E398" s="116">
        <v>0.72529999999999994</v>
      </c>
      <c r="F398" s="166" t="s">
        <v>2625</v>
      </c>
      <c r="G398" s="3" t="s">
        <v>3309</v>
      </c>
      <c r="H398" t="s">
        <v>2625</v>
      </c>
    </row>
    <row r="399" spans="1:8" hidden="1">
      <c r="A399" s="78" t="s">
        <v>2428</v>
      </c>
      <c r="B399" s="78" t="s">
        <v>2693</v>
      </c>
      <c r="C399" s="75">
        <v>2577</v>
      </c>
      <c r="D399" s="75" t="s">
        <v>1525</v>
      </c>
      <c r="E399" s="116">
        <v>0.54890000000000005</v>
      </c>
      <c r="F399" s="166" t="s">
        <v>2625</v>
      </c>
      <c r="G399" s="3" t="s">
        <v>3309</v>
      </c>
      <c r="H399" t="s">
        <v>2625</v>
      </c>
    </row>
    <row r="400" spans="1:8" hidden="1">
      <c r="A400" s="78" t="s">
        <v>2428</v>
      </c>
      <c r="B400" s="78" t="s">
        <v>2693</v>
      </c>
      <c r="C400" s="75">
        <v>2810</v>
      </c>
      <c r="D400" s="75" t="s">
        <v>1526</v>
      </c>
      <c r="E400" s="116">
        <v>0.66949999999999998</v>
      </c>
      <c r="F400" s="166" t="s">
        <v>2625</v>
      </c>
      <c r="G400" s="3" t="s">
        <v>3309</v>
      </c>
      <c r="H400" t="s">
        <v>2625</v>
      </c>
    </row>
    <row r="401" spans="1:8" hidden="1">
      <c r="A401" s="78" t="s">
        <v>2433</v>
      </c>
      <c r="B401" s="78" t="s">
        <v>2694</v>
      </c>
      <c r="C401" s="75">
        <v>2578</v>
      </c>
      <c r="D401" s="75" t="s">
        <v>1555</v>
      </c>
      <c r="E401" s="116">
        <v>0.254</v>
      </c>
      <c r="F401" s="166" t="s">
        <v>3020</v>
      </c>
      <c r="G401" s="3" t="s">
        <v>3309</v>
      </c>
      <c r="H401" t="s">
        <v>2626</v>
      </c>
    </row>
    <row r="402" spans="1:8" hidden="1">
      <c r="A402" s="78" t="s">
        <v>2306</v>
      </c>
      <c r="B402" s="78" t="s">
        <v>2695</v>
      </c>
      <c r="C402" s="75">
        <v>3326</v>
      </c>
      <c r="D402" s="75" t="s">
        <v>499</v>
      </c>
      <c r="E402" s="116">
        <v>0.45400000000000001</v>
      </c>
      <c r="F402" s="166" t="s">
        <v>3020</v>
      </c>
      <c r="G402" s="3" t="s">
        <v>2625</v>
      </c>
      <c r="H402" t="s">
        <v>2625</v>
      </c>
    </row>
    <row r="403" spans="1:8" hidden="1">
      <c r="A403" s="78" t="s">
        <v>2291</v>
      </c>
      <c r="B403" s="78" t="s">
        <v>2696</v>
      </c>
      <c r="C403" s="75">
        <v>2968</v>
      </c>
      <c r="D403" s="75" t="s">
        <v>424</v>
      </c>
      <c r="E403" s="116">
        <v>0.38979999999999998</v>
      </c>
      <c r="F403" s="166" t="s">
        <v>3020</v>
      </c>
      <c r="G403" s="3" t="s">
        <v>3309</v>
      </c>
      <c r="H403" t="s">
        <v>2626</v>
      </c>
    </row>
    <row r="404" spans="1:8" hidden="1">
      <c r="A404" s="78" t="s">
        <v>2291</v>
      </c>
      <c r="B404" s="78" t="s">
        <v>2696</v>
      </c>
      <c r="C404" s="75">
        <v>2693</v>
      </c>
      <c r="D404" s="75" t="s">
        <v>423</v>
      </c>
      <c r="E404" s="116">
        <v>0.45689999999999997</v>
      </c>
      <c r="F404" s="166" t="s">
        <v>2626</v>
      </c>
      <c r="G404" s="3" t="s">
        <v>3309</v>
      </c>
      <c r="H404" t="s">
        <v>2626</v>
      </c>
    </row>
    <row r="405" spans="1:8" hidden="1">
      <c r="A405" s="78" t="s">
        <v>2312</v>
      </c>
      <c r="B405" s="78" t="s">
        <v>2697</v>
      </c>
      <c r="C405" s="75">
        <v>3664</v>
      </c>
      <c r="D405" s="75" t="s">
        <v>521</v>
      </c>
      <c r="E405" s="116">
        <v>0.42</v>
      </c>
      <c r="F405" s="166" t="s">
        <v>3020</v>
      </c>
      <c r="G405" s="3" t="s">
        <v>2625</v>
      </c>
      <c r="H405" t="s">
        <v>2625</v>
      </c>
    </row>
    <row r="406" spans="1:8" hidden="1">
      <c r="A406" s="78" t="s">
        <v>2312</v>
      </c>
      <c r="B406" s="78" t="s">
        <v>2697</v>
      </c>
      <c r="C406" s="75">
        <v>2625</v>
      </c>
      <c r="D406" s="75" t="s">
        <v>520</v>
      </c>
      <c r="E406" s="116">
        <v>0.32950000000000002</v>
      </c>
      <c r="F406" s="166" t="s">
        <v>3020</v>
      </c>
      <c r="G406" s="3" t="s">
        <v>3309</v>
      </c>
      <c r="H406" t="s">
        <v>2626</v>
      </c>
    </row>
    <row r="407" spans="1:8" hidden="1">
      <c r="A407" t="s">
        <v>2312</v>
      </c>
      <c r="B407" t="s">
        <v>2697</v>
      </c>
      <c r="C407" s="75">
        <v>4004</v>
      </c>
      <c r="D407" t="s">
        <v>522</v>
      </c>
      <c r="E407" s="116">
        <v>0.3755</v>
      </c>
      <c r="F407" s="166" t="s">
        <v>3020</v>
      </c>
      <c r="G407" s="3" t="s">
        <v>3309</v>
      </c>
      <c r="H407" t="s">
        <v>2626</v>
      </c>
    </row>
    <row r="408" spans="1:8" hidden="1">
      <c r="A408" s="78" t="s">
        <v>2312</v>
      </c>
      <c r="B408" s="78" t="s">
        <v>2697</v>
      </c>
      <c r="C408" s="75">
        <v>5412</v>
      </c>
      <c r="D408" s="75" t="s">
        <v>523</v>
      </c>
      <c r="E408" s="116">
        <v>0.46550000000000002</v>
      </c>
      <c r="F408" s="166" t="s">
        <v>3020</v>
      </c>
      <c r="G408" s="3" t="s">
        <v>3309</v>
      </c>
      <c r="H408" t="s">
        <v>2626</v>
      </c>
    </row>
    <row r="409" spans="1:8" hidden="1">
      <c r="A409" t="s">
        <v>2250</v>
      </c>
      <c r="B409" t="s">
        <v>2698</v>
      </c>
      <c r="C409" s="75">
        <v>3473</v>
      </c>
      <c r="D409" t="s">
        <v>144</v>
      </c>
      <c r="E409" s="116">
        <v>0.58009999999999995</v>
      </c>
      <c r="F409" s="166" t="s">
        <v>3020</v>
      </c>
      <c r="G409" s="3" t="s">
        <v>2625</v>
      </c>
      <c r="H409" t="s">
        <v>2625</v>
      </c>
    </row>
    <row r="410" spans="1:8" hidden="1">
      <c r="A410" s="78" t="s">
        <v>2250</v>
      </c>
      <c r="B410" s="78" t="s">
        <v>2698</v>
      </c>
      <c r="C410" s="75">
        <v>5030</v>
      </c>
      <c r="D410" s="75" t="s">
        <v>145</v>
      </c>
      <c r="E410" s="116">
        <v>0.47370000000000001</v>
      </c>
      <c r="F410" s="166" t="s">
        <v>3020</v>
      </c>
      <c r="G410" s="3" t="s">
        <v>3309</v>
      </c>
      <c r="H410" t="s">
        <v>2626</v>
      </c>
    </row>
    <row r="411" spans="1:8" hidden="1">
      <c r="A411" s="78" t="s">
        <v>2379</v>
      </c>
      <c r="B411" s="78" t="s">
        <v>2699</v>
      </c>
      <c r="C411" s="75">
        <v>2862</v>
      </c>
      <c r="D411" s="75" t="s">
        <v>1176</v>
      </c>
      <c r="E411" s="116">
        <v>0.6</v>
      </c>
      <c r="F411" s="166" t="s">
        <v>2625</v>
      </c>
      <c r="G411" s="3" t="s">
        <v>3309</v>
      </c>
      <c r="H411" t="s">
        <v>2625</v>
      </c>
    </row>
    <row r="412" spans="1:8" hidden="1">
      <c r="A412" s="78" t="s">
        <v>2379</v>
      </c>
      <c r="B412" s="78" t="s">
        <v>2699</v>
      </c>
      <c r="C412" s="75">
        <v>2863</v>
      </c>
      <c r="D412" s="75" t="s">
        <v>1177</v>
      </c>
      <c r="E412" s="116">
        <v>0.45910000000000001</v>
      </c>
      <c r="F412" s="166" t="s">
        <v>2626</v>
      </c>
      <c r="G412" s="3" t="s">
        <v>3309</v>
      </c>
      <c r="H412" t="s">
        <v>2626</v>
      </c>
    </row>
    <row r="413" spans="1:8" hidden="1">
      <c r="A413" s="78" t="s">
        <v>2279</v>
      </c>
      <c r="B413" s="78" t="s">
        <v>2700</v>
      </c>
      <c r="C413" s="75">
        <v>2006</v>
      </c>
      <c r="D413" s="75" t="s">
        <v>358</v>
      </c>
      <c r="E413" s="116">
        <v>0.54510000000000003</v>
      </c>
      <c r="F413" s="166" t="s">
        <v>2625</v>
      </c>
      <c r="G413" s="3" t="s">
        <v>3309</v>
      </c>
      <c r="H413" t="s">
        <v>2625</v>
      </c>
    </row>
    <row r="414" spans="1:8" hidden="1">
      <c r="A414" s="78" t="s">
        <v>2279</v>
      </c>
      <c r="B414" s="78" t="s">
        <v>2700</v>
      </c>
      <c r="C414" s="75">
        <v>5530</v>
      </c>
      <c r="D414" s="75" t="s">
        <v>2701</v>
      </c>
      <c r="E414" s="116">
        <v>0.32290000000000002</v>
      </c>
      <c r="F414" s="166" t="s">
        <v>3020</v>
      </c>
      <c r="G414" s="3" t="s">
        <v>3309</v>
      </c>
      <c r="H414" t="s">
        <v>2626</v>
      </c>
    </row>
    <row r="415" spans="1:8" hidden="1">
      <c r="A415" s="78" t="s">
        <v>2406</v>
      </c>
      <c r="B415" s="78" t="s">
        <v>2702</v>
      </c>
      <c r="C415" s="75">
        <v>2770</v>
      </c>
      <c r="D415" s="75" t="s">
        <v>1272</v>
      </c>
      <c r="E415" s="116">
        <v>0.73</v>
      </c>
      <c r="F415" s="166" t="s">
        <v>2625</v>
      </c>
      <c r="G415" s="3" t="s">
        <v>3309</v>
      </c>
      <c r="H415" t="s">
        <v>2625</v>
      </c>
    </row>
    <row r="416" spans="1:8" hidden="1">
      <c r="A416" s="78" t="s">
        <v>2406</v>
      </c>
      <c r="B416" s="78" t="s">
        <v>2702</v>
      </c>
      <c r="C416" s="75">
        <v>2423</v>
      </c>
      <c r="D416" s="75" t="s">
        <v>1271</v>
      </c>
      <c r="E416" s="116">
        <v>0.81120000000000003</v>
      </c>
      <c r="F416" s="166" t="s">
        <v>2625</v>
      </c>
      <c r="G416" s="3" t="s">
        <v>3309</v>
      </c>
      <c r="H416" t="s">
        <v>2625</v>
      </c>
    </row>
    <row r="417" spans="1:8" hidden="1">
      <c r="A417" t="s">
        <v>2406</v>
      </c>
      <c r="B417" t="s">
        <v>2702</v>
      </c>
      <c r="C417" s="75">
        <v>5538</v>
      </c>
      <c r="D417" t="s">
        <v>2974</v>
      </c>
      <c r="E417" s="116">
        <v>0.53990000000000005</v>
      </c>
      <c r="F417" s="166" t="s">
        <v>3020</v>
      </c>
      <c r="G417" s="3" t="s">
        <v>3309</v>
      </c>
      <c r="H417" t="s">
        <v>2625</v>
      </c>
    </row>
    <row r="418" spans="1:8" hidden="1">
      <c r="A418" s="78" t="s">
        <v>2347</v>
      </c>
      <c r="B418" s="78" t="s">
        <v>2703</v>
      </c>
      <c r="C418" s="75">
        <v>2077</v>
      </c>
      <c r="D418" s="75" t="s">
        <v>1072</v>
      </c>
      <c r="E418" s="116">
        <v>0</v>
      </c>
      <c r="F418" s="166" t="s">
        <v>3020</v>
      </c>
      <c r="G418" s="3" t="s">
        <v>3309</v>
      </c>
      <c r="H418" t="s">
        <v>2626</v>
      </c>
    </row>
    <row r="419" spans="1:8" hidden="1">
      <c r="A419" s="78" t="s">
        <v>2450</v>
      </c>
      <c r="B419" s="78" t="s">
        <v>2704</v>
      </c>
      <c r="C419" s="75">
        <v>3609</v>
      </c>
      <c r="D419" s="75" t="s">
        <v>1730</v>
      </c>
      <c r="E419" s="116">
        <v>0.52490000000000003</v>
      </c>
      <c r="F419" s="166" t="s">
        <v>2625</v>
      </c>
      <c r="G419" s="3" t="s">
        <v>3309</v>
      </c>
      <c r="H419" t="s">
        <v>2625</v>
      </c>
    </row>
    <row r="420" spans="1:8" hidden="1">
      <c r="A420" s="78" t="s">
        <v>2450</v>
      </c>
      <c r="B420" s="78" t="s">
        <v>2704</v>
      </c>
      <c r="C420" s="75">
        <v>3188</v>
      </c>
      <c r="D420" s="75" t="s">
        <v>3043</v>
      </c>
      <c r="E420" s="116">
        <v>0.41870000000000002</v>
      </c>
      <c r="F420" s="166" t="s">
        <v>2626</v>
      </c>
      <c r="G420" s="3" t="s">
        <v>3309</v>
      </c>
      <c r="H420" t="s">
        <v>2626</v>
      </c>
    </row>
    <row r="421" spans="1:8" hidden="1">
      <c r="A421" s="78" t="s">
        <v>2383</v>
      </c>
      <c r="B421" s="78" t="s">
        <v>2705</v>
      </c>
      <c r="C421" s="75">
        <v>2668</v>
      </c>
      <c r="D421" s="75" t="s">
        <v>1188</v>
      </c>
      <c r="E421" s="116">
        <v>0.52639999999999998</v>
      </c>
      <c r="F421" s="166" t="s">
        <v>3020</v>
      </c>
      <c r="G421" s="3" t="s">
        <v>2625</v>
      </c>
      <c r="H421" t="s">
        <v>2625</v>
      </c>
    </row>
    <row r="422" spans="1:8" hidden="1">
      <c r="A422" s="78" t="s">
        <v>2383</v>
      </c>
      <c r="B422" s="78" t="s">
        <v>2705</v>
      </c>
      <c r="C422" s="75">
        <v>3173</v>
      </c>
      <c r="D422" s="75" t="s">
        <v>1189</v>
      </c>
      <c r="E422" s="116">
        <v>0.50739999999999996</v>
      </c>
      <c r="F422" s="166" t="s">
        <v>3020</v>
      </c>
      <c r="G422" s="3" t="s">
        <v>3309</v>
      </c>
      <c r="H422" t="s">
        <v>2625</v>
      </c>
    </row>
    <row r="423" spans="1:8" hidden="1">
      <c r="A423" s="78" t="s">
        <v>2383</v>
      </c>
      <c r="B423" s="78" t="s">
        <v>2705</v>
      </c>
      <c r="C423" s="75">
        <v>5728</v>
      </c>
      <c r="D423" s="75" t="s">
        <v>3320</v>
      </c>
      <c r="E423" s="116">
        <v>0.33339999999999997</v>
      </c>
      <c r="F423" s="166" t="s">
        <v>3020</v>
      </c>
      <c r="G423" s="3" t="s">
        <v>3309</v>
      </c>
      <c r="H423" t="s">
        <v>2626</v>
      </c>
    </row>
    <row r="424" spans="1:8" hidden="1">
      <c r="A424" s="78" t="s">
        <v>2383</v>
      </c>
      <c r="B424" s="78" t="s">
        <v>2705</v>
      </c>
      <c r="C424" s="75">
        <v>5643</v>
      </c>
      <c r="D424" s="75" t="s">
        <v>3159</v>
      </c>
      <c r="E424" s="116">
        <v>0.25</v>
      </c>
      <c r="F424" s="166" t="s">
        <v>3020</v>
      </c>
      <c r="G424" s="3" t="s">
        <v>3309</v>
      </c>
      <c r="H424" t="s">
        <v>2626</v>
      </c>
    </row>
    <row r="425" spans="1:8" hidden="1">
      <c r="A425" s="78" t="s">
        <v>2264</v>
      </c>
      <c r="B425" s="78" t="s">
        <v>2706</v>
      </c>
      <c r="C425" s="75">
        <v>2830</v>
      </c>
      <c r="D425" s="75" t="s">
        <v>289</v>
      </c>
      <c r="E425" s="116">
        <v>0.49909999999999999</v>
      </c>
      <c r="F425" s="166" t="s">
        <v>2625</v>
      </c>
      <c r="G425" s="3" t="s">
        <v>3309</v>
      </c>
      <c r="H425" t="s">
        <v>2625</v>
      </c>
    </row>
    <row r="426" spans="1:8" hidden="1">
      <c r="A426" s="78" t="s">
        <v>2264</v>
      </c>
      <c r="B426" s="78" t="s">
        <v>2706</v>
      </c>
      <c r="C426" s="75">
        <v>2302</v>
      </c>
      <c r="D426" s="75" t="s">
        <v>288</v>
      </c>
      <c r="E426" s="116">
        <v>0.48620000000000002</v>
      </c>
      <c r="F426" s="166" t="s">
        <v>2625</v>
      </c>
      <c r="G426" s="3" t="s">
        <v>3309</v>
      </c>
      <c r="H426" t="s">
        <v>2625</v>
      </c>
    </row>
    <row r="427" spans="1:8" hidden="1">
      <c r="A427" s="78" t="s">
        <v>2264</v>
      </c>
      <c r="B427" s="78" t="s">
        <v>2706</v>
      </c>
      <c r="C427" s="75">
        <v>4011</v>
      </c>
      <c r="D427" s="75" t="s">
        <v>290</v>
      </c>
      <c r="E427" s="116">
        <v>0.55079999999999996</v>
      </c>
      <c r="F427" s="166" t="s">
        <v>2625</v>
      </c>
      <c r="G427" s="3" t="s">
        <v>3309</v>
      </c>
      <c r="H427" t="s">
        <v>2625</v>
      </c>
    </row>
    <row r="428" spans="1:8" hidden="1">
      <c r="A428" s="78" t="s">
        <v>2264</v>
      </c>
      <c r="B428" s="78" t="s">
        <v>2706</v>
      </c>
      <c r="C428" s="75">
        <v>5617</v>
      </c>
      <c r="D428" s="75" t="s">
        <v>3044</v>
      </c>
      <c r="E428" s="116">
        <v>0.83330000000000004</v>
      </c>
      <c r="F428" s="166" t="s">
        <v>3020</v>
      </c>
      <c r="G428" s="3" t="s">
        <v>3309</v>
      </c>
      <c r="H428" t="s">
        <v>2625</v>
      </c>
    </row>
    <row r="429" spans="1:8" hidden="1">
      <c r="A429" s="78" t="s">
        <v>2465</v>
      </c>
      <c r="B429" s="78" t="s">
        <v>2707</v>
      </c>
      <c r="C429" s="75">
        <v>2173</v>
      </c>
      <c r="D429" s="75" t="s">
        <v>1885</v>
      </c>
      <c r="E429" s="116">
        <v>0.5101</v>
      </c>
      <c r="F429" s="166" t="s">
        <v>3020</v>
      </c>
      <c r="G429" s="3" t="s">
        <v>2625</v>
      </c>
      <c r="H429" t="s">
        <v>2625</v>
      </c>
    </row>
    <row r="430" spans="1:8" hidden="1">
      <c r="A430" s="78" t="s">
        <v>2465</v>
      </c>
      <c r="B430" s="78" t="s">
        <v>2707</v>
      </c>
      <c r="C430" s="75">
        <v>5734</v>
      </c>
      <c r="D430" s="75" t="s">
        <v>3260</v>
      </c>
      <c r="E430" s="116">
        <v>0.60870000000000002</v>
      </c>
      <c r="F430" s="166" t="s">
        <v>3020</v>
      </c>
      <c r="G430" s="3" t="s">
        <v>3309</v>
      </c>
      <c r="H430" t="s">
        <v>2625</v>
      </c>
    </row>
    <row r="431" spans="1:8" hidden="1">
      <c r="A431" s="78" t="s">
        <v>2465</v>
      </c>
      <c r="B431" s="78" t="s">
        <v>2707</v>
      </c>
      <c r="C431" s="75">
        <v>5270</v>
      </c>
      <c r="D431" s="75" t="s">
        <v>3261</v>
      </c>
      <c r="E431" s="116">
        <v>0</v>
      </c>
      <c r="F431" s="166" t="s">
        <v>2626</v>
      </c>
      <c r="G431" s="3" t="s">
        <v>3309</v>
      </c>
      <c r="H431" t="s">
        <v>2626</v>
      </c>
    </row>
    <row r="432" spans="1:8" hidden="1">
      <c r="A432" s="78" t="s">
        <v>2465</v>
      </c>
      <c r="B432" s="78" t="s">
        <v>2707</v>
      </c>
      <c r="C432" s="75">
        <v>2430</v>
      </c>
      <c r="D432" s="75" t="s">
        <v>1886</v>
      </c>
      <c r="E432" s="116">
        <v>0.5444</v>
      </c>
      <c r="F432" s="166" t="s">
        <v>2625</v>
      </c>
      <c r="G432" s="3" t="s">
        <v>3309</v>
      </c>
      <c r="H432" t="s">
        <v>2625</v>
      </c>
    </row>
    <row r="433" spans="1:8" hidden="1">
      <c r="A433" s="78" t="s">
        <v>2465</v>
      </c>
      <c r="B433" s="78" t="s">
        <v>2707</v>
      </c>
      <c r="C433" s="75">
        <v>4123</v>
      </c>
      <c r="D433" s="75" t="s">
        <v>1888</v>
      </c>
      <c r="E433" s="116">
        <v>0.49630000000000002</v>
      </c>
      <c r="F433" s="166" t="s">
        <v>3020</v>
      </c>
      <c r="G433" s="3" t="s">
        <v>3309</v>
      </c>
      <c r="H433" t="s">
        <v>2626</v>
      </c>
    </row>
    <row r="434" spans="1:8" hidden="1">
      <c r="A434" s="78" t="s">
        <v>2465</v>
      </c>
      <c r="B434" s="78" t="s">
        <v>2707</v>
      </c>
      <c r="C434" s="75">
        <v>1852</v>
      </c>
      <c r="D434" s="75" t="s">
        <v>1884</v>
      </c>
      <c r="E434" s="116">
        <v>0.43169999999999997</v>
      </c>
      <c r="F434" s="166" t="s">
        <v>3020</v>
      </c>
      <c r="G434" s="3" t="s">
        <v>3309</v>
      </c>
      <c r="H434" t="s">
        <v>2626</v>
      </c>
    </row>
    <row r="435" spans="1:8" hidden="1">
      <c r="A435" s="78" t="s">
        <v>2465</v>
      </c>
      <c r="B435" s="78" t="s">
        <v>2707</v>
      </c>
      <c r="C435" s="75">
        <v>3261</v>
      </c>
      <c r="D435" s="75" t="s">
        <v>1887</v>
      </c>
      <c r="E435" s="116">
        <v>0.53979999999999995</v>
      </c>
      <c r="F435" s="166" t="s">
        <v>2625</v>
      </c>
      <c r="G435" s="3" t="s">
        <v>3309</v>
      </c>
      <c r="H435" t="s">
        <v>2625</v>
      </c>
    </row>
    <row r="436" spans="1:8" hidden="1">
      <c r="A436" s="78" t="s">
        <v>2414</v>
      </c>
      <c r="B436" s="78" t="s">
        <v>2708</v>
      </c>
      <c r="C436" s="75">
        <v>4548</v>
      </c>
      <c r="D436" s="75" t="s">
        <v>1397</v>
      </c>
      <c r="E436" s="116">
        <v>0.1681</v>
      </c>
      <c r="F436" s="166" t="s">
        <v>3020</v>
      </c>
      <c r="G436" s="3" t="s">
        <v>3309</v>
      </c>
      <c r="H436" t="s">
        <v>2626</v>
      </c>
    </row>
    <row r="437" spans="1:8" hidden="1">
      <c r="A437" s="78" t="s">
        <v>2414</v>
      </c>
      <c r="B437" s="78" t="s">
        <v>2708</v>
      </c>
      <c r="C437" s="75">
        <v>3683</v>
      </c>
      <c r="D437" s="75" t="s">
        <v>1395</v>
      </c>
      <c r="E437" s="116">
        <v>0.1847</v>
      </c>
      <c r="F437" s="166" t="s">
        <v>3020</v>
      </c>
      <c r="G437" s="3" t="s">
        <v>3309</v>
      </c>
      <c r="H437" t="s">
        <v>2626</v>
      </c>
    </row>
    <row r="438" spans="1:8" hidden="1">
      <c r="A438" s="78" t="s">
        <v>2414</v>
      </c>
      <c r="B438" s="78" t="s">
        <v>2708</v>
      </c>
      <c r="C438" s="75">
        <v>4416</v>
      </c>
      <c r="D438" s="75" t="s">
        <v>1396</v>
      </c>
      <c r="E438" s="116">
        <v>0.20610000000000001</v>
      </c>
      <c r="F438" s="166" t="s">
        <v>3020</v>
      </c>
      <c r="G438" s="3" t="s">
        <v>3309</v>
      </c>
      <c r="H438" t="s">
        <v>2626</v>
      </c>
    </row>
    <row r="439" spans="1:8" hidden="1">
      <c r="A439" s="78" t="s">
        <v>2490</v>
      </c>
      <c r="B439" s="78" t="s">
        <v>2709</v>
      </c>
      <c r="C439" s="75">
        <v>2278</v>
      </c>
      <c r="D439" s="75" t="s">
        <v>2013</v>
      </c>
      <c r="E439" s="116">
        <v>0.74070000000000003</v>
      </c>
      <c r="F439" s="166" t="s">
        <v>3020</v>
      </c>
      <c r="G439" s="3" t="s">
        <v>2625</v>
      </c>
      <c r="H439" t="s">
        <v>2625</v>
      </c>
    </row>
    <row r="440" spans="1:8" hidden="1">
      <c r="A440" s="78" t="s">
        <v>2462</v>
      </c>
      <c r="B440" s="78" t="s">
        <v>2710</v>
      </c>
      <c r="C440" s="75">
        <v>1712</v>
      </c>
      <c r="D440" s="75" t="s">
        <v>1862</v>
      </c>
      <c r="E440" s="116">
        <v>0.3165</v>
      </c>
      <c r="F440" s="166" t="s">
        <v>3020</v>
      </c>
      <c r="G440" s="3" t="s">
        <v>3309</v>
      </c>
      <c r="H440" t="s">
        <v>2626</v>
      </c>
    </row>
    <row r="441" spans="1:8" hidden="1">
      <c r="A441" s="78" t="s">
        <v>2462</v>
      </c>
      <c r="B441" s="78" t="s">
        <v>2710</v>
      </c>
      <c r="C441" s="75">
        <v>4097</v>
      </c>
      <c r="D441" s="75" t="s">
        <v>3045</v>
      </c>
      <c r="E441" s="116">
        <v>0.61970000000000003</v>
      </c>
      <c r="F441" s="166" t="s">
        <v>2625</v>
      </c>
      <c r="G441" s="3" t="s">
        <v>3309</v>
      </c>
      <c r="H441" t="s">
        <v>2625</v>
      </c>
    </row>
    <row r="442" spans="1:8" hidden="1">
      <c r="A442" s="78" t="s">
        <v>2462</v>
      </c>
      <c r="B442" s="78" t="s">
        <v>2710</v>
      </c>
      <c r="C442" s="75">
        <v>3360</v>
      </c>
      <c r="D442" s="75" t="s">
        <v>1866</v>
      </c>
      <c r="E442" s="116">
        <v>0.55549999999999999</v>
      </c>
      <c r="F442" s="166" t="s">
        <v>2626</v>
      </c>
      <c r="G442" s="3" t="s">
        <v>3309</v>
      </c>
      <c r="H442" t="s">
        <v>2625</v>
      </c>
    </row>
    <row r="443" spans="1:8" hidden="1">
      <c r="A443" s="78" t="s">
        <v>2462</v>
      </c>
      <c r="B443" s="78" t="s">
        <v>2710</v>
      </c>
      <c r="C443" s="75">
        <v>5346</v>
      </c>
      <c r="D443" s="75" t="s">
        <v>1867</v>
      </c>
      <c r="E443" s="116">
        <v>0.67249999999999999</v>
      </c>
      <c r="F443" s="166" t="s">
        <v>2625</v>
      </c>
      <c r="G443" s="3" t="s">
        <v>3309</v>
      </c>
      <c r="H443" t="s">
        <v>2625</v>
      </c>
    </row>
    <row r="444" spans="1:8" hidden="1">
      <c r="A444" s="78" t="s">
        <v>2462</v>
      </c>
      <c r="B444" s="78" t="s">
        <v>2710</v>
      </c>
      <c r="C444" s="75">
        <v>5432</v>
      </c>
      <c r="D444" s="75" t="s">
        <v>1868</v>
      </c>
      <c r="E444" s="116">
        <v>0.53779999999999994</v>
      </c>
      <c r="F444" s="166" t="s">
        <v>3020</v>
      </c>
      <c r="G444" s="3" t="s">
        <v>3309</v>
      </c>
      <c r="H444" t="s">
        <v>2625</v>
      </c>
    </row>
    <row r="445" spans="1:8" hidden="1">
      <c r="A445" s="78" t="s">
        <v>2462</v>
      </c>
      <c r="B445" s="78" t="s">
        <v>2710</v>
      </c>
      <c r="C445" s="75">
        <v>5433</v>
      </c>
      <c r="D445" s="75" t="s">
        <v>1869</v>
      </c>
      <c r="E445" s="116">
        <v>0.52129999999999999</v>
      </c>
      <c r="F445" s="166" t="s">
        <v>2626</v>
      </c>
      <c r="G445" s="3" t="s">
        <v>3309</v>
      </c>
      <c r="H445" t="s">
        <v>2625</v>
      </c>
    </row>
    <row r="446" spans="1:8" hidden="1">
      <c r="A446" s="78" t="s">
        <v>2462</v>
      </c>
      <c r="B446" s="78" t="s">
        <v>2710</v>
      </c>
      <c r="C446" s="75">
        <v>2955</v>
      </c>
      <c r="D446" s="75" t="s">
        <v>1864</v>
      </c>
      <c r="E446" s="116">
        <v>0.66720000000000002</v>
      </c>
      <c r="F446" s="166" t="s">
        <v>2625</v>
      </c>
      <c r="G446" s="3" t="s">
        <v>3309</v>
      </c>
      <c r="H446" t="s">
        <v>2625</v>
      </c>
    </row>
    <row r="447" spans="1:8" hidden="1">
      <c r="A447" s="78" t="s">
        <v>2462</v>
      </c>
      <c r="B447" s="78" t="s">
        <v>2710</v>
      </c>
      <c r="C447" s="75">
        <v>2653</v>
      </c>
      <c r="D447" s="75" t="s">
        <v>1863</v>
      </c>
      <c r="E447" s="116">
        <v>0.82589999999999997</v>
      </c>
      <c r="F447" s="166" t="s">
        <v>2625</v>
      </c>
      <c r="G447" s="3" t="s">
        <v>3309</v>
      </c>
      <c r="H447" t="s">
        <v>2625</v>
      </c>
    </row>
    <row r="448" spans="1:8" hidden="1">
      <c r="A448" s="78" t="s">
        <v>2462</v>
      </c>
      <c r="B448" s="78" t="s">
        <v>2710</v>
      </c>
      <c r="C448" s="75">
        <v>3128</v>
      </c>
      <c r="D448" s="75" t="s">
        <v>1865</v>
      </c>
      <c r="E448" s="116">
        <v>0.61350000000000005</v>
      </c>
      <c r="F448" s="166" t="s">
        <v>2625</v>
      </c>
      <c r="G448" s="3" t="s">
        <v>3309</v>
      </c>
      <c r="H448" t="s">
        <v>2625</v>
      </c>
    </row>
    <row r="449" spans="1:8" hidden="1">
      <c r="A449" s="78" t="s">
        <v>2521</v>
      </c>
      <c r="B449" s="75" t="s">
        <v>2711</v>
      </c>
      <c r="C449" s="75">
        <v>4055</v>
      </c>
      <c r="D449" t="s">
        <v>2165</v>
      </c>
      <c r="E449" s="116">
        <v>0.6391</v>
      </c>
      <c r="F449" s="166" t="s">
        <v>2625</v>
      </c>
      <c r="G449" s="3" t="s">
        <v>3309</v>
      </c>
      <c r="H449" t="s">
        <v>2625</v>
      </c>
    </row>
    <row r="450" spans="1:8" hidden="1">
      <c r="A450" s="78" t="s">
        <v>2521</v>
      </c>
      <c r="B450" s="78" t="s">
        <v>2711</v>
      </c>
      <c r="C450" s="75">
        <v>4487</v>
      </c>
      <c r="D450" s="75" t="s">
        <v>2166</v>
      </c>
      <c r="E450" s="116">
        <v>0.61299999999999999</v>
      </c>
      <c r="F450" s="166" t="s">
        <v>2625</v>
      </c>
      <c r="G450" s="3" t="s">
        <v>3309</v>
      </c>
      <c r="H450" t="s">
        <v>2625</v>
      </c>
    </row>
    <row r="451" spans="1:8" hidden="1">
      <c r="A451" s="78" t="s">
        <v>2521</v>
      </c>
      <c r="B451" s="78" t="s">
        <v>2711</v>
      </c>
      <c r="C451" s="75">
        <v>2344</v>
      </c>
      <c r="D451" s="75" t="s">
        <v>1866</v>
      </c>
      <c r="E451" s="116">
        <v>0.60140000000000005</v>
      </c>
      <c r="F451" s="166" t="s">
        <v>2625</v>
      </c>
      <c r="G451" s="3" t="s">
        <v>3309</v>
      </c>
      <c r="H451" t="s">
        <v>2625</v>
      </c>
    </row>
    <row r="452" spans="1:8" hidden="1">
      <c r="A452" s="78" t="s">
        <v>2521</v>
      </c>
      <c r="B452" s="78" t="s">
        <v>2711</v>
      </c>
      <c r="C452" s="75">
        <v>2530</v>
      </c>
      <c r="D452" s="75" t="s">
        <v>2163</v>
      </c>
      <c r="E452" s="116">
        <v>0.56889999999999996</v>
      </c>
      <c r="F452" s="166" t="s">
        <v>2625</v>
      </c>
      <c r="G452" s="3" t="s">
        <v>3309</v>
      </c>
      <c r="H452" t="s">
        <v>2625</v>
      </c>
    </row>
    <row r="453" spans="1:8" hidden="1">
      <c r="A453" s="78" t="s">
        <v>2521</v>
      </c>
      <c r="B453" s="78" t="s">
        <v>2711</v>
      </c>
      <c r="C453" s="75">
        <v>2821</v>
      </c>
      <c r="D453" s="75" t="s">
        <v>2164</v>
      </c>
      <c r="E453" s="116">
        <v>0.62160000000000004</v>
      </c>
      <c r="F453" s="166" t="s">
        <v>2625</v>
      </c>
      <c r="G453" s="3" t="s">
        <v>3309</v>
      </c>
      <c r="H453" t="s">
        <v>2625</v>
      </c>
    </row>
    <row r="454" spans="1:8" hidden="1">
      <c r="A454" s="78" t="s">
        <v>2275</v>
      </c>
      <c r="B454" s="78" t="s">
        <v>2712</v>
      </c>
      <c r="C454" s="75">
        <v>3659</v>
      </c>
      <c r="D454" s="75" t="s">
        <v>349</v>
      </c>
      <c r="E454" s="116">
        <v>0.53349999999999997</v>
      </c>
      <c r="F454" s="166" t="s">
        <v>2626</v>
      </c>
      <c r="G454" s="3" t="s">
        <v>3309</v>
      </c>
      <c r="H454" t="s">
        <v>2625</v>
      </c>
    </row>
    <row r="455" spans="1:8" hidden="1">
      <c r="A455" s="78" t="s">
        <v>2275</v>
      </c>
      <c r="B455" s="78" t="s">
        <v>2712</v>
      </c>
      <c r="C455" s="75">
        <v>5700</v>
      </c>
      <c r="D455" s="75" t="s">
        <v>3160</v>
      </c>
      <c r="E455" s="116">
        <v>0.62239999999999995</v>
      </c>
      <c r="F455" s="166" t="s">
        <v>2625</v>
      </c>
      <c r="G455" s="3" t="s">
        <v>3309</v>
      </c>
      <c r="H455" t="s">
        <v>2625</v>
      </c>
    </row>
    <row r="456" spans="1:8" hidden="1">
      <c r="A456" t="s">
        <v>2275</v>
      </c>
      <c r="B456" t="s">
        <v>2712</v>
      </c>
      <c r="C456" s="75">
        <v>5668</v>
      </c>
      <c r="D456" t="s">
        <v>3161</v>
      </c>
      <c r="E456" s="116">
        <v>0.55130000000000001</v>
      </c>
      <c r="F456" s="166" t="s">
        <v>3020</v>
      </c>
      <c r="G456" s="3" t="s">
        <v>3309</v>
      </c>
      <c r="H456" t="s">
        <v>2625</v>
      </c>
    </row>
    <row r="457" spans="1:8" hidden="1">
      <c r="A457" s="78" t="s">
        <v>2275</v>
      </c>
      <c r="B457" s="78" t="s">
        <v>2712</v>
      </c>
      <c r="C457" s="75">
        <v>3372</v>
      </c>
      <c r="D457" s="75" t="s">
        <v>348</v>
      </c>
      <c r="E457" s="116">
        <v>0.66349999999999998</v>
      </c>
      <c r="F457" s="166" t="s">
        <v>2625</v>
      </c>
      <c r="G457" s="3" t="s">
        <v>3309</v>
      </c>
      <c r="H457" t="s">
        <v>2625</v>
      </c>
    </row>
    <row r="458" spans="1:8" hidden="1">
      <c r="A458" s="78" t="s">
        <v>2275</v>
      </c>
      <c r="B458" s="78" t="s">
        <v>2712</v>
      </c>
      <c r="C458" s="75">
        <v>2727</v>
      </c>
      <c r="D458" s="75" t="s">
        <v>345</v>
      </c>
      <c r="E458" s="116">
        <v>0.59719999999999995</v>
      </c>
      <c r="F458" s="166" t="s">
        <v>2625</v>
      </c>
      <c r="G458" s="3" t="s">
        <v>3309</v>
      </c>
      <c r="H458" t="s">
        <v>2625</v>
      </c>
    </row>
    <row r="459" spans="1:8" hidden="1">
      <c r="A459" s="78" t="s">
        <v>2275</v>
      </c>
      <c r="B459" s="78" t="s">
        <v>2712</v>
      </c>
      <c r="C459" s="75">
        <v>2966</v>
      </c>
      <c r="D459" s="75" t="s">
        <v>346</v>
      </c>
      <c r="E459" s="116">
        <v>0.60870000000000002</v>
      </c>
      <c r="F459" s="166" t="s">
        <v>2625</v>
      </c>
      <c r="G459" s="3" t="s">
        <v>3309</v>
      </c>
      <c r="H459" t="s">
        <v>2625</v>
      </c>
    </row>
    <row r="460" spans="1:8" hidden="1">
      <c r="A460" s="78" t="s">
        <v>2275</v>
      </c>
      <c r="B460" s="78" t="s">
        <v>2712</v>
      </c>
      <c r="C460" s="75">
        <v>3212</v>
      </c>
      <c r="D460" s="75" t="s">
        <v>347</v>
      </c>
      <c r="E460" s="116">
        <v>0.69130000000000003</v>
      </c>
      <c r="F460" s="166" t="s">
        <v>2625</v>
      </c>
      <c r="G460" s="3" t="s">
        <v>3309</v>
      </c>
      <c r="H460" t="s">
        <v>2625</v>
      </c>
    </row>
    <row r="461" spans="1:8" hidden="1">
      <c r="A461" s="78" t="s">
        <v>2275</v>
      </c>
      <c r="B461" s="78" t="s">
        <v>2712</v>
      </c>
      <c r="C461" s="75">
        <v>3083</v>
      </c>
      <c r="D461" s="75" t="s">
        <v>3046</v>
      </c>
      <c r="E461" s="116">
        <v>0.63949999999999996</v>
      </c>
      <c r="F461" s="166" t="s">
        <v>2625</v>
      </c>
      <c r="G461" s="3" t="s">
        <v>3309</v>
      </c>
      <c r="H461" t="s">
        <v>2625</v>
      </c>
    </row>
    <row r="462" spans="1:8" hidden="1">
      <c r="A462" s="78" t="s">
        <v>2275</v>
      </c>
      <c r="B462" s="78" t="s">
        <v>2712</v>
      </c>
      <c r="C462" s="75">
        <v>2563</v>
      </c>
      <c r="D462" s="75" t="s">
        <v>344</v>
      </c>
      <c r="E462" s="116">
        <v>0.83</v>
      </c>
      <c r="F462" s="166" t="s">
        <v>2625</v>
      </c>
      <c r="G462" s="3" t="s">
        <v>3309</v>
      </c>
      <c r="H462" t="s">
        <v>2625</v>
      </c>
    </row>
    <row r="463" spans="1:8" hidden="1">
      <c r="A463" s="78" t="s">
        <v>2275</v>
      </c>
      <c r="B463" s="78" t="s">
        <v>2712</v>
      </c>
      <c r="C463" s="75">
        <v>5701</v>
      </c>
      <c r="D463" s="75" t="s">
        <v>3321</v>
      </c>
      <c r="E463" s="116">
        <v>0.59340000000000004</v>
      </c>
      <c r="F463" s="166" t="s">
        <v>2625</v>
      </c>
      <c r="G463" s="3" t="s">
        <v>3309</v>
      </c>
      <c r="H463" t="s">
        <v>2625</v>
      </c>
    </row>
    <row r="464" spans="1:8" hidden="1">
      <c r="A464" s="78" t="s">
        <v>2348</v>
      </c>
      <c r="B464" s="78" t="s">
        <v>2713</v>
      </c>
      <c r="C464" s="75">
        <v>3554</v>
      </c>
      <c r="D464" s="75" t="s">
        <v>1074</v>
      </c>
      <c r="E464" s="116">
        <v>0.6784</v>
      </c>
      <c r="F464" s="166" t="s">
        <v>2625</v>
      </c>
      <c r="G464" s="3" t="s">
        <v>2625</v>
      </c>
      <c r="H464" t="s">
        <v>2625</v>
      </c>
    </row>
    <row r="465" spans="1:8" hidden="1">
      <c r="A465" s="78" t="s">
        <v>2420</v>
      </c>
      <c r="B465" s="78" t="s">
        <v>2714</v>
      </c>
      <c r="C465" s="75">
        <v>2808</v>
      </c>
      <c r="D465" s="75" t="s">
        <v>1489</v>
      </c>
      <c r="E465" s="116">
        <v>0.58489999999999998</v>
      </c>
      <c r="F465" s="166" t="s">
        <v>2625</v>
      </c>
      <c r="G465" s="3" t="s">
        <v>3309</v>
      </c>
      <c r="H465" t="s">
        <v>2625</v>
      </c>
    </row>
    <row r="466" spans="1:8" hidden="1">
      <c r="A466" s="78" t="s">
        <v>2420</v>
      </c>
      <c r="B466" s="78" t="s">
        <v>2714</v>
      </c>
      <c r="C466" s="75">
        <v>2205</v>
      </c>
      <c r="D466" s="75" t="s">
        <v>1486</v>
      </c>
      <c r="E466" s="116">
        <v>0.42170000000000002</v>
      </c>
      <c r="F466" s="166" t="s">
        <v>3020</v>
      </c>
      <c r="G466" s="3" t="s">
        <v>3309</v>
      </c>
      <c r="H466" t="s">
        <v>2626</v>
      </c>
    </row>
    <row r="467" spans="1:8" hidden="1">
      <c r="A467" s="78" t="s">
        <v>2420</v>
      </c>
      <c r="B467" s="78" t="s">
        <v>2714</v>
      </c>
      <c r="C467" s="75">
        <v>2206</v>
      </c>
      <c r="D467" s="75" t="s">
        <v>1487</v>
      </c>
      <c r="E467" s="116">
        <v>0.37590000000000001</v>
      </c>
      <c r="F467" s="166" t="s">
        <v>3020</v>
      </c>
      <c r="G467" s="3" t="s">
        <v>3309</v>
      </c>
      <c r="H467" t="s">
        <v>2626</v>
      </c>
    </row>
    <row r="468" spans="1:8" hidden="1">
      <c r="A468" s="78" t="s">
        <v>2420</v>
      </c>
      <c r="B468" s="78" t="s">
        <v>2714</v>
      </c>
      <c r="C468" s="75">
        <v>4230</v>
      </c>
      <c r="D468" s="75" t="s">
        <v>1490</v>
      </c>
      <c r="E468" s="116">
        <v>0.4194</v>
      </c>
      <c r="F468" s="166" t="s">
        <v>3020</v>
      </c>
      <c r="G468" s="3" t="s">
        <v>3309</v>
      </c>
      <c r="H468" t="s">
        <v>2626</v>
      </c>
    </row>
    <row r="469" spans="1:8" hidden="1">
      <c r="A469" s="78" t="s">
        <v>2420</v>
      </c>
      <c r="B469" s="78" t="s">
        <v>2714</v>
      </c>
      <c r="C469" s="75">
        <v>5332</v>
      </c>
      <c r="D469" s="75" t="s">
        <v>1491</v>
      </c>
      <c r="E469" s="116">
        <v>0.60250000000000004</v>
      </c>
      <c r="F469" s="166" t="s">
        <v>3020</v>
      </c>
      <c r="G469" s="3" t="s">
        <v>3309</v>
      </c>
      <c r="H469" t="s">
        <v>2625</v>
      </c>
    </row>
    <row r="470" spans="1:8" hidden="1">
      <c r="A470" s="78" t="s">
        <v>2420</v>
      </c>
      <c r="B470" s="78" t="s">
        <v>2714</v>
      </c>
      <c r="C470" s="75">
        <v>2361</v>
      </c>
      <c r="D470" s="75" t="s">
        <v>1488</v>
      </c>
      <c r="E470" s="116">
        <v>0.33229999999999998</v>
      </c>
      <c r="F470" s="166" t="s">
        <v>3020</v>
      </c>
      <c r="G470" s="3" t="s">
        <v>3309</v>
      </c>
      <c r="H470" t="s">
        <v>2626</v>
      </c>
    </row>
    <row r="471" spans="1:8" hidden="1">
      <c r="A471" s="78" t="s">
        <v>2442</v>
      </c>
      <c r="B471" s="78" t="s">
        <v>2715</v>
      </c>
      <c r="C471" s="75">
        <v>3560</v>
      </c>
      <c r="D471" s="75" t="s">
        <v>1649</v>
      </c>
      <c r="E471" s="116">
        <v>0.50409999999999999</v>
      </c>
      <c r="F471" s="166" t="s">
        <v>2626</v>
      </c>
      <c r="G471" s="3" t="s">
        <v>3309</v>
      </c>
      <c r="H471" t="s">
        <v>2625</v>
      </c>
    </row>
    <row r="472" spans="1:8" hidden="1">
      <c r="A472" s="78" t="s">
        <v>2442</v>
      </c>
      <c r="B472" s="78" t="s">
        <v>2715</v>
      </c>
      <c r="C472" s="75">
        <v>3302</v>
      </c>
      <c r="D472" s="75" t="s">
        <v>1637</v>
      </c>
      <c r="E472" s="116">
        <v>0.4173</v>
      </c>
      <c r="F472" s="166" t="s">
        <v>3020</v>
      </c>
      <c r="G472" s="3" t="s">
        <v>2626</v>
      </c>
      <c r="H472" t="s">
        <v>2626</v>
      </c>
    </row>
    <row r="473" spans="1:8" hidden="1">
      <c r="A473" s="78" t="s">
        <v>2442</v>
      </c>
      <c r="B473" s="78" t="s">
        <v>2715</v>
      </c>
      <c r="C473" s="75">
        <v>3536</v>
      </c>
      <c r="D473" s="75" t="s">
        <v>1648</v>
      </c>
      <c r="E473" s="116">
        <v>0.1741</v>
      </c>
      <c r="F473" s="166" t="s">
        <v>3020</v>
      </c>
      <c r="G473" s="3" t="s">
        <v>3309</v>
      </c>
      <c r="H473" t="s">
        <v>2626</v>
      </c>
    </row>
    <row r="474" spans="1:8" hidden="1">
      <c r="A474" s="78" t="s">
        <v>2442</v>
      </c>
      <c r="B474" s="78" t="s">
        <v>2715</v>
      </c>
      <c r="C474" s="75">
        <v>3650</v>
      </c>
      <c r="D474" s="75" t="s">
        <v>1654</v>
      </c>
      <c r="E474" s="116">
        <v>0.32450000000000001</v>
      </c>
      <c r="F474" s="166" t="s">
        <v>3020</v>
      </c>
      <c r="G474" s="3" t="s">
        <v>3309</v>
      </c>
      <c r="H474" t="s">
        <v>2626</v>
      </c>
    </row>
    <row r="475" spans="1:8" hidden="1">
      <c r="A475" s="78" t="s">
        <v>2442</v>
      </c>
      <c r="B475" s="78" t="s">
        <v>2715</v>
      </c>
      <c r="C475" s="75">
        <v>3409</v>
      </c>
      <c r="D475" s="75" t="s">
        <v>1641</v>
      </c>
      <c r="E475" s="116">
        <v>0.68659999999999999</v>
      </c>
      <c r="F475" s="166" t="s">
        <v>2625</v>
      </c>
      <c r="G475" s="3" t="s">
        <v>3309</v>
      </c>
      <c r="H475" t="s">
        <v>2625</v>
      </c>
    </row>
    <row r="476" spans="1:8" hidden="1">
      <c r="A476" s="78" t="s">
        <v>2442</v>
      </c>
      <c r="B476" s="78" t="s">
        <v>2715</v>
      </c>
      <c r="C476" s="75">
        <v>3304</v>
      </c>
      <c r="D476" s="75" t="s">
        <v>1639</v>
      </c>
      <c r="E476" s="116">
        <v>0.52559999999999996</v>
      </c>
      <c r="F476" s="166" t="s">
        <v>2626</v>
      </c>
      <c r="G476" s="3" t="s">
        <v>3309</v>
      </c>
      <c r="H476" t="s">
        <v>2625</v>
      </c>
    </row>
    <row r="477" spans="1:8" hidden="1">
      <c r="A477" s="78" t="s">
        <v>2442</v>
      </c>
      <c r="B477" s="78" t="s">
        <v>2715</v>
      </c>
      <c r="C477" s="75">
        <v>1520</v>
      </c>
      <c r="D477" s="75" t="s">
        <v>1627</v>
      </c>
      <c r="E477" s="116">
        <v>9.4799999999999995E-2</v>
      </c>
      <c r="F477" s="166" t="s">
        <v>3020</v>
      </c>
      <c r="G477" s="3" t="s">
        <v>3309</v>
      </c>
      <c r="H477" t="s">
        <v>2626</v>
      </c>
    </row>
    <row r="478" spans="1:8" hidden="1">
      <c r="A478" s="78" t="s">
        <v>2442</v>
      </c>
      <c r="B478" s="78" t="s">
        <v>2715</v>
      </c>
      <c r="C478" s="75">
        <v>3534</v>
      </c>
      <c r="D478" s="75" t="s">
        <v>1647</v>
      </c>
      <c r="E478" s="116">
        <v>0.54449999999999998</v>
      </c>
      <c r="F478" s="166" t="s">
        <v>2625</v>
      </c>
      <c r="G478" s="3" t="s">
        <v>3309</v>
      </c>
      <c r="H478" t="s">
        <v>2625</v>
      </c>
    </row>
    <row r="479" spans="1:8" hidden="1">
      <c r="A479" s="78" t="s">
        <v>2442</v>
      </c>
      <c r="B479" s="78" t="s">
        <v>2715</v>
      </c>
      <c r="C479" s="75">
        <v>3691</v>
      </c>
      <c r="D479" s="75" t="s">
        <v>1655</v>
      </c>
      <c r="E479" s="116">
        <v>0.66910000000000003</v>
      </c>
      <c r="F479" s="166" t="s">
        <v>2625</v>
      </c>
      <c r="G479" s="3" t="s">
        <v>3309</v>
      </c>
      <c r="H479" t="s">
        <v>2625</v>
      </c>
    </row>
    <row r="480" spans="1:8" hidden="1">
      <c r="A480" s="78" t="s">
        <v>2442</v>
      </c>
      <c r="B480" s="78" t="s">
        <v>2715</v>
      </c>
      <c r="C480" s="75">
        <v>3754</v>
      </c>
      <c r="D480" s="75" t="s">
        <v>1656</v>
      </c>
      <c r="E480" s="116">
        <v>0.48899999999999999</v>
      </c>
      <c r="F480" s="166" t="s">
        <v>2626</v>
      </c>
      <c r="G480" s="3" t="s">
        <v>3309</v>
      </c>
      <c r="H480" t="s">
        <v>2626</v>
      </c>
    </row>
    <row r="481" spans="1:8" hidden="1">
      <c r="A481" s="78" t="s">
        <v>2442</v>
      </c>
      <c r="B481" s="78" t="s">
        <v>2715</v>
      </c>
      <c r="C481" s="75">
        <v>1830</v>
      </c>
      <c r="D481" s="75" t="s">
        <v>1629</v>
      </c>
      <c r="E481" s="116">
        <v>0.40739999999999998</v>
      </c>
      <c r="F481" s="166" t="s">
        <v>3020</v>
      </c>
      <c r="G481" s="3" t="s">
        <v>3309</v>
      </c>
      <c r="H481" t="s">
        <v>2626</v>
      </c>
    </row>
    <row r="482" spans="1:8" hidden="1">
      <c r="A482" s="78" t="s">
        <v>2442</v>
      </c>
      <c r="B482" s="78" t="s">
        <v>2715</v>
      </c>
      <c r="C482" s="75">
        <v>5358</v>
      </c>
      <c r="D482" s="75" t="s">
        <v>1659</v>
      </c>
      <c r="E482" s="116">
        <v>0.39319999999999999</v>
      </c>
      <c r="F482" s="166" t="s">
        <v>3020</v>
      </c>
      <c r="G482" s="3" t="s">
        <v>3309</v>
      </c>
      <c r="H482" t="s">
        <v>2626</v>
      </c>
    </row>
    <row r="483" spans="1:8" hidden="1">
      <c r="A483" s="78" t="s">
        <v>2442</v>
      </c>
      <c r="B483" s="78" t="s">
        <v>2715</v>
      </c>
      <c r="C483" s="75">
        <v>1519</v>
      </c>
      <c r="D483" s="75" t="s">
        <v>1626</v>
      </c>
      <c r="E483" s="116">
        <v>0.49380000000000002</v>
      </c>
      <c r="F483" s="166" t="s">
        <v>3020</v>
      </c>
      <c r="G483" s="3" t="s">
        <v>3309</v>
      </c>
      <c r="H483" t="s">
        <v>2626</v>
      </c>
    </row>
    <row r="484" spans="1:8" hidden="1">
      <c r="A484" s="78" t="s">
        <v>2442</v>
      </c>
      <c r="B484" s="78" t="s">
        <v>2715</v>
      </c>
      <c r="C484" s="75">
        <v>3606</v>
      </c>
      <c r="D484" s="75" t="s">
        <v>1651</v>
      </c>
      <c r="E484" s="116">
        <v>0.13739999999999999</v>
      </c>
      <c r="F484" s="166" t="s">
        <v>3020</v>
      </c>
      <c r="G484" s="3" t="s">
        <v>3309</v>
      </c>
      <c r="H484" t="s">
        <v>2626</v>
      </c>
    </row>
    <row r="485" spans="1:8" hidden="1">
      <c r="A485" s="78" t="s">
        <v>2442</v>
      </c>
      <c r="B485" s="78" t="s">
        <v>2715</v>
      </c>
      <c r="C485" s="75">
        <v>1966</v>
      </c>
      <c r="D485" s="75" t="s">
        <v>1630</v>
      </c>
      <c r="E485" s="116">
        <v>0.22309999999999999</v>
      </c>
      <c r="F485" s="166" t="s">
        <v>3020</v>
      </c>
      <c r="G485" s="3" t="s">
        <v>3309</v>
      </c>
      <c r="H485" t="s">
        <v>2626</v>
      </c>
    </row>
    <row r="486" spans="1:8" hidden="1">
      <c r="A486" s="78" t="s">
        <v>2442</v>
      </c>
      <c r="B486" s="78" t="s">
        <v>2715</v>
      </c>
      <c r="C486" s="75">
        <v>3123</v>
      </c>
      <c r="D486" s="75" t="s">
        <v>1634</v>
      </c>
      <c r="E486" s="116">
        <v>0.32869999999999999</v>
      </c>
      <c r="F486" s="166" t="s">
        <v>3020</v>
      </c>
      <c r="G486" s="3" t="s">
        <v>3309</v>
      </c>
      <c r="H486" t="s">
        <v>2626</v>
      </c>
    </row>
    <row r="487" spans="1:8" hidden="1">
      <c r="A487" s="78" t="s">
        <v>2442</v>
      </c>
      <c r="B487" s="78" t="s">
        <v>2715</v>
      </c>
      <c r="C487" s="75">
        <v>3607</v>
      </c>
      <c r="D487" s="75" t="s">
        <v>1652</v>
      </c>
      <c r="E487" s="116">
        <v>0.37340000000000001</v>
      </c>
      <c r="F487" s="166" t="s">
        <v>3020</v>
      </c>
      <c r="G487" s="3" t="s">
        <v>3309</v>
      </c>
      <c r="H487" t="s">
        <v>2626</v>
      </c>
    </row>
    <row r="488" spans="1:8" hidden="1">
      <c r="A488" s="78" t="s">
        <v>2442</v>
      </c>
      <c r="B488" s="78" t="s">
        <v>2715</v>
      </c>
      <c r="C488" s="75">
        <v>3689</v>
      </c>
      <c r="D488" s="75" t="s">
        <v>716</v>
      </c>
      <c r="E488" s="116">
        <v>0.16589999999999999</v>
      </c>
      <c r="F488" s="166" t="s">
        <v>3020</v>
      </c>
      <c r="G488" s="3" t="s">
        <v>3309</v>
      </c>
      <c r="H488" t="s">
        <v>2626</v>
      </c>
    </row>
    <row r="489" spans="1:8" hidden="1">
      <c r="A489" s="78" t="s">
        <v>2442</v>
      </c>
      <c r="B489" s="78" t="s">
        <v>2715</v>
      </c>
      <c r="C489" s="75">
        <v>3122</v>
      </c>
      <c r="D489" s="75" t="s">
        <v>1633</v>
      </c>
      <c r="E489" s="116">
        <v>0.49519999999999997</v>
      </c>
      <c r="F489" s="166" t="s">
        <v>2626</v>
      </c>
      <c r="G489" s="3" t="s">
        <v>3309</v>
      </c>
      <c r="H489" t="s">
        <v>2626</v>
      </c>
    </row>
    <row r="490" spans="1:8" hidden="1">
      <c r="A490" s="78" t="s">
        <v>2442</v>
      </c>
      <c r="B490" s="78" t="s">
        <v>2715</v>
      </c>
      <c r="C490" s="75">
        <v>3503</v>
      </c>
      <c r="D490" s="75" t="s">
        <v>1645</v>
      </c>
      <c r="E490" s="116">
        <v>0.4617</v>
      </c>
      <c r="F490" s="166" t="s">
        <v>3020</v>
      </c>
      <c r="G490" s="3" t="s">
        <v>2626</v>
      </c>
      <c r="H490" t="s">
        <v>2626</v>
      </c>
    </row>
    <row r="491" spans="1:8" hidden="1">
      <c r="A491" s="78" t="s">
        <v>2442</v>
      </c>
      <c r="B491" s="78" t="s">
        <v>2715</v>
      </c>
      <c r="C491" s="75">
        <v>3755</v>
      </c>
      <c r="D491" s="75" t="s">
        <v>1657</v>
      </c>
      <c r="E491" s="116">
        <v>0.45629999999999998</v>
      </c>
      <c r="F491" s="166" t="s">
        <v>3020</v>
      </c>
      <c r="G491" s="3" t="s">
        <v>3309</v>
      </c>
      <c r="H491" t="s">
        <v>2626</v>
      </c>
    </row>
    <row r="492" spans="1:8" hidden="1">
      <c r="A492" s="78" t="s">
        <v>2442</v>
      </c>
      <c r="B492" s="78" t="s">
        <v>2715</v>
      </c>
      <c r="C492" s="75">
        <v>3463</v>
      </c>
      <c r="D492" s="75" t="s">
        <v>3047</v>
      </c>
      <c r="E492" s="116">
        <v>0.1457</v>
      </c>
      <c r="F492" s="166" t="s">
        <v>3020</v>
      </c>
      <c r="G492" s="3" t="s">
        <v>3309</v>
      </c>
      <c r="H492" t="s">
        <v>2626</v>
      </c>
    </row>
    <row r="493" spans="1:8" hidden="1">
      <c r="A493" s="78" t="s">
        <v>2442</v>
      </c>
      <c r="B493" s="78" t="s">
        <v>2715</v>
      </c>
      <c r="C493" s="75">
        <v>1685</v>
      </c>
      <c r="D493" s="75" t="s">
        <v>1628</v>
      </c>
      <c r="E493" s="116">
        <v>0.13669999999999999</v>
      </c>
      <c r="F493" s="166" t="s">
        <v>3020</v>
      </c>
      <c r="G493" s="3" t="s">
        <v>3309</v>
      </c>
      <c r="H493" t="s">
        <v>2626</v>
      </c>
    </row>
    <row r="494" spans="1:8" hidden="1">
      <c r="A494" s="78" t="s">
        <v>2442</v>
      </c>
      <c r="B494" s="78" t="s">
        <v>2715</v>
      </c>
      <c r="C494" s="75">
        <v>2887</v>
      </c>
      <c r="D494" s="75" t="s">
        <v>1631</v>
      </c>
      <c r="E494" s="116">
        <v>0.45169999999999999</v>
      </c>
      <c r="F494" s="166" t="s">
        <v>3020</v>
      </c>
      <c r="G494" s="3" t="s">
        <v>2626</v>
      </c>
      <c r="H494" t="s">
        <v>2626</v>
      </c>
    </row>
    <row r="495" spans="1:8" hidden="1">
      <c r="A495" s="78" t="s">
        <v>2442</v>
      </c>
      <c r="B495" s="78" t="s">
        <v>2715</v>
      </c>
      <c r="C495" s="75">
        <v>3504</v>
      </c>
      <c r="D495" s="75" t="s">
        <v>1646</v>
      </c>
      <c r="E495" s="116">
        <v>0.42730000000000001</v>
      </c>
      <c r="F495" s="166" t="s">
        <v>3020</v>
      </c>
      <c r="G495" s="3" t="s">
        <v>3309</v>
      </c>
      <c r="H495" t="s">
        <v>2626</v>
      </c>
    </row>
    <row r="496" spans="1:8" hidden="1">
      <c r="A496" s="78" t="s">
        <v>2442</v>
      </c>
      <c r="B496" s="78" t="s">
        <v>2715</v>
      </c>
      <c r="C496" s="75">
        <v>3464</v>
      </c>
      <c r="D496" s="75" t="s">
        <v>1644</v>
      </c>
      <c r="E496" s="116">
        <v>0.40689999999999998</v>
      </c>
      <c r="F496" s="166" t="s">
        <v>3020</v>
      </c>
      <c r="G496" s="3" t="s">
        <v>3309</v>
      </c>
      <c r="H496" t="s">
        <v>2626</v>
      </c>
    </row>
    <row r="497" spans="1:8" hidden="1">
      <c r="A497" s="78" t="s">
        <v>2442</v>
      </c>
      <c r="B497" s="78" t="s">
        <v>2715</v>
      </c>
      <c r="C497" s="75">
        <v>3353</v>
      </c>
      <c r="D497" s="75" t="s">
        <v>1640</v>
      </c>
      <c r="E497" s="116">
        <v>0.4546</v>
      </c>
      <c r="F497" s="166" t="s">
        <v>3020</v>
      </c>
      <c r="G497" s="3" t="s">
        <v>3309</v>
      </c>
      <c r="H497" t="s">
        <v>2626</v>
      </c>
    </row>
    <row r="498" spans="1:8" hidden="1">
      <c r="A498" s="78" t="s">
        <v>2442</v>
      </c>
      <c r="B498" s="78" t="s">
        <v>2715</v>
      </c>
      <c r="C498" s="75">
        <v>3254</v>
      </c>
      <c r="D498" s="75" t="s">
        <v>1636</v>
      </c>
      <c r="E498" s="116">
        <v>0.52769999999999995</v>
      </c>
      <c r="F498" s="166" t="s">
        <v>3020</v>
      </c>
      <c r="G498" s="3" t="s">
        <v>2625</v>
      </c>
      <c r="H498" t="s">
        <v>2625</v>
      </c>
    </row>
    <row r="499" spans="1:8" hidden="1">
      <c r="A499" s="78" t="s">
        <v>2442</v>
      </c>
      <c r="B499" s="78" t="s">
        <v>2715</v>
      </c>
      <c r="C499" s="75">
        <v>3303</v>
      </c>
      <c r="D499" s="75" t="s">
        <v>1638</v>
      </c>
      <c r="E499" s="116">
        <v>0.31680000000000003</v>
      </c>
      <c r="F499" s="166" t="s">
        <v>3020</v>
      </c>
      <c r="G499" s="3" t="s">
        <v>3309</v>
      </c>
      <c r="H499" t="s">
        <v>2626</v>
      </c>
    </row>
    <row r="500" spans="1:8" hidden="1">
      <c r="A500" s="78" t="s">
        <v>2442</v>
      </c>
      <c r="B500" s="78" t="s">
        <v>2715</v>
      </c>
      <c r="C500" s="75">
        <v>3608</v>
      </c>
      <c r="D500" s="75" t="s">
        <v>1653</v>
      </c>
      <c r="E500" s="116">
        <v>0.39079999999999998</v>
      </c>
      <c r="F500" s="166" t="s">
        <v>3020</v>
      </c>
      <c r="G500" s="3" t="s">
        <v>3309</v>
      </c>
      <c r="H500" t="s">
        <v>2626</v>
      </c>
    </row>
    <row r="501" spans="1:8" hidden="1">
      <c r="A501" s="78" t="s">
        <v>2442</v>
      </c>
      <c r="B501" s="78" t="s">
        <v>2715</v>
      </c>
      <c r="C501" s="75">
        <v>3854</v>
      </c>
      <c r="D501" s="75" t="s">
        <v>1658</v>
      </c>
      <c r="E501" s="116">
        <v>0.55089999999999995</v>
      </c>
      <c r="F501" s="166" t="s">
        <v>2625</v>
      </c>
      <c r="G501" s="3" t="s">
        <v>3309</v>
      </c>
      <c r="H501" t="s">
        <v>2625</v>
      </c>
    </row>
    <row r="502" spans="1:8" hidden="1">
      <c r="A502" s="78" t="s">
        <v>2442</v>
      </c>
      <c r="B502" s="78" t="s">
        <v>2715</v>
      </c>
      <c r="C502" s="75">
        <v>3461</v>
      </c>
      <c r="D502" s="75" t="s">
        <v>1643</v>
      </c>
      <c r="E502" s="116">
        <v>0.18049999999999999</v>
      </c>
      <c r="F502" s="166" t="s">
        <v>3020</v>
      </c>
      <c r="G502" s="3" t="s">
        <v>3309</v>
      </c>
      <c r="H502" t="s">
        <v>2626</v>
      </c>
    </row>
    <row r="503" spans="1:8" hidden="1">
      <c r="A503" s="78" t="s">
        <v>2442</v>
      </c>
      <c r="B503" s="78" t="s">
        <v>2715</v>
      </c>
      <c r="C503" s="75">
        <v>3605</v>
      </c>
      <c r="D503" s="75" t="s">
        <v>1650</v>
      </c>
      <c r="E503" s="116">
        <v>0.1983</v>
      </c>
      <c r="F503" s="166" t="s">
        <v>3020</v>
      </c>
      <c r="G503" s="3" t="s">
        <v>3309</v>
      </c>
      <c r="H503" t="s">
        <v>2626</v>
      </c>
    </row>
    <row r="504" spans="1:8" hidden="1">
      <c r="A504" s="78" t="s">
        <v>2442</v>
      </c>
      <c r="B504" s="78" t="s">
        <v>2715</v>
      </c>
      <c r="C504" s="75">
        <v>3410</v>
      </c>
      <c r="D504" s="75" t="s">
        <v>1642</v>
      </c>
      <c r="E504" s="116">
        <v>0.54979999999999996</v>
      </c>
      <c r="F504" s="166" t="s">
        <v>3020</v>
      </c>
      <c r="G504" s="3" t="s">
        <v>2625</v>
      </c>
      <c r="H504" t="s">
        <v>2625</v>
      </c>
    </row>
    <row r="505" spans="1:8" hidden="1">
      <c r="A505" s="78" t="s">
        <v>2442</v>
      </c>
      <c r="B505" s="78" t="s">
        <v>2715</v>
      </c>
      <c r="C505" s="75">
        <v>2888</v>
      </c>
      <c r="D505" s="75" t="s">
        <v>1632</v>
      </c>
      <c r="E505" s="116">
        <v>0.27579999999999999</v>
      </c>
      <c r="F505" s="166" t="s">
        <v>3020</v>
      </c>
      <c r="G505" s="3" t="s">
        <v>3309</v>
      </c>
      <c r="H505" t="s">
        <v>2626</v>
      </c>
    </row>
    <row r="506" spans="1:8" hidden="1">
      <c r="A506" s="78" t="s">
        <v>2442</v>
      </c>
      <c r="B506" s="78" t="s">
        <v>2715</v>
      </c>
      <c r="C506" s="75">
        <v>3186</v>
      </c>
      <c r="D506" s="75" t="s">
        <v>1635</v>
      </c>
      <c r="E506" s="116">
        <v>0.32879999999999998</v>
      </c>
      <c r="F506" s="166" t="s">
        <v>3020</v>
      </c>
      <c r="G506" s="3" t="s">
        <v>3309</v>
      </c>
      <c r="H506" t="s">
        <v>2626</v>
      </c>
    </row>
    <row r="507" spans="1:8" hidden="1">
      <c r="A507" s="78" t="s">
        <v>2350</v>
      </c>
      <c r="B507" s="78" t="s">
        <v>2716</v>
      </c>
      <c r="C507" s="75">
        <v>2996</v>
      </c>
      <c r="D507" s="75" t="s">
        <v>1079</v>
      </c>
      <c r="E507" s="116">
        <v>0.3543</v>
      </c>
      <c r="F507" s="166" t="s">
        <v>3020</v>
      </c>
      <c r="G507" s="3" t="s">
        <v>3309</v>
      </c>
      <c r="H507" t="s">
        <v>2626</v>
      </c>
    </row>
    <row r="508" spans="1:8" hidden="1">
      <c r="A508" s="78" t="s">
        <v>2350</v>
      </c>
      <c r="B508" s="78" t="s">
        <v>2716</v>
      </c>
      <c r="C508" s="75">
        <v>5718</v>
      </c>
      <c r="D508" s="75" t="s">
        <v>3163</v>
      </c>
      <c r="E508" s="116">
        <v>0.52280000000000004</v>
      </c>
      <c r="F508" s="166" t="s">
        <v>2626</v>
      </c>
      <c r="G508" s="3" t="s">
        <v>3309</v>
      </c>
      <c r="H508" t="s">
        <v>2625</v>
      </c>
    </row>
    <row r="509" spans="1:8" hidden="1">
      <c r="A509" s="78" t="s">
        <v>2350</v>
      </c>
      <c r="B509" s="78" t="s">
        <v>2716</v>
      </c>
      <c r="C509" s="75">
        <v>5097</v>
      </c>
      <c r="D509" s="75" t="s">
        <v>1082</v>
      </c>
      <c r="E509" s="116">
        <v>0.62339999999999995</v>
      </c>
      <c r="F509" s="166" t="s">
        <v>3020</v>
      </c>
      <c r="G509" s="3" t="s">
        <v>3309</v>
      </c>
      <c r="H509" t="s">
        <v>2625</v>
      </c>
    </row>
    <row r="510" spans="1:8" hidden="1">
      <c r="A510" s="78" t="s">
        <v>2350</v>
      </c>
      <c r="B510" s="78" t="s">
        <v>2716</v>
      </c>
      <c r="C510" s="75">
        <v>2741</v>
      </c>
      <c r="D510" s="75" t="s">
        <v>474</v>
      </c>
      <c r="E510" s="116">
        <v>0.38800000000000001</v>
      </c>
      <c r="F510" s="166" t="s">
        <v>2626</v>
      </c>
      <c r="G510" s="3" t="s">
        <v>3309</v>
      </c>
      <c r="H510" t="s">
        <v>2626</v>
      </c>
    </row>
    <row r="511" spans="1:8" hidden="1">
      <c r="A511" s="78" t="s">
        <v>2350</v>
      </c>
      <c r="B511" s="78" t="s">
        <v>2716</v>
      </c>
      <c r="C511" s="75">
        <v>2453</v>
      </c>
      <c r="D511" s="75" t="s">
        <v>1078</v>
      </c>
      <c r="E511" s="116">
        <v>0.48799999999999999</v>
      </c>
      <c r="F511" s="166" t="s">
        <v>3020</v>
      </c>
      <c r="G511" s="3" t="s">
        <v>3309</v>
      </c>
      <c r="H511" t="s">
        <v>2626</v>
      </c>
    </row>
    <row r="512" spans="1:8" hidden="1">
      <c r="A512" s="78" t="s">
        <v>2350</v>
      </c>
      <c r="B512" s="78" t="s">
        <v>2716</v>
      </c>
      <c r="C512" s="75">
        <v>3596</v>
      </c>
      <c r="D512" s="75" t="s">
        <v>1080</v>
      </c>
      <c r="E512" s="116">
        <v>0.4995</v>
      </c>
      <c r="F512" s="166" t="s">
        <v>2625</v>
      </c>
      <c r="G512" s="3" t="s">
        <v>3309</v>
      </c>
      <c r="H512" t="s">
        <v>2625</v>
      </c>
    </row>
    <row r="513" spans="1:8" hidden="1">
      <c r="A513" s="78" t="s">
        <v>2350</v>
      </c>
      <c r="B513" s="78" t="s">
        <v>2716</v>
      </c>
      <c r="C513" s="75">
        <v>4411</v>
      </c>
      <c r="D513" s="75" t="s">
        <v>1081</v>
      </c>
      <c r="E513" s="116">
        <v>0.31869999999999998</v>
      </c>
      <c r="F513" s="166" t="s">
        <v>3020</v>
      </c>
      <c r="G513" s="3" t="s">
        <v>3309</v>
      </c>
      <c r="H513" t="s">
        <v>2626</v>
      </c>
    </row>
    <row r="514" spans="1:8" hidden="1">
      <c r="A514" s="78" t="s">
        <v>2303</v>
      </c>
      <c r="B514" s="78" t="s">
        <v>2717</v>
      </c>
      <c r="C514" s="75">
        <v>5715</v>
      </c>
      <c r="D514" s="75" t="s">
        <v>3322</v>
      </c>
      <c r="E514" s="116">
        <v>0.71709999999999996</v>
      </c>
      <c r="F514" s="166" t="s">
        <v>3020</v>
      </c>
      <c r="G514" s="3" t="s">
        <v>3309</v>
      </c>
      <c r="H514" t="s">
        <v>2625</v>
      </c>
    </row>
    <row r="515" spans="1:8" hidden="1">
      <c r="A515" s="78" t="s">
        <v>2303</v>
      </c>
      <c r="B515" s="78" t="s">
        <v>2717</v>
      </c>
      <c r="C515" s="75">
        <v>1629</v>
      </c>
      <c r="D515" s="75" t="s">
        <v>489</v>
      </c>
      <c r="E515" s="116">
        <v>0.79849999999999999</v>
      </c>
      <c r="F515" s="166" t="s">
        <v>2625</v>
      </c>
      <c r="G515" s="3" t="s">
        <v>3309</v>
      </c>
      <c r="H515" t="s">
        <v>2625</v>
      </c>
    </row>
    <row r="516" spans="1:8" hidden="1">
      <c r="A516" s="78" t="s">
        <v>2303</v>
      </c>
      <c r="B516" s="78" t="s">
        <v>2717</v>
      </c>
      <c r="C516" s="75">
        <v>5416</v>
      </c>
      <c r="D516" s="75" t="s">
        <v>493</v>
      </c>
      <c r="E516" s="116">
        <v>0.84619999999999995</v>
      </c>
      <c r="F516" s="166" t="s">
        <v>3020</v>
      </c>
      <c r="G516" s="3" t="s">
        <v>3309</v>
      </c>
      <c r="H516" t="s">
        <v>2625</v>
      </c>
    </row>
    <row r="517" spans="1:8" hidden="1">
      <c r="A517" s="78" t="s">
        <v>2303</v>
      </c>
      <c r="B517" s="78" t="s">
        <v>2717</v>
      </c>
      <c r="C517" s="75">
        <v>3217</v>
      </c>
      <c r="D517" s="75" t="s">
        <v>491</v>
      </c>
      <c r="E517" s="116">
        <v>0.72319999999999995</v>
      </c>
      <c r="F517" s="166" t="s">
        <v>2625</v>
      </c>
      <c r="G517" s="3" t="s">
        <v>3309</v>
      </c>
      <c r="H517" t="s">
        <v>2625</v>
      </c>
    </row>
    <row r="518" spans="1:8" hidden="1">
      <c r="A518" s="78" t="s">
        <v>2303</v>
      </c>
      <c r="B518" s="78" t="s">
        <v>2717</v>
      </c>
      <c r="C518" s="75">
        <v>2137</v>
      </c>
      <c r="D518" s="75" t="s">
        <v>490</v>
      </c>
      <c r="E518" s="116">
        <v>0.72350000000000003</v>
      </c>
      <c r="F518" s="166" t="s">
        <v>2625</v>
      </c>
      <c r="G518" s="3" t="s">
        <v>3309</v>
      </c>
      <c r="H518" t="s">
        <v>2625</v>
      </c>
    </row>
    <row r="519" spans="1:8" hidden="1">
      <c r="A519" s="78" t="s">
        <v>2303</v>
      </c>
      <c r="B519" s="78" t="s">
        <v>2717</v>
      </c>
      <c r="C519" s="75">
        <v>4245</v>
      </c>
      <c r="D519" s="75" t="s">
        <v>492</v>
      </c>
      <c r="E519" s="116">
        <v>0.78580000000000005</v>
      </c>
      <c r="F519" s="166" t="s">
        <v>2625</v>
      </c>
      <c r="G519" s="3" t="s">
        <v>3309</v>
      </c>
      <c r="H519" t="s">
        <v>2625</v>
      </c>
    </row>
    <row r="520" spans="1:8" hidden="1">
      <c r="A520" s="78" t="s">
        <v>2514</v>
      </c>
      <c r="B520" s="78" t="s">
        <v>2718</v>
      </c>
      <c r="C520" s="75">
        <v>2207</v>
      </c>
      <c r="D520" s="75" t="s">
        <v>2128</v>
      </c>
      <c r="E520" s="116">
        <v>0.60070000000000001</v>
      </c>
      <c r="F520" s="166" t="s">
        <v>2625</v>
      </c>
      <c r="G520" s="3" t="s">
        <v>3309</v>
      </c>
      <c r="H520" t="s">
        <v>2625</v>
      </c>
    </row>
    <row r="521" spans="1:8" hidden="1">
      <c r="A521" s="78" t="s">
        <v>2244</v>
      </c>
      <c r="B521" s="78" t="s">
        <v>2719</v>
      </c>
      <c r="C521" s="75">
        <v>3317</v>
      </c>
      <c r="D521" s="75" t="s">
        <v>102</v>
      </c>
      <c r="E521" s="116">
        <v>0.65539999999999998</v>
      </c>
      <c r="F521" s="166" t="s">
        <v>2625</v>
      </c>
      <c r="G521" s="3" t="s">
        <v>3309</v>
      </c>
      <c r="H521" t="s">
        <v>2625</v>
      </c>
    </row>
    <row r="522" spans="1:8" hidden="1">
      <c r="A522" s="78" t="s">
        <v>2244</v>
      </c>
      <c r="B522" s="78" t="s">
        <v>2719</v>
      </c>
      <c r="C522" s="75">
        <v>2688</v>
      </c>
      <c r="D522" s="75" t="s">
        <v>101</v>
      </c>
      <c r="E522" s="116">
        <v>0.71840000000000004</v>
      </c>
      <c r="F522" s="166" t="s">
        <v>2625</v>
      </c>
      <c r="G522" s="3" t="s">
        <v>3309</v>
      </c>
      <c r="H522" t="s">
        <v>2625</v>
      </c>
    </row>
    <row r="523" spans="1:8" hidden="1">
      <c r="A523" s="78" t="s">
        <v>2321</v>
      </c>
      <c r="B523" s="78" t="s">
        <v>2720</v>
      </c>
      <c r="C523" s="75">
        <v>3430</v>
      </c>
      <c r="D523" s="75" t="s">
        <v>686</v>
      </c>
      <c r="E523" s="116">
        <v>0.22359999999999999</v>
      </c>
      <c r="F523" s="166" t="s">
        <v>3020</v>
      </c>
      <c r="G523" s="3" t="s">
        <v>3309</v>
      </c>
      <c r="H523" t="s">
        <v>2626</v>
      </c>
    </row>
    <row r="524" spans="1:8" hidden="1">
      <c r="A524" s="78" t="s">
        <v>2321</v>
      </c>
      <c r="B524" s="78" t="s">
        <v>2720</v>
      </c>
      <c r="C524" s="75">
        <v>2980</v>
      </c>
      <c r="D524" s="75" t="s">
        <v>684</v>
      </c>
      <c r="E524" s="116">
        <v>0.35949999999999999</v>
      </c>
      <c r="F524" s="166" t="s">
        <v>3020</v>
      </c>
      <c r="G524" s="3" t="s">
        <v>3309</v>
      </c>
      <c r="H524" t="s">
        <v>2626</v>
      </c>
    </row>
    <row r="525" spans="1:8" hidden="1">
      <c r="A525" s="78" t="s">
        <v>2321</v>
      </c>
      <c r="B525" s="78" t="s">
        <v>2720</v>
      </c>
      <c r="C525" s="75">
        <v>4210</v>
      </c>
      <c r="D525" s="75" t="s">
        <v>689</v>
      </c>
      <c r="E525" s="116">
        <v>0.34110000000000001</v>
      </c>
      <c r="F525" s="166" t="s">
        <v>3020</v>
      </c>
      <c r="G525" s="3" t="s">
        <v>3309</v>
      </c>
      <c r="H525" t="s">
        <v>2626</v>
      </c>
    </row>
    <row r="526" spans="1:8" hidden="1">
      <c r="A526" s="78" t="s">
        <v>2321</v>
      </c>
      <c r="B526" s="78" t="s">
        <v>2720</v>
      </c>
      <c r="C526" s="75">
        <v>3330</v>
      </c>
      <c r="D526" s="75" t="s">
        <v>685</v>
      </c>
      <c r="E526" s="116">
        <v>0.27329999999999999</v>
      </c>
      <c r="F526" s="166" t="s">
        <v>3020</v>
      </c>
      <c r="G526" s="3" t="s">
        <v>3309</v>
      </c>
      <c r="H526" t="s">
        <v>2626</v>
      </c>
    </row>
    <row r="527" spans="1:8" hidden="1">
      <c r="A527" s="78" t="s">
        <v>2321</v>
      </c>
      <c r="B527" s="78" t="s">
        <v>2720</v>
      </c>
      <c r="C527" s="75">
        <v>5491</v>
      </c>
      <c r="D527" s="75" t="s">
        <v>3165</v>
      </c>
      <c r="E527" s="116">
        <v>0.16070000000000001</v>
      </c>
      <c r="F527" s="166" t="s">
        <v>2626</v>
      </c>
      <c r="G527" s="3" t="s">
        <v>3309</v>
      </c>
      <c r="H527" t="s">
        <v>2626</v>
      </c>
    </row>
    <row r="528" spans="1:8" hidden="1">
      <c r="A528" s="78" t="s">
        <v>2321</v>
      </c>
      <c r="B528" s="78" t="s">
        <v>2720</v>
      </c>
      <c r="C528" s="75">
        <v>3739</v>
      </c>
      <c r="D528" s="75" t="s">
        <v>688</v>
      </c>
      <c r="E528" s="116">
        <v>0.3342</v>
      </c>
      <c r="F528" s="166" t="s">
        <v>3020</v>
      </c>
      <c r="G528" s="3" t="s">
        <v>3309</v>
      </c>
      <c r="H528" t="s">
        <v>2626</v>
      </c>
    </row>
    <row r="529" spans="1:8" hidden="1">
      <c r="A529" s="78" t="s">
        <v>2321</v>
      </c>
      <c r="B529" s="78" t="s">
        <v>2720</v>
      </c>
      <c r="C529" s="75">
        <v>1523</v>
      </c>
      <c r="D529" s="75" t="s">
        <v>683</v>
      </c>
      <c r="E529" s="116">
        <v>0.48149999999999998</v>
      </c>
      <c r="F529" s="166" t="s">
        <v>3020</v>
      </c>
      <c r="G529" s="3" t="s">
        <v>3309</v>
      </c>
      <c r="H529" t="s">
        <v>2626</v>
      </c>
    </row>
    <row r="530" spans="1:8" hidden="1">
      <c r="A530" s="78" t="s">
        <v>2321</v>
      </c>
      <c r="B530" s="78" t="s">
        <v>2720</v>
      </c>
      <c r="C530" s="75">
        <v>4289</v>
      </c>
      <c r="D530" s="75" t="s">
        <v>690</v>
      </c>
      <c r="E530" s="116">
        <v>0.31690000000000002</v>
      </c>
      <c r="F530" s="166" t="s">
        <v>3020</v>
      </c>
      <c r="G530" s="3" t="s">
        <v>3309</v>
      </c>
      <c r="H530" t="s">
        <v>2626</v>
      </c>
    </row>
    <row r="531" spans="1:8" hidden="1">
      <c r="A531" s="78" t="s">
        <v>2321</v>
      </c>
      <c r="B531" s="78" t="s">
        <v>2720</v>
      </c>
      <c r="C531" s="75">
        <v>4550</v>
      </c>
      <c r="D531" s="75" t="s">
        <v>691</v>
      </c>
      <c r="E531" s="116">
        <v>0.28449999999999998</v>
      </c>
      <c r="F531" s="166" t="s">
        <v>3020</v>
      </c>
      <c r="G531" s="3" t="s">
        <v>3309</v>
      </c>
      <c r="H531" t="s">
        <v>2626</v>
      </c>
    </row>
    <row r="532" spans="1:8" hidden="1">
      <c r="A532" s="78" t="s">
        <v>2321</v>
      </c>
      <c r="B532" s="78" t="s">
        <v>2720</v>
      </c>
      <c r="C532" s="75">
        <v>3585</v>
      </c>
      <c r="D532" s="75" t="s">
        <v>687</v>
      </c>
      <c r="E532" s="116">
        <v>0.21970000000000001</v>
      </c>
      <c r="F532" s="166" t="s">
        <v>3020</v>
      </c>
      <c r="G532" s="3" t="s">
        <v>3309</v>
      </c>
      <c r="H532" t="s">
        <v>2626</v>
      </c>
    </row>
    <row r="533" spans="1:8" hidden="1">
      <c r="A533" s="78" t="s">
        <v>2295</v>
      </c>
      <c r="B533" s="78" t="s">
        <v>2721</v>
      </c>
      <c r="C533" s="75">
        <v>4229</v>
      </c>
      <c r="D533" s="75" t="s">
        <v>455</v>
      </c>
      <c r="E533" s="116">
        <v>0.38579999999999998</v>
      </c>
      <c r="F533" s="166" t="s">
        <v>3020</v>
      </c>
      <c r="G533" s="3" t="s">
        <v>3309</v>
      </c>
      <c r="H533" t="s">
        <v>2626</v>
      </c>
    </row>
    <row r="534" spans="1:8" hidden="1">
      <c r="A534" s="78" t="s">
        <v>2295</v>
      </c>
      <c r="B534" s="78" t="s">
        <v>2721</v>
      </c>
      <c r="C534" s="75">
        <v>2793</v>
      </c>
      <c r="D534" s="75" t="s">
        <v>451</v>
      </c>
      <c r="E534" s="116">
        <v>0.57450000000000001</v>
      </c>
      <c r="F534" s="166" t="s">
        <v>2625</v>
      </c>
      <c r="G534" s="3" t="s">
        <v>3309</v>
      </c>
      <c r="H534" t="s">
        <v>2625</v>
      </c>
    </row>
    <row r="535" spans="1:8" hidden="1">
      <c r="A535" s="78" t="s">
        <v>2295</v>
      </c>
      <c r="B535" s="78" t="s">
        <v>2721</v>
      </c>
      <c r="C535" s="75">
        <v>2920</v>
      </c>
      <c r="D535" s="75" t="s">
        <v>452</v>
      </c>
      <c r="E535" s="116">
        <v>0.55010000000000003</v>
      </c>
      <c r="F535" s="166" t="s">
        <v>2626</v>
      </c>
      <c r="G535" s="3" t="s">
        <v>3309</v>
      </c>
      <c r="H535" t="s">
        <v>2625</v>
      </c>
    </row>
    <row r="536" spans="1:8" hidden="1">
      <c r="A536" s="78" t="s">
        <v>2295</v>
      </c>
      <c r="B536" s="78" t="s">
        <v>2721</v>
      </c>
      <c r="C536" s="75">
        <v>3373</v>
      </c>
      <c r="D536" s="75" t="s">
        <v>454</v>
      </c>
      <c r="E536" s="116">
        <v>0.58809999999999996</v>
      </c>
      <c r="F536" s="166" t="s">
        <v>2625</v>
      </c>
      <c r="G536" s="3" t="s">
        <v>3309</v>
      </c>
      <c r="H536" t="s">
        <v>2625</v>
      </c>
    </row>
    <row r="537" spans="1:8" hidden="1">
      <c r="A537" s="78" t="s">
        <v>2295</v>
      </c>
      <c r="B537" s="78" t="s">
        <v>2721</v>
      </c>
      <c r="C537" s="75">
        <v>3092</v>
      </c>
      <c r="D537" s="75" t="s">
        <v>453</v>
      </c>
      <c r="E537" s="116">
        <v>0.59650000000000003</v>
      </c>
      <c r="F537" s="166" t="s">
        <v>2625</v>
      </c>
      <c r="G537" s="3" t="s">
        <v>3309</v>
      </c>
      <c r="H537" t="s">
        <v>2625</v>
      </c>
    </row>
    <row r="538" spans="1:8" hidden="1">
      <c r="A538" s="78" t="s">
        <v>2295</v>
      </c>
      <c r="B538" s="78" t="s">
        <v>2721</v>
      </c>
      <c r="C538" s="75">
        <v>2695</v>
      </c>
      <c r="D538" s="75" t="s">
        <v>450</v>
      </c>
      <c r="E538" s="116">
        <v>0.60209999999999997</v>
      </c>
      <c r="F538" s="166" t="s">
        <v>2625</v>
      </c>
      <c r="G538" s="3" t="s">
        <v>3309</v>
      </c>
      <c r="H538" t="s">
        <v>2625</v>
      </c>
    </row>
    <row r="539" spans="1:8" hidden="1">
      <c r="A539" s="78" t="s">
        <v>2295</v>
      </c>
      <c r="B539" s="78" t="s">
        <v>2721</v>
      </c>
      <c r="C539" s="75">
        <v>5497</v>
      </c>
      <c r="D539" s="75" t="s">
        <v>2722</v>
      </c>
      <c r="E539" s="116">
        <v>0.81299999999999994</v>
      </c>
      <c r="F539" s="166" t="s">
        <v>3020</v>
      </c>
      <c r="G539" s="3" t="s">
        <v>3309</v>
      </c>
      <c r="H539" t="s">
        <v>2625</v>
      </c>
    </row>
    <row r="540" spans="1:8" hidden="1">
      <c r="A540" s="78" t="s">
        <v>2364</v>
      </c>
      <c r="B540" s="78" t="s">
        <v>2723</v>
      </c>
      <c r="C540" s="75">
        <v>2355</v>
      </c>
      <c r="D540" s="75" t="s">
        <v>1124</v>
      </c>
      <c r="E540" s="116">
        <v>0.54649999999999999</v>
      </c>
      <c r="F540" s="166" t="s">
        <v>3020</v>
      </c>
      <c r="G540" s="3" t="s">
        <v>3309</v>
      </c>
      <c r="H540" t="s">
        <v>2625</v>
      </c>
    </row>
    <row r="541" spans="1:8" hidden="1">
      <c r="A541" s="78" t="s">
        <v>2439</v>
      </c>
      <c r="B541" s="78" t="s">
        <v>2724</v>
      </c>
      <c r="C541" s="75">
        <v>3407</v>
      </c>
      <c r="D541" s="75" t="s">
        <v>115</v>
      </c>
      <c r="E541" s="116">
        <v>0.51419999999999999</v>
      </c>
      <c r="F541" s="166" t="s">
        <v>2625</v>
      </c>
      <c r="G541" s="3" t="s">
        <v>3309</v>
      </c>
      <c r="H541" t="s">
        <v>2625</v>
      </c>
    </row>
    <row r="542" spans="1:8" hidden="1">
      <c r="A542" s="78" t="s">
        <v>2439</v>
      </c>
      <c r="B542" s="78" t="s">
        <v>2724</v>
      </c>
      <c r="C542" s="75">
        <v>4382</v>
      </c>
      <c r="D542" s="75" t="s">
        <v>1592</v>
      </c>
      <c r="E542" s="116">
        <v>0.17180000000000001</v>
      </c>
      <c r="F542" s="166" t="s">
        <v>3020</v>
      </c>
      <c r="G542" s="3" t="s">
        <v>3309</v>
      </c>
      <c r="H542" t="s">
        <v>2626</v>
      </c>
    </row>
    <row r="543" spans="1:8" hidden="1">
      <c r="A543" s="78" t="s">
        <v>2439</v>
      </c>
      <c r="B543" s="78" t="s">
        <v>2724</v>
      </c>
      <c r="C543" s="75">
        <v>3752</v>
      </c>
      <c r="D543" s="75" t="s">
        <v>1586</v>
      </c>
      <c r="E543" s="116">
        <v>0.48799999999999999</v>
      </c>
      <c r="F543" s="166" t="s">
        <v>2626</v>
      </c>
      <c r="G543" s="3" t="s">
        <v>3309</v>
      </c>
      <c r="H543" t="s">
        <v>2626</v>
      </c>
    </row>
    <row r="544" spans="1:8" hidden="1">
      <c r="A544" s="78" t="s">
        <v>2439</v>
      </c>
      <c r="B544" s="78" t="s">
        <v>2724</v>
      </c>
      <c r="C544" s="75">
        <v>3184</v>
      </c>
      <c r="D544" s="75" t="s">
        <v>561</v>
      </c>
      <c r="E544" s="116">
        <v>0.6411</v>
      </c>
      <c r="F544" s="166" t="s">
        <v>2625</v>
      </c>
      <c r="G544" s="3" t="s">
        <v>3309</v>
      </c>
      <c r="H544" t="s">
        <v>2625</v>
      </c>
    </row>
    <row r="545" spans="1:8" hidden="1">
      <c r="A545" s="78" t="s">
        <v>2439</v>
      </c>
      <c r="B545" s="78" t="s">
        <v>2724</v>
      </c>
      <c r="C545" s="75">
        <v>2126</v>
      </c>
      <c r="D545" s="75" t="s">
        <v>1578</v>
      </c>
      <c r="E545" s="116">
        <v>0.54239999999999999</v>
      </c>
      <c r="F545" s="166" t="s">
        <v>2625</v>
      </c>
      <c r="G545" s="3" t="s">
        <v>3309</v>
      </c>
      <c r="H545" t="s">
        <v>2625</v>
      </c>
    </row>
    <row r="546" spans="1:8" hidden="1">
      <c r="A546" s="78" t="s">
        <v>2439</v>
      </c>
      <c r="B546" s="78" t="s">
        <v>2724</v>
      </c>
      <c r="C546" s="75">
        <v>5330</v>
      </c>
      <c r="D546" s="75" t="s">
        <v>1597</v>
      </c>
      <c r="E546" s="116">
        <v>0.66080000000000005</v>
      </c>
      <c r="F546" s="166" t="s">
        <v>3020</v>
      </c>
      <c r="G546" s="3" t="s">
        <v>3309</v>
      </c>
      <c r="H546" t="s">
        <v>2625</v>
      </c>
    </row>
    <row r="547" spans="1:8" hidden="1">
      <c r="A547" s="78" t="s">
        <v>2439</v>
      </c>
      <c r="B547" s="78" t="s">
        <v>2724</v>
      </c>
      <c r="C547" s="75">
        <v>5735</v>
      </c>
      <c r="D547" s="75" t="s">
        <v>3166</v>
      </c>
      <c r="E547" s="116">
        <v>1</v>
      </c>
      <c r="F547" s="166" t="s">
        <v>3020</v>
      </c>
      <c r="G547" s="3" t="s">
        <v>3309</v>
      </c>
      <c r="H547" t="s">
        <v>2625</v>
      </c>
    </row>
    <row r="548" spans="1:8" hidden="1">
      <c r="A548" s="78" t="s">
        <v>2439</v>
      </c>
      <c r="B548" s="78" t="s">
        <v>2724</v>
      </c>
      <c r="C548" s="75">
        <v>3253</v>
      </c>
      <c r="D548" s="75" t="s">
        <v>916</v>
      </c>
      <c r="E548" s="116">
        <v>0.61470000000000002</v>
      </c>
      <c r="F548" s="166" t="s">
        <v>2625</v>
      </c>
      <c r="G548" s="3" t="s">
        <v>3309</v>
      </c>
      <c r="H548" t="s">
        <v>2625</v>
      </c>
    </row>
    <row r="549" spans="1:8" hidden="1">
      <c r="A549" s="78" t="s">
        <v>2439</v>
      </c>
      <c r="B549" s="78" t="s">
        <v>2724</v>
      </c>
      <c r="C549" s="75">
        <v>5091</v>
      </c>
      <c r="D549" s="75" t="s">
        <v>1596</v>
      </c>
      <c r="E549" s="116">
        <v>0.11849999999999999</v>
      </c>
      <c r="F549" s="166" t="s">
        <v>3020</v>
      </c>
      <c r="G549" s="3" t="s">
        <v>3309</v>
      </c>
      <c r="H549" t="s">
        <v>2626</v>
      </c>
    </row>
    <row r="550" spans="1:8" hidden="1">
      <c r="A550" s="78" t="s">
        <v>2439</v>
      </c>
      <c r="B550" s="78" t="s">
        <v>2724</v>
      </c>
      <c r="C550" s="75">
        <v>2065</v>
      </c>
      <c r="D550" s="75" t="s">
        <v>1577</v>
      </c>
      <c r="E550" s="116">
        <v>0.62419999999999998</v>
      </c>
      <c r="F550" s="166" t="s">
        <v>2625</v>
      </c>
      <c r="G550" s="3" t="s">
        <v>3309</v>
      </c>
      <c r="H550" t="s">
        <v>2625</v>
      </c>
    </row>
    <row r="551" spans="1:8" hidden="1">
      <c r="A551" s="78" t="s">
        <v>2439</v>
      </c>
      <c r="B551" s="78" t="s">
        <v>2724</v>
      </c>
      <c r="C551" s="75">
        <v>4437</v>
      </c>
      <c r="D551" s="75" t="s">
        <v>1593</v>
      </c>
      <c r="E551" s="116">
        <v>0.14330000000000001</v>
      </c>
      <c r="F551" s="166" t="s">
        <v>3020</v>
      </c>
      <c r="G551" s="3" t="s">
        <v>3309</v>
      </c>
      <c r="H551" t="s">
        <v>2626</v>
      </c>
    </row>
    <row r="552" spans="1:8" hidden="1">
      <c r="A552" s="78" t="s">
        <v>2439</v>
      </c>
      <c r="B552" s="78" t="s">
        <v>2724</v>
      </c>
      <c r="C552" s="75">
        <v>2883</v>
      </c>
      <c r="D552" s="75" t="s">
        <v>1583</v>
      </c>
      <c r="E552" s="116">
        <v>0.78180000000000005</v>
      </c>
      <c r="F552" s="166" t="s">
        <v>2625</v>
      </c>
      <c r="G552" s="3" t="s">
        <v>3309</v>
      </c>
      <c r="H552" t="s">
        <v>2625</v>
      </c>
    </row>
    <row r="553" spans="1:8" hidden="1">
      <c r="A553" s="78" t="s">
        <v>2439</v>
      </c>
      <c r="B553" s="78" t="s">
        <v>2724</v>
      </c>
      <c r="C553" s="75">
        <v>4334</v>
      </c>
      <c r="D553" s="75" t="s">
        <v>1591</v>
      </c>
      <c r="E553" s="116">
        <v>0.30520000000000003</v>
      </c>
      <c r="F553" s="166" t="s">
        <v>3020</v>
      </c>
      <c r="G553" s="3" t="s">
        <v>3309</v>
      </c>
      <c r="H553" t="s">
        <v>2626</v>
      </c>
    </row>
    <row r="554" spans="1:8" hidden="1">
      <c r="A554" s="78" t="s">
        <v>2439</v>
      </c>
      <c r="B554" s="78" t="s">
        <v>2724</v>
      </c>
      <c r="C554" s="75">
        <v>4438</v>
      </c>
      <c r="D554" s="75" t="s">
        <v>1594</v>
      </c>
      <c r="E554" s="116">
        <v>0.22239999999999999</v>
      </c>
      <c r="F554" s="166" t="s">
        <v>3020</v>
      </c>
      <c r="G554" s="3" t="s">
        <v>3309</v>
      </c>
      <c r="H554" t="s">
        <v>2626</v>
      </c>
    </row>
    <row r="555" spans="1:8" hidden="1">
      <c r="A555" s="78" t="s">
        <v>2439</v>
      </c>
      <c r="B555" s="78" t="s">
        <v>2724</v>
      </c>
      <c r="C555" s="75">
        <v>2751</v>
      </c>
      <c r="D555" s="75" t="s">
        <v>1581</v>
      </c>
      <c r="E555" s="116">
        <v>0.57479999999999998</v>
      </c>
      <c r="F555" s="166" t="s">
        <v>2625</v>
      </c>
      <c r="G555" s="3" t="s">
        <v>3309</v>
      </c>
      <c r="H555" t="s">
        <v>2625</v>
      </c>
    </row>
    <row r="556" spans="1:8" hidden="1">
      <c r="A556" s="78" t="s">
        <v>2439</v>
      </c>
      <c r="B556" s="78" t="s">
        <v>2724</v>
      </c>
      <c r="C556" s="75">
        <v>3533</v>
      </c>
      <c r="D556" s="75" t="s">
        <v>77</v>
      </c>
      <c r="E556" s="116">
        <v>0.42420000000000002</v>
      </c>
      <c r="F556" s="166" t="s">
        <v>2626</v>
      </c>
      <c r="G556" s="3" t="s">
        <v>3309</v>
      </c>
      <c r="H556" t="s">
        <v>2626</v>
      </c>
    </row>
    <row r="557" spans="1:8" hidden="1">
      <c r="A557" s="78" t="s">
        <v>2439</v>
      </c>
      <c r="B557" s="78" t="s">
        <v>2724</v>
      </c>
      <c r="C557" s="75">
        <v>2811</v>
      </c>
      <c r="D557" s="75" t="s">
        <v>1582</v>
      </c>
      <c r="E557" s="116">
        <v>0.58740000000000003</v>
      </c>
      <c r="F557" s="166" t="s">
        <v>2625</v>
      </c>
      <c r="G557" s="3" t="s">
        <v>3309</v>
      </c>
      <c r="H557" t="s">
        <v>2625</v>
      </c>
    </row>
    <row r="558" spans="1:8" hidden="1">
      <c r="A558" s="78" t="s">
        <v>2439</v>
      </c>
      <c r="B558" s="78" t="s">
        <v>2724</v>
      </c>
      <c r="C558" s="75">
        <v>2669</v>
      </c>
      <c r="D558" s="75" t="s">
        <v>1558</v>
      </c>
      <c r="E558" s="116">
        <v>0.65820000000000001</v>
      </c>
      <c r="F558" s="166" t="s">
        <v>2625</v>
      </c>
      <c r="G558" s="3" t="s">
        <v>3309</v>
      </c>
      <c r="H558" t="s">
        <v>2625</v>
      </c>
    </row>
    <row r="559" spans="1:8" hidden="1">
      <c r="A559" s="78" t="s">
        <v>2439</v>
      </c>
      <c r="B559" s="78" t="s">
        <v>2724</v>
      </c>
      <c r="C559" s="75">
        <v>4316</v>
      </c>
      <c r="D559" s="75" t="s">
        <v>1590</v>
      </c>
      <c r="E559" s="116">
        <v>0.23899999999999999</v>
      </c>
      <c r="F559" s="166" t="s">
        <v>3020</v>
      </c>
      <c r="G559" s="3" t="s">
        <v>3309</v>
      </c>
      <c r="H559" t="s">
        <v>2626</v>
      </c>
    </row>
    <row r="560" spans="1:8" hidden="1">
      <c r="A560" s="78" t="s">
        <v>2439</v>
      </c>
      <c r="B560" s="78" t="s">
        <v>2724</v>
      </c>
      <c r="C560" s="75">
        <v>3686</v>
      </c>
      <c r="D560" s="75" t="s">
        <v>1585</v>
      </c>
      <c r="E560" s="116">
        <v>0.48080000000000001</v>
      </c>
      <c r="F560" s="166" t="s">
        <v>2626</v>
      </c>
      <c r="G560" s="3" t="s">
        <v>3309</v>
      </c>
      <c r="H560" t="s">
        <v>2626</v>
      </c>
    </row>
    <row r="561" spans="1:8" hidden="1">
      <c r="A561" s="78" t="s">
        <v>2439</v>
      </c>
      <c r="B561" s="78" t="s">
        <v>2724</v>
      </c>
      <c r="C561" s="75">
        <v>2364</v>
      </c>
      <c r="D561" s="75" t="s">
        <v>1579</v>
      </c>
      <c r="E561" s="116">
        <v>0.61319999999999997</v>
      </c>
      <c r="F561" s="166" t="s">
        <v>2625</v>
      </c>
      <c r="G561" s="3" t="s">
        <v>3309</v>
      </c>
      <c r="H561" t="s">
        <v>2625</v>
      </c>
    </row>
    <row r="562" spans="1:8" hidden="1">
      <c r="A562" s="78" t="s">
        <v>2439</v>
      </c>
      <c r="B562" s="78" t="s">
        <v>2724</v>
      </c>
      <c r="C562" s="75">
        <v>1663</v>
      </c>
      <c r="D562" s="75" t="s">
        <v>1575</v>
      </c>
      <c r="E562" s="116">
        <v>0.66669999999999996</v>
      </c>
      <c r="F562" s="166" t="s">
        <v>3020</v>
      </c>
      <c r="G562" s="3" t="s">
        <v>3309</v>
      </c>
      <c r="H562" t="s">
        <v>2625</v>
      </c>
    </row>
    <row r="563" spans="1:8" hidden="1">
      <c r="A563" s="78" t="s">
        <v>2439</v>
      </c>
      <c r="B563" s="78" t="s">
        <v>2724</v>
      </c>
      <c r="C563" s="75">
        <v>4530</v>
      </c>
      <c r="D563" s="75" t="s">
        <v>1595</v>
      </c>
      <c r="E563" s="116">
        <v>0.27839999999999998</v>
      </c>
      <c r="F563" s="166" t="s">
        <v>3020</v>
      </c>
      <c r="G563" s="3" t="s">
        <v>3309</v>
      </c>
      <c r="H563" t="s">
        <v>2626</v>
      </c>
    </row>
    <row r="564" spans="1:8" hidden="1">
      <c r="A564" s="78" t="s">
        <v>2439</v>
      </c>
      <c r="B564" s="78" t="s">
        <v>2724</v>
      </c>
      <c r="C564" s="75">
        <v>1907</v>
      </c>
      <c r="D564" s="75" t="s">
        <v>1576</v>
      </c>
      <c r="E564" s="116">
        <v>0.35339999999999999</v>
      </c>
      <c r="F564" s="166" t="s">
        <v>3020</v>
      </c>
      <c r="G564" s="3" t="s">
        <v>3309</v>
      </c>
      <c r="H564" t="s">
        <v>2626</v>
      </c>
    </row>
    <row r="565" spans="1:8" hidden="1">
      <c r="A565" s="78" t="s">
        <v>2439</v>
      </c>
      <c r="B565" s="78" t="s">
        <v>2724</v>
      </c>
      <c r="C565" s="75">
        <v>4137</v>
      </c>
      <c r="D565" s="75" t="s">
        <v>1588</v>
      </c>
      <c r="E565" s="116">
        <v>0.59119999999999995</v>
      </c>
      <c r="F565" s="166" t="s">
        <v>2625</v>
      </c>
      <c r="G565" s="3" t="s">
        <v>3309</v>
      </c>
      <c r="H565" t="s">
        <v>2625</v>
      </c>
    </row>
    <row r="566" spans="1:8" hidden="1">
      <c r="A566" s="78" t="s">
        <v>2439</v>
      </c>
      <c r="B566" s="78" t="s">
        <v>2724</v>
      </c>
      <c r="C566" s="75">
        <v>4298</v>
      </c>
      <c r="D566" s="75" t="s">
        <v>1589</v>
      </c>
      <c r="E566" s="116">
        <v>0.16009999999999999</v>
      </c>
      <c r="F566" s="166" t="s">
        <v>3020</v>
      </c>
      <c r="G566" s="3" t="s">
        <v>3309</v>
      </c>
      <c r="H566" t="s">
        <v>2626</v>
      </c>
    </row>
    <row r="567" spans="1:8" hidden="1">
      <c r="A567" s="78" t="s">
        <v>2439</v>
      </c>
      <c r="B567" s="78" t="s">
        <v>2724</v>
      </c>
      <c r="C567" s="75">
        <v>2545</v>
      </c>
      <c r="D567" s="75" t="s">
        <v>1580</v>
      </c>
      <c r="E567" s="116">
        <v>0.56320000000000003</v>
      </c>
      <c r="F567" s="166" t="s">
        <v>2626</v>
      </c>
      <c r="G567" s="3" t="s">
        <v>3309</v>
      </c>
      <c r="H567" t="s">
        <v>2625</v>
      </c>
    </row>
    <row r="568" spans="1:8" hidden="1">
      <c r="A568" s="78" t="s">
        <v>2439</v>
      </c>
      <c r="B568" s="78" t="s">
        <v>2724</v>
      </c>
      <c r="C568" s="75">
        <v>3903</v>
      </c>
      <c r="D568" s="75" t="s">
        <v>27</v>
      </c>
      <c r="E568" s="116">
        <v>0.39639999999999997</v>
      </c>
      <c r="F568" s="166" t="s">
        <v>3020</v>
      </c>
      <c r="G568" s="3" t="s">
        <v>3309</v>
      </c>
      <c r="H568" t="s">
        <v>2626</v>
      </c>
    </row>
    <row r="569" spans="1:8" hidden="1">
      <c r="A569" s="78" t="s">
        <v>2439</v>
      </c>
      <c r="B569" s="78" t="s">
        <v>2724</v>
      </c>
      <c r="C569" s="75">
        <v>5570</v>
      </c>
      <c r="D569" s="75" t="s">
        <v>3006</v>
      </c>
      <c r="E569" s="116">
        <v>7.0699999999999999E-2</v>
      </c>
      <c r="F569" s="166" t="s">
        <v>3020</v>
      </c>
      <c r="G569" s="3" t="s">
        <v>3309</v>
      </c>
      <c r="H569" t="s">
        <v>2626</v>
      </c>
    </row>
    <row r="570" spans="1:8" hidden="1">
      <c r="A570" s="78" t="s">
        <v>2439</v>
      </c>
      <c r="B570" s="78" t="s">
        <v>2724</v>
      </c>
      <c r="C570" s="75">
        <v>3002</v>
      </c>
      <c r="D570" s="75" t="s">
        <v>1584</v>
      </c>
      <c r="E570" s="116">
        <v>0.47789999999999999</v>
      </c>
      <c r="F570" s="166" t="s">
        <v>2626</v>
      </c>
      <c r="G570" s="3" t="s">
        <v>3309</v>
      </c>
      <c r="H570" t="s">
        <v>2626</v>
      </c>
    </row>
    <row r="571" spans="1:8" hidden="1">
      <c r="A571" s="78" t="s">
        <v>2439</v>
      </c>
      <c r="B571" s="78" t="s">
        <v>2724</v>
      </c>
      <c r="C571" s="75">
        <v>2752</v>
      </c>
      <c r="D571" s="75" t="s">
        <v>379</v>
      </c>
      <c r="E571" s="116">
        <v>0.40629999999999999</v>
      </c>
      <c r="F571" s="166" t="s">
        <v>2626</v>
      </c>
      <c r="G571" s="3" t="s">
        <v>3309</v>
      </c>
      <c r="H571" t="s">
        <v>2626</v>
      </c>
    </row>
    <row r="572" spans="1:8" hidden="1">
      <c r="A572" s="78" t="s">
        <v>2439</v>
      </c>
      <c r="B572" s="78" t="s">
        <v>2724</v>
      </c>
      <c r="C572" s="75">
        <v>4125</v>
      </c>
      <c r="D572" s="75" t="s">
        <v>1587</v>
      </c>
      <c r="E572" s="116">
        <v>0.39910000000000001</v>
      </c>
      <c r="F572" s="166" t="s">
        <v>2626</v>
      </c>
      <c r="G572" s="3" t="s">
        <v>3309</v>
      </c>
      <c r="H572" t="s">
        <v>2626</v>
      </c>
    </row>
    <row r="573" spans="1:8" hidden="1">
      <c r="A573" s="78" t="s">
        <v>2260</v>
      </c>
      <c r="B573" s="78" t="s">
        <v>2725</v>
      </c>
      <c r="C573" s="75">
        <v>4299</v>
      </c>
      <c r="D573" s="75" t="s">
        <v>240</v>
      </c>
      <c r="E573" s="116">
        <v>0.57110000000000005</v>
      </c>
      <c r="F573" s="166" t="s">
        <v>2625</v>
      </c>
      <c r="G573" s="3" t="s">
        <v>3309</v>
      </c>
      <c r="H573" t="s">
        <v>2625</v>
      </c>
    </row>
    <row r="574" spans="1:8" hidden="1">
      <c r="A574" s="78" t="s">
        <v>2260</v>
      </c>
      <c r="B574" s="78" t="s">
        <v>2725</v>
      </c>
      <c r="C574" s="75">
        <v>3736</v>
      </c>
      <c r="D574" s="75" t="s">
        <v>228</v>
      </c>
      <c r="E574" s="116">
        <v>0.68179999999999996</v>
      </c>
      <c r="F574" s="166" t="s">
        <v>2625</v>
      </c>
      <c r="G574" s="3" t="s">
        <v>3309</v>
      </c>
      <c r="H574" t="s">
        <v>2625</v>
      </c>
    </row>
    <row r="575" spans="1:8" hidden="1">
      <c r="A575" s="78" t="s">
        <v>2260</v>
      </c>
      <c r="B575" s="78" t="s">
        <v>2725</v>
      </c>
      <c r="C575" s="75">
        <v>3785</v>
      </c>
      <c r="D575" s="75" t="s">
        <v>229</v>
      </c>
      <c r="E575" s="116">
        <v>0.68100000000000005</v>
      </c>
      <c r="F575" s="166" t="s">
        <v>2625</v>
      </c>
      <c r="G575" s="3" t="s">
        <v>3309</v>
      </c>
      <c r="H575" t="s">
        <v>2625</v>
      </c>
    </row>
    <row r="576" spans="1:8" hidden="1">
      <c r="A576" s="78" t="s">
        <v>2260</v>
      </c>
      <c r="B576" s="78" t="s">
        <v>2725</v>
      </c>
      <c r="C576" s="75">
        <v>4203</v>
      </c>
      <c r="D576" s="75" t="s">
        <v>2726</v>
      </c>
      <c r="E576" s="116">
        <v>0.66669999999999996</v>
      </c>
      <c r="F576" s="166" t="s">
        <v>3020</v>
      </c>
      <c r="G576" s="3" t="s">
        <v>3309</v>
      </c>
      <c r="H576" t="s">
        <v>2625</v>
      </c>
    </row>
    <row r="577" spans="1:8" hidden="1">
      <c r="A577" s="78" t="s">
        <v>2260</v>
      </c>
      <c r="B577" s="78" t="s">
        <v>2725</v>
      </c>
      <c r="C577" s="75">
        <v>4587</v>
      </c>
      <c r="D577" s="75" t="s">
        <v>249</v>
      </c>
      <c r="E577" s="116">
        <v>0.49440000000000001</v>
      </c>
      <c r="F577" s="166" t="s">
        <v>2626</v>
      </c>
      <c r="G577" s="3" t="s">
        <v>3309</v>
      </c>
      <c r="H577" t="s">
        <v>2626</v>
      </c>
    </row>
    <row r="578" spans="1:8" hidden="1">
      <c r="A578" s="78" t="s">
        <v>2260</v>
      </c>
      <c r="B578" s="75" t="s">
        <v>2725</v>
      </c>
      <c r="C578" s="75">
        <v>3320</v>
      </c>
      <c r="D578" t="s">
        <v>226</v>
      </c>
      <c r="E578" s="116">
        <v>0.68389999999999995</v>
      </c>
      <c r="F578" s="166" t="s">
        <v>2625</v>
      </c>
      <c r="G578" s="3" t="s">
        <v>3309</v>
      </c>
      <c r="H578" t="s">
        <v>2625</v>
      </c>
    </row>
    <row r="579" spans="1:8" hidden="1">
      <c r="A579" s="78" t="s">
        <v>2260</v>
      </c>
      <c r="B579" s="78" t="s">
        <v>2725</v>
      </c>
      <c r="C579" s="75">
        <v>3822</v>
      </c>
      <c r="D579" s="75" t="s">
        <v>230</v>
      </c>
      <c r="E579" s="116">
        <v>0.64870000000000005</v>
      </c>
      <c r="F579" s="166" t="s">
        <v>2625</v>
      </c>
      <c r="G579" s="3" t="s">
        <v>3309</v>
      </c>
      <c r="H579" t="s">
        <v>2625</v>
      </c>
    </row>
    <row r="580" spans="1:8" hidden="1">
      <c r="A580" s="78" t="s">
        <v>2260</v>
      </c>
      <c r="B580" s="78" t="s">
        <v>2725</v>
      </c>
      <c r="C580" s="75">
        <v>3148</v>
      </c>
      <c r="D580" s="75" t="s">
        <v>224</v>
      </c>
      <c r="E580" s="116">
        <v>0.62929999999999997</v>
      </c>
      <c r="F580" s="166" t="s">
        <v>2625</v>
      </c>
      <c r="G580" s="3" t="s">
        <v>3309</v>
      </c>
      <c r="H580" t="s">
        <v>2625</v>
      </c>
    </row>
    <row r="581" spans="1:8" hidden="1">
      <c r="A581" s="78" t="s">
        <v>2260</v>
      </c>
      <c r="B581" s="78" t="s">
        <v>2725</v>
      </c>
      <c r="C581" s="75">
        <v>5612</v>
      </c>
      <c r="D581" s="75" t="s">
        <v>3048</v>
      </c>
      <c r="E581" s="116">
        <v>0.4199</v>
      </c>
      <c r="F581" s="166" t="s">
        <v>2626</v>
      </c>
      <c r="G581" s="3" t="s">
        <v>3309</v>
      </c>
      <c r="H581" t="s">
        <v>2626</v>
      </c>
    </row>
    <row r="582" spans="1:8" hidden="1">
      <c r="A582" s="78" t="s">
        <v>2260</v>
      </c>
      <c r="B582" s="78" t="s">
        <v>2725</v>
      </c>
      <c r="C582" s="75">
        <v>5136</v>
      </c>
      <c r="D582" s="75" t="s">
        <v>251</v>
      </c>
      <c r="E582" s="116">
        <v>0.67920000000000003</v>
      </c>
      <c r="F582" s="166" t="s">
        <v>2625</v>
      </c>
      <c r="G582" s="3" t="s">
        <v>3309</v>
      </c>
      <c r="H582" t="s">
        <v>2625</v>
      </c>
    </row>
    <row r="583" spans="1:8" hidden="1">
      <c r="A583" s="78" t="s">
        <v>2260</v>
      </c>
      <c r="B583" s="78" t="s">
        <v>2725</v>
      </c>
      <c r="C583" s="75">
        <v>2724</v>
      </c>
      <c r="D583" s="75" t="s">
        <v>221</v>
      </c>
      <c r="E583" s="116">
        <v>0.60009999999999997</v>
      </c>
      <c r="F583" s="166" t="s">
        <v>2625</v>
      </c>
      <c r="G583" s="3" t="s">
        <v>3309</v>
      </c>
      <c r="H583" t="s">
        <v>2625</v>
      </c>
    </row>
    <row r="584" spans="1:8" hidden="1">
      <c r="A584" s="78" t="s">
        <v>2260</v>
      </c>
      <c r="B584" s="78" t="s">
        <v>2725</v>
      </c>
      <c r="C584" s="75">
        <v>3971</v>
      </c>
      <c r="D584" s="75" t="s">
        <v>233</v>
      </c>
      <c r="E584" s="116">
        <v>0.7167</v>
      </c>
      <c r="F584" s="166" t="s">
        <v>2625</v>
      </c>
      <c r="G584" s="3" t="s">
        <v>3309</v>
      </c>
      <c r="H584" t="s">
        <v>2625</v>
      </c>
    </row>
    <row r="585" spans="1:8" hidden="1">
      <c r="A585" s="78" t="s">
        <v>2260</v>
      </c>
      <c r="B585" s="78" t="s">
        <v>2725</v>
      </c>
      <c r="C585" s="75">
        <v>4499</v>
      </c>
      <c r="D585" s="75" t="s">
        <v>244</v>
      </c>
      <c r="E585" s="116">
        <v>0.2311</v>
      </c>
      <c r="F585" s="166" t="s">
        <v>2626</v>
      </c>
      <c r="G585" s="3" t="s">
        <v>3309</v>
      </c>
      <c r="H585" t="s">
        <v>2626</v>
      </c>
    </row>
    <row r="586" spans="1:8" hidden="1">
      <c r="A586" s="78" t="s">
        <v>2260</v>
      </c>
      <c r="B586" s="78" t="s">
        <v>2725</v>
      </c>
      <c r="C586" s="75">
        <v>4498</v>
      </c>
      <c r="D586" s="75" t="s">
        <v>243</v>
      </c>
      <c r="E586" s="116">
        <v>0.54430000000000001</v>
      </c>
      <c r="F586" s="166" t="s">
        <v>2625</v>
      </c>
      <c r="G586" s="3" t="s">
        <v>3309</v>
      </c>
      <c r="H586" t="s">
        <v>2625</v>
      </c>
    </row>
    <row r="587" spans="1:8" hidden="1">
      <c r="A587" s="78" t="s">
        <v>2260</v>
      </c>
      <c r="B587" s="78" t="s">
        <v>2725</v>
      </c>
      <c r="C587" s="75">
        <v>4380</v>
      </c>
      <c r="D587" s="75" t="s">
        <v>241</v>
      </c>
      <c r="E587" s="116">
        <v>0.39</v>
      </c>
      <c r="F587" s="166" t="s">
        <v>2626</v>
      </c>
      <c r="G587" s="3" t="s">
        <v>3309</v>
      </c>
      <c r="H587" t="s">
        <v>2626</v>
      </c>
    </row>
    <row r="588" spans="1:8" hidden="1">
      <c r="A588" s="78" t="s">
        <v>2260</v>
      </c>
      <c r="B588" s="78" t="s">
        <v>2725</v>
      </c>
      <c r="C588" s="75">
        <v>4163</v>
      </c>
      <c r="D588" s="75" t="s">
        <v>238</v>
      </c>
      <c r="E588" s="116">
        <v>0.59560000000000002</v>
      </c>
      <c r="F588" s="166" t="s">
        <v>2625</v>
      </c>
      <c r="G588" s="3" t="s">
        <v>3309</v>
      </c>
      <c r="H588" t="s">
        <v>2625</v>
      </c>
    </row>
    <row r="589" spans="1:8" hidden="1">
      <c r="A589" s="78" t="s">
        <v>2260</v>
      </c>
      <c r="B589" s="78" t="s">
        <v>2725</v>
      </c>
      <c r="C589" s="75">
        <v>5310</v>
      </c>
      <c r="D589" s="75" t="s">
        <v>3049</v>
      </c>
      <c r="E589" s="116">
        <v>0.47799999999999998</v>
      </c>
      <c r="F589" s="166" t="s">
        <v>2626</v>
      </c>
      <c r="G589" s="3" t="s">
        <v>3309</v>
      </c>
      <c r="H589" t="s">
        <v>2626</v>
      </c>
    </row>
    <row r="590" spans="1:8" hidden="1">
      <c r="A590" s="78" t="s">
        <v>2260</v>
      </c>
      <c r="B590" s="78" t="s">
        <v>2725</v>
      </c>
      <c r="C590" s="75">
        <v>4523</v>
      </c>
      <c r="D590" s="75" t="s">
        <v>245</v>
      </c>
      <c r="E590" s="116">
        <v>0.61699999999999999</v>
      </c>
      <c r="F590" s="166" t="s">
        <v>2625</v>
      </c>
      <c r="G590" s="3" t="s">
        <v>3309</v>
      </c>
      <c r="H590" t="s">
        <v>2625</v>
      </c>
    </row>
    <row r="591" spans="1:8" hidden="1">
      <c r="A591" s="78" t="s">
        <v>2260</v>
      </c>
      <c r="B591" s="78" t="s">
        <v>2725</v>
      </c>
      <c r="C591" s="75">
        <v>1646</v>
      </c>
      <c r="D591" s="75" t="s">
        <v>3323</v>
      </c>
      <c r="E591" s="116">
        <v>0.65890000000000004</v>
      </c>
      <c r="F591" s="166" t="s">
        <v>2625</v>
      </c>
      <c r="G591" s="3" t="s">
        <v>3309</v>
      </c>
      <c r="H591" t="s">
        <v>2625</v>
      </c>
    </row>
    <row r="592" spans="1:8" hidden="1">
      <c r="A592" s="78" t="s">
        <v>2260</v>
      </c>
      <c r="B592" s="78" t="s">
        <v>2725</v>
      </c>
      <c r="C592" s="75">
        <v>1926</v>
      </c>
      <c r="D592" s="75" t="s">
        <v>220</v>
      </c>
      <c r="E592" s="116">
        <v>0.56189999999999996</v>
      </c>
      <c r="F592" s="166" t="s">
        <v>2626</v>
      </c>
      <c r="G592" s="3" t="s">
        <v>3309</v>
      </c>
      <c r="H592" t="s">
        <v>2625</v>
      </c>
    </row>
    <row r="593" spans="1:8" hidden="1">
      <c r="A593" s="78" t="s">
        <v>2260</v>
      </c>
      <c r="B593" s="78" t="s">
        <v>2725</v>
      </c>
      <c r="C593" s="75">
        <v>4560</v>
      </c>
      <c r="D593" s="75" t="s">
        <v>246</v>
      </c>
      <c r="E593" s="116">
        <v>0.23019999999999999</v>
      </c>
      <c r="F593" s="166" t="s">
        <v>2626</v>
      </c>
      <c r="G593" s="3" t="s">
        <v>3309</v>
      </c>
      <c r="H593" t="s">
        <v>2626</v>
      </c>
    </row>
    <row r="594" spans="1:8" hidden="1">
      <c r="A594" s="78" t="s">
        <v>2260</v>
      </c>
      <c r="B594" s="78" t="s">
        <v>2725</v>
      </c>
      <c r="C594" s="75">
        <v>3994</v>
      </c>
      <c r="D594" s="75" t="s">
        <v>234</v>
      </c>
      <c r="E594" s="116">
        <v>0.64349999999999996</v>
      </c>
      <c r="F594" s="166" t="s">
        <v>2625</v>
      </c>
      <c r="G594" s="3" t="s">
        <v>3309</v>
      </c>
      <c r="H594" t="s">
        <v>2625</v>
      </c>
    </row>
    <row r="595" spans="1:8" hidden="1">
      <c r="A595" s="78" t="s">
        <v>2260</v>
      </c>
      <c r="B595" s="78" t="s">
        <v>2725</v>
      </c>
      <c r="C595" s="75">
        <v>4042</v>
      </c>
      <c r="D595" s="75" t="s">
        <v>34</v>
      </c>
      <c r="E595" s="116">
        <v>0.62770000000000004</v>
      </c>
      <c r="F595" s="166" t="s">
        <v>2625</v>
      </c>
      <c r="G595" s="3" t="s">
        <v>3309</v>
      </c>
      <c r="H595" t="s">
        <v>2625</v>
      </c>
    </row>
    <row r="596" spans="1:8" hidden="1">
      <c r="A596" s="78" t="s">
        <v>2260</v>
      </c>
      <c r="B596" s="78" t="s">
        <v>2725</v>
      </c>
      <c r="C596" s="75">
        <v>3618</v>
      </c>
      <c r="D596" s="75" t="s">
        <v>227</v>
      </c>
      <c r="E596" s="116">
        <v>0.58230000000000004</v>
      </c>
      <c r="F596" s="166" t="s">
        <v>2625</v>
      </c>
      <c r="G596" s="3" t="s">
        <v>3309</v>
      </c>
      <c r="H596" t="s">
        <v>2625</v>
      </c>
    </row>
    <row r="597" spans="1:8" hidden="1">
      <c r="A597" s="78" t="s">
        <v>2260</v>
      </c>
      <c r="B597" s="78" t="s">
        <v>2725</v>
      </c>
      <c r="C597" s="75">
        <v>2829</v>
      </c>
      <c r="D597" s="75" t="s">
        <v>222</v>
      </c>
      <c r="E597" s="116">
        <v>0.65080000000000005</v>
      </c>
      <c r="F597" s="166" t="s">
        <v>2625</v>
      </c>
      <c r="G597" s="3" t="s">
        <v>3309</v>
      </c>
      <c r="H597" t="s">
        <v>2625</v>
      </c>
    </row>
    <row r="598" spans="1:8" hidden="1">
      <c r="A598" s="78" t="s">
        <v>2260</v>
      </c>
      <c r="B598" s="78" t="s">
        <v>2725</v>
      </c>
      <c r="C598" s="75">
        <v>4162</v>
      </c>
      <c r="D598" s="75" t="s">
        <v>237</v>
      </c>
      <c r="E598" s="116">
        <v>0.49740000000000001</v>
      </c>
      <c r="F598" s="166" t="s">
        <v>2626</v>
      </c>
      <c r="G598" s="3" t="s">
        <v>3309</v>
      </c>
      <c r="H598" t="s">
        <v>2626</v>
      </c>
    </row>
    <row r="599" spans="1:8" hidden="1">
      <c r="A599" s="78" t="s">
        <v>2260</v>
      </c>
      <c r="B599" s="78" t="s">
        <v>2725</v>
      </c>
      <c r="C599" s="75">
        <v>5435</v>
      </c>
      <c r="D599" s="75" t="s">
        <v>252</v>
      </c>
      <c r="E599" s="116">
        <v>0.64259999999999995</v>
      </c>
      <c r="F599" s="166" t="s">
        <v>3020</v>
      </c>
      <c r="G599" s="3" t="s">
        <v>3309</v>
      </c>
      <c r="H599" t="s">
        <v>2625</v>
      </c>
    </row>
    <row r="600" spans="1:8" hidden="1">
      <c r="A600" s="78" t="s">
        <v>2260</v>
      </c>
      <c r="B600" s="78" t="s">
        <v>2725</v>
      </c>
      <c r="C600" s="75">
        <v>2912</v>
      </c>
      <c r="D600" s="75" t="s">
        <v>223</v>
      </c>
      <c r="E600" s="116">
        <v>0.73150000000000004</v>
      </c>
      <c r="F600" s="166" t="s">
        <v>2625</v>
      </c>
      <c r="G600" s="3" t="s">
        <v>3309</v>
      </c>
      <c r="H600" t="s">
        <v>2625</v>
      </c>
    </row>
    <row r="601" spans="1:8" hidden="1">
      <c r="A601" s="78" t="s">
        <v>2260</v>
      </c>
      <c r="B601" s="78" t="s">
        <v>2725</v>
      </c>
      <c r="C601" s="75">
        <v>4209</v>
      </c>
      <c r="D601" s="75" t="s">
        <v>239</v>
      </c>
      <c r="E601" s="116">
        <v>0.44900000000000001</v>
      </c>
      <c r="F601" s="166" t="s">
        <v>2626</v>
      </c>
      <c r="G601" s="3" t="s">
        <v>3309</v>
      </c>
      <c r="H601" t="s">
        <v>2626</v>
      </c>
    </row>
    <row r="602" spans="1:8" hidden="1">
      <c r="A602" s="78" t="s">
        <v>2260</v>
      </c>
      <c r="B602" s="78" t="s">
        <v>2725</v>
      </c>
      <c r="C602" s="75">
        <v>4445</v>
      </c>
      <c r="D602" s="75" t="s">
        <v>242</v>
      </c>
      <c r="E602" s="116">
        <v>0.49630000000000002</v>
      </c>
      <c r="F602" s="166" t="s">
        <v>2626</v>
      </c>
      <c r="G602" s="3" t="s">
        <v>3309</v>
      </c>
      <c r="H602" t="s">
        <v>2626</v>
      </c>
    </row>
    <row r="603" spans="1:8" hidden="1">
      <c r="A603" s="78" t="s">
        <v>2260</v>
      </c>
      <c r="B603" s="78" t="s">
        <v>2725</v>
      </c>
      <c r="C603" s="75">
        <v>3995</v>
      </c>
      <c r="D603" s="75" t="s">
        <v>235</v>
      </c>
      <c r="E603" s="116">
        <v>0.47489999999999999</v>
      </c>
      <c r="F603" s="166" t="s">
        <v>2626</v>
      </c>
      <c r="G603" s="3" t="s">
        <v>3309</v>
      </c>
      <c r="H603" t="s">
        <v>2626</v>
      </c>
    </row>
    <row r="604" spans="1:8" hidden="1">
      <c r="A604" s="78" t="s">
        <v>2260</v>
      </c>
      <c r="B604" s="78" t="s">
        <v>2725</v>
      </c>
      <c r="C604" s="75">
        <v>4561</v>
      </c>
      <c r="D604" s="75" t="s">
        <v>247</v>
      </c>
      <c r="E604" s="116">
        <v>0.3826</v>
      </c>
      <c r="F604" s="166" t="s">
        <v>2626</v>
      </c>
      <c r="G604" s="3" t="s">
        <v>3309</v>
      </c>
      <c r="H604" t="s">
        <v>2626</v>
      </c>
    </row>
    <row r="605" spans="1:8" hidden="1">
      <c r="A605" s="78" t="s">
        <v>2260</v>
      </c>
      <c r="B605" s="78" t="s">
        <v>2725</v>
      </c>
      <c r="C605" s="75">
        <v>3149</v>
      </c>
      <c r="D605" s="75" t="s">
        <v>225</v>
      </c>
      <c r="E605" s="116">
        <v>0.56859999999999999</v>
      </c>
      <c r="F605" s="166" t="s">
        <v>2625</v>
      </c>
      <c r="G605" s="3" t="s">
        <v>3309</v>
      </c>
      <c r="H605" t="s">
        <v>2625</v>
      </c>
    </row>
    <row r="606" spans="1:8" hidden="1">
      <c r="A606" s="78" t="s">
        <v>2260</v>
      </c>
      <c r="B606" s="78" t="s">
        <v>2725</v>
      </c>
      <c r="C606" s="75">
        <v>3823</v>
      </c>
      <c r="D606" s="75" t="s">
        <v>231</v>
      </c>
      <c r="E606" s="116">
        <v>0.62890000000000001</v>
      </c>
      <c r="F606" s="166" t="s">
        <v>2625</v>
      </c>
      <c r="G606" s="3" t="s">
        <v>3309</v>
      </c>
      <c r="H606" t="s">
        <v>2625</v>
      </c>
    </row>
    <row r="607" spans="1:8" hidden="1">
      <c r="A607" s="78" t="s">
        <v>2260</v>
      </c>
      <c r="B607" s="78" t="s">
        <v>2725</v>
      </c>
      <c r="C607" s="75">
        <v>3970</v>
      </c>
      <c r="D607" s="75" t="s">
        <v>232</v>
      </c>
      <c r="E607" s="116">
        <v>0.57540000000000002</v>
      </c>
      <c r="F607" s="166" t="s">
        <v>2625</v>
      </c>
      <c r="G607" s="3" t="s">
        <v>3309</v>
      </c>
      <c r="H607" t="s">
        <v>2625</v>
      </c>
    </row>
    <row r="608" spans="1:8" hidden="1">
      <c r="A608" s="78" t="s">
        <v>2260</v>
      </c>
      <c r="B608" s="78" t="s">
        <v>2725</v>
      </c>
      <c r="C608" s="75">
        <v>5111</v>
      </c>
      <c r="D608" s="75" t="s">
        <v>250</v>
      </c>
      <c r="E608" s="116">
        <v>0.34420000000000001</v>
      </c>
      <c r="F608" s="166" t="s">
        <v>2626</v>
      </c>
      <c r="G608" s="3" t="s">
        <v>3309</v>
      </c>
      <c r="H608" t="s">
        <v>2626</v>
      </c>
    </row>
    <row r="609" spans="1:8" hidden="1">
      <c r="A609" s="78" t="s">
        <v>2260</v>
      </c>
      <c r="B609" s="78" t="s">
        <v>2725</v>
      </c>
      <c r="C609" s="75">
        <v>4051</v>
      </c>
      <c r="D609" s="75" t="s">
        <v>236</v>
      </c>
      <c r="E609" s="116">
        <v>0.63429999999999997</v>
      </c>
      <c r="F609" s="166" t="s">
        <v>2625</v>
      </c>
      <c r="G609" s="3" t="s">
        <v>3309</v>
      </c>
      <c r="H609" t="s">
        <v>2625</v>
      </c>
    </row>
    <row r="610" spans="1:8" hidden="1">
      <c r="A610" s="78" t="s">
        <v>2260</v>
      </c>
      <c r="B610" s="78" t="s">
        <v>2725</v>
      </c>
      <c r="C610" s="75">
        <v>4579</v>
      </c>
      <c r="D610" s="75" t="s">
        <v>248</v>
      </c>
      <c r="E610" s="116">
        <v>0.45250000000000001</v>
      </c>
      <c r="F610" s="166" t="s">
        <v>2626</v>
      </c>
      <c r="G610" s="3" t="s">
        <v>3309</v>
      </c>
      <c r="H610" t="s">
        <v>2626</v>
      </c>
    </row>
    <row r="611" spans="1:8" hidden="1">
      <c r="A611" s="78" t="s">
        <v>2476</v>
      </c>
      <c r="B611" s="78" t="s">
        <v>2727</v>
      </c>
      <c r="C611" s="75">
        <v>3197</v>
      </c>
      <c r="D611" s="75" t="s">
        <v>1922</v>
      </c>
      <c r="E611" s="116">
        <v>0.90059999999999996</v>
      </c>
      <c r="F611" s="166" t="s">
        <v>2625</v>
      </c>
      <c r="G611" s="3" t="s">
        <v>3309</v>
      </c>
      <c r="H611" t="s">
        <v>2625</v>
      </c>
    </row>
    <row r="612" spans="1:8" hidden="1">
      <c r="A612" s="78" t="s">
        <v>2320</v>
      </c>
      <c r="B612" s="78" t="s">
        <v>2728</v>
      </c>
      <c r="C612" s="75">
        <v>3519</v>
      </c>
      <c r="D612" s="75" t="s">
        <v>655</v>
      </c>
      <c r="E612" s="116">
        <v>0.69430000000000003</v>
      </c>
      <c r="F612" s="166" t="s">
        <v>2625</v>
      </c>
      <c r="G612" s="3" t="s">
        <v>3309</v>
      </c>
      <c r="H612" t="s">
        <v>2625</v>
      </c>
    </row>
    <row r="613" spans="1:8" hidden="1">
      <c r="A613" s="78" t="s">
        <v>2320</v>
      </c>
      <c r="B613" s="78" t="s">
        <v>2728</v>
      </c>
      <c r="C613" s="75">
        <v>3700</v>
      </c>
      <c r="D613" s="75" t="s">
        <v>666</v>
      </c>
      <c r="E613" s="116">
        <v>0.628</v>
      </c>
      <c r="F613" s="166" t="s">
        <v>2625</v>
      </c>
      <c r="G613" s="3" t="s">
        <v>3309</v>
      </c>
      <c r="H613" t="s">
        <v>2625</v>
      </c>
    </row>
    <row r="614" spans="1:8" hidden="1">
      <c r="A614" s="78" t="s">
        <v>2320</v>
      </c>
      <c r="B614" s="78" t="s">
        <v>2728</v>
      </c>
      <c r="C614" s="75">
        <v>3547</v>
      </c>
      <c r="D614" s="75" t="s">
        <v>656</v>
      </c>
      <c r="E614" s="116">
        <v>0.62180000000000002</v>
      </c>
      <c r="F614" s="166" t="s">
        <v>2625</v>
      </c>
      <c r="G614" s="3" t="s">
        <v>3309</v>
      </c>
      <c r="H614" t="s">
        <v>2625</v>
      </c>
    </row>
    <row r="615" spans="1:8" hidden="1">
      <c r="A615" s="78" t="s">
        <v>2320</v>
      </c>
      <c r="B615" s="78" t="s">
        <v>2728</v>
      </c>
      <c r="C615" s="75">
        <v>5163</v>
      </c>
      <c r="D615" s="75" t="s">
        <v>679</v>
      </c>
      <c r="E615" s="116">
        <v>0.76900000000000002</v>
      </c>
      <c r="F615" s="166" t="s">
        <v>2625</v>
      </c>
      <c r="G615" s="3" t="s">
        <v>3309</v>
      </c>
      <c r="H615" t="s">
        <v>2625</v>
      </c>
    </row>
    <row r="616" spans="1:8" hidden="1">
      <c r="A616" s="78" t="s">
        <v>2320</v>
      </c>
      <c r="B616" s="78" t="s">
        <v>2728</v>
      </c>
      <c r="C616" s="75">
        <v>3766</v>
      </c>
      <c r="D616" s="75" t="s">
        <v>669</v>
      </c>
      <c r="E616" s="116">
        <v>0.59970000000000001</v>
      </c>
      <c r="F616" s="166" t="s">
        <v>2625</v>
      </c>
      <c r="G616" s="3" t="s">
        <v>3309</v>
      </c>
      <c r="H616" t="s">
        <v>2625</v>
      </c>
    </row>
    <row r="617" spans="1:8" hidden="1">
      <c r="A617" s="78" t="s">
        <v>2320</v>
      </c>
      <c r="B617" s="78" t="s">
        <v>2728</v>
      </c>
      <c r="C617" s="75">
        <v>1950</v>
      </c>
      <c r="D617" s="75" t="s">
        <v>645</v>
      </c>
      <c r="E617" s="116">
        <v>0.71619999999999995</v>
      </c>
      <c r="F617" s="166" t="s">
        <v>2625</v>
      </c>
      <c r="G617" s="3" t="s">
        <v>3309</v>
      </c>
      <c r="H617" t="s">
        <v>2625</v>
      </c>
    </row>
    <row r="618" spans="1:8" hidden="1">
      <c r="A618" s="78" t="s">
        <v>2320</v>
      </c>
      <c r="B618" s="78" t="s">
        <v>2728</v>
      </c>
      <c r="C618" s="75">
        <v>4470</v>
      </c>
      <c r="D618" s="75" t="s">
        <v>674</v>
      </c>
      <c r="E618" s="116">
        <v>0.64949999999999997</v>
      </c>
      <c r="F618" s="166" t="s">
        <v>2625</v>
      </c>
      <c r="G618" s="3" t="s">
        <v>3309</v>
      </c>
      <c r="H618" t="s">
        <v>2625</v>
      </c>
    </row>
    <row r="619" spans="1:8" hidden="1">
      <c r="A619" s="78" t="s">
        <v>2320</v>
      </c>
      <c r="B619" s="78" t="s">
        <v>2728</v>
      </c>
      <c r="C619" s="75">
        <v>3431</v>
      </c>
      <c r="D619" s="75" t="s">
        <v>916</v>
      </c>
      <c r="E619" s="116">
        <v>0.79090000000000005</v>
      </c>
      <c r="F619" s="166" t="s">
        <v>2625</v>
      </c>
      <c r="G619" s="3" t="s">
        <v>3309</v>
      </c>
      <c r="H619" t="s">
        <v>2625</v>
      </c>
    </row>
    <row r="620" spans="1:8" hidden="1">
      <c r="A620" t="s">
        <v>2320</v>
      </c>
      <c r="B620" t="s">
        <v>2728</v>
      </c>
      <c r="C620" s="75">
        <v>2417</v>
      </c>
      <c r="D620" t="s">
        <v>647</v>
      </c>
      <c r="E620" s="116">
        <v>0.71430000000000005</v>
      </c>
      <c r="F620" s="166" t="s">
        <v>2625</v>
      </c>
      <c r="G620" s="3" t="s">
        <v>3309</v>
      </c>
      <c r="H620" t="s">
        <v>2625</v>
      </c>
    </row>
    <row r="621" spans="1:8" hidden="1">
      <c r="A621" t="s">
        <v>2320</v>
      </c>
      <c r="B621" t="s">
        <v>2728</v>
      </c>
      <c r="C621" s="75">
        <v>1789</v>
      </c>
      <c r="D621" t="s">
        <v>644</v>
      </c>
      <c r="E621" s="116">
        <v>0.4173</v>
      </c>
      <c r="F621" s="166" t="s">
        <v>2626</v>
      </c>
      <c r="G621" s="3" t="s">
        <v>3309</v>
      </c>
      <c r="H621" t="s">
        <v>2626</v>
      </c>
    </row>
    <row r="622" spans="1:8" hidden="1">
      <c r="A622" s="78" t="s">
        <v>2320</v>
      </c>
      <c r="B622" s="78" t="s">
        <v>2728</v>
      </c>
      <c r="C622" s="75">
        <v>5107</v>
      </c>
      <c r="D622" s="75" t="s">
        <v>678</v>
      </c>
      <c r="E622" s="116">
        <v>0.1132</v>
      </c>
      <c r="F622" s="166" t="s">
        <v>3020</v>
      </c>
      <c r="G622" s="3" t="s">
        <v>3309</v>
      </c>
      <c r="H622" t="s">
        <v>2626</v>
      </c>
    </row>
    <row r="623" spans="1:8" hidden="1">
      <c r="A623" s="78" t="s">
        <v>2320</v>
      </c>
      <c r="B623" s="78" t="s">
        <v>2728</v>
      </c>
      <c r="C623" s="75">
        <v>5255</v>
      </c>
      <c r="D623" s="75" t="s">
        <v>680</v>
      </c>
      <c r="E623" s="116">
        <v>0.75</v>
      </c>
      <c r="F623" s="166" t="s">
        <v>3020</v>
      </c>
      <c r="G623" s="3" t="s">
        <v>3309</v>
      </c>
      <c r="H623" t="s">
        <v>2625</v>
      </c>
    </row>
    <row r="624" spans="1:8" hidden="1">
      <c r="A624" s="78" t="s">
        <v>2320</v>
      </c>
      <c r="B624" s="78" t="s">
        <v>2728</v>
      </c>
      <c r="C624" s="75">
        <v>4426</v>
      </c>
      <c r="D624" s="75" t="s">
        <v>673</v>
      </c>
      <c r="E624" s="116">
        <v>0.58020000000000005</v>
      </c>
      <c r="F624" s="166" t="s">
        <v>2626</v>
      </c>
      <c r="G624" s="3" t="s">
        <v>3309</v>
      </c>
      <c r="H624" t="s">
        <v>2625</v>
      </c>
    </row>
    <row r="625" spans="1:8" hidden="1">
      <c r="A625" s="78" t="s">
        <v>2320</v>
      </c>
      <c r="B625" s="78" t="s">
        <v>2728</v>
      </c>
      <c r="C625" s="75">
        <v>3898</v>
      </c>
      <c r="D625" s="75" t="s">
        <v>670</v>
      </c>
      <c r="E625" s="116">
        <v>0.72130000000000005</v>
      </c>
      <c r="F625" s="166" t="s">
        <v>2625</v>
      </c>
      <c r="G625" s="3" t="s">
        <v>3309</v>
      </c>
      <c r="H625" t="s">
        <v>2625</v>
      </c>
    </row>
    <row r="626" spans="1:8" hidden="1">
      <c r="A626" s="78" t="s">
        <v>2320</v>
      </c>
      <c r="B626" s="78" t="s">
        <v>2728</v>
      </c>
      <c r="C626" s="75">
        <v>1759</v>
      </c>
      <c r="D626" s="75" t="s">
        <v>643</v>
      </c>
      <c r="E626" s="116">
        <v>0.5716</v>
      </c>
      <c r="F626" s="166" t="s">
        <v>3020</v>
      </c>
      <c r="G626" s="3" t="s">
        <v>3309</v>
      </c>
      <c r="H626" t="s">
        <v>2625</v>
      </c>
    </row>
    <row r="627" spans="1:8" hidden="1">
      <c r="A627" s="78" t="s">
        <v>2320</v>
      </c>
      <c r="B627" s="78" t="s">
        <v>2728</v>
      </c>
      <c r="C627" s="75">
        <v>3701</v>
      </c>
      <c r="D627" s="75" t="s">
        <v>667</v>
      </c>
      <c r="E627" s="116">
        <v>0.7218</v>
      </c>
      <c r="F627" s="166" t="s">
        <v>2625</v>
      </c>
      <c r="G627" s="3" t="s">
        <v>3309</v>
      </c>
      <c r="H627" t="s">
        <v>2625</v>
      </c>
    </row>
    <row r="628" spans="1:8" hidden="1">
      <c r="A628" s="78" t="s">
        <v>2320</v>
      </c>
      <c r="B628" s="78" t="s">
        <v>2728</v>
      </c>
      <c r="C628" s="75">
        <v>3738</v>
      </c>
      <c r="D628" s="75" t="s">
        <v>668</v>
      </c>
      <c r="E628" s="116">
        <v>0.80489999999999995</v>
      </c>
      <c r="F628" s="166" t="s">
        <v>2625</v>
      </c>
      <c r="G628" s="3" t="s">
        <v>3309</v>
      </c>
      <c r="H628" t="s">
        <v>2625</v>
      </c>
    </row>
    <row r="629" spans="1:8" hidden="1">
      <c r="A629" s="78" t="s">
        <v>2320</v>
      </c>
      <c r="B629" s="78" t="s">
        <v>2728</v>
      </c>
      <c r="C629" s="75">
        <v>3568</v>
      </c>
      <c r="D629" s="75" t="s">
        <v>658</v>
      </c>
      <c r="E629" s="116">
        <v>0.69489999999999996</v>
      </c>
      <c r="F629" s="166" t="s">
        <v>2625</v>
      </c>
      <c r="G629" s="3" t="s">
        <v>3309</v>
      </c>
      <c r="H629" t="s">
        <v>2625</v>
      </c>
    </row>
    <row r="630" spans="1:8" hidden="1">
      <c r="A630" s="78" t="s">
        <v>2320</v>
      </c>
      <c r="B630" s="78" t="s">
        <v>2728</v>
      </c>
      <c r="C630" s="75">
        <v>2841</v>
      </c>
      <c r="D630" s="75" t="s">
        <v>648</v>
      </c>
      <c r="E630" s="116">
        <v>0.60409999999999997</v>
      </c>
      <c r="F630" s="166" t="s">
        <v>2625</v>
      </c>
      <c r="G630" s="3" t="s">
        <v>3309</v>
      </c>
      <c r="H630" t="s">
        <v>2625</v>
      </c>
    </row>
    <row r="631" spans="1:8" hidden="1">
      <c r="A631" s="78" t="s">
        <v>2320</v>
      </c>
      <c r="B631" s="78" t="s">
        <v>2728</v>
      </c>
      <c r="C631" s="75">
        <v>3381</v>
      </c>
      <c r="D631" s="75" t="s">
        <v>653</v>
      </c>
      <c r="E631" s="116">
        <v>0.65459999999999996</v>
      </c>
      <c r="F631" s="166" t="s">
        <v>2625</v>
      </c>
      <c r="G631" s="3" t="s">
        <v>3309</v>
      </c>
      <c r="H631" t="s">
        <v>2625</v>
      </c>
    </row>
    <row r="632" spans="1:8" hidden="1">
      <c r="A632" s="78" t="s">
        <v>2320</v>
      </c>
      <c r="B632" s="78" t="s">
        <v>2728</v>
      </c>
      <c r="C632" s="75">
        <v>3627</v>
      </c>
      <c r="D632" s="75" t="s">
        <v>664</v>
      </c>
      <c r="E632" s="116">
        <v>0.9234</v>
      </c>
      <c r="F632" s="166" t="s">
        <v>2625</v>
      </c>
      <c r="G632" s="3" t="s">
        <v>3309</v>
      </c>
      <c r="H632" t="s">
        <v>2625</v>
      </c>
    </row>
    <row r="633" spans="1:8" hidden="1">
      <c r="A633" s="78" t="s">
        <v>2320</v>
      </c>
      <c r="B633" s="78" t="s">
        <v>2728</v>
      </c>
      <c r="C633" s="75">
        <v>4480</v>
      </c>
      <c r="D633" s="75" t="s">
        <v>675</v>
      </c>
      <c r="E633" s="116">
        <v>0.57630000000000003</v>
      </c>
      <c r="F633" s="166" t="s">
        <v>2626</v>
      </c>
      <c r="G633" s="3" t="s">
        <v>3309</v>
      </c>
      <c r="H633" t="s">
        <v>2625</v>
      </c>
    </row>
    <row r="634" spans="1:8" hidden="1">
      <c r="A634" s="78" t="s">
        <v>2320</v>
      </c>
      <c r="B634" s="78" t="s">
        <v>2728</v>
      </c>
      <c r="C634" s="75">
        <v>3159</v>
      </c>
      <c r="D634" s="75" t="s">
        <v>649</v>
      </c>
      <c r="E634" s="116">
        <v>0.8327</v>
      </c>
      <c r="F634" s="166" t="s">
        <v>2625</v>
      </c>
      <c r="G634" s="3" t="s">
        <v>3309</v>
      </c>
      <c r="H634" t="s">
        <v>2625</v>
      </c>
    </row>
    <row r="635" spans="1:8" hidden="1">
      <c r="A635" s="78" t="s">
        <v>2320</v>
      </c>
      <c r="B635" s="78" t="s">
        <v>2728</v>
      </c>
      <c r="C635" s="75">
        <v>3625</v>
      </c>
      <c r="D635" s="75" t="s">
        <v>662</v>
      </c>
      <c r="E635" s="116">
        <v>0.6099</v>
      </c>
      <c r="F635" s="166" t="s">
        <v>2625</v>
      </c>
      <c r="G635" s="3" t="s">
        <v>3309</v>
      </c>
      <c r="H635" t="s">
        <v>2625</v>
      </c>
    </row>
    <row r="636" spans="1:8" hidden="1">
      <c r="A636" s="78" t="s">
        <v>2320</v>
      </c>
      <c r="B636" s="78" t="s">
        <v>2728</v>
      </c>
      <c r="C636" s="75">
        <v>3432</v>
      </c>
      <c r="D636" s="75" t="s">
        <v>577</v>
      </c>
      <c r="E636" s="116">
        <v>0.81930000000000003</v>
      </c>
      <c r="F636" s="166" t="s">
        <v>2625</v>
      </c>
      <c r="G636" s="3" t="s">
        <v>3309</v>
      </c>
      <c r="H636" t="s">
        <v>2625</v>
      </c>
    </row>
    <row r="637" spans="1:8" hidden="1">
      <c r="A637" s="78" t="s">
        <v>2320</v>
      </c>
      <c r="B637" s="78" t="s">
        <v>2728</v>
      </c>
      <c r="C637" s="75">
        <v>5348</v>
      </c>
      <c r="D637" s="75" t="s">
        <v>681</v>
      </c>
      <c r="E637" s="116">
        <v>0.79790000000000005</v>
      </c>
      <c r="F637" s="166" t="s">
        <v>2625</v>
      </c>
      <c r="G637" s="3" t="s">
        <v>3309</v>
      </c>
      <c r="H637" t="s">
        <v>2625</v>
      </c>
    </row>
    <row r="638" spans="1:8" hidden="1">
      <c r="A638" s="78" t="s">
        <v>2320</v>
      </c>
      <c r="B638" s="78" t="s">
        <v>2728</v>
      </c>
      <c r="C638" s="75">
        <v>3329</v>
      </c>
      <c r="D638" s="75" t="s">
        <v>652</v>
      </c>
      <c r="E638" s="116">
        <v>0.81059999999999999</v>
      </c>
      <c r="F638" s="166" t="s">
        <v>2625</v>
      </c>
      <c r="G638" s="3" t="s">
        <v>3309</v>
      </c>
      <c r="H638" t="s">
        <v>2625</v>
      </c>
    </row>
    <row r="639" spans="1:8" hidden="1">
      <c r="A639" s="78" t="s">
        <v>2320</v>
      </c>
      <c r="B639" s="78" t="s">
        <v>2728</v>
      </c>
      <c r="C639" s="75">
        <v>4422</v>
      </c>
      <c r="D639" s="75" t="s">
        <v>612</v>
      </c>
      <c r="E639" s="116">
        <v>0.78739999999999999</v>
      </c>
      <c r="F639" s="166" t="s">
        <v>2625</v>
      </c>
      <c r="G639" s="3" t="s">
        <v>3309</v>
      </c>
      <c r="H639" t="s">
        <v>2625</v>
      </c>
    </row>
    <row r="640" spans="1:8" hidden="1">
      <c r="A640" s="78" t="s">
        <v>2320</v>
      </c>
      <c r="B640" s="78" t="s">
        <v>2728</v>
      </c>
      <c r="C640" s="75">
        <v>3626</v>
      </c>
      <c r="D640" s="75" t="s">
        <v>663</v>
      </c>
      <c r="E640" s="116">
        <v>0.76449999999999996</v>
      </c>
      <c r="F640" s="166" t="s">
        <v>2625</v>
      </c>
      <c r="G640" s="3" t="s">
        <v>3309</v>
      </c>
      <c r="H640" t="s">
        <v>2625</v>
      </c>
    </row>
    <row r="641" spans="1:8" hidden="1">
      <c r="A641" s="78" t="s">
        <v>2320</v>
      </c>
      <c r="B641" s="78" t="s">
        <v>2728</v>
      </c>
      <c r="C641" s="75">
        <v>5029</v>
      </c>
      <c r="D641" s="75" t="s">
        <v>677</v>
      </c>
      <c r="E641" s="116">
        <v>0.76080000000000003</v>
      </c>
      <c r="F641" s="166" t="s">
        <v>2625</v>
      </c>
      <c r="G641" s="3" t="s">
        <v>3309</v>
      </c>
      <c r="H641" t="s">
        <v>2625</v>
      </c>
    </row>
    <row r="642" spans="1:8" hidden="1">
      <c r="A642" s="78" t="s">
        <v>2320</v>
      </c>
      <c r="B642" s="78" t="s">
        <v>2728</v>
      </c>
      <c r="C642" s="75">
        <v>4374</v>
      </c>
      <c r="D642" s="75" t="s">
        <v>672</v>
      </c>
      <c r="E642" s="116">
        <v>0.59440000000000004</v>
      </c>
      <c r="F642" s="166" t="s">
        <v>2625</v>
      </c>
      <c r="G642" s="3" t="s">
        <v>3309</v>
      </c>
      <c r="H642" t="s">
        <v>2625</v>
      </c>
    </row>
    <row r="643" spans="1:8" hidden="1">
      <c r="A643" s="78" t="s">
        <v>2320</v>
      </c>
      <c r="B643" s="78" t="s">
        <v>2728</v>
      </c>
      <c r="C643" s="75">
        <v>4343</v>
      </c>
      <c r="D643" s="75" t="s">
        <v>671</v>
      </c>
      <c r="E643" s="116">
        <v>0.74019999999999997</v>
      </c>
      <c r="F643" s="166" t="s">
        <v>2625</v>
      </c>
      <c r="G643" s="3" t="s">
        <v>3309</v>
      </c>
      <c r="H643" t="s">
        <v>2625</v>
      </c>
    </row>
    <row r="644" spans="1:8" hidden="1">
      <c r="A644" s="78" t="s">
        <v>2320</v>
      </c>
      <c r="B644" s="78" t="s">
        <v>2728</v>
      </c>
      <c r="C644" s="75">
        <v>3160</v>
      </c>
      <c r="D644" s="75" t="s">
        <v>650</v>
      </c>
      <c r="E644" s="116">
        <v>0.71179999999999999</v>
      </c>
      <c r="F644" s="166" t="s">
        <v>2625</v>
      </c>
      <c r="G644" s="3" t="s">
        <v>3309</v>
      </c>
      <c r="H644" t="s">
        <v>2625</v>
      </c>
    </row>
    <row r="645" spans="1:8" hidden="1">
      <c r="A645" s="78" t="s">
        <v>2320</v>
      </c>
      <c r="B645" s="78" t="s">
        <v>2728</v>
      </c>
      <c r="C645" s="75">
        <v>3567</v>
      </c>
      <c r="D645" s="75" t="s">
        <v>657</v>
      </c>
      <c r="E645" s="116">
        <v>0.76459999999999995</v>
      </c>
      <c r="F645" s="166" t="s">
        <v>2625</v>
      </c>
      <c r="G645" s="3" t="s">
        <v>3309</v>
      </c>
      <c r="H645" t="s">
        <v>2625</v>
      </c>
    </row>
    <row r="646" spans="1:8" hidden="1">
      <c r="A646" s="78" t="s">
        <v>2320</v>
      </c>
      <c r="B646" s="78" t="s">
        <v>2728</v>
      </c>
      <c r="C646" s="75">
        <v>1951</v>
      </c>
      <c r="D646" s="75" t="s">
        <v>646</v>
      </c>
      <c r="E646" s="116">
        <v>0.4446</v>
      </c>
      <c r="F646" s="166" t="s">
        <v>3020</v>
      </c>
      <c r="G646" s="3" t="s">
        <v>3309</v>
      </c>
      <c r="H646" t="s">
        <v>2626</v>
      </c>
    </row>
    <row r="647" spans="1:8" hidden="1">
      <c r="A647" s="78" t="s">
        <v>2320</v>
      </c>
      <c r="B647" s="78" t="s">
        <v>2728</v>
      </c>
      <c r="C647" s="75">
        <v>5473</v>
      </c>
      <c r="D647" s="75" t="s">
        <v>2592</v>
      </c>
      <c r="E647" s="116">
        <v>0.70650000000000002</v>
      </c>
      <c r="F647" s="166" t="s">
        <v>3020</v>
      </c>
      <c r="G647" s="3" t="s">
        <v>3309</v>
      </c>
      <c r="H647" t="s">
        <v>2625</v>
      </c>
    </row>
    <row r="648" spans="1:8" hidden="1">
      <c r="A648" s="78" t="s">
        <v>2320</v>
      </c>
      <c r="B648" s="78" t="s">
        <v>2728</v>
      </c>
      <c r="C648" s="75">
        <v>3584</v>
      </c>
      <c r="D648" s="75" t="s">
        <v>661</v>
      </c>
      <c r="E648" s="116">
        <v>0.66959999999999997</v>
      </c>
      <c r="F648" s="166" t="s">
        <v>2625</v>
      </c>
      <c r="G648" s="3" t="s">
        <v>3309</v>
      </c>
      <c r="H648" t="s">
        <v>2625</v>
      </c>
    </row>
    <row r="649" spans="1:8" hidden="1">
      <c r="A649" s="78" t="s">
        <v>2320</v>
      </c>
      <c r="B649" s="78" t="s">
        <v>2728</v>
      </c>
      <c r="C649" s="75">
        <v>4570</v>
      </c>
      <c r="D649" s="75" t="s">
        <v>676</v>
      </c>
      <c r="E649" s="116">
        <v>0.72119999999999995</v>
      </c>
      <c r="F649" s="166" t="s">
        <v>2625</v>
      </c>
      <c r="G649" s="3" t="s">
        <v>3309</v>
      </c>
      <c r="H649" t="s">
        <v>2625</v>
      </c>
    </row>
    <row r="650" spans="1:8" hidden="1">
      <c r="A650" s="78" t="s">
        <v>2320</v>
      </c>
      <c r="B650" s="78" t="s">
        <v>2728</v>
      </c>
      <c r="C650" s="75">
        <v>3628</v>
      </c>
      <c r="D650" s="75" t="s">
        <v>665</v>
      </c>
      <c r="E650" s="116">
        <v>0.65739999999999998</v>
      </c>
      <c r="F650" s="166" t="s">
        <v>2625</v>
      </c>
      <c r="G650" s="3" t="s">
        <v>3309</v>
      </c>
      <c r="H650" t="s">
        <v>2625</v>
      </c>
    </row>
    <row r="651" spans="1:8" hidden="1">
      <c r="A651" s="78" t="s">
        <v>2320</v>
      </c>
      <c r="B651" s="78" t="s">
        <v>2728</v>
      </c>
      <c r="C651" s="75">
        <v>3582</v>
      </c>
      <c r="D651" s="75" t="s">
        <v>659</v>
      </c>
      <c r="E651" s="116">
        <v>0.72209999999999996</v>
      </c>
      <c r="F651" s="166" t="s">
        <v>2625</v>
      </c>
      <c r="G651" s="3" t="s">
        <v>3309</v>
      </c>
      <c r="H651" t="s">
        <v>2625</v>
      </c>
    </row>
    <row r="652" spans="1:8" hidden="1">
      <c r="A652" s="78" t="s">
        <v>2320</v>
      </c>
      <c r="B652" s="78" t="s">
        <v>2728</v>
      </c>
      <c r="C652" s="75">
        <v>3583</v>
      </c>
      <c r="D652" s="75" t="s">
        <v>660</v>
      </c>
      <c r="E652" s="116">
        <v>0.81089999999999995</v>
      </c>
      <c r="F652" s="166" t="s">
        <v>2625</v>
      </c>
      <c r="G652" s="3" t="s">
        <v>3309</v>
      </c>
      <c r="H652" t="s">
        <v>2625</v>
      </c>
    </row>
    <row r="653" spans="1:8" hidden="1">
      <c r="A653" s="78" t="s">
        <v>2320</v>
      </c>
      <c r="B653" s="78" t="s">
        <v>2728</v>
      </c>
      <c r="C653" s="75">
        <v>3328</v>
      </c>
      <c r="D653" s="75" t="s">
        <v>651</v>
      </c>
      <c r="E653" s="116">
        <v>0.6</v>
      </c>
      <c r="F653" s="166" t="s">
        <v>2625</v>
      </c>
      <c r="G653" s="3" t="s">
        <v>3309</v>
      </c>
      <c r="H653" t="s">
        <v>2625</v>
      </c>
    </row>
    <row r="654" spans="1:8" hidden="1">
      <c r="A654" s="78" t="s">
        <v>2498</v>
      </c>
      <c r="B654" s="78" t="s">
        <v>2729</v>
      </c>
      <c r="C654" s="75">
        <v>2263</v>
      </c>
      <c r="D654" s="75" t="s">
        <v>2062</v>
      </c>
      <c r="E654" s="116">
        <v>0.55100000000000005</v>
      </c>
      <c r="F654" s="166" t="s">
        <v>2626</v>
      </c>
      <c r="G654" s="3" t="s">
        <v>3309</v>
      </c>
      <c r="H654" t="s">
        <v>2625</v>
      </c>
    </row>
    <row r="655" spans="1:8" hidden="1">
      <c r="A655" s="78" t="s">
        <v>2498</v>
      </c>
      <c r="B655" s="78" t="s">
        <v>2729</v>
      </c>
      <c r="C655" s="75">
        <v>5207</v>
      </c>
      <c r="D655" s="75" t="s">
        <v>638</v>
      </c>
      <c r="E655" s="116">
        <v>0.55200000000000005</v>
      </c>
      <c r="F655" s="166" t="s">
        <v>2625</v>
      </c>
      <c r="G655" s="3" t="s">
        <v>3309</v>
      </c>
      <c r="H655" t="s">
        <v>2625</v>
      </c>
    </row>
    <row r="656" spans="1:8" hidden="1">
      <c r="A656" s="78" t="s">
        <v>2498</v>
      </c>
      <c r="B656" s="78" t="s">
        <v>2729</v>
      </c>
      <c r="C656" s="75">
        <v>2458</v>
      </c>
      <c r="D656" s="75" t="s">
        <v>1705</v>
      </c>
      <c r="E656" s="116">
        <v>0.57210000000000005</v>
      </c>
      <c r="F656" s="166" t="s">
        <v>2625</v>
      </c>
      <c r="G656" s="3" t="s">
        <v>3309</v>
      </c>
      <c r="H656" t="s">
        <v>2625</v>
      </c>
    </row>
    <row r="657" spans="1:8" hidden="1">
      <c r="A657" s="78" t="s">
        <v>2498</v>
      </c>
      <c r="B657" s="78" t="s">
        <v>2729</v>
      </c>
      <c r="C657" s="75">
        <v>2607</v>
      </c>
      <c r="D657" s="75" t="s">
        <v>2064</v>
      </c>
      <c r="E657" s="116">
        <v>0.4652</v>
      </c>
      <c r="F657" s="166" t="s">
        <v>2626</v>
      </c>
      <c r="G657" s="3" t="s">
        <v>3309</v>
      </c>
      <c r="H657" t="s">
        <v>2626</v>
      </c>
    </row>
    <row r="658" spans="1:8" hidden="1">
      <c r="A658" s="78" t="s">
        <v>2498</v>
      </c>
      <c r="B658" s="78" t="s">
        <v>2729</v>
      </c>
      <c r="C658" s="75">
        <v>4482</v>
      </c>
      <c r="D658" s="75" t="s">
        <v>2067</v>
      </c>
      <c r="E658" s="116">
        <v>0.56279999999999997</v>
      </c>
      <c r="F658" s="166" t="s">
        <v>2625</v>
      </c>
      <c r="G658" s="3" t="s">
        <v>3309</v>
      </c>
      <c r="H658" t="s">
        <v>2625</v>
      </c>
    </row>
    <row r="659" spans="1:8" hidden="1">
      <c r="A659" s="78" t="s">
        <v>2498</v>
      </c>
      <c r="B659" s="78" t="s">
        <v>2729</v>
      </c>
      <c r="C659" s="75">
        <v>2488</v>
      </c>
      <c r="D659" s="75" t="s">
        <v>2063</v>
      </c>
      <c r="E659" s="116">
        <v>0.44769999999999999</v>
      </c>
      <c r="F659" s="166" t="s">
        <v>3020</v>
      </c>
      <c r="G659" s="3" t="s">
        <v>3309</v>
      </c>
      <c r="H659" t="s">
        <v>2626</v>
      </c>
    </row>
    <row r="660" spans="1:8" hidden="1">
      <c r="A660" s="78" t="s">
        <v>2498</v>
      </c>
      <c r="B660" s="78" t="s">
        <v>2729</v>
      </c>
      <c r="C660" s="75">
        <v>5464</v>
      </c>
      <c r="D660" s="75" t="s">
        <v>2068</v>
      </c>
      <c r="E660" s="116">
        <v>0.56289999999999996</v>
      </c>
      <c r="F660" s="166" t="s">
        <v>3020</v>
      </c>
      <c r="G660" s="3" t="s">
        <v>3309</v>
      </c>
      <c r="H660" t="s">
        <v>2625</v>
      </c>
    </row>
    <row r="661" spans="1:8" hidden="1">
      <c r="A661" s="78" t="s">
        <v>2498</v>
      </c>
      <c r="B661" s="78" t="s">
        <v>2729</v>
      </c>
      <c r="C661" s="75">
        <v>5084</v>
      </c>
      <c r="D661" s="75" t="s">
        <v>3223</v>
      </c>
      <c r="E661" s="116">
        <v>0.24440000000000001</v>
      </c>
      <c r="F661" s="166" t="s">
        <v>3020</v>
      </c>
      <c r="G661" s="3" t="s">
        <v>3309</v>
      </c>
      <c r="H661" t="s">
        <v>2626</v>
      </c>
    </row>
    <row r="662" spans="1:8" hidden="1">
      <c r="A662" s="78" t="s">
        <v>2498</v>
      </c>
      <c r="B662" s="78" t="s">
        <v>2729</v>
      </c>
      <c r="C662" s="75">
        <v>5579</v>
      </c>
      <c r="D662" s="75" t="s">
        <v>3008</v>
      </c>
      <c r="E662" s="116">
        <v>0.501</v>
      </c>
      <c r="F662" s="166" t="s">
        <v>3020</v>
      </c>
      <c r="G662" s="3" t="s">
        <v>3309</v>
      </c>
      <c r="H662" t="s">
        <v>2625</v>
      </c>
    </row>
    <row r="663" spans="1:8" hidden="1">
      <c r="A663" s="78" t="s">
        <v>2498</v>
      </c>
      <c r="B663" s="78" t="s">
        <v>2729</v>
      </c>
      <c r="C663" s="75">
        <v>4554</v>
      </c>
      <c r="D663" s="75" t="s">
        <v>1842</v>
      </c>
      <c r="E663" s="116">
        <v>0.5575</v>
      </c>
      <c r="F663" s="166" t="s">
        <v>2625</v>
      </c>
      <c r="G663" s="3" t="s">
        <v>3309</v>
      </c>
      <c r="H663" t="s">
        <v>2625</v>
      </c>
    </row>
    <row r="664" spans="1:8" hidden="1">
      <c r="A664" s="78" t="s">
        <v>2498</v>
      </c>
      <c r="B664" s="78" t="s">
        <v>2729</v>
      </c>
      <c r="C664" s="75">
        <v>4130</v>
      </c>
      <c r="D664" s="75" t="s">
        <v>2066</v>
      </c>
      <c r="E664" s="116">
        <v>0.51629999999999998</v>
      </c>
      <c r="F664" s="166" t="s">
        <v>2626</v>
      </c>
      <c r="G664" s="3" t="s">
        <v>3309</v>
      </c>
      <c r="H664" t="s">
        <v>2625</v>
      </c>
    </row>
    <row r="665" spans="1:8" hidden="1">
      <c r="A665" s="78" t="s">
        <v>2498</v>
      </c>
      <c r="B665" s="78" t="s">
        <v>2729</v>
      </c>
      <c r="C665" s="75">
        <v>3762</v>
      </c>
      <c r="D665" s="75" t="s">
        <v>2065</v>
      </c>
      <c r="E665" s="116">
        <v>0.52449999999999997</v>
      </c>
      <c r="F665" s="166" t="s">
        <v>2626</v>
      </c>
      <c r="G665" s="3" t="s">
        <v>3309</v>
      </c>
      <c r="H665" t="s">
        <v>2625</v>
      </c>
    </row>
    <row r="666" spans="1:8" hidden="1">
      <c r="A666" s="78" t="s">
        <v>2422</v>
      </c>
      <c r="B666" s="78" t="s">
        <v>2730</v>
      </c>
      <c r="C666" s="75">
        <v>4582</v>
      </c>
      <c r="D666" s="75" t="s">
        <v>1505</v>
      </c>
      <c r="E666" s="116">
        <v>0.47860000000000003</v>
      </c>
      <c r="F666" s="166" t="s">
        <v>3020</v>
      </c>
      <c r="G666" s="3" t="s">
        <v>3309</v>
      </c>
      <c r="H666" t="s">
        <v>2626</v>
      </c>
    </row>
    <row r="667" spans="1:8" hidden="1">
      <c r="A667" s="78" t="s">
        <v>2422</v>
      </c>
      <c r="B667" s="78" t="s">
        <v>2730</v>
      </c>
      <c r="C667" s="75">
        <v>2878</v>
      </c>
      <c r="D667" s="75" t="s">
        <v>1502</v>
      </c>
      <c r="E667" s="116">
        <v>0.38929999999999998</v>
      </c>
      <c r="F667" s="166" t="s">
        <v>3020</v>
      </c>
      <c r="G667" s="3" t="s">
        <v>2625</v>
      </c>
      <c r="H667" t="s">
        <v>2625</v>
      </c>
    </row>
    <row r="668" spans="1:8" hidden="1">
      <c r="A668" s="78" t="s">
        <v>2422</v>
      </c>
      <c r="B668" s="78" t="s">
        <v>2730</v>
      </c>
      <c r="C668" s="75">
        <v>5671</v>
      </c>
      <c r="D668" s="75" t="s">
        <v>3167</v>
      </c>
      <c r="E668" s="116">
        <v>0.51119999999999999</v>
      </c>
      <c r="F668" s="166" t="s">
        <v>3020</v>
      </c>
      <c r="G668" s="3" t="s">
        <v>2625</v>
      </c>
      <c r="H668" t="s">
        <v>2625</v>
      </c>
    </row>
    <row r="669" spans="1:8" hidden="1">
      <c r="A669" s="78" t="s">
        <v>2422</v>
      </c>
      <c r="B669" s="78" t="s">
        <v>2730</v>
      </c>
      <c r="C669" s="75">
        <v>2773</v>
      </c>
      <c r="D669" s="75" t="s">
        <v>1501</v>
      </c>
      <c r="E669" s="116">
        <v>0.43530000000000002</v>
      </c>
      <c r="F669" s="166" t="s">
        <v>3020</v>
      </c>
      <c r="G669" s="3" t="s">
        <v>3309</v>
      </c>
      <c r="H669" t="s">
        <v>2626</v>
      </c>
    </row>
    <row r="670" spans="1:8" hidden="1">
      <c r="A670" s="78" t="s">
        <v>2422</v>
      </c>
      <c r="B670" s="78" t="s">
        <v>2730</v>
      </c>
      <c r="C670" s="75">
        <v>5582</v>
      </c>
      <c r="D670" s="75" t="s">
        <v>3003</v>
      </c>
      <c r="E670" s="116">
        <v>0.59199999999999997</v>
      </c>
      <c r="F670" s="166" t="s">
        <v>3020</v>
      </c>
      <c r="G670" s="3" t="s">
        <v>3309</v>
      </c>
      <c r="H670" t="s">
        <v>2625</v>
      </c>
    </row>
    <row r="671" spans="1:8" hidden="1">
      <c r="A671" s="78" t="s">
        <v>2422</v>
      </c>
      <c r="B671" s="78" t="s">
        <v>2730</v>
      </c>
      <c r="C671" s="75">
        <v>4557</v>
      </c>
      <c r="D671" s="75" t="s">
        <v>1504</v>
      </c>
      <c r="E671" s="116">
        <v>0.45960000000000001</v>
      </c>
      <c r="F671" s="166" t="s">
        <v>3020</v>
      </c>
      <c r="G671" s="3" t="s">
        <v>2625</v>
      </c>
      <c r="H671" t="s">
        <v>2625</v>
      </c>
    </row>
    <row r="672" spans="1:8" hidden="1">
      <c r="A672" s="78" t="s">
        <v>2422</v>
      </c>
      <c r="B672" s="78" t="s">
        <v>2730</v>
      </c>
      <c r="C672" s="75">
        <v>3798</v>
      </c>
      <c r="D672" s="75" t="s">
        <v>1503</v>
      </c>
      <c r="E672" s="116">
        <v>0.50409999999999999</v>
      </c>
      <c r="F672" s="166" t="s">
        <v>3020</v>
      </c>
      <c r="G672" s="3" t="s">
        <v>3309</v>
      </c>
      <c r="H672" t="s">
        <v>2625</v>
      </c>
    </row>
    <row r="673" spans="1:8" hidden="1">
      <c r="A673" s="78" t="s">
        <v>2239</v>
      </c>
      <c r="B673" s="78" t="s">
        <v>2731</v>
      </c>
      <c r="C673" s="75">
        <v>3078</v>
      </c>
      <c r="D673" s="75" t="s">
        <v>67</v>
      </c>
      <c r="E673" s="116">
        <v>0.73199999999999998</v>
      </c>
      <c r="F673" s="166" t="s">
        <v>2625</v>
      </c>
      <c r="G673" s="3" t="s">
        <v>3309</v>
      </c>
      <c r="H673" t="s">
        <v>2625</v>
      </c>
    </row>
    <row r="674" spans="1:8" hidden="1">
      <c r="A674" s="78" t="s">
        <v>2239</v>
      </c>
      <c r="B674" s="78" t="s">
        <v>2731</v>
      </c>
      <c r="C674" s="75">
        <v>4031</v>
      </c>
      <c r="D674" s="75" t="s">
        <v>68</v>
      </c>
      <c r="E674" s="116">
        <v>0.75770000000000004</v>
      </c>
      <c r="F674" s="166" t="s">
        <v>2625</v>
      </c>
      <c r="G674" s="3" t="s">
        <v>3309</v>
      </c>
      <c r="H674" t="s">
        <v>2625</v>
      </c>
    </row>
    <row r="675" spans="1:8" hidden="1">
      <c r="A675" s="78" t="s">
        <v>2239</v>
      </c>
      <c r="B675" s="78" t="s">
        <v>2731</v>
      </c>
      <c r="C675" s="75">
        <v>2367</v>
      </c>
      <c r="D675" s="75" t="s">
        <v>66</v>
      </c>
      <c r="E675" s="116">
        <v>0.74609999999999999</v>
      </c>
      <c r="F675" s="166" t="s">
        <v>2625</v>
      </c>
      <c r="G675" s="3" t="s">
        <v>3309</v>
      </c>
      <c r="H675" t="s">
        <v>2625</v>
      </c>
    </row>
    <row r="676" spans="1:8" hidden="1">
      <c r="A676" s="78" t="s">
        <v>2418</v>
      </c>
      <c r="B676" s="78" t="s">
        <v>2732</v>
      </c>
      <c r="C676" s="75">
        <v>3180</v>
      </c>
      <c r="D676" s="75" t="s">
        <v>1451</v>
      </c>
      <c r="E676" s="116">
        <v>0.62139999999999995</v>
      </c>
      <c r="F676" s="166" t="s">
        <v>2625</v>
      </c>
      <c r="G676" s="3" t="s">
        <v>3309</v>
      </c>
      <c r="H676" t="s">
        <v>2625</v>
      </c>
    </row>
    <row r="677" spans="1:8" hidden="1">
      <c r="A677" s="78" t="s">
        <v>2418</v>
      </c>
      <c r="B677" s="78" t="s">
        <v>2732</v>
      </c>
      <c r="C677" s="75">
        <v>2398</v>
      </c>
      <c r="D677" s="75" t="s">
        <v>1447</v>
      </c>
      <c r="E677" s="116">
        <v>0.49790000000000001</v>
      </c>
      <c r="F677" s="166" t="s">
        <v>2625</v>
      </c>
      <c r="G677" s="3" t="s">
        <v>3309</v>
      </c>
      <c r="H677" t="s">
        <v>2625</v>
      </c>
    </row>
    <row r="678" spans="1:8" hidden="1">
      <c r="A678" s="78" t="s">
        <v>2418</v>
      </c>
      <c r="B678" s="78" t="s">
        <v>2732</v>
      </c>
      <c r="C678" s="75">
        <v>3301</v>
      </c>
      <c r="D678" s="75" t="s">
        <v>1453</v>
      </c>
      <c r="E678" s="116">
        <v>0.67179999999999995</v>
      </c>
      <c r="F678" s="166" t="s">
        <v>2625</v>
      </c>
      <c r="G678" s="3" t="s">
        <v>3309</v>
      </c>
      <c r="H678" t="s">
        <v>2625</v>
      </c>
    </row>
    <row r="679" spans="1:8" hidden="1">
      <c r="A679" s="78" t="s">
        <v>2418</v>
      </c>
      <c r="B679" s="78" t="s">
        <v>2732</v>
      </c>
      <c r="C679" s="75">
        <v>2257</v>
      </c>
      <c r="D679" s="75" t="s">
        <v>1445</v>
      </c>
      <c r="E679" s="116">
        <v>0.47620000000000001</v>
      </c>
      <c r="F679" s="166" t="s">
        <v>2625</v>
      </c>
      <c r="G679" s="3" t="s">
        <v>3309</v>
      </c>
      <c r="H679" t="s">
        <v>2625</v>
      </c>
    </row>
    <row r="680" spans="1:8" hidden="1">
      <c r="A680" s="78" t="s">
        <v>2418</v>
      </c>
      <c r="B680" s="78" t="s">
        <v>2732</v>
      </c>
      <c r="C680" s="75">
        <v>3532</v>
      </c>
      <c r="D680" s="75" t="s">
        <v>1455</v>
      </c>
      <c r="E680" s="116">
        <v>0.59570000000000001</v>
      </c>
      <c r="F680" s="166" t="s">
        <v>2625</v>
      </c>
      <c r="G680" s="3" t="s">
        <v>3309</v>
      </c>
      <c r="H680" t="s">
        <v>2625</v>
      </c>
    </row>
    <row r="681" spans="1:8" hidden="1">
      <c r="A681" s="78" t="s">
        <v>2418</v>
      </c>
      <c r="B681" s="78" t="s">
        <v>2732</v>
      </c>
      <c r="C681" s="75">
        <v>2876</v>
      </c>
      <c r="D681" s="75" t="s">
        <v>1448</v>
      </c>
      <c r="E681" s="116">
        <v>0.56640000000000001</v>
      </c>
      <c r="F681" s="166" t="s">
        <v>2625</v>
      </c>
      <c r="G681" s="3" t="s">
        <v>3309</v>
      </c>
      <c r="H681" t="s">
        <v>2625</v>
      </c>
    </row>
    <row r="682" spans="1:8" hidden="1">
      <c r="A682" s="78" t="s">
        <v>2418</v>
      </c>
      <c r="B682" s="78" t="s">
        <v>2732</v>
      </c>
      <c r="C682" s="75">
        <v>4063</v>
      </c>
      <c r="D682" s="75" t="s">
        <v>1457</v>
      </c>
      <c r="E682" s="116">
        <v>0.69350000000000001</v>
      </c>
      <c r="F682" s="166" t="s">
        <v>2625</v>
      </c>
      <c r="G682" s="3" t="s">
        <v>3309</v>
      </c>
      <c r="H682" t="s">
        <v>2625</v>
      </c>
    </row>
    <row r="683" spans="1:8" hidden="1">
      <c r="A683" s="78" t="s">
        <v>2418</v>
      </c>
      <c r="B683" s="78" t="s">
        <v>2732</v>
      </c>
      <c r="C683" s="75">
        <v>3000</v>
      </c>
      <c r="D683" s="75" t="s">
        <v>1450</v>
      </c>
      <c r="E683" s="116">
        <v>0.67449999999999999</v>
      </c>
      <c r="F683" s="166" t="s">
        <v>2625</v>
      </c>
      <c r="G683" s="3" t="s">
        <v>3309</v>
      </c>
      <c r="H683" t="s">
        <v>2625</v>
      </c>
    </row>
    <row r="684" spans="1:8" hidden="1">
      <c r="A684" s="78" t="s">
        <v>2418</v>
      </c>
      <c r="B684" s="78" t="s">
        <v>2732</v>
      </c>
      <c r="C684" s="75">
        <v>2945</v>
      </c>
      <c r="D684" s="75" t="s">
        <v>1449</v>
      </c>
      <c r="E684" s="116">
        <v>0.62690000000000001</v>
      </c>
      <c r="F684" s="166" t="s">
        <v>2625</v>
      </c>
      <c r="G684" s="3" t="s">
        <v>3309</v>
      </c>
      <c r="H684" t="s">
        <v>2625</v>
      </c>
    </row>
    <row r="685" spans="1:8" hidden="1">
      <c r="A685" s="78" t="s">
        <v>2418</v>
      </c>
      <c r="B685" s="78" t="s">
        <v>2732</v>
      </c>
      <c r="C685" s="75">
        <v>2340</v>
      </c>
      <c r="D685" s="75" t="s">
        <v>1446</v>
      </c>
      <c r="E685" s="116">
        <v>0.6462</v>
      </c>
      <c r="F685" s="166" t="s">
        <v>2625</v>
      </c>
      <c r="G685" s="3" t="s">
        <v>3309</v>
      </c>
      <c r="H685" t="s">
        <v>2625</v>
      </c>
    </row>
    <row r="686" spans="1:8" hidden="1">
      <c r="A686" s="78" t="s">
        <v>2418</v>
      </c>
      <c r="B686" s="78" t="s">
        <v>2732</v>
      </c>
      <c r="C686" s="75">
        <v>3300</v>
      </c>
      <c r="D686" s="75" t="s">
        <v>1452</v>
      </c>
      <c r="E686" s="116">
        <v>0.61219999999999997</v>
      </c>
      <c r="F686" s="166" t="s">
        <v>2625</v>
      </c>
      <c r="G686" s="3" t="s">
        <v>3309</v>
      </c>
      <c r="H686" t="s">
        <v>2625</v>
      </c>
    </row>
    <row r="687" spans="1:8" hidden="1">
      <c r="A687" s="78" t="s">
        <v>2418</v>
      </c>
      <c r="B687" s="78" t="s">
        <v>2732</v>
      </c>
      <c r="C687" s="75">
        <v>3401</v>
      </c>
      <c r="D687" s="75" t="s">
        <v>1454</v>
      </c>
      <c r="E687" s="116">
        <v>0.66749999999999998</v>
      </c>
      <c r="F687" s="166" t="s">
        <v>2625</v>
      </c>
      <c r="G687" s="3" t="s">
        <v>3309</v>
      </c>
      <c r="H687" t="s">
        <v>2625</v>
      </c>
    </row>
    <row r="688" spans="1:8" hidden="1">
      <c r="A688" s="78" t="s">
        <v>2418</v>
      </c>
      <c r="B688" s="78" t="s">
        <v>2732</v>
      </c>
      <c r="C688" s="75">
        <v>3648</v>
      </c>
      <c r="D688" s="75" t="s">
        <v>1456</v>
      </c>
      <c r="E688" s="116">
        <v>0.63339999999999996</v>
      </c>
      <c r="F688" s="166" t="s">
        <v>2625</v>
      </c>
      <c r="G688" s="3" t="s">
        <v>3309</v>
      </c>
      <c r="H688" t="s">
        <v>2625</v>
      </c>
    </row>
    <row r="689" spans="1:8" hidden="1">
      <c r="A689" s="78" t="s">
        <v>2460</v>
      </c>
      <c r="B689" s="78" t="s">
        <v>2733</v>
      </c>
      <c r="C689" s="75">
        <v>3794</v>
      </c>
      <c r="D689" s="75" t="s">
        <v>1848</v>
      </c>
      <c r="E689" s="116">
        <v>0.21540000000000001</v>
      </c>
      <c r="F689" s="166" t="s">
        <v>3020</v>
      </c>
      <c r="G689" s="3" t="s">
        <v>3309</v>
      </c>
      <c r="H689" t="s">
        <v>2626</v>
      </c>
    </row>
    <row r="690" spans="1:8" hidden="1">
      <c r="A690" s="78" t="s">
        <v>2460</v>
      </c>
      <c r="B690" s="78" t="s">
        <v>2733</v>
      </c>
      <c r="C690" s="75">
        <v>3192</v>
      </c>
      <c r="D690" s="75" t="s">
        <v>1847</v>
      </c>
      <c r="E690" s="116">
        <v>0.21859999999999999</v>
      </c>
      <c r="F690" s="166" t="s">
        <v>3020</v>
      </c>
      <c r="G690" s="3" t="s">
        <v>3309</v>
      </c>
      <c r="H690" t="s">
        <v>2626</v>
      </c>
    </row>
    <row r="691" spans="1:8" hidden="1">
      <c r="A691" s="78" t="s">
        <v>2460</v>
      </c>
      <c r="B691" s="78" t="s">
        <v>2733</v>
      </c>
      <c r="C691" s="75">
        <v>4593</v>
      </c>
      <c r="D691" s="75" t="s">
        <v>1849</v>
      </c>
      <c r="E691" s="116">
        <v>0.24859999999999999</v>
      </c>
      <c r="F691" s="166" t="s">
        <v>3020</v>
      </c>
      <c r="G691" s="3" t="s">
        <v>3309</v>
      </c>
      <c r="H691" t="s">
        <v>2626</v>
      </c>
    </row>
    <row r="692" spans="1:8" hidden="1">
      <c r="A692" s="78" t="s">
        <v>2511</v>
      </c>
      <c r="B692" s="78" t="s">
        <v>2734</v>
      </c>
      <c r="C692" s="75">
        <v>1962</v>
      </c>
      <c r="D692" s="75" t="s">
        <v>2121</v>
      </c>
      <c r="E692" s="116">
        <v>0.53790000000000004</v>
      </c>
      <c r="F692" s="166" t="s">
        <v>3020</v>
      </c>
      <c r="G692" s="3" t="s">
        <v>3309</v>
      </c>
      <c r="H692" t="s">
        <v>2625</v>
      </c>
    </row>
    <row r="693" spans="1:8" hidden="1">
      <c r="A693" s="78" t="s">
        <v>2511</v>
      </c>
      <c r="B693" s="78" t="s">
        <v>2734</v>
      </c>
      <c r="C693" s="75">
        <v>2895</v>
      </c>
      <c r="D693" s="75" t="s">
        <v>1788</v>
      </c>
      <c r="E693" s="116">
        <v>0.68289999999999995</v>
      </c>
      <c r="F693" s="166" t="s">
        <v>2625</v>
      </c>
      <c r="G693" s="3" t="s">
        <v>3309</v>
      </c>
      <c r="H693" t="s">
        <v>2625</v>
      </c>
    </row>
    <row r="694" spans="1:8" hidden="1">
      <c r="A694" s="78" t="s">
        <v>2511</v>
      </c>
      <c r="B694" s="78" t="s">
        <v>2734</v>
      </c>
      <c r="C694" s="75">
        <v>2896</v>
      </c>
      <c r="D694" s="75" t="s">
        <v>2122</v>
      </c>
      <c r="E694" s="116">
        <v>0.40500000000000003</v>
      </c>
      <c r="F694" s="166" t="s">
        <v>3020</v>
      </c>
      <c r="G694" s="3" t="s">
        <v>3309</v>
      </c>
      <c r="H694" t="s">
        <v>2626</v>
      </c>
    </row>
    <row r="695" spans="1:8" hidden="1">
      <c r="A695" s="78" t="s">
        <v>2357</v>
      </c>
      <c r="B695" s="78" t="s">
        <v>2735</v>
      </c>
      <c r="C695" s="75">
        <v>3047</v>
      </c>
      <c r="D695" s="75" t="s">
        <v>1101</v>
      </c>
      <c r="E695" s="116">
        <v>0.56359999999999999</v>
      </c>
      <c r="F695" s="166" t="s">
        <v>3020</v>
      </c>
      <c r="G695" s="3" t="s">
        <v>3309</v>
      </c>
      <c r="H695" t="s">
        <v>2625</v>
      </c>
    </row>
    <row r="696" spans="1:8" hidden="1">
      <c r="A696" s="78" t="s">
        <v>2357</v>
      </c>
      <c r="B696" s="78" t="s">
        <v>2735</v>
      </c>
      <c r="C696" s="75">
        <v>3048</v>
      </c>
      <c r="D696" s="75" t="s">
        <v>1102</v>
      </c>
      <c r="E696" s="116">
        <v>0.44840000000000002</v>
      </c>
      <c r="F696" s="166" t="s">
        <v>2626</v>
      </c>
      <c r="G696" s="3" t="s">
        <v>3309</v>
      </c>
      <c r="H696" t="s">
        <v>2626</v>
      </c>
    </row>
    <row r="697" spans="1:8" hidden="1">
      <c r="A697" s="78" t="s">
        <v>2360</v>
      </c>
      <c r="B697" s="78" t="s">
        <v>2736</v>
      </c>
      <c r="C697" s="75">
        <v>2856</v>
      </c>
      <c r="D697" s="75" t="s">
        <v>1108</v>
      </c>
      <c r="E697" s="116">
        <v>0.57399999999999995</v>
      </c>
      <c r="F697" s="166" t="s">
        <v>2626</v>
      </c>
      <c r="G697" s="3" t="s">
        <v>3309</v>
      </c>
      <c r="H697" t="s">
        <v>2625</v>
      </c>
    </row>
    <row r="698" spans="1:8" hidden="1">
      <c r="A698" s="78" t="s">
        <v>2360</v>
      </c>
      <c r="B698" s="78" t="s">
        <v>2736</v>
      </c>
      <c r="C698" s="75">
        <v>3393</v>
      </c>
      <c r="D698" s="75" t="s">
        <v>1109</v>
      </c>
      <c r="E698" s="116">
        <v>0.69479999999999997</v>
      </c>
      <c r="F698" s="166" t="s">
        <v>2625</v>
      </c>
      <c r="G698" s="3" t="s">
        <v>3309</v>
      </c>
      <c r="H698" t="s">
        <v>2625</v>
      </c>
    </row>
    <row r="699" spans="1:8" hidden="1">
      <c r="A699" s="78" t="s">
        <v>2360</v>
      </c>
      <c r="B699" s="78" t="s">
        <v>2736</v>
      </c>
      <c r="C699" s="75">
        <v>2677</v>
      </c>
      <c r="D699" s="75" t="s">
        <v>1107</v>
      </c>
      <c r="E699" s="116">
        <v>0.62229999999999996</v>
      </c>
      <c r="F699" s="166" t="s">
        <v>2625</v>
      </c>
      <c r="G699" s="3" t="s">
        <v>3309</v>
      </c>
      <c r="H699" t="s">
        <v>2625</v>
      </c>
    </row>
    <row r="700" spans="1:8" hidden="1">
      <c r="A700" s="78" t="s">
        <v>2360</v>
      </c>
      <c r="B700" s="78" t="s">
        <v>2736</v>
      </c>
      <c r="C700" s="75">
        <v>5618</v>
      </c>
      <c r="D700" s="75" t="s">
        <v>3050</v>
      </c>
      <c r="E700" s="116">
        <v>0.39729999999999999</v>
      </c>
      <c r="F700" s="166" t="s">
        <v>3020</v>
      </c>
      <c r="G700" s="3" t="s">
        <v>3309</v>
      </c>
      <c r="H700" t="s">
        <v>2626</v>
      </c>
    </row>
    <row r="701" spans="1:8" hidden="1">
      <c r="A701" s="78" t="s">
        <v>2297</v>
      </c>
      <c r="B701" s="78" t="s">
        <v>2737</v>
      </c>
      <c r="C701" s="75">
        <v>5336</v>
      </c>
      <c r="D701" s="75" t="s">
        <v>2976</v>
      </c>
      <c r="E701" s="116">
        <v>0.78110000000000002</v>
      </c>
      <c r="F701" s="166" t="s">
        <v>3020</v>
      </c>
      <c r="G701" s="3" t="s">
        <v>3309</v>
      </c>
      <c r="H701" t="s">
        <v>2625</v>
      </c>
    </row>
    <row r="702" spans="1:8" hidden="1">
      <c r="A702" s="78" t="s">
        <v>2297</v>
      </c>
      <c r="B702" s="78" t="s">
        <v>2737</v>
      </c>
      <c r="C702" s="75">
        <v>2802</v>
      </c>
      <c r="D702" s="75" t="s">
        <v>461</v>
      </c>
      <c r="E702" s="116">
        <v>0.66349999999999998</v>
      </c>
      <c r="F702" s="166" t="s">
        <v>2625</v>
      </c>
      <c r="G702" s="3" t="s">
        <v>3309</v>
      </c>
      <c r="H702" t="s">
        <v>2625</v>
      </c>
    </row>
    <row r="703" spans="1:8" hidden="1">
      <c r="A703" s="78" t="s">
        <v>2297</v>
      </c>
      <c r="B703" s="78" t="s">
        <v>2737</v>
      </c>
      <c r="C703" s="75">
        <v>2801</v>
      </c>
      <c r="D703" s="75" t="s">
        <v>460</v>
      </c>
      <c r="E703" s="116">
        <v>0.68859999999999999</v>
      </c>
      <c r="F703" s="166" t="s">
        <v>2625</v>
      </c>
      <c r="G703" s="3" t="s">
        <v>3309</v>
      </c>
      <c r="H703" t="s">
        <v>2625</v>
      </c>
    </row>
    <row r="704" spans="1:8" hidden="1">
      <c r="A704" s="78" t="s">
        <v>2524</v>
      </c>
      <c r="B704" s="78" t="s">
        <v>2738</v>
      </c>
      <c r="C704" s="75">
        <v>1776</v>
      </c>
      <c r="D704" s="75" t="s">
        <v>2177</v>
      </c>
      <c r="E704" s="116">
        <v>0.96870000000000001</v>
      </c>
      <c r="F704" s="166" t="s">
        <v>2625</v>
      </c>
      <c r="G704" s="3" t="s">
        <v>3309</v>
      </c>
      <c r="H704" t="s">
        <v>2625</v>
      </c>
    </row>
    <row r="705" spans="1:8" hidden="1">
      <c r="A705" s="78" t="s">
        <v>2524</v>
      </c>
      <c r="B705" s="78" t="s">
        <v>2738</v>
      </c>
      <c r="C705" s="75">
        <v>2555</v>
      </c>
      <c r="D705" s="75" t="s">
        <v>2179</v>
      </c>
      <c r="E705" s="116">
        <v>0.85429999999999995</v>
      </c>
      <c r="F705" s="166" t="s">
        <v>2625</v>
      </c>
      <c r="G705" s="3" t="s">
        <v>3309</v>
      </c>
      <c r="H705" t="s">
        <v>2625</v>
      </c>
    </row>
    <row r="706" spans="1:8" hidden="1">
      <c r="A706" s="78" t="s">
        <v>2524</v>
      </c>
      <c r="B706" s="78" t="s">
        <v>2738</v>
      </c>
      <c r="C706" s="75">
        <v>3071</v>
      </c>
      <c r="D706" s="75" t="s">
        <v>2182</v>
      </c>
      <c r="E706" s="116">
        <v>0.88009999999999999</v>
      </c>
      <c r="F706" s="166" t="s">
        <v>2625</v>
      </c>
      <c r="G706" s="3" t="s">
        <v>3309</v>
      </c>
      <c r="H706" t="s">
        <v>2625</v>
      </c>
    </row>
    <row r="707" spans="1:8" hidden="1">
      <c r="A707" s="78" t="s">
        <v>2524</v>
      </c>
      <c r="B707" s="78" t="s">
        <v>2738</v>
      </c>
      <c r="C707" s="75">
        <v>2345</v>
      </c>
      <c r="D707" s="75" t="s">
        <v>2178</v>
      </c>
      <c r="E707" s="116">
        <v>0.89090000000000003</v>
      </c>
      <c r="F707" s="166" t="s">
        <v>2625</v>
      </c>
      <c r="G707" s="3" t="s">
        <v>3309</v>
      </c>
      <c r="H707" t="s">
        <v>2625</v>
      </c>
    </row>
    <row r="708" spans="1:8" hidden="1">
      <c r="A708" s="78" t="s">
        <v>2524</v>
      </c>
      <c r="B708" s="78" t="s">
        <v>2738</v>
      </c>
      <c r="C708" s="75">
        <v>3013</v>
      </c>
      <c r="D708" s="75" t="s">
        <v>2181</v>
      </c>
      <c r="E708" s="116">
        <v>0.87880000000000003</v>
      </c>
      <c r="F708" s="166" t="s">
        <v>2625</v>
      </c>
      <c r="G708" s="3" t="s">
        <v>3309</v>
      </c>
      <c r="H708" t="s">
        <v>2625</v>
      </c>
    </row>
    <row r="709" spans="1:8" hidden="1">
      <c r="A709" s="78" t="s">
        <v>2524</v>
      </c>
      <c r="B709" s="78" t="s">
        <v>2738</v>
      </c>
      <c r="C709" s="75">
        <v>5399</v>
      </c>
      <c r="D709" s="75" t="s">
        <v>2183</v>
      </c>
      <c r="E709" s="116">
        <v>0.95840000000000003</v>
      </c>
      <c r="F709" s="166" t="s">
        <v>3020</v>
      </c>
      <c r="G709" s="3" t="s">
        <v>3309</v>
      </c>
      <c r="H709" t="s">
        <v>2625</v>
      </c>
    </row>
    <row r="710" spans="1:8" hidden="1">
      <c r="A710" s="78" t="s">
        <v>2524</v>
      </c>
      <c r="B710" s="78" t="s">
        <v>2738</v>
      </c>
      <c r="C710" s="75">
        <v>2756</v>
      </c>
      <c r="D710" s="75" t="s">
        <v>2180</v>
      </c>
      <c r="E710" s="116">
        <v>0.84109999999999996</v>
      </c>
      <c r="F710" s="166" t="s">
        <v>2625</v>
      </c>
      <c r="G710" s="3" t="s">
        <v>3309</v>
      </c>
      <c r="H710" t="s">
        <v>2625</v>
      </c>
    </row>
    <row r="711" spans="1:8" hidden="1">
      <c r="A711" s="78" t="s">
        <v>2528</v>
      </c>
      <c r="B711" s="78" t="s">
        <v>2739</v>
      </c>
      <c r="C711" s="75">
        <v>3314</v>
      </c>
      <c r="D711" s="75" t="s">
        <v>2206</v>
      </c>
      <c r="E711" s="116">
        <v>0.89680000000000004</v>
      </c>
      <c r="F711" s="166" t="s">
        <v>2625</v>
      </c>
      <c r="G711" s="3" t="s">
        <v>3309</v>
      </c>
      <c r="H711" t="s">
        <v>2625</v>
      </c>
    </row>
    <row r="712" spans="1:8" hidden="1">
      <c r="A712" s="78" t="s">
        <v>2528</v>
      </c>
      <c r="B712" s="78" t="s">
        <v>2739</v>
      </c>
      <c r="C712" s="75">
        <v>2531</v>
      </c>
      <c r="D712" s="75" t="s">
        <v>2205</v>
      </c>
      <c r="E712" s="116">
        <v>0.92110000000000003</v>
      </c>
      <c r="F712" s="166" t="s">
        <v>2625</v>
      </c>
      <c r="G712" s="3" t="s">
        <v>3309</v>
      </c>
      <c r="H712" t="s">
        <v>2625</v>
      </c>
    </row>
    <row r="713" spans="1:8" hidden="1">
      <c r="A713" s="78" t="s">
        <v>2528</v>
      </c>
      <c r="B713" s="78" t="s">
        <v>2739</v>
      </c>
      <c r="C713" s="75">
        <v>4535</v>
      </c>
      <c r="D713" s="75" t="s">
        <v>1756</v>
      </c>
      <c r="E713" s="116">
        <v>0.84589999999999999</v>
      </c>
      <c r="F713" s="166" t="s">
        <v>2625</v>
      </c>
      <c r="G713" s="3" t="s">
        <v>3309</v>
      </c>
      <c r="H713" t="s">
        <v>2625</v>
      </c>
    </row>
    <row r="714" spans="1:8" hidden="1">
      <c r="A714" s="78" t="s">
        <v>2451</v>
      </c>
      <c r="B714" s="78" t="s">
        <v>2740</v>
      </c>
      <c r="C714" s="75">
        <v>5171</v>
      </c>
      <c r="D714" s="75" t="s">
        <v>1736</v>
      </c>
      <c r="E714" s="116">
        <v>0.57350000000000001</v>
      </c>
      <c r="F714" s="166" t="s">
        <v>2625</v>
      </c>
      <c r="G714" s="3" t="s">
        <v>3309</v>
      </c>
      <c r="H714" t="s">
        <v>2625</v>
      </c>
    </row>
    <row r="715" spans="1:8" hidden="1">
      <c r="A715" s="78" t="s">
        <v>2451</v>
      </c>
      <c r="B715" s="78" t="s">
        <v>2740</v>
      </c>
      <c r="C715" s="75">
        <v>2580</v>
      </c>
      <c r="D715" s="75" t="s">
        <v>1732</v>
      </c>
      <c r="E715" s="116">
        <v>0.36720000000000003</v>
      </c>
      <c r="F715" s="166" t="s">
        <v>3020</v>
      </c>
      <c r="G715" s="3" t="s">
        <v>3309</v>
      </c>
      <c r="H715" t="s">
        <v>2626</v>
      </c>
    </row>
    <row r="716" spans="1:8" hidden="1">
      <c r="A716" s="78" t="s">
        <v>2451</v>
      </c>
      <c r="B716" s="78" t="s">
        <v>2740</v>
      </c>
      <c r="C716" s="75">
        <v>4113</v>
      </c>
      <c r="D716" s="75" t="s">
        <v>1733</v>
      </c>
      <c r="E716" s="116">
        <v>0.45119999999999999</v>
      </c>
      <c r="F716" s="166" t="s">
        <v>3020</v>
      </c>
      <c r="G716" s="3" t="s">
        <v>3309</v>
      </c>
      <c r="H716" t="s">
        <v>2626</v>
      </c>
    </row>
    <row r="717" spans="1:8" hidden="1">
      <c r="A717" s="78" t="s">
        <v>2451</v>
      </c>
      <c r="B717" s="78" t="s">
        <v>2740</v>
      </c>
      <c r="C717" s="75">
        <v>5349</v>
      </c>
      <c r="D717" s="75" t="s">
        <v>1737</v>
      </c>
      <c r="E717" s="116">
        <v>0.77939999999999998</v>
      </c>
      <c r="F717" s="166" t="s">
        <v>2625</v>
      </c>
      <c r="G717" s="3" t="s">
        <v>3309</v>
      </c>
      <c r="H717" t="s">
        <v>2625</v>
      </c>
    </row>
    <row r="718" spans="1:8" hidden="1">
      <c r="A718" s="78" t="s">
        <v>2451</v>
      </c>
      <c r="B718" s="78" t="s">
        <v>2740</v>
      </c>
      <c r="C718" s="75">
        <v>4479</v>
      </c>
      <c r="D718" s="75" t="s">
        <v>1735</v>
      </c>
      <c r="E718" s="116">
        <v>0.44219999999999998</v>
      </c>
      <c r="F718" s="166" t="s">
        <v>3020</v>
      </c>
      <c r="G718" s="3" t="s">
        <v>2625</v>
      </c>
      <c r="H718" t="s">
        <v>2625</v>
      </c>
    </row>
    <row r="719" spans="1:8" hidden="1">
      <c r="A719" s="78" t="s">
        <v>2451</v>
      </c>
      <c r="B719" s="78" t="s">
        <v>2740</v>
      </c>
      <c r="C719" s="75">
        <v>4330</v>
      </c>
      <c r="D719" s="75" t="s">
        <v>1734</v>
      </c>
      <c r="E719" s="116">
        <v>0.3962</v>
      </c>
      <c r="F719" s="166" t="s">
        <v>3020</v>
      </c>
      <c r="G719" s="3" t="s">
        <v>3309</v>
      </c>
      <c r="H719" t="s">
        <v>2626</v>
      </c>
    </row>
    <row r="720" spans="1:8" hidden="1">
      <c r="A720" s="78" t="s">
        <v>2385</v>
      </c>
      <c r="B720" s="78" t="s">
        <v>2741</v>
      </c>
      <c r="C720" s="75">
        <v>2145</v>
      </c>
      <c r="D720" s="75" t="s">
        <v>1193</v>
      </c>
      <c r="E720" s="116">
        <v>0.45229999999999998</v>
      </c>
      <c r="F720" s="166" t="s">
        <v>3020</v>
      </c>
      <c r="G720" s="3" t="s">
        <v>3309</v>
      </c>
      <c r="H720" t="s">
        <v>2626</v>
      </c>
    </row>
    <row r="721" spans="1:8" hidden="1">
      <c r="A721" s="78" t="s">
        <v>2455</v>
      </c>
      <c r="B721" s="78" t="s">
        <v>2742</v>
      </c>
      <c r="C721" s="75">
        <v>2097</v>
      </c>
      <c r="D721" s="75" t="s">
        <v>1800</v>
      </c>
      <c r="E721" s="116">
        <v>0.45100000000000001</v>
      </c>
      <c r="F721" s="166" t="s">
        <v>3020</v>
      </c>
      <c r="G721" s="3" t="s">
        <v>3309</v>
      </c>
      <c r="H721" t="s">
        <v>2626</v>
      </c>
    </row>
    <row r="722" spans="1:8" hidden="1">
      <c r="A722" s="78" t="s">
        <v>2258</v>
      </c>
      <c r="B722" s="78" t="s">
        <v>2743</v>
      </c>
      <c r="C722" s="75">
        <v>2484</v>
      </c>
      <c r="D722" s="75" t="s">
        <v>210</v>
      </c>
      <c r="E722" s="116">
        <v>0.32900000000000001</v>
      </c>
      <c r="F722" s="166" t="s">
        <v>3020</v>
      </c>
      <c r="G722" s="3" t="s">
        <v>3309</v>
      </c>
      <c r="H722" t="s">
        <v>2626</v>
      </c>
    </row>
    <row r="723" spans="1:8" hidden="1">
      <c r="A723" s="78" t="s">
        <v>2486</v>
      </c>
      <c r="B723" s="78" t="s">
        <v>2744</v>
      </c>
      <c r="C723" s="75">
        <v>2406</v>
      </c>
      <c r="D723" s="75" t="s">
        <v>1998</v>
      </c>
      <c r="E723" s="116">
        <v>0.21110000000000001</v>
      </c>
      <c r="F723" s="166" t="s">
        <v>3020</v>
      </c>
      <c r="G723" s="3" t="s">
        <v>3309</v>
      </c>
      <c r="H723" t="s">
        <v>2626</v>
      </c>
    </row>
    <row r="724" spans="1:8" hidden="1">
      <c r="A724" s="78" t="s">
        <v>2382</v>
      </c>
      <c r="B724" s="78" t="s">
        <v>2745</v>
      </c>
      <c r="C724" s="75">
        <v>2743</v>
      </c>
      <c r="D724" s="75" t="s">
        <v>1185</v>
      </c>
      <c r="E724" s="116">
        <v>0.48159999999999997</v>
      </c>
      <c r="F724" s="166" t="s">
        <v>2625</v>
      </c>
      <c r="G724" s="3" t="s">
        <v>3309</v>
      </c>
      <c r="H724" t="s">
        <v>2625</v>
      </c>
    </row>
    <row r="725" spans="1:8" hidden="1">
      <c r="A725" s="78" t="s">
        <v>2382</v>
      </c>
      <c r="B725" s="78" t="s">
        <v>2745</v>
      </c>
      <c r="C725" s="75">
        <v>3113</v>
      </c>
      <c r="D725" s="75" t="s">
        <v>1186</v>
      </c>
      <c r="E725" s="116">
        <v>0.46579999999999999</v>
      </c>
      <c r="F725" s="166" t="s">
        <v>2625</v>
      </c>
      <c r="G725" s="3" t="s">
        <v>3309</v>
      </c>
      <c r="H725" t="s">
        <v>2625</v>
      </c>
    </row>
    <row r="726" spans="1:8" hidden="1">
      <c r="A726" s="78" t="s">
        <v>2527</v>
      </c>
      <c r="B726" s="78" t="s">
        <v>2746</v>
      </c>
      <c r="C726" s="75">
        <v>4559</v>
      </c>
      <c r="D726" s="75" t="s">
        <v>2203</v>
      </c>
      <c r="E726" s="116">
        <v>0.75760000000000005</v>
      </c>
      <c r="F726" s="166" t="s">
        <v>2625</v>
      </c>
      <c r="G726" s="3" t="s">
        <v>3309</v>
      </c>
      <c r="H726" t="s">
        <v>2625</v>
      </c>
    </row>
    <row r="727" spans="1:8" hidden="1">
      <c r="A727" s="78" t="s">
        <v>2527</v>
      </c>
      <c r="B727" s="78" t="s">
        <v>2746</v>
      </c>
      <c r="C727" s="75">
        <v>2718</v>
      </c>
      <c r="D727" s="75" t="s">
        <v>763</v>
      </c>
      <c r="E727" s="116">
        <v>0.82599999999999996</v>
      </c>
      <c r="F727" s="166" t="s">
        <v>2625</v>
      </c>
      <c r="G727" s="3" t="s">
        <v>3309</v>
      </c>
      <c r="H727" t="s">
        <v>2625</v>
      </c>
    </row>
    <row r="728" spans="1:8" hidden="1">
      <c r="A728" s="78" t="s">
        <v>2527</v>
      </c>
      <c r="B728" s="78" t="s">
        <v>2746</v>
      </c>
      <c r="C728" s="75">
        <v>3072</v>
      </c>
      <c r="D728" s="75" t="s">
        <v>2201</v>
      </c>
      <c r="E728" s="116">
        <v>0.72850000000000004</v>
      </c>
      <c r="F728" s="166" t="s">
        <v>2625</v>
      </c>
      <c r="G728" s="3" t="s">
        <v>3309</v>
      </c>
      <c r="H728" t="s">
        <v>2625</v>
      </c>
    </row>
    <row r="729" spans="1:8" hidden="1">
      <c r="A729" s="78" t="s">
        <v>2527</v>
      </c>
      <c r="B729" s="78" t="s">
        <v>2746</v>
      </c>
      <c r="C729" s="75">
        <v>3073</v>
      </c>
      <c r="D729" s="75" t="s">
        <v>3324</v>
      </c>
      <c r="E729" s="116">
        <v>0.81699999999999995</v>
      </c>
      <c r="F729" s="166" t="s">
        <v>2625</v>
      </c>
      <c r="G729" s="3" t="s">
        <v>3309</v>
      </c>
      <c r="H729" t="s">
        <v>2625</v>
      </c>
    </row>
    <row r="730" spans="1:8">
      <c r="A730" s="78" t="s">
        <v>2323</v>
      </c>
      <c r="B730" s="78" t="s">
        <v>2747</v>
      </c>
      <c r="C730" s="75">
        <v>2765</v>
      </c>
      <c r="D730" s="75" t="s">
        <v>708</v>
      </c>
      <c r="E730" s="116">
        <v>0.74199999999999999</v>
      </c>
      <c r="F730" s="166" t="s">
        <v>2625</v>
      </c>
      <c r="G730" s="3" t="s">
        <v>3309</v>
      </c>
      <c r="H730" t="s">
        <v>2625</v>
      </c>
    </row>
    <row r="731" spans="1:8">
      <c r="A731" s="78" t="s">
        <v>2323</v>
      </c>
      <c r="B731" s="78" t="s">
        <v>2747</v>
      </c>
      <c r="C731" s="75">
        <v>5028</v>
      </c>
      <c r="D731" s="75" t="s">
        <v>722</v>
      </c>
      <c r="E731" s="116">
        <v>0.51459999999999995</v>
      </c>
      <c r="F731" s="166" t="s">
        <v>2625</v>
      </c>
      <c r="G731" s="3" t="s">
        <v>3309</v>
      </c>
      <c r="H731" t="s">
        <v>2625</v>
      </c>
    </row>
    <row r="732" spans="1:8">
      <c r="A732" s="78" t="s">
        <v>2323</v>
      </c>
      <c r="B732" s="78" t="s">
        <v>2747</v>
      </c>
      <c r="C732" s="75">
        <v>2982</v>
      </c>
      <c r="D732" s="75" t="s">
        <v>713</v>
      </c>
      <c r="E732" s="116">
        <v>0.76500000000000001</v>
      </c>
      <c r="F732" s="166" t="s">
        <v>2625</v>
      </c>
      <c r="G732" s="3" t="s">
        <v>3309</v>
      </c>
      <c r="H732" t="s">
        <v>2625</v>
      </c>
    </row>
    <row r="733" spans="1:8">
      <c r="A733" s="78" t="s">
        <v>2323</v>
      </c>
      <c r="B733" s="78" t="s">
        <v>2747</v>
      </c>
      <c r="C733" s="75">
        <v>3163</v>
      </c>
      <c r="D733" s="75" t="s">
        <v>229</v>
      </c>
      <c r="E733" s="116">
        <v>0.77429999999999999</v>
      </c>
      <c r="F733" s="166" t="s">
        <v>2625</v>
      </c>
      <c r="G733" s="3" t="s">
        <v>3309</v>
      </c>
      <c r="H733" t="s">
        <v>2625</v>
      </c>
    </row>
    <row r="734" spans="1:8">
      <c r="A734" s="78" t="s">
        <v>2323</v>
      </c>
      <c r="B734" s="78" t="s">
        <v>2747</v>
      </c>
      <c r="C734" s="75">
        <v>2926</v>
      </c>
      <c r="D734" s="75" t="s">
        <v>711</v>
      </c>
      <c r="E734" s="116">
        <v>0.69079999999999997</v>
      </c>
      <c r="F734" s="166" t="s">
        <v>2625</v>
      </c>
      <c r="G734" s="3" t="s">
        <v>3309</v>
      </c>
      <c r="H734" t="s">
        <v>2625</v>
      </c>
    </row>
    <row r="735" spans="1:8">
      <c r="A735" s="78" t="s">
        <v>2323</v>
      </c>
      <c r="B735" s="78" t="s">
        <v>2747</v>
      </c>
      <c r="C735" s="75">
        <v>3098</v>
      </c>
      <c r="D735" s="75" t="s">
        <v>59</v>
      </c>
      <c r="E735" s="116">
        <v>0.74239999999999995</v>
      </c>
      <c r="F735" s="166" t="s">
        <v>2625</v>
      </c>
      <c r="G735" s="3" t="s">
        <v>3309</v>
      </c>
      <c r="H735" t="s">
        <v>2625</v>
      </c>
    </row>
    <row r="736" spans="1:8">
      <c r="A736" s="78" t="s">
        <v>2323</v>
      </c>
      <c r="B736" s="78" t="s">
        <v>2747</v>
      </c>
      <c r="C736" s="75">
        <v>1539</v>
      </c>
      <c r="D736" s="75" t="s">
        <v>700</v>
      </c>
      <c r="E736" s="116">
        <v>0.47099999999999997</v>
      </c>
      <c r="F736" s="166" t="s">
        <v>3020</v>
      </c>
      <c r="G736" s="3" t="s">
        <v>3309</v>
      </c>
      <c r="H736" t="s">
        <v>2626</v>
      </c>
    </row>
    <row r="737" spans="1:8">
      <c r="A737" s="78" t="s">
        <v>2323</v>
      </c>
      <c r="B737" s="78" t="s">
        <v>2747</v>
      </c>
      <c r="C737" s="75">
        <v>2418</v>
      </c>
      <c r="D737" s="75" t="s">
        <v>704</v>
      </c>
      <c r="E737" s="116">
        <v>0.5917</v>
      </c>
      <c r="F737" s="166" t="s">
        <v>2625</v>
      </c>
      <c r="G737" s="3" t="s">
        <v>3309</v>
      </c>
      <c r="H737" t="s">
        <v>2625</v>
      </c>
    </row>
    <row r="738" spans="1:8">
      <c r="A738" s="78" t="s">
        <v>2323</v>
      </c>
      <c r="B738" s="78" t="s">
        <v>2747</v>
      </c>
      <c r="C738" s="75">
        <v>3099</v>
      </c>
      <c r="D738" s="75" t="s">
        <v>221</v>
      </c>
      <c r="E738" s="116">
        <v>0.73229999999999995</v>
      </c>
      <c r="F738" s="166" t="s">
        <v>2625</v>
      </c>
      <c r="G738" s="3" t="s">
        <v>3309</v>
      </c>
      <c r="H738" t="s">
        <v>2625</v>
      </c>
    </row>
    <row r="739" spans="1:8">
      <c r="A739" s="78" t="s">
        <v>2323</v>
      </c>
      <c r="B739" s="78" t="s">
        <v>2747</v>
      </c>
      <c r="C739" s="75">
        <v>5551</v>
      </c>
      <c r="D739" s="75" t="s">
        <v>1494</v>
      </c>
      <c r="E739" s="116">
        <v>0.77039999999999997</v>
      </c>
      <c r="F739" s="166" t="s">
        <v>2625</v>
      </c>
      <c r="G739" s="3" t="s">
        <v>3309</v>
      </c>
      <c r="H739" t="s">
        <v>2625</v>
      </c>
    </row>
    <row r="740" spans="1:8">
      <c r="A740" t="s">
        <v>2323</v>
      </c>
      <c r="B740" t="s">
        <v>2747</v>
      </c>
      <c r="C740" s="75">
        <v>2844</v>
      </c>
      <c r="D740" t="s">
        <v>710</v>
      </c>
      <c r="E740" s="116">
        <v>0.47960000000000003</v>
      </c>
      <c r="F740" s="166" t="s">
        <v>2626</v>
      </c>
      <c r="G740" s="3" t="s">
        <v>3309</v>
      </c>
      <c r="H740" t="s">
        <v>2626</v>
      </c>
    </row>
    <row r="741" spans="1:8">
      <c r="A741" s="78" t="s">
        <v>2323</v>
      </c>
      <c r="B741" s="78" t="s">
        <v>2747</v>
      </c>
      <c r="C741" s="75">
        <v>2699</v>
      </c>
      <c r="D741" s="75" t="s">
        <v>706</v>
      </c>
      <c r="E741" s="116">
        <v>0.67190000000000005</v>
      </c>
      <c r="F741" s="166" t="s">
        <v>2625</v>
      </c>
      <c r="G741" s="3" t="s">
        <v>3309</v>
      </c>
      <c r="H741" t="s">
        <v>2625</v>
      </c>
    </row>
    <row r="742" spans="1:8">
      <c r="A742" s="78" t="s">
        <v>2323</v>
      </c>
      <c r="B742" s="78" t="s">
        <v>2747</v>
      </c>
      <c r="C742" s="75">
        <v>2325</v>
      </c>
      <c r="D742" s="75" t="s">
        <v>703</v>
      </c>
      <c r="E742" s="116">
        <v>0.70369999999999999</v>
      </c>
      <c r="F742" s="166" t="s">
        <v>2625</v>
      </c>
      <c r="G742" s="3" t="s">
        <v>3309</v>
      </c>
      <c r="H742" t="s">
        <v>2625</v>
      </c>
    </row>
    <row r="743" spans="1:8">
      <c r="A743" s="78" t="s">
        <v>2323</v>
      </c>
      <c r="B743" s="78" t="s">
        <v>2747</v>
      </c>
      <c r="C743" s="75">
        <v>5371</v>
      </c>
      <c r="D743" s="75" t="s">
        <v>724</v>
      </c>
      <c r="E743" s="116">
        <v>0.14169999999999999</v>
      </c>
      <c r="F743" s="166" t="s">
        <v>3020</v>
      </c>
      <c r="G743" s="3" t="s">
        <v>3309</v>
      </c>
      <c r="H743" t="s">
        <v>2626</v>
      </c>
    </row>
    <row r="744" spans="1:8">
      <c r="A744" s="78" t="s">
        <v>2323</v>
      </c>
      <c r="B744" s="78" t="s">
        <v>2747</v>
      </c>
      <c r="C744" s="75">
        <v>5370</v>
      </c>
      <c r="D744" s="75" t="s">
        <v>723</v>
      </c>
      <c r="E744" s="116">
        <v>0.4556</v>
      </c>
      <c r="F744" s="166" t="s">
        <v>3020</v>
      </c>
      <c r="G744" s="3" t="s">
        <v>3309</v>
      </c>
      <c r="H744" t="s">
        <v>2626</v>
      </c>
    </row>
    <row r="745" spans="1:8">
      <c r="A745" s="78" t="s">
        <v>2323</v>
      </c>
      <c r="B745" s="78" t="s">
        <v>2747</v>
      </c>
      <c r="C745" s="75">
        <v>5622</v>
      </c>
      <c r="D745" s="75" t="s">
        <v>3168</v>
      </c>
      <c r="E745" s="116">
        <v>0.82899999999999996</v>
      </c>
      <c r="F745" s="166" t="s">
        <v>3020</v>
      </c>
      <c r="G745" s="3" t="s">
        <v>3309</v>
      </c>
      <c r="H745" t="s">
        <v>2625</v>
      </c>
    </row>
    <row r="746" spans="1:8">
      <c r="A746" s="78" t="s">
        <v>2323</v>
      </c>
      <c r="B746" s="78" t="s">
        <v>2747</v>
      </c>
      <c r="C746" s="75">
        <v>3165</v>
      </c>
      <c r="D746" s="75" t="s">
        <v>716</v>
      </c>
      <c r="E746" s="116">
        <v>0.75460000000000005</v>
      </c>
      <c r="F746" s="166" t="s">
        <v>2625</v>
      </c>
      <c r="G746" s="3" t="s">
        <v>3309</v>
      </c>
      <c r="H746" t="s">
        <v>2625</v>
      </c>
    </row>
    <row r="747" spans="1:8">
      <c r="A747" s="78" t="s">
        <v>2323</v>
      </c>
      <c r="B747" s="78" t="s">
        <v>2747</v>
      </c>
      <c r="C747" s="75">
        <v>1972</v>
      </c>
      <c r="D747" s="75" t="s">
        <v>3325</v>
      </c>
      <c r="E747" s="116">
        <v>0.77429999999999999</v>
      </c>
      <c r="F747" s="166" t="s">
        <v>2625</v>
      </c>
      <c r="G747" s="3" t="s">
        <v>3309</v>
      </c>
      <c r="H747" t="s">
        <v>2625</v>
      </c>
    </row>
    <row r="748" spans="1:8">
      <c r="A748" s="78" t="s">
        <v>2323</v>
      </c>
      <c r="B748" s="78" t="s">
        <v>2747</v>
      </c>
      <c r="C748" s="75">
        <v>3278</v>
      </c>
      <c r="D748" s="75" t="s">
        <v>717</v>
      </c>
      <c r="E748" s="116">
        <v>0.74539999999999995</v>
      </c>
      <c r="F748" s="166" t="s">
        <v>2625</v>
      </c>
      <c r="G748" s="3" t="s">
        <v>3309</v>
      </c>
      <c r="H748" t="s">
        <v>2625</v>
      </c>
    </row>
    <row r="749" spans="1:8">
      <c r="A749" s="78" t="s">
        <v>2323</v>
      </c>
      <c r="B749" s="78" t="s">
        <v>2747</v>
      </c>
      <c r="C749" s="75">
        <v>5672</v>
      </c>
      <c r="D749" s="75" t="s">
        <v>3169</v>
      </c>
      <c r="E749" s="116">
        <v>0.3211</v>
      </c>
      <c r="F749" s="166" t="s">
        <v>2626</v>
      </c>
      <c r="G749" s="3" t="s">
        <v>3309</v>
      </c>
      <c r="H749" t="s">
        <v>2626</v>
      </c>
    </row>
    <row r="750" spans="1:8">
      <c r="A750" s="78" t="s">
        <v>2323</v>
      </c>
      <c r="B750" s="78" t="s">
        <v>2747</v>
      </c>
      <c r="C750" s="75">
        <v>3097</v>
      </c>
      <c r="D750" s="75" t="s">
        <v>715</v>
      </c>
      <c r="E750" s="116">
        <v>0.35149999999999998</v>
      </c>
      <c r="F750" s="166" t="s">
        <v>2626</v>
      </c>
      <c r="G750" s="3" t="s">
        <v>3309</v>
      </c>
      <c r="H750" t="s">
        <v>2626</v>
      </c>
    </row>
    <row r="751" spans="1:8">
      <c r="A751" s="78" t="s">
        <v>2323</v>
      </c>
      <c r="B751" s="78" t="s">
        <v>2747</v>
      </c>
      <c r="C751" s="75">
        <v>2734</v>
      </c>
      <c r="D751" s="75" t="s">
        <v>707</v>
      </c>
      <c r="E751" s="116">
        <v>0.74229999999999996</v>
      </c>
      <c r="F751" s="166" t="s">
        <v>2625</v>
      </c>
      <c r="G751" s="3" t="s">
        <v>3309</v>
      </c>
      <c r="H751" t="s">
        <v>2625</v>
      </c>
    </row>
    <row r="752" spans="1:8">
      <c r="A752" s="78" t="s">
        <v>2323</v>
      </c>
      <c r="B752" s="78" t="s">
        <v>2747</v>
      </c>
      <c r="C752" s="75">
        <v>2984</v>
      </c>
      <c r="D752" s="75" t="s">
        <v>437</v>
      </c>
      <c r="E752" s="116">
        <v>0.79910000000000003</v>
      </c>
      <c r="F752" s="166" t="s">
        <v>2625</v>
      </c>
      <c r="G752" s="3" t="s">
        <v>3309</v>
      </c>
      <c r="H752" t="s">
        <v>2625</v>
      </c>
    </row>
    <row r="753" spans="1:8">
      <c r="A753" s="78" t="s">
        <v>2323</v>
      </c>
      <c r="B753" s="78" t="s">
        <v>2747</v>
      </c>
      <c r="C753" s="75">
        <v>3279</v>
      </c>
      <c r="D753" s="75" t="s">
        <v>718</v>
      </c>
      <c r="E753" s="116">
        <v>0.59830000000000005</v>
      </c>
      <c r="F753" s="166" t="s">
        <v>2625</v>
      </c>
      <c r="G753" s="3" t="s">
        <v>3309</v>
      </c>
      <c r="H753" t="s">
        <v>2625</v>
      </c>
    </row>
    <row r="754" spans="1:8">
      <c r="A754" s="78" t="s">
        <v>2323</v>
      </c>
      <c r="B754" s="78" t="s">
        <v>2747</v>
      </c>
      <c r="C754" s="75">
        <v>2144</v>
      </c>
      <c r="D754" s="75" t="s">
        <v>702</v>
      </c>
      <c r="E754" s="116">
        <v>0.71440000000000003</v>
      </c>
      <c r="F754" s="166" t="s">
        <v>2625</v>
      </c>
      <c r="G754" s="3" t="s">
        <v>3309</v>
      </c>
      <c r="H754" t="s">
        <v>2625</v>
      </c>
    </row>
    <row r="755" spans="1:8">
      <c r="A755" s="78" t="s">
        <v>2323</v>
      </c>
      <c r="B755" s="78" t="s">
        <v>2747</v>
      </c>
      <c r="C755" s="75">
        <v>2983</v>
      </c>
      <c r="D755" s="75" t="s">
        <v>714</v>
      </c>
      <c r="E755" s="116">
        <v>0.40510000000000002</v>
      </c>
      <c r="F755" s="166" t="s">
        <v>2626</v>
      </c>
      <c r="G755" s="3" t="s">
        <v>3309</v>
      </c>
      <c r="H755" t="s">
        <v>2626</v>
      </c>
    </row>
    <row r="756" spans="1:8">
      <c r="A756" s="78" t="s">
        <v>2323</v>
      </c>
      <c r="B756" s="78" t="s">
        <v>2747</v>
      </c>
      <c r="C756" s="75">
        <v>3333</v>
      </c>
      <c r="D756" s="75" t="s">
        <v>239</v>
      </c>
      <c r="E756" s="116">
        <v>0.76429999999999998</v>
      </c>
      <c r="F756" s="166" t="s">
        <v>2625</v>
      </c>
      <c r="G756" s="3" t="s">
        <v>3309</v>
      </c>
      <c r="H756" t="s">
        <v>2625</v>
      </c>
    </row>
    <row r="757" spans="1:8">
      <c r="A757" s="78" t="s">
        <v>2323</v>
      </c>
      <c r="B757" s="78" t="s">
        <v>2747</v>
      </c>
      <c r="C757" s="75">
        <v>3335</v>
      </c>
      <c r="D757" s="75" t="s">
        <v>719</v>
      </c>
      <c r="E757" s="116">
        <v>0.75570000000000004</v>
      </c>
      <c r="F757" s="166" t="s">
        <v>2625</v>
      </c>
      <c r="G757" s="3" t="s">
        <v>3309</v>
      </c>
      <c r="H757" t="s">
        <v>2625</v>
      </c>
    </row>
    <row r="758" spans="1:8">
      <c r="A758" s="78" t="s">
        <v>2323</v>
      </c>
      <c r="B758" s="78" t="s">
        <v>2747</v>
      </c>
      <c r="C758" s="75">
        <v>3553</v>
      </c>
      <c r="D758" s="75" t="s">
        <v>721</v>
      </c>
      <c r="E758" s="116">
        <v>0.3054</v>
      </c>
      <c r="F758" s="166" t="s">
        <v>2626</v>
      </c>
      <c r="G758" s="3" t="s">
        <v>3309</v>
      </c>
      <c r="H758" t="s">
        <v>2626</v>
      </c>
    </row>
    <row r="759" spans="1:8">
      <c r="A759" s="78" t="s">
        <v>2323</v>
      </c>
      <c r="B759" s="78" t="s">
        <v>2747</v>
      </c>
      <c r="C759" s="75">
        <v>3382</v>
      </c>
      <c r="D759" s="75" t="s">
        <v>720</v>
      </c>
      <c r="E759" s="116">
        <v>0.63680000000000003</v>
      </c>
      <c r="F759" s="166" t="s">
        <v>2625</v>
      </c>
      <c r="G759" s="3" t="s">
        <v>3309</v>
      </c>
      <c r="H759" t="s">
        <v>2625</v>
      </c>
    </row>
    <row r="760" spans="1:8">
      <c r="A760" s="78" t="s">
        <v>2323</v>
      </c>
      <c r="B760" s="78" t="s">
        <v>2747</v>
      </c>
      <c r="C760" s="75">
        <v>2842</v>
      </c>
      <c r="D760" s="75" t="s">
        <v>709</v>
      </c>
      <c r="E760" s="116">
        <v>0.55079999999999996</v>
      </c>
      <c r="F760" s="166" t="s">
        <v>2625</v>
      </c>
      <c r="G760" s="3" t="s">
        <v>3309</v>
      </c>
      <c r="H760" t="s">
        <v>2625</v>
      </c>
    </row>
    <row r="761" spans="1:8">
      <c r="A761" s="78" t="s">
        <v>2323</v>
      </c>
      <c r="B761" s="78" t="s">
        <v>2747</v>
      </c>
      <c r="C761" s="75">
        <v>2927</v>
      </c>
      <c r="D761" s="75" t="s">
        <v>712</v>
      </c>
      <c r="E761" s="116">
        <v>0.47299999999999998</v>
      </c>
      <c r="F761" s="166" t="s">
        <v>2626</v>
      </c>
      <c r="G761" s="3" t="s">
        <v>3309</v>
      </c>
      <c r="H761" t="s">
        <v>2626</v>
      </c>
    </row>
    <row r="762" spans="1:8">
      <c r="A762" s="78" t="s">
        <v>2323</v>
      </c>
      <c r="B762" s="78" t="s">
        <v>2747</v>
      </c>
      <c r="C762" s="75">
        <v>3483</v>
      </c>
      <c r="D762" s="75" t="s">
        <v>2594</v>
      </c>
      <c r="E762" s="116">
        <v>0.77490000000000003</v>
      </c>
      <c r="F762" s="166" t="s">
        <v>2625</v>
      </c>
      <c r="G762" s="3" t="s">
        <v>3309</v>
      </c>
      <c r="H762" t="s">
        <v>2625</v>
      </c>
    </row>
    <row r="763" spans="1:8">
      <c r="A763" s="78" t="s">
        <v>2323</v>
      </c>
      <c r="B763" s="78" t="s">
        <v>2747</v>
      </c>
      <c r="C763" s="75">
        <v>2639</v>
      </c>
      <c r="D763" s="75" t="s">
        <v>705</v>
      </c>
      <c r="E763" s="116">
        <v>0.69530000000000003</v>
      </c>
      <c r="F763" s="166" t="s">
        <v>2625</v>
      </c>
      <c r="G763" s="3" t="s">
        <v>3309</v>
      </c>
      <c r="H763" t="s">
        <v>2625</v>
      </c>
    </row>
    <row r="764" spans="1:8" hidden="1">
      <c r="A764" s="78" t="s">
        <v>2256</v>
      </c>
      <c r="B764" s="78" t="s">
        <v>2750</v>
      </c>
      <c r="C764" s="75">
        <v>5311</v>
      </c>
      <c r="D764" s="75" t="s">
        <v>203</v>
      </c>
      <c r="E764" s="116">
        <v>0.23150000000000001</v>
      </c>
      <c r="F764" s="166" t="s">
        <v>3020</v>
      </c>
      <c r="G764" s="3" t="s">
        <v>3309</v>
      </c>
      <c r="H764" t="s">
        <v>2626</v>
      </c>
    </row>
    <row r="765" spans="1:8" hidden="1">
      <c r="A765" s="78" t="s">
        <v>2256</v>
      </c>
      <c r="B765" s="78" t="s">
        <v>2750</v>
      </c>
      <c r="C765" s="75">
        <v>4568</v>
      </c>
      <c r="D765" s="75" t="s">
        <v>202</v>
      </c>
      <c r="E765" s="116">
        <v>0.19639999999999999</v>
      </c>
      <c r="F765" s="166" t="s">
        <v>3020</v>
      </c>
      <c r="G765" s="3" t="s">
        <v>3309</v>
      </c>
      <c r="H765" t="s">
        <v>2626</v>
      </c>
    </row>
    <row r="766" spans="1:8" hidden="1">
      <c r="A766" s="78" t="s">
        <v>2256</v>
      </c>
      <c r="B766" s="78" t="s">
        <v>2750</v>
      </c>
      <c r="C766" s="75">
        <v>3319</v>
      </c>
      <c r="D766" s="75" t="s">
        <v>201</v>
      </c>
      <c r="E766" s="116">
        <v>0.23630000000000001</v>
      </c>
      <c r="F766" s="166" t="s">
        <v>3020</v>
      </c>
      <c r="G766" s="3" t="s">
        <v>3309</v>
      </c>
      <c r="H766" t="s">
        <v>2626</v>
      </c>
    </row>
    <row r="767" spans="1:8" hidden="1">
      <c r="A767" s="78" t="s">
        <v>2390</v>
      </c>
      <c r="B767" s="78" t="s">
        <v>2751</v>
      </c>
      <c r="C767" s="75">
        <v>2310</v>
      </c>
      <c r="D767" s="75" t="s">
        <v>2752</v>
      </c>
      <c r="E767" s="116">
        <v>0.77949999999999997</v>
      </c>
      <c r="F767" s="166" t="s">
        <v>2625</v>
      </c>
      <c r="G767" s="3" t="s">
        <v>3309</v>
      </c>
      <c r="H767" t="s">
        <v>2625</v>
      </c>
    </row>
    <row r="768" spans="1:8" hidden="1">
      <c r="A768" s="78" t="s">
        <v>2299</v>
      </c>
      <c r="B768" s="78" t="s">
        <v>2753</v>
      </c>
      <c r="C768" s="75">
        <v>2972</v>
      </c>
      <c r="D768" s="75" t="s">
        <v>473</v>
      </c>
      <c r="E768" s="116">
        <v>0.75819999999999999</v>
      </c>
      <c r="F768" s="166" t="s">
        <v>2625</v>
      </c>
      <c r="G768" s="3" t="s">
        <v>3309</v>
      </c>
      <c r="H768" t="s">
        <v>2625</v>
      </c>
    </row>
    <row r="769" spans="1:8" hidden="1">
      <c r="A769" s="78" t="s">
        <v>2299</v>
      </c>
      <c r="B769" s="78" t="s">
        <v>2753</v>
      </c>
      <c r="C769" s="75">
        <v>2268</v>
      </c>
      <c r="D769" s="75" t="s">
        <v>372</v>
      </c>
      <c r="E769" s="116">
        <v>0.67110000000000003</v>
      </c>
      <c r="F769" s="166" t="s">
        <v>2625</v>
      </c>
      <c r="G769" s="3" t="s">
        <v>3309</v>
      </c>
      <c r="H769" t="s">
        <v>2625</v>
      </c>
    </row>
    <row r="770" spans="1:8" hidden="1">
      <c r="A770" s="78" t="s">
        <v>2299</v>
      </c>
      <c r="B770" s="78" t="s">
        <v>2753</v>
      </c>
      <c r="C770" s="75">
        <v>3622</v>
      </c>
      <c r="D770" s="75" t="s">
        <v>475</v>
      </c>
      <c r="E770" s="116">
        <v>0.63339999999999996</v>
      </c>
      <c r="F770" s="166" t="s">
        <v>2625</v>
      </c>
      <c r="G770" s="3" t="s">
        <v>3309</v>
      </c>
      <c r="H770" t="s">
        <v>2625</v>
      </c>
    </row>
    <row r="771" spans="1:8" hidden="1">
      <c r="A771" s="78" t="s">
        <v>2299</v>
      </c>
      <c r="B771" s="78" t="s">
        <v>2753</v>
      </c>
      <c r="C771" s="75">
        <v>5191</v>
      </c>
      <c r="D771" s="75" t="s">
        <v>476</v>
      </c>
      <c r="E771" s="116">
        <v>0.67430000000000001</v>
      </c>
      <c r="F771" s="166" t="s">
        <v>2625</v>
      </c>
      <c r="G771" s="3" t="s">
        <v>3309</v>
      </c>
      <c r="H771" t="s">
        <v>2625</v>
      </c>
    </row>
    <row r="772" spans="1:8" hidden="1">
      <c r="A772" s="78" t="s">
        <v>2299</v>
      </c>
      <c r="B772" s="78" t="s">
        <v>2753</v>
      </c>
      <c r="C772" s="75">
        <v>2391</v>
      </c>
      <c r="D772" s="75" t="s">
        <v>472</v>
      </c>
      <c r="E772" s="116">
        <v>0.70579999999999998</v>
      </c>
      <c r="F772" s="166" t="s">
        <v>2625</v>
      </c>
      <c r="G772" s="3" t="s">
        <v>3309</v>
      </c>
      <c r="H772" t="s">
        <v>2625</v>
      </c>
    </row>
    <row r="773" spans="1:8" hidden="1">
      <c r="A773" s="78" t="s">
        <v>2299</v>
      </c>
      <c r="B773" s="78" t="s">
        <v>2753</v>
      </c>
      <c r="C773" s="75">
        <v>3621</v>
      </c>
      <c r="D773" s="75" t="s">
        <v>474</v>
      </c>
      <c r="E773" s="116">
        <v>0.73909999999999998</v>
      </c>
      <c r="F773" s="166" t="s">
        <v>2625</v>
      </c>
      <c r="G773" s="3" t="s">
        <v>3309</v>
      </c>
      <c r="H773" t="s">
        <v>2625</v>
      </c>
    </row>
    <row r="774" spans="1:8" hidden="1">
      <c r="A774" s="78" t="s">
        <v>3230</v>
      </c>
      <c r="B774" s="78" t="s">
        <v>3262</v>
      </c>
      <c r="C774" s="75">
        <v>5736</v>
      </c>
      <c r="D774" s="75" t="s">
        <v>3263</v>
      </c>
      <c r="E774" s="116">
        <v>0.52590000000000003</v>
      </c>
      <c r="F774" s="166" t="s">
        <v>3020</v>
      </c>
      <c r="G774" s="3" t="s">
        <v>3309</v>
      </c>
      <c r="H774" t="s">
        <v>2625</v>
      </c>
    </row>
    <row r="775" spans="1:8" hidden="1">
      <c r="A775" s="78" t="s">
        <v>3116</v>
      </c>
      <c r="B775" s="78" t="s">
        <v>3264</v>
      </c>
      <c r="C775" s="75">
        <v>5661</v>
      </c>
      <c r="D775" s="75" t="s">
        <v>3238</v>
      </c>
      <c r="E775" s="116">
        <v>0.60319999999999996</v>
      </c>
      <c r="F775" s="166" t="s">
        <v>2625</v>
      </c>
      <c r="G775" s="3" t="s">
        <v>3309</v>
      </c>
      <c r="H775" t="s">
        <v>2625</v>
      </c>
    </row>
    <row r="776" spans="1:8" hidden="1">
      <c r="A776" s="78" t="s">
        <v>2581</v>
      </c>
      <c r="B776" s="78" t="s">
        <v>3051</v>
      </c>
      <c r="C776" s="75">
        <v>5517</v>
      </c>
      <c r="D776" s="75" t="s">
        <v>3052</v>
      </c>
      <c r="E776" s="116">
        <v>0.63090000000000002</v>
      </c>
      <c r="F776" s="166" t="s">
        <v>2625</v>
      </c>
      <c r="G776" s="3" t="s">
        <v>3309</v>
      </c>
      <c r="H776" t="s">
        <v>2625</v>
      </c>
    </row>
    <row r="777" spans="1:8" hidden="1">
      <c r="A777" s="78" t="s">
        <v>3021</v>
      </c>
      <c r="B777" s="78" t="s">
        <v>3053</v>
      </c>
      <c r="C777" s="75">
        <v>5608</v>
      </c>
      <c r="D777" s="75" t="s">
        <v>3054</v>
      </c>
      <c r="E777" s="116">
        <v>0.57630000000000003</v>
      </c>
      <c r="F777" s="166" t="s">
        <v>2625</v>
      </c>
      <c r="G777" s="3" t="s">
        <v>3309</v>
      </c>
      <c r="H777" t="s">
        <v>2625</v>
      </c>
    </row>
    <row r="778" spans="1:8" hidden="1">
      <c r="A778" s="78" t="s">
        <v>2281</v>
      </c>
      <c r="B778" s="78" t="s">
        <v>2754</v>
      </c>
      <c r="C778" s="75">
        <v>4215</v>
      </c>
      <c r="D778" s="75" t="s">
        <v>363</v>
      </c>
      <c r="E778" s="116">
        <v>0.76629999999999998</v>
      </c>
      <c r="F778" s="166" t="s">
        <v>3020</v>
      </c>
      <c r="G778" s="3" t="s">
        <v>3309</v>
      </c>
      <c r="H778" t="s">
        <v>2625</v>
      </c>
    </row>
    <row r="779" spans="1:8" hidden="1">
      <c r="A779" s="78" t="s">
        <v>2281</v>
      </c>
      <c r="B779" s="78" t="s">
        <v>2754</v>
      </c>
      <c r="C779" s="75">
        <v>2603</v>
      </c>
      <c r="D779" s="75" t="s">
        <v>361</v>
      </c>
      <c r="E779" s="116">
        <v>0.7742</v>
      </c>
      <c r="F779" s="166" t="s">
        <v>2625</v>
      </c>
      <c r="G779" s="3" t="s">
        <v>3309</v>
      </c>
      <c r="H779" t="s">
        <v>2625</v>
      </c>
    </row>
    <row r="780" spans="1:8" hidden="1">
      <c r="A780" s="78" t="s">
        <v>2281</v>
      </c>
      <c r="B780" s="78" t="s">
        <v>2754</v>
      </c>
      <c r="C780" s="75">
        <v>4214</v>
      </c>
      <c r="D780" s="75" t="s">
        <v>362</v>
      </c>
      <c r="E780" s="116">
        <v>0.78810000000000002</v>
      </c>
      <c r="F780" s="166" t="s">
        <v>3020</v>
      </c>
      <c r="G780" s="3" t="s">
        <v>3309</v>
      </c>
      <c r="H780" t="s">
        <v>2625</v>
      </c>
    </row>
    <row r="781" spans="1:8" hidden="1">
      <c r="A781" s="78" t="s">
        <v>2445</v>
      </c>
      <c r="B781" s="78" t="s">
        <v>2755</v>
      </c>
      <c r="C781" s="75">
        <v>2948</v>
      </c>
      <c r="D781" s="75" t="s">
        <v>1688</v>
      </c>
      <c r="E781" s="116">
        <v>0.47170000000000001</v>
      </c>
      <c r="F781" s="166" t="s">
        <v>3020</v>
      </c>
      <c r="G781" s="3" t="s">
        <v>2626</v>
      </c>
      <c r="H781" t="s">
        <v>2626</v>
      </c>
    </row>
    <row r="782" spans="1:8" hidden="1">
      <c r="A782" s="78" t="s">
        <v>2333</v>
      </c>
      <c r="B782" s="78" t="s">
        <v>2756</v>
      </c>
      <c r="C782" s="75">
        <v>3746</v>
      </c>
      <c r="D782" s="75" t="s">
        <v>849</v>
      </c>
      <c r="E782" s="116">
        <v>0.15709999999999999</v>
      </c>
      <c r="F782" s="166" t="s">
        <v>3020</v>
      </c>
      <c r="G782" s="3" t="s">
        <v>3309</v>
      </c>
      <c r="H782" t="s">
        <v>2626</v>
      </c>
    </row>
    <row r="783" spans="1:8" hidden="1">
      <c r="A783" s="78" t="s">
        <v>2333</v>
      </c>
      <c r="B783" s="78" t="s">
        <v>2756</v>
      </c>
      <c r="C783" s="75">
        <v>4460</v>
      </c>
      <c r="D783" s="75" t="s">
        <v>855</v>
      </c>
      <c r="E783" s="116">
        <v>8.3400000000000002E-2</v>
      </c>
      <c r="F783" s="166" t="s">
        <v>3020</v>
      </c>
      <c r="G783" s="3" t="s">
        <v>3309</v>
      </c>
      <c r="H783" t="s">
        <v>2626</v>
      </c>
    </row>
    <row r="784" spans="1:8" hidden="1">
      <c r="A784" s="78" t="s">
        <v>2333</v>
      </c>
      <c r="B784" s="78" t="s">
        <v>2756</v>
      </c>
      <c r="C784" s="75">
        <v>3440</v>
      </c>
      <c r="D784" s="75" t="s">
        <v>845</v>
      </c>
      <c r="E784" s="116">
        <v>0.12429999999999999</v>
      </c>
      <c r="F784" s="166" t="s">
        <v>3020</v>
      </c>
      <c r="G784" s="3" t="s">
        <v>3309</v>
      </c>
      <c r="H784" t="s">
        <v>2626</v>
      </c>
    </row>
    <row r="785" spans="1:8" hidden="1">
      <c r="A785" s="78" t="s">
        <v>2333</v>
      </c>
      <c r="B785" s="78" t="s">
        <v>2756</v>
      </c>
      <c r="C785" s="75">
        <v>4565</v>
      </c>
      <c r="D785" s="75" t="s">
        <v>857</v>
      </c>
      <c r="E785" s="116">
        <v>2.47E-2</v>
      </c>
      <c r="F785" s="166" t="s">
        <v>3020</v>
      </c>
      <c r="G785" s="3" t="s">
        <v>3309</v>
      </c>
      <c r="H785" t="s">
        <v>2626</v>
      </c>
    </row>
    <row r="786" spans="1:8" hidden="1">
      <c r="A786" s="78" t="s">
        <v>2333</v>
      </c>
      <c r="B786" s="78" t="s">
        <v>2756</v>
      </c>
      <c r="C786" s="75">
        <v>5673</v>
      </c>
      <c r="D786" s="75" t="s">
        <v>3326</v>
      </c>
      <c r="E786" s="116">
        <v>0.12939999999999999</v>
      </c>
      <c r="F786" s="166" t="s">
        <v>3020</v>
      </c>
      <c r="G786" s="3" t="s">
        <v>3309</v>
      </c>
      <c r="H786" t="s">
        <v>2626</v>
      </c>
    </row>
    <row r="787" spans="1:8" hidden="1">
      <c r="A787" s="78" t="s">
        <v>2333</v>
      </c>
      <c r="B787" s="78" t="s">
        <v>2756</v>
      </c>
      <c r="C787" s="75">
        <v>4300</v>
      </c>
      <c r="D787" s="75" t="s">
        <v>852</v>
      </c>
      <c r="E787" s="116">
        <v>0.15060000000000001</v>
      </c>
      <c r="F787" s="166" t="s">
        <v>3020</v>
      </c>
      <c r="G787" s="3" t="s">
        <v>3309</v>
      </c>
      <c r="H787" t="s">
        <v>2626</v>
      </c>
    </row>
    <row r="788" spans="1:8" hidden="1">
      <c r="A788" s="78" t="s">
        <v>2333</v>
      </c>
      <c r="B788" s="78" t="s">
        <v>2756</v>
      </c>
      <c r="C788" s="75">
        <v>2738</v>
      </c>
      <c r="D788" s="75" t="s">
        <v>840</v>
      </c>
      <c r="E788" s="116">
        <v>0.25309999999999999</v>
      </c>
      <c r="F788" s="166" t="s">
        <v>3020</v>
      </c>
      <c r="G788" s="3" t="s">
        <v>3309</v>
      </c>
      <c r="H788" t="s">
        <v>2626</v>
      </c>
    </row>
    <row r="789" spans="1:8" hidden="1">
      <c r="A789" s="78" t="s">
        <v>2333</v>
      </c>
      <c r="B789" s="78" t="s">
        <v>2756</v>
      </c>
      <c r="C789" s="75">
        <v>5674</v>
      </c>
      <c r="D789" s="75" t="s">
        <v>1479</v>
      </c>
      <c r="E789" s="116">
        <v>0.1007</v>
      </c>
      <c r="F789" s="166" t="s">
        <v>3020</v>
      </c>
      <c r="G789" s="3" t="s">
        <v>3309</v>
      </c>
      <c r="H789" t="s">
        <v>2626</v>
      </c>
    </row>
    <row r="790" spans="1:8" hidden="1">
      <c r="A790" s="78" t="s">
        <v>2333</v>
      </c>
      <c r="B790" s="78" t="s">
        <v>2756</v>
      </c>
      <c r="C790" s="75">
        <v>4375</v>
      </c>
      <c r="D790" s="75" t="s">
        <v>853</v>
      </c>
      <c r="E790" s="116">
        <v>8.2100000000000006E-2</v>
      </c>
      <c r="F790" s="166" t="s">
        <v>3020</v>
      </c>
      <c r="G790" s="3" t="s">
        <v>3309</v>
      </c>
      <c r="H790" t="s">
        <v>2626</v>
      </c>
    </row>
    <row r="791" spans="1:8" hidden="1">
      <c r="A791" s="78" t="s">
        <v>2333</v>
      </c>
      <c r="B791" s="78" t="s">
        <v>2756</v>
      </c>
      <c r="C791" s="75">
        <v>5201</v>
      </c>
      <c r="D791" s="75" t="s">
        <v>861</v>
      </c>
      <c r="E791" s="116">
        <v>2.7199999999999998E-2</v>
      </c>
      <c r="F791" s="166" t="s">
        <v>3020</v>
      </c>
      <c r="G791" s="3" t="s">
        <v>3309</v>
      </c>
      <c r="H791" t="s">
        <v>2626</v>
      </c>
    </row>
    <row r="792" spans="1:8" hidden="1">
      <c r="A792" s="78" t="s">
        <v>2333</v>
      </c>
      <c r="B792" s="78" t="s">
        <v>2756</v>
      </c>
      <c r="C792" s="75">
        <v>4376</v>
      </c>
      <c r="D792" s="75" t="s">
        <v>854</v>
      </c>
      <c r="E792" s="116">
        <v>3.4500000000000003E-2</v>
      </c>
      <c r="F792" s="166" t="s">
        <v>3020</v>
      </c>
      <c r="G792" s="3" t="s">
        <v>3309</v>
      </c>
      <c r="H792" t="s">
        <v>2626</v>
      </c>
    </row>
    <row r="793" spans="1:8" hidden="1">
      <c r="A793" s="78" t="s">
        <v>2333</v>
      </c>
      <c r="B793" s="78" t="s">
        <v>2756</v>
      </c>
      <c r="C793" s="75">
        <v>4493</v>
      </c>
      <c r="D793" s="75" t="s">
        <v>251</v>
      </c>
      <c r="E793" s="116">
        <v>8.3000000000000004E-2</v>
      </c>
      <c r="F793" s="166" t="s">
        <v>3020</v>
      </c>
      <c r="G793" s="3" t="s">
        <v>3309</v>
      </c>
      <c r="H793" t="s">
        <v>2626</v>
      </c>
    </row>
    <row r="794" spans="1:8" hidden="1">
      <c r="A794" s="78" t="s">
        <v>2333</v>
      </c>
      <c r="B794" s="78" t="s">
        <v>2756</v>
      </c>
      <c r="C794" s="75">
        <v>5437</v>
      </c>
      <c r="D794" s="75" t="s">
        <v>862</v>
      </c>
      <c r="E794" s="116">
        <v>0.12859999999999999</v>
      </c>
      <c r="F794" s="166" t="s">
        <v>3020</v>
      </c>
      <c r="G794" s="3" t="s">
        <v>3309</v>
      </c>
      <c r="H794" t="s">
        <v>2626</v>
      </c>
    </row>
    <row r="795" spans="1:8" hidden="1">
      <c r="A795" s="78" t="s">
        <v>2333</v>
      </c>
      <c r="B795" s="78" t="s">
        <v>2756</v>
      </c>
      <c r="C795" s="75">
        <v>5056</v>
      </c>
      <c r="D795" s="75" t="s">
        <v>859</v>
      </c>
      <c r="E795" s="116">
        <v>6.0100000000000001E-2</v>
      </c>
      <c r="F795" s="166" t="s">
        <v>3020</v>
      </c>
      <c r="G795" s="3" t="s">
        <v>3309</v>
      </c>
      <c r="H795" t="s">
        <v>2626</v>
      </c>
    </row>
    <row r="796" spans="1:8" hidden="1">
      <c r="A796" s="78" t="s">
        <v>2333</v>
      </c>
      <c r="B796" s="78" t="s">
        <v>2756</v>
      </c>
      <c r="C796" s="75">
        <v>3385</v>
      </c>
      <c r="D796" s="75" t="s">
        <v>843</v>
      </c>
      <c r="E796" s="116">
        <v>0.1244</v>
      </c>
      <c r="F796" s="166" t="s">
        <v>3020</v>
      </c>
      <c r="G796" s="3" t="s">
        <v>3309</v>
      </c>
      <c r="H796" t="s">
        <v>2626</v>
      </c>
    </row>
    <row r="797" spans="1:8" hidden="1">
      <c r="A797" s="78" t="s">
        <v>2333</v>
      </c>
      <c r="B797" s="78" t="s">
        <v>2756</v>
      </c>
      <c r="C797" s="75">
        <v>3038</v>
      </c>
      <c r="D797" s="75" t="s">
        <v>841</v>
      </c>
      <c r="E797" s="116">
        <v>0.22939999999999999</v>
      </c>
      <c r="F797" s="166" t="s">
        <v>3020</v>
      </c>
      <c r="G797" s="3" t="s">
        <v>3309</v>
      </c>
      <c r="H797" t="s">
        <v>2626</v>
      </c>
    </row>
    <row r="798" spans="1:8" hidden="1">
      <c r="A798" s="78" t="s">
        <v>2333</v>
      </c>
      <c r="B798" s="78" t="s">
        <v>2756</v>
      </c>
      <c r="C798" s="75">
        <v>5062</v>
      </c>
      <c r="D798" s="75" t="s">
        <v>3327</v>
      </c>
      <c r="E798" s="116">
        <v>0</v>
      </c>
      <c r="F798" s="166" t="s">
        <v>3020</v>
      </c>
      <c r="G798" s="3" t="s">
        <v>3309</v>
      </c>
      <c r="H798" t="s">
        <v>2626</v>
      </c>
    </row>
    <row r="799" spans="1:8" hidden="1">
      <c r="A799" s="78" t="s">
        <v>2333</v>
      </c>
      <c r="B799" s="78" t="s">
        <v>2756</v>
      </c>
      <c r="C799" s="75">
        <v>1624</v>
      </c>
      <c r="D799" s="75" t="s">
        <v>839</v>
      </c>
      <c r="E799" s="116">
        <v>0.19439999999999999</v>
      </c>
      <c r="F799" s="166" t="s">
        <v>3020</v>
      </c>
      <c r="G799" s="3" t="s">
        <v>3309</v>
      </c>
      <c r="H799" t="s">
        <v>2626</v>
      </c>
    </row>
    <row r="800" spans="1:8" hidden="1">
      <c r="A800" s="78" t="s">
        <v>2333</v>
      </c>
      <c r="B800" s="78" t="s">
        <v>2756</v>
      </c>
      <c r="C800" s="75">
        <v>3673</v>
      </c>
      <c r="D800" s="75" t="s">
        <v>848</v>
      </c>
      <c r="E800" s="116">
        <v>0.22700000000000001</v>
      </c>
      <c r="F800" s="166" t="s">
        <v>3020</v>
      </c>
      <c r="G800" s="3" t="s">
        <v>3309</v>
      </c>
      <c r="H800" t="s">
        <v>2626</v>
      </c>
    </row>
    <row r="801" spans="1:8" hidden="1">
      <c r="A801" s="78" t="s">
        <v>2333</v>
      </c>
      <c r="B801" s="78" t="s">
        <v>2756</v>
      </c>
      <c r="C801" s="75">
        <v>3962</v>
      </c>
      <c r="D801" s="75" t="s">
        <v>851</v>
      </c>
      <c r="E801" s="116">
        <v>0.14460000000000001</v>
      </c>
      <c r="F801" s="166" t="s">
        <v>3020</v>
      </c>
      <c r="G801" s="3" t="s">
        <v>3309</v>
      </c>
      <c r="H801" t="s">
        <v>2626</v>
      </c>
    </row>
    <row r="802" spans="1:8" hidden="1">
      <c r="A802" s="78" t="s">
        <v>2333</v>
      </c>
      <c r="B802" s="78" t="s">
        <v>2756</v>
      </c>
      <c r="C802" s="75">
        <v>3637</v>
      </c>
      <c r="D802" s="75" t="s">
        <v>847</v>
      </c>
      <c r="E802" s="116">
        <v>0.1182</v>
      </c>
      <c r="F802" s="166" t="s">
        <v>3020</v>
      </c>
      <c r="G802" s="3" t="s">
        <v>3309</v>
      </c>
      <c r="H802" t="s">
        <v>2626</v>
      </c>
    </row>
    <row r="803" spans="1:8" hidden="1">
      <c r="A803" s="78" t="s">
        <v>2333</v>
      </c>
      <c r="B803" s="78" t="s">
        <v>2756</v>
      </c>
      <c r="C803" s="75">
        <v>3636</v>
      </c>
      <c r="D803" s="75" t="s">
        <v>846</v>
      </c>
      <c r="E803" s="116">
        <v>0.15479999999999999</v>
      </c>
      <c r="F803" s="166" t="s">
        <v>3020</v>
      </c>
      <c r="G803" s="3" t="s">
        <v>3309</v>
      </c>
      <c r="H803" t="s">
        <v>2626</v>
      </c>
    </row>
    <row r="804" spans="1:8" hidden="1">
      <c r="A804" s="78" t="s">
        <v>2333</v>
      </c>
      <c r="B804" s="78" t="s">
        <v>2756</v>
      </c>
      <c r="C804" s="75">
        <v>4592</v>
      </c>
      <c r="D804" s="75" t="s">
        <v>858</v>
      </c>
      <c r="E804" s="116">
        <v>0.12130000000000001</v>
      </c>
      <c r="F804" s="166" t="s">
        <v>3020</v>
      </c>
      <c r="G804" s="3" t="s">
        <v>3309</v>
      </c>
      <c r="H804" t="s">
        <v>2626</v>
      </c>
    </row>
    <row r="805" spans="1:8" hidden="1">
      <c r="A805" s="78" t="s">
        <v>2333</v>
      </c>
      <c r="B805" s="78" t="s">
        <v>2756</v>
      </c>
      <c r="C805" s="75">
        <v>5200</v>
      </c>
      <c r="D805" s="75" t="s">
        <v>860</v>
      </c>
      <c r="E805" s="116">
        <v>7.85E-2</v>
      </c>
      <c r="F805" s="166" t="s">
        <v>3020</v>
      </c>
      <c r="G805" s="3" t="s">
        <v>3309</v>
      </c>
      <c r="H805" t="s">
        <v>2626</v>
      </c>
    </row>
    <row r="806" spans="1:8" hidden="1">
      <c r="A806" s="78" t="s">
        <v>2333</v>
      </c>
      <c r="B806" s="78" t="s">
        <v>2756</v>
      </c>
      <c r="C806" s="75">
        <v>3879</v>
      </c>
      <c r="D806" s="75" t="s">
        <v>850</v>
      </c>
      <c r="E806" s="116">
        <v>4.19E-2</v>
      </c>
      <c r="F806" s="166" t="s">
        <v>3020</v>
      </c>
      <c r="G806" s="3" t="s">
        <v>3309</v>
      </c>
      <c r="H806" t="s">
        <v>2626</v>
      </c>
    </row>
    <row r="807" spans="1:8" hidden="1">
      <c r="A807" s="78" t="s">
        <v>2333</v>
      </c>
      <c r="B807" s="78" t="s">
        <v>2756</v>
      </c>
      <c r="C807" s="75">
        <v>4495</v>
      </c>
      <c r="D807" s="75" t="s">
        <v>856</v>
      </c>
      <c r="E807" s="116">
        <v>6.4199999999999993E-2</v>
      </c>
      <c r="F807" s="166" t="s">
        <v>3020</v>
      </c>
      <c r="G807" s="3" t="s">
        <v>3309</v>
      </c>
      <c r="H807" t="s">
        <v>2626</v>
      </c>
    </row>
    <row r="808" spans="1:8" hidden="1">
      <c r="A808" s="78" t="s">
        <v>2333</v>
      </c>
      <c r="B808" s="78" t="s">
        <v>2756</v>
      </c>
      <c r="C808" s="75">
        <v>3386</v>
      </c>
      <c r="D808" s="75" t="s">
        <v>844</v>
      </c>
      <c r="E808" s="116">
        <v>8.4199999999999997E-2</v>
      </c>
      <c r="F808" s="166" t="s">
        <v>3020</v>
      </c>
      <c r="G808" s="3" t="s">
        <v>3309</v>
      </c>
      <c r="H808" t="s">
        <v>2626</v>
      </c>
    </row>
    <row r="809" spans="1:8" hidden="1">
      <c r="A809" s="78" t="s">
        <v>2333</v>
      </c>
      <c r="B809" s="78" t="s">
        <v>2756</v>
      </c>
      <c r="C809" s="75">
        <v>3228</v>
      </c>
      <c r="D809" s="75" t="s">
        <v>842</v>
      </c>
      <c r="E809" s="116">
        <v>0.1734</v>
      </c>
      <c r="F809" s="166" t="s">
        <v>3020</v>
      </c>
      <c r="G809" s="3" t="s">
        <v>3309</v>
      </c>
      <c r="H809" t="s">
        <v>2626</v>
      </c>
    </row>
    <row r="810" spans="1:8" hidden="1">
      <c r="A810" s="78" t="s">
        <v>2286</v>
      </c>
      <c r="B810" s="78" t="s">
        <v>2757</v>
      </c>
      <c r="C810" s="75">
        <v>3214</v>
      </c>
      <c r="D810" s="75" t="s">
        <v>401</v>
      </c>
      <c r="E810" s="116">
        <v>0.53680000000000005</v>
      </c>
      <c r="F810" s="166" t="s">
        <v>2625</v>
      </c>
      <c r="G810" s="3" t="s">
        <v>3309</v>
      </c>
      <c r="H810" t="s">
        <v>2625</v>
      </c>
    </row>
    <row r="811" spans="1:8" hidden="1">
      <c r="A811" s="78" t="s">
        <v>2269</v>
      </c>
      <c r="B811" s="78" t="s">
        <v>2758</v>
      </c>
      <c r="C811" s="75">
        <v>2915</v>
      </c>
      <c r="D811" s="75" t="s">
        <v>316</v>
      </c>
      <c r="E811" s="116">
        <v>0.3301</v>
      </c>
      <c r="F811" s="166" t="s">
        <v>3020</v>
      </c>
      <c r="G811" s="3" t="s">
        <v>3309</v>
      </c>
      <c r="H811" t="s">
        <v>2626</v>
      </c>
    </row>
    <row r="812" spans="1:8" hidden="1">
      <c r="A812" s="78" t="s">
        <v>2269</v>
      </c>
      <c r="B812" s="78" t="s">
        <v>2758</v>
      </c>
      <c r="C812" s="75">
        <v>5545</v>
      </c>
      <c r="D812" s="75" t="s">
        <v>2977</v>
      </c>
      <c r="E812" s="116">
        <v>0.3427</v>
      </c>
      <c r="F812" s="166" t="s">
        <v>3020</v>
      </c>
      <c r="G812" s="3" t="s">
        <v>3309</v>
      </c>
      <c r="H812" t="s">
        <v>2626</v>
      </c>
    </row>
    <row r="813" spans="1:8" hidden="1">
      <c r="A813" s="78" t="s">
        <v>2269</v>
      </c>
      <c r="B813" s="78" t="s">
        <v>2758</v>
      </c>
      <c r="C813" s="75">
        <v>2561</v>
      </c>
      <c r="D813" s="75" t="s">
        <v>2759</v>
      </c>
      <c r="E813" s="116">
        <v>0.36649999999999999</v>
      </c>
      <c r="F813" s="166" t="s">
        <v>3020</v>
      </c>
      <c r="G813" s="3" t="s">
        <v>3309</v>
      </c>
      <c r="H813" t="s">
        <v>2626</v>
      </c>
    </row>
    <row r="814" spans="1:8" hidden="1">
      <c r="A814" s="78" t="s">
        <v>2278</v>
      </c>
      <c r="B814" s="78" t="s">
        <v>2760</v>
      </c>
      <c r="C814" s="75">
        <v>2602</v>
      </c>
      <c r="D814" s="75" t="s">
        <v>356</v>
      </c>
      <c r="E814" s="116">
        <v>0.92369999999999997</v>
      </c>
      <c r="F814" s="166" t="s">
        <v>2625</v>
      </c>
      <c r="G814" s="3" t="s">
        <v>3309</v>
      </c>
      <c r="H814" t="s">
        <v>2625</v>
      </c>
    </row>
    <row r="815" spans="1:8" hidden="1">
      <c r="A815" s="78" t="s">
        <v>2271</v>
      </c>
      <c r="B815" s="78" t="s">
        <v>2761</v>
      </c>
      <c r="C815" s="75">
        <v>3323</v>
      </c>
      <c r="D815" s="75" t="s">
        <v>332</v>
      </c>
      <c r="E815" s="116">
        <v>0.81630000000000003</v>
      </c>
      <c r="F815" s="166" t="s">
        <v>2625</v>
      </c>
      <c r="G815" s="3" t="s">
        <v>3309</v>
      </c>
      <c r="H815" t="s">
        <v>2625</v>
      </c>
    </row>
    <row r="816" spans="1:8" hidden="1">
      <c r="A816" s="78" t="s">
        <v>2271</v>
      </c>
      <c r="B816" s="78" t="s">
        <v>2761</v>
      </c>
      <c r="C816" s="75">
        <v>3082</v>
      </c>
      <c r="D816" s="75" t="s">
        <v>330</v>
      </c>
      <c r="E816" s="116">
        <v>0.58560000000000001</v>
      </c>
      <c r="F816" s="166" t="s">
        <v>2625</v>
      </c>
      <c r="G816" s="3" t="s">
        <v>3309</v>
      </c>
      <c r="H816" t="s">
        <v>2625</v>
      </c>
    </row>
    <row r="817" spans="1:8" hidden="1">
      <c r="A817" s="78" t="s">
        <v>2271</v>
      </c>
      <c r="B817" s="78" t="s">
        <v>2761</v>
      </c>
      <c r="C817" s="75">
        <v>2913</v>
      </c>
      <c r="D817" s="75" t="s">
        <v>328</v>
      </c>
      <c r="E817" s="116">
        <v>0.45900000000000002</v>
      </c>
      <c r="F817" s="166" t="s">
        <v>2626</v>
      </c>
      <c r="G817" s="3" t="s">
        <v>3309</v>
      </c>
      <c r="H817" t="s">
        <v>2626</v>
      </c>
    </row>
    <row r="818" spans="1:8" hidden="1">
      <c r="A818" s="78" t="s">
        <v>2271</v>
      </c>
      <c r="B818" s="78" t="s">
        <v>2761</v>
      </c>
      <c r="C818" s="75">
        <v>3322</v>
      </c>
      <c r="D818" s="75" t="s">
        <v>331</v>
      </c>
      <c r="E818" s="116">
        <v>0.58830000000000005</v>
      </c>
      <c r="F818" s="166" t="s">
        <v>2625</v>
      </c>
      <c r="G818" s="3" t="s">
        <v>3309</v>
      </c>
      <c r="H818" t="s">
        <v>2625</v>
      </c>
    </row>
    <row r="819" spans="1:8" hidden="1">
      <c r="A819" s="78" t="s">
        <v>2271</v>
      </c>
      <c r="B819" s="78" t="s">
        <v>2761</v>
      </c>
      <c r="C819" s="75">
        <v>2916</v>
      </c>
      <c r="D819" s="75" t="s">
        <v>329</v>
      </c>
      <c r="E819" s="116">
        <v>0.67620000000000002</v>
      </c>
      <c r="F819" s="166" t="s">
        <v>2625</v>
      </c>
      <c r="G819" s="3" t="s">
        <v>3309</v>
      </c>
      <c r="H819" t="s">
        <v>2625</v>
      </c>
    </row>
    <row r="820" spans="1:8" hidden="1">
      <c r="A820" s="78" t="s">
        <v>2271</v>
      </c>
      <c r="B820" s="78" t="s">
        <v>2761</v>
      </c>
      <c r="C820" s="75">
        <v>5547</v>
      </c>
      <c r="D820" s="75" t="s">
        <v>2978</v>
      </c>
      <c r="E820" s="116">
        <v>0.79910000000000003</v>
      </c>
      <c r="F820" s="166" t="s">
        <v>3020</v>
      </c>
      <c r="G820" s="3" t="s">
        <v>3309</v>
      </c>
      <c r="H820" t="s">
        <v>2625</v>
      </c>
    </row>
    <row r="821" spans="1:8" hidden="1">
      <c r="A821" s="78" t="s">
        <v>2271</v>
      </c>
      <c r="B821" s="78" t="s">
        <v>2761</v>
      </c>
      <c r="C821" s="75">
        <v>2266</v>
      </c>
      <c r="D821" s="75" t="s">
        <v>325</v>
      </c>
      <c r="E821" s="116">
        <v>0.57040000000000002</v>
      </c>
      <c r="F821" s="166" t="s">
        <v>2625</v>
      </c>
      <c r="G821" s="3" t="s">
        <v>3309</v>
      </c>
      <c r="H821" t="s">
        <v>2625</v>
      </c>
    </row>
    <row r="822" spans="1:8" hidden="1">
      <c r="A822" s="78" t="s">
        <v>2271</v>
      </c>
      <c r="B822" s="78" t="s">
        <v>2761</v>
      </c>
      <c r="C822" s="75">
        <v>5194</v>
      </c>
      <c r="D822" s="75" t="s">
        <v>333</v>
      </c>
      <c r="E822" s="116">
        <v>0.62350000000000005</v>
      </c>
      <c r="F822" s="166" t="s">
        <v>3020</v>
      </c>
      <c r="G822" s="3" t="s">
        <v>3309</v>
      </c>
      <c r="H822" t="s">
        <v>2625</v>
      </c>
    </row>
    <row r="823" spans="1:8" hidden="1">
      <c r="A823" s="78" t="s">
        <v>2271</v>
      </c>
      <c r="B823" s="78" t="s">
        <v>2761</v>
      </c>
      <c r="C823" s="75">
        <v>5675</v>
      </c>
      <c r="D823" s="75" t="s">
        <v>3173</v>
      </c>
      <c r="E823" s="116">
        <v>0.62309999999999999</v>
      </c>
      <c r="F823" s="166" t="s">
        <v>2625</v>
      </c>
      <c r="G823" s="3" t="s">
        <v>3309</v>
      </c>
      <c r="H823" t="s">
        <v>2625</v>
      </c>
    </row>
    <row r="824" spans="1:8" hidden="1">
      <c r="A824" s="78" t="s">
        <v>2271</v>
      </c>
      <c r="B824" s="78" t="s">
        <v>2761</v>
      </c>
      <c r="C824" s="75">
        <v>1934</v>
      </c>
      <c r="D824" s="75" t="s">
        <v>324</v>
      </c>
      <c r="E824" s="116">
        <v>0.74170000000000003</v>
      </c>
      <c r="F824" s="166" t="s">
        <v>3020</v>
      </c>
      <c r="G824" s="3" t="s">
        <v>3309</v>
      </c>
      <c r="H824" t="s">
        <v>2625</v>
      </c>
    </row>
    <row r="825" spans="1:8" hidden="1">
      <c r="A825" s="78" t="s">
        <v>2271</v>
      </c>
      <c r="B825" s="78" t="s">
        <v>2761</v>
      </c>
      <c r="C825" s="75">
        <v>2596</v>
      </c>
      <c r="D825" s="75" t="s">
        <v>326</v>
      </c>
      <c r="E825" s="116">
        <v>0.43070000000000003</v>
      </c>
      <c r="F825" s="166" t="s">
        <v>2626</v>
      </c>
      <c r="G825" s="3" t="s">
        <v>3309</v>
      </c>
      <c r="H825" t="s">
        <v>2626</v>
      </c>
    </row>
    <row r="826" spans="1:8" hidden="1">
      <c r="A826" s="78" t="s">
        <v>2271</v>
      </c>
      <c r="B826" s="78" t="s">
        <v>2761</v>
      </c>
      <c r="C826" s="75">
        <v>5076</v>
      </c>
      <c r="D826" s="75" t="s">
        <v>135</v>
      </c>
      <c r="E826" s="116">
        <v>0.16669999999999999</v>
      </c>
      <c r="F826" s="166" t="s">
        <v>3020</v>
      </c>
      <c r="G826" s="3" t="s">
        <v>3309</v>
      </c>
      <c r="H826" t="s">
        <v>2626</v>
      </c>
    </row>
    <row r="827" spans="1:8" hidden="1">
      <c r="A827" s="78" t="s">
        <v>2271</v>
      </c>
      <c r="B827" s="78" t="s">
        <v>2761</v>
      </c>
      <c r="C827" s="75">
        <v>2624</v>
      </c>
      <c r="D827" s="75" t="s">
        <v>327</v>
      </c>
      <c r="E827" s="116">
        <v>0.8387</v>
      </c>
      <c r="F827" s="166" t="s">
        <v>2625</v>
      </c>
      <c r="G827" s="3" t="s">
        <v>3309</v>
      </c>
      <c r="H827" t="s">
        <v>2625</v>
      </c>
    </row>
    <row r="828" spans="1:8" hidden="1">
      <c r="A828" s="78" t="s">
        <v>2236</v>
      </c>
      <c r="B828" s="78" t="s">
        <v>2762</v>
      </c>
      <c r="C828" s="75">
        <v>4418</v>
      </c>
      <c r="D828" s="75" t="s">
        <v>52</v>
      </c>
      <c r="E828" s="116">
        <v>0.93240000000000001</v>
      </c>
      <c r="F828" s="166" t="s">
        <v>2625</v>
      </c>
      <c r="G828" s="3" t="s">
        <v>3309</v>
      </c>
      <c r="H828" t="s">
        <v>2625</v>
      </c>
    </row>
    <row r="829" spans="1:8" hidden="1">
      <c r="A829" s="78" t="s">
        <v>2236</v>
      </c>
      <c r="B829" s="78" t="s">
        <v>2762</v>
      </c>
      <c r="C829" s="75">
        <v>5520</v>
      </c>
      <c r="D829" s="75" t="s">
        <v>2968</v>
      </c>
      <c r="E829" s="116">
        <v>0.23849999999999999</v>
      </c>
      <c r="F829" s="166" t="s">
        <v>2626</v>
      </c>
      <c r="G829" s="3" t="s">
        <v>3309</v>
      </c>
      <c r="H829" t="s">
        <v>2626</v>
      </c>
    </row>
    <row r="830" spans="1:8" hidden="1">
      <c r="A830" s="78" t="s">
        <v>2236</v>
      </c>
      <c r="B830" s="78" t="s">
        <v>2762</v>
      </c>
      <c r="C830" s="75">
        <v>4072</v>
      </c>
      <c r="D830" s="75" t="s">
        <v>47</v>
      </c>
      <c r="E830" s="116">
        <v>0.66759999999999997</v>
      </c>
      <c r="F830" s="166" t="s">
        <v>2625</v>
      </c>
      <c r="G830" s="3" t="s">
        <v>3309</v>
      </c>
      <c r="H830" t="s">
        <v>2625</v>
      </c>
    </row>
    <row r="831" spans="1:8" hidden="1">
      <c r="A831" s="78" t="s">
        <v>2236</v>
      </c>
      <c r="B831" s="78" t="s">
        <v>2762</v>
      </c>
      <c r="C831" s="75">
        <v>4202</v>
      </c>
      <c r="D831" s="75" t="s">
        <v>51</v>
      </c>
      <c r="E831" s="116">
        <v>0.60470000000000002</v>
      </c>
      <c r="F831" s="166" t="s">
        <v>2626</v>
      </c>
      <c r="G831" s="3" t="s">
        <v>3309</v>
      </c>
      <c r="H831" t="s">
        <v>2625</v>
      </c>
    </row>
    <row r="832" spans="1:8" hidden="1">
      <c r="A832" s="78" t="s">
        <v>2236</v>
      </c>
      <c r="B832" s="78" t="s">
        <v>2762</v>
      </c>
      <c r="C832" s="75">
        <v>5439</v>
      </c>
      <c r="D832" s="75" t="s">
        <v>59</v>
      </c>
      <c r="E832" s="116">
        <v>0.50819999999999999</v>
      </c>
      <c r="F832" s="166" t="s">
        <v>2625</v>
      </c>
      <c r="G832" s="3" t="s">
        <v>3309</v>
      </c>
      <c r="H832" t="s">
        <v>2625</v>
      </c>
    </row>
    <row r="833" spans="1:8" hidden="1">
      <c r="A833" s="78" t="s">
        <v>2236</v>
      </c>
      <c r="B833" s="78" t="s">
        <v>2762</v>
      </c>
      <c r="C833" s="75">
        <v>5220</v>
      </c>
      <c r="D833" s="75" t="s">
        <v>57</v>
      </c>
      <c r="E833" s="116">
        <v>0.20269999999999999</v>
      </c>
      <c r="F833" s="166" t="s">
        <v>2626</v>
      </c>
      <c r="G833" s="3" t="s">
        <v>3309</v>
      </c>
      <c r="H833" t="s">
        <v>2626</v>
      </c>
    </row>
    <row r="834" spans="1:8" hidden="1">
      <c r="A834" s="78" t="s">
        <v>2236</v>
      </c>
      <c r="B834" s="78" t="s">
        <v>2762</v>
      </c>
      <c r="C834" s="75">
        <v>4028</v>
      </c>
      <c r="D834" s="75" t="s">
        <v>46</v>
      </c>
      <c r="E834" s="116">
        <v>0.27729999999999999</v>
      </c>
      <c r="F834" s="166" t="s">
        <v>2626</v>
      </c>
      <c r="G834" s="3" t="s">
        <v>3309</v>
      </c>
      <c r="H834" t="s">
        <v>2626</v>
      </c>
    </row>
    <row r="835" spans="1:8" hidden="1">
      <c r="A835" s="78" t="s">
        <v>2236</v>
      </c>
      <c r="B835" s="78" t="s">
        <v>2762</v>
      </c>
      <c r="C835" s="75">
        <v>2824</v>
      </c>
      <c r="D835" s="75" t="s">
        <v>36</v>
      </c>
      <c r="E835" s="116">
        <v>0.85550000000000004</v>
      </c>
      <c r="F835" s="166" t="s">
        <v>2625</v>
      </c>
      <c r="G835" s="3" t="s">
        <v>3309</v>
      </c>
      <c r="H835" t="s">
        <v>2625</v>
      </c>
    </row>
    <row r="836" spans="1:8" hidden="1">
      <c r="A836" s="78" t="s">
        <v>2236</v>
      </c>
      <c r="B836" s="75" t="s">
        <v>2762</v>
      </c>
      <c r="C836" s="75">
        <v>3315</v>
      </c>
      <c r="D836" t="s">
        <v>42</v>
      </c>
      <c r="E836" s="116">
        <v>0.8054</v>
      </c>
      <c r="F836" s="166" t="s">
        <v>2625</v>
      </c>
      <c r="G836" s="3" t="s">
        <v>3309</v>
      </c>
      <c r="H836" t="s">
        <v>2625</v>
      </c>
    </row>
    <row r="837" spans="1:8" hidden="1">
      <c r="A837" s="78" t="s">
        <v>2236</v>
      </c>
      <c r="B837" s="78" t="s">
        <v>2762</v>
      </c>
      <c r="C837" s="75">
        <v>5727</v>
      </c>
      <c r="D837" s="75" t="s">
        <v>3174</v>
      </c>
      <c r="E837" s="116">
        <v>0.60340000000000005</v>
      </c>
      <c r="F837" s="166" t="s">
        <v>3020</v>
      </c>
      <c r="G837" s="3" t="s">
        <v>3309</v>
      </c>
      <c r="H837" t="s">
        <v>2625</v>
      </c>
    </row>
    <row r="838" spans="1:8" hidden="1">
      <c r="A838" s="78" t="s">
        <v>2236</v>
      </c>
      <c r="B838" s="78" t="s">
        <v>2762</v>
      </c>
      <c r="C838" s="75">
        <v>5521</v>
      </c>
      <c r="D838" s="75" t="s">
        <v>2969</v>
      </c>
      <c r="E838" s="116">
        <v>0.69640000000000002</v>
      </c>
      <c r="F838" s="166" t="s">
        <v>2625</v>
      </c>
      <c r="G838" s="3" t="s">
        <v>3309</v>
      </c>
      <c r="H838" t="s">
        <v>2625</v>
      </c>
    </row>
    <row r="839" spans="1:8" hidden="1">
      <c r="A839" s="78" t="s">
        <v>2236</v>
      </c>
      <c r="B839" s="78" t="s">
        <v>2762</v>
      </c>
      <c r="C839" s="75">
        <v>3077</v>
      </c>
      <c r="D839" s="75" t="s">
        <v>39</v>
      </c>
      <c r="E839" s="116">
        <v>0.78839999999999999</v>
      </c>
      <c r="F839" s="166" t="s">
        <v>2625</v>
      </c>
      <c r="G839" s="3" t="s">
        <v>3309</v>
      </c>
      <c r="H839" t="s">
        <v>2625</v>
      </c>
    </row>
    <row r="840" spans="1:8" hidden="1">
      <c r="A840" s="78" t="s">
        <v>2236</v>
      </c>
      <c r="B840" s="78" t="s">
        <v>2762</v>
      </c>
      <c r="C840" s="75">
        <v>3267</v>
      </c>
      <c r="D840" s="75" t="s">
        <v>41</v>
      </c>
      <c r="E840" s="116">
        <v>0.82840000000000003</v>
      </c>
      <c r="F840" s="166" t="s">
        <v>2625</v>
      </c>
      <c r="G840" s="3" t="s">
        <v>3309</v>
      </c>
      <c r="H840" t="s">
        <v>2625</v>
      </c>
    </row>
    <row r="841" spans="1:8" hidden="1">
      <c r="A841" s="78" t="s">
        <v>2236</v>
      </c>
      <c r="B841" s="78" t="s">
        <v>2762</v>
      </c>
      <c r="C841" s="75">
        <v>4429</v>
      </c>
      <c r="D841" s="75" t="s">
        <v>53</v>
      </c>
      <c r="E841" s="116">
        <v>0.61970000000000003</v>
      </c>
      <c r="F841" s="166" t="s">
        <v>2625</v>
      </c>
      <c r="G841" s="3" t="s">
        <v>3309</v>
      </c>
      <c r="H841" t="s">
        <v>2625</v>
      </c>
    </row>
    <row r="842" spans="1:8" hidden="1">
      <c r="A842" s="78" t="s">
        <v>2236</v>
      </c>
      <c r="B842" s="78" t="s">
        <v>2762</v>
      </c>
      <c r="C842" s="75">
        <v>3731</v>
      </c>
      <c r="D842" s="75" t="s">
        <v>45</v>
      </c>
      <c r="E842" s="116">
        <v>0.42120000000000002</v>
      </c>
      <c r="F842" s="166" t="s">
        <v>2626</v>
      </c>
      <c r="G842" s="3" t="s">
        <v>3309</v>
      </c>
      <c r="H842" t="s">
        <v>2626</v>
      </c>
    </row>
    <row r="843" spans="1:8" hidden="1">
      <c r="A843" s="78" t="s">
        <v>2236</v>
      </c>
      <c r="B843" s="78" t="s">
        <v>2762</v>
      </c>
      <c r="C843" s="75">
        <v>2826</v>
      </c>
      <c r="D843" s="75" t="s">
        <v>38</v>
      </c>
      <c r="E843" s="116">
        <v>0.68979999999999997</v>
      </c>
      <c r="F843" s="166" t="s">
        <v>2625</v>
      </c>
      <c r="G843" s="3" t="s">
        <v>3309</v>
      </c>
      <c r="H843" t="s">
        <v>2625</v>
      </c>
    </row>
    <row r="844" spans="1:8" hidden="1">
      <c r="A844" s="78" t="s">
        <v>2236</v>
      </c>
      <c r="B844" s="78" t="s">
        <v>2762</v>
      </c>
      <c r="C844" s="75">
        <v>1884</v>
      </c>
      <c r="D844" s="75" t="s">
        <v>34</v>
      </c>
      <c r="E844" s="116">
        <v>0.66690000000000005</v>
      </c>
      <c r="F844" s="166" t="s">
        <v>2625</v>
      </c>
      <c r="G844" s="3" t="s">
        <v>3309</v>
      </c>
      <c r="H844" t="s">
        <v>2625</v>
      </c>
    </row>
    <row r="845" spans="1:8" hidden="1">
      <c r="A845" s="78" t="s">
        <v>2236</v>
      </c>
      <c r="B845" s="78" t="s">
        <v>2762</v>
      </c>
      <c r="C845" s="75">
        <v>4181</v>
      </c>
      <c r="D845" s="75" t="s">
        <v>50</v>
      </c>
      <c r="E845" s="116">
        <v>0.60070000000000001</v>
      </c>
      <c r="F845" s="166" t="s">
        <v>2625</v>
      </c>
      <c r="G845" s="3" t="s">
        <v>3309</v>
      </c>
      <c r="H845" t="s">
        <v>2625</v>
      </c>
    </row>
    <row r="846" spans="1:8" hidden="1">
      <c r="A846" s="78" t="s">
        <v>2236</v>
      </c>
      <c r="B846" s="78" t="s">
        <v>2762</v>
      </c>
      <c r="C846" s="75">
        <v>1941</v>
      </c>
      <c r="D846" s="75" t="s">
        <v>35</v>
      </c>
      <c r="E846" s="116">
        <v>0.37980000000000003</v>
      </c>
      <c r="F846" s="166" t="s">
        <v>3020</v>
      </c>
      <c r="G846" s="3" t="s">
        <v>3309</v>
      </c>
      <c r="H846" t="s">
        <v>2626</v>
      </c>
    </row>
    <row r="847" spans="1:8" hidden="1">
      <c r="A847" s="78" t="s">
        <v>2236</v>
      </c>
      <c r="B847" s="78" t="s">
        <v>2762</v>
      </c>
      <c r="C847" s="75">
        <v>3472</v>
      </c>
      <c r="D847" s="75" t="s">
        <v>44</v>
      </c>
      <c r="E847" s="116">
        <v>0.88959999999999995</v>
      </c>
      <c r="F847" s="166" t="s">
        <v>2625</v>
      </c>
      <c r="G847" s="3" t="s">
        <v>3309</v>
      </c>
      <c r="H847" t="s">
        <v>2625</v>
      </c>
    </row>
    <row r="848" spans="1:8" hidden="1">
      <c r="A848" s="78" t="s">
        <v>2236</v>
      </c>
      <c r="B848" s="78" t="s">
        <v>2762</v>
      </c>
      <c r="C848" s="75">
        <v>5106</v>
      </c>
      <c r="D848" s="75" t="s">
        <v>56</v>
      </c>
      <c r="E848" s="116">
        <v>0.59899999999999998</v>
      </c>
      <c r="F848" s="166" t="s">
        <v>2625</v>
      </c>
      <c r="G848" s="3" t="s">
        <v>3309</v>
      </c>
      <c r="H848" t="s">
        <v>2625</v>
      </c>
    </row>
    <row r="849" spans="1:8" hidden="1">
      <c r="A849" s="78" t="s">
        <v>2236</v>
      </c>
      <c r="B849" s="78" t="s">
        <v>2762</v>
      </c>
      <c r="C849" s="75">
        <v>4446</v>
      </c>
      <c r="D849" s="75" t="s">
        <v>54</v>
      </c>
      <c r="E849" s="116">
        <v>0.35420000000000001</v>
      </c>
      <c r="F849" s="166" t="s">
        <v>2626</v>
      </c>
      <c r="G849" s="3" t="s">
        <v>3309</v>
      </c>
      <c r="H849" t="s">
        <v>2626</v>
      </c>
    </row>
    <row r="850" spans="1:8" hidden="1">
      <c r="A850" s="78" t="s">
        <v>2236</v>
      </c>
      <c r="B850" s="78" t="s">
        <v>2762</v>
      </c>
      <c r="C850" s="75">
        <v>5438</v>
      </c>
      <c r="D850" s="75" t="s">
        <v>58</v>
      </c>
      <c r="E850" s="116">
        <v>0.37440000000000001</v>
      </c>
      <c r="F850" s="166" t="s">
        <v>2626</v>
      </c>
      <c r="G850" s="3" t="s">
        <v>3309</v>
      </c>
      <c r="H850" t="s">
        <v>2626</v>
      </c>
    </row>
    <row r="851" spans="1:8" hidden="1">
      <c r="A851" s="78" t="s">
        <v>2236</v>
      </c>
      <c r="B851" s="78" t="s">
        <v>2762</v>
      </c>
      <c r="C851" s="75">
        <v>4073</v>
      </c>
      <c r="D851" s="75" t="s">
        <v>48</v>
      </c>
      <c r="E851" s="116">
        <v>0.64970000000000006</v>
      </c>
      <c r="F851" s="166" t="s">
        <v>2625</v>
      </c>
      <c r="G851" s="3" t="s">
        <v>3309</v>
      </c>
      <c r="H851" t="s">
        <v>2625</v>
      </c>
    </row>
    <row r="852" spans="1:8" hidden="1">
      <c r="A852" s="78" t="s">
        <v>2236</v>
      </c>
      <c r="B852" s="78" t="s">
        <v>2762</v>
      </c>
      <c r="C852" s="75">
        <v>4484</v>
      </c>
      <c r="D852" s="75" t="s">
        <v>55</v>
      </c>
      <c r="E852" s="116">
        <v>0.55120000000000002</v>
      </c>
      <c r="F852" s="166" t="s">
        <v>2625</v>
      </c>
      <c r="G852" s="3" t="s">
        <v>3309</v>
      </c>
      <c r="H852" t="s">
        <v>2625</v>
      </c>
    </row>
    <row r="853" spans="1:8" hidden="1">
      <c r="A853" s="78" t="s">
        <v>2236</v>
      </c>
      <c r="B853" s="78" t="s">
        <v>2762</v>
      </c>
      <c r="C853" s="75">
        <v>4136</v>
      </c>
      <c r="D853" s="75" t="s">
        <v>49</v>
      </c>
      <c r="E853" s="116">
        <v>0.58189999999999997</v>
      </c>
      <c r="F853" s="166" t="s">
        <v>2625</v>
      </c>
      <c r="G853" s="3" t="s">
        <v>3309</v>
      </c>
      <c r="H853" t="s">
        <v>2625</v>
      </c>
    </row>
    <row r="854" spans="1:8" hidden="1">
      <c r="A854" s="78" t="s">
        <v>2236</v>
      </c>
      <c r="B854" s="78" t="s">
        <v>2762</v>
      </c>
      <c r="C854" s="75">
        <v>4118</v>
      </c>
      <c r="D854" s="75" t="s">
        <v>2763</v>
      </c>
      <c r="E854" s="116">
        <v>0.43630000000000002</v>
      </c>
      <c r="F854" s="166" t="s">
        <v>2626</v>
      </c>
      <c r="G854" s="3" t="s">
        <v>3309</v>
      </c>
      <c r="H854" t="s">
        <v>2626</v>
      </c>
    </row>
    <row r="855" spans="1:8" hidden="1">
      <c r="A855" s="78" t="s">
        <v>2236</v>
      </c>
      <c r="B855" s="78" t="s">
        <v>2762</v>
      </c>
      <c r="C855" s="75">
        <v>3369</v>
      </c>
      <c r="D855" s="75" t="s">
        <v>43</v>
      </c>
      <c r="E855" s="116">
        <v>0.69159999999999999</v>
      </c>
      <c r="F855" s="166" t="s">
        <v>2625</v>
      </c>
      <c r="G855" s="3" t="s">
        <v>3309</v>
      </c>
      <c r="H855" t="s">
        <v>2625</v>
      </c>
    </row>
    <row r="856" spans="1:8" hidden="1">
      <c r="A856" s="78" t="s">
        <v>2236</v>
      </c>
      <c r="B856" s="78" t="s">
        <v>2762</v>
      </c>
      <c r="C856" s="75">
        <v>3144</v>
      </c>
      <c r="D856" s="75" t="s">
        <v>40</v>
      </c>
      <c r="E856" s="116">
        <v>0.76739999999999997</v>
      </c>
      <c r="F856" s="166" t="s">
        <v>2625</v>
      </c>
      <c r="G856" s="3" t="s">
        <v>3309</v>
      </c>
      <c r="H856" t="s">
        <v>2625</v>
      </c>
    </row>
    <row r="857" spans="1:8" hidden="1">
      <c r="A857" s="78" t="s">
        <v>2236</v>
      </c>
      <c r="B857" s="78" t="s">
        <v>2762</v>
      </c>
      <c r="C857" s="75">
        <v>2825</v>
      </c>
      <c r="D857" s="75" t="s">
        <v>37</v>
      </c>
      <c r="E857" s="116">
        <v>0.85289999999999999</v>
      </c>
      <c r="F857" s="166" t="s">
        <v>2625</v>
      </c>
      <c r="G857" s="3" t="s">
        <v>3309</v>
      </c>
      <c r="H857" t="s">
        <v>2625</v>
      </c>
    </row>
    <row r="858" spans="1:8" hidden="1">
      <c r="A858" s="78" t="s">
        <v>2336</v>
      </c>
      <c r="B858" s="78" t="s">
        <v>2764</v>
      </c>
      <c r="C858" s="75">
        <v>5738</v>
      </c>
      <c r="D858" s="75" t="s">
        <v>3266</v>
      </c>
      <c r="E858" s="116">
        <v>0.68640000000000001</v>
      </c>
      <c r="F858" s="166"/>
      <c r="G858" s="3" t="s">
        <v>3309</v>
      </c>
      <c r="H858" t="s">
        <v>2625</v>
      </c>
    </row>
    <row r="859" spans="1:8" hidden="1">
      <c r="A859" s="78" t="s">
        <v>2336</v>
      </c>
      <c r="B859" s="78" t="s">
        <v>2764</v>
      </c>
      <c r="C859" s="75">
        <v>4353</v>
      </c>
      <c r="D859" s="75" t="s">
        <v>954</v>
      </c>
      <c r="E859" s="116">
        <v>0.27929999999999999</v>
      </c>
      <c r="F859" s="166"/>
      <c r="G859" s="3" t="s">
        <v>3309</v>
      </c>
      <c r="H859" t="s">
        <v>2626</v>
      </c>
    </row>
    <row r="860" spans="1:8" hidden="1">
      <c r="A860" s="78" t="s">
        <v>2336</v>
      </c>
      <c r="B860" s="78" t="s">
        <v>2764</v>
      </c>
      <c r="C860" s="75">
        <v>4440</v>
      </c>
      <c r="D860" s="75" t="s">
        <v>958</v>
      </c>
      <c r="E860" s="116">
        <v>0.50009999999999999</v>
      </c>
      <c r="F860" s="166"/>
      <c r="G860" s="3" t="s">
        <v>3309</v>
      </c>
      <c r="H860" t="s">
        <v>2625</v>
      </c>
    </row>
    <row r="861" spans="1:8" hidden="1">
      <c r="A861" s="78" t="s">
        <v>2336</v>
      </c>
      <c r="B861" s="78" t="s">
        <v>2764</v>
      </c>
      <c r="C861" s="75">
        <v>3676</v>
      </c>
      <c r="D861" s="75" t="s">
        <v>941</v>
      </c>
      <c r="E861" s="116">
        <v>0.44379999999999997</v>
      </c>
      <c r="F861" s="166"/>
      <c r="G861" s="3" t="s">
        <v>3309</v>
      </c>
      <c r="H861" t="s">
        <v>2626</v>
      </c>
    </row>
    <row r="862" spans="1:8" hidden="1">
      <c r="A862" s="78" t="s">
        <v>2336</v>
      </c>
      <c r="B862" s="78" t="s">
        <v>2764</v>
      </c>
      <c r="C862" s="75">
        <v>3388</v>
      </c>
      <c r="D862" s="75" t="s">
        <v>935</v>
      </c>
      <c r="E862" s="116">
        <v>0.54290000000000005</v>
      </c>
      <c r="F862" s="166" t="s">
        <v>2625</v>
      </c>
      <c r="G862" s="3" t="s">
        <v>3309</v>
      </c>
      <c r="H862" t="s">
        <v>2625</v>
      </c>
    </row>
    <row r="863" spans="1:8" hidden="1">
      <c r="A863" s="78" t="s">
        <v>2336</v>
      </c>
      <c r="B863" s="78" t="s">
        <v>2764</v>
      </c>
      <c r="C863" s="75">
        <v>4126</v>
      </c>
      <c r="D863" s="75" t="s">
        <v>947</v>
      </c>
      <c r="E863" s="116">
        <v>0.36680000000000001</v>
      </c>
      <c r="F863" s="166"/>
      <c r="G863" s="3" t="s">
        <v>3309</v>
      </c>
      <c r="H863" t="s">
        <v>2626</v>
      </c>
    </row>
    <row r="864" spans="1:8" hidden="1">
      <c r="A864" s="78" t="s">
        <v>2336</v>
      </c>
      <c r="B864" s="78" t="s">
        <v>2764</v>
      </c>
      <c r="C864" s="75">
        <v>2851</v>
      </c>
      <c r="D864" s="75" t="s">
        <v>933</v>
      </c>
      <c r="E864" s="116">
        <v>0.73780000000000001</v>
      </c>
      <c r="F864" s="166" t="s">
        <v>2625</v>
      </c>
      <c r="G864" s="3" t="s">
        <v>3309</v>
      </c>
      <c r="H864" t="s">
        <v>2625</v>
      </c>
    </row>
    <row r="865" spans="1:8" hidden="1">
      <c r="A865" s="78" t="s">
        <v>2336</v>
      </c>
      <c r="B865" s="78" t="s">
        <v>2764</v>
      </c>
      <c r="C865" s="75">
        <v>4545</v>
      </c>
      <c r="D865" s="75" t="s">
        <v>965</v>
      </c>
      <c r="E865" s="116">
        <v>0.51100000000000001</v>
      </c>
      <c r="F865" s="166" t="s">
        <v>3020</v>
      </c>
      <c r="G865" s="3" t="s">
        <v>2625</v>
      </c>
      <c r="H865" t="s">
        <v>2625</v>
      </c>
    </row>
    <row r="866" spans="1:8" hidden="1">
      <c r="A866" s="78" t="s">
        <v>2336</v>
      </c>
      <c r="B866" s="78" t="s">
        <v>2764</v>
      </c>
      <c r="C866" s="75">
        <v>3678</v>
      </c>
      <c r="D866" s="75" t="s">
        <v>943</v>
      </c>
      <c r="E866" s="116">
        <v>0.40100000000000002</v>
      </c>
      <c r="F866" s="166"/>
      <c r="G866" s="3" t="s">
        <v>3309</v>
      </c>
      <c r="H866" t="s">
        <v>2626</v>
      </c>
    </row>
    <row r="867" spans="1:8" hidden="1">
      <c r="A867" s="78" t="s">
        <v>2336</v>
      </c>
      <c r="B867" s="78" t="s">
        <v>2764</v>
      </c>
      <c r="C867" s="75">
        <v>4413</v>
      </c>
      <c r="D867" s="75" t="s">
        <v>956</v>
      </c>
      <c r="E867" s="116">
        <v>0.75749999999999995</v>
      </c>
      <c r="F867" s="166" t="s">
        <v>2625</v>
      </c>
      <c r="G867" s="3" t="s">
        <v>3309</v>
      </c>
      <c r="H867" t="s">
        <v>2625</v>
      </c>
    </row>
    <row r="868" spans="1:8" hidden="1">
      <c r="A868" s="78" t="s">
        <v>2336</v>
      </c>
      <c r="B868" s="78" t="s">
        <v>2764</v>
      </c>
      <c r="C868" s="75">
        <v>4489</v>
      </c>
      <c r="D868" s="75" t="s">
        <v>962</v>
      </c>
      <c r="E868" s="116">
        <v>0.51019999999999999</v>
      </c>
      <c r="F868" s="166" t="s">
        <v>2625</v>
      </c>
      <c r="G868" s="3" t="s">
        <v>3309</v>
      </c>
      <c r="H868" t="s">
        <v>2625</v>
      </c>
    </row>
    <row r="869" spans="1:8" hidden="1">
      <c r="A869" t="s">
        <v>2336</v>
      </c>
      <c r="B869" t="s">
        <v>2764</v>
      </c>
      <c r="C869" s="75">
        <v>3708</v>
      </c>
      <c r="D869" t="s">
        <v>945</v>
      </c>
      <c r="E869" s="116">
        <v>0.30209999999999998</v>
      </c>
      <c r="F869" s="166"/>
      <c r="G869" s="3" t="s">
        <v>3309</v>
      </c>
      <c r="H869" t="s">
        <v>2626</v>
      </c>
    </row>
    <row r="870" spans="1:8" hidden="1">
      <c r="A870" s="78" t="s">
        <v>2336</v>
      </c>
      <c r="B870" s="78" t="s">
        <v>2764</v>
      </c>
      <c r="C870" s="75">
        <v>4345</v>
      </c>
      <c r="D870" s="75" t="s">
        <v>953</v>
      </c>
      <c r="E870" s="116">
        <v>0.56689999999999996</v>
      </c>
      <c r="F870" s="166" t="s">
        <v>2625</v>
      </c>
      <c r="G870" s="3" t="s">
        <v>3309</v>
      </c>
      <c r="H870" t="s">
        <v>2625</v>
      </c>
    </row>
    <row r="871" spans="1:8" hidden="1">
      <c r="A871" s="78" t="s">
        <v>2336</v>
      </c>
      <c r="B871" s="78" t="s">
        <v>2764</v>
      </c>
      <c r="C871" s="75">
        <v>5275</v>
      </c>
      <c r="D871" s="75" t="s">
        <v>968</v>
      </c>
      <c r="E871" s="116">
        <v>0.62380000000000002</v>
      </c>
      <c r="F871" s="166" t="s">
        <v>3020</v>
      </c>
      <c r="G871" s="3" t="s">
        <v>3309</v>
      </c>
      <c r="H871" t="s">
        <v>2625</v>
      </c>
    </row>
    <row r="872" spans="1:8" hidden="1">
      <c r="A872" s="78" t="s">
        <v>2336</v>
      </c>
      <c r="B872" s="78" t="s">
        <v>2764</v>
      </c>
      <c r="C872" s="75">
        <v>4301</v>
      </c>
      <c r="D872" s="75" t="s">
        <v>952</v>
      </c>
      <c r="E872" s="116">
        <v>0.4481</v>
      </c>
      <c r="F872" s="166"/>
      <c r="G872" s="3" t="s">
        <v>3309</v>
      </c>
      <c r="H872" t="s">
        <v>2626</v>
      </c>
    </row>
    <row r="873" spans="1:8" hidden="1">
      <c r="A873" s="78" t="s">
        <v>2336</v>
      </c>
      <c r="B873" s="78" t="s">
        <v>2764</v>
      </c>
      <c r="C873" s="75">
        <v>4520</v>
      </c>
      <c r="D873" s="75" t="s">
        <v>964</v>
      </c>
      <c r="E873" s="116">
        <v>0.72889999999999999</v>
      </c>
      <c r="F873" s="166" t="s">
        <v>2625</v>
      </c>
      <c r="G873" s="3" t="s">
        <v>3309</v>
      </c>
      <c r="H873" t="s">
        <v>2625</v>
      </c>
    </row>
    <row r="874" spans="1:8" hidden="1">
      <c r="A874" s="78" t="s">
        <v>2336</v>
      </c>
      <c r="B874" s="78" t="s">
        <v>2764</v>
      </c>
      <c r="C874" s="75">
        <v>5676</v>
      </c>
      <c r="D874" s="75" t="s">
        <v>3175</v>
      </c>
      <c r="E874" s="116">
        <v>0.40260000000000001</v>
      </c>
      <c r="F874" s="166"/>
      <c r="G874" s="3" t="s">
        <v>3309</v>
      </c>
      <c r="H874" t="s">
        <v>2626</v>
      </c>
    </row>
    <row r="875" spans="1:8" hidden="1">
      <c r="A875" s="78" t="s">
        <v>2336</v>
      </c>
      <c r="B875" s="78" t="s">
        <v>2764</v>
      </c>
      <c r="C875" s="75">
        <v>5729</v>
      </c>
      <c r="D875" s="75" t="s">
        <v>3176</v>
      </c>
      <c r="E875" s="116">
        <v>0.60819999999999996</v>
      </c>
      <c r="F875" s="166" t="s">
        <v>3020</v>
      </c>
      <c r="G875" s="3" t="s">
        <v>3309</v>
      </c>
      <c r="H875" t="s">
        <v>2625</v>
      </c>
    </row>
    <row r="876" spans="1:8" hidden="1">
      <c r="A876" s="78" t="s">
        <v>2336</v>
      </c>
      <c r="B876" s="78" t="s">
        <v>2764</v>
      </c>
      <c r="C876" s="75">
        <v>4492</v>
      </c>
      <c r="D876" s="75" t="s">
        <v>963</v>
      </c>
      <c r="E876" s="116">
        <v>0.49309999999999998</v>
      </c>
      <c r="F876" s="166"/>
      <c r="G876" s="3" t="s">
        <v>3309</v>
      </c>
      <c r="H876" t="s">
        <v>2626</v>
      </c>
    </row>
    <row r="877" spans="1:8" hidden="1">
      <c r="A877" s="78" t="s">
        <v>2336</v>
      </c>
      <c r="B877" s="78" t="s">
        <v>2764</v>
      </c>
      <c r="C877" s="75">
        <v>2797</v>
      </c>
      <c r="D877" s="75" t="s">
        <v>932</v>
      </c>
      <c r="E877" s="116">
        <v>0.70550000000000002</v>
      </c>
      <c r="F877" s="166" t="s">
        <v>2625</v>
      </c>
      <c r="G877" s="3" t="s">
        <v>3309</v>
      </c>
      <c r="H877" t="s">
        <v>2625</v>
      </c>
    </row>
    <row r="878" spans="1:8" hidden="1">
      <c r="A878" s="78" t="s">
        <v>2336</v>
      </c>
      <c r="B878" s="78" t="s">
        <v>2764</v>
      </c>
      <c r="C878" s="75">
        <v>3640</v>
      </c>
      <c r="D878" s="75" t="s">
        <v>940</v>
      </c>
      <c r="E878" s="116">
        <v>0.38719999999999999</v>
      </c>
      <c r="F878" s="166" t="s">
        <v>3020</v>
      </c>
      <c r="G878" s="3" t="s">
        <v>3309</v>
      </c>
      <c r="H878" t="s">
        <v>2626</v>
      </c>
    </row>
    <row r="879" spans="1:8" hidden="1">
      <c r="A879" s="78" t="s">
        <v>2336</v>
      </c>
      <c r="B879" s="78" t="s">
        <v>2764</v>
      </c>
      <c r="C879" s="75">
        <v>4128</v>
      </c>
      <c r="D879" s="75" t="s">
        <v>949</v>
      </c>
      <c r="E879" s="116">
        <v>0.45569999999999999</v>
      </c>
      <c r="F879" s="166" t="s">
        <v>3020</v>
      </c>
      <c r="G879" s="3" t="s">
        <v>3309</v>
      </c>
      <c r="H879" t="s">
        <v>2626</v>
      </c>
    </row>
    <row r="880" spans="1:8" hidden="1">
      <c r="A880" s="78" t="s">
        <v>2336</v>
      </c>
      <c r="B880" s="78" t="s">
        <v>2764</v>
      </c>
      <c r="C880" s="75">
        <v>3550</v>
      </c>
      <c r="D880" s="75" t="s">
        <v>938</v>
      </c>
      <c r="E880" s="116">
        <v>0.31109999999999999</v>
      </c>
      <c r="F880" s="166"/>
      <c r="G880" s="3" t="s">
        <v>3309</v>
      </c>
      <c r="H880" t="s">
        <v>2626</v>
      </c>
    </row>
    <row r="881" spans="1:8" hidden="1">
      <c r="A881" s="78" t="s">
        <v>2336</v>
      </c>
      <c r="B881" s="78" t="s">
        <v>2764</v>
      </c>
      <c r="C881" s="75">
        <v>4294</v>
      </c>
      <c r="D881" s="75" t="s">
        <v>951</v>
      </c>
      <c r="E881" s="116">
        <v>0.52790000000000004</v>
      </c>
      <c r="F881" s="166" t="s">
        <v>2625</v>
      </c>
      <c r="G881" s="3" t="s">
        <v>3309</v>
      </c>
      <c r="H881" t="s">
        <v>2625</v>
      </c>
    </row>
    <row r="882" spans="1:8" hidden="1">
      <c r="A882" s="78" t="s">
        <v>2336</v>
      </c>
      <c r="B882" s="78" t="s">
        <v>2764</v>
      </c>
      <c r="C882" s="75">
        <v>4127</v>
      </c>
      <c r="D882" s="75" t="s">
        <v>948</v>
      </c>
      <c r="E882" s="116">
        <v>0.4753</v>
      </c>
      <c r="F882" s="166"/>
      <c r="G882" s="3" t="s">
        <v>3309</v>
      </c>
      <c r="H882" t="s">
        <v>2626</v>
      </c>
    </row>
    <row r="883" spans="1:8" hidden="1">
      <c r="A883" s="78" t="s">
        <v>2336</v>
      </c>
      <c r="B883" s="78" t="s">
        <v>2764</v>
      </c>
      <c r="C883" s="75">
        <v>4465</v>
      </c>
      <c r="D883" s="75" t="s">
        <v>959</v>
      </c>
      <c r="E883" s="116">
        <v>0.66579999999999995</v>
      </c>
      <c r="F883" s="166" t="s">
        <v>2625</v>
      </c>
      <c r="G883" s="3" t="s">
        <v>3309</v>
      </c>
      <c r="H883" t="s">
        <v>2625</v>
      </c>
    </row>
    <row r="884" spans="1:8" hidden="1">
      <c r="A884" s="78" t="s">
        <v>2336</v>
      </c>
      <c r="B884" s="78" t="s">
        <v>2764</v>
      </c>
      <c r="C884" s="75">
        <v>3764</v>
      </c>
      <c r="D884" s="75" t="s">
        <v>946</v>
      </c>
      <c r="E884" s="116">
        <v>0.64400000000000002</v>
      </c>
      <c r="F884" s="166" t="s">
        <v>2625</v>
      </c>
      <c r="G884" s="3" t="s">
        <v>3309</v>
      </c>
      <c r="H884" t="s">
        <v>2625</v>
      </c>
    </row>
    <row r="885" spans="1:8" hidden="1">
      <c r="A885" s="78" t="s">
        <v>2336</v>
      </c>
      <c r="B885" s="78" t="s">
        <v>2764</v>
      </c>
      <c r="C885" s="75">
        <v>2565</v>
      </c>
      <c r="D885" s="75" t="s">
        <v>931</v>
      </c>
      <c r="E885" s="116">
        <v>0.4304</v>
      </c>
      <c r="F885" s="166"/>
      <c r="G885" s="3" t="s">
        <v>3309</v>
      </c>
      <c r="H885" t="s">
        <v>2626</v>
      </c>
    </row>
    <row r="886" spans="1:8" hidden="1">
      <c r="A886" s="78" t="s">
        <v>2336</v>
      </c>
      <c r="B886" s="78" t="s">
        <v>2764</v>
      </c>
      <c r="C886" s="75">
        <v>3233</v>
      </c>
      <c r="D886" s="75" t="s">
        <v>934</v>
      </c>
      <c r="E886" s="116">
        <v>0.61099999999999999</v>
      </c>
      <c r="F886" s="166" t="s">
        <v>2625</v>
      </c>
      <c r="G886" s="3" t="s">
        <v>3309</v>
      </c>
      <c r="H886" t="s">
        <v>2625</v>
      </c>
    </row>
    <row r="887" spans="1:8" hidden="1">
      <c r="A887" s="78" t="s">
        <v>2336</v>
      </c>
      <c r="B887" s="78" t="s">
        <v>2764</v>
      </c>
      <c r="C887" s="75">
        <v>5016</v>
      </c>
      <c r="D887" s="75" t="s">
        <v>967</v>
      </c>
      <c r="E887" s="116">
        <v>0.747</v>
      </c>
      <c r="F887" s="166" t="s">
        <v>2625</v>
      </c>
      <c r="G887" s="3" t="s">
        <v>3309</v>
      </c>
      <c r="H887" t="s">
        <v>2625</v>
      </c>
    </row>
    <row r="888" spans="1:8" hidden="1">
      <c r="A888" s="78" t="s">
        <v>2336</v>
      </c>
      <c r="B888" s="78" t="s">
        <v>2764</v>
      </c>
      <c r="C888" s="75">
        <v>4581</v>
      </c>
      <c r="D888" s="75" t="s">
        <v>966</v>
      </c>
      <c r="E888" s="116">
        <v>0.7046</v>
      </c>
      <c r="F888" s="166" t="s">
        <v>2625</v>
      </c>
      <c r="G888" s="3" t="s">
        <v>3309</v>
      </c>
      <c r="H888" t="s">
        <v>2625</v>
      </c>
    </row>
    <row r="889" spans="1:8" hidden="1">
      <c r="A889" s="78" t="s">
        <v>2336</v>
      </c>
      <c r="B889" s="78" t="s">
        <v>2764</v>
      </c>
      <c r="C889" s="75">
        <v>4356</v>
      </c>
      <c r="D889" s="75" t="s">
        <v>955</v>
      </c>
      <c r="E889" s="116">
        <v>0.68500000000000005</v>
      </c>
      <c r="F889" s="166" t="s">
        <v>2625</v>
      </c>
      <c r="G889" s="3" t="s">
        <v>3309</v>
      </c>
      <c r="H889" t="s">
        <v>2625</v>
      </c>
    </row>
    <row r="890" spans="1:8" hidden="1">
      <c r="A890" s="78" t="s">
        <v>2336</v>
      </c>
      <c r="B890" s="78" t="s">
        <v>2764</v>
      </c>
      <c r="C890" s="75">
        <v>4485</v>
      </c>
      <c r="D890" s="75" t="s">
        <v>961</v>
      </c>
      <c r="E890" s="116">
        <v>0.30869999999999997</v>
      </c>
      <c r="F890" s="166"/>
      <c r="G890" s="3" t="s">
        <v>3309</v>
      </c>
      <c r="H890" t="s">
        <v>2626</v>
      </c>
    </row>
    <row r="891" spans="1:8" hidden="1">
      <c r="A891" s="78" t="s">
        <v>2336</v>
      </c>
      <c r="B891" s="78" t="s">
        <v>2764</v>
      </c>
      <c r="C891" s="75">
        <v>5178</v>
      </c>
      <c r="D891" s="75" t="s">
        <v>652</v>
      </c>
      <c r="E891" s="116">
        <v>0.68700000000000006</v>
      </c>
      <c r="F891" s="166" t="s">
        <v>2625</v>
      </c>
      <c r="G891" s="3" t="s">
        <v>3309</v>
      </c>
      <c r="H891" t="s">
        <v>2625</v>
      </c>
    </row>
    <row r="892" spans="1:8" hidden="1">
      <c r="A892" s="78" t="s">
        <v>2336</v>
      </c>
      <c r="B892" s="78" t="s">
        <v>2764</v>
      </c>
      <c r="C892" s="75">
        <v>3491</v>
      </c>
      <c r="D892" s="75" t="s">
        <v>937</v>
      </c>
      <c r="E892" s="116">
        <v>0.70089999999999997</v>
      </c>
      <c r="F892" s="166" t="s">
        <v>2625</v>
      </c>
      <c r="G892" s="3" t="s">
        <v>3309</v>
      </c>
      <c r="H892" t="s">
        <v>2625</v>
      </c>
    </row>
    <row r="893" spans="1:8" hidden="1">
      <c r="A893" s="78" t="s">
        <v>2336</v>
      </c>
      <c r="B893" s="78" t="s">
        <v>2764</v>
      </c>
      <c r="C893" s="75">
        <v>3593</v>
      </c>
      <c r="D893" s="75" t="s">
        <v>939</v>
      </c>
      <c r="E893" s="116">
        <v>0.72799999999999998</v>
      </c>
      <c r="F893" s="166" t="s">
        <v>2625</v>
      </c>
      <c r="G893" s="3" t="s">
        <v>3309</v>
      </c>
      <c r="H893" t="s">
        <v>2625</v>
      </c>
    </row>
    <row r="894" spans="1:8" hidden="1">
      <c r="A894" s="78" t="s">
        <v>2336</v>
      </c>
      <c r="B894" s="78" t="s">
        <v>2764</v>
      </c>
      <c r="C894" s="75">
        <v>4293</v>
      </c>
      <c r="D894" s="75" t="s">
        <v>950</v>
      </c>
      <c r="E894" s="116">
        <v>0.1898</v>
      </c>
      <c r="F894" s="166"/>
      <c r="G894" s="3" t="s">
        <v>3309</v>
      </c>
      <c r="H894" t="s">
        <v>2626</v>
      </c>
    </row>
    <row r="895" spans="1:8" hidden="1">
      <c r="A895" s="78" t="s">
        <v>2336</v>
      </c>
      <c r="B895" s="78" t="s">
        <v>2764</v>
      </c>
      <c r="C895" s="75">
        <v>5677</v>
      </c>
      <c r="D895" s="75" t="s">
        <v>3177</v>
      </c>
      <c r="E895" s="116">
        <v>0.72109999999999996</v>
      </c>
      <c r="F895" s="166"/>
      <c r="G895" s="3" t="s">
        <v>3309</v>
      </c>
      <c r="H895" t="s">
        <v>2625</v>
      </c>
    </row>
    <row r="896" spans="1:8" hidden="1">
      <c r="A896" s="78" t="s">
        <v>2336</v>
      </c>
      <c r="B896" s="78" t="s">
        <v>2764</v>
      </c>
      <c r="C896" s="75">
        <v>4466</v>
      </c>
      <c r="D896" s="75" t="s">
        <v>960</v>
      </c>
      <c r="E896" s="116">
        <v>0.26879999999999998</v>
      </c>
      <c r="F896" s="166"/>
      <c r="G896" s="3" t="s">
        <v>3309</v>
      </c>
      <c r="H896" t="s">
        <v>2626</v>
      </c>
    </row>
    <row r="897" spans="1:8" hidden="1">
      <c r="A897" s="78" t="s">
        <v>2336</v>
      </c>
      <c r="B897" s="78" t="s">
        <v>2764</v>
      </c>
      <c r="C897" s="75">
        <v>3389</v>
      </c>
      <c r="D897" s="75" t="s">
        <v>936</v>
      </c>
      <c r="E897" s="116">
        <v>0.72760000000000002</v>
      </c>
      <c r="F897" s="166" t="s">
        <v>2625</v>
      </c>
      <c r="G897" s="3" t="s">
        <v>3309</v>
      </c>
      <c r="H897" t="s">
        <v>2625</v>
      </c>
    </row>
    <row r="898" spans="1:8" hidden="1">
      <c r="A898" s="78" t="s">
        <v>2336</v>
      </c>
      <c r="B898" s="78" t="s">
        <v>2764</v>
      </c>
      <c r="C898" s="75">
        <v>3707</v>
      </c>
      <c r="D898" s="75" t="s">
        <v>944</v>
      </c>
      <c r="E898" s="116">
        <v>0.46060000000000001</v>
      </c>
      <c r="F898" s="166" t="s">
        <v>3020</v>
      </c>
      <c r="G898" s="3" t="s">
        <v>2626</v>
      </c>
      <c r="H898" t="s">
        <v>2626</v>
      </c>
    </row>
    <row r="899" spans="1:8" hidden="1">
      <c r="A899" s="78" t="s">
        <v>2336</v>
      </c>
      <c r="B899" s="78" t="s">
        <v>2764</v>
      </c>
      <c r="C899" s="75">
        <v>3677</v>
      </c>
      <c r="D899" s="75" t="s">
        <v>942</v>
      </c>
      <c r="E899" s="116">
        <v>0.68110000000000004</v>
      </c>
      <c r="F899" s="166" t="s">
        <v>2625</v>
      </c>
      <c r="G899" s="3" t="s">
        <v>3309</v>
      </c>
      <c r="H899" t="s">
        <v>2625</v>
      </c>
    </row>
    <row r="900" spans="1:8" hidden="1">
      <c r="A900" s="78" t="s">
        <v>2336</v>
      </c>
      <c r="B900" s="78" t="s">
        <v>2764</v>
      </c>
      <c r="C900" s="75">
        <v>4420</v>
      </c>
      <c r="D900" s="75" t="s">
        <v>957</v>
      </c>
      <c r="E900" s="116">
        <v>0.3916</v>
      </c>
      <c r="F900" s="166"/>
      <c r="G900" s="3" t="s">
        <v>3309</v>
      </c>
      <c r="H900" t="s">
        <v>2626</v>
      </c>
    </row>
    <row r="901" spans="1:8" hidden="1">
      <c r="A901" s="78" t="s">
        <v>2336</v>
      </c>
      <c r="B901" s="78" t="s">
        <v>2764</v>
      </c>
      <c r="C901" s="75">
        <v>5440</v>
      </c>
      <c r="D901" s="75" t="s">
        <v>969</v>
      </c>
      <c r="E901" s="116">
        <v>0.65859999999999996</v>
      </c>
      <c r="F901" s="166" t="s">
        <v>3020</v>
      </c>
      <c r="G901" s="3" t="s">
        <v>3309</v>
      </c>
      <c r="H901" t="s">
        <v>2625</v>
      </c>
    </row>
    <row r="902" spans="1:8" hidden="1">
      <c r="A902" s="78" t="s">
        <v>2480</v>
      </c>
      <c r="B902" s="78" t="s">
        <v>2765</v>
      </c>
      <c r="C902" s="75">
        <v>5180</v>
      </c>
      <c r="D902" s="75" t="s">
        <v>1937</v>
      </c>
      <c r="E902" s="116">
        <v>0.3049</v>
      </c>
      <c r="F902" s="166" t="s">
        <v>3020</v>
      </c>
      <c r="G902" s="3" t="s">
        <v>3309</v>
      </c>
      <c r="H902" t="s">
        <v>2626</v>
      </c>
    </row>
    <row r="903" spans="1:8" hidden="1">
      <c r="A903" s="78" t="s">
        <v>2480</v>
      </c>
      <c r="B903" s="78" t="s">
        <v>2765</v>
      </c>
      <c r="C903" s="75">
        <v>2385</v>
      </c>
      <c r="D903" s="75" t="s">
        <v>1934</v>
      </c>
      <c r="E903" s="116">
        <v>0.58450000000000002</v>
      </c>
      <c r="F903" s="166" t="s">
        <v>2625</v>
      </c>
      <c r="G903" s="3" t="s">
        <v>3309</v>
      </c>
      <c r="H903" t="s">
        <v>2625</v>
      </c>
    </row>
    <row r="904" spans="1:8" hidden="1">
      <c r="A904" s="78" t="s">
        <v>2480</v>
      </c>
      <c r="B904" s="78" t="s">
        <v>2765</v>
      </c>
      <c r="C904" s="75">
        <v>4206</v>
      </c>
      <c r="D904" s="75" t="s">
        <v>1936</v>
      </c>
      <c r="E904" s="116">
        <v>0.621</v>
      </c>
      <c r="F904" s="166" t="s">
        <v>2625</v>
      </c>
      <c r="G904" s="3" t="s">
        <v>3309</v>
      </c>
      <c r="H904" t="s">
        <v>2625</v>
      </c>
    </row>
    <row r="905" spans="1:8" hidden="1">
      <c r="A905" s="78" t="s">
        <v>2480</v>
      </c>
      <c r="B905" s="78" t="s">
        <v>2765</v>
      </c>
      <c r="C905" s="75">
        <v>3198</v>
      </c>
      <c r="D905" s="75" t="s">
        <v>1935</v>
      </c>
      <c r="E905" s="116">
        <v>0.64829999999999999</v>
      </c>
      <c r="F905" s="166" t="s">
        <v>2625</v>
      </c>
      <c r="G905" s="3" t="s">
        <v>3309</v>
      </c>
      <c r="H905" t="s">
        <v>2625</v>
      </c>
    </row>
    <row r="906" spans="1:8" hidden="1">
      <c r="A906" s="78" t="s">
        <v>2238</v>
      </c>
      <c r="B906" s="78" t="s">
        <v>2766</v>
      </c>
      <c r="C906" s="75">
        <v>5719</v>
      </c>
      <c r="D906" s="75" t="s">
        <v>3178</v>
      </c>
      <c r="E906" s="116">
        <v>0.80020000000000002</v>
      </c>
      <c r="F906" s="166" t="s">
        <v>3020</v>
      </c>
      <c r="G906" s="3" t="s">
        <v>3309</v>
      </c>
      <c r="H906" t="s">
        <v>2625</v>
      </c>
    </row>
    <row r="907" spans="1:8" hidden="1">
      <c r="A907" s="78" t="s">
        <v>2238</v>
      </c>
      <c r="B907" s="78" t="s">
        <v>2766</v>
      </c>
      <c r="C907" s="75">
        <v>2904</v>
      </c>
      <c r="D907" s="75" t="s">
        <v>63</v>
      </c>
      <c r="E907" s="116">
        <v>0.76929999999999998</v>
      </c>
      <c r="F907" s="166" t="s">
        <v>2625</v>
      </c>
      <c r="G907" s="3" t="s">
        <v>3309</v>
      </c>
      <c r="H907" t="s">
        <v>2625</v>
      </c>
    </row>
    <row r="908" spans="1:8" hidden="1">
      <c r="A908" s="78" t="s">
        <v>2238</v>
      </c>
      <c r="B908" s="78" t="s">
        <v>2766</v>
      </c>
      <c r="C908" s="75">
        <v>3961</v>
      </c>
      <c r="D908" s="75" t="s">
        <v>64</v>
      </c>
      <c r="E908" s="116">
        <v>0.7208</v>
      </c>
      <c r="F908" s="166" t="s">
        <v>2625</v>
      </c>
      <c r="G908" s="3" t="s">
        <v>3309</v>
      </c>
      <c r="H908" t="s">
        <v>2625</v>
      </c>
    </row>
    <row r="909" spans="1:8" hidden="1">
      <c r="A909" s="78" t="s">
        <v>2351</v>
      </c>
      <c r="B909" s="78" t="s">
        <v>2767</v>
      </c>
      <c r="C909" s="75">
        <v>2569</v>
      </c>
      <c r="D909" s="75" t="s">
        <v>1084</v>
      </c>
      <c r="E909" s="116">
        <v>0.48349999999999999</v>
      </c>
      <c r="F909" s="166" t="s">
        <v>3020</v>
      </c>
      <c r="G909" s="3" t="s">
        <v>2626</v>
      </c>
      <c r="H909" t="s">
        <v>2626</v>
      </c>
    </row>
    <row r="910" spans="1:8" hidden="1">
      <c r="A910" s="78" t="s">
        <v>2351</v>
      </c>
      <c r="B910" s="78" t="s">
        <v>2767</v>
      </c>
      <c r="C910" s="75">
        <v>2766</v>
      </c>
      <c r="D910" s="75" t="s">
        <v>1085</v>
      </c>
      <c r="E910" s="116">
        <v>0.53290000000000004</v>
      </c>
      <c r="F910" s="166" t="s">
        <v>3020</v>
      </c>
      <c r="G910" s="3" t="s">
        <v>3309</v>
      </c>
      <c r="H910" t="s">
        <v>2625</v>
      </c>
    </row>
    <row r="911" spans="1:8" hidden="1">
      <c r="A911" s="78" t="s">
        <v>2358</v>
      </c>
      <c r="B911" s="78" t="s">
        <v>2768</v>
      </c>
      <c r="C911" s="75">
        <v>3494</v>
      </c>
      <c r="D911" s="75" t="s">
        <v>1104</v>
      </c>
      <c r="E911" s="116">
        <v>0.32679999999999998</v>
      </c>
      <c r="F911" s="166" t="s">
        <v>2626</v>
      </c>
      <c r="G911" s="3" t="s">
        <v>3309</v>
      </c>
      <c r="H911" t="s">
        <v>2626</v>
      </c>
    </row>
    <row r="912" spans="1:8" hidden="1">
      <c r="A912" s="78" t="s">
        <v>2432</v>
      </c>
      <c r="B912" s="78" t="s">
        <v>2769</v>
      </c>
      <c r="C912" s="75">
        <v>2522</v>
      </c>
      <c r="D912" s="75" t="s">
        <v>1552</v>
      </c>
      <c r="E912" s="116">
        <v>0.52270000000000005</v>
      </c>
      <c r="F912" s="166" t="s">
        <v>2625</v>
      </c>
      <c r="G912" s="3" t="s">
        <v>3309</v>
      </c>
      <c r="H912" t="s">
        <v>2625</v>
      </c>
    </row>
    <row r="913" spans="1:8" hidden="1">
      <c r="A913" s="78" t="s">
        <v>2432</v>
      </c>
      <c r="B913" s="78" t="s">
        <v>2769</v>
      </c>
      <c r="C913" s="75">
        <v>2276</v>
      </c>
      <c r="D913" s="75" t="s">
        <v>1551</v>
      </c>
      <c r="E913" s="116">
        <v>0.62560000000000004</v>
      </c>
      <c r="F913" s="166" t="s">
        <v>2626</v>
      </c>
      <c r="G913" s="3" t="s">
        <v>3309</v>
      </c>
      <c r="H913" t="s">
        <v>2625</v>
      </c>
    </row>
    <row r="914" spans="1:8" hidden="1">
      <c r="A914" s="78" t="s">
        <v>2432</v>
      </c>
      <c r="B914" s="78" t="s">
        <v>2769</v>
      </c>
      <c r="C914" s="75">
        <v>3900</v>
      </c>
      <c r="D914" s="75" t="s">
        <v>1553</v>
      </c>
      <c r="E914" s="116">
        <v>0.62190000000000001</v>
      </c>
      <c r="F914" s="166" t="s">
        <v>2625</v>
      </c>
      <c r="G914" s="3" t="s">
        <v>3309</v>
      </c>
      <c r="H914" t="s">
        <v>2625</v>
      </c>
    </row>
    <row r="915" spans="1:8" hidden="1">
      <c r="A915" s="78" t="s">
        <v>2257</v>
      </c>
      <c r="B915" s="78" t="s">
        <v>2770</v>
      </c>
      <c r="C915" s="75">
        <v>5326</v>
      </c>
      <c r="D915" s="75" t="s">
        <v>3328</v>
      </c>
      <c r="E915" s="116">
        <v>0.26650000000000001</v>
      </c>
      <c r="F915" s="166" t="s">
        <v>3020</v>
      </c>
      <c r="G915" s="3" t="s">
        <v>3309</v>
      </c>
      <c r="H915" t="s">
        <v>2626</v>
      </c>
    </row>
    <row r="916" spans="1:8" hidden="1">
      <c r="A916" s="78" t="s">
        <v>2257</v>
      </c>
      <c r="B916" s="78" t="s">
        <v>2770</v>
      </c>
      <c r="C916" s="75">
        <v>2558</v>
      </c>
      <c r="D916" s="75" t="s">
        <v>205</v>
      </c>
      <c r="E916" s="116">
        <v>0.2762</v>
      </c>
      <c r="F916" s="166" t="s">
        <v>3020</v>
      </c>
      <c r="G916" s="3" t="s">
        <v>3309</v>
      </c>
      <c r="H916" t="s">
        <v>2626</v>
      </c>
    </row>
    <row r="917" spans="1:8" hidden="1">
      <c r="A917" s="78" t="s">
        <v>2257</v>
      </c>
      <c r="B917" s="78" t="s">
        <v>2770</v>
      </c>
      <c r="C917" s="75">
        <v>4431</v>
      </c>
      <c r="D917" s="75" t="s">
        <v>207</v>
      </c>
      <c r="E917" s="116">
        <v>0.26569999999999999</v>
      </c>
      <c r="F917" s="166" t="s">
        <v>3020</v>
      </c>
      <c r="G917" s="3" t="s">
        <v>3309</v>
      </c>
      <c r="H917" t="s">
        <v>2626</v>
      </c>
    </row>
    <row r="918" spans="1:8" hidden="1">
      <c r="A918" s="78" t="s">
        <v>2257</v>
      </c>
      <c r="B918" s="75" t="s">
        <v>2770</v>
      </c>
      <c r="C918" s="75">
        <v>3371</v>
      </c>
      <c r="D918" t="s">
        <v>206</v>
      </c>
      <c r="E918" s="116">
        <v>0.28660000000000002</v>
      </c>
      <c r="F918" s="166" t="s">
        <v>3020</v>
      </c>
      <c r="G918" s="3" t="s">
        <v>3309</v>
      </c>
      <c r="H918" t="s">
        <v>2626</v>
      </c>
    </row>
    <row r="919" spans="1:8" hidden="1">
      <c r="A919" s="78" t="s">
        <v>2505</v>
      </c>
      <c r="B919" s="78" t="s">
        <v>2771</v>
      </c>
      <c r="C919" s="75">
        <v>2087</v>
      </c>
      <c r="D919" s="75" t="s">
        <v>2104</v>
      </c>
      <c r="E919" s="116">
        <v>0.62</v>
      </c>
      <c r="F919" s="166" t="s">
        <v>3020</v>
      </c>
      <c r="G919" s="3" t="s">
        <v>3309</v>
      </c>
      <c r="H919" t="s">
        <v>2625</v>
      </c>
    </row>
    <row r="920" spans="1:8" hidden="1">
      <c r="A920" s="78" t="s">
        <v>2505</v>
      </c>
      <c r="B920" s="78" t="s">
        <v>2771</v>
      </c>
      <c r="C920" s="75">
        <v>2088</v>
      </c>
      <c r="D920" s="75" t="s">
        <v>2105</v>
      </c>
      <c r="E920" s="116">
        <v>0.36370000000000002</v>
      </c>
      <c r="F920" s="166" t="s">
        <v>3020</v>
      </c>
      <c r="G920" s="3" t="s">
        <v>3309</v>
      </c>
      <c r="H920" t="s">
        <v>2626</v>
      </c>
    </row>
    <row r="921" spans="1:8" hidden="1">
      <c r="A921" s="78" t="s">
        <v>2245</v>
      </c>
      <c r="B921" s="78" t="s">
        <v>2772</v>
      </c>
      <c r="C921" s="75">
        <v>4260</v>
      </c>
      <c r="D921" s="75" t="s">
        <v>108</v>
      </c>
      <c r="E921" s="116">
        <v>0.55610000000000004</v>
      </c>
      <c r="F921" s="166" t="s">
        <v>2625</v>
      </c>
      <c r="G921" s="3" t="s">
        <v>3309</v>
      </c>
      <c r="H921" t="s">
        <v>2625</v>
      </c>
    </row>
    <row r="922" spans="1:8" hidden="1">
      <c r="A922" s="78" t="s">
        <v>2245</v>
      </c>
      <c r="B922" s="78" t="s">
        <v>2772</v>
      </c>
      <c r="C922" s="75">
        <v>2317</v>
      </c>
      <c r="D922" s="75" t="s">
        <v>105</v>
      </c>
      <c r="E922" s="116">
        <v>0.61819999999999997</v>
      </c>
      <c r="F922" s="166" t="s">
        <v>2625</v>
      </c>
      <c r="G922" s="3" t="s">
        <v>3309</v>
      </c>
      <c r="H922" t="s">
        <v>2625</v>
      </c>
    </row>
    <row r="923" spans="1:8" hidden="1">
      <c r="A923" s="78" t="s">
        <v>2245</v>
      </c>
      <c r="B923" s="78" t="s">
        <v>2772</v>
      </c>
      <c r="C923" s="75">
        <v>1940</v>
      </c>
      <c r="D923" s="75" t="s">
        <v>104</v>
      </c>
      <c r="E923" s="116">
        <v>0.71919999999999995</v>
      </c>
      <c r="F923" s="166" t="s">
        <v>2625</v>
      </c>
      <c r="G923" s="3" t="s">
        <v>3309</v>
      </c>
      <c r="H923" t="s">
        <v>2625</v>
      </c>
    </row>
    <row r="924" spans="1:8" hidden="1">
      <c r="A924" s="78" t="s">
        <v>2245</v>
      </c>
      <c r="B924" s="78" t="s">
        <v>2772</v>
      </c>
      <c r="C924" s="75">
        <v>3861</v>
      </c>
      <c r="D924" s="75" t="s">
        <v>107</v>
      </c>
      <c r="E924" s="116">
        <v>0</v>
      </c>
      <c r="F924" s="166" t="s">
        <v>3020</v>
      </c>
      <c r="G924" s="3" t="s">
        <v>3309</v>
      </c>
      <c r="H924" t="s">
        <v>2626</v>
      </c>
    </row>
    <row r="925" spans="1:8" hidden="1">
      <c r="A925" s="78" t="s">
        <v>2245</v>
      </c>
      <c r="B925" s="78" t="s">
        <v>2772</v>
      </c>
      <c r="C925" s="75">
        <v>2689</v>
      </c>
      <c r="D925" s="75" t="s">
        <v>106</v>
      </c>
      <c r="E925" s="116">
        <v>0.55169999999999997</v>
      </c>
      <c r="F925" s="166" t="s">
        <v>2625</v>
      </c>
      <c r="G925" s="3" t="s">
        <v>3309</v>
      </c>
      <c r="H925" t="s">
        <v>2625</v>
      </c>
    </row>
    <row r="926" spans="1:8" hidden="1">
      <c r="A926" s="78" t="s">
        <v>2440</v>
      </c>
      <c r="B926" s="78" t="s">
        <v>2773</v>
      </c>
      <c r="C926" s="75">
        <v>5099</v>
      </c>
      <c r="D926" s="75" t="s">
        <v>1606</v>
      </c>
      <c r="E926" s="116">
        <v>0.30499999999999999</v>
      </c>
      <c r="F926" s="166" t="s">
        <v>3020</v>
      </c>
      <c r="G926" s="3" t="s">
        <v>3309</v>
      </c>
      <c r="H926" t="s">
        <v>2626</v>
      </c>
    </row>
    <row r="927" spans="1:8" hidden="1">
      <c r="A927" s="78" t="s">
        <v>2440</v>
      </c>
      <c r="B927" s="78" t="s">
        <v>2773</v>
      </c>
      <c r="C927" s="75">
        <v>4391</v>
      </c>
      <c r="D927" s="75" t="s">
        <v>1101</v>
      </c>
      <c r="E927" s="116">
        <v>0.21820000000000001</v>
      </c>
      <c r="F927" s="166" t="s">
        <v>3020</v>
      </c>
      <c r="G927" s="3" t="s">
        <v>3309</v>
      </c>
      <c r="H927" t="s">
        <v>2626</v>
      </c>
    </row>
    <row r="928" spans="1:8" hidden="1">
      <c r="A928" s="78" t="s">
        <v>2440</v>
      </c>
      <c r="B928" s="78" t="s">
        <v>2773</v>
      </c>
      <c r="C928" s="75">
        <v>4534</v>
      </c>
      <c r="D928" s="75" t="s">
        <v>26</v>
      </c>
      <c r="E928" s="116">
        <v>0.22520000000000001</v>
      </c>
      <c r="F928" s="166" t="s">
        <v>3020</v>
      </c>
      <c r="G928" s="3" t="s">
        <v>3309</v>
      </c>
      <c r="H928" t="s">
        <v>2626</v>
      </c>
    </row>
    <row r="929" spans="1:8" hidden="1">
      <c r="A929" s="78" t="s">
        <v>2440</v>
      </c>
      <c r="B929" s="78" t="s">
        <v>2773</v>
      </c>
      <c r="C929" s="75">
        <v>2885</v>
      </c>
      <c r="D929" s="75" t="s">
        <v>1602</v>
      </c>
      <c r="E929" s="116">
        <v>0.2316</v>
      </c>
      <c r="F929" s="166" t="s">
        <v>3020</v>
      </c>
      <c r="G929" s="3" t="s">
        <v>3309</v>
      </c>
      <c r="H929" t="s">
        <v>2626</v>
      </c>
    </row>
    <row r="930" spans="1:8" hidden="1">
      <c r="A930" s="78" t="s">
        <v>2440</v>
      </c>
      <c r="B930" s="78" t="s">
        <v>2773</v>
      </c>
      <c r="C930" s="75">
        <v>1753</v>
      </c>
      <c r="D930" s="75" t="s">
        <v>1599</v>
      </c>
      <c r="E930" s="116">
        <v>0.14549999999999999</v>
      </c>
      <c r="F930" s="166" t="s">
        <v>3020</v>
      </c>
      <c r="G930" s="3" t="s">
        <v>3309</v>
      </c>
      <c r="H930" t="s">
        <v>2626</v>
      </c>
    </row>
    <row r="931" spans="1:8" hidden="1">
      <c r="A931" t="s">
        <v>2440</v>
      </c>
      <c r="B931" t="s">
        <v>2773</v>
      </c>
      <c r="C931" s="75">
        <v>3408</v>
      </c>
      <c r="D931" t="s">
        <v>1603</v>
      </c>
      <c r="E931" s="116">
        <v>0.28270000000000001</v>
      </c>
      <c r="F931" s="166" t="s">
        <v>3020</v>
      </c>
      <c r="G931" s="3" t="s">
        <v>3309</v>
      </c>
      <c r="H931" t="s">
        <v>2626</v>
      </c>
    </row>
    <row r="932" spans="1:8" hidden="1">
      <c r="A932" s="78" t="s">
        <v>2440</v>
      </c>
      <c r="B932" s="78" t="s">
        <v>2773</v>
      </c>
      <c r="C932" s="75">
        <v>2426</v>
      </c>
      <c r="D932" s="75" t="s">
        <v>1600</v>
      </c>
      <c r="E932" s="116">
        <v>0.27660000000000001</v>
      </c>
      <c r="F932" s="166" t="s">
        <v>3020</v>
      </c>
      <c r="G932" s="3" t="s">
        <v>3309</v>
      </c>
      <c r="H932" t="s">
        <v>2626</v>
      </c>
    </row>
    <row r="933" spans="1:8" hidden="1">
      <c r="A933" s="78" t="s">
        <v>2440</v>
      </c>
      <c r="B933" s="78" t="s">
        <v>2773</v>
      </c>
      <c r="C933" s="75">
        <v>2884</v>
      </c>
      <c r="D933" s="75" t="s">
        <v>1601</v>
      </c>
      <c r="E933" s="116">
        <v>0.27710000000000001</v>
      </c>
      <c r="F933" s="166" t="s">
        <v>3020</v>
      </c>
      <c r="G933" s="3" t="s">
        <v>3309</v>
      </c>
      <c r="H933" t="s">
        <v>2626</v>
      </c>
    </row>
    <row r="934" spans="1:8" hidden="1">
      <c r="A934" s="78" t="s">
        <v>2440</v>
      </c>
      <c r="B934" s="78" t="s">
        <v>2773</v>
      </c>
      <c r="C934" s="75">
        <v>4139</v>
      </c>
      <c r="D934" s="75" t="s">
        <v>1604</v>
      </c>
      <c r="E934" s="116">
        <v>0.27879999999999999</v>
      </c>
      <c r="F934" s="166" t="s">
        <v>3020</v>
      </c>
      <c r="G934" s="3" t="s">
        <v>3309</v>
      </c>
      <c r="H934" t="s">
        <v>2626</v>
      </c>
    </row>
    <row r="935" spans="1:8" hidden="1">
      <c r="A935" s="78" t="s">
        <v>2440</v>
      </c>
      <c r="B935" s="78" t="s">
        <v>2773</v>
      </c>
      <c r="C935" s="75">
        <v>4392</v>
      </c>
      <c r="D935" s="75" t="s">
        <v>1605</v>
      </c>
      <c r="E935" s="116">
        <v>0.29899999999999999</v>
      </c>
      <c r="F935" s="166" t="s">
        <v>3020</v>
      </c>
      <c r="G935" s="3" t="s">
        <v>3309</v>
      </c>
      <c r="H935" t="s">
        <v>2626</v>
      </c>
    </row>
    <row r="936" spans="1:8" hidden="1">
      <c r="A936" s="78" t="s">
        <v>2440</v>
      </c>
      <c r="B936" s="78" t="s">
        <v>2773</v>
      </c>
      <c r="C936" s="75">
        <v>5477</v>
      </c>
      <c r="D936" s="75" t="s">
        <v>2979</v>
      </c>
      <c r="E936" s="116">
        <v>0.31900000000000001</v>
      </c>
      <c r="F936" s="166" t="s">
        <v>3020</v>
      </c>
      <c r="G936" s="3" t="s">
        <v>3309</v>
      </c>
      <c r="H936" t="s">
        <v>2626</v>
      </c>
    </row>
    <row r="937" spans="1:8" hidden="1">
      <c r="A937" s="78" t="s">
        <v>2440</v>
      </c>
      <c r="B937" s="78" t="s">
        <v>2773</v>
      </c>
      <c r="C937" s="75">
        <v>3753</v>
      </c>
      <c r="D937" s="75" t="s">
        <v>657</v>
      </c>
      <c r="E937" s="116">
        <v>0.253</v>
      </c>
      <c r="F937" s="166" t="s">
        <v>3020</v>
      </c>
      <c r="G937" s="3" t="s">
        <v>3309</v>
      </c>
      <c r="H937" t="s">
        <v>2626</v>
      </c>
    </row>
    <row r="938" spans="1:8" hidden="1">
      <c r="A938" s="78" t="s">
        <v>2335</v>
      </c>
      <c r="B938" s="78" t="s">
        <v>2774</v>
      </c>
      <c r="C938" s="75">
        <v>4256</v>
      </c>
      <c r="D938" s="75" t="s">
        <v>918</v>
      </c>
      <c r="E938" s="116">
        <v>3.9E-2</v>
      </c>
      <c r="F938" s="166" t="s">
        <v>3020</v>
      </c>
      <c r="G938" s="3" t="s">
        <v>3309</v>
      </c>
      <c r="H938" t="s">
        <v>2626</v>
      </c>
    </row>
    <row r="939" spans="1:8" hidden="1">
      <c r="A939" s="78" t="s">
        <v>2335</v>
      </c>
      <c r="B939" s="78" t="s">
        <v>2774</v>
      </c>
      <c r="C939" s="75">
        <v>3548</v>
      </c>
      <c r="D939" s="75" t="s">
        <v>899</v>
      </c>
      <c r="E939" s="116">
        <v>6.7599999999999993E-2</v>
      </c>
      <c r="F939" s="166" t="s">
        <v>3020</v>
      </c>
      <c r="G939" s="3" t="s">
        <v>3309</v>
      </c>
      <c r="H939" t="s">
        <v>2626</v>
      </c>
    </row>
    <row r="940" spans="1:8" hidden="1">
      <c r="A940" s="78" t="s">
        <v>2335</v>
      </c>
      <c r="B940" s="78" t="s">
        <v>2774</v>
      </c>
      <c r="C940" s="75">
        <v>3592</v>
      </c>
      <c r="D940" s="75" t="s">
        <v>901</v>
      </c>
      <c r="E940" s="116">
        <v>0.23050000000000001</v>
      </c>
      <c r="F940" s="166" t="s">
        <v>3020</v>
      </c>
      <c r="G940" s="3" t="s">
        <v>3309</v>
      </c>
      <c r="H940" t="s">
        <v>2626</v>
      </c>
    </row>
    <row r="941" spans="1:8" hidden="1">
      <c r="A941" s="78" t="s">
        <v>2335</v>
      </c>
      <c r="B941" s="78" t="s">
        <v>2774</v>
      </c>
      <c r="C941" s="75">
        <v>4532</v>
      </c>
      <c r="D941" s="75" t="s">
        <v>925</v>
      </c>
      <c r="E941" s="116">
        <v>2.8799999999999999E-2</v>
      </c>
      <c r="F941" s="166" t="s">
        <v>3020</v>
      </c>
      <c r="G941" s="3" t="s">
        <v>3309</v>
      </c>
      <c r="H941" t="s">
        <v>2626</v>
      </c>
    </row>
    <row r="942" spans="1:8" hidden="1">
      <c r="A942" s="78" t="s">
        <v>2335</v>
      </c>
      <c r="B942" s="78" t="s">
        <v>2774</v>
      </c>
      <c r="C942" s="75">
        <v>5139</v>
      </c>
      <c r="D942" s="75" t="s">
        <v>928</v>
      </c>
      <c r="E942" s="116">
        <v>1.8599999999999998E-2</v>
      </c>
      <c r="F942" s="166" t="s">
        <v>3020</v>
      </c>
      <c r="G942" s="3" t="s">
        <v>3309</v>
      </c>
      <c r="H942" t="s">
        <v>2626</v>
      </c>
    </row>
    <row r="943" spans="1:8" hidden="1">
      <c r="A943" s="78" t="s">
        <v>2335</v>
      </c>
      <c r="B943" s="78" t="s">
        <v>2774</v>
      </c>
      <c r="C943" s="75">
        <v>5511</v>
      </c>
      <c r="D943" s="75" t="s">
        <v>2980</v>
      </c>
      <c r="E943" s="116">
        <v>0.1434</v>
      </c>
      <c r="F943" s="166" t="s">
        <v>3020</v>
      </c>
      <c r="G943" s="3" t="s">
        <v>3309</v>
      </c>
      <c r="H943" t="s">
        <v>2626</v>
      </c>
    </row>
    <row r="944" spans="1:8" hidden="1">
      <c r="A944" s="78" t="s">
        <v>2335</v>
      </c>
      <c r="B944" s="78" t="s">
        <v>2774</v>
      </c>
      <c r="C944" s="75">
        <v>3856</v>
      </c>
      <c r="D944" s="75" t="s">
        <v>910</v>
      </c>
      <c r="E944" s="116">
        <v>7.2099999999999997E-2</v>
      </c>
      <c r="F944" s="166" t="s">
        <v>3020</v>
      </c>
      <c r="G944" s="3" t="s">
        <v>3309</v>
      </c>
      <c r="H944" t="s">
        <v>2626</v>
      </c>
    </row>
    <row r="945" spans="1:8" hidden="1">
      <c r="A945" s="78" t="s">
        <v>2335</v>
      </c>
      <c r="B945" s="78" t="s">
        <v>2774</v>
      </c>
      <c r="C945" s="75">
        <v>1649</v>
      </c>
      <c r="D945" s="75" t="s">
        <v>881</v>
      </c>
      <c r="E945" s="116">
        <v>0.27250000000000002</v>
      </c>
      <c r="F945" s="166" t="s">
        <v>3020</v>
      </c>
      <c r="G945" s="3" t="s">
        <v>3309</v>
      </c>
      <c r="H945" t="s">
        <v>2626</v>
      </c>
    </row>
    <row r="946" spans="1:8" hidden="1">
      <c r="A946" s="78" t="s">
        <v>2335</v>
      </c>
      <c r="B946" s="78" t="s">
        <v>2774</v>
      </c>
      <c r="C946" s="75">
        <v>4018</v>
      </c>
      <c r="D946" s="75" t="s">
        <v>913</v>
      </c>
      <c r="E946" s="116">
        <v>0.1027</v>
      </c>
      <c r="F946" s="166" t="s">
        <v>3020</v>
      </c>
      <c r="G946" s="3" t="s">
        <v>3309</v>
      </c>
      <c r="H946" t="s">
        <v>2626</v>
      </c>
    </row>
    <row r="947" spans="1:8" hidden="1">
      <c r="A947" s="78" t="s">
        <v>2335</v>
      </c>
      <c r="B947" s="78" t="s">
        <v>2774</v>
      </c>
      <c r="C947" s="75">
        <v>1658</v>
      </c>
      <c r="D947" s="75" t="s">
        <v>882</v>
      </c>
      <c r="E947" s="116">
        <v>4.7800000000000002E-2</v>
      </c>
      <c r="F947" s="166" t="s">
        <v>3020</v>
      </c>
      <c r="G947" s="3" t="s">
        <v>3309</v>
      </c>
      <c r="H947" t="s">
        <v>2626</v>
      </c>
    </row>
    <row r="948" spans="1:8" hidden="1">
      <c r="A948" s="78" t="s">
        <v>2335</v>
      </c>
      <c r="B948" s="78" t="s">
        <v>2774</v>
      </c>
      <c r="C948" s="75">
        <v>4439</v>
      </c>
      <c r="D948" s="75" t="s">
        <v>924</v>
      </c>
      <c r="E948" s="116">
        <v>4.9000000000000002E-2</v>
      </c>
      <c r="F948" s="166" t="s">
        <v>3020</v>
      </c>
      <c r="G948" s="3" t="s">
        <v>3309</v>
      </c>
      <c r="H948" t="s">
        <v>2626</v>
      </c>
    </row>
    <row r="949" spans="1:8" hidden="1">
      <c r="A949" s="78" t="s">
        <v>2335</v>
      </c>
      <c r="B949" s="78" t="s">
        <v>2774</v>
      </c>
      <c r="C949" s="75">
        <v>4424</v>
      </c>
      <c r="D949" s="75" t="s">
        <v>923</v>
      </c>
      <c r="E949" s="116">
        <v>0.1522</v>
      </c>
      <c r="F949" s="166" t="s">
        <v>3020</v>
      </c>
      <c r="G949" s="3" t="s">
        <v>3309</v>
      </c>
      <c r="H949" t="s">
        <v>2626</v>
      </c>
    </row>
    <row r="950" spans="1:8" hidden="1">
      <c r="A950" s="78" t="s">
        <v>2335</v>
      </c>
      <c r="B950" s="78" t="s">
        <v>2774</v>
      </c>
      <c r="C950" s="75">
        <v>5512</v>
      </c>
      <c r="D950" s="75" t="s">
        <v>2981</v>
      </c>
      <c r="E950" s="116">
        <v>0.1444</v>
      </c>
      <c r="F950" s="166" t="s">
        <v>3020</v>
      </c>
      <c r="G950" s="3" t="s">
        <v>3309</v>
      </c>
      <c r="H950" t="s">
        <v>2626</v>
      </c>
    </row>
    <row r="951" spans="1:8" hidden="1">
      <c r="A951" s="78" t="s">
        <v>2335</v>
      </c>
      <c r="B951" s="78" t="s">
        <v>2774</v>
      </c>
      <c r="C951" s="75">
        <v>3855</v>
      </c>
      <c r="D951" s="75" t="s">
        <v>909</v>
      </c>
      <c r="E951" s="116">
        <v>0.27050000000000002</v>
      </c>
      <c r="F951" s="166" t="s">
        <v>3020</v>
      </c>
      <c r="G951" s="3" t="s">
        <v>3309</v>
      </c>
      <c r="H951" t="s">
        <v>2626</v>
      </c>
    </row>
    <row r="952" spans="1:8" hidden="1">
      <c r="A952" s="78" t="s">
        <v>2335</v>
      </c>
      <c r="B952" s="78" t="s">
        <v>2774</v>
      </c>
      <c r="C952" s="75">
        <v>1688</v>
      </c>
      <c r="D952" s="75" t="s">
        <v>884</v>
      </c>
      <c r="E952" s="116">
        <v>0.126</v>
      </c>
      <c r="F952" s="166" t="s">
        <v>3020</v>
      </c>
      <c r="G952" s="3" t="s">
        <v>3309</v>
      </c>
      <c r="H952" t="s">
        <v>2626</v>
      </c>
    </row>
    <row r="953" spans="1:8" hidden="1">
      <c r="A953" s="78" t="s">
        <v>2335</v>
      </c>
      <c r="B953" s="78" t="s">
        <v>2774</v>
      </c>
      <c r="C953" s="75">
        <v>1800</v>
      </c>
      <c r="D953" s="75" t="s">
        <v>886</v>
      </c>
      <c r="E953" s="116">
        <v>3.7900000000000003E-2</v>
      </c>
      <c r="F953" s="166" t="s">
        <v>3020</v>
      </c>
      <c r="G953" s="3" t="s">
        <v>3309</v>
      </c>
      <c r="H953" t="s">
        <v>2626</v>
      </c>
    </row>
    <row r="954" spans="1:8" hidden="1">
      <c r="A954" s="78" t="s">
        <v>2335</v>
      </c>
      <c r="B954" s="78" t="s">
        <v>2774</v>
      </c>
      <c r="C954" s="75">
        <v>4148</v>
      </c>
      <c r="D954" s="75" t="s">
        <v>916</v>
      </c>
      <c r="E954" s="116">
        <v>7.5200000000000003E-2</v>
      </c>
      <c r="F954" s="166" t="s">
        <v>3020</v>
      </c>
      <c r="G954" s="3" t="s">
        <v>3309</v>
      </c>
      <c r="H954" t="s">
        <v>2626</v>
      </c>
    </row>
    <row r="955" spans="1:8" hidden="1">
      <c r="A955" s="78" t="s">
        <v>2335</v>
      </c>
      <c r="B955" s="78" t="s">
        <v>2774</v>
      </c>
      <c r="C955" s="75">
        <v>1687</v>
      </c>
      <c r="D955" s="75" t="s">
        <v>883</v>
      </c>
      <c r="E955" s="116">
        <v>1.5100000000000001E-2</v>
      </c>
      <c r="F955" s="166" t="s">
        <v>3020</v>
      </c>
      <c r="G955" s="3" t="s">
        <v>3309</v>
      </c>
      <c r="H955" t="s">
        <v>2626</v>
      </c>
    </row>
    <row r="956" spans="1:8" hidden="1">
      <c r="A956" s="78" t="s">
        <v>2335</v>
      </c>
      <c r="B956" s="78" t="s">
        <v>2774</v>
      </c>
      <c r="C956" s="75">
        <v>3590</v>
      </c>
      <c r="D956" s="75" t="s">
        <v>900</v>
      </c>
      <c r="E956" s="116">
        <v>0.1981</v>
      </c>
      <c r="F956" s="166" t="s">
        <v>3020</v>
      </c>
      <c r="G956" s="3" t="s">
        <v>3309</v>
      </c>
      <c r="H956" t="s">
        <v>2626</v>
      </c>
    </row>
    <row r="957" spans="1:8" hidden="1">
      <c r="A957" s="78" t="s">
        <v>2335</v>
      </c>
      <c r="B957" s="78" t="s">
        <v>2774</v>
      </c>
      <c r="C957" s="75">
        <v>3591</v>
      </c>
      <c r="D957" s="75" t="s">
        <v>137</v>
      </c>
      <c r="E957" s="116">
        <v>6.9500000000000006E-2</v>
      </c>
      <c r="F957" s="166" t="s">
        <v>3020</v>
      </c>
      <c r="G957" s="3" t="s">
        <v>3309</v>
      </c>
      <c r="H957" t="s">
        <v>2626</v>
      </c>
    </row>
    <row r="958" spans="1:8" hidden="1">
      <c r="A958" s="78" t="s">
        <v>2335</v>
      </c>
      <c r="B958" s="78" t="s">
        <v>2774</v>
      </c>
      <c r="C958" s="75">
        <v>3675</v>
      </c>
      <c r="D958" s="75" t="s">
        <v>902</v>
      </c>
      <c r="E958" s="116">
        <v>0.29039999999999999</v>
      </c>
      <c r="F958" s="166" t="s">
        <v>3020</v>
      </c>
      <c r="G958" s="3" t="s">
        <v>3309</v>
      </c>
      <c r="H958" t="s">
        <v>2626</v>
      </c>
    </row>
    <row r="959" spans="1:8" hidden="1">
      <c r="A959" s="78" t="s">
        <v>2335</v>
      </c>
      <c r="B959" s="78" t="s">
        <v>2774</v>
      </c>
      <c r="C959" s="75">
        <v>4386</v>
      </c>
      <c r="D959" s="75" t="s">
        <v>922</v>
      </c>
      <c r="E959" s="116">
        <v>4.1300000000000003E-2</v>
      </c>
      <c r="F959" s="166" t="s">
        <v>3020</v>
      </c>
      <c r="G959" s="3" t="s">
        <v>3309</v>
      </c>
      <c r="H959" t="s">
        <v>2626</v>
      </c>
    </row>
    <row r="960" spans="1:8" hidden="1">
      <c r="A960" s="78" t="s">
        <v>2335</v>
      </c>
      <c r="B960" s="78" t="s">
        <v>2774</v>
      </c>
      <c r="C960" s="75">
        <v>1706</v>
      </c>
      <c r="D960" s="75" t="s">
        <v>885</v>
      </c>
      <c r="E960" s="116">
        <v>2.75E-2</v>
      </c>
      <c r="F960" s="166" t="s">
        <v>3020</v>
      </c>
      <c r="G960" s="3" t="s">
        <v>3309</v>
      </c>
      <c r="H960" t="s">
        <v>2626</v>
      </c>
    </row>
    <row r="961" spans="1:8" hidden="1">
      <c r="A961" s="78" t="s">
        <v>2335</v>
      </c>
      <c r="B961" s="78" t="s">
        <v>2774</v>
      </c>
      <c r="C961" s="75">
        <v>2796</v>
      </c>
      <c r="D961" s="75" t="s">
        <v>891</v>
      </c>
      <c r="E961" s="116">
        <v>0.22009999999999999</v>
      </c>
      <c r="F961" s="166" t="s">
        <v>3020</v>
      </c>
      <c r="G961" s="3" t="s">
        <v>3309</v>
      </c>
      <c r="H961" t="s">
        <v>2626</v>
      </c>
    </row>
    <row r="962" spans="1:8" hidden="1">
      <c r="A962" s="78" t="s">
        <v>2335</v>
      </c>
      <c r="B962" s="78" t="s">
        <v>2774</v>
      </c>
      <c r="C962" s="75">
        <v>3771</v>
      </c>
      <c r="D962" s="75" t="s">
        <v>908</v>
      </c>
      <c r="E962" s="116">
        <v>0.23899999999999999</v>
      </c>
      <c r="F962" s="166" t="s">
        <v>3020</v>
      </c>
      <c r="G962" s="3" t="s">
        <v>3309</v>
      </c>
      <c r="H962" t="s">
        <v>2626</v>
      </c>
    </row>
    <row r="963" spans="1:8" hidden="1">
      <c r="A963" s="78" t="s">
        <v>2335</v>
      </c>
      <c r="B963" s="78" t="s">
        <v>2774</v>
      </c>
      <c r="C963" s="75">
        <v>3922</v>
      </c>
      <c r="D963" s="75" t="s">
        <v>911</v>
      </c>
      <c r="E963" s="116">
        <v>0.29089999999999999</v>
      </c>
      <c r="F963" s="166" t="s">
        <v>3020</v>
      </c>
      <c r="G963" s="3" t="s">
        <v>3309</v>
      </c>
      <c r="H963" t="s">
        <v>2626</v>
      </c>
    </row>
    <row r="964" spans="1:8" hidden="1">
      <c r="A964" s="78" t="s">
        <v>2335</v>
      </c>
      <c r="B964" s="78" t="s">
        <v>2774</v>
      </c>
      <c r="C964" s="75">
        <v>3704</v>
      </c>
      <c r="D964" s="75" t="s">
        <v>904</v>
      </c>
      <c r="E964" s="116">
        <v>0.22939999999999999</v>
      </c>
      <c r="F964" s="166" t="s">
        <v>3020</v>
      </c>
      <c r="G964" s="3" t="s">
        <v>3309</v>
      </c>
      <c r="H964" t="s">
        <v>2626</v>
      </c>
    </row>
    <row r="965" spans="1:8" hidden="1">
      <c r="A965" s="78" t="s">
        <v>2335</v>
      </c>
      <c r="B965" s="78" t="s">
        <v>2774</v>
      </c>
      <c r="C965" s="75">
        <v>3941</v>
      </c>
      <c r="D965" s="75" t="s">
        <v>912</v>
      </c>
      <c r="E965" s="116">
        <v>5.0099999999999999E-2</v>
      </c>
      <c r="F965" s="166" t="s">
        <v>3020</v>
      </c>
      <c r="G965" s="3" t="s">
        <v>3309</v>
      </c>
      <c r="H965" t="s">
        <v>2626</v>
      </c>
    </row>
    <row r="966" spans="1:8" hidden="1">
      <c r="A966" s="78" t="s">
        <v>2335</v>
      </c>
      <c r="B966" s="78" t="s">
        <v>2774</v>
      </c>
      <c r="C966" s="75">
        <v>2308</v>
      </c>
      <c r="D966" s="75" t="s">
        <v>889</v>
      </c>
      <c r="E966" s="116">
        <v>0.10780000000000001</v>
      </c>
      <c r="F966" s="166" t="s">
        <v>3020</v>
      </c>
      <c r="G966" s="3" t="s">
        <v>3309</v>
      </c>
      <c r="H966" t="s">
        <v>2626</v>
      </c>
    </row>
    <row r="967" spans="1:8" hidden="1">
      <c r="A967" s="78" t="s">
        <v>2335</v>
      </c>
      <c r="B967" s="78" t="s">
        <v>2774</v>
      </c>
      <c r="C967" s="75">
        <v>2739</v>
      </c>
      <c r="D967" s="75" t="s">
        <v>890</v>
      </c>
      <c r="E967" s="116">
        <v>0.14249999999999999</v>
      </c>
      <c r="F967" s="166" t="s">
        <v>3020</v>
      </c>
      <c r="G967" s="3" t="s">
        <v>3309</v>
      </c>
      <c r="H967" t="s">
        <v>2626</v>
      </c>
    </row>
    <row r="968" spans="1:8" hidden="1">
      <c r="A968" s="78" t="s">
        <v>2335</v>
      </c>
      <c r="B968" s="78" t="s">
        <v>2774</v>
      </c>
      <c r="C968" s="75">
        <v>3041</v>
      </c>
      <c r="D968" s="75" t="s">
        <v>893</v>
      </c>
      <c r="E968" s="116">
        <v>0.14499999999999999</v>
      </c>
      <c r="F968" s="166" t="s">
        <v>3020</v>
      </c>
      <c r="G968" s="3" t="s">
        <v>3309</v>
      </c>
      <c r="H968" t="s">
        <v>2626</v>
      </c>
    </row>
    <row r="969" spans="1:8" hidden="1">
      <c r="A969" s="78" t="s">
        <v>2335</v>
      </c>
      <c r="B969" s="78" t="s">
        <v>2774</v>
      </c>
      <c r="C969" s="75">
        <v>3529</v>
      </c>
      <c r="D969" s="75" t="s">
        <v>898</v>
      </c>
      <c r="E969" s="116">
        <v>4.9299999999999997E-2</v>
      </c>
      <c r="F969" s="166" t="s">
        <v>3020</v>
      </c>
      <c r="G969" s="3" t="s">
        <v>3309</v>
      </c>
      <c r="H969" t="s">
        <v>2626</v>
      </c>
    </row>
    <row r="970" spans="1:8" hidden="1">
      <c r="A970" s="78" t="s">
        <v>2335</v>
      </c>
      <c r="B970" s="78" t="s">
        <v>2774</v>
      </c>
      <c r="C970" s="75">
        <v>4354</v>
      </c>
      <c r="D970" s="75" t="s">
        <v>921</v>
      </c>
      <c r="E970" s="116">
        <v>1.6500000000000001E-2</v>
      </c>
      <c r="F970" s="166" t="s">
        <v>3020</v>
      </c>
      <c r="G970" s="3" t="s">
        <v>3309</v>
      </c>
      <c r="H970" t="s">
        <v>2626</v>
      </c>
    </row>
    <row r="971" spans="1:8" hidden="1">
      <c r="A971" s="78" t="s">
        <v>2335</v>
      </c>
      <c r="B971" s="78" t="s">
        <v>2774</v>
      </c>
      <c r="C971" s="75">
        <v>4096</v>
      </c>
      <c r="D971" s="75" t="s">
        <v>914</v>
      </c>
      <c r="E971" s="116">
        <v>3.9800000000000002E-2</v>
      </c>
      <c r="F971" s="166" t="s">
        <v>3020</v>
      </c>
      <c r="G971" s="3" t="s">
        <v>3309</v>
      </c>
      <c r="H971" t="s">
        <v>2626</v>
      </c>
    </row>
    <row r="972" spans="1:8" hidden="1">
      <c r="A972" s="78" t="s">
        <v>2335</v>
      </c>
      <c r="B972" s="78" t="s">
        <v>2774</v>
      </c>
      <c r="C972" s="75">
        <v>3748</v>
      </c>
      <c r="D972" s="75" t="s">
        <v>907</v>
      </c>
      <c r="E972" s="116">
        <v>0.28260000000000002</v>
      </c>
      <c r="F972" s="166" t="s">
        <v>3020</v>
      </c>
      <c r="G972" s="3" t="s">
        <v>3309</v>
      </c>
      <c r="H972" t="s">
        <v>2626</v>
      </c>
    </row>
    <row r="973" spans="1:8" hidden="1">
      <c r="A973" s="78" t="s">
        <v>2335</v>
      </c>
      <c r="B973" s="78" t="s">
        <v>2774</v>
      </c>
      <c r="C973" s="75">
        <v>4167</v>
      </c>
      <c r="D973" s="75" t="s">
        <v>917</v>
      </c>
      <c r="E973" s="116">
        <v>1.11E-2</v>
      </c>
      <c r="F973" s="166" t="s">
        <v>3020</v>
      </c>
      <c r="G973" s="3" t="s">
        <v>3309</v>
      </c>
      <c r="H973" t="s">
        <v>2626</v>
      </c>
    </row>
    <row r="974" spans="1:8" hidden="1">
      <c r="A974" s="78" t="s">
        <v>2335</v>
      </c>
      <c r="B974" s="78" t="s">
        <v>2774</v>
      </c>
      <c r="C974" s="75">
        <v>2289</v>
      </c>
      <c r="D974" s="75" t="s">
        <v>888</v>
      </c>
      <c r="E974" s="116">
        <v>0.20580000000000001</v>
      </c>
      <c r="F974" s="166" t="s">
        <v>3020</v>
      </c>
      <c r="G974" s="3" t="s">
        <v>3309</v>
      </c>
      <c r="H974" t="s">
        <v>2626</v>
      </c>
    </row>
    <row r="975" spans="1:8" hidden="1">
      <c r="A975" s="78" t="s">
        <v>2335</v>
      </c>
      <c r="B975" s="78" t="s">
        <v>2774</v>
      </c>
      <c r="C975" s="75">
        <v>3528</v>
      </c>
      <c r="D975" s="75" t="s">
        <v>897</v>
      </c>
      <c r="E975" s="116">
        <v>0.13439999999999999</v>
      </c>
      <c r="F975" s="166" t="s">
        <v>3020</v>
      </c>
      <c r="G975" s="3" t="s">
        <v>3309</v>
      </c>
      <c r="H975" t="s">
        <v>2626</v>
      </c>
    </row>
    <row r="976" spans="1:8" hidden="1">
      <c r="A976" s="78" t="s">
        <v>2335</v>
      </c>
      <c r="B976" s="78" t="s">
        <v>2774</v>
      </c>
      <c r="C976" s="75">
        <v>3232</v>
      </c>
      <c r="D976" s="75" t="s">
        <v>894</v>
      </c>
      <c r="E976" s="116">
        <v>0.15529999999999999</v>
      </c>
      <c r="F976" s="166" t="s">
        <v>3020</v>
      </c>
      <c r="G976" s="3" t="s">
        <v>3309</v>
      </c>
      <c r="H976" t="s">
        <v>2626</v>
      </c>
    </row>
    <row r="977" spans="1:8" hidden="1">
      <c r="A977" s="78" t="s">
        <v>2335</v>
      </c>
      <c r="B977" s="78" t="s">
        <v>2774</v>
      </c>
      <c r="C977" s="75">
        <v>5057</v>
      </c>
      <c r="D977" s="75" t="s">
        <v>927</v>
      </c>
      <c r="E977" s="116">
        <v>7.2099999999999997E-2</v>
      </c>
      <c r="F977" s="166" t="s">
        <v>3020</v>
      </c>
      <c r="G977" s="3" t="s">
        <v>3309</v>
      </c>
      <c r="H977" t="s">
        <v>2626</v>
      </c>
    </row>
    <row r="978" spans="1:8" hidden="1">
      <c r="A978" s="78" t="s">
        <v>2335</v>
      </c>
      <c r="B978" s="78" t="s">
        <v>2774</v>
      </c>
      <c r="C978" s="75">
        <v>4147</v>
      </c>
      <c r="D978" s="75" t="s">
        <v>915</v>
      </c>
      <c r="E978" s="116">
        <v>6.3299999999999995E-2</v>
      </c>
      <c r="F978" s="166" t="s">
        <v>3020</v>
      </c>
      <c r="G978" s="3" t="s">
        <v>3309</v>
      </c>
      <c r="H978" t="s">
        <v>2626</v>
      </c>
    </row>
    <row r="979" spans="1:8" hidden="1">
      <c r="A979" s="78" t="s">
        <v>2335</v>
      </c>
      <c r="B979" s="78" t="s">
        <v>2774</v>
      </c>
      <c r="C979" s="75">
        <v>5053</v>
      </c>
      <c r="D979" s="75" t="s">
        <v>926</v>
      </c>
      <c r="E979" s="116">
        <v>4.5400000000000003E-2</v>
      </c>
      <c r="F979" s="166" t="s">
        <v>3020</v>
      </c>
      <c r="G979" s="3" t="s">
        <v>3309</v>
      </c>
      <c r="H979" t="s">
        <v>2626</v>
      </c>
    </row>
    <row r="980" spans="1:8" hidden="1">
      <c r="A980" s="78" t="s">
        <v>2335</v>
      </c>
      <c r="B980" s="78" t="s">
        <v>2774</v>
      </c>
      <c r="C980" s="75">
        <v>2992</v>
      </c>
      <c r="D980" s="75" t="s">
        <v>892</v>
      </c>
      <c r="E980" s="116">
        <v>0.14910000000000001</v>
      </c>
      <c r="F980" s="166" t="s">
        <v>3020</v>
      </c>
      <c r="G980" s="3" t="s">
        <v>3309</v>
      </c>
      <c r="H980" t="s">
        <v>2626</v>
      </c>
    </row>
    <row r="981" spans="1:8" hidden="1">
      <c r="A981" s="78" t="s">
        <v>2335</v>
      </c>
      <c r="B981" s="78" t="s">
        <v>2774</v>
      </c>
      <c r="C981" s="75">
        <v>3706</v>
      </c>
      <c r="D981" s="75" t="s">
        <v>905</v>
      </c>
      <c r="E981" s="116">
        <v>0.14960000000000001</v>
      </c>
      <c r="F981" s="166" t="s">
        <v>3020</v>
      </c>
      <c r="G981" s="3" t="s">
        <v>3309</v>
      </c>
      <c r="H981" t="s">
        <v>2626</v>
      </c>
    </row>
    <row r="982" spans="1:8" hidden="1">
      <c r="A982" s="78" t="s">
        <v>2335</v>
      </c>
      <c r="B982" s="78" t="s">
        <v>2774</v>
      </c>
      <c r="C982" s="75">
        <v>3703</v>
      </c>
      <c r="D982" s="75" t="s">
        <v>903</v>
      </c>
      <c r="E982" s="116">
        <v>6.08E-2</v>
      </c>
      <c r="F982" s="166" t="s">
        <v>3020</v>
      </c>
      <c r="G982" s="3" t="s">
        <v>3309</v>
      </c>
      <c r="H982" t="s">
        <v>2626</v>
      </c>
    </row>
    <row r="983" spans="1:8" hidden="1">
      <c r="A983" s="78" t="s">
        <v>2335</v>
      </c>
      <c r="B983" s="78" t="s">
        <v>2774</v>
      </c>
      <c r="C983" s="75">
        <v>3747</v>
      </c>
      <c r="D983" s="75" t="s">
        <v>906</v>
      </c>
      <c r="E983" s="116">
        <v>8.4000000000000005E-2</v>
      </c>
      <c r="F983" s="166" t="s">
        <v>3020</v>
      </c>
      <c r="G983" s="3" t="s">
        <v>3309</v>
      </c>
      <c r="H983" t="s">
        <v>2626</v>
      </c>
    </row>
    <row r="984" spans="1:8" hidden="1">
      <c r="A984" s="78" t="s">
        <v>2335</v>
      </c>
      <c r="B984" s="78" t="s">
        <v>2774</v>
      </c>
      <c r="C984" s="75">
        <v>4302</v>
      </c>
      <c r="D984" s="75" t="s">
        <v>919</v>
      </c>
      <c r="E984" s="116">
        <v>2.06E-2</v>
      </c>
      <c r="F984" s="166" t="s">
        <v>3020</v>
      </c>
      <c r="G984" s="3" t="s">
        <v>3309</v>
      </c>
      <c r="H984" t="s">
        <v>2626</v>
      </c>
    </row>
    <row r="985" spans="1:8" hidden="1">
      <c r="A985" s="78" t="s">
        <v>2335</v>
      </c>
      <c r="B985" s="78" t="s">
        <v>2774</v>
      </c>
      <c r="C985" s="75">
        <v>1975</v>
      </c>
      <c r="D985" s="75" t="s">
        <v>887</v>
      </c>
      <c r="E985" s="116">
        <v>4.4600000000000001E-2</v>
      </c>
      <c r="F985" s="166" t="s">
        <v>3020</v>
      </c>
      <c r="G985" s="3" t="s">
        <v>3309</v>
      </c>
      <c r="H985" t="s">
        <v>2626</v>
      </c>
    </row>
    <row r="986" spans="1:8" hidden="1">
      <c r="A986" s="78" t="s">
        <v>2335</v>
      </c>
      <c r="B986" s="78" t="s">
        <v>2774</v>
      </c>
      <c r="C986" s="75">
        <v>5265</v>
      </c>
      <c r="D986" s="75" t="s">
        <v>929</v>
      </c>
      <c r="E986" s="116">
        <v>1.9800000000000002E-2</v>
      </c>
      <c r="F986" s="166" t="s">
        <v>3020</v>
      </c>
      <c r="G986" s="3" t="s">
        <v>3309</v>
      </c>
      <c r="H986" t="s">
        <v>2626</v>
      </c>
    </row>
    <row r="987" spans="1:8" hidden="1">
      <c r="A987" s="78" t="s">
        <v>2335</v>
      </c>
      <c r="B987" s="78" t="s">
        <v>2774</v>
      </c>
      <c r="C987" s="75">
        <v>3490</v>
      </c>
      <c r="D987" s="75" t="s">
        <v>896</v>
      </c>
      <c r="E987" s="116">
        <v>0.1057</v>
      </c>
      <c r="F987" s="166" t="s">
        <v>3020</v>
      </c>
      <c r="G987" s="3" t="s">
        <v>3309</v>
      </c>
      <c r="H987" t="s">
        <v>2626</v>
      </c>
    </row>
    <row r="988" spans="1:8" hidden="1">
      <c r="A988" s="78" t="s">
        <v>2335</v>
      </c>
      <c r="B988" s="78" t="s">
        <v>2774</v>
      </c>
      <c r="C988" s="75">
        <v>5597</v>
      </c>
      <c r="D988" s="75" t="s">
        <v>2999</v>
      </c>
      <c r="E988" s="116">
        <v>8.6099999999999996E-2</v>
      </c>
      <c r="F988" s="166" t="s">
        <v>3020</v>
      </c>
      <c r="G988" s="3" t="s">
        <v>3309</v>
      </c>
      <c r="H988" t="s">
        <v>2626</v>
      </c>
    </row>
    <row r="989" spans="1:8" hidden="1">
      <c r="A989" s="78" t="s">
        <v>2335</v>
      </c>
      <c r="B989" s="78" t="s">
        <v>2774</v>
      </c>
      <c r="C989" s="75">
        <v>3441</v>
      </c>
      <c r="D989" s="75" t="s">
        <v>895</v>
      </c>
      <c r="E989" s="116">
        <v>0.14399999999999999</v>
      </c>
      <c r="F989" s="166" t="s">
        <v>3020</v>
      </c>
      <c r="G989" s="3" t="s">
        <v>3309</v>
      </c>
      <c r="H989" t="s">
        <v>2626</v>
      </c>
    </row>
    <row r="990" spans="1:8" hidden="1">
      <c r="A990" s="78" t="s">
        <v>2335</v>
      </c>
      <c r="B990" s="78" t="s">
        <v>2774</v>
      </c>
      <c r="C990" s="75">
        <v>5958</v>
      </c>
      <c r="D990" s="75" t="s">
        <v>3329</v>
      </c>
      <c r="E990" s="116">
        <v>5.3600000000000002E-2</v>
      </c>
      <c r="F990" s="166" t="s">
        <v>3020</v>
      </c>
      <c r="G990" s="3" t="s">
        <v>3309</v>
      </c>
      <c r="H990" t="s">
        <v>2626</v>
      </c>
    </row>
    <row r="991" spans="1:8" hidden="1">
      <c r="A991" s="78" t="s">
        <v>2335</v>
      </c>
      <c r="B991" s="78" t="s">
        <v>2774</v>
      </c>
      <c r="C991" s="75">
        <v>4336</v>
      </c>
      <c r="D991" s="75" t="s">
        <v>920</v>
      </c>
      <c r="E991" s="116">
        <v>4.3299999999999998E-2</v>
      </c>
      <c r="F991" s="166" t="s">
        <v>3020</v>
      </c>
      <c r="G991" s="3" t="s">
        <v>3309</v>
      </c>
      <c r="H991" t="s">
        <v>2626</v>
      </c>
    </row>
    <row r="992" spans="1:8" hidden="1">
      <c r="A992" s="78" t="s">
        <v>2448</v>
      </c>
      <c r="B992" s="78" t="s">
        <v>2775</v>
      </c>
      <c r="C992" s="75">
        <v>4576</v>
      </c>
      <c r="D992" s="75" t="s">
        <v>1722</v>
      </c>
      <c r="E992" s="116">
        <v>0.40010000000000001</v>
      </c>
      <c r="F992" s="166" t="s">
        <v>2626</v>
      </c>
      <c r="G992" s="3" t="s">
        <v>3309</v>
      </c>
      <c r="H992" t="s">
        <v>2626</v>
      </c>
    </row>
    <row r="993" spans="1:8" hidden="1">
      <c r="A993" s="78" t="s">
        <v>2448</v>
      </c>
      <c r="B993" s="78" t="s">
        <v>2775</v>
      </c>
      <c r="C993" s="75">
        <v>4477</v>
      </c>
      <c r="D993" s="75" t="s">
        <v>1721</v>
      </c>
      <c r="E993" s="116">
        <v>0.48420000000000002</v>
      </c>
      <c r="F993" s="166" t="s">
        <v>2626</v>
      </c>
      <c r="G993" s="3" t="s">
        <v>3309</v>
      </c>
      <c r="H993" t="s">
        <v>2626</v>
      </c>
    </row>
    <row r="994" spans="1:8" hidden="1">
      <c r="A994" s="78" t="s">
        <v>2448</v>
      </c>
      <c r="B994" s="78" t="s">
        <v>2775</v>
      </c>
      <c r="C994" s="75">
        <v>3255</v>
      </c>
      <c r="D994" s="75" t="s">
        <v>1718</v>
      </c>
      <c r="E994" s="116">
        <v>0.50119999999999998</v>
      </c>
      <c r="F994" s="166" t="s">
        <v>2626</v>
      </c>
      <c r="G994" s="3" t="s">
        <v>3309</v>
      </c>
      <c r="H994" t="s">
        <v>2625</v>
      </c>
    </row>
    <row r="995" spans="1:8" hidden="1">
      <c r="A995" s="78" t="s">
        <v>2448</v>
      </c>
      <c r="B995" s="78" t="s">
        <v>2775</v>
      </c>
      <c r="C995" s="75">
        <v>4204</v>
      </c>
      <c r="D995" s="75" t="s">
        <v>1720</v>
      </c>
      <c r="E995" s="116">
        <v>0.3926</v>
      </c>
      <c r="F995" s="166" t="s">
        <v>3020</v>
      </c>
      <c r="G995" s="3" t="s">
        <v>3309</v>
      </c>
      <c r="H995" t="s">
        <v>2626</v>
      </c>
    </row>
    <row r="996" spans="1:8" hidden="1">
      <c r="A996" s="78" t="s">
        <v>2448</v>
      </c>
      <c r="B996" s="78" t="s">
        <v>2775</v>
      </c>
      <c r="C996" s="75">
        <v>3893</v>
      </c>
      <c r="D996" s="75" t="s">
        <v>1719</v>
      </c>
      <c r="E996" s="116">
        <v>0.46800000000000003</v>
      </c>
      <c r="F996" s="166" t="s">
        <v>3020</v>
      </c>
      <c r="G996" s="3" t="s">
        <v>3309</v>
      </c>
      <c r="H996" t="s">
        <v>2626</v>
      </c>
    </row>
    <row r="997" spans="1:8" hidden="1">
      <c r="A997" s="78" t="s">
        <v>2506</v>
      </c>
      <c r="B997" s="78" t="s">
        <v>2776</v>
      </c>
      <c r="C997" s="75">
        <v>3137</v>
      </c>
      <c r="D997" s="75" t="s">
        <v>2107</v>
      </c>
      <c r="E997" s="116">
        <v>0.67179999999999995</v>
      </c>
      <c r="F997" s="166" t="s">
        <v>2625</v>
      </c>
      <c r="G997" s="3" t="s">
        <v>3309</v>
      </c>
      <c r="H997" t="s">
        <v>2625</v>
      </c>
    </row>
    <row r="998" spans="1:8" hidden="1">
      <c r="A998" s="78" t="s">
        <v>2463</v>
      </c>
      <c r="B998" s="78" t="s">
        <v>2777</v>
      </c>
      <c r="C998" s="75">
        <v>3416</v>
      </c>
      <c r="D998" s="75" t="s">
        <v>1871</v>
      </c>
      <c r="E998" s="116">
        <v>0.34620000000000001</v>
      </c>
      <c r="F998" s="166" t="s">
        <v>3020</v>
      </c>
      <c r="G998" s="3" t="s">
        <v>3309</v>
      </c>
      <c r="H998" t="s">
        <v>2626</v>
      </c>
    </row>
    <row r="999" spans="1:8" hidden="1">
      <c r="A999" s="78" t="s">
        <v>2463</v>
      </c>
      <c r="B999" s="78" t="s">
        <v>2777</v>
      </c>
      <c r="C999" s="75">
        <v>4226</v>
      </c>
      <c r="D999" s="75" t="s">
        <v>1872</v>
      </c>
      <c r="E999" s="116">
        <v>0.37690000000000001</v>
      </c>
      <c r="F999" s="166" t="s">
        <v>3020</v>
      </c>
      <c r="G999" s="3" t="s">
        <v>3309</v>
      </c>
      <c r="H999" t="s">
        <v>2626</v>
      </c>
    </row>
    <row r="1000" spans="1:8" hidden="1">
      <c r="A1000" s="78" t="s">
        <v>2232</v>
      </c>
      <c r="B1000" s="78" t="s">
        <v>2778</v>
      </c>
      <c r="C1000" s="75">
        <v>3421</v>
      </c>
      <c r="D1000" s="75" t="s">
        <v>14</v>
      </c>
      <c r="E1000" s="116">
        <v>0.66490000000000005</v>
      </c>
      <c r="F1000" s="166" t="s">
        <v>2625</v>
      </c>
      <c r="G1000" s="3" t="s">
        <v>3309</v>
      </c>
      <c r="H1000" t="s">
        <v>2625</v>
      </c>
    </row>
    <row r="1001" spans="1:8" hidden="1">
      <c r="A1001" s="78" t="s">
        <v>2232</v>
      </c>
      <c r="B1001" s="78" t="s">
        <v>2778</v>
      </c>
      <c r="C1001" s="75">
        <v>2903</v>
      </c>
      <c r="D1001" s="75" t="s">
        <v>13</v>
      </c>
      <c r="E1001" s="116">
        <v>0.79149999999999998</v>
      </c>
      <c r="F1001" s="166" t="s">
        <v>3020</v>
      </c>
      <c r="G1001" s="3" t="s">
        <v>3309</v>
      </c>
      <c r="H1001" t="s">
        <v>2625</v>
      </c>
    </row>
    <row r="1002" spans="1:8" hidden="1">
      <c r="A1002" s="78" t="s">
        <v>2232</v>
      </c>
      <c r="B1002" s="78" t="s">
        <v>2778</v>
      </c>
      <c r="C1002" s="75">
        <v>5293</v>
      </c>
      <c r="D1002" s="75" t="s">
        <v>15</v>
      </c>
      <c r="E1002" s="116">
        <v>0.71909999999999996</v>
      </c>
      <c r="F1002" s="166" t="s">
        <v>3020</v>
      </c>
      <c r="G1002" s="3" t="s">
        <v>3309</v>
      </c>
      <c r="H1002" t="s">
        <v>2625</v>
      </c>
    </row>
    <row r="1003" spans="1:8" hidden="1">
      <c r="A1003" s="78" t="s">
        <v>2266</v>
      </c>
      <c r="B1003" s="78" t="s">
        <v>2779</v>
      </c>
      <c r="C1003" s="75">
        <v>2665</v>
      </c>
      <c r="D1003" s="75" t="s">
        <v>3179</v>
      </c>
      <c r="E1003" s="116">
        <v>0.46029999999999999</v>
      </c>
      <c r="F1003" s="166" t="s">
        <v>2626</v>
      </c>
      <c r="G1003" s="3" t="s">
        <v>3309</v>
      </c>
      <c r="H1003" t="s">
        <v>2626</v>
      </c>
    </row>
    <row r="1004" spans="1:8" hidden="1">
      <c r="A1004" s="78" t="s">
        <v>2266</v>
      </c>
      <c r="B1004" s="78" t="s">
        <v>2779</v>
      </c>
      <c r="C1004" s="75">
        <v>3475</v>
      </c>
      <c r="D1004" s="75" t="s">
        <v>229</v>
      </c>
      <c r="E1004" s="116">
        <v>0.6351</v>
      </c>
      <c r="F1004" s="166" t="s">
        <v>2625</v>
      </c>
      <c r="G1004" s="3" t="s">
        <v>3309</v>
      </c>
      <c r="H1004" t="s">
        <v>2625</v>
      </c>
    </row>
    <row r="1005" spans="1:8" hidden="1">
      <c r="A1005" s="78" t="s">
        <v>2266</v>
      </c>
      <c r="B1005" s="78" t="s">
        <v>2779</v>
      </c>
      <c r="C1005" s="75">
        <v>3211</v>
      </c>
      <c r="D1005" s="75" t="s">
        <v>303</v>
      </c>
      <c r="E1005" s="116">
        <v>0.57069999999999999</v>
      </c>
      <c r="F1005" s="166" t="s">
        <v>2625</v>
      </c>
      <c r="G1005" s="3" t="s">
        <v>3309</v>
      </c>
      <c r="H1005" t="s">
        <v>2625</v>
      </c>
    </row>
    <row r="1006" spans="1:8" hidden="1">
      <c r="A1006" s="78" t="s">
        <v>2266</v>
      </c>
      <c r="B1006" s="78" t="s">
        <v>2779</v>
      </c>
      <c r="C1006" s="75">
        <v>2369</v>
      </c>
      <c r="D1006" s="75" t="s">
        <v>295</v>
      </c>
      <c r="E1006" s="116">
        <v>0.5161</v>
      </c>
      <c r="F1006" s="166" t="s">
        <v>2626</v>
      </c>
      <c r="G1006" s="3" t="s">
        <v>3309</v>
      </c>
      <c r="H1006" t="s">
        <v>2625</v>
      </c>
    </row>
    <row r="1007" spans="1:8" hidden="1">
      <c r="A1007" s="78" t="s">
        <v>2266</v>
      </c>
      <c r="B1007" s="78" t="s">
        <v>2779</v>
      </c>
      <c r="C1007" s="75">
        <v>5312</v>
      </c>
      <c r="D1007" s="75" t="s">
        <v>306</v>
      </c>
      <c r="E1007" s="116">
        <v>0.72089999999999999</v>
      </c>
      <c r="F1007" s="166" t="s">
        <v>3020</v>
      </c>
      <c r="G1007" s="3" t="s">
        <v>3309</v>
      </c>
      <c r="H1007" t="s">
        <v>2625</v>
      </c>
    </row>
    <row r="1008" spans="1:8" hidden="1">
      <c r="A1008" s="78" t="s">
        <v>2266</v>
      </c>
      <c r="B1008" s="78" t="s">
        <v>2779</v>
      </c>
      <c r="C1008" s="75">
        <v>5400</v>
      </c>
      <c r="D1008" s="75" t="s">
        <v>307</v>
      </c>
      <c r="E1008" s="116">
        <v>0.80600000000000005</v>
      </c>
      <c r="F1008" s="166" t="s">
        <v>3020</v>
      </c>
      <c r="G1008" s="3" t="s">
        <v>3309</v>
      </c>
      <c r="H1008" t="s">
        <v>2625</v>
      </c>
    </row>
    <row r="1009" spans="1:8" hidden="1">
      <c r="A1009" s="78" t="s">
        <v>2266</v>
      </c>
      <c r="B1009" s="78" t="s">
        <v>2779</v>
      </c>
      <c r="C1009" s="75">
        <v>2319</v>
      </c>
      <c r="D1009" s="75" t="s">
        <v>294</v>
      </c>
      <c r="E1009" s="116">
        <v>0.80810000000000004</v>
      </c>
      <c r="F1009" s="166" t="s">
        <v>2625</v>
      </c>
      <c r="G1009" s="3" t="s">
        <v>3309</v>
      </c>
      <c r="H1009" t="s">
        <v>2625</v>
      </c>
    </row>
    <row r="1010" spans="1:8" hidden="1">
      <c r="A1010" s="78" t="s">
        <v>2266</v>
      </c>
      <c r="B1010" s="78" t="s">
        <v>2779</v>
      </c>
      <c r="C1010" s="75">
        <v>5614</v>
      </c>
      <c r="D1010" s="75" t="s">
        <v>3055</v>
      </c>
      <c r="E1010" s="116">
        <v>0.69720000000000004</v>
      </c>
      <c r="F1010" s="166" t="s">
        <v>3020</v>
      </c>
      <c r="G1010" s="3" t="s">
        <v>3309</v>
      </c>
      <c r="H1010" t="s">
        <v>2625</v>
      </c>
    </row>
    <row r="1011" spans="1:8" hidden="1">
      <c r="A1011" s="78" t="s">
        <v>2266</v>
      </c>
      <c r="B1011" s="78" t="s">
        <v>2779</v>
      </c>
      <c r="C1011" s="75">
        <v>3151</v>
      </c>
      <c r="D1011" s="75" t="s">
        <v>302</v>
      </c>
      <c r="E1011" s="116">
        <v>0.50919999999999999</v>
      </c>
      <c r="F1011" s="166" t="s">
        <v>2626</v>
      </c>
      <c r="G1011" s="3" t="s">
        <v>3309</v>
      </c>
      <c r="H1011" t="s">
        <v>2625</v>
      </c>
    </row>
    <row r="1012" spans="1:8" hidden="1">
      <c r="A1012" s="78" t="s">
        <v>2266</v>
      </c>
      <c r="B1012" s="78" t="s">
        <v>2779</v>
      </c>
      <c r="C1012" s="75">
        <v>3658</v>
      </c>
      <c r="D1012" s="75" t="s">
        <v>304</v>
      </c>
      <c r="E1012" s="116">
        <v>0.75170000000000003</v>
      </c>
      <c r="F1012" s="166" t="s">
        <v>2625</v>
      </c>
      <c r="G1012" s="3" t="s">
        <v>3309</v>
      </c>
      <c r="H1012" t="s">
        <v>2625</v>
      </c>
    </row>
    <row r="1013" spans="1:8" hidden="1">
      <c r="A1013" s="78" t="s">
        <v>2266</v>
      </c>
      <c r="B1013" s="78" t="s">
        <v>2779</v>
      </c>
      <c r="C1013" s="75">
        <v>2831</v>
      </c>
      <c r="D1013" s="75" t="s">
        <v>299</v>
      </c>
      <c r="E1013" s="116">
        <v>0.76529999999999998</v>
      </c>
      <c r="F1013" s="166" t="s">
        <v>2625</v>
      </c>
      <c r="G1013" s="3" t="s">
        <v>3309</v>
      </c>
      <c r="H1013" t="s">
        <v>2625</v>
      </c>
    </row>
    <row r="1014" spans="1:8" hidden="1">
      <c r="A1014" s="78" t="s">
        <v>2266</v>
      </c>
      <c r="B1014" s="78" t="s">
        <v>2779</v>
      </c>
      <c r="C1014" s="75">
        <v>4574</v>
      </c>
      <c r="D1014" s="75" t="s">
        <v>305</v>
      </c>
      <c r="E1014" s="116">
        <v>0.55410000000000004</v>
      </c>
      <c r="F1014" s="166" t="s">
        <v>2625</v>
      </c>
      <c r="G1014" s="3" t="s">
        <v>3309</v>
      </c>
      <c r="H1014" t="s">
        <v>2625</v>
      </c>
    </row>
    <row r="1015" spans="1:8" hidden="1">
      <c r="A1015" s="78" t="s">
        <v>2266</v>
      </c>
      <c r="B1015" s="78" t="s">
        <v>2779</v>
      </c>
      <c r="C1015" s="75">
        <v>2914</v>
      </c>
      <c r="D1015" s="75" t="s">
        <v>300</v>
      </c>
      <c r="E1015" s="116">
        <v>0.69</v>
      </c>
      <c r="F1015" s="166" t="s">
        <v>2625</v>
      </c>
      <c r="G1015" s="3" t="s">
        <v>3309</v>
      </c>
      <c r="H1015" t="s">
        <v>2625</v>
      </c>
    </row>
    <row r="1016" spans="1:8" hidden="1">
      <c r="A1016" s="78" t="s">
        <v>2266</v>
      </c>
      <c r="B1016" s="78" t="s">
        <v>2779</v>
      </c>
      <c r="C1016" s="75">
        <v>2726</v>
      </c>
      <c r="D1016" s="75" t="s">
        <v>298</v>
      </c>
      <c r="E1016" s="116">
        <v>0.74550000000000005</v>
      </c>
      <c r="F1016" s="166" t="s">
        <v>2625</v>
      </c>
      <c r="G1016" s="3" t="s">
        <v>3309</v>
      </c>
      <c r="H1016" t="s">
        <v>2625</v>
      </c>
    </row>
    <row r="1017" spans="1:8" hidden="1">
      <c r="A1017" t="s">
        <v>2266</v>
      </c>
      <c r="B1017" t="s">
        <v>2779</v>
      </c>
      <c r="C1017" s="75">
        <v>2416</v>
      </c>
      <c r="D1017" t="s">
        <v>297</v>
      </c>
      <c r="E1017" s="116">
        <v>0.66559999999999997</v>
      </c>
      <c r="F1017" s="166" t="s">
        <v>2625</v>
      </c>
      <c r="G1017" s="3" t="s">
        <v>3309</v>
      </c>
      <c r="H1017" t="s">
        <v>2625</v>
      </c>
    </row>
    <row r="1018" spans="1:8" hidden="1">
      <c r="A1018" s="78" t="s">
        <v>2266</v>
      </c>
      <c r="B1018" s="78" t="s">
        <v>2779</v>
      </c>
      <c r="C1018" s="75">
        <v>3019</v>
      </c>
      <c r="D1018" s="75" t="s">
        <v>301</v>
      </c>
      <c r="E1018" s="116">
        <v>0.47610000000000002</v>
      </c>
      <c r="F1018" s="166" t="s">
        <v>2626</v>
      </c>
      <c r="G1018" s="3" t="s">
        <v>3309</v>
      </c>
      <c r="H1018" t="s">
        <v>2626</v>
      </c>
    </row>
    <row r="1019" spans="1:8" hidden="1">
      <c r="A1019" s="78" t="s">
        <v>2266</v>
      </c>
      <c r="B1019" s="78" t="s">
        <v>2779</v>
      </c>
      <c r="C1019" s="75">
        <v>2370</v>
      </c>
      <c r="D1019" s="75" t="s">
        <v>296</v>
      </c>
      <c r="E1019" s="116">
        <v>0.87260000000000004</v>
      </c>
      <c r="F1019" s="166" t="s">
        <v>2625</v>
      </c>
      <c r="G1019" s="3" t="s">
        <v>3309</v>
      </c>
      <c r="H1019" t="s">
        <v>2625</v>
      </c>
    </row>
    <row r="1020" spans="1:8" hidden="1">
      <c r="A1020" s="78" t="s">
        <v>2474</v>
      </c>
      <c r="B1020" s="78" t="s">
        <v>2780</v>
      </c>
      <c r="C1020" s="75">
        <v>2480</v>
      </c>
      <c r="D1020" s="75" t="s">
        <v>1918</v>
      </c>
      <c r="E1020" s="116">
        <v>0.76539999999999997</v>
      </c>
      <c r="F1020" s="166" t="s">
        <v>2625</v>
      </c>
      <c r="G1020" s="3" t="s">
        <v>3309</v>
      </c>
      <c r="H1020" t="s">
        <v>2625</v>
      </c>
    </row>
    <row r="1021" spans="1:8" hidden="1">
      <c r="A1021" s="78" t="s">
        <v>2474</v>
      </c>
      <c r="B1021" s="78" t="s">
        <v>2780</v>
      </c>
      <c r="C1021" s="75">
        <v>1922</v>
      </c>
      <c r="D1021" s="75" t="s">
        <v>1917</v>
      </c>
      <c r="E1021" s="116">
        <v>0.37119999999999997</v>
      </c>
      <c r="F1021" s="166" t="s">
        <v>3020</v>
      </c>
      <c r="G1021" s="3" t="s">
        <v>3309</v>
      </c>
      <c r="H1021" t="s">
        <v>2626</v>
      </c>
    </row>
    <row r="1022" spans="1:8" hidden="1">
      <c r="A1022" s="78" t="s">
        <v>2426</v>
      </c>
      <c r="B1022" s="78" t="s">
        <v>2781</v>
      </c>
      <c r="C1022" s="75">
        <v>4178</v>
      </c>
      <c r="D1022" s="75" t="s">
        <v>1518</v>
      </c>
      <c r="E1022" s="116">
        <v>0.44169999999999998</v>
      </c>
      <c r="F1022" s="166" t="s">
        <v>3020</v>
      </c>
      <c r="G1022" s="3" t="s">
        <v>3309</v>
      </c>
      <c r="H1022" t="s">
        <v>2626</v>
      </c>
    </row>
    <row r="1023" spans="1:8" hidden="1">
      <c r="A1023" s="78" t="s">
        <v>2426</v>
      </c>
      <c r="B1023" s="78" t="s">
        <v>2781</v>
      </c>
      <c r="C1023" s="75">
        <v>4107</v>
      </c>
      <c r="D1023" s="75" t="s">
        <v>1517</v>
      </c>
      <c r="E1023" s="116">
        <v>0.48270000000000002</v>
      </c>
      <c r="F1023" s="166" t="s">
        <v>3020</v>
      </c>
      <c r="G1023" s="3" t="s">
        <v>2626</v>
      </c>
      <c r="H1023" t="s">
        <v>2626</v>
      </c>
    </row>
    <row r="1024" spans="1:8" hidden="1">
      <c r="A1024" s="78" t="s">
        <v>2426</v>
      </c>
      <c r="B1024" s="78" t="s">
        <v>2781</v>
      </c>
      <c r="C1024" s="75">
        <v>2632</v>
      </c>
      <c r="D1024" s="75" t="s">
        <v>1516</v>
      </c>
      <c r="E1024" s="116">
        <v>0.60009999999999997</v>
      </c>
      <c r="F1024" s="166" t="s">
        <v>3020</v>
      </c>
      <c r="G1024" s="3" t="s">
        <v>3309</v>
      </c>
      <c r="H1024" t="s">
        <v>2625</v>
      </c>
    </row>
    <row r="1025" spans="1:8" hidden="1">
      <c r="A1025" s="78" t="s">
        <v>3025</v>
      </c>
      <c r="B1025" s="78" t="s">
        <v>3056</v>
      </c>
      <c r="C1025" s="75">
        <v>5609</v>
      </c>
      <c r="D1025" s="75" t="s">
        <v>3057</v>
      </c>
      <c r="E1025" s="116">
        <v>0.87570000000000003</v>
      </c>
      <c r="F1025" s="166" t="s">
        <v>2625</v>
      </c>
      <c r="G1025" s="3" t="s">
        <v>3309</v>
      </c>
      <c r="H1025" t="s">
        <v>2625</v>
      </c>
    </row>
    <row r="1026" spans="1:8" hidden="1">
      <c r="A1026" s="78" t="s">
        <v>2504</v>
      </c>
      <c r="B1026" s="78" t="s">
        <v>2782</v>
      </c>
      <c r="C1026" s="75">
        <v>5373</v>
      </c>
      <c r="D1026" s="75" t="s">
        <v>2102</v>
      </c>
      <c r="E1026" s="116">
        <v>0.43880000000000002</v>
      </c>
      <c r="F1026" s="166" t="s">
        <v>2625</v>
      </c>
      <c r="G1026" s="3" t="s">
        <v>3309</v>
      </c>
      <c r="H1026" t="s">
        <v>2625</v>
      </c>
    </row>
    <row r="1027" spans="1:8" hidden="1">
      <c r="A1027" s="78" t="s">
        <v>2362</v>
      </c>
      <c r="B1027" s="78" t="s">
        <v>2783</v>
      </c>
      <c r="C1027" s="75">
        <v>3049</v>
      </c>
      <c r="D1027" s="75" t="s">
        <v>1117</v>
      </c>
      <c r="E1027" s="116">
        <v>0.76239999999999997</v>
      </c>
      <c r="F1027" s="166" t="s">
        <v>2625</v>
      </c>
      <c r="G1027" s="3" t="s">
        <v>3309</v>
      </c>
      <c r="H1027" t="s">
        <v>2625</v>
      </c>
    </row>
    <row r="1028" spans="1:8" hidden="1">
      <c r="A1028" s="78" t="s">
        <v>2362</v>
      </c>
      <c r="B1028" s="78" t="s">
        <v>2783</v>
      </c>
      <c r="C1028" s="75">
        <v>3111</v>
      </c>
      <c r="D1028" s="75" t="s">
        <v>1118</v>
      </c>
      <c r="E1028" s="116">
        <v>0.71309999999999996</v>
      </c>
      <c r="F1028" s="166" t="s">
        <v>2625</v>
      </c>
      <c r="G1028" s="3" t="s">
        <v>3309</v>
      </c>
      <c r="H1028" t="s">
        <v>2625</v>
      </c>
    </row>
    <row r="1029" spans="1:8" hidden="1">
      <c r="A1029" s="78" t="s">
        <v>2362</v>
      </c>
      <c r="B1029" s="78" t="s">
        <v>2783</v>
      </c>
      <c r="C1029" s="75">
        <v>3643</v>
      </c>
      <c r="D1029" s="75" t="s">
        <v>1119</v>
      </c>
      <c r="E1029" s="116">
        <v>0.85429999999999995</v>
      </c>
      <c r="F1029" s="166" t="s">
        <v>2625</v>
      </c>
      <c r="G1029" s="3" t="s">
        <v>3309</v>
      </c>
      <c r="H1029" t="s">
        <v>2625</v>
      </c>
    </row>
    <row r="1030" spans="1:8" hidden="1">
      <c r="A1030" s="78" t="s">
        <v>2500</v>
      </c>
      <c r="B1030" s="78" t="s">
        <v>2784</v>
      </c>
      <c r="C1030" s="75">
        <v>3417</v>
      </c>
      <c r="D1030" s="75" t="s">
        <v>2079</v>
      </c>
      <c r="E1030" s="116">
        <v>0.42099999999999999</v>
      </c>
      <c r="F1030" s="166" t="s">
        <v>3020</v>
      </c>
      <c r="G1030" s="3" t="s">
        <v>2626</v>
      </c>
      <c r="H1030" t="s">
        <v>2626</v>
      </c>
    </row>
    <row r="1031" spans="1:8" hidden="1">
      <c r="A1031" s="78" t="s">
        <v>2500</v>
      </c>
      <c r="B1031" s="78" t="s">
        <v>2784</v>
      </c>
      <c r="C1031" s="75">
        <v>5466</v>
      </c>
      <c r="D1031" s="75" t="s">
        <v>2785</v>
      </c>
      <c r="E1031" s="116">
        <v>0</v>
      </c>
      <c r="F1031" s="166" t="s">
        <v>3020</v>
      </c>
      <c r="G1031" s="3" t="s">
        <v>3309</v>
      </c>
      <c r="H1031" t="s">
        <v>2626</v>
      </c>
    </row>
    <row r="1032" spans="1:8" hidden="1">
      <c r="A1032" s="78" t="s">
        <v>2500</v>
      </c>
      <c r="B1032" s="78" t="s">
        <v>2784</v>
      </c>
      <c r="C1032" s="75">
        <v>4324</v>
      </c>
      <c r="D1032" s="75" t="s">
        <v>2081</v>
      </c>
      <c r="E1032" s="116">
        <v>0.34439999999999998</v>
      </c>
      <c r="F1032" s="166" t="s">
        <v>3020</v>
      </c>
      <c r="G1032" s="3" t="s">
        <v>2626</v>
      </c>
      <c r="H1032" t="s">
        <v>2626</v>
      </c>
    </row>
    <row r="1033" spans="1:8" hidden="1">
      <c r="A1033" t="s">
        <v>2500</v>
      </c>
      <c r="B1033" t="s">
        <v>2784</v>
      </c>
      <c r="C1033" s="75">
        <v>1983</v>
      </c>
      <c r="D1033" t="s">
        <v>2077</v>
      </c>
      <c r="E1033" s="116">
        <v>4.36E-2</v>
      </c>
      <c r="F1033" s="166" t="s">
        <v>3020</v>
      </c>
      <c r="G1033" s="3" t="s">
        <v>3309</v>
      </c>
      <c r="H1033" t="s">
        <v>2626</v>
      </c>
    </row>
    <row r="1034" spans="1:8" hidden="1">
      <c r="A1034" s="78" t="s">
        <v>2500</v>
      </c>
      <c r="B1034" s="78" t="s">
        <v>2784</v>
      </c>
      <c r="C1034" s="75">
        <v>4201</v>
      </c>
      <c r="D1034" s="75" t="s">
        <v>2080</v>
      </c>
      <c r="E1034" s="116">
        <v>0.3291</v>
      </c>
      <c r="F1034" s="166" t="s">
        <v>3020</v>
      </c>
      <c r="G1034" s="3" t="s">
        <v>3309</v>
      </c>
      <c r="H1034" t="s">
        <v>2626</v>
      </c>
    </row>
    <row r="1035" spans="1:8" hidden="1">
      <c r="A1035" s="78" t="s">
        <v>2500</v>
      </c>
      <c r="B1035" s="78" t="s">
        <v>2784</v>
      </c>
      <c r="C1035" s="75">
        <v>2219</v>
      </c>
      <c r="D1035" s="75" t="s">
        <v>2078</v>
      </c>
      <c r="E1035" s="116">
        <v>0.41149999999999998</v>
      </c>
      <c r="F1035" s="166" t="s">
        <v>3020</v>
      </c>
      <c r="G1035" s="3" t="s">
        <v>3309</v>
      </c>
      <c r="H1035" t="s">
        <v>2626</v>
      </c>
    </row>
    <row r="1036" spans="1:8" hidden="1">
      <c r="A1036" s="78" t="s">
        <v>2500</v>
      </c>
      <c r="B1036" s="78" t="s">
        <v>2784</v>
      </c>
      <c r="C1036" s="75">
        <v>4517</v>
      </c>
      <c r="D1036" s="75" t="s">
        <v>2082</v>
      </c>
      <c r="E1036" s="116">
        <v>0.373</v>
      </c>
      <c r="F1036" s="166" t="s">
        <v>3020</v>
      </c>
      <c r="G1036" s="3" t="s">
        <v>2626</v>
      </c>
      <c r="H1036" t="s">
        <v>2626</v>
      </c>
    </row>
    <row r="1037" spans="1:8" hidden="1">
      <c r="A1037" s="78" t="s">
        <v>2523</v>
      </c>
      <c r="B1037" s="78" t="s">
        <v>2786</v>
      </c>
      <c r="C1037" s="75">
        <v>3070</v>
      </c>
      <c r="D1037" s="75" t="s">
        <v>2174</v>
      </c>
      <c r="E1037" s="116">
        <v>0.89959999999999996</v>
      </c>
      <c r="F1037" s="166" t="s">
        <v>2625</v>
      </c>
      <c r="G1037" s="3" t="s">
        <v>3309</v>
      </c>
      <c r="H1037" t="s">
        <v>2625</v>
      </c>
    </row>
    <row r="1038" spans="1:8" hidden="1">
      <c r="A1038" s="78" t="s">
        <v>2523</v>
      </c>
      <c r="B1038" s="78" t="s">
        <v>2786</v>
      </c>
      <c r="C1038" s="75">
        <v>5289</v>
      </c>
      <c r="D1038" s="75" t="s">
        <v>2175</v>
      </c>
      <c r="E1038" s="116">
        <v>0.94140000000000001</v>
      </c>
      <c r="F1038" s="166" t="s">
        <v>2625</v>
      </c>
      <c r="G1038" s="3" t="s">
        <v>3309</v>
      </c>
      <c r="H1038" t="s">
        <v>2625</v>
      </c>
    </row>
    <row r="1039" spans="1:8" hidden="1">
      <c r="A1039" s="78" t="s">
        <v>2523</v>
      </c>
      <c r="B1039" s="78" t="s">
        <v>2786</v>
      </c>
      <c r="C1039" s="75">
        <v>5443</v>
      </c>
      <c r="D1039" s="75" t="s">
        <v>2787</v>
      </c>
      <c r="E1039" s="116">
        <v>0.7944</v>
      </c>
      <c r="F1039" s="166" t="s">
        <v>3020</v>
      </c>
      <c r="G1039" s="3" t="s">
        <v>3309</v>
      </c>
      <c r="H1039" t="s">
        <v>2625</v>
      </c>
    </row>
    <row r="1040" spans="1:8" hidden="1">
      <c r="A1040" s="78" t="s">
        <v>2276</v>
      </c>
      <c r="B1040" s="78" t="s">
        <v>2788</v>
      </c>
      <c r="C1040" s="75">
        <v>2233</v>
      </c>
      <c r="D1040" s="75" t="s">
        <v>351</v>
      </c>
      <c r="E1040" s="116">
        <v>0.65800000000000003</v>
      </c>
      <c r="F1040" s="166" t="s">
        <v>3020</v>
      </c>
      <c r="G1040" s="3" t="s">
        <v>2625</v>
      </c>
      <c r="H1040" t="s">
        <v>2625</v>
      </c>
    </row>
    <row r="1041" spans="1:8" hidden="1">
      <c r="A1041" s="78" t="s">
        <v>2242</v>
      </c>
      <c r="B1041" s="78" t="s">
        <v>2789</v>
      </c>
      <c r="C1041" s="75">
        <v>2196</v>
      </c>
      <c r="D1041" s="75" t="s">
        <v>95</v>
      </c>
      <c r="E1041" s="116">
        <v>0.62280000000000002</v>
      </c>
      <c r="F1041" s="166" t="s">
        <v>2625</v>
      </c>
      <c r="G1041" s="3" t="s">
        <v>3309</v>
      </c>
      <c r="H1041" t="s">
        <v>2625</v>
      </c>
    </row>
    <row r="1042" spans="1:8" hidden="1">
      <c r="A1042" s="78" t="s">
        <v>2242</v>
      </c>
      <c r="B1042" s="78" t="s">
        <v>2789</v>
      </c>
      <c r="C1042" s="75">
        <v>2623</v>
      </c>
      <c r="D1042" s="75" t="s">
        <v>96</v>
      </c>
      <c r="E1042" s="116">
        <v>0.64170000000000005</v>
      </c>
      <c r="F1042" s="166" t="s">
        <v>2625</v>
      </c>
      <c r="G1042" s="3" t="s">
        <v>3309</v>
      </c>
      <c r="H1042" t="s">
        <v>2625</v>
      </c>
    </row>
    <row r="1043" spans="1:8" hidden="1">
      <c r="A1043" s="78" t="s">
        <v>2242</v>
      </c>
      <c r="B1043" s="78" t="s">
        <v>2789</v>
      </c>
      <c r="C1043" s="75">
        <v>5286</v>
      </c>
      <c r="D1043" s="75" t="s">
        <v>97</v>
      </c>
      <c r="E1043" s="116">
        <v>0.66379999999999995</v>
      </c>
      <c r="F1043" s="166" t="s">
        <v>2625</v>
      </c>
      <c r="G1043" s="3" t="s">
        <v>3309</v>
      </c>
      <c r="H1043" t="s">
        <v>2625</v>
      </c>
    </row>
    <row r="1044" spans="1:8" hidden="1">
      <c r="A1044" s="78" t="s">
        <v>2387</v>
      </c>
      <c r="B1044" s="78" t="s">
        <v>2790</v>
      </c>
      <c r="C1044" s="75">
        <v>5444</v>
      </c>
      <c r="D1044" s="75" t="s">
        <v>1200</v>
      </c>
      <c r="E1044" s="116">
        <v>0.66469999999999996</v>
      </c>
      <c r="F1044" s="166" t="s">
        <v>2625</v>
      </c>
      <c r="G1044" s="3" t="s">
        <v>3309</v>
      </c>
      <c r="H1044" t="s">
        <v>2625</v>
      </c>
    </row>
    <row r="1045" spans="1:8" hidden="1">
      <c r="A1045" s="78" t="s">
        <v>2387</v>
      </c>
      <c r="B1045" s="78" t="s">
        <v>2790</v>
      </c>
      <c r="C1045" s="75">
        <v>5445</v>
      </c>
      <c r="D1045" s="75" t="s">
        <v>3330</v>
      </c>
      <c r="E1045" s="116">
        <v>0.21540000000000001</v>
      </c>
      <c r="F1045" s="166" t="s">
        <v>3020</v>
      </c>
      <c r="G1045" s="3" t="s">
        <v>3309</v>
      </c>
      <c r="H1045" t="s">
        <v>2626</v>
      </c>
    </row>
    <row r="1046" spans="1:8" hidden="1">
      <c r="A1046" s="78" t="s">
        <v>2478</v>
      </c>
      <c r="B1046" s="78" t="s">
        <v>2791</v>
      </c>
      <c r="C1046" s="75">
        <v>5446</v>
      </c>
      <c r="D1046" s="75" t="s">
        <v>3058</v>
      </c>
      <c r="E1046" s="116">
        <v>0.59470000000000001</v>
      </c>
      <c r="F1046" s="166" t="s">
        <v>3020</v>
      </c>
      <c r="G1046" s="3" t="s">
        <v>3309</v>
      </c>
      <c r="H1046" t="s">
        <v>2625</v>
      </c>
    </row>
    <row r="1047" spans="1:8" hidden="1">
      <c r="A1047" s="78" t="s">
        <v>2478</v>
      </c>
      <c r="B1047" s="78" t="s">
        <v>2791</v>
      </c>
      <c r="C1047" s="75">
        <v>3311</v>
      </c>
      <c r="D1047" s="75" t="s">
        <v>1927</v>
      </c>
      <c r="E1047" s="116">
        <v>0.5766</v>
      </c>
      <c r="F1047" s="166" t="s">
        <v>2625</v>
      </c>
      <c r="G1047" s="3" t="s">
        <v>3309</v>
      </c>
      <c r="H1047" t="s">
        <v>2625</v>
      </c>
    </row>
    <row r="1048" spans="1:8" hidden="1">
      <c r="A1048" s="78" t="s">
        <v>2478</v>
      </c>
      <c r="B1048" s="78" t="s">
        <v>2791</v>
      </c>
      <c r="C1048" s="75">
        <v>2297</v>
      </c>
      <c r="D1048" s="75" t="s">
        <v>1926</v>
      </c>
      <c r="E1048" s="116">
        <v>0.57350000000000001</v>
      </c>
      <c r="F1048" s="166" t="s">
        <v>2625</v>
      </c>
      <c r="G1048" s="3" t="s">
        <v>3309</v>
      </c>
      <c r="H1048" t="s">
        <v>2625</v>
      </c>
    </row>
    <row r="1049" spans="1:8" hidden="1">
      <c r="A1049" s="78" t="s">
        <v>2478</v>
      </c>
      <c r="B1049" s="78" t="s">
        <v>2791</v>
      </c>
      <c r="C1049" s="75">
        <v>3894</v>
      </c>
      <c r="D1049" s="75" t="s">
        <v>1928</v>
      </c>
      <c r="E1049" s="116">
        <v>0.61950000000000005</v>
      </c>
      <c r="F1049" s="166" t="s">
        <v>2625</v>
      </c>
      <c r="G1049" s="3" t="s">
        <v>3309</v>
      </c>
      <c r="H1049" t="s">
        <v>2625</v>
      </c>
    </row>
    <row r="1050" spans="1:8" hidden="1">
      <c r="A1050" s="78" t="s">
        <v>2444</v>
      </c>
      <c r="B1050" s="78" t="s">
        <v>2792</v>
      </c>
      <c r="C1050" s="75">
        <v>1656</v>
      </c>
      <c r="D1050" s="75" t="s">
        <v>1669</v>
      </c>
      <c r="E1050" s="116">
        <v>0.36149999999999999</v>
      </c>
      <c r="F1050" s="166" t="s">
        <v>2626</v>
      </c>
      <c r="G1050" s="3" t="s">
        <v>3309</v>
      </c>
      <c r="H1050" t="s">
        <v>2626</v>
      </c>
    </row>
    <row r="1051" spans="1:8" hidden="1">
      <c r="A1051" s="78" t="s">
        <v>2444</v>
      </c>
      <c r="B1051" s="78" t="s">
        <v>2792</v>
      </c>
      <c r="C1051" s="75">
        <v>4454</v>
      </c>
      <c r="D1051" s="75" t="s">
        <v>1682</v>
      </c>
      <c r="E1051" s="116">
        <v>0.4415</v>
      </c>
      <c r="F1051" s="166" t="s">
        <v>2626</v>
      </c>
      <c r="G1051" s="3" t="s">
        <v>3309</v>
      </c>
      <c r="H1051" t="s">
        <v>2626</v>
      </c>
    </row>
    <row r="1052" spans="1:8" hidden="1">
      <c r="A1052" s="78" t="s">
        <v>2444</v>
      </c>
      <c r="B1052" s="78" t="s">
        <v>2792</v>
      </c>
      <c r="C1052" s="75">
        <v>3059</v>
      </c>
      <c r="D1052" s="75" t="s">
        <v>349</v>
      </c>
      <c r="E1052" s="116">
        <v>0.51949999999999996</v>
      </c>
      <c r="F1052" s="166" t="s">
        <v>2625</v>
      </c>
      <c r="G1052" s="3" t="s">
        <v>3309</v>
      </c>
      <c r="H1052" t="s">
        <v>2625</v>
      </c>
    </row>
    <row r="1053" spans="1:8" hidden="1">
      <c r="A1053" s="78" t="s">
        <v>2444</v>
      </c>
      <c r="B1053" s="78" t="s">
        <v>2792</v>
      </c>
      <c r="C1053" s="75">
        <v>4357</v>
      </c>
      <c r="D1053" s="75" t="s">
        <v>1681</v>
      </c>
      <c r="E1053" s="116">
        <v>0.48970000000000002</v>
      </c>
      <c r="F1053" s="166" t="s">
        <v>2625</v>
      </c>
      <c r="G1053" s="3" t="s">
        <v>3309</v>
      </c>
      <c r="H1053" t="s">
        <v>2625</v>
      </c>
    </row>
    <row r="1054" spans="1:8" hidden="1">
      <c r="A1054" s="78" t="s">
        <v>2444</v>
      </c>
      <c r="B1054" s="78" t="s">
        <v>2792</v>
      </c>
      <c r="C1054" s="75">
        <v>5123</v>
      </c>
      <c r="D1054" s="75" t="s">
        <v>1683</v>
      </c>
      <c r="E1054" s="116">
        <v>0.442</v>
      </c>
      <c r="F1054" s="166" t="s">
        <v>2626</v>
      </c>
      <c r="G1054" s="3" t="s">
        <v>3309</v>
      </c>
      <c r="H1054" t="s">
        <v>2626</v>
      </c>
    </row>
    <row r="1055" spans="1:8" hidden="1">
      <c r="A1055" s="78" t="s">
        <v>2444</v>
      </c>
      <c r="B1055" s="78" t="s">
        <v>2792</v>
      </c>
      <c r="C1055" s="75">
        <v>1657</v>
      </c>
      <c r="D1055" s="75" t="s">
        <v>1670</v>
      </c>
      <c r="E1055" s="116">
        <v>0.78879999999999995</v>
      </c>
      <c r="F1055" s="166" t="s">
        <v>2625</v>
      </c>
      <c r="G1055" s="3" t="s">
        <v>3309</v>
      </c>
      <c r="H1055" t="s">
        <v>2625</v>
      </c>
    </row>
    <row r="1056" spans="1:8" hidden="1">
      <c r="A1056" s="78" t="s">
        <v>2444</v>
      </c>
      <c r="B1056" s="78" t="s">
        <v>2792</v>
      </c>
      <c r="C1056" s="75">
        <v>4323</v>
      </c>
      <c r="D1056" s="75" t="s">
        <v>1680</v>
      </c>
      <c r="E1056" s="116">
        <v>0.52980000000000005</v>
      </c>
      <c r="F1056" s="166" t="s">
        <v>2625</v>
      </c>
      <c r="G1056" s="3" t="s">
        <v>3309</v>
      </c>
      <c r="H1056" t="s">
        <v>2625</v>
      </c>
    </row>
    <row r="1057" spans="1:8" hidden="1">
      <c r="A1057" s="78" t="s">
        <v>2444</v>
      </c>
      <c r="B1057" s="78" t="s">
        <v>2792</v>
      </c>
      <c r="C1057" s="75">
        <v>1927</v>
      </c>
      <c r="D1057" s="75" t="s">
        <v>34</v>
      </c>
      <c r="E1057" s="116">
        <v>0.56640000000000001</v>
      </c>
      <c r="F1057" s="166" t="s">
        <v>2625</v>
      </c>
      <c r="G1057" s="3" t="s">
        <v>3309</v>
      </c>
      <c r="H1057" t="s">
        <v>2625</v>
      </c>
    </row>
    <row r="1058" spans="1:8" hidden="1">
      <c r="A1058" s="78" t="s">
        <v>2444</v>
      </c>
      <c r="B1058" s="78" t="s">
        <v>2792</v>
      </c>
      <c r="C1058" s="75">
        <v>3964</v>
      </c>
      <c r="D1058" s="75" t="s">
        <v>1678</v>
      </c>
      <c r="E1058" s="116">
        <v>0.65239999999999998</v>
      </c>
      <c r="F1058" s="166" t="s">
        <v>2625</v>
      </c>
      <c r="G1058" s="3" t="s">
        <v>3309</v>
      </c>
      <c r="H1058" t="s">
        <v>2625</v>
      </c>
    </row>
    <row r="1059" spans="1:8" hidden="1">
      <c r="A1059" s="78" t="s">
        <v>2444</v>
      </c>
      <c r="B1059" s="78" t="s">
        <v>2792</v>
      </c>
      <c r="C1059" s="75">
        <v>4150</v>
      </c>
      <c r="D1059" s="75" t="s">
        <v>1679</v>
      </c>
      <c r="E1059" s="116">
        <v>0.57750000000000001</v>
      </c>
      <c r="F1059" s="166" t="s">
        <v>2625</v>
      </c>
      <c r="G1059" s="3" t="s">
        <v>3309</v>
      </c>
      <c r="H1059" t="s">
        <v>2625</v>
      </c>
    </row>
    <row r="1060" spans="1:8" hidden="1">
      <c r="A1060" s="78" t="s">
        <v>2444</v>
      </c>
      <c r="B1060" s="78" t="s">
        <v>2792</v>
      </c>
      <c r="C1060" s="75">
        <v>1862</v>
      </c>
      <c r="D1060" s="75" t="s">
        <v>1672</v>
      </c>
      <c r="E1060" s="116">
        <v>0.23219999999999999</v>
      </c>
      <c r="F1060" s="166" t="s">
        <v>2626</v>
      </c>
      <c r="G1060" s="3" t="s">
        <v>3309</v>
      </c>
      <c r="H1060" t="s">
        <v>2626</v>
      </c>
    </row>
    <row r="1061" spans="1:8" hidden="1">
      <c r="A1061" s="78" t="s">
        <v>2444</v>
      </c>
      <c r="B1061" s="78" t="s">
        <v>2792</v>
      </c>
      <c r="C1061" s="75">
        <v>5478</v>
      </c>
      <c r="D1061" s="75" t="s">
        <v>2596</v>
      </c>
      <c r="E1061" s="116">
        <v>0.41930000000000001</v>
      </c>
      <c r="F1061" s="166" t="s">
        <v>2626</v>
      </c>
      <c r="G1061" s="3" t="s">
        <v>3309</v>
      </c>
      <c r="H1061" t="s">
        <v>2626</v>
      </c>
    </row>
    <row r="1062" spans="1:8" hidden="1">
      <c r="A1062" s="78" t="s">
        <v>2444</v>
      </c>
      <c r="B1062" s="78" t="s">
        <v>2792</v>
      </c>
      <c r="C1062" s="75">
        <v>3355</v>
      </c>
      <c r="D1062" s="75" t="s">
        <v>1675</v>
      </c>
      <c r="E1062" s="116">
        <v>0.58460000000000001</v>
      </c>
      <c r="F1062" s="166" t="s">
        <v>2625</v>
      </c>
      <c r="G1062" s="3" t="s">
        <v>3309</v>
      </c>
      <c r="H1062" t="s">
        <v>2625</v>
      </c>
    </row>
    <row r="1063" spans="1:8" hidden="1">
      <c r="A1063" s="78" t="s">
        <v>2444</v>
      </c>
      <c r="B1063" s="78" t="s">
        <v>2792</v>
      </c>
      <c r="C1063" s="75">
        <v>5402</v>
      </c>
      <c r="D1063" s="75" t="s">
        <v>1686</v>
      </c>
      <c r="E1063" s="116">
        <v>0.63529999999999998</v>
      </c>
      <c r="F1063" s="166" t="s">
        <v>3020</v>
      </c>
      <c r="G1063" s="3" t="s">
        <v>3309</v>
      </c>
      <c r="H1063" t="s">
        <v>2625</v>
      </c>
    </row>
    <row r="1064" spans="1:8" hidden="1">
      <c r="A1064" s="78" t="s">
        <v>2444</v>
      </c>
      <c r="B1064" s="78" t="s">
        <v>2792</v>
      </c>
      <c r="C1064" s="75">
        <v>5731</v>
      </c>
      <c r="D1064" s="75" t="s">
        <v>3180</v>
      </c>
      <c r="E1064" s="116">
        <v>0.2427</v>
      </c>
      <c r="F1064" s="166" t="s">
        <v>3020</v>
      </c>
      <c r="G1064" s="3" t="s">
        <v>3309</v>
      </c>
      <c r="H1064" t="s">
        <v>2626</v>
      </c>
    </row>
    <row r="1065" spans="1:8" hidden="1">
      <c r="A1065" s="78" t="s">
        <v>2444</v>
      </c>
      <c r="B1065" s="78" t="s">
        <v>2792</v>
      </c>
      <c r="C1065" s="75">
        <v>5213</v>
      </c>
      <c r="D1065" s="75" t="s">
        <v>1684</v>
      </c>
      <c r="E1065" s="116">
        <v>0.56389999999999996</v>
      </c>
      <c r="F1065" s="166" t="s">
        <v>2625</v>
      </c>
      <c r="G1065" s="3" t="s">
        <v>3309</v>
      </c>
      <c r="H1065" t="s">
        <v>2625</v>
      </c>
    </row>
    <row r="1066" spans="1:8" hidden="1">
      <c r="A1066" s="78" t="s">
        <v>2444</v>
      </c>
      <c r="B1066" s="78" t="s">
        <v>2792</v>
      </c>
      <c r="C1066" s="75">
        <v>1910</v>
      </c>
      <c r="D1066" s="75" t="s">
        <v>1673</v>
      </c>
      <c r="E1066" s="116">
        <v>0.40720000000000001</v>
      </c>
      <c r="F1066" s="166" t="s">
        <v>3020</v>
      </c>
      <c r="G1066" s="3" t="s">
        <v>3309</v>
      </c>
      <c r="H1066" t="s">
        <v>2626</v>
      </c>
    </row>
    <row r="1067" spans="1:8" hidden="1">
      <c r="A1067" s="78" t="s">
        <v>2444</v>
      </c>
      <c r="B1067" s="78" t="s">
        <v>2792</v>
      </c>
      <c r="C1067" s="75">
        <v>3651</v>
      </c>
      <c r="D1067" s="75" t="s">
        <v>1677</v>
      </c>
      <c r="E1067" s="116">
        <v>0.48430000000000001</v>
      </c>
      <c r="F1067" s="166" t="s">
        <v>2626</v>
      </c>
      <c r="G1067" s="3" t="s">
        <v>3309</v>
      </c>
      <c r="H1067" t="s">
        <v>2626</v>
      </c>
    </row>
    <row r="1068" spans="1:8" hidden="1">
      <c r="A1068" s="78" t="s">
        <v>2444</v>
      </c>
      <c r="B1068" s="78" t="s">
        <v>2792</v>
      </c>
      <c r="C1068" s="75">
        <v>5350</v>
      </c>
      <c r="D1068" s="75" t="s">
        <v>1685</v>
      </c>
      <c r="E1068" s="116">
        <v>0.63849999999999996</v>
      </c>
      <c r="F1068" s="166" t="s">
        <v>2625</v>
      </c>
      <c r="G1068" s="3" t="s">
        <v>3309</v>
      </c>
      <c r="H1068" t="s">
        <v>2625</v>
      </c>
    </row>
    <row r="1069" spans="1:8" hidden="1">
      <c r="A1069" s="78" t="s">
        <v>2444</v>
      </c>
      <c r="B1069" s="78" t="s">
        <v>2792</v>
      </c>
      <c r="C1069" s="75">
        <v>1744</v>
      </c>
      <c r="D1069" s="75" t="s">
        <v>1671</v>
      </c>
      <c r="E1069" s="116">
        <v>0.44829999999999998</v>
      </c>
      <c r="F1069" s="166" t="s">
        <v>3020</v>
      </c>
      <c r="G1069" s="3" t="s">
        <v>3309</v>
      </c>
      <c r="H1069" t="s">
        <v>2626</v>
      </c>
    </row>
    <row r="1070" spans="1:8" hidden="1">
      <c r="A1070" s="78" t="s">
        <v>2444</v>
      </c>
      <c r="B1070" s="78" t="s">
        <v>2792</v>
      </c>
      <c r="C1070" s="75">
        <v>3187</v>
      </c>
      <c r="D1070" s="75" t="s">
        <v>1674</v>
      </c>
      <c r="E1070" s="116">
        <v>0.52110000000000001</v>
      </c>
      <c r="F1070" s="166" t="s">
        <v>2625</v>
      </c>
      <c r="G1070" s="3" t="s">
        <v>3309</v>
      </c>
      <c r="H1070" t="s">
        <v>2625</v>
      </c>
    </row>
    <row r="1071" spans="1:8" hidden="1">
      <c r="A1071" s="78" t="s">
        <v>2444</v>
      </c>
      <c r="B1071" s="78" t="s">
        <v>2792</v>
      </c>
      <c r="C1071" s="75">
        <v>3537</v>
      </c>
      <c r="D1071" s="75" t="s">
        <v>1676</v>
      </c>
      <c r="E1071" s="116">
        <v>0.35560000000000003</v>
      </c>
      <c r="F1071" s="166" t="s">
        <v>2626</v>
      </c>
      <c r="G1071" s="3" t="s">
        <v>3309</v>
      </c>
      <c r="H1071" t="s">
        <v>2626</v>
      </c>
    </row>
    <row r="1072" spans="1:8" hidden="1">
      <c r="A1072" s="78" t="s">
        <v>2444</v>
      </c>
      <c r="B1072" s="78" t="s">
        <v>2792</v>
      </c>
      <c r="C1072" s="75">
        <v>2813</v>
      </c>
      <c r="D1072" s="75" t="s">
        <v>654</v>
      </c>
      <c r="E1072" s="116">
        <v>0.64939999999999998</v>
      </c>
      <c r="F1072" s="166" t="s">
        <v>2625</v>
      </c>
      <c r="G1072" s="3" t="s">
        <v>3309</v>
      </c>
      <c r="H1072" t="s">
        <v>2625</v>
      </c>
    </row>
    <row r="1073" spans="1:8" hidden="1">
      <c r="A1073" s="78" t="s">
        <v>2301</v>
      </c>
      <c r="B1073" s="78" t="s">
        <v>2793</v>
      </c>
      <c r="C1073" s="75">
        <v>2835</v>
      </c>
      <c r="D1073" s="75" t="s">
        <v>483</v>
      </c>
      <c r="E1073" s="116">
        <v>0.57809999999999995</v>
      </c>
      <c r="F1073" s="166" t="s">
        <v>2625</v>
      </c>
      <c r="G1073" s="3" t="s">
        <v>2625</v>
      </c>
      <c r="H1073" t="s">
        <v>2625</v>
      </c>
    </row>
    <row r="1074" spans="1:8" hidden="1">
      <c r="A1074" s="78" t="s">
        <v>2458</v>
      </c>
      <c r="B1074" s="78" t="s">
        <v>2794</v>
      </c>
      <c r="C1074" s="75">
        <v>3693</v>
      </c>
      <c r="D1074" s="75" t="s">
        <v>1817</v>
      </c>
      <c r="E1074" s="116">
        <v>0.31390000000000001</v>
      </c>
      <c r="F1074" s="166" t="s">
        <v>3020</v>
      </c>
      <c r="G1074" s="3" t="s">
        <v>3309</v>
      </c>
      <c r="H1074" t="s">
        <v>2626</v>
      </c>
    </row>
    <row r="1075" spans="1:8" hidden="1">
      <c r="A1075" s="78" t="s">
        <v>2458</v>
      </c>
      <c r="B1075" s="78" t="s">
        <v>2794</v>
      </c>
      <c r="C1075" s="75">
        <v>3562</v>
      </c>
      <c r="D1075" s="75" t="s">
        <v>1816</v>
      </c>
      <c r="E1075" s="116">
        <v>0.25559999999999999</v>
      </c>
      <c r="F1075" s="166" t="s">
        <v>3020</v>
      </c>
      <c r="G1075" s="3" t="s">
        <v>3309</v>
      </c>
      <c r="H1075" t="s">
        <v>2626</v>
      </c>
    </row>
    <row r="1076" spans="1:8" hidden="1">
      <c r="A1076" s="78" t="s">
        <v>2458</v>
      </c>
      <c r="B1076" s="78" t="s">
        <v>2794</v>
      </c>
      <c r="C1076" s="75">
        <v>5572</v>
      </c>
      <c r="D1076" s="75" t="s">
        <v>3059</v>
      </c>
      <c r="E1076" s="116">
        <v>0.50629999999999997</v>
      </c>
      <c r="F1076" s="166" t="s">
        <v>2626</v>
      </c>
      <c r="G1076" s="3" t="s">
        <v>3309</v>
      </c>
      <c r="H1076" t="s">
        <v>2625</v>
      </c>
    </row>
    <row r="1077" spans="1:8" hidden="1">
      <c r="A1077" s="78" t="s">
        <v>2458</v>
      </c>
      <c r="B1077" s="78" t="s">
        <v>2794</v>
      </c>
      <c r="C1077" s="75">
        <v>3414</v>
      </c>
      <c r="D1077" s="75" t="s">
        <v>1195</v>
      </c>
      <c r="E1077" s="116">
        <v>0.41660000000000003</v>
      </c>
      <c r="F1077" s="166" t="s">
        <v>2626</v>
      </c>
      <c r="G1077" s="3" t="s">
        <v>3309</v>
      </c>
      <c r="H1077" t="s">
        <v>2626</v>
      </c>
    </row>
    <row r="1078" spans="1:8" hidden="1">
      <c r="A1078" s="78" t="s">
        <v>2458</v>
      </c>
      <c r="B1078" s="78" t="s">
        <v>2794</v>
      </c>
      <c r="C1078" s="75">
        <v>3759</v>
      </c>
      <c r="D1078" s="75" t="s">
        <v>1818</v>
      </c>
      <c r="E1078" s="116">
        <v>0.37680000000000002</v>
      </c>
      <c r="F1078" s="166" t="s">
        <v>2626</v>
      </c>
      <c r="G1078" s="3" t="s">
        <v>3309</v>
      </c>
      <c r="H1078" t="s">
        <v>2626</v>
      </c>
    </row>
    <row r="1079" spans="1:8" hidden="1">
      <c r="A1079" s="78" t="s">
        <v>2458</v>
      </c>
      <c r="B1079" s="78" t="s">
        <v>2794</v>
      </c>
      <c r="C1079" s="75">
        <v>5571</v>
      </c>
      <c r="D1079" s="75" t="s">
        <v>763</v>
      </c>
      <c r="E1079" s="116">
        <v>0.25530000000000003</v>
      </c>
      <c r="F1079" s="166" t="s">
        <v>3020</v>
      </c>
      <c r="G1079" s="3" t="s">
        <v>3309</v>
      </c>
      <c r="H1079" t="s">
        <v>2626</v>
      </c>
    </row>
    <row r="1080" spans="1:8" hidden="1">
      <c r="A1080" s="78" t="s">
        <v>2458</v>
      </c>
      <c r="B1080" s="78" t="s">
        <v>2794</v>
      </c>
      <c r="C1080" s="75">
        <v>1858</v>
      </c>
      <c r="D1080" s="75" t="s">
        <v>3331</v>
      </c>
      <c r="E1080" s="116">
        <v>0.31130000000000002</v>
      </c>
      <c r="F1080" s="166" t="s">
        <v>3020</v>
      </c>
      <c r="G1080" s="3" t="s">
        <v>3309</v>
      </c>
      <c r="H1080" t="s">
        <v>2626</v>
      </c>
    </row>
    <row r="1081" spans="1:8" hidden="1">
      <c r="A1081" s="78" t="s">
        <v>2458</v>
      </c>
      <c r="B1081" s="78" t="s">
        <v>2794</v>
      </c>
      <c r="C1081" s="75">
        <v>5401</v>
      </c>
      <c r="D1081" s="75" t="s">
        <v>1823</v>
      </c>
      <c r="E1081" s="116">
        <v>3.6999999999999998E-2</v>
      </c>
      <c r="F1081" s="166" t="s">
        <v>3020</v>
      </c>
      <c r="G1081" s="3" t="s">
        <v>3309</v>
      </c>
      <c r="H1081" t="s">
        <v>2626</v>
      </c>
    </row>
    <row r="1082" spans="1:8" hidden="1">
      <c r="A1082" s="78" t="s">
        <v>2458</v>
      </c>
      <c r="B1082" s="78" t="s">
        <v>2794</v>
      </c>
      <c r="C1082" s="75">
        <v>2402</v>
      </c>
      <c r="D1082" s="75" t="s">
        <v>1814</v>
      </c>
      <c r="E1082" s="116">
        <v>0.24759999999999999</v>
      </c>
      <c r="F1082" s="166" t="s">
        <v>3020</v>
      </c>
      <c r="G1082" s="3" t="s">
        <v>3309</v>
      </c>
      <c r="H1082" t="s">
        <v>2626</v>
      </c>
    </row>
    <row r="1083" spans="1:8" hidden="1">
      <c r="A1083" s="78" t="s">
        <v>2458</v>
      </c>
      <c r="B1083" s="78" t="s">
        <v>2794</v>
      </c>
      <c r="C1083" s="75">
        <v>4400</v>
      </c>
      <c r="D1083" s="75" t="s">
        <v>1820</v>
      </c>
      <c r="E1083" s="116">
        <v>0.23699999999999999</v>
      </c>
      <c r="F1083" s="166" t="s">
        <v>3020</v>
      </c>
      <c r="G1083" s="3" t="s">
        <v>3309</v>
      </c>
      <c r="H1083" t="s">
        <v>2626</v>
      </c>
    </row>
    <row r="1084" spans="1:8" hidden="1">
      <c r="A1084" s="78" t="s">
        <v>2458</v>
      </c>
      <c r="B1084" s="78" t="s">
        <v>2794</v>
      </c>
      <c r="C1084" s="75">
        <v>4133</v>
      </c>
      <c r="D1084" s="75" t="s">
        <v>437</v>
      </c>
      <c r="E1084" s="116">
        <v>0.20119999999999999</v>
      </c>
      <c r="F1084" s="166" t="s">
        <v>3020</v>
      </c>
      <c r="G1084" s="3" t="s">
        <v>3309</v>
      </c>
      <c r="H1084" t="s">
        <v>2626</v>
      </c>
    </row>
    <row r="1085" spans="1:8" hidden="1">
      <c r="A1085" s="78" t="s">
        <v>2458</v>
      </c>
      <c r="B1085" s="78" t="s">
        <v>2794</v>
      </c>
      <c r="C1085" s="75">
        <v>3191</v>
      </c>
      <c r="D1085" s="75" t="s">
        <v>1815</v>
      </c>
      <c r="E1085" s="116">
        <v>0.36399999999999999</v>
      </c>
      <c r="F1085" s="166" t="s">
        <v>3020</v>
      </c>
      <c r="G1085" s="3" t="s">
        <v>3309</v>
      </c>
      <c r="H1085" t="s">
        <v>2626</v>
      </c>
    </row>
    <row r="1086" spans="1:8" hidden="1">
      <c r="A1086" s="78" t="s">
        <v>2458</v>
      </c>
      <c r="B1086" s="78" t="s">
        <v>2794</v>
      </c>
      <c r="C1086" s="75">
        <v>4491</v>
      </c>
      <c r="D1086" s="75" t="s">
        <v>1821</v>
      </c>
      <c r="E1086" s="116">
        <v>0.28510000000000002</v>
      </c>
      <c r="F1086" s="166" t="s">
        <v>3020</v>
      </c>
      <c r="G1086" s="3" t="s">
        <v>3309</v>
      </c>
      <c r="H1086" t="s">
        <v>2626</v>
      </c>
    </row>
    <row r="1087" spans="1:8" hidden="1">
      <c r="A1087" s="78" t="s">
        <v>2458</v>
      </c>
      <c r="B1087" s="78" t="s">
        <v>2794</v>
      </c>
      <c r="C1087" s="75">
        <v>3851</v>
      </c>
      <c r="D1087" s="75" t="s">
        <v>961</v>
      </c>
      <c r="E1087" s="116">
        <v>0.2797</v>
      </c>
      <c r="F1087" s="166" t="s">
        <v>3020</v>
      </c>
      <c r="G1087" s="3" t="s">
        <v>3309</v>
      </c>
      <c r="H1087" t="s">
        <v>2626</v>
      </c>
    </row>
    <row r="1088" spans="1:8" hidden="1">
      <c r="A1088" s="78" t="s">
        <v>2458</v>
      </c>
      <c r="B1088" s="78" t="s">
        <v>2794</v>
      </c>
      <c r="C1088" s="75">
        <v>5094</v>
      </c>
      <c r="D1088" s="75" t="s">
        <v>1822</v>
      </c>
      <c r="E1088" s="116">
        <v>0.19489999999999999</v>
      </c>
      <c r="F1088" s="166" t="s">
        <v>3020</v>
      </c>
      <c r="G1088" s="3" t="s">
        <v>3309</v>
      </c>
      <c r="H1088" t="s">
        <v>2626</v>
      </c>
    </row>
    <row r="1089" spans="1:8" hidden="1">
      <c r="A1089" s="78" t="s">
        <v>2458</v>
      </c>
      <c r="B1089" s="78" t="s">
        <v>2794</v>
      </c>
      <c r="C1089" s="75">
        <v>4134</v>
      </c>
      <c r="D1089" s="75" t="s">
        <v>1819</v>
      </c>
      <c r="E1089" s="116">
        <v>0.61319999999999997</v>
      </c>
      <c r="F1089" s="166" t="s">
        <v>2625</v>
      </c>
      <c r="G1089" s="3" t="s">
        <v>3309</v>
      </c>
      <c r="H1089" t="s">
        <v>2625</v>
      </c>
    </row>
    <row r="1090" spans="1:8" hidden="1">
      <c r="A1090" s="78" t="s">
        <v>2458</v>
      </c>
      <c r="B1090" s="78" t="s">
        <v>2794</v>
      </c>
      <c r="C1090" s="75">
        <v>5658</v>
      </c>
      <c r="D1090" s="75" t="s">
        <v>1605</v>
      </c>
      <c r="E1090" s="116">
        <v>0.12230000000000001</v>
      </c>
      <c r="F1090" s="166" t="s">
        <v>3020</v>
      </c>
      <c r="G1090" s="3" t="s">
        <v>3309</v>
      </c>
      <c r="H1090" t="s">
        <v>2626</v>
      </c>
    </row>
    <row r="1091" spans="1:8" hidden="1">
      <c r="A1091" s="78" t="s">
        <v>2457</v>
      </c>
      <c r="B1091" s="78" t="s">
        <v>2795</v>
      </c>
      <c r="C1091" s="75">
        <v>4483</v>
      </c>
      <c r="D1091" s="75" t="s">
        <v>3332</v>
      </c>
      <c r="E1091" s="116">
        <v>0.4425</v>
      </c>
      <c r="F1091" s="166" t="s">
        <v>3020</v>
      </c>
      <c r="G1091" s="3" t="s">
        <v>2625</v>
      </c>
      <c r="H1091" t="s">
        <v>2625</v>
      </c>
    </row>
    <row r="1092" spans="1:8" hidden="1">
      <c r="A1092" s="78" t="s">
        <v>2457</v>
      </c>
      <c r="B1092" s="78" t="s">
        <v>2795</v>
      </c>
      <c r="C1092" s="75">
        <v>2890</v>
      </c>
      <c r="D1092" s="75" t="s">
        <v>1808</v>
      </c>
      <c r="E1092" s="116">
        <v>0.34920000000000001</v>
      </c>
      <c r="F1092" s="166" t="s">
        <v>3020</v>
      </c>
      <c r="G1092" s="3" t="s">
        <v>3309</v>
      </c>
      <c r="H1092" t="s">
        <v>2626</v>
      </c>
    </row>
    <row r="1093" spans="1:8" hidden="1">
      <c r="A1093" s="78" t="s">
        <v>2457</v>
      </c>
      <c r="B1093" s="78" t="s">
        <v>2795</v>
      </c>
      <c r="C1093" s="75">
        <v>3965</v>
      </c>
      <c r="D1093" s="75" t="s">
        <v>1809</v>
      </c>
      <c r="E1093" s="116">
        <v>0.40279999999999999</v>
      </c>
      <c r="F1093" s="166" t="s">
        <v>3020</v>
      </c>
      <c r="G1093" s="3" t="s">
        <v>3309</v>
      </c>
      <c r="H1093" t="s">
        <v>2626</v>
      </c>
    </row>
    <row r="1094" spans="1:8" hidden="1">
      <c r="A1094" s="78" t="s">
        <v>2457</v>
      </c>
      <c r="B1094" s="78" t="s">
        <v>2795</v>
      </c>
      <c r="C1094" s="75">
        <v>4577</v>
      </c>
      <c r="D1094" s="75" t="s">
        <v>3333</v>
      </c>
      <c r="E1094" s="116">
        <v>0.30349999999999999</v>
      </c>
      <c r="F1094" s="166" t="s">
        <v>3020</v>
      </c>
      <c r="G1094" s="3" t="s">
        <v>3309</v>
      </c>
      <c r="H1094" t="s">
        <v>2626</v>
      </c>
    </row>
    <row r="1095" spans="1:8" hidden="1">
      <c r="A1095" s="78" t="s">
        <v>2322</v>
      </c>
      <c r="B1095" s="78" t="s">
        <v>2796</v>
      </c>
      <c r="C1095" s="75">
        <v>3162</v>
      </c>
      <c r="D1095" s="75" t="s">
        <v>695</v>
      </c>
      <c r="E1095" s="116">
        <v>1.7899999999999999E-2</v>
      </c>
      <c r="F1095" s="166" t="s">
        <v>3020</v>
      </c>
      <c r="G1095" s="3" t="s">
        <v>3309</v>
      </c>
      <c r="H1095" t="s">
        <v>2626</v>
      </c>
    </row>
    <row r="1096" spans="1:8" hidden="1">
      <c r="A1096" s="78" t="s">
        <v>2322</v>
      </c>
      <c r="B1096" s="78" t="s">
        <v>2796</v>
      </c>
      <c r="C1096" s="75">
        <v>3219</v>
      </c>
      <c r="D1096" s="75" t="s">
        <v>696</v>
      </c>
      <c r="E1096" s="116">
        <v>4.6800000000000001E-2</v>
      </c>
      <c r="F1096" s="166" t="s">
        <v>3020</v>
      </c>
      <c r="G1096" s="3" t="s">
        <v>3309</v>
      </c>
      <c r="H1096" t="s">
        <v>2626</v>
      </c>
    </row>
    <row r="1097" spans="1:8" hidden="1">
      <c r="A1097" s="78" t="s">
        <v>2322</v>
      </c>
      <c r="B1097" s="78" t="s">
        <v>2796</v>
      </c>
      <c r="C1097" s="75">
        <v>2981</v>
      </c>
      <c r="D1097" s="75" t="s">
        <v>693</v>
      </c>
      <c r="E1097" s="116">
        <v>2.2800000000000001E-2</v>
      </c>
      <c r="F1097" s="166" t="s">
        <v>3020</v>
      </c>
      <c r="G1097" s="3" t="s">
        <v>3309</v>
      </c>
      <c r="H1097" t="s">
        <v>2626</v>
      </c>
    </row>
    <row r="1098" spans="1:8" hidden="1">
      <c r="A1098" s="78" t="s">
        <v>2322</v>
      </c>
      <c r="B1098" s="78" t="s">
        <v>2796</v>
      </c>
      <c r="C1098" s="75">
        <v>3029</v>
      </c>
      <c r="D1098" s="75" t="s">
        <v>694</v>
      </c>
      <c r="E1098" s="116">
        <v>5.3499999999999999E-2</v>
      </c>
      <c r="F1098" s="166" t="s">
        <v>3020</v>
      </c>
      <c r="G1098" s="3" t="s">
        <v>3309</v>
      </c>
      <c r="H1098" t="s">
        <v>2626</v>
      </c>
    </row>
    <row r="1099" spans="1:8" hidden="1">
      <c r="A1099" s="78" t="s">
        <v>2322</v>
      </c>
      <c r="B1099" s="78" t="s">
        <v>2796</v>
      </c>
      <c r="C1099" s="75">
        <v>5447</v>
      </c>
      <c r="D1099" s="75" t="s">
        <v>698</v>
      </c>
      <c r="E1099" s="116">
        <v>6.2799999999999995E-2</v>
      </c>
      <c r="F1099" s="166" t="s">
        <v>3020</v>
      </c>
      <c r="G1099" s="3" t="s">
        <v>3309</v>
      </c>
      <c r="H1099" t="s">
        <v>2626</v>
      </c>
    </row>
    <row r="1100" spans="1:8" hidden="1">
      <c r="A1100" s="78" t="s">
        <v>2322</v>
      </c>
      <c r="B1100" s="78" t="s">
        <v>2796</v>
      </c>
      <c r="C1100" s="75">
        <v>3433</v>
      </c>
      <c r="D1100" s="75" t="s">
        <v>697</v>
      </c>
      <c r="E1100" s="116">
        <v>5.7500000000000002E-2</v>
      </c>
      <c r="F1100" s="166" t="s">
        <v>3020</v>
      </c>
      <c r="G1100" s="3" t="s">
        <v>3309</v>
      </c>
      <c r="H1100" t="s">
        <v>2626</v>
      </c>
    </row>
    <row r="1101" spans="1:8" hidden="1">
      <c r="A1101" s="78" t="s">
        <v>2501</v>
      </c>
      <c r="B1101" s="78" t="s">
        <v>2797</v>
      </c>
      <c r="C1101" s="75">
        <v>2584</v>
      </c>
      <c r="D1101" s="75" t="s">
        <v>2085</v>
      </c>
      <c r="E1101" s="116">
        <v>0.31640000000000001</v>
      </c>
      <c r="F1101" s="166" t="s">
        <v>3020</v>
      </c>
      <c r="G1101" s="3" t="s">
        <v>2625</v>
      </c>
      <c r="H1101" t="s">
        <v>2625</v>
      </c>
    </row>
    <row r="1102" spans="1:8" hidden="1">
      <c r="A1102" s="78" t="s">
        <v>2501</v>
      </c>
      <c r="B1102" s="78" t="s">
        <v>2797</v>
      </c>
      <c r="C1102" s="75">
        <v>2554</v>
      </c>
      <c r="D1102" s="75" t="s">
        <v>2084</v>
      </c>
      <c r="E1102" s="116">
        <v>0.2288</v>
      </c>
      <c r="F1102" s="166" t="s">
        <v>3020</v>
      </c>
      <c r="G1102" s="3" t="s">
        <v>3309</v>
      </c>
      <c r="H1102" t="s">
        <v>2626</v>
      </c>
    </row>
    <row r="1103" spans="1:8" hidden="1">
      <c r="A1103" s="78" t="s">
        <v>2501</v>
      </c>
      <c r="B1103" s="78" t="s">
        <v>2797</v>
      </c>
      <c r="C1103" s="75">
        <v>5448</v>
      </c>
      <c r="D1103" s="75" t="s">
        <v>2087</v>
      </c>
      <c r="E1103" s="116">
        <v>0.28239999999999998</v>
      </c>
      <c r="F1103" s="166" t="s">
        <v>3020</v>
      </c>
      <c r="G1103" s="3" t="s">
        <v>3309</v>
      </c>
      <c r="H1103" t="s">
        <v>2626</v>
      </c>
    </row>
    <row r="1104" spans="1:8" hidden="1">
      <c r="A1104" s="78" t="s">
        <v>2501</v>
      </c>
      <c r="B1104" s="78" t="s">
        <v>2797</v>
      </c>
      <c r="C1104" s="75">
        <v>3930</v>
      </c>
      <c r="D1104" s="75" t="s">
        <v>934</v>
      </c>
      <c r="E1104" s="116">
        <v>0.27989999999999998</v>
      </c>
      <c r="F1104" s="166" t="s">
        <v>3020</v>
      </c>
      <c r="G1104" s="3" t="s">
        <v>3309</v>
      </c>
      <c r="H1104" t="s">
        <v>2626</v>
      </c>
    </row>
    <row r="1105" spans="1:8" hidden="1">
      <c r="A1105" s="78" t="s">
        <v>2501</v>
      </c>
      <c r="B1105" s="78" t="s">
        <v>2797</v>
      </c>
      <c r="C1105" s="75">
        <v>5047</v>
      </c>
      <c r="D1105" s="75" t="s">
        <v>2086</v>
      </c>
      <c r="E1105" s="116">
        <v>9.06E-2</v>
      </c>
      <c r="F1105" s="166" t="s">
        <v>3020</v>
      </c>
      <c r="G1105" s="3" t="s">
        <v>3309</v>
      </c>
      <c r="H1105" t="s">
        <v>2626</v>
      </c>
    </row>
    <row r="1106" spans="1:8" hidden="1">
      <c r="A1106" s="78" t="s">
        <v>2501</v>
      </c>
      <c r="B1106" s="78" t="s">
        <v>2797</v>
      </c>
      <c r="C1106" s="75">
        <v>1743</v>
      </c>
      <c r="D1106" s="75" t="s">
        <v>3268</v>
      </c>
      <c r="E1106" s="116">
        <v>0</v>
      </c>
      <c r="F1106" s="166" t="s">
        <v>3020</v>
      </c>
      <c r="G1106" s="3" t="s">
        <v>3309</v>
      </c>
      <c r="H1106" t="s">
        <v>2626</v>
      </c>
    </row>
    <row r="1107" spans="1:8" hidden="1">
      <c r="A1107" s="78" t="s">
        <v>2396</v>
      </c>
      <c r="B1107" s="78" t="s">
        <v>2798</v>
      </c>
      <c r="C1107" s="75">
        <v>1845</v>
      </c>
      <c r="D1107" s="75" t="s">
        <v>1236</v>
      </c>
      <c r="E1107" s="116">
        <v>0.33050000000000002</v>
      </c>
      <c r="F1107" s="166" t="s">
        <v>3020</v>
      </c>
      <c r="G1107" s="3" t="s">
        <v>3309</v>
      </c>
      <c r="H1107" t="s">
        <v>2626</v>
      </c>
    </row>
    <row r="1108" spans="1:8" hidden="1">
      <c r="A1108" s="78" t="s">
        <v>2396</v>
      </c>
      <c r="B1108" s="78" t="s">
        <v>2798</v>
      </c>
      <c r="C1108" s="75">
        <v>2146</v>
      </c>
      <c r="D1108" s="75" t="s">
        <v>1237</v>
      </c>
      <c r="E1108" s="116">
        <v>0.34350000000000003</v>
      </c>
      <c r="F1108" s="166" t="s">
        <v>3020</v>
      </c>
      <c r="G1108" s="3" t="s">
        <v>3309</v>
      </c>
      <c r="H1108" t="s">
        <v>2626</v>
      </c>
    </row>
    <row r="1109" spans="1:8" hidden="1">
      <c r="A1109" s="78" t="s">
        <v>2396</v>
      </c>
      <c r="B1109" s="78" t="s">
        <v>2798</v>
      </c>
      <c r="C1109" s="75">
        <v>4501</v>
      </c>
      <c r="D1109" s="75" t="s">
        <v>1238</v>
      </c>
      <c r="E1109" s="116">
        <v>0.33529999999999999</v>
      </c>
      <c r="F1109" s="166" t="s">
        <v>3020</v>
      </c>
      <c r="G1109" s="3" t="s">
        <v>3309</v>
      </c>
      <c r="H1109" t="s">
        <v>2626</v>
      </c>
    </row>
    <row r="1110" spans="1:8" hidden="1">
      <c r="A1110" s="78" t="s">
        <v>2396</v>
      </c>
      <c r="B1110" s="78" t="s">
        <v>2798</v>
      </c>
      <c r="C1110" s="75">
        <v>1621</v>
      </c>
      <c r="D1110" s="75" t="s">
        <v>3334</v>
      </c>
      <c r="E1110" s="116">
        <v>0.55579999999999996</v>
      </c>
      <c r="F1110" s="166" t="s">
        <v>3020</v>
      </c>
      <c r="G1110" s="3" t="s">
        <v>3309</v>
      </c>
      <c r="H1110" t="s">
        <v>2625</v>
      </c>
    </row>
    <row r="1111" spans="1:8" hidden="1">
      <c r="A1111" s="78" t="s">
        <v>2437</v>
      </c>
      <c r="B1111" s="78" t="s">
        <v>2799</v>
      </c>
      <c r="C1111" s="75">
        <v>3406</v>
      </c>
      <c r="D1111" s="75" t="s">
        <v>1570</v>
      </c>
      <c r="E1111" s="116">
        <v>0.29609999999999997</v>
      </c>
      <c r="F1111" s="166" t="s">
        <v>2625</v>
      </c>
      <c r="G1111" s="3" t="s">
        <v>2625</v>
      </c>
      <c r="H1111" t="s">
        <v>2625</v>
      </c>
    </row>
    <row r="1112" spans="1:8" hidden="1">
      <c r="A1112" s="78" t="s">
        <v>2437</v>
      </c>
      <c r="B1112" s="78" t="s">
        <v>2799</v>
      </c>
      <c r="C1112" s="75">
        <v>5480</v>
      </c>
      <c r="D1112" s="75" t="s">
        <v>2597</v>
      </c>
      <c r="E1112" s="116">
        <v>0.15989999999999999</v>
      </c>
      <c r="F1112" s="166" t="s">
        <v>2626</v>
      </c>
      <c r="G1112" s="3" t="s">
        <v>3309</v>
      </c>
      <c r="H1112" t="s">
        <v>2626</v>
      </c>
    </row>
    <row r="1113" spans="1:8" hidden="1">
      <c r="A1113" s="78" t="s">
        <v>2446</v>
      </c>
      <c r="B1113" s="78" t="s">
        <v>2800</v>
      </c>
      <c r="C1113" s="75">
        <v>4362</v>
      </c>
      <c r="D1113" s="75" t="s">
        <v>1696</v>
      </c>
      <c r="E1113" s="116">
        <v>0.14849999999999999</v>
      </c>
      <c r="F1113" s="166" t="s">
        <v>3020</v>
      </c>
      <c r="G1113" s="3" t="s">
        <v>3309</v>
      </c>
      <c r="H1113" t="s">
        <v>2626</v>
      </c>
    </row>
    <row r="1114" spans="1:8" hidden="1">
      <c r="A1114" s="78" t="s">
        <v>2446</v>
      </c>
      <c r="B1114" s="78" t="s">
        <v>2800</v>
      </c>
      <c r="C1114" s="75">
        <v>3060</v>
      </c>
      <c r="D1114" s="75" t="s">
        <v>1694</v>
      </c>
      <c r="E1114" s="116">
        <v>0.65090000000000003</v>
      </c>
      <c r="F1114" s="166" t="s">
        <v>2625</v>
      </c>
      <c r="G1114" s="3" t="s">
        <v>3309</v>
      </c>
      <c r="H1114" t="s">
        <v>2625</v>
      </c>
    </row>
    <row r="1115" spans="1:8" hidden="1">
      <c r="A1115" s="78" t="s">
        <v>2446</v>
      </c>
      <c r="B1115" s="78" t="s">
        <v>2800</v>
      </c>
      <c r="C1115" s="75">
        <v>4594</v>
      </c>
      <c r="D1115" s="75" t="s">
        <v>1699</v>
      </c>
      <c r="E1115" s="116">
        <v>0.4037</v>
      </c>
      <c r="F1115" s="166" t="s">
        <v>3020</v>
      </c>
      <c r="G1115" s="3" t="s">
        <v>3309</v>
      </c>
      <c r="H1115" t="s">
        <v>2626</v>
      </c>
    </row>
    <row r="1116" spans="1:8" hidden="1">
      <c r="A1116" s="78" t="s">
        <v>2446</v>
      </c>
      <c r="B1116" s="78" t="s">
        <v>2800</v>
      </c>
      <c r="C1116" s="75">
        <v>4544</v>
      </c>
      <c r="D1116" s="75" t="s">
        <v>1698</v>
      </c>
      <c r="E1116" s="116">
        <v>0.35549999999999998</v>
      </c>
      <c r="F1116" s="166" t="s">
        <v>3020</v>
      </c>
      <c r="G1116" s="3" t="s">
        <v>3309</v>
      </c>
      <c r="H1116" t="s">
        <v>2626</v>
      </c>
    </row>
    <row r="1117" spans="1:8" hidden="1">
      <c r="A1117" s="78" t="s">
        <v>2446</v>
      </c>
      <c r="B1117" s="78" t="s">
        <v>2800</v>
      </c>
      <c r="C1117" s="75">
        <v>1806</v>
      </c>
      <c r="D1117" s="75" t="s">
        <v>1692</v>
      </c>
      <c r="E1117" s="116">
        <v>0.628</v>
      </c>
      <c r="F1117" s="166" t="s">
        <v>2625</v>
      </c>
      <c r="G1117" s="3" t="s">
        <v>3309</v>
      </c>
      <c r="H1117" t="s">
        <v>2625</v>
      </c>
    </row>
    <row r="1118" spans="1:8" hidden="1">
      <c r="A1118" s="78" t="s">
        <v>2446</v>
      </c>
      <c r="B1118" s="78" t="s">
        <v>2800</v>
      </c>
      <c r="C1118" s="75">
        <v>2546</v>
      </c>
      <c r="D1118" s="75" t="s">
        <v>1693</v>
      </c>
      <c r="E1118" s="116">
        <v>0.21310000000000001</v>
      </c>
      <c r="F1118" s="166" t="s">
        <v>3020</v>
      </c>
      <c r="G1118" s="3" t="s">
        <v>3309</v>
      </c>
      <c r="H1118" t="s">
        <v>2626</v>
      </c>
    </row>
    <row r="1119" spans="1:8" hidden="1">
      <c r="A1119" s="78" t="s">
        <v>2446</v>
      </c>
      <c r="B1119" s="78" t="s">
        <v>2800</v>
      </c>
      <c r="C1119" s="75">
        <v>4528</v>
      </c>
      <c r="D1119" s="75" t="s">
        <v>1697</v>
      </c>
      <c r="E1119" s="116">
        <v>0.3518</v>
      </c>
      <c r="F1119" s="166" t="s">
        <v>3020</v>
      </c>
      <c r="G1119" s="3" t="s">
        <v>3309</v>
      </c>
      <c r="H1119" t="s">
        <v>2626</v>
      </c>
    </row>
    <row r="1120" spans="1:8" hidden="1">
      <c r="A1120" s="78" t="s">
        <v>2446</v>
      </c>
      <c r="B1120" s="78" t="s">
        <v>2800</v>
      </c>
      <c r="C1120" s="75">
        <v>1570</v>
      </c>
      <c r="D1120" s="75" t="s">
        <v>3017</v>
      </c>
      <c r="E1120" s="116">
        <v>0</v>
      </c>
      <c r="F1120" s="166" t="s">
        <v>3020</v>
      </c>
      <c r="G1120" s="3" t="s">
        <v>3309</v>
      </c>
      <c r="H1120" t="s">
        <v>2626</v>
      </c>
    </row>
    <row r="1121" spans="1:8" hidden="1">
      <c r="A1121" s="78" t="s">
        <v>2446</v>
      </c>
      <c r="B1121" s="78" t="s">
        <v>2800</v>
      </c>
      <c r="C1121" s="75">
        <v>1643</v>
      </c>
      <c r="D1121" s="75" t="s">
        <v>1690</v>
      </c>
      <c r="E1121" s="116">
        <v>0.32919999999999999</v>
      </c>
      <c r="F1121" s="166" t="s">
        <v>3020</v>
      </c>
      <c r="G1121" s="3" t="s">
        <v>3309</v>
      </c>
      <c r="H1121" t="s">
        <v>2626</v>
      </c>
    </row>
    <row r="1122" spans="1:8" hidden="1">
      <c r="A1122" s="78" t="s">
        <v>2446</v>
      </c>
      <c r="B1122" s="78" t="s">
        <v>2800</v>
      </c>
      <c r="C1122" s="75">
        <v>5040</v>
      </c>
      <c r="D1122" s="75" t="s">
        <v>1700</v>
      </c>
      <c r="E1122" s="116">
        <v>0.40310000000000001</v>
      </c>
      <c r="F1122" s="166" t="s">
        <v>3020</v>
      </c>
      <c r="G1122" s="3" t="s">
        <v>3309</v>
      </c>
      <c r="H1122" t="s">
        <v>2626</v>
      </c>
    </row>
    <row r="1123" spans="1:8" hidden="1">
      <c r="A1123" s="78" t="s">
        <v>2446</v>
      </c>
      <c r="B1123" s="78" t="s">
        <v>2800</v>
      </c>
      <c r="C1123" s="75">
        <v>4159</v>
      </c>
      <c r="D1123" s="75" t="s">
        <v>1695</v>
      </c>
      <c r="E1123" s="116">
        <v>0.2278</v>
      </c>
      <c r="F1123" s="166" t="s">
        <v>3020</v>
      </c>
      <c r="G1123" s="3" t="s">
        <v>3309</v>
      </c>
      <c r="H1123" t="s">
        <v>2626</v>
      </c>
    </row>
    <row r="1124" spans="1:8" hidden="1">
      <c r="A1124" s="78" t="s">
        <v>2446</v>
      </c>
      <c r="B1124" s="78" t="s">
        <v>2800</v>
      </c>
      <c r="C1124" s="75">
        <v>1777</v>
      </c>
      <c r="D1124" s="75" t="s">
        <v>1691</v>
      </c>
      <c r="E1124" s="116">
        <v>0.16239999999999999</v>
      </c>
      <c r="F1124" s="166" t="s">
        <v>3020</v>
      </c>
      <c r="G1124" s="3" t="s">
        <v>3309</v>
      </c>
      <c r="H1124" t="s">
        <v>2626</v>
      </c>
    </row>
    <row r="1125" spans="1:8" hidden="1">
      <c r="A1125" s="78" t="s">
        <v>2302</v>
      </c>
      <c r="B1125" s="78" t="s">
        <v>2801</v>
      </c>
      <c r="C1125" s="75">
        <v>3661</v>
      </c>
      <c r="D1125" s="75" t="s">
        <v>487</v>
      </c>
      <c r="E1125" s="116">
        <v>0.37580000000000002</v>
      </c>
      <c r="F1125" s="166" t="s">
        <v>3020</v>
      </c>
      <c r="G1125" s="3" t="s">
        <v>3309</v>
      </c>
      <c r="H1125" t="s">
        <v>2626</v>
      </c>
    </row>
    <row r="1126" spans="1:8" hidden="1">
      <c r="A1126" s="78" t="s">
        <v>2302</v>
      </c>
      <c r="B1126" s="78" t="s">
        <v>2801</v>
      </c>
      <c r="C1126" s="75">
        <v>2180</v>
      </c>
      <c r="D1126" s="75" t="s">
        <v>485</v>
      </c>
      <c r="E1126" s="116">
        <v>0.34239999999999998</v>
      </c>
      <c r="F1126" s="166" t="s">
        <v>3020</v>
      </c>
      <c r="G1126" s="3" t="s">
        <v>3309</v>
      </c>
      <c r="H1126" t="s">
        <v>2626</v>
      </c>
    </row>
    <row r="1127" spans="1:8" hidden="1">
      <c r="A1127" s="78" t="s">
        <v>2302</v>
      </c>
      <c r="B1127" s="78" t="s">
        <v>2801</v>
      </c>
      <c r="C1127" s="75">
        <v>3374</v>
      </c>
      <c r="D1127" s="75" t="s">
        <v>486</v>
      </c>
      <c r="E1127" s="116">
        <v>0.39150000000000001</v>
      </c>
      <c r="F1127" s="166" t="s">
        <v>3020</v>
      </c>
      <c r="G1127" s="3" t="s">
        <v>3309</v>
      </c>
      <c r="H1127" t="s">
        <v>2626</v>
      </c>
    </row>
    <row r="1128" spans="1:8" hidden="1">
      <c r="A1128" s="78" t="s">
        <v>2366</v>
      </c>
      <c r="B1128" s="78" t="s">
        <v>2802</v>
      </c>
      <c r="C1128" s="75">
        <v>2678</v>
      </c>
      <c r="D1128" s="75" t="s">
        <v>1130</v>
      </c>
      <c r="E1128" s="116">
        <v>0.54159999999999997</v>
      </c>
      <c r="F1128" s="166" t="s">
        <v>2625</v>
      </c>
      <c r="G1128" s="3" t="s">
        <v>3309</v>
      </c>
      <c r="H1128" t="s">
        <v>2625</v>
      </c>
    </row>
    <row r="1129" spans="1:8" hidden="1">
      <c r="A1129" s="78" t="s">
        <v>2366</v>
      </c>
      <c r="B1129" s="78" t="s">
        <v>2802</v>
      </c>
      <c r="C1129" s="75">
        <v>3112</v>
      </c>
      <c r="D1129" s="75" t="s">
        <v>1131</v>
      </c>
      <c r="E1129" s="116">
        <v>0.58609999999999995</v>
      </c>
      <c r="F1129" s="166" t="s">
        <v>2625</v>
      </c>
      <c r="G1129" s="3" t="s">
        <v>3309</v>
      </c>
      <c r="H1129" t="s">
        <v>2625</v>
      </c>
    </row>
    <row r="1130" spans="1:8" hidden="1">
      <c r="A1130" s="78" t="s">
        <v>2294</v>
      </c>
      <c r="B1130" s="78" t="s">
        <v>2803</v>
      </c>
      <c r="C1130" s="75">
        <v>5273</v>
      </c>
      <c r="D1130" s="75" t="s">
        <v>446</v>
      </c>
      <c r="E1130" s="116">
        <v>0.2757</v>
      </c>
      <c r="F1130" s="166" t="s">
        <v>2626</v>
      </c>
      <c r="G1130" s="3" t="s">
        <v>3309</v>
      </c>
      <c r="H1130" t="s">
        <v>2626</v>
      </c>
    </row>
    <row r="1131" spans="1:8" hidden="1">
      <c r="A1131" s="78" t="s">
        <v>2294</v>
      </c>
      <c r="B1131" s="78" t="s">
        <v>2803</v>
      </c>
      <c r="C1131" s="75">
        <v>3022</v>
      </c>
      <c r="D1131" s="75" t="s">
        <v>2029</v>
      </c>
      <c r="E1131" s="116">
        <v>0.58479999999999999</v>
      </c>
      <c r="F1131" s="166" t="s">
        <v>2625</v>
      </c>
      <c r="G1131" s="3" t="s">
        <v>3309</v>
      </c>
      <c r="H1131" t="s">
        <v>2625</v>
      </c>
    </row>
    <row r="1132" spans="1:8" hidden="1">
      <c r="A1132" s="78" t="s">
        <v>2294</v>
      </c>
      <c r="B1132" s="78" t="s">
        <v>2803</v>
      </c>
      <c r="C1132" s="75">
        <v>5679</v>
      </c>
      <c r="D1132" s="75" t="s">
        <v>3181</v>
      </c>
      <c r="E1132" s="116">
        <v>0.67269999999999996</v>
      </c>
      <c r="F1132" s="166" t="s">
        <v>3020</v>
      </c>
      <c r="G1132" s="3" t="s">
        <v>3309</v>
      </c>
      <c r="H1132" t="s">
        <v>2625</v>
      </c>
    </row>
    <row r="1133" spans="1:8" hidden="1">
      <c r="A1133" s="78" t="s">
        <v>2294</v>
      </c>
      <c r="B1133" s="78" t="s">
        <v>2803</v>
      </c>
      <c r="C1133" s="75">
        <v>5354</v>
      </c>
      <c r="D1133" s="75" t="s">
        <v>448</v>
      </c>
      <c r="E1133" s="116">
        <v>0.90269999999999995</v>
      </c>
      <c r="F1133" s="166" t="s">
        <v>2625</v>
      </c>
      <c r="G1133" s="3" t="s">
        <v>3309</v>
      </c>
      <c r="H1133" t="s">
        <v>2625</v>
      </c>
    </row>
    <row r="1134" spans="1:8" hidden="1">
      <c r="A1134" s="78" t="s">
        <v>2294</v>
      </c>
      <c r="B1134" s="78" t="s">
        <v>2803</v>
      </c>
      <c r="C1134" s="75">
        <v>2673</v>
      </c>
      <c r="D1134" s="75" t="s">
        <v>243</v>
      </c>
      <c r="E1134" s="116">
        <v>0.66739999999999999</v>
      </c>
      <c r="F1134" s="166" t="s">
        <v>2625</v>
      </c>
      <c r="G1134" s="3" t="s">
        <v>3309</v>
      </c>
      <c r="H1134" t="s">
        <v>2625</v>
      </c>
    </row>
    <row r="1135" spans="1:8" hidden="1">
      <c r="A1135" s="78" t="s">
        <v>2294</v>
      </c>
      <c r="B1135" s="78" t="s">
        <v>2803</v>
      </c>
      <c r="C1135" s="75">
        <v>3091</v>
      </c>
      <c r="D1135" s="75" t="s">
        <v>440</v>
      </c>
      <c r="E1135" s="116">
        <v>0.52890000000000004</v>
      </c>
      <c r="F1135" s="166" t="s">
        <v>2625</v>
      </c>
      <c r="G1135" s="3" t="s">
        <v>3309</v>
      </c>
      <c r="H1135" t="s">
        <v>2625</v>
      </c>
    </row>
    <row r="1136" spans="1:8" hidden="1">
      <c r="A1136" s="78" t="s">
        <v>2294</v>
      </c>
      <c r="B1136" s="78" t="s">
        <v>2803</v>
      </c>
      <c r="C1136" s="75">
        <v>5680</v>
      </c>
      <c r="D1136" s="75" t="s">
        <v>3335</v>
      </c>
      <c r="E1136" s="116">
        <v>0.48780000000000001</v>
      </c>
      <c r="F1136" s="166" t="s">
        <v>2626</v>
      </c>
      <c r="G1136" s="3" t="s">
        <v>3309</v>
      </c>
      <c r="H1136" t="s">
        <v>2626</v>
      </c>
    </row>
    <row r="1137" spans="1:8" hidden="1">
      <c r="A1137" s="78" t="s">
        <v>2294</v>
      </c>
      <c r="B1137" s="78" t="s">
        <v>2803</v>
      </c>
      <c r="C1137" s="75">
        <v>2833</v>
      </c>
      <c r="D1137" s="75" t="s">
        <v>435</v>
      </c>
      <c r="E1137" s="116">
        <v>0.72</v>
      </c>
      <c r="F1137" s="166" t="s">
        <v>2625</v>
      </c>
      <c r="G1137" s="3" t="s">
        <v>3309</v>
      </c>
      <c r="H1137" t="s">
        <v>2625</v>
      </c>
    </row>
    <row r="1138" spans="1:8" hidden="1">
      <c r="A1138" s="78" t="s">
        <v>2294</v>
      </c>
      <c r="B1138" s="78" t="s">
        <v>2803</v>
      </c>
      <c r="C1138" s="75">
        <v>2969</v>
      </c>
      <c r="D1138" s="75" t="s">
        <v>436</v>
      </c>
      <c r="E1138" s="116">
        <v>0.68100000000000005</v>
      </c>
      <c r="F1138" s="166" t="s">
        <v>2625</v>
      </c>
      <c r="G1138" s="3" t="s">
        <v>3309</v>
      </c>
      <c r="H1138" t="s">
        <v>2625</v>
      </c>
    </row>
    <row r="1139" spans="1:8" hidden="1">
      <c r="A1139" s="78" t="s">
        <v>2294</v>
      </c>
      <c r="B1139" s="78" t="s">
        <v>2803</v>
      </c>
      <c r="C1139" s="75">
        <v>3021</v>
      </c>
      <c r="D1139" s="75" t="s">
        <v>438</v>
      </c>
      <c r="E1139" s="116">
        <v>0.7893</v>
      </c>
      <c r="F1139" s="166" t="s">
        <v>2625</v>
      </c>
      <c r="G1139" s="3" t="s">
        <v>3309</v>
      </c>
      <c r="H1139" t="s">
        <v>2625</v>
      </c>
    </row>
    <row r="1140" spans="1:8" hidden="1">
      <c r="A1140" s="78" t="s">
        <v>2294</v>
      </c>
      <c r="B1140" s="78" t="s">
        <v>2803</v>
      </c>
      <c r="C1140" s="75">
        <v>3153</v>
      </c>
      <c r="D1140" s="75" t="s">
        <v>441</v>
      </c>
      <c r="E1140" s="116">
        <v>0.64629999999999999</v>
      </c>
      <c r="F1140" s="166" t="s">
        <v>2625</v>
      </c>
      <c r="G1140" s="3" t="s">
        <v>3309</v>
      </c>
      <c r="H1140" t="s">
        <v>2625</v>
      </c>
    </row>
    <row r="1141" spans="1:8" hidden="1">
      <c r="A1141" s="78" t="s">
        <v>2294</v>
      </c>
      <c r="B1141" s="78" t="s">
        <v>2803</v>
      </c>
      <c r="C1141" s="75">
        <v>2970</v>
      </c>
      <c r="D1141" s="75" t="s">
        <v>437</v>
      </c>
      <c r="E1141" s="116">
        <v>0.75880000000000003</v>
      </c>
      <c r="F1141" s="166" t="s">
        <v>2625</v>
      </c>
      <c r="G1141" s="3" t="s">
        <v>3309</v>
      </c>
      <c r="H1141" t="s">
        <v>2625</v>
      </c>
    </row>
    <row r="1142" spans="1:8" hidden="1">
      <c r="A1142" s="78" t="s">
        <v>2294</v>
      </c>
      <c r="B1142" s="78" t="s">
        <v>2803</v>
      </c>
      <c r="C1142" s="75">
        <v>5323</v>
      </c>
      <c r="D1142" s="75" t="s">
        <v>3336</v>
      </c>
      <c r="E1142" s="116">
        <v>0.80959999999999999</v>
      </c>
      <c r="F1142" s="166" t="s">
        <v>3020</v>
      </c>
      <c r="G1142" s="3" t="s">
        <v>3309</v>
      </c>
      <c r="H1142" t="s">
        <v>2625</v>
      </c>
    </row>
    <row r="1143" spans="1:8" hidden="1">
      <c r="A1143" s="78" t="s">
        <v>2294</v>
      </c>
      <c r="B1143" s="78" t="s">
        <v>2803</v>
      </c>
      <c r="C1143" s="75">
        <v>3215</v>
      </c>
      <c r="D1143" s="75" t="s">
        <v>442</v>
      </c>
      <c r="E1143" s="116">
        <v>0.58879999999999999</v>
      </c>
      <c r="F1143" s="166" t="s">
        <v>2625</v>
      </c>
      <c r="G1143" s="3" t="s">
        <v>3309</v>
      </c>
      <c r="H1143" t="s">
        <v>2625</v>
      </c>
    </row>
    <row r="1144" spans="1:8" hidden="1">
      <c r="A1144" s="78" t="s">
        <v>2294</v>
      </c>
      <c r="B1144" s="78" t="s">
        <v>2803</v>
      </c>
      <c r="C1144" s="75">
        <v>3779</v>
      </c>
      <c r="D1144" s="75" t="s">
        <v>443</v>
      </c>
      <c r="E1144" s="116">
        <v>0.83289999999999997</v>
      </c>
      <c r="F1144" s="166" t="s">
        <v>2625</v>
      </c>
      <c r="G1144" s="3" t="s">
        <v>3309</v>
      </c>
      <c r="H1144" t="s">
        <v>2625</v>
      </c>
    </row>
    <row r="1145" spans="1:8" hidden="1">
      <c r="A1145" s="78" t="s">
        <v>2294</v>
      </c>
      <c r="B1145" s="78" t="s">
        <v>2803</v>
      </c>
      <c r="C1145" s="75">
        <v>5251</v>
      </c>
      <c r="D1145" s="75" t="s">
        <v>445</v>
      </c>
      <c r="E1145" s="116">
        <v>0.63629999999999998</v>
      </c>
      <c r="F1145" s="166" t="s">
        <v>2625</v>
      </c>
      <c r="G1145" s="3" t="s">
        <v>3309</v>
      </c>
      <c r="H1145" t="s">
        <v>2625</v>
      </c>
    </row>
    <row r="1146" spans="1:8" hidden="1">
      <c r="A1146" s="78" t="s">
        <v>2294</v>
      </c>
      <c r="B1146" s="78" t="s">
        <v>2803</v>
      </c>
      <c r="C1146" s="75">
        <v>2832</v>
      </c>
      <c r="D1146" s="75" t="s">
        <v>434</v>
      </c>
      <c r="E1146" s="116">
        <v>0.54290000000000005</v>
      </c>
      <c r="F1146" s="166" t="s">
        <v>2625</v>
      </c>
      <c r="G1146" s="3" t="s">
        <v>3309</v>
      </c>
      <c r="H1146" t="s">
        <v>2625</v>
      </c>
    </row>
    <row r="1147" spans="1:8" hidden="1">
      <c r="A1147" s="78" t="s">
        <v>2294</v>
      </c>
      <c r="B1147" s="78" t="s">
        <v>2803</v>
      </c>
      <c r="C1147" s="75">
        <v>5173</v>
      </c>
      <c r="D1147" s="75" t="s">
        <v>444</v>
      </c>
      <c r="E1147" s="116">
        <v>0.34870000000000001</v>
      </c>
      <c r="F1147" s="166" t="s">
        <v>2626</v>
      </c>
      <c r="G1147" s="3" t="s">
        <v>3309</v>
      </c>
      <c r="H1147" t="s">
        <v>2626</v>
      </c>
    </row>
    <row r="1148" spans="1:8" hidden="1">
      <c r="A1148" s="78" t="s">
        <v>2294</v>
      </c>
      <c r="B1148" s="78" t="s">
        <v>2803</v>
      </c>
      <c r="C1148" s="75">
        <v>5726</v>
      </c>
      <c r="D1148" s="75" t="s">
        <v>3182</v>
      </c>
      <c r="E1148" s="116">
        <v>0.64770000000000005</v>
      </c>
      <c r="F1148" s="166" t="s">
        <v>2626</v>
      </c>
      <c r="G1148" s="3" t="s">
        <v>3309</v>
      </c>
      <c r="H1148" t="s">
        <v>2625</v>
      </c>
    </row>
    <row r="1149" spans="1:8" hidden="1">
      <c r="A1149" s="78" t="s">
        <v>2365</v>
      </c>
      <c r="B1149" s="78" t="s">
        <v>2804</v>
      </c>
      <c r="C1149" s="75">
        <v>5415</v>
      </c>
      <c r="D1149" s="75" t="s">
        <v>1128</v>
      </c>
      <c r="E1149" s="116">
        <v>0.81599999999999995</v>
      </c>
      <c r="F1149" s="166" t="s">
        <v>2625</v>
      </c>
      <c r="G1149" s="3" t="s">
        <v>3309</v>
      </c>
      <c r="H1149" t="s">
        <v>2625</v>
      </c>
    </row>
    <row r="1150" spans="1:8" hidden="1">
      <c r="A1150" s="78" t="s">
        <v>2365</v>
      </c>
      <c r="B1150" s="78" t="s">
        <v>2804</v>
      </c>
      <c r="C1150" s="75">
        <v>2572</v>
      </c>
      <c r="D1150" s="75" t="s">
        <v>1126</v>
      </c>
      <c r="E1150" s="116">
        <v>0.58540000000000003</v>
      </c>
      <c r="F1150" s="166" t="s">
        <v>2625</v>
      </c>
      <c r="G1150" s="3" t="s">
        <v>3309</v>
      </c>
      <c r="H1150" t="s">
        <v>2625</v>
      </c>
    </row>
    <row r="1151" spans="1:8" hidden="1">
      <c r="A1151" s="78" t="s">
        <v>2365</v>
      </c>
      <c r="B1151" s="78" t="s">
        <v>2804</v>
      </c>
      <c r="C1151" s="75">
        <v>3238</v>
      </c>
      <c r="D1151" s="75" t="s">
        <v>1127</v>
      </c>
      <c r="E1151" s="116">
        <v>0.57879999999999998</v>
      </c>
      <c r="F1151" s="166" t="s">
        <v>2625</v>
      </c>
      <c r="G1151" s="3" t="s">
        <v>3309</v>
      </c>
      <c r="H1151" t="s">
        <v>2625</v>
      </c>
    </row>
    <row r="1152" spans="1:8" hidden="1">
      <c r="A1152" s="78" t="s">
        <v>2532</v>
      </c>
      <c r="B1152" s="78" t="s">
        <v>2805</v>
      </c>
      <c r="C1152" s="75">
        <v>2506</v>
      </c>
      <c r="D1152" s="75" t="s">
        <v>2227</v>
      </c>
      <c r="E1152" s="116">
        <v>0.87129999999999996</v>
      </c>
      <c r="F1152" s="166" t="s">
        <v>2625</v>
      </c>
      <c r="G1152" s="3" t="s">
        <v>3309</v>
      </c>
      <c r="H1152" t="s">
        <v>2625</v>
      </c>
    </row>
    <row r="1153" spans="1:8" hidden="1">
      <c r="A1153" s="78" t="s">
        <v>2532</v>
      </c>
      <c r="B1153" s="78" t="s">
        <v>2805</v>
      </c>
      <c r="C1153" s="75">
        <v>2389</v>
      </c>
      <c r="D1153" s="75" t="s">
        <v>2226</v>
      </c>
      <c r="E1153" s="116">
        <v>0.97360000000000002</v>
      </c>
      <c r="F1153" s="166" t="s">
        <v>2625</v>
      </c>
      <c r="G1153" s="3" t="s">
        <v>3309</v>
      </c>
      <c r="H1153" t="s">
        <v>2625</v>
      </c>
    </row>
    <row r="1154" spans="1:8" hidden="1">
      <c r="A1154" s="78" t="s">
        <v>2532</v>
      </c>
      <c r="B1154" s="78" t="s">
        <v>2805</v>
      </c>
      <c r="C1154" s="75">
        <v>2532</v>
      </c>
      <c r="D1154" s="75" t="s">
        <v>2228</v>
      </c>
      <c r="E1154" s="116">
        <v>0.96899999999999997</v>
      </c>
      <c r="F1154" s="166" t="s">
        <v>2625</v>
      </c>
      <c r="G1154" s="3" t="s">
        <v>3309</v>
      </c>
      <c r="H1154" t="s">
        <v>2625</v>
      </c>
    </row>
    <row r="1155" spans="1:8" hidden="1">
      <c r="A1155" s="78" t="s">
        <v>2503</v>
      </c>
      <c r="B1155" s="78" t="s">
        <v>2806</v>
      </c>
      <c r="C1155" s="75">
        <v>2585</v>
      </c>
      <c r="D1155" s="75" t="s">
        <v>2096</v>
      </c>
      <c r="E1155" s="116">
        <v>0.49790000000000001</v>
      </c>
      <c r="F1155" s="166" t="s">
        <v>2625</v>
      </c>
      <c r="G1155" s="3" t="s">
        <v>3309</v>
      </c>
      <c r="H1155" t="s">
        <v>2625</v>
      </c>
    </row>
    <row r="1156" spans="1:8" hidden="1">
      <c r="A1156" s="78" t="s">
        <v>2503</v>
      </c>
      <c r="B1156" s="78" t="s">
        <v>2806</v>
      </c>
      <c r="C1156" s="75">
        <v>3365</v>
      </c>
      <c r="D1156" s="75" t="s">
        <v>2098</v>
      </c>
      <c r="E1156" s="116">
        <v>0.3594</v>
      </c>
      <c r="F1156" s="166" t="s">
        <v>2626</v>
      </c>
      <c r="G1156" s="3" t="s">
        <v>3309</v>
      </c>
      <c r="H1156" t="s">
        <v>2626</v>
      </c>
    </row>
    <row r="1157" spans="1:8" hidden="1">
      <c r="A1157" s="78" t="s">
        <v>2503</v>
      </c>
      <c r="B1157" s="78" t="s">
        <v>2806</v>
      </c>
      <c r="C1157" s="75">
        <v>4533</v>
      </c>
      <c r="D1157" s="75" t="s">
        <v>2099</v>
      </c>
      <c r="E1157" s="116">
        <v>0.71660000000000001</v>
      </c>
      <c r="F1157" s="166" t="s">
        <v>2625</v>
      </c>
      <c r="G1157" s="3" t="s">
        <v>3309</v>
      </c>
      <c r="H1157" t="s">
        <v>2625</v>
      </c>
    </row>
    <row r="1158" spans="1:8" hidden="1">
      <c r="A1158" s="78" t="s">
        <v>2503</v>
      </c>
      <c r="B1158" s="78" t="s">
        <v>2806</v>
      </c>
      <c r="C1158" s="75">
        <v>5112</v>
      </c>
      <c r="D1158" s="75" t="s">
        <v>2100</v>
      </c>
      <c r="E1158" s="116">
        <v>0.5716</v>
      </c>
      <c r="F1158" s="166" t="s">
        <v>3020</v>
      </c>
      <c r="G1158" s="3" t="s">
        <v>3309</v>
      </c>
      <c r="H1158" t="s">
        <v>2625</v>
      </c>
    </row>
    <row r="1159" spans="1:8" hidden="1">
      <c r="A1159" s="78" t="s">
        <v>2503</v>
      </c>
      <c r="B1159" s="78" t="s">
        <v>2806</v>
      </c>
      <c r="C1159" s="75">
        <v>3003</v>
      </c>
      <c r="D1159" s="75" t="s">
        <v>2097</v>
      </c>
      <c r="E1159" s="116">
        <v>0.54069999999999996</v>
      </c>
      <c r="F1159" s="166" t="s">
        <v>2625</v>
      </c>
      <c r="G1159" s="3" t="s">
        <v>3309</v>
      </c>
      <c r="H1159" t="s">
        <v>2625</v>
      </c>
    </row>
    <row r="1160" spans="1:8" hidden="1">
      <c r="A1160" s="78" t="s">
        <v>2503</v>
      </c>
      <c r="B1160" s="78" t="s">
        <v>2806</v>
      </c>
      <c r="C1160" s="75">
        <v>2343</v>
      </c>
      <c r="D1160" s="75" t="s">
        <v>2095</v>
      </c>
      <c r="E1160" s="116">
        <v>0.46100000000000002</v>
      </c>
      <c r="F1160" s="166" t="s">
        <v>2626</v>
      </c>
      <c r="G1160" s="3" t="s">
        <v>3309</v>
      </c>
      <c r="H1160" t="s">
        <v>2626</v>
      </c>
    </row>
    <row r="1161" spans="1:8" hidden="1">
      <c r="A1161" s="78" t="s">
        <v>2436</v>
      </c>
      <c r="B1161" s="78" t="s">
        <v>2807</v>
      </c>
      <c r="C1161" s="75">
        <v>3459</v>
      </c>
      <c r="D1161" s="75" t="s">
        <v>1568</v>
      </c>
      <c r="E1161" s="116">
        <v>0.30209999999999998</v>
      </c>
      <c r="F1161" s="166" t="s">
        <v>3020</v>
      </c>
      <c r="G1161" s="3" t="s">
        <v>3309</v>
      </c>
      <c r="H1161" t="s">
        <v>2626</v>
      </c>
    </row>
    <row r="1162" spans="1:8" hidden="1">
      <c r="A1162" s="78" t="s">
        <v>2434</v>
      </c>
      <c r="B1162" s="78" t="s">
        <v>2808</v>
      </c>
      <c r="C1162" s="75">
        <v>5625</v>
      </c>
      <c r="D1162" s="75" t="s">
        <v>3061</v>
      </c>
      <c r="E1162" s="116">
        <v>0.69410000000000005</v>
      </c>
      <c r="F1162" s="166" t="s">
        <v>3020</v>
      </c>
      <c r="G1162" s="3" t="s">
        <v>3309</v>
      </c>
      <c r="H1162" t="s">
        <v>2625</v>
      </c>
    </row>
    <row r="1163" spans="1:8" hidden="1">
      <c r="A1163" s="78" t="s">
        <v>2434</v>
      </c>
      <c r="B1163" s="78" t="s">
        <v>2808</v>
      </c>
      <c r="C1163" s="75">
        <v>4329</v>
      </c>
      <c r="D1163" s="75" t="s">
        <v>3062</v>
      </c>
      <c r="E1163" s="116">
        <v>0.70540000000000003</v>
      </c>
      <c r="F1163" s="166" t="s">
        <v>2625</v>
      </c>
      <c r="G1163" s="3" t="s">
        <v>3309</v>
      </c>
      <c r="H1163" t="s">
        <v>2625</v>
      </c>
    </row>
    <row r="1164" spans="1:8" hidden="1">
      <c r="A1164" s="78" t="s">
        <v>2434</v>
      </c>
      <c r="B1164" s="78" t="s">
        <v>2808</v>
      </c>
      <c r="C1164" s="75">
        <v>5589</v>
      </c>
      <c r="D1164" s="75" t="s">
        <v>3005</v>
      </c>
      <c r="E1164" s="116">
        <v>0.6472</v>
      </c>
      <c r="F1164" s="166" t="s">
        <v>2625</v>
      </c>
      <c r="G1164" s="3" t="s">
        <v>3309</v>
      </c>
      <c r="H1164" t="s">
        <v>2625</v>
      </c>
    </row>
    <row r="1165" spans="1:8" hidden="1">
      <c r="A1165" s="78" t="s">
        <v>2434</v>
      </c>
      <c r="B1165" s="78" t="s">
        <v>2808</v>
      </c>
      <c r="C1165" s="75">
        <v>3183</v>
      </c>
      <c r="D1165" s="75" t="s">
        <v>77</v>
      </c>
      <c r="E1165" s="116">
        <v>0.60219999999999996</v>
      </c>
      <c r="F1165" s="166" t="s">
        <v>2625</v>
      </c>
      <c r="G1165" s="3" t="s">
        <v>3309</v>
      </c>
      <c r="H1165" t="s">
        <v>2625</v>
      </c>
    </row>
    <row r="1166" spans="1:8" hidden="1">
      <c r="A1166" s="78" t="s">
        <v>2434</v>
      </c>
      <c r="B1166" s="78" t="s">
        <v>2808</v>
      </c>
      <c r="C1166" s="75">
        <v>3821</v>
      </c>
      <c r="D1166" s="75" t="s">
        <v>1559</v>
      </c>
      <c r="E1166" s="116">
        <v>0.73519999999999996</v>
      </c>
      <c r="F1166" s="166" t="s">
        <v>2625</v>
      </c>
      <c r="G1166" s="3" t="s">
        <v>3309</v>
      </c>
      <c r="H1166" t="s">
        <v>2625</v>
      </c>
    </row>
    <row r="1167" spans="1:8" hidden="1">
      <c r="A1167" s="78" t="s">
        <v>2434</v>
      </c>
      <c r="B1167" s="78" t="s">
        <v>2808</v>
      </c>
      <c r="C1167" s="75">
        <v>4013</v>
      </c>
      <c r="D1167" s="75" t="s">
        <v>1561</v>
      </c>
      <c r="E1167" s="116">
        <v>0.62</v>
      </c>
      <c r="F1167" s="166" t="s">
        <v>2625</v>
      </c>
      <c r="G1167" s="3" t="s">
        <v>3309</v>
      </c>
      <c r="H1167" t="s">
        <v>2625</v>
      </c>
    </row>
    <row r="1168" spans="1:8" hidden="1">
      <c r="A1168" s="78" t="s">
        <v>2434</v>
      </c>
      <c r="B1168" s="78" t="s">
        <v>2808</v>
      </c>
      <c r="C1168" s="75">
        <v>3001</v>
      </c>
      <c r="D1168" s="75" t="s">
        <v>1558</v>
      </c>
      <c r="E1168" s="116">
        <v>0.59309999999999996</v>
      </c>
      <c r="F1168" s="166" t="s">
        <v>2625</v>
      </c>
      <c r="G1168" s="3" t="s">
        <v>3309</v>
      </c>
      <c r="H1168" t="s">
        <v>2625</v>
      </c>
    </row>
    <row r="1169" spans="1:8" hidden="1">
      <c r="A1169" s="78" t="s">
        <v>2434</v>
      </c>
      <c r="B1169" s="78" t="s">
        <v>2808</v>
      </c>
      <c r="C1169" s="75">
        <v>4511</v>
      </c>
      <c r="D1169" s="75" t="s">
        <v>1562</v>
      </c>
      <c r="E1169" s="116">
        <v>0.71</v>
      </c>
      <c r="F1169" s="166" t="s">
        <v>2625</v>
      </c>
      <c r="G1169" s="3" t="s">
        <v>3309</v>
      </c>
      <c r="H1169" t="s">
        <v>2625</v>
      </c>
    </row>
    <row r="1170" spans="1:8" hidden="1">
      <c r="A1170" s="78" t="s">
        <v>2434</v>
      </c>
      <c r="B1170" s="78" t="s">
        <v>2808</v>
      </c>
      <c r="C1170" s="75">
        <v>2295</v>
      </c>
      <c r="D1170" s="75" t="s">
        <v>1557</v>
      </c>
      <c r="E1170" s="116">
        <v>0.6431</v>
      </c>
      <c r="F1170" s="166" t="s">
        <v>2625</v>
      </c>
      <c r="G1170" s="3" t="s">
        <v>3309</v>
      </c>
      <c r="H1170" t="s">
        <v>2625</v>
      </c>
    </row>
    <row r="1171" spans="1:8" hidden="1">
      <c r="A1171" s="78" t="s">
        <v>2434</v>
      </c>
      <c r="B1171" s="78" t="s">
        <v>2808</v>
      </c>
      <c r="C1171" s="75">
        <v>5449</v>
      </c>
      <c r="D1171" s="75" t="s">
        <v>1563</v>
      </c>
      <c r="E1171" s="116">
        <v>0.53169999999999995</v>
      </c>
      <c r="F1171" s="166" t="s">
        <v>3020</v>
      </c>
      <c r="G1171" s="3" t="s">
        <v>3309</v>
      </c>
      <c r="H1171" t="s">
        <v>2625</v>
      </c>
    </row>
    <row r="1172" spans="1:8" hidden="1">
      <c r="A1172" s="78" t="s">
        <v>2434</v>
      </c>
      <c r="B1172" s="78" t="s">
        <v>2808</v>
      </c>
      <c r="C1172" s="75">
        <v>3829</v>
      </c>
      <c r="D1172" s="75" t="s">
        <v>1560</v>
      </c>
      <c r="E1172" s="116">
        <v>0.5333</v>
      </c>
      <c r="F1172" s="166" t="s">
        <v>3020</v>
      </c>
      <c r="G1172" s="3" t="s">
        <v>3309</v>
      </c>
      <c r="H1172" t="s">
        <v>2625</v>
      </c>
    </row>
    <row r="1173" spans="1:8" hidden="1">
      <c r="A1173" s="78" t="s">
        <v>2434</v>
      </c>
      <c r="B1173" s="78" t="s">
        <v>2808</v>
      </c>
      <c r="C1173" s="75">
        <v>5960</v>
      </c>
      <c r="D1173" s="75" t="s">
        <v>1564</v>
      </c>
      <c r="E1173" s="116">
        <v>0.18010000000000001</v>
      </c>
      <c r="F1173" s="166" t="s">
        <v>3020</v>
      </c>
      <c r="G1173" s="3" t="s">
        <v>3309</v>
      </c>
      <c r="H1173" t="s">
        <v>2626</v>
      </c>
    </row>
    <row r="1174" spans="1:8" hidden="1">
      <c r="A1174" s="78" t="s">
        <v>2434</v>
      </c>
      <c r="B1174" s="78" t="s">
        <v>2808</v>
      </c>
      <c r="C1174" s="75">
        <v>1992</v>
      </c>
      <c r="D1174" s="75" t="s">
        <v>2809</v>
      </c>
      <c r="E1174" s="116">
        <v>0.24540000000000001</v>
      </c>
      <c r="F1174" s="166" t="s">
        <v>3020</v>
      </c>
      <c r="G1174" s="3" t="s">
        <v>3309</v>
      </c>
      <c r="H1174" t="s">
        <v>2626</v>
      </c>
    </row>
    <row r="1175" spans="1:8" hidden="1">
      <c r="A1175" s="78" t="s">
        <v>2434</v>
      </c>
      <c r="B1175" s="78" t="s">
        <v>2808</v>
      </c>
      <c r="C1175" s="75">
        <v>2880</v>
      </c>
      <c r="D1175" s="75" t="s">
        <v>40</v>
      </c>
      <c r="E1175" s="116">
        <v>0.73480000000000001</v>
      </c>
      <c r="F1175" s="166" t="s">
        <v>2625</v>
      </c>
      <c r="G1175" s="3" t="s">
        <v>3309</v>
      </c>
      <c r="H1175" t="s">
        <v>2625</v>
      </c>
    </row>
    <row r="1176" spans="1:8" hidden="1">
      <c r="A1176" s="78" t="s">
        <v>2339</v>
      </c>
      <c r="B1176" s="78" t="s">
        <v>2810</v>
      </c>
      <c r="C1176" s="75">
        <v>1986</v>
      </c>
      <c r="D1176" s="75" t="s">
        <v>1003</v>
      </c>
      <c r="E1176" s="116">
        <v>0.75219999999999998</v>
      </c>
      <c r="F1176" s="166" t="s">
        <v>3020</v>
      </c>
      <c r="G1176" s="3" t="s">
        <v>3309</v>
      </c>
      <c r="H1176" t="s">
        <v>2625</v>
      </c>
    </row>
    <row r="1177" spans="1:8" hidden="1">
      <c r="A1177" s="78" t="s">
        <v>2441</v>
      </c>
      <c r="B1177" s="78" t="s">
        <v>2811</v>
      </c>
      <c r="C1177" s="75">
        <v>4247</v>
      </c>
      <c r="D1177" s="75" t="s">
        <v>1616</v>
      </c>
      <c r="E1177" s="116">
        <v>0.70789999999999997</v>
      </c>
      <c r="F1177" s="166" t="s">
        <v>2625</v>
      </c>
      <c r="G1177" s="3" t="s">
        <v>3309</v>
      </c>
      <c r="H1177" t="s">
        <v>2625</v>
      </c>
    </row>
    <row r="1178" spans="1:8" hidden="1">
      <c r="A1178" s="78" t="s">
        <v>2441</v>
      </c>
      <c r="B1178" s="78" t="s">
        <v>2811</v>
      </c>
      <c r="C1178" s="75">
        <v>4303</v>
      </c>
      <c r="D1178" s="75" t="s">
        <v>852</v>
      </c>
      <c r="E1178" s="116">
        <v>0.66959999999999997</v>
      </c>
      <c r="F1178" s="166" t="s">
        <v>2625</v>
      </c>
      <c r="G1178" s="3" t="s">
        <v>3309</v>
      </c>
      <c r="H1178" t="s">
        <v>2625</v>
      </c>
    </row>
    <row r="1179" spans="1:8" hidden="1">
      <c r="A1179" s="78" t="s">
        <v>2441</v>
      </c>
      <c r="B1179" s="78" t="s">
        <v>2811</v>
      </c>
      <c r="C1179" s="75">
        <v>4342</v>
      </c>
      <c r="D1179" s="75" t="s">
        <v>1617</v>
      </c>
      <c r="E1179" s="116">
        <v>0.2964</v>
      </c>
      <c r="F1179" s="166" t="s">
        <v>2626</v>
      </c>
      <c r="G1179" s="3" t="s">
        <v>3309</v>
      </c>
      <c r="H1179" t="s">
        <v>2626</v>
      </c>
    </row>
    <row r="1180" spans="1:8" hidden="1">
      <c r="A1180" s="78" t="s">
        <v>2441</v>
      </c>
      <c r="B1180" s="78" t="s">
        <v>2811</v>
      </c>
      <c r="C1180" s="75">
        <v>4304</v>
      </c>
      <c r="D1180" s="75" t="s">
        <v>854</v>
      </c>
      <c r="E1180" s="116">
        <v>0.60219999999999996</v>
      </c>
      <c r="F1180" s="166" t="s">
        <v>2625</v>
      </c>
      <c r="G1180" s="3" t="s">
        <v>3309</v>
      </c>
      <c r="H1180" t="s">
        <v>2625</v>
      </c>
    </row>
    <row r="1181" spans="1:8" hidden="1">
      <c r="A1181" s="78" t="s">
        <v>2441</v>
      </c>
      <c r="B1181" s="78" t="s">
        <v>2811</v>
      </c>
      <c r="C1181" s="75">
        <v>4469</v>
      </c>
      <c r="D1181" s="75" t="s">
        <v>1622</v>
      </c>
      <c r="E1181" s="116">
        <v>0.1908</v>
      </c>
      <c r="F1181" s="166" t="s">
        <v>2626</v>
      </c>
      <c r="G1181" s="3" t="s">
        <v>3309</v>
      </c>
      <c r="H1181" t="s">
        <v>2626</v>
      </c>
    </row>
    <row r="1182" spans="1:8" hidden="1">
      <c r="A1182" s="78" t="s">
        <v>2441</v>
      </c>
      <c r="B1182" s="78" t="s">
        <v>2811</v>
      </c>
      <c r="C1182" s="75">
        <v>4231</v>
      </c>
      <c r="D1182" s="75" t="s">
        <v>1615</v>
      </c>
      <c r="E1182" s="116">
        <v>0.63629999999999998</v>
      </c>
      <c r="F1182" s="166" t="s">
        <v>2625</v>
      </c>
      <c r="G1182" s="3" t="s">
        <v>3309</v>
      </c>
      <c r="H1182" t="s">
        <v>2625</v>
      </c>
    </row>
    <row r="1183" spans="1:8" hidden="1">
      <c r="A1183" s="78" t="s">
        <v>2441</v>
      </c>
      <c r="B1183" s="78" t="s">
        <v>2811</v>
      </c>
      <c r="C1183" s="75">
        <v>2886</v>
      </c>
      <c r="D1183" s="75" t="s">
        <v>1608</v>
      </c>
      <c r="E1183" s="116">
        <v>0.60129999999999995</v>
      </c>
      <c r="F1183" s="166" t="s">
        <v>2625</v>
      </c>
      <c r="G1183" s="3" t="s">
        <v>3309</v>
      </c>
      <c r="H1183" t="s">
        <v>2625</v>
      </c>
    </row>
    <row r="1184" spans="1:8" hidden="1">
      <c r="A1184" s="78" t="s">
        <v>2441</v>
      </c>
      <c r="B1184" s="78" t="s">
        <v>2811</v>
      </c>
      <c r="C1184" s="75">
        <v>4430</v>
      </c>
      <c r="D1184" s="75" t="s">
        <v>1620</v>
      </c>
      <c r="E1184" s="116">
        <v>0.33700000000000002</v>
      </c>
      <c r="F1184" s="166" t="s">
        <v>2626</v>
      </c>
      <c r="G1184" s="3" t="s">
        <v>3309</v>
      </c>
      <c r="H1184" t="s">
        <v>2626</v>
      </c>
    </row>
    <row r="1185" spans="1:8" hidden="1">
      <c r="A1185" s="78" t="s">
        <v>2441</v>
      </c>
      <c r="B1185" s="78" t="s">
        <v>2811</v>
      </c>
      <c r="C1185" s="75">
        <v>4344</v>
      </c>
      <c r="D1185" s="75" t="s">
        <v>1618</v>
      </c>
      <c r="E1185" s="116">
        <v>0.71</v>
      </c>
      <c r="F1185" s="166" t="s">
        <v>2625</v>
      </c>
      <c r="G1185" s="3" t="s">
        <v>3309</v>
      </c>
      <c r="H1185" t="s">
        <v>2625</v>
      </c>
    </row>
    <row r="1186" spans="1:8" hidden="1">
      <c r="A1186" s="78" t="s">
        <v>2441</v>
      </c>
      <c r="B1186" s="78" t="s">
        <v>2811</v>
      </c>
      <c r="C1186" s="75">
        <v>4433</v>
      </c>
      <c r="D1186" s="75" t="s">
        <v>1621</v>
      </c>
      <c r="E1186" s="116">
        <v>0.31969999999999998</v>
      </c>
      <c r="F1186" s="166" t="s">
        <v>3020</v>
      </c>
      <c r="G1186" s="3" t="s">
        <v>3309</v>
      </c>
      <c r="H1186" t="s">
        <v>2626</v>
      </c>
    </row>
    <row r="1187" spans="1:8" hidden="1">
      <c r="A1187" s="78" t="s">
        <v>2441</v>
      </c>
      <c r="B1187" s="78" t="s">
        <v>2811</v>
      </c>
      <c r="C1187" s="75">
        <v>5450</v>
      </c>
      <c r="D1187" s="75" t="s">
        <v>1624</v>
      </c>
      <c r="E1187" s="116">
        <v>0.57220000000000004</v>
      </c>
      <c r="F1187" s="166" t="s">
        <v>2625</v>
      </c>
      <c r="G1187" s="3" t="s">
        <v>3309</v>
      </c>
      <c r="H1187" t="s">
        <v>2625</v>
      </c>
    </row>
    <row r="1188" spans="1:8" hidden="1">
      <c r="A1188" s="78" t="s">
        <v>2441</v>
      </c>
      <c r="B1188" s="78" t="s">
        <v>2811</v>
      </c>
      <c r="C1188" s="75">
        <v>3688</v>
      </c>
      <c r="D1188" s="75" t="s">
        <v>1612</v>
      </c>
      <c r="E1188" s="116">
        <v>0.61260000000000003</v>
      </c>
      <c r="F1188" s="166" t="s">
        <v>2625</v>
      </c>
      <c r="G1188" s="3" t="s">
        <v>3309</v>
      </c>
      <c r="H1188" t="s">
        <v>2625</v>
      </c>
    </row>
    <row r="1189" spans="1:8" hidden="1">
      <c r="A1189" t="s">
        <v>2441</v>
      </c>
      <c r="B1189" t="s">
        <v>2811</v>
      </c>
      <c r="C1189" s="75">
        <v>4164</v>
      </c>
      <c r="D1189" t="s">
        <v>1613</v>
      </c>
      <c r="E1189" s="116">
        <v>0.17780000000000001</v>
      </c>
      <c r="F1189" s="166" t="s">
        <v>2626</v>
      </c>
      <c r="G1189" s="3" t="s">
        <v>3309</v>
      </c>
      <c r="H1189" t="s">
        <v>2626</v>
      </c>
    </row>
    <row r="1190" spans="1:8" hidden="1">
      <c r="A1190" s="78" t="s">
        <v>2441</v>
      </c>
      <c r="B1190" s="78" t="s">
        <v>2811</v>
      </c>
      <c r="C1190" s="75">
        <v>5498</v>
      </c>
      <c r="D1190" s="75" t="s">
        <v>2598</v>
      </c>
      <c r="E1190" s="116">
        <v>0.68840000000000001</v>
      </c>
      <c r="F1190" s="166" t="s">
        <v>3020</v>
      </c>
      <c r="G1190" s="3" t="s">
        <v>3309</v>
      </c>
      <c r="H1190" t="s">
        <v>2625</v>
      </c>
    </row>
    <row r="1191" spans="1:8" hidden="1">
      <c r="A1191" s="78" t="s">
        <v>2441</v>
      </c>
      <c r="B1191" s="78" t="s">
        <v>2811</v>
      </c>
      <c r="C1191" s="75">
        <v>4583</v>
      </c>
      <c r="D1191" s="75" t="s">
        <v>1623</v>
      </c>
      <c r="E1191" s="116">
        <v>0.55010000000000003</v>
      </c>
      <c r="F1191" s="166" t="s">
        <v>2625</v>
      </c>
      <c r="G1191" s="3" t="s">
        <v>3309</v>
      </c>
      <c r="H1191" t="s">
        <v>2625</v>
      </c>
    </row>
    <row r="1192" spans="1:8" hidden="1">
      <c r="A1192" s="78" t="s">
        <v>2441</v>
      </c>
      <c r="B1192" s="78" t="s">
        <v>2811</v>
      </c>
      <c r="C1192" s="75">
        <v>3121</v>
      </c>
      <c r="D1192" s="75" t="s">
        <v>1610</v>
      </c>
      <c r="E1192" s="116">
        <v>0.62939999999999996</v>
      </c>
      <c r="F1192" s="166" t="s">
        <v>2625</v>
      </c>
      <c r="G1192" s="3" t="s">
        <v>3309</v>
      </c>
      <c r="H1192" t="s">
        <v>2625</v>
      </c>
    </row>
    <row r="1193" spans="1:8" hidden="1">
      <c r="A1193" s="78" t="s">
        <v>2441</v>
      </c>
      <c r="B1193" s="78" t="s">
        <v>2811</v>
      </c>
      <c r="C1193" s="75">
        <v>3120</v>
      </c>
      <c r="D1193" s="75" t="s">
        <v>1609</v>
      </c>
      <c r="E1193" s="116">
        <v>0.45450000000000002</v>
      </c>
      <c r="F1193" s="166" t="s">
        <v>2626</v>
      </c>
      <c r="G1193" s="3" t="s">
        <v>3309</v>
      </c>
      <c r="H1193" t="s">
        <v>2626</v>
      </c>
    </row>
    <row r="1194" spans="1:8" hidden="1">
      <c r="A1194" s="78" t="s">
        <v>2441</v>
      </c>
      <c r="B1194" s="78" t="s">
        <v>2811</v>
      </c>
      <c r="C1194" s="75">
        <v>5482</v>
      </c>
      <c r="D1194" s="75" t="s">
        <v>2599</v>
      </c>
      <c r="E1194" s="116">
        <v>0.4506</v>
      </c>
      <c r="F1194" s="166" t="s">
        <v>2625</v>
      </c>
      <c r="G1194" s="3" t="s">
        <v>3309</v>
      </c>
      <c r="H1194" t="s">
        <v>2625</v>
      </c>
    </row>
    <row r="1195" spans="1:8" hidden="1">
      <c r="A1195" s="78" t="s">
        <v>2441</v>
      </c>
      <c r="B1195" s="78" t="s">
        <v>2811</v>
      </c>
      <c r="C1195" s="75">
        <v>4165</v>
      </c>
      <c r="D1195" s="75" t="s">
        <v>1614</v>
      </c>
      <c r="E1195" s="116">
        <v>0.29270000000000002</v>
      </c>
      <c r="F1195" s="166" t="s">
        <v>2626</v>
      </c>
      <c r="G1195" s="3" t="s">
        <v>3309</v>
      </c>
      <c r="H1195" t="s">
        <v>2626</v>
      </c>
    </row>
    <row r="1196" spans="1:8" hidden="1">
      <c r="A1196" s="78" t="s">
        <v>2441</v>
      </c>
      <c r="B1196" s="78" t="s">
        <v>2811</v>
      </c>
      <c r="C1196" s="75">
        <v>3687</v>
      </c>
      <c r="D1196" s="75" t="s">
        <v>1611</v>
      </c>
      <c r="E1196" s="116">
        <v>0.44690000000000002</v>
      </c>
      <c r="F1196" s="166" t="s">
        <v>2626</v>
      </c>
      <c r="G1196" s="3" t="s">
        <v>3309</v>
      </c>
      <c r="H1196" t="s">
        <v>2626</v>
      </c>
    </row>
    <row r="1197" spans="1:8" hidden="1">
      <c r="A1197" s="78" t="s">
        <v>2441</v>
      </c>
      <c r="B1197" s="78" t="s">
        <v>2811</v>
      </c>
      <c r="C1197" s="75">
        <v>1848</v>
      </c>
      <c r="D1197" s="75" t="s">
        <v>27</v>
      </c>
      <c r="E1197" s="116">
        <v>0.38819999999999999</v>
      </c>
      <c r="F1197" s="166" t="s">
        <v>3020</v>
      </c>
      <c r="G1197" s="3" t="s">
        <v>3309</v>
      </c>
      <c r="H1197" t="s">
        <v>2626</v>
      </c>
    </row>
    <row r="1198" spans="1:8" hidden="1">
      <c r="A1198" s="78" t="s">
        <v>2441</v>
      </c>
      <c r="B1198" s="78" t="s">
        <v>2811</v>
      </c>
      <c r="C1198" s="75">
        <v>4425</v>
      </c>
      <c r="D1198" s="75" t="s">
        <v>1619</v>
      </c>
      <c r="E1198" s="116">
        <v>0.63</v>
      </c>
      <c r="F1198" s="166" t="s">
        <v>2625</v>
      </c>
      <c r="G1198" s="3" t="s">
        <v>3309</v>
      </c>
      <c r="H1198" t="s">
        <v>2625</v>
      </c>
    </row>
    <row r="1199" spans="1:8" hidden="1">
      <c r="A1199" s="78" t="s">
        <v>2519</v>
      </c>
      <c r="B1199" s="78" t="s">
        <v>2812</v>
      </c>
      <c r="C1199" s="75">
        <v>5451</v>
      </c>
      <c r="D1199" s="75" t="s">
        <v>2142</v>
      </c>
      <c r="E1199" s="116">
        <v>0.53610000000000002</v>
      </c>
      <c r="F1199" s="166" t="s">
        <v>2625</v>
      </c>
      <c r="G1199" s="3" t="s">
        <v>3309</v>
      </c>
      <c r="H1199" t="s">
        <v>2625</v>
      </c>
    </row>
    <row r="1200" spans="1:8" hidden="1">
      <c r="A1200" s="78" t="s">
        <v>2519</v>
      </c>
      <c r="B1200" s="78" t="s">
        <v>2812</v>
      </c>
      <c r="C1200" s="75">
        <v>5580</v>
      </c>
      <c r="D1200" s="75" t="s">
        <v>3337</v>
      </c>
      <c r="E1200" s="116">
        <v>0.66669999999999996</v>
      </c>
      <c r="F1200" s="166" t="s">
        <v>3020</v>
      </c>
      <c r="G1200" s="3" t="s">
        <v>3309</v>
      </c>
      <c r="H1200" t="s">
        <v>2625</v>
      </c>
    </row>
    <row r="1201" spans="1:8" hidden="1">
      <c r="A1201" s="78" t="s">
        <v>2519</v>
      </c>
      <c r="B1201" s="78" t="s">
        <v>2812</v>
      </c>
      <c r="C1201" s="75">
        <v>2591</v>
      </c>
      <c r="D1201" s="75" t="s">
        <v>2140</v>
      </c>
      <c r="E1201" s="116">
        <v>0.51529999999999998</v>
      </c>
      <c r="F1201" s="166" t="s">
        <v>2625</v>
      </c>
      <c r="G1201" s="3" t="s">
        <v>3309</v>
      </c>
      <c r="H1201" t="s">
        <v>2625</v>
      </c>
    </row>
    <row r="1202" spans="1:8" hidden="1">
      <c r="A1202" s="78" t="s">
        <v>2519</v>
      </c>
      <c r="B1202" s="78" t="s">
        <v>2812</v>
      </c>
      <c r="C1202" s="75">
        <v>2898</v>
      </c>
      <c r="D1202" s="75" t="s">
        <v>2141</v>
      </c>
      <c r="E1202" s="116">
        <v>0.55869999999999997</v>
      </c>
      <c r="F1202" s="166" t="s">
        <v>2625</v>
      </c>
      <c r="G1202" s="3" t="s">
        <v>3309</v>
      </c>
      <c r="H1202" t="s">
        <v>2625</v>
      </c>
    </row>
    <row r="1203" spans="1:8" hidden="1">
      <c r="A1203" s="78" t="s">
        <v>2363</v>
      </c>
      <c r="B1203" s="78" t="s">
        <v>2813</v>
      </c>
      <c r="C1203" s="75">
        <v>3288</v>
      </c>
      <c r="D1203" s="75" t="s">
        <v>1122</v>
      </c>
      <c r="E1203" s="116">
        <v>0.43140000000000001</v>
      </c>
      <c r="F1203" s="166" t="s">
        <v>3020</v>
      </c>
      <c r="G1203" s="3" t="s">
        <v>2625</v>
      </c>
      <c r="H1203" t="s">
        <v>2625</v>
      </c>
    </row>
    <row r="1204" spans="1:8" hidden="1">
      <c r="A1204" s="78" t="s">
        <v>2363</v>
      </c>
      <c r="B1204" s="78" t="s">
        <v>2813</v>
      </c>
      <c r="C1204" s="75">
        <v>2273</v>
      </c>
      <c r="D1204" s="75" t="s">
        <v>1121</v>
      </c>
      <c r="E1204" s="116">
        <v>0.43430000000000002</v>
      </c>
      <c r="F1204" s="166" t="s">
        <v>3020</v>
      </c>
      <c r="G1204" s="3" t="s">
        <v>3309</v>
      </c>
      <c r="H1204" t="s">
        <v>2626</v>
      </c>
    </row>
    <row r="1205" spans="1:8" hidden="1">
      <c r="A1205" s="78" t="s">
        <v>2402</v>
      </c>
      <c r="B1205" s="78" t="s">
        <v>2814</v>
      </c>
      <c r="C1205" s="75">
        <v>2868</v>
      </c>
      <c r="D1205" s="75" t="s">
        <v>1258</v>
      </c>
      <c r="E1205" s="116">
        <v>0.52780000000000005</v>
      </c>
      <c r="F1205" s="166" t="s">
        <v>2625</v>
      </c>
      <c r="G1205" s="3" t="s">
        <v>3309</v>
      </c>
      <c r="H1205" t="s">
        <v>2625</v>
      </c>
    </row>
    <row r="1206" spans="1:8" hidden="1">
      <c r="A1206" s="78" t="s">
        <v>2402</v>
      </c>
      <c r="B1206" s="78" t="s">
        <v>2814</v>
      </c>
      <c r="C1206" s="75">
        <v>3295</v>
      </c>
      <c r="D1206" s="75" t="s">
        <v>1259</v>
      </c>
      <c r="E1206" s="116">
        <v>0.52759999999999996</v>
      </c>
      <c r="F1206" s="166" t="s">
        <v>2625</v>
      </c>
      <c r="G1206" s="3" t="s">
        <v>3309</v>
      </c>
      <c r="H1206" t="s">
        <v>2625</v>
      </c>
    </row>
    <row r="1207" spans="1:8" hidden="1">
      <c r="A1207" s="78" t="s">
        <v>2391</v>
      </c>
      <c r="B1207" s="78" t="s">
        <v>2815</v>
      </c>
      <c r="C1207" s="75">
        <v>2494</v>
      </c>
      <c r="D1207" s="75" t="s">
        <v>1212</v>
      </c>
      <c r="E1207" s="116">
        <v>0.99219999999999997</v>
      </c>
      <c r="F1207" s="166" t="s">
        <v>2625</v>
      </c>
      <c r="G1207" s="3" t="s">
        <v>3309</v>
      </c>
      <c r="H1207" t="s">
        <v>2625</v>
      </c>
    </row>
    <row r="1208" spans="1:8" hidden="1">
      <c r="A1208" s="78" t="s">
        <v>2391</v>
      </c>
      <c r="B1208" s="78" t="s">
        <v>2815</v>
      </c>
      <c r="C1208" s="75">
        <v>5740</v>
      </c>
      <c r="D1208" s="75" t="s">
        <v>3269</v>
      </c>
      <c r="E1208" s="116">
        <v>1</v>
      </c>
      <c r="F1208" s="166" t="s">
        <v>2626</v>
      </c>
      <c r="G1208" s="3" t="s">
        <v>3309</v>
      </c>
      <c r="H1208" t="s">
        <v>2625</v>
      </c>
    </row>
    <row r="1209" spans="1:8" hidden="1">
      <c r="A1209" s="78" t="s">
        <v>2405</v>
      </c>
      <c r="B1209" s="78" t="s">
        <v>2816</v>
      </c>
      <c r="C1209" s="75">
        <v>2518</v>
      </c>
      <c r="D1209" s="75" t="s">
        <v>1266</v>
      </c>
      <c r="E1209" s="116">
        <v>0.5504</v>
      </c>
      <c r="F1209" s="166" t="s">
        <v>2625</v>
      </c>
      <c r="G1209" s="3" t="s">
        <v>3309</v>
      </c>
      <c r="H1209" t="s">
        <v>2625</v>
      </c>
    </row>
    <row r="1210" spans="1:8" hidden="1">
      <c r="A1210" s="78" t="s">
        <v>2405</v>
      </c>
      <c r="B1210" s="78" t="s">
        <v>2816</v>
      </c>
      <c r="C1210" s="75">
        <v>5681</v>
      </c>
      <c r="D1210" s="75" t="s">
        <v>3184</v>
      </c>
      <c r="E1210" s="116">
        <v>0.52559999999999996</v>
      </c>
      <c r="F1210" s="166" t="s">
        <v>3020</v>
      </c>
      <c r="G1210" s="3" t="s">
        <v>3309</v>
      </c>
      <c r="H1210" t="s">
        <v>2625</v>
      </c>
    </row>
    <row r="1211" spans="1:8" hidden="1">
      <c r="A1211" s="78" t="s">
        <v>2405</v>
      </c>
      <c r="B1211" s="78" t="s">
        <v>2816</v>
      </c>
      <c r="C1211" s="75">
        <v>5118</v>
      </c>
      <c r="D1211" s="75" t="s">
        <v>1269</v>
      </c>
      <c r="E1211" s="116">
        <v>0.72199999999999998</v>
      </c>
      <c r="F1211" s="166" t="s">
        <v>3020</v>
      </c>
      <c r="G1211" s="3" t="s">
        <v>3309</v>
      </c>
      <c r="H1211" t="s">
        <v>2625</v>
      </c>
    </row>
    <row r="1212" spans="1:8" hidden="1">
      <c r="A1212" s="78" t="s">
        <v>2405</v>
      </c>
      <c r="B1212" s="78" t="s">
        <v>2816</v>
      </c>
      <c r="C1212" s="75">
        <v>3968</v>
      </c>
      <c r="D1212" s="75" t="s">
        <v>1267</v>
      </c>
      <c r="E1212" s="116">
        <v>0.60660000000000003</v>
      </c>
      <c r="F1212" s="166" t="s">
        <v>2625</v>
      </c>
      <c r="G1212" s="3" t="s">
        <v>3309</v>
      </c>
      <c r="H1212" t="s">
        <v>2625</v>
      </c>
    </row>
    <row r="1213" spans="1:8" hidden="1">
      <c r="A1213" s="78" t="s">
        <v>2405</v>
      </c>
      <c r="B1213" s="78" t="s">
        <v>2816</v>
      </c>
      <c r="C1213" s="75">
        <v>4478</v>
      </c>
      <c r="D1213" s="75" t="s">
        <v>1268</v>
      </c>
      <c r="E1213" s="116">
        <v>0.63700000000000001</v>
      </c>
      <c r="F1213" s="166" t="s">
        <v>2625</v>
      </c>
      <c r="G1213" s="3" t="s">
        <v>3309</v>
      </c>
      <c r="H1213" t="s">
        <v>2625</v>
      </c>
    </row>
    <row r="1214" spans="1:8" hidden="1">
      <c r="A1214" s="78" t="s">
        <v>2456</v>
      </c>
      <c r="B1214" s="78" t="s">
        <v>2817</v>
      </c>
      <c r="C1214" s="75">
        <v>4036</v>
      </c>
      <c r="D1214" s="75" t="s">
        <v>1803</v>
      </c>
      <c r="E1214" s="116">
        <v>0.33229999999999998</v>
      </c>
      <c r="F1214" s="166" t="s">
        <v>3020</v>
      </c>
      <c r="G1214" s="3" t="s">
        <v>3309</v>
      </c>
      <c r="H1214" t="s">
        <v>2626</v>
      </c>
    </row>
    <row r="1215" spans="1:8" hidden="1">
      <c r="A1215" s="78" t="s">
        <v>2456</v>
      </c>
      <c r="B1215" s="78" t="s">
        <v>2817</v>
      </c>
      <c r="C1215" s="75">
        <v>4333</v>
      </c>
      <c r="D1215" s="75" t="s">
        <v>1804</v>
      </c>
      <c r="E1215" s="116">
        <v>0.2515</v>
      </c>
      <c r="F1215" s="166" t="s">
        <v>3020</v>
      </c>
      <c r="G1215" s="3" t="s">
        <v>3309</v>
      </c>
      <c r="H1215" t="s">
        <v>2626</v>
      </c>
    </row>
    <row r="1216" spans="1:8" hidden="1">
      <c r="A1216" s="78" t="s">
        <v>2456</v>
      </c>
      <c r="B1216" s="78" t="s">
        <v>2817</v>
      </c>
      <c r="C1216" s="75">
        <v>4521</v>
      </c>
      <c r="D1216" s="75" t="s">
        <v>1805</v>
      </c>
      <c r="E1216" s="116">
        <v>0.3</v>
      </c>
      <c r="F1216" s="166" t="s">
        <v>3020</v>
      </c>
      <c r="G1216" s="3" t="s">
        <v>3309</v>
      </c>
      <c r="H1216" t="s">
        <v>2626</v>
      </c>
    </row>
    <row r="1217" spans="1:8" hidden="1">
      <c r="A1217" s="78" t="s">
        <v>2456</v>
      </c>
      <c r="B1217" s="78" t="s">
        <v>2817</v>
      </c>
      <c r="C1217" s="75">
        <v>2341</v>
      </c>
      <c r="D1217" s="75" t="s">
        <v>1802</v>
      </c>
      <c r="E1217" s="116">
        <v>0.25819999999999999</v>
      </c>
      <c r="F1217" s="166" t="s">
        <v>3020</v>
      </c>
      <c r="G1217" s="3" t="s">
        <v>3309</v>
      </c>
      <c r="H1217" t="s">
        <v>2626</v>
      </c>
    </row>
    <row r="1218" spans="1:8" hidden="1">
      <c r="A1218" s="78" t="s">
        <v>2456</v>
      </c>
      <c r="B1218" s="78" t="s">
        <v>2817</v>
      </c>
      <c r="C1218" s="75">
        <v>5752</v>
      </c>
      <c r="D1218" s="75" t="s">
        <v>3270</v>
      </c>
      <c r="E1218" s="116">
        <v>0.2059</v>
      </c>
      <c r="F1218" s="166" t="s">
        <v>3020</v>
      </c>
      <c r="G1218" s="3" t="s">
        <v>3309</v>
      </c>
      <c r="H1218" t="s">
        <v>2626</v>
      </c>
    </row>
    <row r="1219" spans="1:8" hidden="1">
      <c r="A1219" s="78" t="s">
        <v>2456</v>
      </c>
      <c r="B1219" s="78" t="s">
        <v>2817</v>
      </c>
      <c r="C1219" s="75">
        <v>5417</v>
      </c>
      <c r="D1219" s="75" t="s">
        <v>1806</v>
      </c>
      <c r="E1219" s="116">
        <v>0.44450000000000001</v>
      </c>
      <c r="F1219" s="166" t="s">
        <v>3020</v>
      </c>
      <c r="G1219" s="3" t="s">
        <v>3309</v>
      </c>
      <c r="H1219" t="s">
        <v>2626</v>
      </c>
    </row>
    <row r="1220" spans="1:8" hidden="1">
      <c r="A1220" s="78" t="s">
        <v>2502</v>
      </c>
      <c r="B1220" s="78" t="s">
        <v>2818</v>
      </c>
      <c r="C1220" s="75">
        <v>4428</v>
      </c>
      <c r="D1220" s="75" t="s">
        <v>2092</v>
      </c>
      <c r="E1220" s="116">
        <v>0.56510000000000005</v>
      </c>
      <c r="F1220" s="166" t="s">
        <v>2625</v>
      </c>
      <c r="G1220" s="3" t="s">
        <v>3309</v>
      </c>
      <c r="H1220" t="s">
        <v>2625</v>
      </c>
    </row>
    <row r="1221" spans="1:8" hidden="1">
      <c r="A1221" s="78" t="s">
        <v>2502</v>
      </c>
      <c r="B1221" s="78" t="s">
        <v>2818</v>
      </c>
      <c r="C1221" s="75">
        <v>4525</v>
      </c>
      <c r="D1221" s="75" t="s">
        <v>2093</v>
      </c>
      <c r="E1221" s="116">
        <v>0.50439999999999996</v>
      </c>
      <c r="F1221" s="166" t="s">
        <v>2626</v>
      </c>
      <c r="G1221" s="3" t="s">
        <v>3309</v>
      </c>
      <c r="H1221" t="s">
        <v>2625</v>
      </c>
    </row>
    <row r="1222" spans="1:8" hidden="1">
      <c r="A1222" s="78" t="s">
        <v>2502</v>
      </c>
      <c r="B1222" s="78" t="s">
        <v>2818</v>
      </c>
      <c r="C1222" s="75">
        <v>5554</v>
      </c>
      <c r="D1222" s="75" t="s">
        <v>3013</v>
      </c>
      <c r="E1222" s="116">
        <v>0.53129999999999999</v>
      </c>
      <c r="F1222" s="166" t="s">
        <v>3020</v>
      </c>
      <c r="G1222" s="3" t="s">
        <v>3309</v>
      </c>
      <c r="H1222" t="s">
        <v>2625</v>
      </c>
    </row>
    <row r="1223" spans="1:8" hidden="1">
      <c r="A1223" s="78" t="s">
        <v>2502</v>
      </c>
      <c r="B1223" s="78" t="s">
        <v>2818</v>
      </c>
      <c r="C1223" s="75">
        <v>2459</v>
      </c>
      <c r="D1223" s="75" t="s">
        <v>2089</v>
      </c>
      <c r="E1223" s="116">
        <v>0.50770000000000004</v>
      </c>
      <c r="F1223" s="166" t="s">
        <v>2625</v>
      </c>
      <c r="G1223" s="3" t="s">
        <v>3309</v>
      </c>
      <c r="H1223" t="s">
        <v>2625</v>
      </c>
    </row>
    <row r="1224" spans="1:8" hidden="1">
      <c r="A1224" s="78" t="s">
        <v>2502</v>
      </c>
      <c r="B1224" s="78" t="s">
        <v>2818</v>
      </c>
      <c r="C1224" s="75">
        <v>2687</v>
      </c>
      <c r="D1224" s="75" t="s">
        <v>2091</v>
      </c>
      <c r="E1224" s="116">
        <v>0.54249999999999998</v>
      </c>
      <c r="F1224" s="166" t="s">
        <v>2625</v>
      </c>
      <c r="G1224" s="3" t="s">
        <v>3309</v>
      </c>
      <c r="H1224" t="s">
        <v>2625</v>
      </c>
    </row>
    <row r="1225" spans="1:8" hidden="1">
      <c r="A1225" s="78" t="s">
        <v>2502</v>
      </c>
      <c r="B1225" s="78" t="s">
        <v>2818</v>
      </c>
      <c r="C1225" s="75">
        <v>2489</v>
      </c>
      <c r="D1225" s="75" t="s">
        <v>2090</v>
      </c>
      <c r="E1225" s="116">
        <v>0.56850000000000001</v>
      </c>
      <c r="F1225" s="166" t="s">
        <v>2625</v>
      </c>
      <c r="G1225" s="3" t="s">
        <v>3309</v>
      </c>
      <c r="H1225" t="s">
        <v>2625</v>
      </c>
    </row>
    <row r="1226" spans="1:8" hidden="1">
      <c r="A1226" s="78" t="s">
        <v>2300</v>
      </c>
      <c r="B1226" s="78" t="s">
        <v>2819</v>
      </c>
      <c r="C1226" s="75">
        <v>3788</v>
      </c>
      <c r="D1226" s="95" t="s">
        <v>481</v>
      </c>
      <c r="E1226" s="116">
        <v>0.75639999999999996</v>
      </c>
      <c r="F1226" s="166" t="s">
        <v>2625</v>
      </c>
      <c r="G1226" s="3" t="s">
        <v>3309</v>
      </c>
      <c r="H1226" t="s">
        <v>2625</v>
      </c>
    </row>
    <row r="1227" spans="1:8" hidden="1">
      <c r="A1227" s="78" t="s">
        <v>2300</v>
      </c>
      <c r="B1227" s="78" t="s">
        <v>2819</v>
      </c>
      <c r="C1227" s="75">
        <v>2728</v>
      </c>
      <c r="D1227" s="75" t="s">
        <v>478</v>
      </c>
      <c r="E1227" s="116">
        <v>0.6331</v>
      </c>
      <c r="F1227" s="166" t="s">
        <v>2625</v>
      </c>
      <c r="G1227" s="3" t="s">
        <v>3309</v>
      </c>
      <c r="H1227" t="s">
        <v>2625</v>
      </c>
    </row>
    <row r="1228" spans="1:8" hidden="1">
      <c r="A1228" s="78" t="s">
        <v>2300</v>
      </c>
      <c r="B1228" s="78" t="s">
        <v>2819</v>
      </c>
      <c r="C1228" s="75">
        <v>3787</v>
      </c>
      <c r="D1228" s="75" t="s">
        <v>480</v>
      </c>
      <c r="E1228" s="116">
        <v>0.6946</v>
      </c>
      <c r="F1228" s="166" t="s">
        <v>2625</v>
      </c>
      <c r="G1228" s="3" t="s">
        <v>3309</v>
      </c>
      <c r="H1228" t="s">
        <v>2625</v>
      </c>
    </row>
    <row r="1229" spans="1:8" hidden="1">
      <c r="A1229" s="78" t="s">
        <v>2300</v>
      </c>
      <c r="B1229" s="78" t="s">
        <v>2819</v>
      </c>
      <c r="C1229" s="75">
        <v>3155</v>
      </c>
      <c r="D1229" s="75" t="s">
        <v>479</v>
      </c>
      <c r="E1229" s="116">
        <v>0.81469999999999998</v>
      </c>
      <c r="F1229" s="166" t="s">
        <v>2625</v>
      </c>
      <c r="G1229" s="3" t="s">
        <v>3309</v>
      </c>
      <c r="H1229" t="s">
        <v>2625</v>
      </c>
    </row>
    <row r="1230" spans="1:8" hidden="1">
      <c r="A1230" s="78" t="s">
        <v>2284</v>
      </c>
      <c r="B1230" s="78" t="s">
        <v>2820</v>
      </c>
      <c r="C1230" s="75">
        <v>3325</v>
      </c>
      <c r="D1230" s="75" t="s">
        <v>396</v>
      </c>
      <c r="E1230" s="116">
        <v>0.7077</v>
      </c>
      <c r="F1230" s="166" t="s">
        <v>2625</v>
      </c>
      <c r="G1230" s="3" t="s">
        <v>3309</v>
      </c>
      <c r="H1230" t="s">
        <v>2625</v>
      </c>
    </row>
    <row r="1231" spans="1:8" hidden="1">
      <c r="A1231" s="78" t="s">
        <v>2284</v>
      </c>
      <c r="B1231" s="78" t="s">
        <v>2820</v>
      </c>
      <c r="C1231" s="75">
        <v>2918</v>
      </c>
      <c r="D1231" s="75" t="s">
        <v>393</v>
      </c>
      <c r="E1231" s="116">
        <v>0.74409999999999998</v>
      </c>
      <c r="F1231" s="166" t="s">
        <v>2625</v>
      </c>
      <c r="G1231" s="3" t="s">
        <v>3309</v>
      </c>
      <c r="H1231" t="s">
        <v>2625</v>
      </c>
    </row>
    <row r="1232" spans="1:8" hidden="1">
      <c r="A1232" s="78" t="s">
        <v>2284</v>
      </c>
      <c r="B1232" s="78" t="s">
        <v>2820</v>
      </c>
      <c r="C1232" s="75">
        <v>3272</v>
      </c>
      <c r="D1232" s="75" t="s">
        <v>395</v>
      </c>
      <c r="E1232" s="116">
        <v>0.72119999999999995</v>
      </c>
      <c r="F1232" s="166" t="s">
        <v>2625</v>
      </c>
      <c r="G1232" s="3" t="s">
        <v>3309</v>
      </c>
      <c r="H1232" t="s">
        <v>2625</v>
      </c>
    </row>
    <row r="1233" spans="1:8" hidden="1">
      <c r="A1233" s="78" t="s">
        <v>2284</v>
      </c>
      <c r="B1233" s="78" t="s">
        <v>2820</v>
      </c>
      <c r="C1233" s="75">
        <v>5499</v>
      </c>
      <c r="D1233" s="75" t="s">
        <v>2600</v>
      </c>
      <c r="E1233" s="116">
        <v>0</v>
      </c>
      <c r="F1233" s="166" t="s">
        <v>3020</v>
      </c>
      <c r="G1233" s="3" t="s">
        <v>3309</v>
      </c>
      <c r="H1233" t="s">
        <v>2626</v>
      </c>
    </row>
    <row r="1234" spans="1:8" hidden="1">
      <c r="A1234" s="78" t="s">
        <v>2284</v>
      </c>
      <c r="B1234" s="78" t="s">
        <v>2820</v>
      </c>
      <c r="C1234" s="75">
        <v>3086</v>
      </c>
      <c r="D1234" s="75" t="s">
        <v>394</v>
      </c>
      <c r="E1234" s="116">
        <v>0.69569999999999999</v>
      </c>
      <c r="F1234" s="166" t="s">
        <v>2625</v>
      </c>
      <c r="G1234" s="3" t="s">
        <v>3309</v>
      </c>
      <c r="H1234" t="s">
        <v>2625</v>
      </c>
    </row>
    <row r="1235" spans="1:8" hidden="1">
      <c r="A1235" s="78" t="s">
        <v>2284</v>
      </c>
      <c r="B1235" s="78" t="s">
        <v>2820</v>
      </c>
      <c r="C1235" s="75">
        <v>5653</v>
      </c>
      <c r="D1235" s="95" t="s">
        <v>397</v>
      </c>
      <c r="E1235" s="116">
        <v>0.71250000000000002</v>
      </c>
      <c r="F1235" s="166" t="s">
        <v>3020</v>
      </c>
      <c r="G1235" s="3" t="s">
        <v>3309</v>
      </c>
      <c r="H1235" t="s">
        <v>2625</v>
      </c>
    </row>
    <row r="1236" spans="1:8" hidden="1">
      <c r="A1236" s="78" t="s">
        <v>2284</v>
      </c>
      <c r="B1236" s="78" t="s">
        <v>2820</v>
      </c>
      <c r="C1236" s="75">
        <v>1754</v>
      </c>
      <c r="D1236" s="75" t="s">
        <v>391</v>
      </c>
      <c r="E1236" s="116">
        <v>0.76680000000000004</v>
      </c>
      <c r="F1236" s="166" t="s">
        <v>2625</v>
      </c>
      <c r="G1236" s="3" t="s">
        <v>3309</v>
      </c>
      <c r="H1236" t="s">
        <v>2625</v>
      </c>
    </row>
    <row r="1237" spans="1:8" hidden="1">
      <c r="A1237" s="78" t="s">
        <v>2284</v>
      </c>
      <c r="B1237" s="78" t="s">
        <v>2820</v>
      </c>
      <c r="C1237" s="75">
        <v>2198</v>
      </c>
      <c r="D1237" s="75" t="s">
        <v>392</v>
      </c>
      <c r="E1237" s="116">
        <v>0.77580000000000005</v>
      </c>
      <c r="F1237" s="166" t="s">
        <v>2625</v>
      </c>
      <c r="G1237" s="3" t="s">
        <v>3309</v>
      </c>
      <c r="H1237" t="s">
        <v>2625</v>
      </c>
    </row>
    <row r="1238" spans="1:8" hidden="1">
      <c r="A1238" s="78" t="s">
        <v>2343</v>
      </c>
      <c r="B1238" s="78" t="s">
        <v>2821</v>
      </c>
      <c r="C1238" s="75">
        <v>5546</v>
      </c>
      <c r="D1238" s="75" t="s">
        <v>700</v>
      </c>
      <c r="E1238" s="116">
        <v>0.53539999999999999</v>
      </c>
      <c r="F1238" s="166" t="s">
        <v>3020</v>
      </c>
      <c r="G1238" s="3" t="s">
        <v>3309</v>
      </c>
      <c r="H1238" t="s">
        <v>2625</v>
      </c>
    </row>
    <row r="1239" spans="1:8" hidden="1">
      <c r="A1239" s="78" t="s">
        <v>2343</v>
      </c>
      <c r="B1239" s="78" t="s">
        <v>2821</v>
      </c>
      <c r="C1239" s="75">
        <v>2798</v>
      </c>
      <c r="D1239" s="75" t="s">
        <v>1030</v>
      </c>
      <c r="E1239" s="116">
        <v>0.54590000000000005</v>
      </c>
      <c r="F1239" s="166" t="s">
        <v>3020</v>
      </c>
      <c r="G1239" s="3" t="s">
        <v>2625</v>
      </c>
      <c r="H1239" t="s">
        <v>2625</v>
      </c>
    </row>
    <row r="1240" spans="1:8" hidden="1">
      <c r="A1240" s="78" t="s">
        <v>2343</v>
      </c>
      <c r="B1240" s="78" t="s">
        <v>2821</v>
      </c>
      <c r="C1240" s="75">
        <v>1677</v>
      </c>
      <c r="D1240" s="75" t="s">
        <v>3338</v>
      </c>
      <c r="E1240" s="116">
        <v>0.31109999999999999</v>
      </c>
      <c r="F1240" s="166" t="s">
        <v>3020</v>
      </c>
      <c r="G1240" s="3" t="s">
        <v>3309</v>
      </c>
      <c r="H1240" t="s">
        <v>2626</v>
      </c>
    </row>
    <row r="1241" spans="1:8" hidden="1">
      <c r="A1241" s="78" t="s">
        <v>2343</v>
      </c>
      <c r="B1241" s="78" t="s">
        <v>2821</v>
      </c>
      <c r="C1241" s="75">
        <v>2854</v>
      </c>
      <c r="D1241" s="75" t="s">
        <v>1031</v>
      </c>
      <c r="E1241" s="116">
        <v>0.29909999999999998</v>
      </c>
      <c r="F1241" s="166" t="s">
        <v>3020</v>
      </c>
      <c r="G1241" s="3" t="s">
        <v>3309</v>
      </c>
      <c r="H1241" t="s">
        <v>2626</v>
      </c>
    </row>
    <row r="1242" spans="1:8" hidden="1">
      <c r="A1242" s="78" t="s">
        <v>2343</v>
      </c>
      <c r="B1242" s="78" t="s">
        <v>2821</v>
      </c>
      <c r="C1242" s="75">
        <v>5085</v>
      </c>
      <c r="D1242" s="75" t="s">
        <v>1037</v>
      </c>
      <c r="E1242" s="116">
        <v>0.3982</v>
      </c>
      <c r="F1242" s="166" t="s">
        <v>3020</v>
      </c>
      <c r="G1242" s="3" t="s">
        <v>3309</v>
      </c>
      <c r="H1242" t="s">
        <v>2626</v>
      </c>
    </row>
    <row r="1243" spans="1:8" hidden="1">
      <c r="A1243" s="78" t="s">
        <v>2343</v>
      </c>
      <c r="B1243" s="78" t="s">
        <v>2821</v>
      </c>
      <c r="C1243" s="75">
        <v>4359</v>
      </c>
      <c r="D1243" s="75" t="s">
        <v>1034</v>
      </c>
      <c r="E1243" s="116">
        <v>0.4531</v>
      </c>
      <c r="F1243" s="166" t="s">
        <v>3020</v>
      </c>
      <c r="G1243" s="3" t="s">
        <v>3309</v>
      </c>
      <c r="H1243" t="s">
        <v>2626</v>
      </c>
    </row>
    <row r="1244" spans="1:8" hidden="1">
      <c r="A1244" s="78" t="s">
        <v>2343</v>
      </c>
      <c r="B1244" s="78" t="s">
        <v>2821</v>
      </c>
      <c r="C1244" s="75">
        <v>1733</v>
      </c>
      <c r="D1244" s="75" t="s">
        <v>3339</v>
      </c>
      <c r="E1244" s="116">
        <v>0.4113</v>
      </c>
      <c r="F1244" s="166" t="s">
        <v>3020</v>
      </c>
      <c r="G1244" s="3" t="s">
        <v>3309</v>
      </c>
      <c r="H1244" t="s">
        <v>2626</v>
      </c>
    </row>
    <row r="1245" spans="1:8" hidden="1">
      <c r="A1245" s="78" t="s">
        <v>2343</v>
      </c>
      <c r="B1245" s="78" t="s">
        <v>2821</v>
      </c>
      <c r="C1245" s="75">
        <v>3236</v>
      </c>
      <c r="D1245" s="75" t="s">
        <v>1032</v>
      </c>
      <c r="E1245" s="116">
        <v>0.2651</v>
      </c>
      <c r="F1245" s="166" t="s">
        <v>3020</v>
      </c>
      <c r="G1245" s="3" t="s">
        <v>3309</v>
      </c>
      <c r="H1245" t="s">
        <v>2626</v>
      </c>
    </row>
    <row r="1246" spans="1:8" hidden="1">
      <c r="A1246" s="78" t="s">
        <v>2343</v>
      </c>
      <c r="B1246" s="78" t="s">
        <v>2821</v>
      </c>
      <c r="C1246" s="75">
        <v>5646</v>
      </c>
      <c r="D1246" s="75" t="s">
        <v>3063</v>
      </c>
      <c r="E1246" s="116">
        <v>0.24970000000000001</v>
      </c>
      <c r="F1246" s="166" t="s">
        <v>3020</v>
      </c>
      <c r="G1246" s="3" t="s">
        <v>3309</v>
      </c>
      <c r="H1246" t="s">
        <v>2626</v>
      </c>
    </row>
    <row r="1247" spans="1:8" hidden="1">
      <c r="A1247" s="78" t="s">
        <v>2343</v>
      </c>
      <c r="B1247" s="78" t="s">
        <v>2821</v>
      </c>
      <c r="C1247" s="75">
        <v>2026</v>
      </c>
      <c r="D1247" s="95" t="s">
        <v>1028</v>
      </c>
      <c r="E1247" s="116">
        <v>0.24759999999999999</v>
      </c>
      <c r="F1247" s="166" t="s">
        <v>3020</v>
      </c>
      <c r="G1247" s="3" t="s">
        <v>3309</v>
      </c>
      <c r="H1247" t="s">
        <v>2626</v>
      </c>
    </row>
    <row r="1248" spans="1:8" hidden="1">
      <c r="A1248" s="78" t="s">
        <v>2343</v>
      </c>
      <c r="B1248" s="78" t="s">
        <v>2821</v>
      </c>
      <c r="C1248" s="75">
        <v>2476</v>
      </c>
      <c r="D1248" s="75" t="s">
        <v>1029</v>
      </c>
      <c r="E1248" s="116">
        <v>0.2878</v>
      </c>
      <c r="F1248" s="166" t="s">
        <v>3020</v>
      </c>
      <c r="G1248" s="3" t="s">
        <v>3309</v>
      </c>
      <c r="H1248" t="s">
        <v>2626</v>
      </c>
    </row>
    <row r="1249" spans="1:8" hidden="1">
      <c r="A1249" s="78" t="s">
        <v>2343</v>
      </c>
      <c r="B1249" s="78" t="s">
        <v>2821</v>
      </c>
      <c r="C1249" s="75">
        <v>4467</v>
      </c>
      <c r="D1249" s="75" t="s">
        <v>1036</v>
      </c>
      <c r="E1249" s="116">
        <v>0.36280000000000001</v>
      </c>
      <c r="F1249" s="166" t="s">
        <v>3020</v>
      </c>
      <c r="G1249" s="3" t="s">
        <v>3309</v>
      </c>
      <c r="H1249" t="s">
        <v>2626</v>
      </c>
    </row>
    <row r="1250" spans="1:8" hidden="1">
      <c r="A1250" s="78" t="s">
        <v>2343</v>
      </c>
      <c r="B1250" s="78" t="s">
        <v>2821</v>
      </c>
      <c r="C1250" s="75">
        <v>3391</v>
      </c>
      <c r="D1250" s="75" t="s">
        <v>1033</v>
      </c>
      <c r="E1250" s="116">
        <v>0.46129999999999999</v>
      </c>
      <c r="F1250" s="166" t="s">
        <v>3020</v>
      </c>
      <c r="G1250" s="3" t="s">
        <v>2626</v>
      </c>
      <c r="H1250" t="s">
        <v>2626</v>
      </c>
    </row>
    <row r="1251" spans="1:8" hidden="1">
      <c r="A1251" s="78" t="s">
        <v>2343</v>
      </c>
      <c r="B1251" s="78" t="s">
        <v>2821</v>
      </c>
      <c r="C1251" s="75">
        <v>4461</v>
      </c>
      <c r="D1251" s="75" t="s">
        <v>1035</v>
      </c>
      <c r="E1251" s="116">
        <v>0.30919999999999997</v>
      </c>
      <c r="F1251" s="166" t="s">
        <v>3020</v>
      </c>
      <c r="G1251" s="3" t="s">
        <v>3309</v>
      </c>
      <c r="H1251" t="s">
        <v>2626</v>
      </c>
    </row>
    <row r="1252" spans="1:8" hidden="1">
      <c r="A1252" s="78" t="s">
        <v>2389</v>
      </c>
      <c r="B1252" s="78" t="s">
        <v>2822</v>
      </c>
      <c r="C1252" s="75">
        <v>2662</v>
      </c>
      <c r="D1252" s="75" t="s">
        <v>1206</v>
      </c>
      <c r="E1252" s="116">
        <v>0.41520000000000001</v>
      </c>
      <c r="F1252" s="166" t="s">
        <v>2625</v>
      </c>
      <c r="G1252" s="3" t="s">
        <v>3309</v>
      </c>
      <c r="H1252" t="s">
        <v>2625</v>
      </c>
    </row>
    <row r="1253" spans="1:8" hidden="1">
      <c r="A1253" s="78" t="s">
        <v>2389</v>
      </c>
      <c r="B1253" s="78" t="s">
        <v>2822</v>
      </c>
      <c r="C1253" s="75">
        <v>3174</v>
      </c>
      <c r="D1253" s="95" t="s">
        <v>1207</v>
      </c>
      <c r="E1253" s="116">
        <v>0.46579999999999999</v>
      </c>
      <c r="F1253" s="166" t="s">
        <v>2625</v>
      </c>
      <c r="G1253" s="3" t="s">
        <v>3309</v>
      </c>
      <c r="H1253" t="s">
        <v>2625</v>
      </c>
    </row>
    <row r="1254" spans="1:8" hidden="1">
      <c r="A1254" s="78" t="s">
        <v>2389</v>
      </c>
      <c r="B1254" s="78" t="s">
        <v>2822</v>
      </c>
      <c r="C1254" s="75">
        <v>1680</v>
      </c>
      <c r="D1254" s="75" t="s">
        <v>1204</v>
      </c>
      <c r="E1254" s="116">
        <v>0.501</v>
      </c>
      <c r="F1254" s="166" t="s">
        <v>2625</v>
      </c>
      <c r="G1254" s="3" t="s">
        <v>3309</v>
      </c>
      <c r="H1254" t="s">
        <v>2625</v>
      </c>
    </row>
    <row r="1255" spans="1:8" hidden="1">
      <c r="A1255" s="78" t="s">
        <v>2389</v>
      </c>
      <c r="B1255" s="78" t="s">
        <v>2822</v>
      </c>
      <c r="C1255" s="75">
        <v>5513</v>
      </c>
      <c r="D1255" s="75" t="s">
        <v>3224</v>
      </c>
      <c r="E1255" s="116">
        <v>0.36899999999999999</v>
      </c>
      <c r="F1255" s="166" t="s">
        <v>3020</v>
      </c>
      <c r="G1255" s="3" t="s">
        <v>3309</v>
      </c>
      <c r="H1255" t="s">
        <v>2626</v>
      </c>
    </row>
    <row r="1256" spans="1:8" hidden="1">
      <c r="A1256" s="78" t="s">
        <v>2389</v>
      </c>
      <c r="B1256" s="78" t="s">
        <v>2822</v>
      </c>
      <c r="C1256" s="75">
        <v>1861</v>
      </c>
      <c r="D1256" s="75" t="s">
        <v>1205</v>
      </c>
      <c r="E1256" s="116">
        <v>0.44330000000000003</v>
      </c>
      <c r="F1256" s="166" t="s">
        <v>3020</v>
      </c>
      <c r="G1256" s="3" t="s">
        <v>3309</v>
      </c>
      <c r="H1256" t="s">
        <v>2626</v>
      </c>
    </row>
    <row r="1257" spans="1:8" hidden="1">
      <c r="A1257" s="78" t="s">
        <v>2389</v>
      </c>
      <c r="B1257" s="78" t="s">
        <v>2822</v>
      </c>
      <c r="C1257" s="75">
        <v>3175</v>
      </c>
      <c r="D1257" s="75" t="s">
        <v>1208</v>
      </c>
      <c r="E1257" s="116">
        <v>0.39900000000000002</v>
      </c>
      <c r="F1257" s="166" t="s">
        <v>2626</v>
      </c>
      <c r="G1257" s="3" t="s">
        <v>3309</v>
      </c>
      <c r="H1257" t="s">
        <v>2626</v>
      </c>
    </row>
    <row r="1258" spans="1:8" hidden="1">
      <c r="A1258" s="78" t="s">
        <v>2389</v>
      </c>
      <c r="B1258" s="78" t="s">
        <v>2822</v>
      </c>
      <c r="C1258" s="75">
        <v>4320</v>
      </c>
      <c r="D1258" s="75" t="s">
        <v>1209</v>
      </c>
      <c r="E1258" s="116">
        <v>0.50960000000000005</v>
      </c>
      <c r="F1258" s="166" t="s">
        <v>2625</v>
      </c>
      <c r="G1258" s="3" t="s">
        <v>3309</v>
      </c>
      <c r="H1258" t="s">
        <v>2625</v>
      </c>
    </row>
    <row r="1259" spans="1:8" hidden="1">
      <c r="A1259" s="78" t="s">
        <v>2404</v>
      </c>
      <c r="B1259" s="78" t="s">
        <v>2823</v>
      </c>
      <c r="C1259" s="75">
        <v>2292</v>
      </c>
      <c r="D1259" s="75" t="s">
        <v>1264</v>
      </c>
      <c r="E1259" s="116">
        <v>0.7329</v>
      </c>
      <c r="F1259" s="166" t="s">
        <v>2625</v>
      </c>
      <c r="G1259" s="3" t="s">
        <v>3309</v>
      </c>
      <c r="H1259" t="s">
        <v>2625</v>
      </c>
    </row>
    <row r="1260" spans="1:8" hidden="1">
      <c r="A1260" s="78" t="s">
        <v>2482</v>
      </c>
      <c r="B1260" s="78" t="s">
        <v>2824</v>
      </c>
      <c r="C1260" s="75">
        <v>5168</v>
      </c>
      <c r="D1260" s="75" t="s">
        <v>1966</v>
      </c>
      <c r="E1260" s="116">
        <v>0.29709999999999998</v>
      </c>
      <c r="F1260" s="166" t="s">
        <v>3020</v>
      </c>
      <c r="G1260" s="3" t="s">
        <v>3309</v>
      </c>
      <c r="H1260" t="s">
        <v>2626</v>
      </c>
    </row>
    <row r="1261" spans="1:8" hidden="1">
      <c r="A1261" s="78" t="s">
        <v>2482</v>
      </c>
      <c r="B1261" s="78" t="s">
        <v>2824</v>
      </c>
      <c r="C1261" s="75">
        <v>5167</v>
      </c>
      <c r="D1261" s="75" t="s">
        <v>1965</v>
      </c>
      <c r="E1261" s="116">
        <v>0.51880000000000004</v>
      </c>
      <c r="F1261" s="166" t="s">
        <v>2625</v>
      </c>
      <c r="G1261" s="3" t="s">
        <v>3309</v>
      </c>
      <c r="H1261" t="s">
        <v>2625</v>
      </c>
    </row>
    <row r="1262" spans="1:8" hidden="1">
      <c r="A1262" s="78" t="s">
        <v>2482</v>
      </c>
      <c r="B1262" s="78" t="s">
        <v>2824</v>
      </c>
      <c r="C1262" s="75">
        <v>3361</v>
      </c>
      <c r="D1262" s="75" t="s">
        <v>59</v>
      </c>
      <c r="E1262" s="116">
        <v>0.49280000000000002</v>
      </c>
      <c r="F1262" s="166" t="s">
        <v>3020</v>
      </c>
      <c r="G1262" s="3" t="s">
        <v>3309</v>
      </c>
      <c r="H1262" t="s">
        <v>2626</v>
      </c>
    </row>
    <row r="1263" spans="1:8" hidden="1">
      <c r="A1263" s="78" t="s">
        <v>2482</v>
      </c>
      <c r="B1263" s="78" t="s">
        <v>2824</v>
      </c>
      <c r="C1263" s="75">
        <v>5654</v>
      </c>
      <c r="D1263" s="75" t="s">
        <v>3065</v>
      </c>
      <c r="E1263" s="116">
        <v>0.5907</v>
      </c>
      <c r="F1263" s="166" t="s">
        <v>2625</v>
      </c>
      <c r="G1263" s="3" t="s">
        <v>3309</v>
      </c>
      <c r="H1263" t="s">
        <v>2625</v>
      </c>
    </row>
    <row r="1264" spans="1:8" hidden="1">
      <c r="A1264" s="78" t="s">
        <v>2482</v>
      </c>
      <c r="B1264" s="78" t="s">
        <v>2824</v>
      </c>
      <c r="C1264" s="75">
        <v>4058</v>
      </c>
      <c r="D1264" s="75" t="s">
        <v>1958</v>
      </c>
      <c r="E1264" s="116">
        <v>0.3775</v>
      </c>
      <c r="F1264" s="166" t="s">
        <v>3020</v>
      </c>
      <c r="G1264" s="3" t="s">
        <v>3309</v>
      </c>
      <c r="H1264" t="s">
        <v>2626</v>
      </c>
    </row>
    <row r="1265" spans="1:8" hidden="1">
      <c r="A1265" s="78" t="s">
        <v>2482</v>
      </c>
      <c r="B1265" s="78" t="s">
        <v>2824</v>
      </c>
      <c r="C1265" s="75">
        <v>4408</v>
      </c>
      <c r="D1265" s="75" t="s">
        <v>1962</v>
      </c>
      <c r="E1265" s="116">
        <v>0.3211</v>
      </c>
      <c r="F1265" s="166" t="s">
        <v>3020</v>
      </c>
      <c r="G1265" s="3" t="s">
        <v>3309</v>
      </c>
      <c r="H1265" t="s">
        <v>2626</v>
      </c>
    </row>
    <row r="1266" spans="1:8" hidden="1">
      <c r="A1266" s="78" t="s">
        <v>2482</v>
      </c>
      <c r="B1266" s="78" t="s">
        <v>2824</v>
      </c>
      <c r="C1266" s="75">
        <v>5682</v>
      </c>
      <c r="D1266" s="75" t="s">
        <v>3185</v>
      </c>
      <c r="E1266" s="116">
        <v>0.2056</v>
      </c>
      <c r="F1266" s="166" t="s">
        <v>3020</v>
      </c>
      <c r="G1266" s="3" t="s">
        <v>3309</v>
      </c>
      <c r="H1266" t="s">
        <v>2626</v>
      </c>
    </row>
    <row r="1267" spans="1:8" hidden="1">
      <c r="A1267" s="78" t="s">
        <v>2482</v>
      </c>
      <c r="B1267" s="78" t="s">
        <v>2824</v>
      </c>
      <c r="C1267" s="75">
        <v>4409</v>
      </c>
      <c r="D1267" s="75" t="s">
        <v>1963</v>
      </c>
      <c r="E1267" s="116">
        <v>0.47889999999999999</v>
      </c>
      <c r="F1267" s="166" t="s">
        <v>3020</v>
      </c>
      <c r="G1267" s="3" t="s">
        <v>3309</v>
      </c>
      <c r="H1267" t="s">
        <v>2626</v>
      </c>
    </row>
    <row r="1268" spans="1:8" hidden="1">
      <c r="A1268" s="78" t="s">
        <v>2482</v>
      </c>
      <c r="B1268" s="78" t="s">
        <v>2824</v>
      </c>
      <c r="C1268" s="75">
        <v>3653</v>
      </c>
      <c r="D1268" s="75" t="s">
        <v>1955</v>
      </c>
      <c r="E1268" s="116">
        <v>0.5827</v>
      </c>
      <c r="F1268" s="166" t="s">
        <v>2625</v>
      </c>
      <c r="G1268" s="3" t="s">
        <v>3309</v>
      </c>
      <c r="H1268" t="s">
        <v>2625</v>
      </c>
    </row>
    <row r="1269" spans="1:8" hidden="1">
      <c r="A1269" s="78" t="s">
        <v>2482</v>
      </c>
      <c r="B1269" s="78" t="s">
        <v>2824</v>
      </c>
      <c r="C1269" s="75">
        <v>3539</v>
      </c>
      <c r="D1269" s="75" t="s">
        <v>1953</v>
      </c>
      <c r="E1269" s="116">
        <v>0.37419999999999998</v>
      </c>
      <c r="F1269" s="166" t="s">
        <v>3020</v>
      </c>
      <c r="G1269" s="3" t="s">
        <v>3309</v>
      </c>
      <c r="H1269" t="s">
        <v>2626</v>
      </c>
    </row>
    <row r="1270" spans="1:8" hidden="1">
      <c r="A1270" s="78" t="s">
        <v>2482</v>
      </c>
      <c r="B1270" s="78" t="s">
        <v>2824</v>
      </c>
      <c r="C1270" s="75">
        <v>3262</v>
      </c>
      <c r="D1270" s="75" t="s">
        <v>1952</v>
      </c>
      <c r="E1270" s="116">
        <v>0.63429999999999997</v>
      </c>
      <c r="F1270" s="166" t="s">
        <v>2625</v>
      </c>
      <c r="G1270" s="3" t="s">
        <v>3309</v>
      </c>
      <c r="H1270" t="s">
        <v>2625</v>
      </c>
    </row>
    <row r="1271" spans="1:8" hidden="1">
      <c r="A1271" s="78" t="s">
        <v>2482</v>
      </c>
      <c r="B1271" s="78" t="s">
        <v>2824</v>
      </c>
      <c r="C1271" s="75">
        <v>4255</v>
      </c>
      <c r="D1271" s="75" t="s">
        <v>1959</v>
      </c>
      <c r="E1271" s="116">
        <v>0.33539999999999998</v>
      </c>
      <c r="F1271" s="166" t="s">
        <v>3020</v>
      </c>
      <c r="G1271" s="3" t="s">
        <v>3309</v>
      </c>
      <c r="H1271" t="s">
        <v>2626</v>
      </c>
    </row>
    <row r="1272" spans="1:8" hidden="1">
      <c r="A1272" s="78" t="s">
        <v>2482</v>
      </c>
      <c r="B1272" s="78" t="s">
        <v>2824</v>
      </c>
      <c r="C1272" s="75">
        <v>3130</v>
      </c>
      <c r="D1272" s="75" t="s">
        <v>414</v>
      </c>
      <c r="E1272" s="116">
        <v>0.57889999999999997</v>
      </c>
      <c r="F1272" s="166" t="s">
        <v>2625</v>
      </c>
      <c r="G1272" s="3" t="s">
        <v>3309</v>
      </c>
      <c r="H1272" t="s">
        <v>2625</v>
      </c>
    </row>
    <row r="1273" spans="1:8" hidden="1">
      <c r="A1273" s="78" t="s">
        <v>2482</v>
      </c>
      <c r="B1273" s="78" t="s">
        <v>2824</v>
      </c>
      <c r="C1273" s="75">
        <v>3611</v>
      </c>
      <c r="D1273" s="75" t="s">
        <v>1954</v>
      </c>
      <c r="E1273" s="116">
        <v>0.50929999999999997</v>
      </c>
      <c r="F1273" s="166" t="s">
        <v>2625</v>
      </c>
      <c r="G1273" s="3" t="s">
        <v>3309</v>
      </c>
      <c r="H1273" t="s">
        <v>2625</v>
      </c>
    </row>
    <row r="1274" spans="1:8" hidden="1">
      <c r="A1274" s="78" t="s">
        <v>2482</v>
      </c>
      <c r="B1274" s="78" t="s">
        <v>2824</v>
      </c>
      <c r="C1274" s="75">
        <v>3010</v>
      </c>
      <c r="D1274" s="75" t="s">
        <v>1951</v>
      </c>
      <c r="E1274" s="116">
        <v>0.45100000000000001</v>
      </c>
      <c r="F1274" s="166" t="s">
        <v>3020</v>
      </c>
      <c r="G1274" s="3" t="s">
        <v>3309</v>
      </c>
      <c r="H1274" t="s">
        <v>2626</v>
      </c>
    </row>
    <row r="1275" spans="1:8" hidden="1">
      <c r="A1275" s="78" t="s">
        <v>2482</v>
      </c>
      <c r="B1275" s="78" t="s">
        <v>2824</v>
      </c>
      <c r="C1275" s="75">
        <v>3709</v>
      </c>
      <c r="D1275" s="75" t="s">
        <v>1956</v>
      </c>
      <c r="E1275" s="116">
        <v>0.4194</v>
      </c>
      <c r="F1275" s="166" t="s">
        <v>3020</v>
      </c>
      <c r="G1275" s="3" t="s">
        <v>3309</v>
      </c>
      <c r="H1275" t="s">
        <v>2626</v>
      </c>
    </row>
    <row r="1276" spans="1:8" hidden="1">
      <c r="A1276" s="78" t="s">
        <v>2482</v>
      </c>
      <c r="B1276" s="78" t="s">
        <v>2824</v>
      </c>
      <c r="C1276" s="75">
        <v>4271</v>
      </c>
      <c r="D1276" s="75" t="s">
        <v>1960</v>
      </c>
      <c r="E1276" s="116">
        <v>0.48110000000000003</v>
      </c>
      <c r="F1276" s="166" t="s">
        <v>2625</v>
      </c>
      <c r="G1276" s="3" t="s">
        <v>3309</v>
      </c>
      <c r="H1276" t="s">
        <v>2625</v>
      </c>
    </row>
    <row r="1277" spans="1:8" hidden="1">
      <c r="A1277" s="78" t="s">
        <v>2482</v>
      </c>
      <c r="B1277" s="78" t="s">
        <v>2824</v>
      </c>
      <c r="C1277" s="75">
        <v>4427</v>
      </c>
      <c r="D1277" s="75" t="s">
        <v>1964</v>
      </c>
      <c r="E1277" s="116">
        <v>0.41899999999999998</v>
      </c>
      <c r="F1277" s="166" t="s">
        <v>3020</v>
      </c>
      <c r="G1277" s="3" t="s">
        <v>3309</v>
      </c>
      <c r="H1277" t="s">
        <v>2626</v>
      </c>
    </row>
    <row r="1278" spans="1:8" hidden="1">
      <c r="A1278" s="78" t="s">
        <v>2482</v>
      </c>
      <c r="B1278" s="78" t="s">
        <v>2824</v>
      </c>
      <c r="C1278" s="75">
        <v>5452</v>
      </c>
      <c r="D1278" s="75" t="s">
        <v>1967</v>
      </c>
      <c r="E1278" s="116">
        <v>0.4541</v>
      </c>
      <c r="F1278" s="166" t="s">
        <v>3020</v>
      </c>
      <c r="G1278" s="3" t="s">
        <v>3309</v>
      </c>
      <c r="H1278" t="s">
        <v>2626</v>
      </c>
    </row>
    <row r="1279" spans="1:8" hidden="1">
      <c r="A1279" s="78" t="s">
        <v>2482</v>
      </c>
      <c r="B1279" s="78" t="s">
        <v>2824</v>
      </c>
      <c r="C1279" s="75">
        <v>4368</v>
      </c>
      <c r="D1279" s="75" t="s">
        <v>1961</v>
      </c>
      <c r="E1279" s="116">
        <v>0.4884</v>
      </c>
      <c r="F1279" s="166" t="s">
        <v>3020</v>
      </c>
      <c r="G1279" s="3" t="s">
        <v>2625</v>
      </c>
      <c r="H1279" t="s">
        <v>2625</v>
      </c>
    </row>
    <row r="1280" spans="1:8" hidden="1">
      <c r="A1280" s="78" t="s">
        <v>2482</v>
      </c>
      <c r="B1280" s="78" t="s">
        <v>2824</v>
      </c>
      <c r="C1280" s="75">
        <v>2754</v>
      </c>
      <c r="D1280" s="75" t="s">
        <v>1950</v>
      </c>
      <c r="E1280" s="116">
        <v>0.34050000000000002</v>
      </c>
      <c r="F1280" s="166" t="s">
        <v>3020</v>
      </c>
      <c r="G1280" s="3" t="s">
        <v>3309</v>
      </c>
      <c r="H1280" t="s">
        <v>2626</v>
      </c>
    </row>
    <row r="1281" spans="1:8" hidden="1">
      <c r="A1281" s="78" t="s">
        <v>2482</v>
      </c>
      <c r="B1281" s="78" t="s">
        <v>2824</v>
      </c>
      <c r="C1281" s="75">
        <v>5683</v>
      </c>
      <c r="D1281" s="75" t="s">
        <v>3186</v>
      </c>
      <c r="E1281" s="116">
        <v>0.49859999999999999</v>
      </c>
      <c r="F1281" s="166" t="s">
        <v>3020</v>
      </c>
      <c r="G1281" s="3" t="s">
        <v>3309</v>
      </c>
      <c r="H1281" t="s">
        <v>2626</v>
      </c>
    </row>
    <row r="1282" spans="1:8" hidden="1">
      <c r="A1282" s="78" t="s">
        <v>2482</v>
      </c>
      <c r="B1282" s="78" t="s">
        <v>2824</v>
      </c>
      <c r="C1282" s="75">
        <v>3710</v>
      </c>
      <c r="D1282" s="75" t="s">
        <v>1957</v>
      </c>
      <c r="E1282" s="116">
        <v>0.35289999999999999</v>
      </c>
      <c r="F1282" s="166" t="s">
        <v>3020</v>
      </c>
      <c r="G1282" s="3" t="s">
        <v>3309</v>
      </c>
      <c r="H1282" t="s">
        <v>2626</v>
      </c>
    </row>
    <row r="1283" spans="1:8" hidden="1">
      <c r="A1283" s="78" t="s">
        <v>2482</v>
      </c>
      <c r="B1283" s="78" t="s">
        <v>2824</v>
      </c>
      <c r="C1283" s="75">
        <v>4122</v>
      </c>
      <c r="D1283" s="75" t="s">
        <v>1292</v>
      </c>
      <c r="E1283" s="116">
        <v>0.39340000000000003</v>
      </c>
      <c r="F1283" s="166" t="s">
        <v>3020</v>
      </c>
      <c r="G1283" s="3" t="s">
        <v>3309</v>
      </c>
      <c r="H1283" t="s">
        <v>2626</v>
      </c>
    </row>
    <row r="1284" spans="1:8" hidden="1">
      <c r="A1284" s="78" t="s">
        <v>2479</v>
      </c>
      <c r="B1284" s="78" t="s">
        <v>2825</v>
      </c>
      <c r="C1284" s="75">
        <v>2062</v>
      </c>
      <c r="D1284" s="75" t="s">
        <v>1930</v>
      </c>
      <c r="E1284" s="116">
        <v>0.74209999999999998</v>
      </c>
      <c r="F1284" s="166" t="s">
        <v>2625</v>
      </c>
      <c r="G1284" s="3" t="s">
        <v>3309</v>
      </c>
      <c r="H1284" t="s">
        <v>2625</v>
      </c>
    </row>
    <row r="1285" spans="1:8" hidden="1">
      <c r="A1285" s="78" t="s">
        <v>2479</v>
      </c>
      <c r="B1285" s="78" t="s">
        <v>2825</v>
      </c>
      <c r="C1285" s="75">
        <v>2958</v>
      </c>
      <c r="D1285" s="75" t="s">
        <v>1931</v>
      </c>
      <c r="E1285" s="116">
        <v>0.65200000000000002</v>
      </c>
      <c r="F1285" s="166" t="s">
        <v>2625</v>
      </c>
      <c r="G1285" s="3" t="s">
        <v>3309</v>
      </c>
      <c r="H1285" t="s">
        <v>2625</v>
      </c>
    </row>
    <row r="1286" spans="1:8" hidden="1">
      <c r="A1286" s="78" t="s">
        <v>2479</v>
      </c>
      <c r="B1286" s="78" t="s">
        <v>2825</v>
      </c>
      <c r="C1286" s="75">
        <v>5252</v>
      </c>
      <c r="D1286" s="75" t="s">
        <v>1932</v>
      </c>
      <c r="E1286" s="116">
        <v>0.2505</v>
      </c>
      <c r="F1286" s="166" t="s">
        <v>3020</v>
      </c>
      <c r="G1286" s="3" t="s">
        <v>3309</v>
      </c>
      <c r="H1286" t="s">
        <v>2626</v>
      </c>
    </row>
    <row r="1287" spans="1:8" hidden="1">
      <c r="A1287" s="78" t="s">
        <v>2337</v>
      </c>
      <c r="B1287" s="78" t="s">
        <v>2826</v>
      </c>
      <c r="C1287" s="75">
        <v>3107</v>
      </c>
      <c r="D1287" s="75" t="s">
        <v>975</v>
      </c>
      <c r="E1287" s="116">
        <v>0.18360000000000001</v>
      </c>
      <c r="F1287" s="166" t="s">
        <v>3020</v>
      </c>
      <c r="G1287" s="3" t="s">
        <v>3309</v>
      </c>
      <c r="H1287" t="s">
        <v>2626</v>
      </c>
    </row>
    <row r="1288" spans="1:8" hidden="1">
      <c r="A1288" s="78" t="s">
        <v>2337</v>
      </c>
      <c r="B1288" s="78" t="s">
        <v>2826</v>
      </c>
      <c r="C1288" s="75">
        <v>3106</v>
      </c>
      <c r="D1288" s="75" t="s">
        <v>974</v>
      </c>
      <c r="E1288" s="116">
        <v>0.20780000000000001</v>
      </c>
      <c r="F1288" s="166" t="s">
        <v>3020</v>
      </c>
      <c r="G1288" s="3" t="s">
        <v>3309</v>
      </c>
      <c r="H1288" t="s">
        <v>2626</v>
      </c>
    </row>
    <row r="1289" spans="1:8" hidden="1">
      <c r="A1289" s="78" t="s">
        <v>2337</v>
      </c>
      <c r="B1289" s="78" t="s">
        <v>2826</v>
      </c>
      <c r="C1289" s="75">
        <v>4017</v>
      </c>
      <c r="D1289" s="75" t="s">
        <v>988</v>
      </c>
      <c r="E1289" s="116">
        <v>0.13189999999999999</v>
      </c>
      <c r="F1289" s="166" t="s">
        <v>3020</v>
      </c>
      <c r="G1289" s="3" t="s">
        <v>3309</v>
      </c>
      <c r="H1289" t="s">
        <v>2626</v>
      </c>
    </row>
    <row r="1290" spans="1:8" hidden="1">
      <c r="A1290" s="78" t="s">
        <v>2337</v>
      </c>
      <c r="B1290" s="78" t="s">
        <v>2826</v>
      </c>
      <c r="C1290" s="75">
        <v>3493</v>
      </c>
      <c r="D1290" s="75" t="s">
        <v>983</v>
      </c>
      <c r="E1290" s="116">
        <v>0.1966</v>
      </c>
      <c r="F1290" s="166" t="s">
        <v>3020</v>
      </c>
      <c r="G1290" s="3" t="s">
        <v>3309</v>
      </c>
      <c r="H1290" t="s">
        <v>2626</v>
      </c>
    </row>
    <row r="1291" spans="1:8" hidden="1">
      <c r="A1291" s="78" t="s">
        <v>2337</v>
      </c>
      <c r="B1291" s="78" t="s">
        <v>2826</v>
      </c>
      <c r="C1291" s="75">
        <v>3234</v>
      </c>
      <c r="D1291" s="75" t="s">
        <v>976</v>
      </c>
      <c r="E1291" s="116">
        <v>0.1197</v>
      </c>
      <c r="F1291" s="166" t="s">
        <v>3020</v>
      </c>
      <c r="G1291" s="3" t="s">
        <v>3309</v>
      </c>
      <c r="H1291" t="s">
        <v>2626</v>
      </c>
    </row>
    <row r="1292" spans="1:8" hidden="1">
      <c r="A1292" s="78" t="s">
        <v>2337</v>
      </c>
      <c r="B1292" s="78" t="s">
        <v>2826</v>
      </c>
      <c r="C1292" s="75">
        <v>3105</v>
      </c>
      <c r="D1292" s="75" t="s">
        <v>973</v>
      </c>
      <c r="E1292" s="116">
        <v>0.2984</v>
      </c>
      <c r="F1292" s="166" t="s">
        <v>3020</v>
      </c>
      <c r="G1292" s="3" t="s">
        <v>3309</v>
      </c>
      <c r="H1292" t="s">
        <v>2626</v>
      </c>
    </row>
    <row r="1293" spans="1:8" hidden="1">
      <c r="A1293" s="78" t="s">
        <v>2337</v>
      </c>
      <c r="B1293" s="78" t="s">
        <v>2826</v>
      </c>
      <c r="C1293" s="75">
        <v>4379</v>
      </c>
      <c r="D1293" s="75" t="s">
        <v>997</v>
      </c>
      <c r="E1293" s="116">
        <v>7.9899999999999999E-2</v>
      </c>
      <c r="F1293" s="166" t="s">
        <v>3020</v>
      </c>
      <c r="G1293" s="3" t="s">
        <v>3309</v>
      </c>
      <c r="H1293" t="s">
        <v>2626</v>
      </c>
    </row>
    <row r="1294" spans="1:8" hidden="1">
      <c r="A1294" s="78" t="s">
        <v>2337</v>
      </c>
      <c r="B1294" s="78" t="s">
        <v>2826</v>
      </c>
      <c r="C1294" s="75">
        <v>4306</v>
      </c>
      <c r="D1294" s="75" t="s">
        <v>993</v>
      </c>
      <c r="E1294" s="116">
        <v>4.1700000000000001E-2</v>
      </c>
      <c r="F1294" s="166" t="s">
        <v>3020</v>
      </c>
      <c r="G1294" s="3" t="s">
        <v>3309</v>
      </c>
      <c r="H1294" t="s">
        <v>2626</v>
      </c>
    </row>
    <row r="1295" spans="1:8" hidden="1">
      <c r="A1295" s="78" t="s">
        <v>2337</v>
      </c>
      <c r="B1295" s="78" t="s">
        <v>2826</v>
      </c>
      <c r="C1295" s="75">
        <v>4355</v>
      </c>
      <c r="D1295" s="75" t="s">
        <v>994</v>
      </c>
      <c r="E1295" s="116">
        <v>0.2019</v>
      </c>
      <c r="F1295" s="166" t="s">
        <v>3020</v>
      </c>
      <c r="G1295" s="3" t="s">
        <v>3309</v>
      </c>
      <c r="H1295" t="s">
        <v>2626</v>
      </c>
    </row>
    <row r="1296" spans="1:8" hidden="1">
      <c r="A1296" s="78" t="s">
        <v>2337</v>
      </c>
      <c r="B1296" s="78" t="s">
        <v>2826</v>
      </c>
      <c r="C1296" s="75">
        <v>4124</v>
      </c>
      <c r="D1296" s="2" t="s">
        <v>991</v>
      </c>
      <c r="E1296" s="116">
        <v>0.15959999999999999</v>
      </c>
      <c r="F1296" s="166" t="s">
        <v>3020</v>
      </c>
      <c r="G1296" s="3" t="s">
        <v>3309</v>
      </c>
      <c r="H1296" t="s">
        <v>2626</v>
      </c>
    </row>
    <row r="1297" spans="1:8" hidden="1">
      <c r="A1297" s="78" t="s">
        <v>2337</v>
      </c>
      <c r="B1297" s="78" t="s">
        <v>2826</v>
      </c>
      <c r="C1297" s="75">
        <v>3492</v>
      </c>
      <c r="D1297" s="75" t="s">
        <v>982</v>
      </c>
      <c r="E1297" s="116">
        <v>0.187</v>
      </c>
      <c r="F1297" s="166" t="s">
        <v>3020</v>
      </c>
      <c r="G1297" s="3" t="s">
        <v>3309</v>
      </c>
      <c r="H1297" t="s">
        <v>2626</v>
      </c>
    </row>
    <row r="1298" spans="1:8" hidden="1">
      <c r="A1298" s="78" t="s">
        <v>2337</v>
      </c>
      <c r="B1298" s="78" t="s">
        <v>2826</v>
      </c>
      <c r="C1298" s="75">
        <v>5606</v>
      </c>
      <c r="D1298" s="75" t="s">
        <v>3066</v>
      </c>
      <c r="E1298" s="116">
        <v>0.11600000000000001</v>
      </c>
      <c r="F1298" s="166" t="s">
        <v>3020</v>
      </c>
      <c r="G1298" s="3" t="s">
        <v>3309</v>
      </c>
      <c r="H1298" t="s">
        <v>2626</v>
      </c>
    </row>
    <row r="1299" spans="1:8" hidden="1">
      <c r="A1299" s="78" t="s">
        <v>2337</v>
      </c>
      <c r="B1299" s="78" t="s">
        <v>2826</v>
      </c>
      <c r="C1299" s="75">
        <v>2993</v>
      </c>
      <c r="D1299" s="75" t="s">
        <v>972</v>
      </c>
      <c r="E1299" s="116">
        <v>0.34799999999999998</v>
      </c>
      <c r="F1299" s="166" t="s">
        <v>3020</v>
      </c>
      <c r="G1299" s="3" t="s">
        <v>2626</v>
      </c>
      <c r="H1299" t="s">
        <v>2626</v>
      </c>
    </row>
    <row r="1300" spans="1:8" hidden="1">
      <c r="A1300" s="78" t="s">
        <v>2337</v>
      </c>
      <c r="B1300" s="78" t="s">
        <v>2826</v>
      </c>
      <c r="C1300" s="75">
        <v>3345</v>
      </c>
      <c r="D1300" s="75" t="s">
        <v>979</v>
      </c>
      <c r="E1300" s="116">
        <v>0.23930000000000001</v>
      </c>
      <c r="F1300" s="166" t="s">
        <v>3020</v>
      </c>
      <c r="G1300" s="3" t="s">
        <v>3309</v>
      </c>
      <c r="H1300" t="s">
        <v>2626</v>
      </c>
    </row>
    <row r="1301" spans="1:8" hidden="1">
      <c r="A1301" s="78" t="s">
        <v>2337</v>
      </c>
      <c r="B1301" s="78" t="s">
        <v>2826</v>
      </c>
      <c r="C1301" s="75">
        <v>4455</v>
      </c>
      <c r="D1301" s="2" t="s">
        <v>998</v>
      </c>
      <c r="E1301" s="116">
        <v>4.3299999999999998E-2</v>
      </c>
      <c r="F1301" s="166" t="s">
        <v>3020</v>
      </c>
      <c r="G1301" s="3" t="s">
        <v>3309</v>
      </c>
      <c r="H1301" t="s">
        <v>2626</v>
      </c>
    </row>
    <row r="1302" spans="1:8" hidden="1">
      <c r="A1302" s="78" t="s">
        <v>2337</v>
      </c>
      <c r="B1302" s="78" t="s">
        <v>2826</v>
      </c>
      <c r="C1302" s="75">
        <v>3790</v>
      </c>
      <c r="D1302" s="75" t="s">
        <v>986</v>
      </c>
      <c r="E1302" s="116">
        <v>0.14649999999999999</v>
      </c>
      <c r="F1302" s="166" t="s">
        <v>3020</v>
      </c>
      <c r="G1302" s="3" t="s">
        <v>3309</v>
      </c>
      <c r="H1302" t="s">
        <v>2626</v>
      </c>
    </row>
    <row r="1303" spans="1:8" hidden="1">
      <c r="A1303" s="78" t="s">
        <v>2337</v>
      </c>
      <c r="B1303" s="78" t="s">
        <v>2826</v>
      </c>
      <c r="C1303" s="75">
        <v>3390</v>
      </c>
      <c r="D1303" s="75" t="s">
        <v>980</v>
      </c>
      <c r="E1303" s="116">
        <v>0.1067</v>
      </c>
      <c r="F1303" s="166" t="s">
        <v>3020</v>
      </c>
      <c r="G1303" s="3" t="s">
        <v>3309</v>
      </c>
      <c r="H1303" t="s">
        <v>2626</v>
      </c>
    </row>
    <row r="1304" spans="1:8" hidden="1">
      <c r="A1304" s="78" t="s">
        <v>2337</v>
      </c>
      <c r="B1304" s="78" t="s">
        <v>2826</v>
      </c>
      <c r="C1304" s="75">
        <v>3344</v>
      </c>
      <c r="D1304" s="75" t="s">
        <v>978</v>
      </c>
      <c r="E1304" s="116">
        <v>0.20710000000000001</v>
      </c>
      <c r="F1304" s="166" t="s">
        <v>3020</v>
      </c>
      <c r="G1304" s="3" t="s">
        <v>3309</v>
      </c>
      <c r="H1304" t="s">
        <v>2626</v>
      </c>
    </row>
    <row r="1305" spans="1:8" hidden="1">
      <c r="A1305" s="78" t="s">
        <v>2337</v>
      </c>
      <c r="B1305" s="78" t="s">
        <v>2826</v>
      </c>
      <c r="C1305" s="75">
        <v>3442</v>
      </c>
      <c r="D1305" s="75" t="s">
        <v>981</v>
      </c>
      <c r="E1305" s="116">
        <v>6.4299999999999996E-2</v>
      </c>
      <c r="F1305" s="166" t="s">
        <v>3020</v>
      </c>
      <c r="G1305" s="3" t="s">
        <v>3309</v>
      </c>
      <c r="H1305" t="s">
        <v>2626</v>
      </c>
    </row>
    <row r="1306" spans="1:8" hidden="1">
      <c r="A1306" s="78" t="s">
        <v>2337</v>
      </c>
      <c r="B1306" s="78" t="s">
        <v>2826</v>
      </c>
      <c r="C1306" s="75">
        <v>5481</v>
      </c>
      <c r="D1306" s="75" t="s">
        <v>2601</v>
      </c>
      <c r="E1306" s="116">
        <v>0.15429999999999999</v>
      </c>
      <c r="F1306" s="166" t="s">
        <v>3020</v>
      </c>
      <c r="G1306" s="3" t="s">
        <v>3309</v>
      </c>
      <c r="H1306" t="s">
        <v>2626</v>
      </c>
    </row>
    <row r="1307" spans="1:8" hidden="1">
      <c r="A1307" s="78" t="s">
        <v>2337</v>
      </c>
      <c r="B1307" s="78" t="s">
        <v>2826</v>
      </c>
      <c r="C1307" s="75">
        <v>5753</v>
      </c>
      <c r="D1307" s="75" t="s">
        <v>3271</v>
      </c>
      <c r="E1307" s="116">
        <v>0.15210000000000001</v>
      </c>
      <c r="F1307" s="166" t="s">
        <v>3020</v>
      </c>
      <c r="G1307" s="3" t="s">
        <v>3309</v>
      </c>
      <c r="H1307" t="s">
        <v>2626</v>
      </c>
    </row>
    <row r="1308" spans="1:8" hidden="1">
      <c r="A1308" s="78" t="s">
        <v>2337</v>
      </c>
      <c r="B1308" s="78" t="s">
        <v>2826</v>
      </c>
      <c r="C1308" s="75">
        <v>4021</v>
      </c>
      <c r="D1308" s="75" t="s">
        <v>989</v>
      </c>
      <c r="E1308" s="116">
        <v>0.18160000000000001</v>
      </c>
      <c r="F1308" s="166" t="s">
        <v>3020</v>
      </c>
      <c r="G1308" s="3" t="s">
        <v>3309</v>
      </c>
      <c r="H1308" t="s">
        <v>2626</v>
      </c>
    </row>
    <row r="1309" spans="1:8" hidden="1">
      <c r="A1309" s="78" t="s">
        <v>2337</v>
      </c>
      <c r="B1309" s="78" t="s">
        <v>2826</v>
      </c>
      <c r="C1309" s="75">
        <v>5331</v>
      </c>
      <c r="D1309" s="75" t="s">
        <v>1000</v>
      </c>
      <c r="E1309" s="116">
        <v>0.22220000000000001</v>
      </c>
      <c r="F1309" s="166" t="s">
        <v>3020</v>
      </c>
      <c r="G1309" s="3" t="s">
        <v>3309</v>
      </c>
      <c r="H1309" t="s">
        <v>2626</v>
      </c>
    </row>
    <row r="1310" spans="1:8" hidden="1">
      <c r="A1310" s="78" t="s">
        <v>2337</v>
      </c>
      <c r="B1310" s="78" t="s">
        <v>2826</v>
      </c>
      <c r="C1310" s="75">
        <v>1815</v>
      </c>
      <c r="D1310" s="75" t="s">
        <v>971</v>
      </c>
      <c r="E1310" s="116">
        <v>0.14829999999999999</v>
      </c>
      <c r="F1310" s="166" t="s">
        <v>3020</v>
      </c>
      <c r="G1310" s="3" t="s">
        <v>3309</v>
      </c>
      <c r="H1310" t="s">
        <v>2626</v>
      </c>
    </row>
    <row r="1311" spans="1:8" hidden="1">
      <c r="A1311" s="78" t="s">
        <v>2337</v>
      </c>
      <c r="B1311" s="78" t="s">
        <v>2826</v>
      </c>
      <c r="C1311" s="75">
        <v>5605</v>
      </c>
      <c r="D1311" s="75" t="s">
        <v>3067</v>
      </c>
      <c r="E1311" s="116">
        <v>9.5299999999999996E-2</v>
      </c>
      <c r="F1311" s="166" t="s">
        <v>3020</v>
      </c>
      <c r="G1311" s="3" t="s">
        <v>3309</v>
      </c>
      <c r="H1311" t="s">
        <v>2626</v>
      </c>
    </row>
    <row r="1312" spans="1:8" hidden="1">
      <c r="A1312" s="78" t="s">
        <v>2337</v>
      </c>
      <c r="B1312" s="78" t="s">
        <v>2826</v>
      </c>
      <c r="C1312" s="75">
        <v>3811</v>
      </c>
      <c r="D1312" s="75" t="s">
        <v>987</v>
      </c>
      <c r="E1312" s="116">
        <v>0.39650000000000002</v>
      </c>
      <c r="F1312" s="166" t="s">
        <v>3020</v>
      </c>
      <c r="G1312" s="3" t="s">
        <v>3309</v>
      </c>
      <c r="H1312" t="s">
        <v>2626</v>
      </c>
    </row>
    <row r="1313" spans="1:8" hidden="1">
      <c r="A1313" s="78" t="s">
        <v>2337</v>
      </c>
      <c r="B1313" s="78" t="s">
        <v>2826</v>
      </c>
      <c r="C1313" s="75">
        <v>3679</v>
      </c>
      <c r="D1313" s="75" t="s">
        <v>984</v>
      </c>
      <c r="E1313" s="116">
        <v>0.16300000000000001</v>
      </c>
      <c r="F1313" s="166" t="s">
        <v>3020</v>
      </c>
      <c r="G1313" s="3" t="s">
        <v>3309</v>
      </c>
      <c r="H1313" t="s">
        <v>2626</v>
      </c>
    </row>
    <row r="1314" spans="1:8" hidden="1">
      <c r="A1314" s="78" t="s">
        <v>2337</v>
      </c>
      <c r="B1314" s="78" t="s">
        <v>2826</v>
      </c>
      <c r="C1314" s="75">
        <v>4371</v>
      </c>
      <c r="D1314" s="75" t="s">
        <v>995</v>
      </c>
      <c r="E1314" s="116">
        <v>0.15920000000000001</v>
      </c>
      <c r="F1314" s="166" t="s">
        <v>3020</v>
      </c>
      <c r="G1314" s="3" t="s">
        <v>3309</v>
      </c>
      <c r="H1314" t="s">
        <v>2626</v>
      </c>
    </row>
    <row r="1315" spans="1:8" hidden="1">
      <c r="A1315" s="78" t="s">
        <v>2337</v>
      </c>
      <c r="B1315" s="78" t="s">
        <v>2826</v>
      </c>
      <c r="C1315" s="75">
        <v>4187</v>
      </c>
      <c r="D1315" s="75" t="s">
        <v>690</v>
      </c>
      <c r="E1315" s="116">
        <v>4.0500000000000001E-2</v>
      </c>
      <c r="F1315" s="166" t="s">
        <v>3020</v>
      </c>
      <c r="G1315" s="3" t="s">
        <v>3309</v>
      </c>
      <c r="H1315" t="s">
        <v>2626</v>
      </c>
    </row>
    <row r="1316" spans="1:8" hidden="1">
      <c r="A1316" s="78" t="s">
        <v>2337</v>
      </c>
      <c r="B1316" s="78" t="s">
        <v>2826</v>
      </c>
      <c r="C1316" s="75">
        <v>4516</v>
      </c>
      <c r="D1316" s="75" t="s">
        <v>999</v>
      </c>
      <c r="E1316" s="116">
        <v>7.2700000000000001E-2</v>
      </c>
      <c r="F1316" s="166" t="s">
        <v>3020</v>
      </c>
      <c r="G1316" s="3" t="s">
        <v>3309</v>
      </c>
      <c r="H1316" t="s">
        <v>2626</v>
      </c>
    </row>
    <row r="1317" spans="1:8" hidden="1">
      <c r="A1317" s="78" t="s">
        <v>2337</v>
      </c>
      <c r="B1317" s="78" t="s">
        <v>2826</v>
      </c>
      <c r="C1317" s="75">
        <v>4069</v>
      </c>
      <c r="D1317" s="75" t="s">
        <v>990</v>
      </c>
      <c r="E1317" s="116">
        <v>0.1028</v>
      </c>
      <c r="F1317" s="166" t="s">
        <v>3020</v>
      </c>
      <c r="G1317" s="3" t="s">
        <v>3309</v>
      </c>
      <c r="H1317" t="s">
        <v>2626</v>
      </c>
    </row>
    <row r="1318" spans="1:8" hidden="1">
      <c r="A1318" s="78" t="s">
        <v>2337</v>
      </c>
      <c r="B1318" s="78" t="s">
        <v>2826</v>
      </c>
      <c r="C1318" s="75">
        <v>3287</v>
      </c>
      <c r="D1318" s="75" t="s">
        <v>977</v>
      </c>
      <c r="E1318" s="116">
        <v>0.1658</v>
      </c>
      <c r="F1318" s="166" t="s">
        <v>3020</v>
      </c>
      <c r="G1318" s="3" t="s">
        <v>3309</v>
      </c>
      <c r="H1318" t="s">
        <v>2626</v>
      </c>
    </row>
    <row r="1319" spans="1:8" hidden="1">
      <c r="A1319" s="78" t="s">
        <v>2337</v>
      </c>
      <c r="B1319" s="78" t="s">
        <v>2826</v>
      </c>
      <c r="C1319" s="75">
        <v>3749</v>
      </c>
      <c r="D1319" s="75" t="s">
        <v>985</v>
      </c>
      <c r="E1319" s="116">
        <v>0.27639999999999998</v>
      </c>
      <c r="F1319" s="166" t="s">
        <v>3020</v>
      </c>
      <c r="G1319" s="3" t="s">
        <v>3309</v>
      </c>
      <c r="H1319" t="s">
        <v>2626</v>
      </c>
    </row>
    <row r="1320" spans="1:8" hidden="1">
      <c r="A1320" s="78" t="s">
        <v>2337</v>
      </c>
      <c r="B1320" s="78" t="s">
        <v>2826</v>
      </c>
      <c r="C1320" s="75">
        <v>4208</v>
      </c>
      <c r="D1320" s="75" t="s">
        <v>992</v>
      </c>
      <c r="E1320" s="116">
        <v>0.1104</v>
      </c>
      <c r="F1320" s="166" t="s">
        <v>3020</v>
      </c>
      <c r="G1320" s="3" t="s">
        <v>3309</v>
      </c>
      <c r="H1320" t="s">
        <v>2626</v>
      </c>
    </row>
    <row r="1321" spans="1:8" hidden="1">
      <c r="A1321" s="78" t="s">
        <v>2337</v>
      </c>
      <c r="B1321" s="78" t="s">
        <v>2826</v>
      </c>
      <c r="C1321" s="75">
        <v>4377</v>
      </c>
      <c r="D1321" s="95" t="s">
        <v>996</v>
      </c>
      <c r="E1321" s="116">
        <v>0.2712</v>
      </c>
      <c r="F1321" s="166" t="s">
        <v>3020</v>
      </c>
      <c r="G1321" s="3" t="s">
        <v>3309</v>
      </c>
      <c r="H1321" t="s">
        <v>2626</v>
      </c>
    </row>
    <row r="1322" spans="1:8" hidden="1">
      <c r="A1322" s="78" t="s">
        <v>2311</v>
      </c>
      <c r="B1322" s="78" t="s">
        <v>2827</v>
      </c>
      <c r="C1322" s="75">
        <v>3477</v>
      </c>
      <c r="D1322" s="75" t="s">
        <v>3340</v>
      </c>
      <c r="E1322" s="116">
        <v>0.436</v>
      </c>
      <c r="F1322" s="166" t="s">
        <v>3020</v>
      </c>
      <c r="G1322" s="3" t="s">
        <v>2626</v>
      </c>
      <c r="H1322" t="s">
        <v>2626</v>
      </c>
    </row>
    <row r="1323" spans="1:8" hidden="1">
      <c r="A1323" s="78" t="s">
        <v>2311</v>
      </c>
      <c r="B1323" s="78" t="s">
        <v>2827</v>
      </c>
      <c r="C1323" s="75">
        <v>3377</v>
      </c>
      <c r="D1323" s="75" t="s">
        <v>513</v>
      </c>
      <c r="E1323" s="116">
        <v>0.55430000000000001</v>
      </c>
      <c r="F1323" s="166" t="s">
        <v>3020</v>
      </c>
      <c r="G1323" s="3" t="s">
        <v>2625</v>
      </c>
      <c r="H1323" t="s">
        <v>2625</v>
      </c>
    </row>
    <row r="1324" spans="1:8" hidden="1">
      <c r="A1324" s="78" t="s">
        <v>2311</v>
      </c>
      <c r="B1324" s="78" t="s">
        <v>2827</v>
      </c>
      <c r="C1324" s="75">
        <v>4328</v>
      </c>
      <c r="D1324" s="75" t="s">
        <v>517</v>
      </c>
      <c r="E1324" s="116">
        <v>0.2757</v>
      </c>
      <c r="F1324" s="166" t="s">
        <v>3020</v>
      </c>
      <c r="G1324" s="3" t="s">
        <v>3309</v>
      </c>
      <c r="H1324" t="s">
        <v>2626</v>
      </c>
    </row>
    <row r="1325" spans="1:8" hidden="1">
      <c r="A1325" s="78" t="s">
        <v>2311</v>
      </c>
      <c r="B1325" s="78" t="s">
        <v>2827</v>
      </c>
      <c r="C1325" s="75">
        <v>1758</v>
      </c>
      <c r="D1325" s="75" t="s">
        <v>145</v>
      </c>
      <c r="E1325" s="116">
        <v>0.23599999999999999</v>
      </c>
      <c r="F1325" s="166" t="s">
        <v>3020</v>
      </c>
      <c r="G1325" s="3" t="s">
        <v>3309</v>
      </c>
      <c r="H1325" t="s">
        <v>2626</v>
      </c>
    </row>
    <row r="1326" spans="1:8" hidden="1">
      <c r="A1326" s="78" t="s">
        <v>2311</v>
      </c>
      <c r="B1326" s="78" t="s">
        <v>2827</v>
      </c>
      <c r="C1326" s="75">
        <v>5343</v>
      </c>
      <c r="D1326" s="75" t="s">
        <v>518</v>
      </c>
      <c r="E1326" s="116">
        <v>0.68630000000000002</v>
      </c>
      <c r="F1326" s="166" t="s">
        <v>3020</v>
      </c>
      <c r="G1326" s="3" t="s">
        <v>3309</v>
      </c>
      <c r="H1326" t="s">
        <v>2625</v>
      </c>
    </row>
    <row r="1327" spans="1:8" hidden="1">
      <c r="A1327" s="78" t="s">
        <v>2311</v>
      </c>
      <c r="B1327" s="78" t="s">
        <v>2827</v>
      </c>
      <c r="C1327" s="75">
        <v>3939</v>
      </c>
      <c r="D1327" s="75" t="s">
        <v>516</v>
      </c>
      <c r="E1327" s="116">
        <v>0.40410000000000001</v>
      </c>
      <c r="F1327" s="166" t="s">
        <v>3020</v>
      </c>
      <c r="G1327" s="3" t="s">
        <v>3309</v>
      </c>
      <c r="H1327" t="s">
        <v>2626</v>
      </c>
    </row>
    <row r="1328" spans="1:8" hidden="1">
      <c r="A1328" s="78" t="s">
        <v>2311</v>
      </c>
      <c r="B1328" s="78" t="s">
        <v>2827</v>
      </c>
      <c r="C1328" s="75">
        <v>2696</v>
      </c>
      <c r="D1328" s="75" t="s">
        <v>511</v>
      </c>
      <c r="E1328" s="116">
        <v>0.39950000000000002</v>
      </c>
      <c r="F1328" s="166" t="s">
        <v>3020</v>
      </c>
      <c r="G1328" s="3" t="s">
        <v>3309</v>
      </c>
      <c r="H1328" t="s">
        <v>2626</v>
      </c>
    </row>
    <row r="1329" spans="1:8" hidden="1">
      <c r="A1329" s="78" t="s">
        <v>2311</v>
      </c>
      <c r="B1329" s="78" t="s">
        <v>2827</v>
      </c>
      <c r="C1329" s="75">
        <v>2974</v>
      </c>
      <c r="D1329" s="75" t="s">
        <v>512</v>
      </c>
      <c r="E1329" s="116">
        <v>0.35510000000000003</v>
      </c>
      <c r="F1329" s="166" t="s">
        <v>3020</v>
      </c>
      <c r="G1329" s="3" t="s">
        <v>3309</v>
      </c>
      <c r="H1329" t="s">
        <v>2626</v>
      </c>
    </row>
    <row r="1330" spans="1:8" hidden="1">
      <c r="A1330" s="78" t="s">
        <v>2311</v>
      </c>
      <c r="B1330" s="78" t="s">
        <v>2827</v>
      </c>
      <c r="C1330" s="75">
        <v>3274</v>
      </c>
      <c r="D1330" s="75" t="s">
        <v>2602</v>
      </c>
      <c r="E1330" s="116">
        <v>0.4395</v>
      </c>
      <c r="F1330" s="166" t="s">
        <v>3020</v>
      </c>
      <c r="G1330" s="3" t="s">
        <v>3309</v>
      </c>
      <c r="H1330" t="s">
        <v>2626</v>
      </c>
    </row>
    <row r="1331" spans="1:8" hidden="1">
      <c r="A1331" s="78" t="s">
        <v>2311</v>
      </c>
      <c r="B1331" s="78" t="s">
        <v>2827</v>
      </c>
      <c r="C1331" s="75">
        <v>5626</v>
      </c>
      <c r="D1331" s="75" t="s">
        <v>3068</v>
      </c>
      <c r="E1331" s="116">
        <v>0.42870000000000003</v>
      </c>
      <c r="F1331" s="166" t="s">
        <v>3020</v>
      </c>
      <c r="G1331" s="3" t="s">
        <v>3309</v>
      </c>
      <c r="H1331" t="s">
        <v>2626</v>
      </c>
    </row>
    <row r="1332" spans="1:8" hidden="1">
      <c r="A1332" s="78" t="s">
        <v>2311</v>
      </c>
      <c r="B1332" s="78" t="s">
        <v>2827</v>
      </c>
      <c r="C1332" s="75">
        <v>3566</v>
      </c>
      <c r="D1332" s="95" t="s">
        <v>515</v>
      </c>
      <c r="E1332" s="116">
        <v>0.55700000000000005</v>
      </c>
      <c r="F1332" s="166" t="s">
        <v>3020</v>
      </c>
      <c r="G1332" s="3" t="s">
        <v>2625</v>
      </c>
      <c r="H1332" t="s">
        <v>2625</v>
      </c>
    </row>
    <row r="1333" spans="1:8" hidden="1">
      <c r="A1333" s="78" t="s">
        <v>2517</v>
      </c>
      <c r="B1333" s="78" t="s">
        <v>2829</v>
      </c>
      <c r="C1333" s="75">
        <v>3205</v>
      </c>
      <c r="D1333" s="75" t="s">
        <v>2136</v>
      </c>
      <c r="E1333" s="116">
        <v>0.39700000000000002</v>
      </c>
      <c r="F1333" s="166" t="s">
        <v>3020</v>
      </c>
      <c r="G1333" s="3" t="s">
        <v>3309</v>
      </c>
      <c r="H1333" t="s">
        <v>2626</v>
      </c>
    </row>
    <row r="1334" spans="1:8" hidden="1">
      <c r="A1334" s="78" t="s">
        <v>2517</v>
      </c>
      <c r="B1334" s="78" t="s">
        <v>2829</v>
      </c>
      <c r="C1334" s="75">
        <v>2432</v>
      </c>
      <c r="D1334" s="75" t="s">
        <v>2135</v>
      </c>
      <c r="E1334" s="116">
        <v>0.37509999999999999</v>
      </c>
      <c r="F1334" s="166" t="s">
        <v>3020</v>
      </c>
      <c r="G1334" s="3" t="s">
        <v>3309</v>
      </c>
      <c r="H1334" t="s">
        <v>2626</v>
      </c>
    </row>
    <row r="1335" spans="1:8" hidden="1">
      <c r="A1335" s="78" t="s">
        <v>2310</v>
      </c>
      <c r="B1335" s="78" t="s">
        <v>2830</v>
      </c>
      <c r="C1335" s="75">
        <v>2922</v>
      </c>
      <c r="D1335" s="75" t="s">
        <v>509</v>
      </c>
      <c r="E1335" s="116">
        <v>0.60829999999999995</v>
      </c>
      <c r="F1335" s="166" t="s">
        <v>2625</v>
      </c>
      <c r="G1335" s="3" t="s">
        <v>3309</v>
      </c>
      <c r="H1335" t="s">
        <v>2625</v>
      </c>
    </row>
    <row r="1336" spans="1:8" hidden="1">
      <c r="A1336" s="78" t="s">
        <v>2310</v>
      </c>
      <c r="B1336" s="78" t="s">
        <v>2830</v>
      </c>
      <c r="C1336" s="75">
        <v>2283</v>
      </c>
      <c r="D1336" s="75" t="s">
        <v>508</v>
      </c>
      <c r="E1336" s="116">
        <v>0.67200000000000004</v>
      </c>
      <c r="F1336" s="166" t="s">
        <v>2625</v>
      </c>
      <c r="G1336" s="3" t="s">
        <v>3309</v>
      </c>
      <c r="H1336" t="s">
        <v>2625</v>
      </c>
    </row>
    <row r="1337" spans="1:8" hidden="1">
      <c r="A1337" s="78" t="s">
        <v>2310</v>
      </c>
      <c r="B1337" s="78" t="s">
        <v>2830</v>
      </c>
      <c r="C1337" s="75">
        <v>5584</v>
      </c>
      <c r="D1337" s="75" t="s">
        <v>2997</v>
      </c>
      <c r="E1337" s="116">
        <v>0.66720000000000002</v>
      </c>
      <c r="F1337" s="166" t="s">
        <v>2626</v>
      </c>
      <c r="G1337" s="3" t="s">
        <v>3309</v>
      </c>
      <c r="H1337" t="s">
        <v>2625</v>
      </c>
    </row>
    <row r="1338" spans="1:8" hidden="1">
      <c r="A1338" s="78" t="s">
        <v>2399</v>
      </c>
      <c r="B1338" s="78" t="s">
        <v>2831</v>
      </c>
      <c r="C1338" s="75">
        <v>2517</v>
      </c>
      <c r="D1338" s="75" t="s">
        <v>1247</v>
      </c>
      <c r="E1338" s="116">
        <v>0.64270000000000005</v>
      </c>
      <c r="F1338" s="166" t="s">
        <v>2625</v>
      </c>
      <c r="G1338" s="3" t="s">
        <v>3309</v>
      </c>
      <c r="H1338" t="s">
        <v>2625</v>
      </c>
    </row>
    <row r="1339" spans="1:8" hidden="1">
      <c r="A1339" s="78" t="s">
        <v>2399</v>
      </c>
      <c r="B1339" s="78" t="s">
        <v>2831</v>
      </c>
      <c r="C1339" s="75">
        <v>4220</v>
      </c>
      <c r="D1339" s="75" t="s">
        <v>1250</v>
      </c>
      <c r="E1339" s="116">
        <v>0.58760000000000001</v>
      </c>
      <c r="F1339" s="166" t="s">
        <v>2625</v>
      </c>
      <c r="G1339" s="3" t="s">
        <v>3309</v>
      </c>
      <c r="H1339" t="s">
        <v>2625</v>
      </c>
    </row>
    <row r="1340" spans="1:8" hidden="1">
      <c r="A1340" s="78" t="s">
        <v>2399</v>
      </c>
      <c r="B1340" s="78" t="s">
        <v>2831</v>
      </c>
      <c r="C1340" s="75">
        <v>3531</v>
      </c>
      <c r="D1340" s="75" t="s">
        <v>1248</v>
      </c>
      <c r="E1340" s="116">
        <v>0.68259999999999998</v>
      </c>
      <c r="F1340" s="166" t="s">
        <v>2625</v>
      </c>
      <c r="G1340" s="3" t="s">
        <v>3309</v>
      </c>
      <c r="H1340" t="s">
        <v>2625</v>
      </c>
    </row>
    <row r="1341" spans="1:8" hidden="1">
      <c r="A1341" s="78">
        <v>25101</v>
      </c>
      <c r="B1341" s="78" t="s">
        <v>2831</v>
      </c>
      <c r="C1341" s="75">
        <v>5179</v>
      </c>
      <c r="D1341" s="75" t="s">
        <v>3018</v>
      </c>
      <c r="E1341" s="116">
        <v>0</v>
      </c>
      <c r="F1341" s="166" t="s">
        <v>2626</v>
      </c>
      <c r="G1341" s="3" t="s">
        <v>3309</v>
      </c>
      <c r="H1341" t="s">
        <v>2626</v>
      </c>
    </row>
    <row r="1342" spans="1:8" hidden="1">
      <c r="A1342" s="78" t="s">
        <v>2399</v>
      </c>
      <c r="B1342" s="78" t="s">
        <v>2831</v>
      </c>
      <c r="C1342" s="75">
        <v>5647</v>
      </c>
      <c r="D1342" s="75" t="s">
        <v>3341</v>
      </c>
      <c r="E1342" s="116">
        <v>0.66459999999999997</v>
      </c>
      <c r="F1342" s="166" t="s">
        <v>3020</v>
      </c>
      <c r="G1342" s="3" t="s">
        <v>3309</v>
      </c>
      <c r="H1342" t="s">
        <v>2625</v>
      </c>
    </row>
    <row r="1343" spans="1:8" hidden="1">
      <c r="A1343" s="78" t="s">
        <v>2399</v>
      </c>
      <c r="B1343" s="78" t="s">
        <v>2831</v>
      </c>
      <c r="C1343" s="75">
        <v>4039</v>
      </c>
      <c r="D1343" s="75" t="s">
        <v>1249</v>
      </c>
      <c r="E1343" s="116">
        <v>0.69969999999999999</v>
      </c>
      <c r="F1343" s="166" t="s">
        <v>2625</v>
      </c>
      <c r="G1343" s="3" t="s">
        <v>3309</v>
      </c>
      <c r="H1343" t="s">
        <v>2625</v>
      </c>
    </row>
    <row r="1344" spans="1:8" hidden="1">
      <c r="A1344" s="78" t="s">
        <v>2309</v>
      </c>
      <c r="B1344" s="78" t="s">
        <v>2832</v>
      </c>
      <c r="C1344" s="75">
        <v>5708</v>
      </c>
      <c r="D1344" s="75" t="s">
        <v>3187</v>
      </c>
      <c r="E1344" s="116">
        <v>0.83599999999999997</v>
      </c>
      <c r="F1344" s="166" t="s">
        <v>3020</v>
      </c>
      <c r="G1344" s="3" t="s">
        <v>3309</v>
      </c>
      <c r="H1344" t="s">
        <v>2625</v>
      </c>
    </row>
    <row r="1345" spans="1:8" hidden="1">
      <c r="A1345" s="78" t="s">
        <v>2309</v>
      </c>
      <c r="B1345" s="78" t="s">
        <v>2832</v>
      </c>
      <c r="C1345" s="75">
        <v>3025</v>
      </c>
      <c r="D1345" s="75" t="s">
        <v>506</v>
      </c>
      <c r="E1345" s="116">
        <v>0.6714</v>
      </c>
      <c r="F1345" s="166" t="s">
        <v>2625</v>
      </c>
      <c r="G1345" s="3" t="s">
        <v>3309</v>
      </c>
      <c r="H1345" t="s">
        <v>2625</v>
      </c>
    </row>
    <row r="1346" spans="1:8" hidden="1">
      <c r="A1346" s="78" t="s">
        <v>2309</v>
      </c>
      <c r="B1346" s="78" t="s">
        <v>2832</v>
      </c>
      <c r="C1346" s="75">
        <v>3024</v>
      </c>
      <c r="D1346" s="75" t="s">
        <v>505</v>
      </c>
      <c r="E1346" s="116">
        <v>0.67449999999999999</v>
      </c>
      <c r="F1346" s="166" t="s">
        <v>2625</v>
      </c>
      <c r="G1346" s="3" t="s">
        <v>3309</v>
      </c>
      <c r="H1346" t="s">
        <v>2625</v>
      </c>
    </row>
    <row r="1347" spans="1:8" hidden="1">
      <c r="A1347" s="78" t="s">
        <v>2380</v>
      </c>
      <c r="B1347" s="78" t="s">
        <v>2833</v>
      </c>
      <c r="C1347" s="75">
        <v>2443</v>
      </c>
      <c r="D1347" s="75" t="s">
        <v>1179</v>
      </c>
      <c r="E1347" s="116">
        <v>0.50409999999999999</v>
      </c>
      <c r="F1347" s="166" t="s">
        <v>3020</v>
      </c>
      <c r="G1347" s="3" t="s">
        <v>3309</v>
      </c>
      <c r="H1347" t="s">
        <v>2625</v>
      </c>
    </row>
    <row r="1348" spans="1:8" hidden="1">
      <c r="A1348" s="78" t="s">
        <v>2380</v>
      </c>
      <c r="B1348" s="78" t="s">
        <v>2833</v>
      </c>
      <c r="C1348" s="75">
        <v>2769</v>
      </c>
      <c r="D1348" s="75" t="s">
        <v>1180</v>
      </c>
      <c r="E1348" s="116">
        <v>0.4829</v>
      </c>
      <c r="F1348" s="166" t="s">
        <v>3020</v>
      </c>
      <c r="G1348" s="3" t="s">
        <v>2625</v>
      </c>
      <c r="H1348" t="s">
        <v>2625</v>
      </c>
    </row>
    <row r="1349" spans="1:8" hidden="1">
      <c r="A1349" s="78" t="s">
        <v>2393</v>
      </c>
      <c r="B1349" s="78" t="s">
        <v>2834</v>
      </c>
      <c r="C1349" s="75">
        <v>2539</v>
      </c>
      <c r="D1349" s="75" t="s">
        <v>1225</v>
      </c>
      <c r="E1349" s="116">
        <v>0.70660000000000001</v>
      </c>
      <c r="F1349" s="166" t="s">
        <v>2625</v>
      </c>
      <c r="G1349" s="3" t="s">
        <v>3309</v>
      </c>
      <c r="H1349" t="s">
        <v>2625</v>
      </c>
    </row>
    <row r="1350" spans="1:8" hidden="1">
      <c r="A1350" s="78" t="s">
        <v>2393</v>
      </c>
      <c r="B1350" s="78" t="s">
        <v>2834</v>
      </c>
      <c r="C1350" s="75">
        <v>1980</v>
      </c>
      <c r="D1350" s="75" t="s">
        <v>1222</v>
      </c>
      <c r="E1350" s="116">
        <v>0.8075</v>
      </c>
      <c r="F1350" s="166" t="s">
        <v>2625</v>
      </c>
      <c r="G1350" s="3" t="s">
        <v>3309</v>
      </c>
      <c r="H1350" t="s">
        <v>2625</v>
      </c>
    </row>
    <row r="1351" spans="1:8" hidden="1">
      <c r="A1351" s="78" t="s">
        <v>2393</v>
      </c>
      <c r="B1351" s="78" t="s">
        <v>2834</v>
      </c>
      <c r="C1351" s="75">
        <v>2246</v>
      </c>
      <c r="D1351" s="75" t="s">
        <v>1224</v>
      </c>
      <c r="E1351" s="116">
        <v>0.6643</v>
      </c>
      <c r="F1351" s="166" t="s">
        <v>2626</v>
      </c>
      <c r="G1351" s="3" t="s">
        <v>3309</v>
      </c>
      <c r="H1351" t="s">
        <v>2625</v>
      </c>
    </row>
    <row r="1352" spans="1:8" hidden="1">
      <c r="A1352" s="78" t="s">
        <v>2393</v>
      </c>
      <c r="B1352" s="78" t="s">
        <v>2834</v>
      </c>
      <c r="C1352" s="75">
        <v>2245</v>
      </c>
      <c r="D1352" s="75" t="s">
        <v>1223</v>
      </c>
      <c r="E1352" s="116">
        <v>0.68369999999999997</v>
      </c>
      <c r="F1352" s="166" t="s">
        <v>2625</v>
      </c>
      <c r="G1352" s="3" t="s">
        <v>3309</v>
      </c>
      <c r="H1352" t="s">
        <v>2625</v>
      </c>
    </row>
    <row r="1353" spans="1:8" hidden="1">
      <c r="A1353" s="78" t="s">
        <v>2393</v>
      </c>
      <c r="B1353" s="78" t="s">
        <v>2834</v>
      </c>
      <c r="C1353" s="75">
        <v>5151</v>
      </c>
      <c r="D1353" s="75" t="s">
        <v>1226</v>
      </c>
      <c r="E1353" s="116">
        <v>0.84299999999999997</v>
      </c>
      <c r="F1353" s="166" t="s">
        <v>3020</v>
      </c>
      <c r="G1353" s="3" t="s">
        <v>3309</v>
      </c>
      <c r="H1353" t="s">
        <v>2625</v>
      </c>
    </row>
    <row r="1354" spans="1:8" hidden="1">
      <c r="A1354" s="78" t="s">
        <v>2484</v>
      </c>
      <c r="B1354" s="78" t="s">
        <v>2835</v>
      </c>
      <c r="C1354" s="75">
        <v>1768</v>
      </c>
      <c r="D1354" s="75" t="s">
        <v>1982</v>
      </c>
      <c r="E1354" s="116">
        <v>0.33960000000000001</v>
      </c>
      <c r="F1354" s="166" t="s">
        <v>3020</v>
      </c>
      <c r="G1354" s="3" t="s">
        <v>3309</v>
      </c>
      <c r="H1354" t="s">
        <v>2626</v>
      </c>
    </row>
    <row r="1355" spans="1:8" hidden="1">
      <c r="A1355" s="78" t="s">
        <v>2484</v>
      </c>
      <c r="B1355" s="78" t="s">
        <v>2835</v>
      </c>
      <c r="C1355" s="75">
        <v>2487</v>
      </c>
      <c r="D1355" s="75" t="s">
        <v>1983</v>
      </c>
      <c r="E1355" s="116">
        <v>0.16550000000000001</v>
      </c>
      <c r="F1355" s="166" t="s">
        <v>3020</v>
      </c>
      <c r="G1355" s="3" t="s">
        <v>3309</v>
      </c>
      <c r="H1355" t="s">
        <v>2626</v>
      </c>
    </row>
    <row r="1356" spans="1:8" hidden="1">
      <c r="A1356" s="78" t="s">
        <v>2484</v>
      </c>
      <c r="B1356" s="78" t="s">
        <v>2835</v>
      </c>
      <c r="C1356" s="75">
        <v>3960</v>
      </c>
      <c r="D1356" s="75" t="s">
        <v>1989</v>
      </c>
      <c r="E1356" s="116">
        <v>0.33960000000000001</v>
      </c>
      <c r="F1356" s="166" t="s">
        <v>3020</v>
      </c>
      <c r="G1356" s="3" t="s">
        <v>3309</v>
      </c>
      <c r="H1356" t="s">
        <v>2626</v>
      </c>
    </row>
    <row r="1357" spans="1:8" hidden="1">
      <c r="A1357" s="78" t="s">
        <v>2484</v>
      </c>
      <c r="B1357" s="78" t="s">
        <v>2835</v>
      </c>
      <c r="C1357" s="75">
        <v>4367</v>
      </c>
      <c r="D1357" s="75" t="s">
        <v>1990</v>
      </c>
      <c r="E1357" s="116">
        <v>0.1628</v>
      </c>
      <c r="F1357" s="166" t="s">
        <v>3020</v>
      </c>
      <c r="G1357" s="3" t="s">
        <v>3309</v>
      </c>
      <c r="H1357" t="s">
        <v>2626</v>
      </c>
    </row>
    <row r="1358" spans="1:8" hidden="1">
      <c r="A1358" s="78" t="s">
        <v>2484</v>
      </c>
      <c r="B1358" s="78" t="s">
        <v>2835</v>
      </c>
      <c r="C1358" s="75">
        <v>2448</v>
      </c>
      <c r="D1358" s="75" t="s">
        <v>1577</v>
      </c>
      <c r="E1358" s="116">
        <v>0.61950000000000005</v>
      </c>
      <c r="F1358" s="166" t="s">
        <v>2625</v>
      </c>
      <c r="G1358" s="3" t="s">
        <v>3309</v>
      </c>
      <c r="H1358" t="s">
        <v>2625</v>
      </c>
    </row>
    <row r="1359" spans="1:8" hidden="1">
      <c r="A1359" s="78" t="s">
        <v>2484</v>
      </c>
      <c r="B1359" s="78" t="s">
        <v>2835</v>
      </c>
      <c r="C1359" s="75">
        <v>3133</v>
      </c>
      <c r="D1359" s="75" t="s">
        <v>196</v>
      </c>
      <c r="E1359" s="116">
        <v>0.47839999999999999</v>
      </c>
      <c r="F1359" s="166" t="s">
        <v>2626</v>
      </c>
      <c r="G1359" s="3" t="s">
        <v>3309</v>
      </c>
      <c r="H1359" t="s">
        <v>2626</v>
      </c>
    </row>
    <row r="1360" spans="1:8" hidden="1">
      <c r="A1360" s="78" t="s">
        <v>2484</v>
      </c>
      <c r="B1360" s="78" t="s">
        <v>2835</v>
      </c>
      <c r="C1360" s="75">
        <v>4472</v>
      </c>
      <c r="D1360" s="75" t="s">
        <v>1992</v>
      </c>
      <c r="E1360" s="116">
        <v>0.42859999999999998</v>
      </c>
      <c r="F1360" s="166" t="s">
        <v>2626</v>
      </c>
      <c r="G1360" s="3" t="s">
        <v>3309</v>
      </c>
      <c r="H1360" t="s">
        <v>2626</v>
      </c>
    </row>
    <row r="1361" spans="1:8" hidden="1">
      <c r="A1361" s="78" t="s">
        <v>2484</v>
      </c>
      <c r="B1361" s="78" t="s">
        <v>2835</v>
      </c>
      <c r="C1361" s="75">
        <v>3540</v>
      </c>
      <c r="D1361" s="75" t="s">
        <v>1987</v>
      </c>
      <c r="E1361" s="116">
        <v>0.5696</v>
      </c>
      <c r="F1361" s="166" t="s">
        <v>2625</v>
      </c>
      <c r="G1361" s="3" t="s">
        <v>3309</v>
      </c>
      <c r="H1361" t="s">
        <v>2625</v>
      </c>
    </row>
    <row r="1362" spans="1:8" hidden="1">
      <c r="A1362" s="78" t="s">
        <v>2484</v>
      </c>
      <c r="B1362" s="78" t="s">
        <v>2835</v>
      </c>
      <c r="C1362" s="75">
        <v>2342</v>
      </c>
      <c r="D1362" s="75" t="s">
        <v>50</v>
      </c>
      <c r="E1362" s="116">
        <v>0.26040000000000002</v>
      </c>
      <c r="F1362" s="166" t="s">
        <v>3020</v>
      </c>
      <c r="G1362" s="3" t="s">
        <v>3309</v>
      </c>
      <c r="H1362" t="s">
        <v>2626</v>
      </c>
    </row>
    <row r="1363" spans="1:8" hidden="1">
      <c r="A1363" s="78" t="s">
        <v>2484</v>
      </c>
      <c r="B1363" s="78" t="s">
        <v>2835</v>
      </c>
      <c r="C1363" s="75">
        <v>3066</v>
      </c>
      <c r="D1363" s="75" t="s">
        <v>1985</v>
      </c>
      <c r="E1363" s="116">
        <v>0.39140000000000003</v>
      </c>
      <c r="F1363" s="166" t="s">
        <v>3020</v>
      </c>
      <c r="G1363" s="3" t="s">
        <v>3309</v>
      </c>
      <c r="H1363" t="s">
        <v>2626</v>
      </c>
    </row>
    <row r="1364" spans="1:8" hidden="1">
      <c r="A1364" s="78" t="s">
        <v>2484</v>
      </c>
      <c r="B1364" s="78" t="s">
        <v>2835</v>
      </c>
      <c r="C1364" s="75">
        <v>4458</v>
      </c>
      <c r="D1364" s="75" t="s">
        <v>1991</v>
      </c>
      <c r="E1364" s="116">
        <v>0.2646</v>
      </c>
      <c r="F1364" s="166" t="s">
        <v>3020</v>
      </c>
      <c r="G1364" s="3" t="s">
        <v>3309</v>
      </c>
      <c r="H1364" t="s">
        <v>2626</v>
      </c>
    </row>
    <row r="1365" spans="1:8" hidden="1">
      <c r="A1365" s="78" t="s">
        <v>2484</v>
      </c>
      <c r="B1365" s="78" t="s">
        <v>2835</v>
      </c>
      <c r="C1365" s="75">
        <v>2621</v>
      </c>
      <c r="D1365" s="75" t="s">
        <v>1984</v>
      </c>
      <c r="E1365" s="116">
        <v>0.30819999999999997</v>
      </c>
      <c r="F1365" s="166" t="s">
        <v>3020</v>
      </c>
      <c r="G1365" s="3" t="s">
        <v>3309</v>
      </c>
      <c r="H1365" t="s">
        <v>2626</v>
      </c>
    </row>
    <row r="1366" spans="1:8" hidden="1">
      <c r="A1366" s="78" t="s">
        <v>2484</v>
      </c>
      <c r="B1366" s="78" t="s">
        <v>2835</v>
      </c>
      <c r="C1366" s="75">
        <v>3132</v>
      </c>
      <c r="D1366" s="75" t="s">
        <v>1986</v>
      </c>
      <c r="E1366" s="116">
        <v>0.1925</v>
      </c>
      <c r="F1366" s="166" t="s">
        <v>3020</v>
      </c>
      <c r="G1366" s="3" t="s">
        <v>3309</v>
      </c>
      <c r="H1366" t="s">
        <v>2626</v>
      </c>
    </row>
    <row r="1367" spans="1:8" hidden="1">
      <c r="A1367" s="78" t="s">
        <v>2484</v>
      </c>
      <c r="B1367" s="78" t="s">
        <v>2835</v>
      </c>
      <c r="C1367" s="75">
        <v>5078</v>
      </c>
      <c r="D1367" s="75" t="s">
        <v>1994</v>
      </c>
      <c r="E1367" s="116">
        <v>0.30370000000000003</v>
      </c>
      <c r="F1367" s="166" t="s">
        <v>3020</v>
      </c>
      <c r="G1367" s="3" t="s">
        <v>3309</v>
      </c>
      <c r="H1367" t="s">
        <v>2626</v>
      </c>
    </row>
    <row r="1368" spans="1:8" hidden="1">
      <c r="A1368" s="78" t="s">
        <v>2484</v>
      </c>
      <c r="B1368" s="78" t="s">
        <v>2835</v>
      </c>
      <c r="C1368" s="75">
        <v>3697</v>
      </c>
      <c r="D1368" s="75" t="s">
        <v>242</v>
      </c>
      <c r="E1368" s="116">
        <v>0.16500000000000001</v>
      </c>
      <c r="F1368" s="166" t="s">
        <v>3020</v>
      </c>
      <c r="G1368" s="3" t="s">
        <v>3309</v>
      </c>
      <c r="H1368" t="s">
        <v>2626</v>
      </c>
    </row>
    <row r="1369" spans="1:8" hidden="1">
      <c r="A1369" s="78" t="s">
        <v>2484</v>
      </c>
      <c r="B1369" s="78" t="s">
        <v>2835</v>
      </c>
      <c r="C1369" s="75">
        <v>3696</v>
      </c>
      <c r="D1369" s="75" t="s">
        <v>1988</v>
      </c>
      <c r="E1369" s="116">
        <v>0.34789999999999999</v>
      </c>
      <c r="F1369" s="166" t="s">
        <v>3020</v>
      </c>
      <c r="G1369" s="3" t="s">
        <v>3309</v>
      </c>
      <c r="H1369" t="s">
        <v>2626</v>
      </c>
    </row>
    <row r="1370" spans="1:8" hidden="1">
      <c r="A1370" s="78" t="s">
        <v>2484</v>
      </c>
      <c r="B1370" s="78" t="s">
        <v>2835</v>
      </c>
      <c r="C1370" s="75">
        <v>2778</v>
      </c>
      <c r="D1370" s="75" t="s">
        <v>142</v>
      </c>
      <c r="E1370" s="116">
        <v>0.34649999999999997</v>
      </c>
      <c r="F1370" s="166" t="s">
        <v>3020</v>
      </c>
      <c r="G1370" s="3" t="s">
        <v>3309</v>
      </c>
      <c r="H1370" t="s">
        <v>2626</v>
      </c>
    </row>
    <row r="1371" spans="1:8" hidden="1">
      <c r="A1371" s="78" t="s">
        <v>2484</v>
      </c>
      <c r="B1371" s="78" t="s">
        <v>2835</v>
      </c>
      <c r="C1371" s="75">
        <v>4473</v>
      </c>
      <c r="D1371" s="75" t="s">
        <v>1993</v>
      </c>
      <c r="E1371" s="116">
        <v>0.43840000000000001</v>
      </c>
      <c r="F1371" s="166" t="s">
        <v>3020</v>
      </c>
      <c r="G1371" s="3" t="s">
        <v>3309</v>
      </c>
      <c r="H1371" t="s">
        <v>2626</v>
      </c>
    </row>
    <row r="1372" spans="1:8" hidden="1">
      <c r="A1372" s="78" t="s">
        <v>2484</v>
      </c>
      <c r="B1372" s="78" t="s">
        <v>2835</v>
      </c>
      <c r="C1372" s="75">
        <v>3711</v>
      </c>
      <c r="D1372" s="75" t="s">
        <v>628</v>
      </c>
      <c r="E1372" s="116">
        <v>0.20730000000000001</v>
      </c>
      <c r="F1372" s="166" t="s">
        <v>3020</v>
      </c>
      <c r="G1372" s="3" t="s">
        <v>3309</v>
      </c>
      <c r="H1372" t="s">
        <v>2626</v>
      </c>
    </row>
    <row r="1373" spans="1:8" hidden="1">
      <c r="A1373" s="78" t="s">
        <v>2392</v>
      </c>
      <c r="B1373" s="78" t="s">
        <v>2836</v>
      </c>
      <c r="C1373" s="75">
        <v>3051</v>
      </c>
      <c r="D1373" s="75" t="s">
        <v>1216</v>
      </c>
      <c r="E1373" s="116">
        <v>0.79100000000000004</v>
      </c>
      <c r="F1373" s="166" t="s">
        <v>2625</v>
      </c>
      <c r="G1373" s="3" t="s">
        <v>3309</v>
      </c>
      <c r="H1373" t="s">
        <v>2625</v>
      </c>
    </row>
    <row r="1374" spans="1:8" hidden="1">
      <c r="A1374" s="78" t="s">
        <v>2392</v>
      </c>
      <c r="B1374" s="78" t="s">
        <v>2836</v>
      </c>
      <c r="C1374" s="75">
        <v>5746</v>
      </c>
      <c r="D1374" s="75" t="s">
        <v>3272</v>
      </c>
      <c r="E1374" s="116">
        <v>0.77969999999999995</v>
      </c>
      <c r="F1374" s="166" t="s">
        <v>3020</v>
      </c>
      <c r="G1374" s="3" t="s">
        <v>3309</v>
      </c>
      <c r="H1374" t="s">
        <v>2625</v>
      </c>
    </row>
    <row r="1375" spans="1:8" hidden="1">
      <c r="A1375" s="78" t="s">
        <v>2392</v>
      </c>
      <c r="B1375" s="78" t="s">
        <v>2836</v>
      </c>
      <c r="C1375" s="75">
        <v>2999</v>
      </c>
      <c r="D1375" s="75" t="s">
        <v>1215</v>
      </c>
      <c r="E1375" s="116">
        <v>0.78559999999999997</v>
      </c>
      <c r="F1375" s="166" t="s">
        <v>2625</v>
      </c>
      <c r="G1375" s="3" t="s">
        <v>3309</v>
      </c>
      <c r="H1375" t="s">
        <v>2625</v>
      </c>
    </row>
    <row r="1376" spans="1:8" hidden="1">
      <c r="A1376" s="78" t="s">
        <v>2392</v>
      </c>
      <c r="B1376" s="78" t="s">
        <v>2836</v>
      </c>
      <c r="C1376" s="75">
        <v>2031</v>
      </c>
      <c r="D1376" s="75" t="s">
        <v>1214</v>
      </c>
      <c r="E1376" s="116">
        <v>0.71489999999999998</v>
      </c>
      <c r="F1376" s="166" t="s">
        <v>2625</v>
      </c>
      <c r="G1376" s="3" t="s">
        <v>3309</v>
      </c>
      <c r="H1376" t="s">
        <v>2625</v>
      </c>
    </row>
    <row r="1377" spans="1:8" hidden="1">
      <c r="A1377" s="78" t="s">
        <v>2392</v>
      </c>
      <c r="B1377" s="78" t="s">
        <v>2836</v>
      </c>
      <c r="C1377" s="75">
        <v>4237</v>
      </c>
      <c r="D1377" s="75" t="s">
        <v>1217</v>
      </c>
      <c r="E1377" s="116">
        <v>0.7853</v>
      </c>
      <c r="F1377" s="166" t="s">
        <v>2625</v>
      </c>
      <c r="G1377" s="3" t="s">
        <v>3309</v>
      </c>
      <c r="H1377" t="s">
        <v>2625</v>
      </c>
    </row>
    <row r="1378" spans="1:8" hidden="1">
      <c r="A1378" s="78" t="s">
        <v>2392</v>
      </c>
      <c r="B1378" s="78" t="s">
        <v>2836</v>
      </c>
      <c r="C1378" s="75">
        <v>5195</v>
      </c>
      <c r="D1378" s="75" t="s">
        <v>1218</v>
      </c>
      <c r="E1378" s="116">
        <v>0.50090000000000001</v>
      </c>
      <c r="F1378" s="166" t="s">
        <v>3020</v>
      </c>
      <c r="G1378" s="3" t="s">
        <v>3309</v>
      </c>
      <c r="H1378" t="s">
        <v>2625</v>
      </c>
    </row>
    <row r="1379" spans="1:8" hidden="1">
      <c r="A1379" s="78" t="s">
        <v>2392</v>
      </c>
      <c r="B1379" s="78" t="s">
        <v>2836</v>
      </c>
      <c r="C1379" s="75">
        <v>5197</v>
      </c>
      <c r="D1379" s="75" t="s">
        <v>1220</v>
      </c>
      <c r="E1379" s="116">
        <v>0.50260000000000005</v>
      </c>
      <c r="F1379" s="166" t="s">
        <v>3020</v>
      </c>
      <c r="G1379" s="3" t="s">
        <v>3309</v>
      </c>
      <c r="H1379" t="s">
        <v>2625</v>
      </c>
    </row>
    <row r="1380" spans="1:8" hidden="1">
      <c r="A1380" s="78" t="s">
        <v>2392</v>
      </c>
      <c r="B1380" s="78" t="s">
        <v>2836</v>
      </c>
      <c r="C1380" s="75">
        <v>5196</v>
      </c>
      <c r="D1380" s="75" t="s">
        <v>1219</v>
      </c>
      <c r="E1380" s="116">
        <v>0.52710000000000001</v>
      </c>
      <c r="F1380" s="166" t="s">
        <v>3020</v>
      </c>
      <c r="G1380" s="3" t="s">
        <v>3309</v>
      </c>
      <c r="H1380" t="s">
        <v>2625</v>
      </c>
    </row>
    <row r="1381" spans="1:8" hidden="1">
      <c r="A1381" s="78" t="s">
        <v>2371</v>
      </c>
      <c r="B1381" s="78" t="s">
        <v>2837</v>
      </c>
      <c r="C1381" s="75">
        <v>3239</v>
      </c>
      <c r="D1381" s="75" t="s">
        <v>1148</v>
      </c>
      <c r="E1381" s="116">
        <v>0.55659999999999998</v>
      </c>
      <c r="F1381" s="166" t="s">
        <v>2625</v>
      </c>
      <c r="G1381" s="3" t="s">
        <v>3309</v>
      </c>
      <c r="H1381" t="s">
        <v>2625</v>
      </c>
    </row>
    <row r="1382" spans="1:8" hidden="1">
      <c r="A1382" s="78" t="s">
        <v>2371</v>
      </c>
      <c r="B1382" s="78" t="s">
        <v>2837</v>
      </c>
      <c r="C1382" s="75">
        <v>2331</v>
      </c>
      <c r="D1382" s="75" t="s">
        <v>1147</v>
      </c>
      <c r="E1382" s="116">
        <v>0.5343</v>
      </c>
      <c r="F1382" s="166" t="s">
        <v>2625</v>
      </c>
      <c r="G1382" s="3" t="s">
        <v>3309</v>
      </c>
      <c r="H1382" t="s">
        <v>2625</v>
      </c>
    </row>
    <row r="1383" spans="1:8" hidden="1">
      <c r="A1383" s="78" t="s">
        <v>2371</v>
      </c>
      <c r="B1383" s="78" t="s">
        <v>2837</v>
      </c>
      <c r="C1383" s="75">
        <v>4335</v>
      </c>
      <c r="D1383" s="75" t="s">
        <v>1149</v>
      </c>
      <c r="E1383" s="116">
        <v>0.56520000000000004</v>
      </c>
      <c r="F1383" s="166" t="s">
        <v>2625</v>
      </c>
      <c r="G1383" s="3" t="s">
        <v>3309</v>
      </c>
      <c r="H1383" t="s">
        <v>2625</v>
      </c>
    </row>
    <row r="1384" spans="1:8" hidden="1">
      <c r="A1384" s="78" t="s">
        <v>2469</v>
      </c>
      <c r="B1384" s="78" t="s">
        <v>2838</v>
      </c>
      <c r="C1384" s="75">
        <v>2049</v>
      </c>
      <c r="D1384" s="75" t="s">
        <v>1898</v>
      </c>
      <c r="E1384" s="116">
        <v>0.77310000000000001</v>
      </c>
      <c r="F1384" s="166" t="s">
        <v>2625</v>
      </c>
      <c r="G1384" s="3" t="s">
        <v>3309</v>
      </c>
      <c r="H1384" t="s">
        <v>2625</v>
      </c>
    </row>
    <row r="1385" spans="1:8" hidden="1">
      <c r="A1385" s="78" t="s">
        <v>2425</v>
      </c>
      <c r="B1385" s="78" t="s">
        <v>2839</v>
      </c>
      <c r="C1385" s="75">
        <v>1892</v>
      </c>
      <c r="D1385" s="75" t="s">
        <v>1510</v>
      </c>
      <c r="E1385" s="116">
        <v>9.8400000000000001E-2</v>
      </c>
      <c r="F1385" s="166" t="s">
        <v>3020</v>
      </c>
      <c r="G1385" s="3" t="s">
        <v>3309</v>
      </c>
      <c r="H1385" t="s">
        <v>2626</v>
      </c>
    </row>
    <row r="1386" spans="1:8" hidden="1">
      <c r="A1386" s="78" t="s">
        <v>2425</v>
      </c>
      <c r="B1386" s="78" t="s">
        <v>2839</v>
      </c>
      <c r="C1386" s="75">
        <v>2749</v>
      </c>
      <c r="D1386" s="75" t="s">
        <v>1511</v>
      </c>
      <c r="E1386" s="116">
        <v>0.3674</v>
      </c>
      <c r="F1386" s="166" t="s">
        <v>3020</v>
      </c>
      <c r="G1386" s="3" t="s">
        <v>3309</v>
      </c>
      <c r="H1386" t="s">
        <v>2626</v>
      </c>
    </row>
    <row r="1387" spans="1:8" hidden="1">
      <c r="A1387" s="78" t="s">
        <v>2425</v>
      </c>
      <c r="B1387" s="78" t="s">
        <v>2839</v>
      </c>
      <c r="C1387" s="75">
        <v>2750</v>
      </c>
      <c r="D1387" s="75" t="s">
        <v>1512</v>
      </c>
      <c r="E1387" s="116">
        <v>0.47799999999999998</v>
      </c>
      <c r="F1387" s="166" t="s">
        <v>3020</v>
      </c>
      <c r="G1387" s="3" t="s">
        <v>3309</v>
      </c>
      <c r="H1387" t="s">
        <v>2626</v>
      </c>
    </row>
    <row r="1388" spans="1:8" hidden="1">
      <c r="A1388" s="78" t="s">
        <v>2425</v>
      </c>
      <c r="B1388" s="78" t="s">
        <v>2839</v>
      </c>
      <c r="C1388" s="75">
        <v>4558</v>
      </c>
      <c r="D1388" s="75" t="s">
        <v>1514</v>
      </c>
      <c r="E1388" s="116">
        <v>0.4229</v>
      </c>
      <c r="F1388" s="166" t="s">
        <v>3020</v>
      </c>
      <c r="G1388" s="3" t="s">
        <v>3309</v>
      </c>
      <c r="H1388" t="s">
        <v>2626</v>
      </c>
    </row>
    <row r="1389" spans="1:8" hidden="1">
      <c r="A1389" s="78" t="s">
        <v>2425</v>
      </c>
      <c r="B1389" s="78" t="s">
        <v>2839</v>
      </c>
      <c r="C1389" s="75">
        <v>5555</v>
      </c>
      <c r="D1389" s="75" t="s">
        <v>3004</v>
      </c>
      <c r="E1389" s="116">
        <v>0.31190000000000001</v>
      </c>
      <c r="F1389" s="166" t="s">
        <v>3020</v>
      </c>
      <c r="G1389" s="3" t="s">
        <v>3309</v>
      </c>
      <c r="H1389" t="s">
        <v>2626</v>
      </c>
    </row>
    <row r="1390" spans="1:8" hidden="1">
      <c r="A1390" s="78" t="s">
        <v>2425</v>
      </c>
      <c r="B1390" s="78" t="s">
        <v>2839</v>
      </c>
      <c r="C1390" s="75">
        <v>3808</v>
      </c>
      <c r="D1390" s="75" t="s">
        <v>1513</v>
      </c>
      <c r="E1390" s="116">
        <v>0</v>
      </c>
      <c r="F1390" s="166" t="s">
        <v>3020</v>
      </c>
      <c r="G1390" s="3" t="s">
        <v>3309</v>
      </c>
      <c r="H1390" t="s">
        <v>2626</v>
      </c>
    </row>
    <row r="1391" spans="1:8" hidden="1">
      <c r="A1391" s="78" t="s">
        <v>2454</v>
      </c>
      <c r="B1391" s="78" t="s">
        <v>2840</v>
      </c>
      <c r="C1391" s="75">
        <v>3723</v>
      </c>
      <c r="D1391" s="75" t="s">
        <v>1798</v>
      </c>
      <c r="E1391" s="116">
        <v>7.3099999999999998E-2</v>
      </c>
      <c r="F1391" s="166" t="s">
        <v>3020</v>
      </c>
      <c r="G1391" s="3" t="s">
        <v>3309</v>
      </c>
      <c r="H1391" t="s">
        <v>2626</v>
      </c>
    </row>
    <row r="1392" spans="1:8" hidden="1">
      <c r="A1392" s="78" t="s">
        <v>2280</v>
      </c>
      <c r="B1392" s="78" t="s">
        <v>2841</v>
      </c>
      <c r="C1392" s="75">
        <v>2136</v>
      </c>
      <c r="D1392" s="75" t="s">
        <v>3069</v>
      </c>
      <c r="E1392" s="116">
        <v>0.55400000000000005</v>
      </c>
      <c r="F1392" s="166" t="s">
        <v>2625</v>
      </c>
      <c r="G1392" s="3" t="s">
        <v>3309</v>
      </c>
      <c r="H1392" t="s">
        <v>2625</v>
      </c>
    </row>
    <row r="1393" spans="1:8" hidden="1">
      <c r="A1393" s="78" t="s">
        <v>2272</v>
      </c>
      <c r="B1393" s="78" t="s">
        <v>2842</v>
      </c>
      <c r="C1393" s="75">
        <v>2666</v>
      </c>
      <c r="D1393" s="75" t="s">
        <v>335</v>
      </c>
      <c r="E1393" s="116">
        <v>0.82369999999999999</v>
      </c>
      <c r="F1393" s="166" t="s">
        <v>2625</v>
      </c>
      <c r="G1393" s="3" t="s">
        <v>3309</v>
      </c>
      <c r="H1393" t="s">
        <v>2625</v>
      </c>
    </row>
    <row r="1394" spans="1:8" hidden="1">
      <c r="A1394" s="78" t="s">
        <v>2398</v>
      </c>
      <c r="B1394" s="78" t="s">
        <v>2843</v>
      </c>
      <c r="C1394" s="75">
        <v>2422</v>
      </c>
      <c r="D1394" s="75" t="s">
        <v>1244</v>
      </c>
      <c r="E1394" s="116">
        <v>0.74280000000000002</v>
      </c>
      <c r="F1394" s="166" t="s">
        <v>2625</v>
      </c>
      <c r="G1394" s="3" t="s">
        <v>3309</v>
      </c>
      <c r="H1394" t="s">
        <v>2625</v>
      </c>
    </row>
    <row r="1395" spans="1:8" hidden="1">
      <c r="A1395" s="78" t="s">
        <v>2398</v>
      </c>
      <c r="B1395" s="78" t="s">
        <v>2843</v>
      </c>
      <c r="C1395" s="75">
        <v>2706</v>
      </c>
      <c r="D1395" s="75" t="s">
        <v>1245</v>
      </c>
      <c r="E1395" s="116">
        <v>0.72</v>
      </c>
      <c r="F1395" s="166" t="s">
        <v>2625</v>
      </c>
      <c r="G1395" s="3" t="s">
        <v>3309</v>
      </c>
      <c r="H1395" t="s">
        <v>2625</v>
      </c>
    </row>
    <row r="1396" spans="1:8" hidden="1">
      <c r="A1396" s="78" t="s">
        <v>2415</v>
      </c>
      <c r="B1396" s="78" t="s">
        <v>2844</v>
      </c>
      <c r="C1396" s="75">
        <v>2360</v>
      </c>
      <c r="D1396" s="75" t="s">
        <v>3342</v>
      </c>
      <c r="E1396" s="116">
        <v>0.27879999999999999</v>
      </c>
      <c r="F1396" s="166" t="s">
        <v>3020</v>
      </c>
      <c r="G1396" s="3" t="s">
        <v>3309</v>
      </c>
      <c r="H1396" t="s">
        <v>2626</v>
      </c>
    </row>
    <row r="1397" spans="1:8" hidden="1">
      <c r="A1397" s="78" t="s">
        <v>2415</v>
      </c>
      <c r="B1397" s="78" t="s">
        <v>2844</v>
      </c>
      <c r="C1397" s="75">
        <v>2942</v>
      </c>
      <c r="D1397" s="75" t="s">
        <v>1400</v>
      </c>
      <c r="E1397" s="116">
        <v>0.29909999999999998</v>
      </c>
      <c r="F1397" s="166" t="s">
        <v>3020</v>
      </c>
      <c r="G1397" s="3" t="s">
        <v>3309</v>
      </c>
      <c r="H1397" t="s">
        <v>2626</v>
      </c>
    </row>
    <row r="1398" spans="1:8" hidden="1">
      <c r="A1398" s="78" t="s">
        <v>2415</v>
      </c>
      <c r="B1398" s="78" t="s">
        <v>2844</v>
      </c>
      <c r="C1398" s="75">
        <v>4262</v>
      </c>
      <c r="D1398" s="75" t="s">
        <v>1401</v>
      </c>
      <c r="E1398" s="116">
        <v>0.33439999999999998</v>
      </c>
      <c r="F1398" s="166" t="s">
        <v>3020</v>
      </c>
      <c r="G1398" s="3" t="s">
        <v>3309</v>
      </c>
      <c r="H1398" t="s">
        <v>2626</v>
      </c>
    </row>
    <row r="1399" spans="1:8" hidden="1">
      <c r="A1399" s="78" t="s">
        <v>2415</v>
      </c>
      <c r="B1399" s="78" t="s">
        <v>2844</v>
      </c>
      <c r="C1399" s="75">
        <v>5011</v>
      </c>
      <c r="D1399" s="75" t="s">
        <v>3019</v>
      </c>
      <c r="E1399" s="116">
        <v>0.20630000000000001</v>
      </c>
      <c r="F1399" s="166" t="s">
        <v>3020</v>
      </c>
      <c r="G1399" s="3" t="s">
        <v>3309</v>
      </c>
      <c r="H1399" t="s">
        <v>2626</v>
      </c>
    </row>
    <row r="1400" spans="1:8" hidden="1">
      <c r="A1400" s="78" t="s">
        <v>2415</v>
      </c>
      <c r="B1400" s="78" t="s">
        <v>2844</v>
      </c>
      <c r="C1400" s="75">
        <v>4547</v>
      </c>
      <c r="D1400" s="75" t="s">
        <v>1402</v>
      </c>
      <c r="E1400" s="116">
        <v>0.28999999999999998</v>
      </c>
      <c r="F1400" s="166" t="s">
        <v>3020</v>
      </c>
      <c r="G1400" s="3" t="s">
        <v>3309</v>
      </c>
      <c r="H1400" t="s">
        <v>2626</v>
      </c>
    </row>
    <row r="1401" spans="1:8" hidden="1">
      <c r="A1401" s="78" t="s">
        <v>2231</v>
      </c>
      <c r="B1401" s="78" t="s">
        <v>2845</v>
      </c>
      <c r="C1401" s="75">
        <v>5367</v>
      </c>
      <c r="D1401" s="75" t="s">
        <v>11</v>
      </c>
      <c r="E1401" s="116">
        <v>0.88349999999999995</v>
      </c>
      <c r="F1401" s="166" t="s">
        <v>2625</v>
      </c>
      <c r="G1401" s="3" t="s">
        <v>3309</v>
      </c>
      <c r="H1401" t="s">
        <v>2625</v>
      </c>
    </row>
    <row r="1402" spans="1:8" hidden="1">
      <c r="A1402" t="s">
        <v>2231</v>
      </c>
      <c r="B1402" t="s">
        <v>2845</v>
      </c>
      <c r="C1402" s="75">
        <v>5528</v>
      </c>
      <c r="D1402" t="s">
        <v>3137</v>
      </c>
      <c r="E1402" s="116">
        <v>0.78029999999999999</v>
      </c>
      <c r="F1402" s="166" t="s">
        <v>2625</v>
      </c>
      <c r="G1402" s="3" t="s">
        <v>3309</v>
      </c>
      <c r="H1402" t="s">
        <v>2625</v>
      </c>
    </row>
    <row r="1403" spans="1:8" hidden="1">
      <c r="A1403" s="78" t="s">
        <v>2231</v>
      </c>
      <c r="B1403" s="78" t="s">
        <v>2845</v>
      </c>
      <c r="C1403" s="75">
        <v>2961</v>
      </c>
      <c r="D1403" s="75" t="s">
        <v>6</v>
      </c>
      <c r="E1403" s="116">
        <v>0.81440000000000001</v>
      </c>
      <c r="F1403" s="166" t="s">
        <v>2625</v>
      </c>
      <c r="G1403" s="3" t="s">
        <v>3309</v>
      </c>
      <c r="H1403" t="s">
        <v>2625</v>
      </c>
    </row>
    <row r="1404" spans="1:8" hidden="1">
      <c r="A1404" s="78" t="s">
        <v>2231</v>
      </c>
      <c r="B1404" s="78" t="s">
        <v>2845</v>
      </c>
      <c r="C1404" s="75">
        <v>2902</v>
      </c>
      <c r="D1404" s="75" t="s">
        <v>5</v>
      </c>
      <c r="E1404" s="116">
        <v>0.81479999999999997</v>
      </c>
      <c r="F1404" s="166" t="s">
        <v>2625</v>
      </c>
      <c r="G1404" s="3" t="s">
        <v>3309</v>
      </c>
      <c r="H1404" t="s">
        <v>2625</v>
      </c>
    </row>
    <row r="1405" spans="1:8" hidden="1">
      <c r="A1405" s="78" t="s">
        <v>2231</v>
      </c>
      <c r="B1405" s="78" t="s">
        <v>2845</v>
      </c>
      <c r="C1405" s="75">
        <v>3471</v>
      </c>
      <c r="D1405" s="75" t="s">
        <v>8</v>
      </c>
      <c r="E1405" s="116">
        <v>0.83160000000000001</v>
      </c>
      <c r="F1405" s="166" t="s">
        <v>2625</v>
      </c>
      <c r="G1405" s="3" t="s">
        <v>3309</v>
      </c>
      <c r="H1405" t="s">
        <v>2625</v>
      </c>
    </row>
    <row r="1406" spans="1:8" hidden="1">
      <c r="A1406" s="78" t="s">
        <v>2231</v>
      </c>
      <c r="B1406" s="78" t="s">
        <v>2845</v>
      </c>
      <c r="C1406" s="75">
        <v>5634</v>
      </c>
      <c r="D1406" s="75" t="s">
        <v>3126</v>
      </c>
      <c r="E1406" s="116">
        <v>0.78910000000000002</v>
      </c>
      <c r="F1406" s="166" t="s">
        <v>3020</v>
      </c>
      <c r="G1406" s="3" t="s">
        <v>3309</v>
      </c>
      <c r="H1406" t="s">
        <v>2625</v>
      </c>
    </row>
    <row r="1407" spans="1:8" hidden="1">
      <c r="A1407" s="78" t="s">
        <v>2231</v>
      </c>
      <c r="B1407" s="78" t="s">
        <v>2845</v>
      </c>
      <c r="C1407" s="75">
        <v>3015</v>
      </c>
      <c r="D1407" s="75" t="s">
        <v>7</v>
      </c>
      <c r="E1407" s="116">
        <v>0.80230000000000001</v>
      </c>
      <c r="F1407" s="166" t="s">
        <v>2625</v>
      </c>
      <c r="G1407" s="3" t="s">
        <v>3309</v>
      </c>
      <c r="H1407" t="s">
        <v>2625</v>
      </c>
    </row>
    <row r="1408" spans="1:8" hidden="1">
      <c r="A1408" s="78" t="s">
        <v>2231</v>
      </c>
      <c r="B1408" s="78" t="s">
        <v>2845</v>
      </c>
      <c r="C1408" s="75">
        <v>3730</v>
      </c>
      <c r="D1408" s="75" t="s">
        <v>9</v>
      </c>
      <c r="E1408" s="116">
        <v>0.78439999999999999</v>
      </c>
      <c r="F1408" s="166" t="s">
        <v>2625</v>
      </c>
      <c r="G1408" s="3" t="s">
        <v>3309</v>
      </c>
      <c r="H1408" t="s">
        <v>2625</v>
      </c>
    </row>
    <row r="1409" spans="1:8" hidden="1">
      <c r="A1409" s="78" t="s">
        <v>2231</v>
      </c>
      <c r="B1409" s="78" t="s">
        <v>2845</v>
      </c>
      <c r="C1409" s="75">
        <v>5285</v>
      </c>
      <c r="D1409" s="75" t="s">
        <v>10</v>
      </c>
      <c r="E1409" s="116">
        <v>0.80430000000000001</v>
      </c>
      <c r="F1409" s="166" t="s">
        <v>2625</v>
      </c>
      <c r="G1409" s="3" t="s">
        <v>3309</v>
      </c>
      <c r="H1409" t="s">
        <v>2625</v>
      </c>
    </row>
    <row r="1410" spans="1:8" hidden="1">
      <c r="A1410" s="78" t="s">
        <v>2274</v>
      </c>
      <c r="B1410" s="78" t="s">
        <v>2846</v>
      </c>
      <c r="C1410" s="75">
        <v>2502</v>
      </c>
      <c r="D1410" s="75" t="s">
        <v>342</v>
      </c>
      <c r="E1410" s="116">
        <v>0.67030000000000001</v>
      </c>
      <c r="F1410" s="166" t="s">
        <v>2625</v>
      </c>
      <c r="G1410" s="3" t="s">
        <v>3309</v>
      </c>
      <c r="H1410" t="s">
        <v>2625</v>
      </c>
    </row>
    <row r="1411" spans="1:8" hidden="1">
      <c r="A1411" s="78" t="s">
        <v>2510</v>
      </c>
      <c r="B1411" s="78" t="s">
        <v>2847</v>
      </c>
      <c r="C1411" s="75">
        <v>1961</v>
      </c>
      <c r="D1411" s="75" t="s">
        <v>2117</v>
      </c>
      <c r="E1411" s="116">
        <v>0.30980000000000002</v>
      </c>
      <c r="F1411" s="166" t="s">
        <v>3020</v>
      </c>
      <c r="G1411" s="3" t="s">
        <v>3309</v>
      </c>
      <c r="H1411" t="s">
        <v>2626</v>
      </c>
    </row>
    <row r="1412" spans="1:8" hidden="1">
      <c r="A1412" s="78" t="s">
        <v>2510</v>
      </c>
      <c r="B1412" s="78" t="s">
        <v>2847</v>
      </c>
      <c r="C1412" s="75">
        <v>2622</v>
      </c>
      <c r="D1412" s="75" t="s">
        <v>2118</v>
      </c>
      <c r="E1412" s="116">
        <v>0.4294</v>
      </c>
      <c r="F1412" s="166" t="s">
        <v>3020</v>
      </c>
      <c r="G1412" s="3" t="s">
        <v>3309</v>
      </c>
      <c r="H1412" t="s">
        <v>2626</v>
      </c>
    </row>
    <row r="1413" spans="1:8" hidden="1">
      <c r="A1413" s="78" t="s">
        <v>2510</v>
      </c>
      <c r="B1413" s="78" t="s">
        <v>2847</v>
      </c>
      <c r="C1413" s="75">
        <v>2634</v>
      </c>
      <c r="D1413" s="75" t="s">
        <v>2119</v>
      </c>
      <c r="E1413" s="116">
        <v>0.37509999999999999</v>
      </c>
      <c r="F1413" s="166" t="s">
        <v>3020</v>
      </c>
      <c r="G1413" s="3" t="s">
        <v>3309</v>
      </c>
      <c r="H1413" t="s">
        <v>2626</v>
      </c>
    </row>
    <row r="1414" spans="1:8" hidden="1">
      <c r="A1414" s="78" t="s">
        <v>3273</v>
      </c>
      <c r="B1414" s="78" t="s">
        <v>3234</v>
      </c>
      <c r="C1414" s="75">
        <v>5756</v>
      </c>
      <c r="D1414" s="75" t="s">
        <v>3343</v>
      </c>
      <c r="E1414" s="116">
        <v>0.76439999999999997</v>
      </c>
      <c r="F1414" s="166" t="s">
        <v>2625</v>
      </c>
      <c r="G1414" s="3" t="s">
        <v>3309</v>
      </c>
      <c r="H1414" t="s">
        <v>2625</v>
      </c>
    </row>
    <row r="1415" spans="1:8" hidden="1">
      <c r="A1415" s="78" t="s">
        <v>2283</v>
      </c>
      <c r="B1415" s="78" t="s">
        <v>2848</v>
      </c>
      <c r="C1415" s="75">
        <v>5391</v>
      </c>
      <c r="D1415" s="75" t="s">
        <v>386</v>
      </c>
      <c r="E1415" s="116">
        <v>0.61219999999999997</v>
      </c>
      <c r="F1415" s="166" t="s">
        <v>2625</v>
      </c>
      <c r="G1415" s="3" t="s">
        <v>3309</v>
      </c>
      <c r="H1415" t="s">
        <v>2625</v>
      </c>
    </row>
    <row r="1416" spans="1:8" hidden="1">
      <c r="A1416" s="78" t="s">
        <v>2283</v>
      </c>
      <c r="B1416" s="78" t="s">
        <v>2848</v>
      </c>
      <c r="C1416" s="75">
        <v>5392</v>
      </c>
      <c r="D1416" s="75" t="s">
        <v>387</v>
      </c>
      <c r="E1416" s="116">
        <v>0.95930000000000004</v>
      </c>
      <c r="F1416" s="166" t="s">
        <v>2625</v>
      </c>
      <c r="G1416" s="3" t="s">
        <v>3309</v>
      </c>
      <c r="H1416" t="s">
        <v>2625</v>
      </c>
    </row>
    <row r="1417" spans="1:8" hidden="1">
      <c r="A1417" s="78" t="s">
        <v>2283</v>
      </c>
      <c r="B1417" s="78" t="s">
        <v>2848</v>
      </c>
      <c r="C1417" s="75">
        <v>5164</v>
      </c>
      <c r="D1417" s="75" t="s">
        <v>384</v>
      </c>
      <c r="E1417" s="116">
        <v>0.67</v>
      </c>
      <c r="F1417" s="166" t="s">
        <v>2625</v>
      </c>
      <c r="G1417" s="3" t="s">
        <v>3309</v>
      </c>
      <c r="H1417" t="s">
        <v>2625</v>
      </c>
    </row>
    <row r="1418" spans="1:8" hidden="1">
      <c r="A1418" s="78" t="s">
        <v>2283</v>
      </c>
      <c r="B1418" s="78" t="s">
        <v>2848</v>
      </c>
      <c r="C1418" s="75">
        <v>5623</v>
      </c>
      <c r="D1418" s="75" t="s">
        <v>3070</v>
      </c>
      <c r="E1418" s="116">
        <v>0.53400000000000003</v>
      </c>
      <c r="F1418" s="166" t="s">
        <v>2626</v>
      </c>
      <c r="G1418" s="3" t="s">
        <v>3309</v>
      </c>
      <c r="H1418" t="s">
        <v>2625</v>
      </c>
    </row>
    <row r="1419" spans="1:8" hidden="1">
      <c r="A1419" s="78" t="s">
        <v>2283</v>
      </c>
      <c r="B1419" s="78" t="s">
        <v>2848</v>
      </c>
      <c r="C1419" s="75">
        <v>3425</v>
      </c>
      <c r="D1419" s="75" t="s">
        <v>374</v>
      </c>
      <c r="E1419" s="116">
        <v>0.5645</v>
      </c>
      <c r="F1419" s="166" t="s">
        <v>2626</v>
      </c>
      <c r="G1419" s="3" t="s">
        <v>3309</v>
      </c>
      <c r="H1419" t="s">
        <v>2625</v>
      </c>
    </row>
    <row r="1420" spans="1:8" hidden="1">
      <c r="A1420" s="78" t="s">
        <v>2283</v>
      </c>
      <c r="B1420" s="78" t="s">
        <v>2848</v>
      </c>
      <c r="C1420" s="75">
        <v>4564</v>
      </c>
      <c r="D1420" s="75" t="s">
        <v>381</v>
      </c>
      <c r="E1420" s="116">
        <v>0.94910000000000005</v>
      </c>
      <c r="F1420" s="166" t="s">
        <v>2625</v>
      </c>
      <c r="G1420" s="3" t="s">
        <v>3309</v>
      </c>
      <c r="H1420" t="s">
        <v>2625</v>
      </c>
    </row>
    <row r="1421" spans="1:8" hidden="1">
      <c r="A1421" s="78" t="s">
        <v>2283</v>
      </c>
      <c r="B1421" s="78" t="s">
        <v>2848</v>
      </c>
      <c r="C1421" s="75">
        <v>2967</v>
      </c>
      <c r="D1421" s="75" t="s">
        <v>372</v>
      </c>
      <c r="E1421" s="116">
        <v>0.92710000000000004</v>
      </c>
      <c r="F1421" s="166" t="s">
        <v>2625</v>
      </c>
      <c r="G1421" s="3" t="s">
        <v>3309</v>
      </c>
      <c r="H1421" t="s">
        <v>2625</v>
      </c>
    </row>
    <row r="1422" spans="1:8" hidden="1">
      <c r="A1422" s="78" t="s">
        <v>2283</v>
      </c>
      <c r="B1422" s="78" t="s">
        <v>2848</v>
      </c>
      <c r="C1422" s="75">
        <v>5393</v>
      </c>
      <c r="D1422" s="75" t="s">
        <v>388</v>
      </c>
      <c r="E1422" s="116">
        <v>0.53920000000000001</v>
      </c>
      <c r="F1422" s="166" t="s">
        <v>3020</v>
      </c>
      <c r="G1422" s="3" t="s">
        <v>3309</v>
      </c>
      <c r="H1422" t="s">
        <v>2625</v>
      </c>
    </row>
    <row r="1423" spans="1:8" hidden="1">
      <c r="A1423" s="78" t="s">
        <v>2283</v>
      </c>
      <c r="B1423" s="78" t="s">
        <v>2848</v>
      </c>
      <c r="C1423" s="75">
        <v>4155</v>
      </c>
      <c r="D1423" s="75" t="s">
        <v>378</v>
      </c>
      <c r="E1423" s="116">
        <v>0.55720000000000003</v>
      </c>
      <c r="F1423" s="166" t="s">
        <v>2625</v>
      </c>
      <c r="G1423" s="3" t="s">
        <v>3309</v>
      </c>
      <c r="H1423" t="s">
        <v>2625</v>
      </c>
    </row>
    <row r="1424" spans="1:8" hidden="1">
      <c r="A1424" s="78" t="s">
        <v>2283</v>
      </c>
      <c r="B1424" s="78" t="s">
        <v>2848</v>
      </c>
      <c r="C1424" s="75">
        <v>2790</v>
      </c>
      <c r="D1424" s="75" t="s">
        <v>370</v>
      </c>
      <c r="E1424" s="116">
        <v>0.95240000000000002</v>
      </c>
      <c r="F1424" s="166" t="s">
        <v>2625</v>
      </c>
      <c r="G1424" s="3" t="s">
        <v>3309</v>
      </c>
      <c r="H1424" t="s">
        <v>2625</v>
      </c>
    </row>
    <row r="1425" spans="1:8" hidden="1">
      <c r="A1425" s="78" t="s">
        <v>2283</v>
      </c>
      <c r="B1425" s="78" t="s">
        <v>2848</v>
      </c>
      <c r="C1425" s="75">
        <v>5394</v>
      </c>
      <c r="D1425" s="75" t="s">
        <v>389</v>
      </c>
      <c r="E1425" s="116">
        <v>0.9466</v>
      </c>
      <c r="F1425" s="166" t="s">
        <v>2625</v>
      </c>
      <c r="G1425" s="3" t="s">
        <v>3309</v>
      </c>
      <c r="H1425" t="s">
        <v>2625</v>
      </c>
    </row>
    <row r="1426" spans="1:8" hidden="1">
      <c r="A1426" s="78" t="s">
        <v>2283</v>
      </c>
      <c r="B1426" s="78" t="s">
        <v>2848</v>
      </c>
      <c r="C1426" s="75">
        <v>3085</v>
      </c>
      <c r="D1426" s="75" t="s">
        <v>373</v>
      </c>
      <c r="E1426" s="116">
        <v>0.69669999999999999</v>
      </c>
      <c r="F1426" s="166" t="s">
        <v>2625</v>
      </c>
      <c r="G1426" s="3" t="s">
        <v>3309</v>
      </c>
      <c r="H1426" t="s">
        <v>2625</v>
      </c>
    </row>
    <row r="1427" spans="1:8" hidden="1">
      <c r="A1427" s="78" t="s">
        <v>2283</v>
      </c>
      <c r="B1427" s="78" t="s">
        <v>2848</v>
      </c>
      <c r="C1427" s="75">
        <v>4595</v>
      </c>
      <c r="D1427" s="75" t="s">
        <v>382</v>
      </c>
      <c r="E1427" s="116">
        <v>0.59799999999999998</v>
      </c>
      <c r="F1427" s="166" t="s">
        <v>2625</v>
      </c>
      <c r="G1427" s="3" t="s">
        <v>3309</v>
      </c>
      <c r="H1427" t="s">
        <v>2625</v>
      </c>
    </row>
    <row r="1428" spans="1:8" hidden="1">
      <c r="A1428" s="78" t="s">
        <v>2283</v>
      </c>
      <c r="B1428" s="78" t="s">
        <v>2848</v>
      </c>
      <c r="C1428" s="75">
        <v>2267</v>
      </c>
      <c r="D1428" s="75" t="s">
        <v>179</v>
      </c>
      <c r="E1428" s="116">
        <v>0.63249999999999995</v>
      </c>
      <c r="F1428" s="166" t="s">
        <v>2625</v>
      </c>
      <c r="G1428" s="3" t="s">
        <v>3309</v>
      </c>
      <c r="H1428" t="s">
        <v>2625</v>
      </c>
    </row>
    <row r="1429" spans="1:8" hidden="1">
      <c r="A1429" s="78" t="s">
        <v>2283</v>
      </c>
      <c r="B1429" s="78" t="s">
        <v>2848</v>
      </c>
      <c r="C1429" s="75">
        <v>3912</v>
      </c>
      <c r="D1429" s="75" t="s">
        <v>376</v>
      </c>
      <c r="E1429" s="116">
        <v>0.81659999999999999</v>
      </c>
      <c r="F1429" s="166" t="s">
        <v>2625</v>
      </c>
      <c r="G1429" s="3" t="s">
        <v>3309</v>
      </c>
      <c r="H1429" t="s">
        <v>2625</v>
      </c>
    </row>
    <row r="1430" spans="1:8" hidden="1">
      <c r="A1430" s="78" t="s">
        <v>2283</v>
      </c>
      <c r="B1430" s="78" t="s">
        <v>2848</v>
      </c>
      <c r="C1430" s="75">
        <v>1970</v>
      </c>
      <c r="D1430" s="75" t="s">
        <v>2603</v>
      </c>
      <c r="E1430" s="116">
        <v>0.41670000000000001</v>
      </c>
      <c r="F1430" s="166" t="s">
        <v>2625</v>
      </c>
      <c r="G1430" s="3" t="s">
        <v>3309</v>
      </c>
      <c r="H1430" t="s">
        <v>2625</v>
      </c>
    </row>
    <row r="1431" spans="1:8" hidden="1">
      <c r="A1431" s="78" t="s">
        <v>2283</v>
      </c>
      <c r="B1431" s="78" t="s">
        <v>2848</v>
      </c>
      <c r="C1431" s="75">
        <v>5711</v>
      </c>
      <c r="D1431" s="75" t="s">
        <v>3188</v>
      </c>
      <c r="E1431" s="116">
        <v>0.71099999999999997</v>
      </c>
      <c r="F1431" s="166" t="s">
        <v>3020</v>
      </c>
      <c r="G1431" s="3" t="s">
        <v>3309</v>
      </c>
      <c r="H1431" t="s">
        <v>2625</v>
      </c>
    </row>
    <row r="1432" spans="1:8" hidden="1">
      <c r="A1432" s="78" t="s">
        <v>2283</v>
      </c>
      <c r="B1432" s="78" t="s">
        <v>2848</v>
      </c>
      <c r="C1432" s="75">
        <v>2917</v>
      </c>
      <c r="D1432" s="75" t="s">
        <v>371</v>
      </c>
      <c r="E1432" s="116">
        <v>0.77739999999999998</v>
      </c>
      <c r="F1432" s="166" t="s">
        <v>2625</v>
      </c>
      <c r="G1432" s="3" t="s">
        <v>3309</v>
      </c>
      <c r="H1432" t="s">
        <v>2625</v>
      </c>
    </row>
    <row r="1433" spans="1:8" hidden="1">
      <c r="A1433" s="78" t="s">
        <v>2283</v>
      </c>
      <c r="B1433" s="78" t="s">
        <v>2848</v>
      </c>
      <c r="C1433" s="75">
        <v>5624</v>
      </c>
      <c r="D1433" s="75" t="s">
        <v>3071</v>
      </c>
      <c r="E1433" s="116">
        <v>0.5554</v>
      </c>
      <c r="F1433" s="166" t="s">
        <v>2625</v>
      </c>
      <c r="G1433" s="3" t="s">
        <v>3309</v>
      </c>
      <c r="H1433" t="s">
        <v>2625</v>
      </c>
    </row>
    <row r="1434" spans="1:8" hidden="1">
      <c r="A1434" s="78" t="s">
        <v>2283</v>
      </c>
      <c r="B1434" s="78" t="s">
        <v>2848</v>
      </c>
      <c r="C1434" s="75">
        <v>3515</v>
      </c>
      <c r="D1434" s="75" t="s">
        <v>375</v>
      </c>
      <c r="E1434" s="116">
        <v>0.94350000000000001</v>
      </c>
      <c r="F1434" s="166" t="s">
        <v>2625</v>
      </c>
      <c r="G1434" s="3" t="s">
        <v>3309</v>
      </c>
      <c r="H1434" t="s">
        <v>2625</v>
      </c>
    </row>
    <row r="1435" spans="1:8" hidden="1">
      <c r="A1435" s="78" t="s">
        <v>2283</v>
      </c>
      <c r="B1435" s="78" t="s">
        <v>2848</v>
      </c>
      <c r="C1435" s="75">
        <v>5345</v>
      </c>
      <c r="D1435" s="75" t="s">
        <v>385</v>
      </c>
      <c r="E1435" s="116">
        <v>0.52139999999999997</v>
      </c>
      <c r="F1435" s="166" t="s">
        <v>2626</v>
      </c>
      <c r="G1435" s="3" t="s">
        <v>3309</v>
      </c>
      <c r="H1435" t="s">
        <v>2625</v>
      </c>
    </row>
    <row r="1436" spans="1:8" hidden="1">
      <c r="A1436" s="78" t="s">
        <v>2283</v>
      </c>
      <c r="B1436" s="78" t="s">
        <v>2848</v>
      </c>
      <c r="C1436" s="75">
        <v>4555</v>
      </c>
      <c r="D1436" s="75" t="s">
        <v>380</v>
      </c>
      <c r="E1436" s="116">
        <v>0.92549999999999999</v>
      </c>
      <c r="F1436" s="166" t="s">
        <v>2625</v>
      </c>
      <c r="G1436" s="3" t="s">
        <v>3309</v>
      </c>
      <c r="H1436" t="s">
        <v>2625</v>
      </c>
    </row>
    <row r="1437" spans="1:8" hidden="1">
      <c r="A1437" s="78" t="s">
        <v>2283</v>
      </c>
      <c r="B1437" s="78" t="s">
        <v>2848</v>
      </c>
      <c r="C1437" s="75">
        <v>4041</v>
      </c>
      <c r="D1437" s="75" t="s">
        <v>377</v>
      </c>
      <c r="E1437" s="116">
        <v>0.44350000000000001</v>
      </c>
      <c r="F1437" s="166" t="s">
        <v>2626</v>
      </c>
      <c r="G1437" s="3" t="s">
        <v>3309</v>
      </c>
      <c r="H1437" t="s">
        <v>2626</v>
      </c>
    </row>
    <row r="1438" spans="1:8" hidden="1">
      <c r="A1438" s="78" t="s">
        <v>2283</v>
      </c>
      <c r="B1438" s="78" t="s">
        <v>2848</v>
      </c>
      <c r="C1438" s="75">
        <v>3324</v>
      </c>
      <c r="D1438" s="75" t="s">
        <v>139</v>
      </c>
      <c r="E1438" s="116">
        <v>0.95720000000000005</v>
      </c>
      <c r="F1438" s="166" t="s">
        <v>2625</v>
      </c>
      <c r="G1438" s="3" t="s">
        <v>3309</v>
      </c>
      <c r="H1438" t="s">
        <v>2625</v>
      </c>
    </row>
    <row r="1439" spans="1:8" hidden="1">
      <c r="A1439" s="78" t="s">
        <v>2283</v>
      </c>
      <c r="B1439" s="78" t="s">
        <v>2848</v>
      </c>
      <c r="C1439" s="75">
        <v>5556</v>
      </c>
      <c r="D1439" s="75" t="s">
        <v>2995</v>
      </c>
      <c r="E1439" s="116">
        <v>0.7056</v>
      </c>
      <c r="F1439" s="166" t="s">
        <v>2625</v>
      </c>
      <c r="G1439" s="3" t="s">
        <v>3309</v>
      </c>
      <c r="H1439" t="s">
        <v>2625</v>
      </c>
    </row>
    <row r="1440" spans="1:8" hidden="1">
      <c r="A1440" s="78" t="s">
        <v>2283</v>
      </c>
      <c r="B1440" s="78" t="s">
        <v>2848</v>
      </c>
      <c r="C1440" s="75">
        <v>5020</v>
      </c>
      <c r="D1440" s="75" t="s">
        <v>383</v>
      </c>
      <c r="E1440" s="116">
        <v>0.94320000000000004</v>
      </c>
      <c r="F1440" s="166" t="s">
        <v>2625</v>
      </c>
      <c r="G1440" s="3" t="s">
        <v>3309</v>
      </c>
      <c r="H1440" t="s">
        <v>2625</v>
      </c>
    </row>
    <row r="1441" spans="1:8" hidden="1">
      <c r="A1441" s="78" t="s">
        <v>2283</v>
      </c>
      <c r="B1441" s="78" t="s">
        <v>2848</v>
      </c>
      <c r="C1441" s="75">
        <v>4526</v>
      </c>
      <c r="D1441" s="75" t="s">
        <v>379</v>
      </c>
      <c r="E1441" s="116">
        <v>0.92420000000000002</v>
      </c>
      <c r="F1441" s="166" t="s">
        <v>2625</v>
      </c>
      <c r="G1441" s="3" t="s">
        <v>3309</v>
      </c>
      <c r="H1441" t="s">
        <v>2625</v>
      </c>
    </row>
    <row r="1442" spans="1:8" hidden="1">
      <c r="A1442" s="78" t="s">
        <v>2395</v>
      </c>
      <c r="B1442" s="78" t="s">
        <v>2849</v>
      </c>
      <c r="C1442" s="75">
        <v>2396</v>
      </c>
      <c r="D1442" s="75" t="s">
        <v>1233</v>
      </c>
      <c r="E1442" s="116">
        <v>0.66459999999999997</v>
      </c>
      <c r="F1442" s="166" t="s">
        <v>2625</v>
      </c>
      <c r="G1442" s="3" t="s">
        <v>3309</v>
      </c>
      <c r="H1442" t="s">
        <v>2625</v>
      </c>
    </row>
    <row r="1443" spans="1:8" hidden="1">
      <c r="A1443" s="78" t="s">
        <v>2395</v>
      </c>
      <c r="B1443" s="78" t="s">
        <v>2849</v>
      </c>
      <c r="C1443" s="75">
        <v>2397</v>
      </c>
      <c r="D1443" s="75" t="s">
        <v>1234</v>
      </c>
      <c r="E1443" s="116">
        <v>0.69989999999999997</v>
      </c>
      <c r="F1443" s="166" t="s">
        <v>2625</v>
      </c>
      <c r="G1443" s="3" t="s">
        <v>3309</v>
      </c>
      <c r="H1443" t="s">
        <v>2625</v>
      </c>
    </row>
    <row r="1444" spans="1:8" hidden="1">
      <c r="A1444" s="78" t="s">
        <v>2237</v>
      </c>
      <c r="B1444" s="78" t="s">
        <v>2850</v>
      </c>
      <c r="C1444" s="75">
        <v>2133</v>
      </c>
      <c r="D1444" s="75" t="s">
        <v>61</v>
      </c>
      <c r="E1444" s="116">
        <v>0.93979999999999997</v>
      </c>
      <c r="F1444" s="166" t="s">
        <v>3020</v>
      </c>
      <c r="G1444" s="3" t="s">
        <v>2625</v>
      </c>
      <c r="H1444" t="s">
        <v>2625</v>
      </c>
    </row>
    <row r="1445" spans="1:8" hidden="1">
      <c r="A1445" s="78" t="s">
        <v>2372</v>
      </c>
      <c r="B1445" s="78" t="s">
        <v>2851</v>
      </c>
      <c r="C1445" s="75">
        <v>2858</v>
      </c>
      <c r="D1445" s="75" t="s">
        <v>1151</v>
      </c>
      <c r="E1445" s="116">
        <v>0.58599999999999997</v>
      </c>
      <c r="F1445" s="166" t="s">
        <v>2625</v>
      </c>
      <c r="G1445" s="3" t="s">
        <v>3309</v>
      </c>
      <c r="H1445" t="s">
        <v>2625</v>
      </c>
    </row>
    <row r="1446" spans="1:8" hidden="1">
      <c r="A1446" s="78" t="s">
        <v>2417</v>
      </c>
      <c r="B1446" s="78" t="s">
        <v>2852</v>
      </c>
      <c r="C1446" s="75">
        <v>3299</v>
      </c>
      <c r="D1446" s="75" t="s">
        <v>1435</v>
      </c>
      <c r="E1446" s="116">
        <v>0.1431</v>
      </c>
      <c r="F1446" s="166" t="s">
        <v>3020</v>
      </c>
      <c r="G1446" s="3" t="s">
        <v>3309</v>
      </c>
      <c r="H1446" t="s">
        <v>2626</v>
      </c>
    </row>
    <row r="1447" spans="1:8" hidden="1">
      <c r="A1447" s="78" t="s">
        <v>2417</v>
      </c>
      <c r="B1447" s="78" t="s">
        <v>2852</v>
      </c>
      <c r="C1447" s="75">
        <v>4080</v>
      </c>
      <c r="D1447" s="75" t="s">
        <v>1437</v>
      </c>
      <c r="E1447" s="116">
        <v>0.18940000000000001</v>
      </c>
      <c r="F1447" s="166" t="s">
        <v>3020</v>
      </c>
      <c r="G1447" s="3" t="s">
        <v>3309</v>
      </c>
      <c r="H1447" t="s">
        <v>2626</v>
      </c>
    </row>
    <row r="1448" spans="1:8" hidden="1">
      <c r="A1448" s="78" t="s">
        <v>2417</v>
      </c>
      <c r="B1448" s="78" t="s">
        <v>2852</v>
      </c>
      <c r="C1448" s="75">
        <v>3055</v>
      </c>
      <c r="D1448" s="75" t="s">
        <v>1433</v>
      </c>
      <c r="E1448" s="116">
        <v>0.50919999999999999</v>
      </c>
      <c r="F1448" s="166" t="s">
        <v>3020</v>
      </c>
      <c r="G1448" s="3" t="s">
        <v>2625</v>
      </c>
      <c r="H1448" t="s">
        <v>2625</v>
      </c>
    </row>
    <row r="1449" spans="1:8" hidden="1">
      <c r="A1449" s="78" t="s">
        <v>2417</v>
      </c>
      <c r="B1449" s="78" t="s">
        <v>2852</v>
      </c>
      <c r="C1449" s="75">
        <v>4081</v>
      </c>
      <c r="D1449" s="75" t="s">
        <v>1438</v>
      </c>
      <c r="E1449" s="116">
        <v>0.12529999999999999</v>
      </c>
      <c r="F1449" s="166" t="s">
        <v>3020</v>
      </c>
      <c r="G1449" s="3" t="s">
        <v>3309</v>
      </c>
      <c r="H1449" t="s">
        <v>2626</v>
      </c>
    </row>
    <row r="1450" spans="1:8" hidden="1">
      <c r="A1450" s="78" t="s">
        <v>2417</v>
      </c>
      <c r="B1450" s="78" t="s">
        <v>2852</v>
      </c>
      <c r="C1450" s="75">
        <v>2294</v>
      </c>
      <c r="D1450" s="75" t="s">
        <v>1430</v>
      </c>
      <c r="E1450" s="116">
        <v>0.18640000000000001</v>
      </c>
      <c r="F1450" s="166" t="s">
        <v>3020</v>
      </c>
      <c r="G1450" s="3" t="s">
        <v>3309</v>
      </c>
      <c r="H1450" t="s">
        <v>2626</v>
      </c>
    </row>
    <row r="1451" spans="1:8" hidden="1">
      <c r="A1451" s="78" t="s">
        <v>2417</v>
      </c>
      <c r="B1451" s="78" t="s">
        <v>2852</v>
      </c>
      <c r="C1451" s="75">
        <v>2944</v>
      </c>
      <c r="D1451" s="75" t="s">
        <v>1432</v>
      </c>
      <c r="E1451" s="116">
        <v>0.17080000000000001</v>
      </c>
      <c r="F1451" s="166" t="s">
        <v>3020</v>
      </c>
      <c r="G1451" s="3" t="s">
        <v>3309</v>
      </c>
      <c r="H1451" t="s">
        <v>2626</v>
      </c>
    </row>
    <row r="1452" spans="1:8" hidden="1">
      <c r="A1452" s="78" t="s">
        <v>2417</v>
      </c>
      <c r="B1452" s="78" t="s">
        <v>2852</v>
      </c>
      <c r="C1452" s="75">
        <v>4387</v>
      </c>
      <c r="D1452" s="75" t="s">
        <v>1443</v>
      </c>
      <c r="E1452" s="116">
        <v>0.16070000000000001</v>
      </c>
      <c r="F1452" s="166" t="s">
        <v>3020</v>
      </c>
      <c r="G1452" s="3" t="s">
        <v>3309</v>
      </c>
      <c r="H1452" t="s">
        <v>2626</v>
      </c>
    </row>
    <row r="1453" spans="1:8" hidden="1">
      <c r="A1453" s="78" t="s">
        <v>2417</v>
      </c>
      <c r="B1453" s="78" t="s">
        <v>2852</v>
      </c>
      <c r="C1453" s="75">
        <v>1516</v>
      </c>
      <c r="D1453" s="75" t="s">
        <v>1429</v>
      </c>
      <c r="E1453" s="116">
        <v>0.42220000000000002</v>
      </c>
      <c r="F1453" s="166" t="s">
        <v>3020</v>
      </c>
      <c r="G1453" s="3" t="s">
        <v>3309</v>
      </c>
      <c r="H1453" t="s">
        <v>2626</v>
      </c>
    </row>
    <row r="1454" spans="1:8" hidden="1">
      <c r="A1454" s="78" t="s">
        <v>2417</v>
      </c>
      <c r="B1454" s="78" t="s">
        <v>2852</v>
      </c>
      <c r="C1454" s="75">
        <v>4156</v>
      </c>
      <c r="D1454" s="75" t="s">
        <v>1439</v>
      </c>
      <c r="E1454" s="116">
        <v>0.38669999999999999</v>
      </c>
      <c r="F1454" s="166" t="s">
        <v>3020</v>
      </c>
      <c r="G1454" s="3" t="s">
        <v>3309</v>
      </c>
      <c r="H1454" t="s">
        <v>2626</v>
      </c>
    </row>
    <row r="1455" spans="1:8" hidden="1">
      <c r="A1455" s="78" t="s">
        <v>2417</v>
      </c>
      <c r="B1455" s="78" t="s">
        <v>2852</v>
      </c>
      <c r="C1455" s="75">
        <v>4219</v>
      </c>
      <c r="D1455" s="75" t="s">
        <v>1441</v>
      </c>
      <c r="E1455" s="116">
        <v>0.15679999999999999</v>
      </c>
      <c r="F1455" s="166" t="s">
        <v>3020</v>
      </c>
      <c r="G1455" s="3" t="s">
        <v>3309</v>
      </c>
      <c r="H1455" t="s">
        <v>2626</v>
      </c>
    </row>
    <row r="1456" spans="1:8" hidden="1">
      <c r="A1456" s="78" t="s">
        <v>2417</v>
      </c>
      <c r="B1456" s="78" t="s">
        <v>2852</v>
      </c>
      <c r="C1456" s="75">
        <v>4189</v>
      </c>
      <c r="D1456" s="75" t="s">
        <v>1440</v>
      </c>
      <c r="E1456" s="116">
        <v>0.36099999999999999</v>
      </c>
      <c r="F1456" s="166" t="s">
        <v>3020</v>
      </c>
      <c r="G1456" s="3" t="s">
        <v>3309</v>
      </c>
      <c r="H1456" t="s">
        <v>2626</v>
      </c>
    </row>
    <row r="1457" spans="1:8" hidden="1">
      <c r="A1457" s="78" t="s">
        <v>2417</v>
      </c>
      <c r="B1457" s="78" t="s">
        <v>2852</v>
      </c>
      <c r="C1457" s="75">
        <v>2681</v>
      </c>
      <c r="D1457" s="75" t="s">
        <v>1431</v>
      </c>
      <c r="E1457" s="116">
        <v>0.2392</v>
      </c>
      <c r="F1457" s="166" t="s">
        <v>3020</v>
      </c>
      <c r="G1457" s="3" t="s">
        <v>3309</v>
      </c>
      <c r="H1457" t="s">
        <v>2626</v>
      </c>
    </row>
    <row r="1458" spans="1:8" hidden="1">
      <c r="A1458" s="78" t="s">
        <v>2417</v>
      </c>
      <c r="B1458" s="78" t="s">
        <v>2852</v>
      </c>
      <c r="C1458" s="75">
        <v>5631</v>
      </c>
      <c r="D1458" s="75" t="s">
        <v>242</v>
      </c>
      <c r="E1458" s="116">
        <v>0.109</v>
      </c>
      <c r="F1458" s="166" t="s">
        <v>3020</v>
      </c>
      <c r="G1458" s="3" t="s">
        <v>3309</v>
      </c>
      <c r="H1458" t="s">
        <v>2626</v>
      </c>
    </row>
    <row r="1459" spans="1:8" hidden="1">
      <c r="A1459" s="78" t="s">
        <v>2417</v>
      </c>
      <c r="B1459" s="78" t="s">
        <v>2852</v>
      </c>
      <c r="C1459" s="75">
        <v>3685</v>
      </c>
      <c r="D1459" s="75" t="s">
        <v>1436</v>
      </c>
      <c r="E1459" s="116">
        <v>0.19500000000000001</v>
      </c>
      <c r="F1459" s="166" t="s">
        <v>3020</v>
      </c>
      <c r="G1459" s="3" t="s">
        <v>3309</v>
      </c>
      <c r="H1459" t="s">
        <v>2626</v>
      </c>
    </row>
    <row r="1460" spans="1:8" hidden="1">
      <c r="A1460" s="78" t="s">
        <v>2417</v>
      </c>
      <c r="B1460" s="78" t="s">
        <v>2852</v>
      </c>
      <c r="C1460" s="75">
        <v>5685</v>
      </c>
      <c r="D1460" s="75" t="s">
        <v>3190</v>
      </c>
      <c r="E1460" s="116">
        <v>0.114</v>
      </c>
      <c r="F1460" s="166" t="s">
        <v>3020</v>
      </c>
      <c r="G1460" s="3" t="s">
        <v>3309</v>
      </c>
      <c r="H1460" t="s">
        <v>2626</v>
      </c>
    </row>
    <row r="1461" spans="1:8" hidden="1">
      <c r="A1461" s="78" t="s">
        <v>2417</v>
      </c>
      <c r="B1461" s="78" t="s">
        <v>2852</v>
      </c>
      <c r="C1461" s="75">
        <v>3056</v>
      </c>
      <c r="D1461" s="75" t="s">
        <v>1434</v>
      </c>
      <c r="E1461" s="116">
        <v>0.37319999999999998</v>
      </c>
      <c r="F1461" s="166" t="s">
        <v>3020</v>
      </c>
      <c r="G1461" s="3" t="s">
        <v>2625</v>
      </c>
      <c r="H1461" t="s">
        <v>2625</v>
      </c>
    </row>
    <row r="1462" spans="1:8" hidden="1">
      <c r="A1462" s="78" t="s">
        <v>2417</v>
      </c>
      <c r="B1462" s="78" t="s">
        <v>2852</v>
      </c>
      <c r="C1462" s="75">
        <v>4307</v>
      </c>
      <c r="D1462" s="75" t="s">
        <v>1442</v>
      </c>
      <c r="E1462" s="116">
        <v>0.1137</v>
      </c>
      <c r="F1462" s="166" t="s">
        <v>3020</v>
      </c>
      <c r="G1462" s="3" t="s">
        <v>3309</v>
      </c>
      <c r="H1462" t="s">
        <v>2626</v>
      </c>
    </row>
    <row r="1463" spans="1:8" hidden="1">
      <c r="A1463" s="78" t="s">
        <v>3117</v>
      </c>
      <c r="B1463" s="78" t="s">
        <v>3191</v>
      </c>
      <c r="C1463" s="75">
        <v>5686</v>
      </c>
      <c r="D1463" s="75" t="s">
        <v>3235</v>
      </c>
      <c r="E1463" s="116">
        <v>0.49099999999999999</v>
      </c>
      <c r="F1463" s="166" t="s">
        <v>3020</v>
      </c>
      <c r="G1463" s="3" t="s">
        <v>3309</v>
      </c>
      <c r="H1463" t="s">
        <v>2626</v>
      </c>
    </row>
    <row r="1464" spans="1:8" hidden="1">
      <c r="A1464" s="78" t="s">
        <v>2388</v>
      </c>
      <c r="B1464" s="78" t="s">
        <v>2853</v>
      </c>
      <c r="C1464" s="75">
        <v>4463</v>
      </c>
      <c r="D1464" s="75" t="s">
        <v>242</v>
      </c>
      <c r="E1464" s="116">
        <v>0.52210000000000001</v>
      </c>
      <c r="F1464" s="166" t="s">
        <v>2625</v>
      </c>
      <c r="G1464" s="3" t="s">
        <v>3309</v>
      </c>
      <c r="H1464" t="s">
        <v>2625</v>
      </c>
    </row>
    <row r="1465" spans="1:8" hidden="1">
      <c r="A1465" s="78" t="s">
        <v>2388</v>
      </c>
      <c r="B1465" s="78" t="s">
        <v>2853</v>
      </c>
      <c r="C1465" s="75">
        <v>2865</v>
      </c>
      <c r="D1465" s="75" t="s">
        <v>128</v>
      </c>
      <c r="E1465" s="116">
        <v>0.5958</v>
      </c>
      <c r="F1465" s="166" t="s">
        <v>2625</v>
      </c>
      <c r="G1465" s="3" t="s">
        <v>3309</v>
      </c>
      <c r="H1465" t="s">
        <v>2625</v>
      </c>
    </row>
    <row r="1466" spans="1:8" hidden="1">
      <c r="A1466" s="78" t="s">
        <v>2287</v>
      </c>
      <c r="B1466" s="78" t="s">
        <v>2854</v>
      </c>
      <c r="C1466" s="75">
        <v>3087</v>
      </c>
      <c r="D1466" s="75" t="s">
        <v>404</v>
      </c>
      <c r="E1466" s="116">
        <v>0.48959999999999998</v>
      </c>
      <c r="F1466" s="166" t="s">
        <v>2626</v>
      </c>
      <c r="G1466" s="3" t="s">
        <v>3309</v>
      </c>
      <c r="H1466" t="s">
        <v>2626</v>
      </c>
    </row>
    <row r="1467" spans="1:8" hidden="1">
      <c r="A1467" s="78" t="s">
        <v>2287</v>
      </c>
      <c r="B1467" s="78" t="s">
        <v>2854</v>
      </c>
      <c r="C1467" s="75">
        <v>2241</v>
      </c>
      <c r="D1467" s="75" t="s">
        <v>403</v>
      </c>
      <c r="E1467" s="116">
        <v>0.5121</v>
      </c>
      <c r="F1467" s="166" t="s">
        <v>2625</v>
      </c>
      <c r="G1467" s="3" t="s">
        <v>3309</v>
      </c>
      <c r="H1467" t="s">
        <v>2625</v>
      </c>
    </row>
    <row r="1468" spans="1:8" hidden="1">
      <c r="A1468" s="78" t="s">
        <v>2249</v>
      </c>
      <c r="B1468" s="78" t="s">
        <v>2855</v>
      </c>
      <c r="C1468" s="75">
        <v>4494</v>
      </c>
      <c r="D1468" s="75" t="s">
        <v>141</v>
      </c>
      <c r="E1468" s="116">
        <v>0.62660000000000005</v>
      </c>
      <c r="F1468" s="166" t="s">
        <v>2625</v>
      </c>
      <c r="G1468" s="3" t="s">
        <v>3309</v>
      </c>
      <c r="H1468" t="s">
        <v>2625</v>
      </c>
    </row>
    <row r="1469" spans="1:8" hidden="1">
      <c r="A1469" s="78" t="s">
        <v>2249</v>
      </c>
      <c r="B1469" s="78" t="s">
        <v>2855</v>
      </c>
      <c r="C1469" s="75">
        <v>2909</v>
      </c>
      <c r="D1469" s="75" t="s">
        <v>137</v>
      </c>
      <c r="E1469" s="116">
        <v>0.57709999999999995</v>
      </c>
      <c r="F1469" s="166" t="s">
        <v>2625</v>
      </c>
      <c r="G1469" s="3" t="s">
        <v>3309</v>
      </c>
      <c r="H1469" t="s">
        <v>2625</v>
      </c>
    </row>
    <row r="1470" spans="1:8" hidden="1">
      <c r="A1470" s="78" t="s">
        <v>2249</v>
      </c>
      <c r="B1470" s="78" t="s">
        <v>2855</v>
      </c>
      <c r="C1470" s="75">
        <v>3079</v>
      </c>
      <c r="D1470" s="75" t="s">
        <v>138</v>
      </c>
      <c r="E1470" s="116">
        <v>0.57350000000000001</v>
      </c>
      <c r="F1470" s="166" t="s">
        <v>2625</v>
      </c>
      <c r="G1470" s="3" t="s">
        <v>3309</v>
      </c>
      <c r="H1470" t="s">
        <v>2625</v>
      </c>
    </row>
    <row r="1471" spans="1:8" hidden="1">
      <c r="A1471" s="78" t="s">
        <v>2249</v>
      </c>
      <c r="B1471" s="78" t="s">
        <v>2855</v>
      </c>
      <c r="C1471" s="75">
        <v>2368</v>
      </c>
      <c r="D1471" s="75" t="s">
        <v>77</v>
      </c>
      <c r="E1471" s="116">
        <v>0.62129999999999996</v>
      </c>
      <c r="F1471" s="166" t="s">
        <v>2625</v>
      </c>
      <c r="G1471" s="3" t="s">
        <v>3309</v>
      </c>
      <c r="H1471" t="s">
        <v>2625</v>
      </c>
    </row>
    <row r="1472" spans="1:8" hidden="1">
      <c r="A1472" s="78" t="s">
        <v>2249</v>
      </c>
      <c r="B1472" s="78" t="s">
        <v>2855</v>
      </c>
      <c r="C1472" s="75">
        <v>4003</v>
      </c>
      <c r="D1472" s="75" t="s">
        <v>140</v>
      </c>
      <c r="E1472" s="116">
        <v>0.75190000000000001</v>
      </c>
      <c r="F1472" s="166" t="s">
        <v>2625</v>
      </c>
      <c r="G1472" s="3" t="s">
        <v>3309</v>
      </c>
      <c r="H1472" t="s">
        <v>2625</v>
      </c>
    </row>
    <row r="1473" spans="1:8" hidden="1">
      <c r="A1473" s="78" t="s">
        <v>2249</v>
      </c>
      <c r="B1473" s="78" t="s">
        <v>2855</v>
      </c>
      <c r="C1473" s="75">
        <v>2908</v>
      </c>
      <c r="D1473" s="75" t="s">
        <v>136</v>
      </c>
      <c r="E1473" s="116">
        <v>0.51100000000000001</v>
      </c>
      <c r="F1473" s="166" t="s">
        <v>2626</v>
      </c>
      <c r="G1473" s="3" t="s">
        <v>3309</v>
      </c>
      <c r="H1473" t="s">
        <v>2625</v>
      </c>
    </row>
    <row r="1474" spans="1:8" hidden="1">
      <c r="A1474" s="78" t="s">
        <v>2249</v>
      </c>
      <c r="B1474" s="78" t="s">
        <v>2855</v>
      </c>
      <c r="C1474" s="75">
        <v>5115</v>
      </c>
      <c r="D1474" s="75" t="s">
        <v>142</v>
      </c>
      <c r="E1474" s="116">
        <v>0.60140000000000005</v>
      </c>
      <c r="F1474" s="166" t="s">
        <v>2625</v>
      </c>
      <c r="G1474" s="3" t="s">
        <v>3309</v>
      </c>
      <c r="H1474" t="s">
        <v>2625</v>
      </c>
    </row>
    <row r="1475" spans="1:8" hidden="1">
      <c r="A1475" s="78" t="s">
        <v>2249</v>
      </c>
      <c r="B1475" s="78" t="s">
        <v>2855</v>
      </c>
      <c r="C1475" s="75">
        <v>5611</v>
      </c>
      <c r="D1475" s="75" t="s">
        <v>3344</v>
      </c>
      <c r="E1475" s="116">
        <v>0.63109999999999999</v>
      </c>
      <c r="F1475" s="166" t="s">
        <v>3020</v>
      </c>
      <c r="G1475" s="3" t="s">
        <v>3309</v>
      </c>
      <c r="H1475" t="s">
        <v>2625</v>
      </c>
    </row>
    <row r="1476" spans="1:8" hidden="1">
      <c r="A1476" s="78" t="s">
        <v>2249</v>
      </c>
      <c r="B1476" s="78" t="s">
        <v>2855</v>
      </c>
      <c r="C1476" s="75">
        <v>1897</v>
      </c>
      <c r="D1476" s="75" t="s">
        <v>135</v>
      </c>
      <c r="E1476" s="116">
        <v>0.1041</v>
      </c>
      <c r="F1476" s="166" t="s">
        <v>3020</v>
      </c>
      <c r="G1476" s="3" t="s">
        <v>3309</v>
      </c>
      <c r="H1476" t="s">
        <v>2626</v>
      </c>
    </row>
    <row r="1477" spans="1:8" hidden="1">
      <c r="A1477" s="78" t="s">
        <v>2249</v>
      </c>
      <c r="B1477" s="78" t="s">
        <v>2855</v>
      </c>
      <c r="C1477" s="75">
        <v>3318</v>
      </c>
      <c r="D1477" s="75" t="s">
        <v>139</v>
      </c>
      <c r="E1477" s="116">
        <v>0.57779999999999998</v>
      </c>
      <c r="F1477" s="166" t="s">
        <v>2625</v>
      </c>
      <c r="G1477" s="3" t="s">
        <v>3309</v>
      </c>
      <c r="H1477" t="s">
        <v>2625</v>
      </c>
    </row>
    <row r="1478" spans="1:8" hidden="1">
      <c r="A1478" s="78" t="s">
        <v>2318</v>
      </c>
      <c r="B1478" s="78" t="s">
        <v>2856</v>
      </c>
      <c r="C1478" s="75">
        <v>4475</v>
      </c>
      <c r="D1478" s="75" t="s">
        <v>543</v>
      </c>
      <c r="E1478" s="116">
        <v>0.45200000000000001</v>
      </c>
      <c r="F1478" s="166" t="s">
        <v>3020</v>
      </c>
      <c r="G1478" s="3" t="s">
        <v>3309</v>
      </c>
      <c r="H1478" t="s">
        <v>2626</v>
      </c>
    </row>
    <row r="1479" spans="1:8" hidden="1">
      <c r="A1479" s="78" t="s">
        <v>2318</v>
      </c>
      <c r="B1479" s="78" t="s">
        <v>2856</v>
      </c>
      <c r="C1479" s="75">
        <v>1798</v>
      </c>
      <c r="D1479" s="75" t="s">
        <v>541</v>
      </c>
      <c r="E1479" s="116">
        <v>0.53710000000000002</v>
      </c>
      <c r="F1479" s="166" t="s">
        <v>3020</v>
      </c>
      <c r="G1479" s="3" t="s">
        <v>2625</v>
      </c>
      <c r="H1479" t="s">
        <v>2625</v>
      </c>
    </row>
    <row r="1480" spans="1:8" hidden="1">
      <c r="A1480" s="78" t="s">
        <v>2318</v>
      </c>
      <c r="B1480" s="78" t="s">
        <v>2856</v>
      </c>
      <c r="C1480" s="75">
        <v>2503</v>
      </c>
      <c r="D1480" s="75" t="s">
        <v>542</v>
      </c>
      <c r="E1480" s="116">
        <v>0.4224</v>
      </c>
      <c r="F1480" s="166" t="s">
        <v>3020</v>
      </c>
      <c r="G1480" s="3" t="s">
        <v>3309</v>
      </c>
      <c r="H1480" t="s">
        <v>2626</v>
      </c>
    </row>
    <row r="1481" spans="1:8" hidden="1">
      <c r="A1481" s="78" t="s">
        <v>2318</v>
      </c>
      <c r="B1481" s="78" t="s">
        <v>2856</v>
      </c>
      <c r="C1481" s="75">
        <v>3094</v>
      </c>
      <c r="D1481" s="75" t="s">
        <v>2857</v>
      </c>
      <c r="E1481" s="116">
        <v>0.43409999999999999</v>
      </c>
      <c r="F1481" s="166" t="s">
        <v>3020</v>
      </c>
      <c r="G1481" s="3" t="s">
        <v>2625</v>
      </c>
      <c r="H1481" t="s">
        <v>2625</v>
      </c>
    </row>
    <row r="1482" spans="1:8" hidden="1">
      <c r="A1482" s="78" t="s">
        <v>2496</v>
      </c>
      <c r="B1482" s="78" t="s">
        <v>2858</v>
      </c>
      <c r="C1482" s="75">
        <v>3574</v>
      </c>
      <c r="D1482" s="75" t="s">
        <v>2035</v>
      </c>
      <c r="E1482" s="116">
        <v>0.68140000000000001</v>
      </c>
      <c r="F1482" s="166" t="s">
        <v>2625</v>
      </c>
      <c r="G1482" s="3" t="s">
        <v>3309</v>
      </c>
      <c r="H1482" t="s">
        <v>2625</v>
      </c>
    </row>
    <row r="1483" spans="1:8" hidden="1">
      <c r="A1483" s="78" t="s">
        <v>2496</v>
      </c>
      <c r="B1483" s="78" t="s">
        <v>2858</v>
      </c>
      <c r="C1483" s="75">
        <v>3575</v>
      </c>
      <c r="D1483" s="75" t="s">
        <v>3345</v>
      </c>
      <c r="E1483" s="116">
        <v>0.75149999999999995</v>
      </c>
      <c r="F1483" s="166" t="s">
        <v>2625</v>
      </c>
      <c r="G1483" s="3" t="s">
        <v>3309</v>
      </c>
      <c r="H1483" t="s">
        <v>2625</v>
      </c>
    </row>
    <row r="1484" spans="1:8" hidden="1">
      <c r="A1484" s="78" t="s">
        <v>2496</v>
      </c>
      <c r="B1484" s="78" t="s">
        <v>2858</v>
      </c>
      <c r="C1484" s="75">
        <v>5687</v>
      </c>
      <c r="D1484" s="75" t="s">
        <v>3193</v>
      </c>
      <c r="E1484" s="116">
        <v>0.74809999999999999</v>
      </c>
      <c r="F1484" s="166" t="s">
        <v>3020</v>
      </c>
      <c r="G1484" s="3" t="s">
        <v>3309</v>
      </c>
      <c r="H1484" t="s">
        <v>2625</v>
      </c>
    </row>
    <row r="1485" spans="1:8" hidden="1">
      <c r="A1485" s="78" t="s">
        <v>2468</v>
      </c>
      <c r="B1485" s="78" t="s">
        <v>2859</v>
      </c>
      <c r="C1485" s="75">
        <v>5339</v>
      </c>
      <c r="D1485" s="75" t="s">
        <v>3073</v>
      </c>
      <c r="E1485" s="116">
        <v>0.52029999999999998</v>
      </c>
      <c r="F1485" s="166" t="s">
        <v>2625</v>
      </c>
      <c r="G1485" s="3" t="s">
        <v>3309</v>
      </c>
      <c r="H1485" t="s">
        <v>2625</v>
      </c>
    </row>
    <row r="1486" spans="1:8" hidden="1">
      <c r="A1486" s="78" t="s">
        <v>2240</v>
      </c>
      <c r="B1486" s="78" t="s">
        <v>2860</v>
      </c>
      <c r="C1486" s="75">
        <v>2906</v>
      </c>
      <c r="D1486" s="75" t="s">
        <v>73</v>
      </c>
      <c r="E1486" s="116">
        <v>0.78359999999999996</v>
      </c>
      <c r="F1486" s="166" t="s">
        <v>2625</v>
      </c>
      <c r="G1486" s="3" t="s">
        <v>3309</v>
      </c>
      <c r="H1486" t="s">
        <v>2625</v>
      </c>
    </row>
    <row r="1487" spans="1:8" hidden="1">
      <c r="A1487" s="78" t="s">
        <v>2240</v>
      </c>
      <c r="B1487" s="78" t="s">
        <v>2860</v>
      </c>
      <c r="C1487" s="75">
        <v>2195</v>
      </c>
      <c r="D1487" s="75" t="s">
        <v>70</v>
      </c>
      <c r="E1487" s="116">
        <v>0.71530000000000005</v>
      </c>
      <c r="F1487" s="166" t="s">
        <v>2625</v>
      </c>
      <c r="G1487" s="3" t="s">
        <v>3309</v>
      </c>
      <c r="H1487" t="s">
        <v>2625</v>
      </c>
    </row>
    <row r="1488" spans="1:8" hidden="1">
      <c r="A1488" s="78" t="s">
        <v>2240</v>
      </c>
      <c r="B1488" s="78" t="s">
        <v>2860</v>
      </c>
      <c r="C1488" s="75">
        <v>3316</v>
      </c>
      <c r="D1488" s="75" t="s">
        <v>74</v>
      </c>
      <c r="E1488" s="116">
        <v>0.7792</v>
      </c>
      <c r="F1488" s="166" t="s">
        <v>2625</v>
      </c>
      <c r="G1488" s="3" t="s">
        <v>3309</v>
      </c>
      <c r="H1488" t="s">
        <v>2625</v>
      </c>
    </row>
    <row r="1489" spans="1:8" hidden="1">
      <c r="A1489" s="78" t="s">
        <v>2240</v>
      </c>
      <c r="B1489" s="78" t="s">
        <v>2860</v>
      </c>
      <c r="C1489" s="75">
        <v>2508</v>
      </c>
      <c r="D1489" s="75" t="s">
        <v>71</v>
      </c>
      <c r="E1489" s="116">
        <v>0.74229999999999996</v>
      </c>
      <c r="F1489" s="166" t="s">
        <v>2625</v>
      </c>
      <c r="G1489" s="3" t="s">
        <v>3309</v>
      </c>
      <c r="H1489" t="s">
        <v>2625</v>
      </c>
    </row>
    <row r="1490" spans="1:8" hidden="1">
      <c r="A1490" s="78" t="s">
        <v>2240</v>
      </c>
      <c r="B1490" s="78" t="s">
        <v>2860</v>
      </c>
      <c r="C1490" s="75">
        <v>5537</v>
      </c>
      <c r="D1490" s="75" t="s">
        <v>3074</v>
      </c>
      <c r="E1490" s="116">
        <v>0.88970000000000005</v>
      </c>
      <c r="F1490" s="166" t="s">
        <v>3020</v>
      </c>
      <c r="G1490" s="3" t="s">
        <v>3309</v>
      </c>
      <c r="H1490" t="s">
        <v>2625</v>
      </c>
    </row>
    <row r="1491" spans="1:8" hidden="1">
      <c r="A1491" s="78" t="s">
        <v>2240</v>
      </c>
      <c r="B1491" s="78" t="s">
        <v>2860</v>
      </c>
      <c r="C1491" s="75">
        <v>2905</v>
      </c>
      <c r="D1491" s="75" t="s">
        <v>72</v>
      </c>
      <c r="E1491" s="116">
        <v>0.73939999999999995</v>
      </c>
      <c r="F1491" s="166" t="s">
        <v>2625</v>
      </c>
      <c r="G1491" s="3" t="s">
        <v>3309</v>
      </c>
      <c r="H1491" t="s">
        <v>2625</v>
      </c>
    </row>
    <row r="1492" spans="1:8" hidden="1">
      <c r="A1492" s="78" t="s">
        <v>2508</v>
      </c>
      <c r="B1492" s="78" t="s">
        <v>2861</v>
      </c>
      <c r="C1492" s="75">
        <v>2587</v>
      </c>
      <c r="D1492" s="75" t="s">
        <v>137</v>
      </c>
      <c r="E1492" s="116">
        <v>0.26190000000000002</v>
      </c>
      <c r="F1492" s="166" t="s">
        <v>3020</v>
      </c>
      <c r="G1492" s="3" t="s">
        <v>3309</v>
      </c>
      <c r="H1492" t="s">
        <v>2626</v>
      </c>
    </row>
    <row r="1493" spans="1:8" hidden="1">
      <c r="A1493" s="78" t="s">
        <v>2508</v>
      </c>
      <c r="B1493" s="78" t="s">
        <v>2861</v>
      </c>
      <c r="C1493" s="75">
        <v>3203</v>
      </c>
      <c r="D1493" s="75" t="s">
        <v>77</v>
      </c>
      <c r="E1493" s="116">
        <v>0.54220000000000002</v>
      </c>
      <c r="F1493" s="166" t="s">
        <v>2625</v>
      </c>
      <c r="G1493" s="3" t="s">
        <v>3309</v>
      </c>
      <c r="H1493" t="s">
        <v>2625</v>
      </c>
    </row>
    <row r="1494" spans="1:8" hidden="1">
      <c r="A1494" s="78" t="s">
        <v>2508</v>
      </c>
      <c r="B1494" s="78" t="s">
        <v>2861</v>
      </c>
      <c r="C1494" s="75">
        <v>5574</v>
      </c>
      <c r="D1494" s="75" t="s">
        <v>3075</v>
      </c>
      <c r="E1494" s="116">
        <v>0.47589999999999999</v>
      </c>
      <c r="F1494" s="166" t="s">
        <v>2626</v>
      </c>
      <c r="G1494" s="3" t="s">
        <v>3309</v>
      </c>
      <c r="H1494" t="s">
        <v>2626</v>
      </c>
    </row>
    <row r="1495" spans="1:8" hidden="1">
      <c r="A1495" s="78" t="s">
        <v>2508</v>
      </c>
      <c r="B1495" s="78" t="s">
        <v>2861</v>
      </c>
      <c r="C1495" s="75">
        <v>3419</v>
      </c>
      <c r="D1495" s="75" t="s">
        <v>23</v>
      </c>
      <c r="E1495" s="116">
        <v>0.3377</v>
      </c>
      <c r="F1495" s="166" t="s">
        <v>3020</v>
      </c>
      <c r="G1495" s="3" t="s">
        <v>3309</v>
      </c>
      <c r="H1495" t="s">
        <v>2626</v>
      </c>
    </row>
    <row r="1496" spans="1:8" hidden="1">
      <c r="A1496" s="78" t="s">
        <v>2508</v>
      </c>
      <c r="B1496" s="78" t="s">
        <v>2861</v>
      </c>
      <c r="C1496" s="75">
        <v>2499</v>
      </c>
      <c r="D1496" s="75" t="s">
        <v>2112</v>
      </c>
      <c r="E1496" s="116">
        <v>0.29320000000000002</v>
      </c>
      <c r="F1496" s="166" t="s">
        <v>3020</v>
      </c>
      <c r="G1496" s="3" t="s">
        <v>3309</v>
      </c>
      <c r="H1496" t="s">
        <v>2626</v>
      </c>
    </row>
    <row r="1497" spans="1:8" hidden="1">
      <c r="A1497" s="78" t="s">
        <v>2508</v>
      </c>
      <c r="B1497" s="78" t="s">
        <v>2861</v>
      </c>
      <c r="C1497" s="75">
        <v>3614</v>
      </c>
      <c r="D1497" s="75" t="s">
        <v>1676</v>
      </c>
      <c r="E1497" s="116">
        <v>0.18160000000000001</v>
      </c>
      <c r="F1497" s="166" t="s">
        <v>3020</v>
      </c>
      <c r="G1497" s="3" t="s">
        <v>3309</v>
      </c>
      <c r="H1497" t="s">
        <v>2626</v>
      </c>
    </row>
    <row r="1498" spans="1:8" hidden="1">
      <c r="A1498" s="78" t="s">
        <v>3114</v>
      </c>
      <c r="B1498" s="78" t="s">
        <v>3194</v>
      </c>
      <c r="C1498" s="75">
        <v>5659</v>
      </c>
      <c r="D1498" s="75" t="s">
        <v>3115</v>
      </c>
      <c r="E1498" s="116">
        <v>0.28089999999999998</v>
      </c>
      <c r="F1498" s="166" t="s">
        <v>3020</v>
      </c>
      <c r="G1498" s="3" t="s">
        <v>3309</v>
      </c>
      <c r="H1498" t="s">
        <v>2626</v>
      </c>
    </row>
    <row r="1499" spans="1:8" hidden="1">
      <c r="A1499" s="78" t="s">
        <v>2409</v>
      </c>
      <c r="B1499" s="78" t="s">
        <v>2862</v>
      </c>
      <c r="C1499" s="75">
        <v>3447</v>
      </c>
      <c r="D1499" s="75" t="s">
        <v>1296</v>
      </c>
      <c r="E1499" s="116">
        <v>0.41420000000000001</v>
      </c>
      <c r="F1499" s="166" t="s">
        <v>3020</v>
      </c>
      <c r="G1499" s="3" t="s">
        <v>3309</v>
      </c>
      <c r="H1499" t="s">
        <v>2626</v>
      </c>
    </row>
    <row r="1500" spans="1:8" hidden="1">
      <c r="A1500" s="78" t="s">
        <v>2409</v>
      </c>
      <c r="B1500" s="78" t="s">
        <v>2862</v>
      </c>
      <c r="C1500" s="75">
        <v>3750</v>
      </c>
      <c r="D1500" s="75" t="s">
        <v>1301</v>
      </c>
      <c r="E1500" s="116">
        <v>0.47220000000000001</v>
      </c>
      <c r="F1500" s="166" t="s">
        <v>3020</v>
      </c>
      <c r="G1500" s="3" t="s">
        <v>3309</v>
      </c>
      <c r="H1500" t="s">
        <v>2626</v>
      </c>
    </row>
    <row r="1501" spans="1:8" hidden="1">
      <c r="A1501" s="78" t="s">
        <v>2409</v>
      </c>
      <c r="B1501" s="78" t="s">
        <v>2862</v>
      </c>
      <c r="C1501" s="75">
        <v>4361</v>
      </c>
      <c r="D1501" s="75" t="s">
        <v>1307</v>
      </c>
      <c r="E1501" s="116">
        <v>0.36699999999999999</v>
      </c>
      <c r="F1501" s="166" t="s">
        <v>3020</v>
      </c>
      <c r="G1501" s="3" t="s">
        <v>3309</v>
      </c>
      <c r="H1501" t="s">
        <v>2626</v>
      </c>
    </row>
    <row r="1502" spans="1:8" hidden="1">
      <c r="A1502" s="78" t="s">
        <v>2409</v>
      </c>
      <c r="B1502" s="78" t="s">
        <v>2862</v>
      </c>
      <c r="C1502" s="75">
        <v>5088</v>
      </c>
      <c r="D1502" s="75" t="s">
        <v>928</v>
      </c>
      <c r="E1502" s="116">
        <v>0.4299</v>
      </c>
      <c r="F1502" s="166" t="s">
        <v>3020</v>
      </c>
      <c r="G1502" s="3" t="s">
        <v>2626</v>
      </c>
      <c r="H1502" t="s">
        <v>2626</v>
      </c>
    </row>
    <row r="1503" spans="1:8" hidden="1">
      <c r="A1503" s="78" t="s">
        <v>2409</v>
      </c>
      <c r="B1503" s="78" t="s">
        <v>2862</v>
      </c>
      <c r="C1503" s="75">
        <v>5557</v>
      </c>
      <c r="D1503" s="75" t="s">
        <v>3076</v>
      </c>
      <c r="E1503" s="116">
        <v>0.40289999999999998</v>
      </c>
      <c r="F1503" s="166" t="s">
        <v>3020</v>
      </c>
      <c r="G1503" s="3" t="s">
        <v>3309</v>
      </c>
      <c r="H1503" t="s">
        <v>2626</v>
      </c>
    </row>
    <row r="1504" spans="1:8" hidden="1">
      <c r="A1504" s="78" t="s">
        <v>2409</v>
      </c>
      <c r="B1504" s="78" t="s">
        <v>2862</v>
      </c>
      <c r="C1504" s="75">
        <v>2575</v>
      </c>
      <c r="D1504" s="75" t="s">
        <v>1293</v>
      </c>
      <c r="E1504" s="116">
        <v>0.36370000000000002</v>
      </c>
      <c r="F1504" s="166" t="s">
        <v>3020</v>
      </c>
      <c r="G1504" s="3" t="s">
        <v>3309</v>
      </c>
      <c r="H1504" t="s">
        <v>2626</v>
      </c>
    </row>
    <row r="1505" spans="1:8" hidden="1">
      <c r="A1505" s="78" t="s">
        <v>2409</v>
      </c>
      <c r="B1505" s="78" t="s">
        <v>2862</v>
      </c>
      <c r="C1505" s="75">
        <v>5093</v>
      </c>
      <c r="D1505" s="75" t="s">
        <v>1312</v>
      </c>
      <c r="E1505" s="116">
        <v>0.29659999999999997</v>
      </c>
      <c r="F1505" s="166" t="s">
        <v>3020</v>
      </c>
      <c r="G1505" s="3" t="s">
        <v>3309</v>
      </c>
      <c r="H1505" t="s">
        <v>2626</v>
      </c>
    </row>
    <row r="1506" spans="1:8" hidden="1">
      <c r="A1506" s="78" t="s">
        <v>2409</v>
      </c>
      <c r="B1506" s="78" t="s">
        <v>2862</v>
      </c>
      <c r="C1506" s="75">
        <v>4540</v>
      </c>
      <c r="D1506" s="75" t="s">
        <v>1311</v>
      </c>
      <c r="E1506" s="116">
        <v>0.37019999999999997</v>
      </c>
      <c r="F1506" s="166" t="s">
        <v>3020</v>
      </c>
      <c r="G1506" s="3" t="s">
        <v>3309</v>
      </c>
      <c r="H1506" t="s">
        <v>2626</v>
      </c>
    </row>
    <row r="1507" spans="1:8" hidden="1">
      <c r="A1507" s="78" t="s">
        <v>2409</v>
      </c>
      <c r="B1507" s="78" t="s">
        <v>2862</v>
      </c>
      <c r="C1507" s="75">
        <v>4183</v>
      </c>
      <c r="D1507" s="75" t="s">
        <v>1306</v>
      </c>
      <c r="E1507" s="116">
        <v>0.48509999999999998</v>
      </c>
      <c r="F1507" s="166" t="s">
        <v>3020</v>
      </c>
      <c r="G1507" s="3" t="s">
        <v>3309</v>
      </c>
      <c r="H1507" t="s">
        <v>2626</v>
      </c>
    </row>
    <row r="1508" spans="1:8" hidden="1">
      <c r="A1508" s="78" t="s">
        <v>2409</v>
      </c>
      <c r="B1508" s="78" t="s">
        <v>2862</v>
      </c>
      <c r="C1508" s="75">
        <v>2496</v>
      </c>
      <c r="D1508" s="75" t="s">
        <v>1289</v>
      </c>
      <c r="E1508" s="116">
        <v>0.60519999999999996</v>
      </c>
      <c r="F1508" s="166" t="s">
        <v>2625</v>
      </c>
      <c r="G1508" s="3" t="s">
        <v>3309</v>
      </c>
      <c r="H1508" t="s">
        <v>2625</v>
      </c>
    </row>
    <row r="1509" spans="1:8" hidden="1">
      <c r="A1509" s="78" t="s">
        <v>2409</v>
      </c>
      <c r="B1509" s="78" t="s">
        <v>2862</v>
      </c>
      <c r="C1509" s="75">
        <v>3557</v>
      </c>
      <c r="D1509" s="75" t="s">
        <v>1297</v>
      </c>
      <c r="E1509" s="116">
        <v>0.24709999999999999</v>
      </c>
      <c r="F1509" s="166" t="s">
        <v>3020</v>
      </c>
      <c r="G1509" s="3" t="s">
        <v>3309</v>
      </c>
      <c r="H1509" t="s">
        <v>2626</v>
      </c>
    </row>
    <row r="1510" spans="1:8" hidden="1">
      <c r="A1510" s="78" t="s">
        <v>2409</v>
      </c>
      <c r="B1510" s="78" t="s">
        <v>2862</v>
      </c>
      <c r="C1510" s="75">
        <v>5142</v>
      </c>
      <c r="D1510" s="75" t="s">
        <v>1313</v>
      </c>
      <c r="E1510" s="116">
        <v>0.3785</v>
      </c>
      <c r="F1510" s="166" t="s">
        <v>3020</v>
      </c>
      <c r="G1510" s="3" t="s">
        <v>3309</v>
      </c>
      <c r="H1510" t="s">
        <v>2626</v>
      </c>
    </row>
    <row r="1511" spans="1:8" hidden="1">
      <c r="A1511" s="78" t="s">
        <v>2409</v>
      </c>
      <c r="B1511" s="78" t="s">
        <v>2862</v>
      </c>
      <c r="C1511" s="75">
        <v>4360</v>
      </c>
      <c r="D1511" s="75" t="s">
        <v>3077</v>
      </c>
      <c r="E1511" s="116">
        <v>0.42609999999999998</v>
      </c>
      <c r="F1511" s="166" t="s">
        <v>3020</v>
      </c>
      <c r="G1511" s="3" t="s">
        <v>2626</v>
      </c>
      <c r="H1511" t="s">
        <v>2626</v>
      </c>
    </row>
    <row r="1512" spans="1:8" hidden="1">
      <c r="A1512" s="78" t="s">
        <v>2409</v>
      </c>
      <c r="B1512" s="78" t="s">
        <v>2862</v>
      </c>
      <c r="C1512" s="75">
        <v>3052</v>
      </c>
      <c r="D1512" s="75" t="s">
        <v>1295</v>
      </c>
      <c r="E1512" s="116">
        <v>0.38500000000000001</v>
      </c>
      <c r="F1512" s="166" t="s">
        <v>3020</v>
      </c>
      <c r="G1512" s="3" t="s">
        <v>3309</v>
      </c>
      <c r="H1512" t="s">
        <v>2626</v>
      </c>
    </row>
    <row r="1513" spans="1:8" hidden="1">
      <c r="A1513" s="78" t="s">
        <v>2409</v>
      </c>
      <c r="B1513" s="78" t="s">
        <v>2862</v>
      </c>
      <c r="C1513" s="75">
        <v>2870</v>
      </c>
      <c r="D1513" s="75" t="s">
        <v>1294</v>
      </c>
      <c r="E1513" s="116">
        <v>0.49309999999999998</v>
      </c>
      <c r="F1513" s="166" t="s">
        <v>3020</v>
      </c>
      <c r="G1513" s="3" t="s">
        <v>2625</v>
      </c>
      <c r="H1513" t="s">
        <v>2625</v>
      </c>
    </row>
    <row r="1514" spans="1:8" hidden="1">
      <c r="A1514" s="78" t="s">
        <v>2409</v>
      </c>
      <c r="B1514" s="78" t="s">
        <v>2862</v>
      </c>
      <c r="C1514" s="75">
        <v>2498</v>
      </c>
      <c r="D1514" s="75" t="s">
        <v>1291</v>
      </c>
      <c r="E1514" s="116">
        <v>0.32279999999999998</v>
      </c>
      <c r="F1514" s="166" t="s">
        <v>3020</v>
      </c>
      <c r="G1514" s="3" t="s">
        <v>3309</v>
      </c>
      <c r="H1514" t="s">
        <v>2626</v>
      </c>
    </row>
    <row r="1515" spans="1:8" hidden="1">
      <c r="A1515" s="78" t="s">
        <v>2409</v>
      </c>
      <c r="B1515" s="78" t="s">
        <v>2862</v>
      </c>
      <c r="C1515" s="75">
        <v>2334</v>
      </c>
      <c r="D1515" s="75" t="s">
        <v>1287</v>
      </c>
      <c r="E1515" s="116">
        <v>0.43290000000000001</v>
      </c>
      <c r="F1515" s="166" t="s">
        <v>3020</v>
      </c>
      <c r="G1515" s="3" t="s">
        <v>2626</v>
      </c>
      <c r="H1515" t="s">
        <v>2626</v>
      </c>
    </row>
    <row r="1516" spans="1:8" hidden="1">
      <c r="A1516" s="78" t="s">
        <v>2409</v>
      </c>
      <c r="B1516" s="78" t="s">
        <v>2862</v>
      </c>
      <c r="C1516" s="75">
        <v>3572</v>
      </c>
      <c r="D1516" s="75" t="s">
        <v>1299</v>
      </c>
      <c r="E1516" s="116">
        <v>0.36940000000000001</v>
      </c>
      <c r="F1516" s="166" t="s">
        <v>3020</v>
      </c>
      <c r="G1516" s="3" t="s">
        <v>3309</v>
      </c>
      <c r="H1516" t="s">
        <v>2626</v>
      </c>
    </row>
    <row r="1517" spans="1:8" hidden="1">
      <c r="A1517" s="78" t="s">
        <v>2409</v>
      </c>
      <c r="B1517" s="78" t="s">
        <v>2862</v>
      </c>
      <c r="C1517" s="75">
        <v>3927</v>
      </c>
      <c r="D1517" s="75" t="s">
        <v>1302</v>
      </c>
      <c r="E1517" s="116">
        <v>0.34010000000000001</v>
      </c>
      <c r="F1517" s="166" t="s">
        <v>3020</v>
      </c>
      <c r="G1517" s="3" t="s">
        <v>3309</v>
      </c>
      <c r="H1517" t="s">
        <v>2626</v>
      </c>
    </row>
    <row r="1518" spans="1:8" hidden="1">
      <c r="A1518" s="78" t="s">
        <v>2409</v>
      </c>
      <c r="B1518" s="78" t="s">
        <v>2862</v>
      </c>
      <c r="C1518" s="75">
        <v>4146</v>
      </c>
      <c r="D1518" s="75" t="s">
        <v>1305</v>
      </c>
      <c r="E1518" s="116">
        <v>0.43219999999999997</v>
      </c>
      <c r="F1518" s="166" t="s">
        <v>3020</v>
      </c>
      <c r="G1518" s="3" t="s">
        <v>2626</v>
      </c>
      <c r="H1518" t="s">
        <v>2626</v>
      </c>
    </row>
    <row r="1519" spans="1:8" hidden="1">
      <c r="A1519" t="s">
        <v>2409</v>
      </c>
      <c r="B1519" t="s">
        <v>2862</v>
      </c>
      <c r="C1519" s="75">
        <v>2125</v>
      </c>
      <c r="D1519" t="s">
        <v>1285</v>
      </c>
      <c r="E1519" s="116">
        <v>0.34410000000000002</v>
      </c>
      <c r="F1519" s="166" t="s">
        <v>3020</v>
      </c>
      <c r="G1519" s="3" t="s">
        <v>3309</v>
      </c>
      <c r="H1519" t="s">
        <v>2626</v>
      </c>
    </row>
    <row r="1520" spans="1:8" hidden="1">
      <c r="A1520" s="78" t="s">
        <v>2409</v>
      </c>
      <c r="B1520" s="78" t="s">
        <v>2862</v>
      </c>
      <c r="C1520" s="75">
        <v>1640</v>
      </c>
      <c r="D1520" s="75" t="s">
        <v>3078</v>
      </c>
      <c r="E1520" s="116">
        <v>0.53620000000000001</v>
      </c>
      <c r="F1520" s="166" t="s">
        <v>3020</v>
      </c>
      <c r="G1520" s="3" t="s">
        <v>3309</v>
      </c>
      <c r="H1520" t="s">
        <v>2625</v>
      </c>
    </row>
    <row r="1521" spans="1:8" hidden="1">
      <c r="A1521" s="78" t="s">
        <v>2409</v>
      </c>
      <c r="B1521" s="78" t="s">
        <v>2862</v>
      </c>
      <c r="C1521" s="75">
        <v>5321</v>
      </c>
      <c r="D1521" s="75" t="s">
        <v>3079</v>
      </c>
      <c r="E1521" s="116">
        <v>0.62319999999999998</v>
      </c>
      <c r="F1521" s="166" t="s">
        <v>3020</v>
      </c>
      <c r="G1521" s="3" t="s">
        <v>3309</v>
      </c>
      <c r="H1521" t="s">
        <v>2625</v>
      </c>
    </row>
    <row r="1522" spans="1:8" hidden="1">
      <c r="A1522" s="78" t="s">
        <v>2409</v>
      </c>
      <c r="B1522" s="78" t="s">
        <v>2862</v>
      </c>
      <c r="C1522" s="75">
        <v>5322</v>
      </c>
      <c r="D1522" s="75" t="s">
        <v>1314</v>
      </c>
      <c r="E1522" s="116">
        <v>0.49330000000000002</v>
      </c>
      <c r="F1522" s="166" t="s">
        <v>3020</v>
      </c>
      <c r="G1522" s="3" t="s">
        <v>3309</v>
      </c>
      <c r="H1522" t="s">
        <v>2626</v>
      </c>
    </row>
    <row r="1523" spans="1:8" hidden="1">
      <c r="A1523" s="78" t="s">
        <v>2409</v>
      </c>
      <c r="B1523" s="78" t="s">
        <v>2862</v>
      </c>
      <c r="C1523" s="75">
        <v>4121</v>
      </c>
      <c r="D1523" s="75" t="s">
        <v>868</v>
      </c>
      <c r="E1523" s="116">
        <v>0.42159999999999997</v>
      </c>
      <c r="F1523" s="166" t="s">
        <v>3020</v>
      </c>
      <c r="G1523" s="3" t="s">
        <v>3309</v>
      </c>
      <c r="H1523" t="s">
        <v>2626</v>
      </c>
    </row>
    <row r="1524" spans="1:8" hidden="1">
      <c r="A1524" s="78" t="s">
        <v>2409</v>
      </c>
      <c r="B1524" s="78" t="s">
        <v>2862</v>
      </c>
      <c r="C1524" s="75">
        <v>3645</v>
      </c>
      <c r="D1524" s="75" t="s">
        <v>1300</v>
      </c>
      <c r="E1524" s="116">
        <v>0.39650000000000002</v>
      </c>
      <c r="F1524" s="166" t="s">
        <v>3020</v>
      </c>
      <c r="G1524" s="3" t="s">
        <v>3309</v>
      </c>
      <c r="H1524" t="s">
        <v>2626</v>
      </c>
    </row>
    <row r="1525" spans="1:8" hidden="1">
      <c r="A1525" s="78" t="s">
        <v>2409</v>
      </c>
      <c r="B1525" s="78" t="s">
        <v>2862</v>
      </c>
      <c r="C1525" s="75">
        <v>4414</v>
      </c>
      <c r="D1525" s="75" t="s">
        <v>1308</v>
      </c>
      <c r="E1525" s="116">
        <v>0.29949999999999999</v>
      </c>
      <c r="F1525" s="166" t="s">
        <v>3020</v>
      </c>
      <c r="G1525" s="3" t="s">
        <v>3309</v>
      </c>
      <c r="H1525" t="s">
        <v>2626</v>
      </c>
    </row>
    <row r="1526" spans="1:8" hidden="1">
      <c r="A1526" s="78" t="s">
        <v>2409</v>
      </c>
      <c r="B1526" s="78" t="s">
        <v>2862</v>
      </c>
      <c r="C1526" s="75">
        <v>2497</v>
      </c>
      <c r="D1526" s="75" t="s">
        <v>1290</v>
      </c>
      <c r="E1526" s="116">
        <v>0.49409999999999998</v>
      </c>
      <c r="F1526" s="166" t="s">
        <v>2626</v>
      </c>
      <c r="G1526" s="3" t="s">
        <v>3309</v>
      </c>
      <c r="H1526" t="s">
        <v>2626</v>
      </c>
    </row>
    <row r="1527" spans="1:8" hidden="1">
      <c r="A1527" s="78" t="s">
        <v>2409</v>
      </c>
      <c r="B1527" s="78" t="s">
        <v>2862</v>
      </c>
      <c r="C1527" s="75">
        <v>4443</v>
      </c>
      <c r="D1527" s="75" t="s">
        <v>1309</v>
      </c>
      <c r="E1527" s="116">
        <v>0.44159999999999999</v>
      </c>
      <c r="F1527" s="166" t="s">
        <v>3020</v>
      </c>
      <c r="G1527" s="3" t="s">
        <v>3309</v>
      </c>
      <c r="H1527" t="s">
        <v>2626</v>
      </c>
    </row>
    <row r="1528" spans="1:8" hidden="1">
      <c r="A1528" s="78" t="s">
        <v>2409</v>
      </c>
      <c r="B1528" s="78" t="s">
        <v>2862</v>
      </c>
      <c r="C1528" s="75">
        <v>2311</v>
      </c>
      <c r="D1528" s="75" t="s">
        <v>1286</v>
      </c>
      <c r="E1528" s="116">
        <v>0.61240000000000006</v>
      </c>
      <c r="F1528" s="166" t="s">
        <v>2625</v>
      </c>
      <c r="G1528" s="3" t="s">
        <v>3309</v>
      </c>
      <c r="H1528" t="s">
        <v>2625</v>
      </c>
    </row>
    <row r="1529" spans="1:8" hidden="1">
      <c r="A1529" s="78" t="s">
        <v>2409</v>
      </c>
      <c r="B1529" s="78" t="s">
        <v>2862</v>
      </c>
      <c r="C1529" s="75">
        <v>3896</v>
      </c>
      <c r="D1529" s="75" t="s">
        <v>690</v>
      </c>
      <c r="E1529" s="116">
        <v>0.50290000000000001</v>
      </c>
      <c r="F1529" s="166" t="s">
        <v>2626</v>
      </c>
      <c r="G1529" s="3" t="s">
        <v>3309</v>
      </c>
      <c r="H1529" t="s">
        <v>2625</v>
      </c>
    </row>
    <row r="1530" spans="1:8" hidden="1">
      <c r="A1530" s="78" t="s">
        <v>2409</v>
      </c>
      <c r="B1530" s="78" t="s">
        <v>2862</v>
      </c>
      <c r="C1530" s="75">
        <v>3972</v>
      </c>
      <c r="D1530" s="75" t="s">
        <v>1303</v>
      </c>
      <c r="E1530" s="116">
        <v>0.54079999999999995</v>
      </c>
      <c r="F1530" s="166" t="s">
        <v>2625</v>
      </c>
      <c r="G1530" s="3" t="s">
        <v>3309</v>
      </c>
      <c r="H1530" t="s">
        <v>2625</v>
      </c>
    </row>
    <row r="1531" spans="1:8" hidden="1">
      <c r="A1531" s="78" t="s">
        <v>2409</v>
      </c>
      <c r="B1531" s="78" t="s">
        <v>2862</v>
      </c>
      <c r="C1531" s="75">
        <v>2495</v>
      </c>
      <c r="D1531" s="75" t="s">
        <v>1288</v>
      </c>
      <c r="E1531" s="116">
        <v>0.53039999999999998</v>
      </c>
      <c r="F1531" s="166" t="s">
        <v>2625</v>
      </c>
      <c r="G1531" s="3" t="s">
        <v>3309</v>
      </c>
      <c r="H1531" t="s">
        <v>2625</v>
      </c>
    </row>
    <row r="1532" spans="1:8" hidden="1">
      <c r="A1532" s="78" t="s">
        <v>2409</v>
      </c>
      <c r="B1532" s="78" t="s">
        <v>2862</v>
      </c>
      <c r="C1532" s="75">
        <v>3558</v>
      </c>
      <c r="D1532" s="75" t="s">
        <v>1298</v>
      </c>
      <c r="E1532" s="116">
        <v>0.59640000000000004</v>
      </c>
      <c r="F1532" s="166" t="s">
        <v>2625</v>
      </c>
      <c r="G1532" s="3" t="s">
        <v>3309</v>
      </c>
      <c r="H1532" t="s">
        <v>2625</v>
      </c>
    </row>
    <row r="1533" spans="1:8" hidden="1">
      <c r="A1533" s="78" t="s">
        <v>2409</v>
      </c>
      <c r="B1533" s="78" t="s">
        <v>2862</v>
      </c>
      <c r="C1533" s="75">
        <v>2519</v>
      </c>
      <c r="D1533" s="75" t="s">
        <v>1292</v>
      </c>
      <c r="E1533" s="116">
        <v>0.44219999999999998</v>
      </c>
      <c r="F1533" s="166" t="s">
        <v>3020</v>
      </c>
      <c r="G1533" s="3" t="s">
        <v>2626</v>
      </c>
      <c r="H1533" t="s">
        <v>2626</v>
      </c>
    </row>
    <row r="1534" spans="1:8" hidden="1">
      <c r="A1534" s="78" t="s">
        <v>2409</v>
      </c>
      <c r="B1534" s="78" t="s">
        <v>2862</v>
      </c>
      <c r="C1534" s="75">
        <v>4496</v>
      </c>
      <c r="D1534" s="75" t="s">
        <v>1310</v>
      </c>
      <c r="E1534" s="116">
        <v>0.4909</v>
      </c>
      <c r="F1534" s="166" t="s">
        <v>3020</v>
      </c>
      <c r="G1534" s="3" t="s">
        <v>2626</v>
      </c>
      <c r="H1534" t="s">
        <v>2626</v>
      </c>
    </row>
    <row r="1535" spans="1:8" hidden="1">
      <c r="A1535" s="78" t="s">
        <v>2314</v>
      </c>
      <c r="B1535" s="78" t="s">
        <v>2863</v>
      </c>
      <c r="C1535" s="75">
        <v>2491</v>
      </c>
      <c r="D1535" s="75" t="s">
        <v>530</v>
      </c>
      <c r="E1535" s="116">
        <v>0.86909999999999998</v>
      </c>
      <c r="F1535" s="166" t="s">
        <v>2626</v>
      </c>
      <c r="G1535" s="3" t="s">
        <v>3309</v>
      </c>
      <c r="H1535" t="s">
        <v>2625</v>
      </c>
    </row>
    <row r="1536" spans="1:8" hidden="1">
      <c r="A1536" s="78" t="s">
        <v>2316</v>
      </c>
      <c r="B1536" s="78" t="s">
        <v>2864</v>
      </c>
      <c r="C1536" s="75">
        <v>5236</v>
      </c>
      <c r="D1536" s="75" t="s">
        <v>535</v>
      </c>
      <c r="E1536" s="116">
        <v>0.2545</v>
      </c>
      <c r="F1536" s="166" t="s">
        <v>3020</v>
      </c>
      <c r="G1536" s="3" t="s">
        <v>3309</v>
      </c>
      <c r="H1536" t="s">
        <v>2626</v>
      </c>
    </row>
    <row r="1537" spans="1:8" hidden="1">
      <c r="A1537" s="78" t="s">
        <v>2316</v>
      </c>
      <c r="B1537" s="78" t="s">
        <v>2864</v>
      </c>
      <c r="C1537" s="75">
        <v>2474</v>
      </c>
      <c r="D1537" s="75" t="s">
        <v>534</v>
      </c>
      <c r="E1537" s="116">
        <v>0.58540000000000003</v>
      </c>
      <c r="F1537" s="166" t="s">
        <v>2625</v>
      </c>
      <c r="G1537" s="3" t="s">
        <v>3309</v>
      </c>
      <c r="H1537" t="s">
        <v>2625</v>
      </c>
    </row>
    <row r="1538" spans="1:8" hidden="1">
      <c r="A1538" s="78" t="s">
        <v>2254</v>
      </c>
      <c r="B1538" s="78" t="s">
        <v>2865</v>
      </c>
      <c r="C1538" s="75">
        <v>5430</v>
      </c>
      <c r="D1538" s="75" t="s">
        <v>161</v>
      </c>
      <c r="E1538" s="116">
        <v>0.83420000000000005</v>
      </c>
      <c r="F1538" s="166" t="s">
        <v>2625</v>
      </c>
      <c r="G1538" s="3" t="s">
        <v>3309</v>
      </c>
      <c r="H1538" t="s">
        <v>2625</v>
      </c>
    </row>
    <row r="1539" spans="1:8" hidden="1">
      <c r="A1539" s="78" t="s">
        <v>2253</v>
      </c>
      <c r="B1539" s="78" t="s">
        <v>2866</v>
      </c>
      <c r="C1539" s="75">
        <v>1671</v>
      </c>
      <c r="D1539" s="75" t="s">
        <v>156</v>
      </c>
      <c r="E1539" s="116">
        <v>0.71299999999999997</v>
      </c>
      <c r="F1539" s="166" t="s">
        <v>3020</v>
      </c>
      <c r="G1539" s="3" t="s">
        <v>3309</v>
      </c>
      <c r="H1539" t="s">
        <v>2625</v>
      </c>
    </row>
    <row r="1540" spans="1:8" hidden="1">
      <c r="A1540" s="78" t="s">
        <v>2253</v>
      </c>
      <c r="B1540" s="78" t="s">
        <v>2866</v>
      </c>
      <c r="C1540" s="75">
        <v>3737</v>
      </c>
      <c r="D1540" s="75" t="s">
        <v>158</v>
      </c>
      <c r="E1540" s="116">
        <v>0.60619999999999996</v>
      </c>
      <c r="F1540" s="166" t="s">
        <v>2625</v>
      </c>
      <c r="G1540" s="3" t="s">
        <v>3309</v>
      </c>
      <c r="H1540" t="s">
        <v>2625</v>
      </c>
    </row>
    <row r="1541" spans="1:8" hidden="1">
      <c r="A1541" s="78" t="s">
        <v>2253</v>
      </c>
      <c r="B1541" s="78" t="s">
        <v>2866</v>
      </c>
      <c r="C1541" s="75">
        <v>2349</v>
      </c>
      <c r="D1541" s="75" t="s">
        <v>3346</v>
      </c>
      <c r="E1541" s="116">
        <v>0.58179999999999998</v>
      </c>
      <c r="F1541" s="166" t="s">
        <v>2625</v>
      </c>
      <c r="G1541" s="3" t="s">
        <v>3309</v>
      </c>
      <c r="H1541" t="s">
        <v>2625</v>
      </c>
    </row>
    <row r="1542" spans="1:8" hidden="1">
      <c r="A1542" s="78" t="s">
        <v>2253</v>
      </c>
      <c r="B1542" s="78" t="s">
        <v>2866</v>
      </c>
      <c r="C1542" s="75">
        <v>2609</v>
      </c>
      <c r="D1542" s="75" t="s">
        <v>3080</v>
      </c>
      <c r="E1542" s="116">
        <v>0.65149999999999997</v>
      </c>
      <c r="F1542" s="166" t="s">
        <v>2625</v>
      </c>
      <c r="G1542" s="3" t="s">
        <v>3309</v>
      </c>
      <c r="H1542" t="s">
        <v>2625</v>
      </c>
    </row>
    <row r="1543" spans="1:8" hidden="1">
      <c r="A1543" s="78" t="s">
        <v>2253</v>
      </c>
      <c r="B1543" s="78" t="s">
        <v>2866</v>
      </c>
      <c r="C1543" s="75">
        <v>5529</v>
      </c>
      <c r="D1543" s="75" t="s">
        <v>2982</v>
      </c>
      <c r="E1543" s="116">
        <v>0.625</v>
      </c>
      <c r="F1543" s="166" t="s">
        <v>3020</v>
      </c>
      <c r="G1543" s="3" t="s">
        <v>3309</v>
      </c>
      <c r="H1543" t="s">
        <v>2625</v>
      </c>
    </row>
    <row r="1544" spans="1:8" hidden="1">
      <c r="A1544" s="78" t="s">
        <v>2253</v>
      </c>
      <c r="B1544" s="78" t="s">
        <v>2866</v>
      </c>
      <c r="C1544" s="75">
        <v>5071</v>
      </c>
      <c r="D1544" s="75" t="s">
        <v>159</v>
      </c>
      <c r="E1544" s="116">
        <v>0.60929999999999995</v>
      </c>
      <c r="F1544" s="166" t="s">
        <v>3020</v>
      </c>
      <c r="G1544" s="3" t="s">
        <v>3309</v>
      </c>
      <c r="H1544" t="s">
        <v>2625</v>
      </c>
    </row>
    <row r="1545" spans="1:8" hidden="1">
      <c r="A1545" s="78" t="s">
        <v>2305</v>
      </c>
      <c r="B1545" s="78" t="s">
        <v>2867</v>
      </c>
      <c r="C1545" s="75">
        <v>2921</v>
      </c>
      <c r="D1545" s="75" t="s">
        <v>2868</v>
      </c>
      <c r="E1545" s="116">
        <v>0.99339999999999995</v>
      </c>
      <c r="F1545" s="166" t="s">
        <v>2625</v>
      </c>
      <c r="G1545" s="3" t="s">
        <v>3309</v>
      </c>
      <c r="H1545" t="s">
        <v>2625</v>
      </c>
    </row>
    <row r="1546" spans="1:8" hidden="1">
      <c r="A1546" s="78" t="s">
        <v>2289</v>
      </c>
      <c r="B1546" s="78" t="s">
        <v>2869</v>
      </c>
      <c r="C1546" s="75">
        <v>5585</v>
      </c>
      <c r="D1546" s="75" t="s">
        <v>2996</v>
      </c>
      <c r="E1546" s="116">
        <v>0.70409999999999995</v>
      </c>
      <c r="F1546" s="166" t="s">
        <v>2625</v>
      </c>
      <c r="G1546" s="3" t="s">
        <v>3309</v>
      </c>
      <c r="H1546" t="s">
        <v>2625</v>
      </c>
    </row>
    <row r="1547" spans="1:8" hidden="1">
      <c r="A1547" s="78" t="s">
        <v>2289</v>
      </c>
      <c r="B1547" s="78" t="s">
        <v>2869</v>
      </c>
      <c r="C1547" s="75">
        <v>3426</v>
      </c>
      <c r="D1547" s="75" t="s">
        <v>416</v>
      </c>
      <c r="E1547" s="116">
        <v>0.83099999999999996</v>
      </c>
      <c r="F1547" s="166" t="s">
        <v>2625</v>
      </c>
      <c r="G1547" s="3" t="s">
        <v>3309</v>
      </c>
      <c r="H1547" t="s">
        <v>2625</v>
      </c>
    </row>
    <row r="1548" spans="1:8" hidden="1">
      <c r="A1548" s="78" t="s">
        <v>2289</v>
      </c>
      <c r="B1548" s="78" t="s">
        <v>2869</v>
      </c>
      <c r="C1548" s="75">
        <v>4536</v>
      </c>
      <c r="D1548" s="75" t="s">
        <v>417</v>
      </c>
      <c r="E1548" s="116">
        <v>0.67130000000000001</v>
      </c>
      <c r="F1548" s="166" t="s">
        <v>2625</v>
      </c>
      <c r="G1548" s="3" t="s">
        <v>3309</v>
      </c>
      <c r="H1548" t="s">
        <v>2625</v>
      </c>
    </row>
    <row r="1549" spans="1:8" hidden="1">
      <c r="A1549" s="78" t="s">
        <v>2289</v>
      </c>
      <c r="B1549" s="78" t="s">
        <v>2869</v>
      </c>
      <c r="C1549" s="75">
        <v>3020</v>
      </c>
      <c r="D1549" s="75" t="s">
        <v>414</v>
      </c>
      <c r="E1549" s="116">
        <v>0.79610000000000003</v>
      </c>
      <c r="F1549" s="166" t="s">
        <v>2625</v>
      </c>
      <c r="G1549" s="3" t="s">
        <v>3309</v>
      </c>
      <c r="H1549" t="s">
        <v>2625</v>
      </c>
    </row>
    <row r="1550" spans="1:8" hidden="1">
      <c r="A1550" s="78" t="s">
        <v>2289</v>
      </c>
      <c r="B1550" s="78" t="s">
        <v>2869</v>
      </c>
      <c r="C1550" s="75">
        <v>2919</v>
      </c>
      <c r="D1550" s="75" t="s">
        <v>413</v>
      </c>
      <c r="E1550" s="116">
        <v>0.84570000000000001</v>
      </c>
      <c r="F1550" s="166" t="s">
        <v>2625</v>
      </c>
      <c r="G1550" s="3" t="s">
        <v>3309</v>
      </c>
      <c r="H1550" t="s">
        <v>2625</v>
      </c>
    </row>
    <row r="1551" spans="1:8" hidden="1">
      <c r="A1551" s="78" t="s">
        <v>2289</v>
      </c>
      <c r="B1551" s="78" t="s">
        <v>2869</v>
      </c>
      <c r="C1551" s="75">
        <v>3088</v>
      </c>
      <c r="D1551" s="75" t="s">
        <v>415</v>
      </c>
      <c r="E1551" s="116">
        <v>0.81799999999999995</v>
      </c>
      <c r="F1551" s="166" t="s">
        <v>2625</v>
      </c>
      <c r="G1551" s="3" t="s">
        <v>3309</v>
      </c>
      <c r="H1551" t="s">
        <v>2625</v>
      </c>
    </row>
    <row r="1552" spans="1:8" hidden="1">
      <c r="A1552" s="78" t="s">
        <v>2289</v>
      </c>
      <c r="B1552" s="78" t="s">
        <v>2869</v>
      </c>
      <c r="C1552" s="75">
        <v>5648</v>
      </c>
      <c r="D1552" s="75" t="s">
        <v>3081</v>
      </c>
      <c r="E1552" s="116">
        <v>0.74609999999999999</v>
      </c>
      <c r="F1552" s="166" t="s">
        <v>2625</v>
      </c>
      <c r="G1552" s="3" t="s">
        <v>3309</v>
      </c>
      <c r="H1552" t="s">
        <v>2625</v>
      </c>
    </row>
    <row r="1553" spans="1:8" hidden="1">
      <c r="A1553" s="78" t="s">
        <v>2289</v>
      </c>
      <c r="B1553" s="78" t="s">
        <v>2869</v>
      </c>
      <c r="C1553" s="75">
        <v>5650</v>
      </c>
      <c r="D1553" s="75" t="s">
        <v>3127</v>
      </c>
      <c r="E1553" s="116">
        <v>0.6714</v>
      </c>
      <c r="F1553" s="166" t="s">
        <v>3020</v>
      </c>
      <c r="G1553" s="3" t="s">
        <v>3309</v>
      </c>
      <c r="H1553" t="s">
        <v>2625</v>
      </c>
    </row>
    <row r="1554" spans="1:8" hidden="1">
      <c r="A1554" s="78" t="s">
        <v>2289</v>
      </c>
      <c r="B1554" s="78" t="s">
        <v>2869</v>
      </c>
      <c r="C1554" s="75">
        <v>2510</v>
      </c>
      <c r="D1554" s="75" t="s">
        <v>3082</v>
      </c>
      <c r="E1554" s="116">
        <v>0.80889999999999995</v>
      </c>
      <c r="F1554" s="166" t="s">
        <v>2625</v>
      </c>
      <c r="G1554" s="3" t="s">
        <v>3309</v>
      </c>
      <c r="H1554" t="s">
        <v>2625</v>
      </c>
    </row>
    <row r="1555" spans="1:8" hidden="1">
      <c r="A1555" s="78" t="s">
        <v>2485</v>
      </c>
      <c r="B1555" s="78" t="s">
        <v>2870</v>
      </c>
      <c r="C1555" s="75">
        <v>4486</v>
      </c>
      <c r="D1555" s="75" t="s">
        <v>1425</v>
      </c>
      <c r="E1555" s="116">
        <v>0.40910000000000002</v>
      </c>
      <c r="F1555" s="166" t="s">
        <v>3020</v>
      </c>
      <c r="G1555" s="3" t="s">
        <v>2626</v>
      </c>
      <c r="H1555" t="s">
        <v>2626</v>
      </c>
    </row>
    <row r="1556" spans="1:8" hidden="1">
      <c r="A1556" s="78" t="s">
        <v>2485</v>
      </c>
      <c r="B1556" s="78" t="s">
        <v>2870</v>
      </c>
      <c r="C1556" s="75">
        <v>2158</v>
      </c>
      <c r="D1556" s="75" t="s">
        <v>812</v>
      </c>
      <c r="E1556" s="116">
        <v>0.4698</v>
      </c>
      <c r="F1556" s="166" t="s">
        <v>3020</v>
      </c>
      <c r="G1556" s="3" t="s">
        <v>3309</v>
      </c>
      <c r="H1556" t="s">
        <v>2626</v>
      </c>
    </row>
    <row r="1557" spans="1:8" hidden="1">
      <c r="A1557" s="78" t="s">
        <v>2485</v>
      </c>
      <c r="B1557" s="78" t="s">
        <v>2870</v>
      </c>
      <c r="C1557" s="75">
        <v>2468</v>
      </c>
      <c r="D1557" s="75" t="s">
        <v>1996</v>
      </c>
      <c r="E1557" s="116">
        <v>0.42299999999999999</v>
      </c>
      <c r="F1557" s="166" t="s">
        <v>3020</v>
      </c>
      <c r="G1557" s="3" t="s">
        <v>3309</v>
      </c>
      <c r="H1557" t="s">
        <v>2626</v>
      </c>
    </row>
    <row r="1558" spans="1:8" hidden="1">
      <c r="A1558" s="78" t="s">
        <v>2340</v>
      </c>
      <c r="B1558" s="78" t="s">
        <v>2871</v>
      </c>
      <c r="C1558" s="75">
        <v>5380</v>
      </c>
      <c r="D1558" s="75" t="s">
        <v>1005</v>
      </c>
      <c r="E1558" s="116">
        <v>0.66200000000000003</v>
      </c>
      <c r="F1558" s="166" t="s">
        <v>2625</v>
      </c>
      <c r="G1558" s="3" t="s">
        <v>3309</v>
      </c>
      <c r="H1558" t="s">
        <v>2625</v>
      </c>
    </row>
    <row r="1559" spans="1:8" hidden="1">
      <c r="A1559" s="78" t="s">
        <v>2553</v>
      </c>
      <c r="B1559" s="78" t="s">
        <v>3083</v>
      </c>
      <c r="C1559" s="75">
        <v>5468</v>
      </c>
      <c r="D1559" s="75" t="s">
        <v>2593</v>
      </c>
      <c r="E1559" s="116">
        <v>0.73740000000000006</v>
      </c>
      <c r="F1559" s="166" t="s">
        <v>2625</v>
      </c>
      <c r="G1559" s="3" t="s">
        <v>3309</v>
      </c>
      <c r="H1559" t="s">
        <v>2625</v>
      </c>
    </row>
    <row r="1560" spans="1:8" hidden="1">
      <c r="A1560" s="78" t="s">
        <v>2400</v>
      </c>
      <c r="B1560" s="78" t="s">
        <v>2872</v>
      </c>
      <c r="C1560" s="75">
        <v>2803</v>
      </c>
      <c r="D1560" s="75" t="s">
        <v>1254</v>
      </c>
      <c r="E1560" s="116">
        <v>0.70499999999999996</v>
      </c>
      <c r="F1560" s="166" t="s">
        <v>2625</v>
      </c>
      <c r="G1560" s="3" t="s">
        <v>3309</v>
      </c>
      <c r="H1560" t="s">
        <v>2625</v>
      </c>
    </row>
    <row r="1561" spans="1:8" hidden="1">
      <c r="A1561" s="78" t="s">
        <v>2400</v>
      </c>
      <c r="B1561" s="78" t="s">
        <v>2872</v>
      </c>
      <c r="C1561" s="75">
        <v>2357</v>
      </c>
      <c r="D1561" s="75" t="s">
        <v>1253</v>
      </c>
      <c r="E1561" s="116">
        <v>0.67390000000000005</v>
      </c>
      <c r="F1561" s="166" t="s">
        <v>2625</v>
      </c>
      <c r="G1561" s="3" t="s">
        <v>3309</v>
      </c>
      <c r="H1561" t="s">
        <v>2625</v>
      </c>
    </row>
    <row r="1562" spans="1:8" hidden="1">
      <c r="A1562" s="78" t="s">
        <v>2377</v>
      </c>
      <c r="B1562" s="78" t="s">
        <v>2873</v>
      </c>
      <c r="C1562" s="75">
        <v>2864</v>
      </c>
      <c r="D1562" s="75" t="s">
        <v>1172</v>
      </c>
      <c r="E1562" s="116">
        <v>0.49170000000000003</v>
      </c>
      <c r="F1562" s="166" t="s">
        <v>3020</v>
      </c>
      <c r="G1562" s="3" t="s">
        <v>2626</v>
      </c>
      <c r="H1562" t="s">
        <v>2626</v>
      </c>
    </row>
    <row r="1563" spans="1:8" hidden="1">
      <c r="A1563" s="78" t="s">
        <v>2377</v>
      </c>
      <c r="B1563" s="78" t="s">
        <v>2873</v>
      </c>
      <c r="C1563" s="75">
        <v>2478</v>
      </c>
      <c r="D1563" s="75" t="s">
        <v>1171</v>
      </c>
      <c r="E1563" s="116">
        <v>0.4259</v>
      </c>
      <c r="F1563" s="166" t="s">
        <v>3020</v>
      </c>
      <c r="G1563" s="3" t="s">
        <v>3309</v>
      </c>
      <c r="H1563" t="s">
        <v>2626</v>
      </c>
    </row>
    <row r="1564" spans="1:8" hidden="1">
      <c r="A1564" s="78" t="s">
        <v>2377</v>
      </c>
      <c r="B1564" s="78" t="s">
        <v>2873</v>
      </c>
      <c r="C1564" s="75">
        <v>5688</v>
      </c>
      <c r="D1564" s="75" t="s">
        <v>3195</v>
      </c>
      <c r="E1564" s="116">
        <v>0.3407</v>
      </c>
      <c r="F1564" s="166" t="s">
        <v>3020</v>
      </c>
      <c r="G1564" s="3" t="s">
        <v>3309</v>
      </c>
      <c r="H1564" t="s">
        <v>2626</v>
      </c>
    </row>
    <row r="1565" spans="1:8" hidden="1">
      <c r="A1565" s="78" t="s">
        <v>2325</v>
      </c>
      <c r="B1565" s="78" t="s">
        <v>2874</v>
      </c>
      <c r="C1565" s="75">
        <v>3587</v>
      </c>
      <c r="D1565" s="75" t="s">
        <v>745</v>
      </c>
      <c r="E1565" s="116">
        <v>0.41770000000000002</v>
      </c>
      <c r="F1565" s="166" t="s">
        <v>2626</v>
      </c>
      <c r="G1565" s="3" t="s">
        <v>3309</v>
      </c>
      <c r="H1565" t="s">
        <v>2626</v>
      </c>
    </row>
    <row r="1566" spans="1:8" hidden="1">
      <c r="A1566" s="78" t="s">
        <v>2325</v>
      </c>
      <c r="B1566" s="78" t="s">
        <v>2874</v>
      </c>
      <c r="C1566" s="75">
        <v>2439</v>
      </c>
      <c r="D1566" s="75" t="s">
        <v>734</v>
      </c>
      <c r="E1566" s="116">
        <v>0.54859999999999998</v>
      </c>
      <c r="F1566" s="166" t="s">
        <v>2625</v>
      </c>
      <c r="G1566" s="3" t="s">
        <v>3309</v>
      </c>
      <c r="H1566" t="s">
        <v>2625</v>
      </c>
    </row>
    <row r="1567" spans="1:8" hidden="1">
      <c r="A1567" s="78" t="s">
        <v>2325</v>
      </c>
      <c r="B1567" s="78" t="s">
        <v>2874</v>
      </c>
      <c r="C1567" s="75">
        <v>3034</v>
      </c>
      <c r="D1567" s="75" t="s">
        <v>738</v>
      </c>
      <c r="E1567" s="116">
        <v>0.66479999999999995</v>
      </c>
      <c r="F1567" s="166" t="s">
        <v>2625</v>
      </c>
      <c r="G1567" s="3" t="s">
        <v>3309</v>
      </c>
      <c r="H1567" t="s">
        <v>2625</v>
      </c>
    </row>
    <row r="1568" spans="1:8" hidden="1">
      <c r="A1568" s="78" t="s">
        <v>2325</v>
      </c>
      <c r="B1568" s="78" t="s">
        <v>2874</v>
      </c>
      <c r="C1568" s="75">
        <v>3337</v>
      </c>
      <c r="D1568" s="75" t="s">
        <v>51</v>
      </c>
      <c r="E1568" s="116">
        <v>0.55569999999999997</v>
      </c>
      <c r="F1568" s="166" t="s">
        <v>2625</v>
      </c>
      <c r="G1568" s="3" t="s">
        <v>3309</v>
      </c>
      <c r="H1568" t="s">
        <v>2625</v>
      </c>
    </row>
    <row r="1569" spans="1:8" hidden="1">
      <c r="A1569" s="78" t="s">
        <v>2325</v>
      </c>
      <c r="B1569" s="78" t="s">
        <v>2874</v>
      </c>
      <c r="C1569" s="75">
        <v>3280</v>
      </c>
      <c r="D1569" s="75" t="s">
        <v>740</v>
      </c>
      <c r="E1569" s="116">
        <v>0.63949999999999996</v>
      </c>
      <c r="F1569" s="166" t="s">
        <v>2625</v>
      </c>
      <c r="G1569" s="3" t="s">
        <v>3309</v>
      </c>
      <c r="H1569" t="s">
        <v>2625</v>
      </c>
    </row>
    <row r="1570" spans="1:8" hidden="1">
      <c r="A1570" s="78" t="s">
        <v>2325</v>
      </c>
      <c r="B1570" s="78" t="s">
        <v>2874</v>
      </c>
      <c r="C1570" s="75">
        <v>1534</v>
      </c>
      <c r="D1570" s="75" t="s">
        <v>732</v>
      </c>
      <c r="E1570" s="116">
        <v>0.77780000000000005</v>
      </c>
      <c r="F1570" s="166" t="s">
        <v>3020</v>
      </c>
      <c r="G1570" s="3" t="s">
        <v>3309</v>
      </c>
      <c r="H1570" t="s">
        <v>2625</v>
      </c>
    </row>
    <row r="1571" spans="1:8" hidden="1">
      <c r="A1571" s="78" t="s">
        <v>2325</v>
      </c>
      <c r="B1571" s="78" t="s">
        <v>2874</v>
      </c>
      <c r="C1571" s="75">
        <v>1784</v>
      </c>
      <c r="D1571" s="75" t="s">
        <v>2604</v>
      </c>
      <c r="E1571" s="116">
        <v>0.1714</v>
      </c>
      <c r="F1571" s="166" t="s">
        <v>3020</v>
      </c>
      <c r="G1571" s="3" t="s">
        <v>3309</v>
      </c>
      <c r="H1571" t="s">
        <v>2626</v>
      </c>
    </row>
    <row r="1572" spans="1:8" hidden="1">
      <c r="A1572" s="78" t="s">
        <v>2325</v>
      </c>
      <c r="B1572" s="78" t="s">
        <v>2874</v>
      </c>
      <c r="C1572" s="75">
        <v>3485</v>
      </c>
      <c r="D1572" s="75" t="s">
        <v>742</v>
      </c>
      <c r="E1572" s="116">
        <v>0.17680000000000001</v>
      </c>
      <c r="F1572" s="166" t="s">
        <v>2626</v>
      </c>
      <c r="G1572" s="3" t="s">
        <v>3309</v>
      </c>
      <c r="H1572" t="s">
        <v>2626</v>
      </c>
    </row>
    <row r="1573" spans="1:8" hidden="1">
      <c r="A1573" s="78" t="s">
        <v>2325</v>
      </c>
      <c r="B1573" s="78" t="s">
        <v>2874</v>
      </c>
      <c r="C1573" s="75">
        <v>3630</v>
      </c>
      <c r="D1573" s="75" t="s">
        <v>746</v>
      </c>
      <c r="E1573" s="116">
        <v>0.36370000000000002</v>
      </c>
      <c r="F1573" s="166" t="s">
        <v>3020</v>
      </c>
      <c r="G1573" s="3" t="s">
        <v>3309</v>
      </c>
      <c r="H1573" t="s">
        <v>2626</v>
      </c>
    </row>
    <row r="1574" spans="1:8" hidden="1">
      <c r="A1574" s="78" t="s">
        <v>2325</v>
      </c>
      <c r="B1574" s="78" t="s">
        <v>2874</v>
      </c>
      <c r="C1574" s="75">
        <v>2640</v>
      </c>
      <c r="D1574" s="75" t="s">
        <v>737</v>
      </c>
      <c r="E1574" s="116">
        <v>0.6492</v>
      </c>
      <c r="F1574" s="166" t="s">
        <v>2625</v>
      </c>
      <c r="G1574" s="3" t="s">
        <v>3309</v>
      </c>
      <c r="H1574" t="s">
        <v>2625</v>
      </c>
    </row>
    <row r="1575" spans="1:8" hidden="1">
      <c r="A1575" s="78" t="s">
        <v>2325</v>
      </c>
      <c r="B1575" s="78" t="s">
        <v>2874</v>
      </c>
      <c r="C1575" s="75">
        <v>5741</v>
      </c>
      <c r="D1575" s="75" t="s">
        <v>3347</v>
      </c>
      <c r="E1575" s="116">
        <v>0.38109999999999999</v>
      </c>
      <c r="F1575" s="166" t="s">
        <v>2626</v>
      </c>
      <c r="G1575" s="3" t="s">
        <v>3309</v>
      </c>
      <c r="H1575" t="s">
        <v>2626</v>
      </c>
    </row>
    <row r="1576" spans="1:8" hidden="1">
      <c r="A1576" s="78" t="s">
        <v>2325</v>
      </c>
      <c r="B1576" s="78" t="s">
        <v>2874</v>
      </c>
      <c r="C1576" s="75">
        <v>5229</v>
      </c>
      <c r="D1576" s="75" t="s">
        <v>752</v>
      </c>
      <c r="E1576" s="116">
        <v>0.59940000000000004</v>
      </c>
      <c r="F1576" s="166" t="s">
        <v>2625</v>
      </c>
      <c r="G1576" s="3" t="s">
        <v>3309</v>
      </c>
      <c r="H1576" t="s">
        <v>2625</v>
      </c>
    </row>
    <row r="1577" spans="1:8" hidden="1">
      <c r="A1577" s="78" t="s">
        <v>2325</v>
      </c>
      <c r="B1577" s="78" t="s">
        <v>2874</v>
      </c>
      <c r="C1577" s="75">
        <v>2597</v>
      </c>
      <c r="D1577" s="75" t="s">
        <v>736</v>
      </c>
      <c r="E1577" s="116">
        <v>0.32829999999999998</v>
      </c>
      <c r="F1577" s="166" t="s">
        <v>2626</v>
      </c>
      <c r="G1577" s="3" t="s">
        <v>3309</v>
      </c>
      <c r="H1577" t="s">
        <v>2626</v>
      </c>
    </row>
    <row r="1578" spans="1:8" hidden="1">
      <c r="A1578" s="78" t="s">
        <v>2325</v>
      </c>
      <c r="B1578" s="78" t="s">
        <v>2874</v>
      </c>
      <c r="C1578" s="75">
        <v>2929</v>
      </c>
      <c r="D1578" s="75" t="s">
        <v>693</v>
      </c>
      <c r="E1578" s="116">
        <v>0.68540000000000001</v>
      </c>
      <c r="F1578" s="166" t="s">
        <v>2625</v>
      </c>
      <c r="G1578" s="3" t="s">
        <v>3309</v>
      </c>
      <c r="H1578" t="s">
        <v>2625</v>
      </c>
    </row>
    <row r="1579" spans="1:8" hidden="1">
      <c r="A1579" s="78" t="s">
        <v>2325</v>
      </c>
      <c r="B1579" s="78" t="s">
        <v>2874</v>
      </c>
      <c r="C1579" s="75">
        <v>3741</v>
      </c>
      <c r="D1579" s="75" t="s">
        <v>750</v>
      </c>
      <c r="E1579" s="116">
        <v>0.52110000000000001</v>
      </c>
      <c r="F1579" s="166" t="s">
        <v>2625</v>
      </c>
      <c r="G1579" s="3" t="s">
        <v>3309</v>
      </c>
      <c r="H1579" t="s">
        <v>2625</v>
      </c>
    </row>
    <row r="1580" spans="1:8" hidden="1">
      <c r="A1580" s="78" t="s">
        <v>2325</v>
      </c>
      <c r="B1580" s="78" t="s">
        <v>2874</v>
      </c>
      <c r="C1580" s="75">
        <v>3586</v>
      </c>
      <c r="D1580" s="75" t="s">
        <v>744</v>
      </c>
      <c r="E1580" s="116">
        <v>0.21290000000000001</v>
      </c>
      <c r="F1580" s="166" t="s">
        <v>2626</v>
      </c>
      <c r="G1580" s="3" t="s">
        <v>3309</v>
      </c>
      <c r="H1580" t="s">
        <v>2626</v>
      </c>
    </row>
    <row r="1581" spans="1:8" hidden="1">
      <c r="A1581" s="78" t="s">
        <v>2325</v>
      </c>
      <c r="B1581" s="78" t="s">
        <v>2874</v>
      </c>
      <c r="C1581" s="75">
        <v>3035</v>
      </c>
      <c r="D1581" s="75" t="s">
        <v>739</v>
      </c>
      <c r="E1581" s="116">
        <v>0.4728</v>
      </c>
      <c r="F1581" s="166" t="s">
        <v>2626</v>
      </c>
      <c r="G1581" s="3" t="s">
        <v>3309</v>
      </c>
      <c r="H1581" t="s">
        <v>2626</v>
      </c>
    </row>
    <row r="1582" spans="1:8" hidden="1">
      <c r="A1582" s="78" t="s">
        <v>2325</v>
      </c>
      <c r="B1582" s="78" t="s">
        <v>2874</v>
      </c>
      <c r="C1582" s="75">
        <v>3434</v>
      </c>
      <c r="D1582" s="75" t="s">
        <v>741</v>
      </c>
      <c r="E1582" s="116">
        <v>0.54959999999999998</v>
      </c>
      <c r="F1582" s="166" t="s">
        <v>2625</v>
      </c>
      <c r="G1582" s="3" t="s">
        <v>3309</v>
      </c>
      <c r="H1582" t="s">
        <v>2625</v>
      </c>
    </row>
    <row r="1583" spans="1:8" hidden="1">
      <c r="A1583" s="78" t="s">
        <v>2325</v>
      </c>
      <c r="B1583" s="78" t="s">
        <v>2874</v>
      </c>
      <c r="C1583" s="75">
        <v>5335</v>
      </c>
      <c r="D1583" s="75" t="s">
        <v>754</v>
      </c>
      <c r="E1583" s="116">
        <v>0.62580000000000002</v>
      </c>
      <c r="F1583" s="166" t="s">
        <v>3020</v>
      </c>
      <c r="G1583" s="3" t="s">
        <v>3309</v>
      </c>
      <c r="H1583" t="s">
        <v>2625</v>
      </c>
    </row>
    <row r="1584" spans="1:8" hidden="1">
      <c r="A1584" s="78" t="s">
        <v>2325</v>
      </c>
      <c r="B1584" s="78" t="s">
        <v>2874</v>
      </c>
      <c r="C1584" s="75">
        <v>1648</v>
      </c>
      <c r="D1584" s="75" t="s">
        <v>733</v>
      </c>
      <c r="E1584" s="116">
        <v>0.32740000000000002</v>
      </c>
      <c r="F1584" s="166" t="s">
        <v>3020</v>
      </c>
      <c r="G1584" s="3" t="s">
        <v>3309</v>
      </c>
      <c r="H1584" t="s">
        <v>2626</v>
      </c>
    </row>
    <row r="1585" spans="1:8" hidden="1">
      <c r="A1585" s="78" t="s">
        <v>2325</v>
      </c>
      <c r="B1585" s="78" t="s">
        <v>2874</v>
      </c>
      <c r="C1585" s="75">
        <v>5070</v>
      </c>
      <c r="D1585" s="75" t="s">
        <v>751</v>
      </c>
      <c r="E1585" s="116">
        <v>0.63790000000000002</v>
      </c>
      <c r="F1585" s="166" t="s">
        <v>2625</v>
      </c>
      <c r="G1585" s="3" t="s">
        <v>3309</v>
      </c>
      <c r="H1585" t="s">
        <v>2625</v>
      </c>
    </row>
    <row r="1586" spans="1:8" hidden="1">
      <c r="A1586" s="78" t="s">
        <v>2325</v>
      </c>
      <c r="B1586" s="78" t="s">
        <v>2874</v>
      </c>
      <c r="C1586" s="75">
        <v>3521</v>
      </c>
      <c r="D1586" s="75" t="s">
        <v>743</v>
      </c>
      <c r="E1586" s="116">
        <v>0.61270000000000002</v>
      </c>
      <c r="F1586" s="166" t="s">
        <v>2625</v>
      </c>
      <c r="G1586" s="3" t="s">
        <v>3309</v>
      </c>
      <c r="H1586" t="s">
        <v>2625</v>
      </c>
    </row>
    <row r="1587" spans="1:8" hidden="1">
      <c r="A1587" s="78" t="s">
        <v>2325</v>
      </c>
      <c r="B1587" s="78" t="s">
        <v>2874</v>
      </c>
      <c r="C1587" s="75">
        <v>2475</v>
      </c>
      <c r="D1587" s="75" t="s">
        <v>735</v>
      </c>
      <c r="E1587" s="116">
        <v>0.63190000000000002</v>
      </c>
      <c r="F1587" s="166" t="s">
        <v>2625</v>
      </c>
      <c r="G1587" s="3" t="s">
        <v>3309</v>
      </c>
      <c r="H1587" t="s">
        <v>2625</v>
      </c>
    </row>
    <row r="1588" spans="1:8" hidden="1">
      <c r="A1588" s="78" t="s">
        <v>2325</v>
      </c>
      <c r="B1588" s="78" t="s">
        <v>2874</v>
      </c>
      <c r="C1588" s="75">
        <v>5484</v>
      </c>
      <c r="D1588" s="75" t="s">
        <v>2605</v>
      </c>
      <c r="E1588" s="116">
        <v>0.38629999999999998</v>
      </c>
      <c r="F1588" s="166" t="s">
        <v>3020</v>
      </c>
      <c r="G1588" s="3" t="s">
        <v>3309</v>
      </c>
      <c r="H1588" t="s">
        <v>2626</v>
      </c>
    </row>
    <row r="1589" spans="1:8" hidden="1">
      <c r="A1589" s="78" t="s">
        <v>2325</v>
      </c>
      <c r="B1589" s="78" t="s">
        <v>2874</v>
      </c>
      <c r="C1589" s="75">
        <v>5519</v>
      </c>
      <c r="D1589" s="75" t="s">
        <v>2983</v>
      </c>
      <c r="E1589" s="116">
        <v>0.31709999999999999</v>
      </c>
      <c r="F1589" s="166" t="s">
        <v>2626</v>
      </c>
      <c r="G1589" s="3" t="s">
        <v>3309</v>
      </c>
      <c r="H1589" t="s">
        <v>2626</v>
      </c>
    </row>
    <row r="1590" spans="1:8" hidden="1">
      <c r="A1590" s="78" t="s">
        <v>2325</v>
      </c>
      <c r="B1590" s="78" t="s">
        <v>2874</v>
      </c>
      <c r="C1590" s="75">
        <v>3668</v>
      </c>
      <c r="D1590" s="75" t="s">
        <v>747</v>
      </c>
      <c r="E1590" s="116">
        <v>0.46579999999999999</v>
      </c>
      <c r="F1590" s="166" t="s">
        <v>2626</v>
      </c>
      <c r="G1590" s="3" t="s">
        <v>3309</v>
      </c>
      <c r="H1590" t="s">
        <v>2626</v>
      </c>
    </row>
    <row r="1591" spans="1:8" hidden="1">
      <c r="A1591" s="78" t="s">
        <v>2325</v>
      </c>
      <c r="B1591" s="78" t="s">
        <v>2874</v>
      </c>
      <c r="C1591" s="75">
        <v>3740</v>
      </c>
      <c r="D1591" s="75" t="s">
        <v>749</v>
      </c>
      <c r="E1591" s="116">
        <v>0.4405</v>
      </c>
      <c r="F1591" s="166" t="s">
        <v>2626</v>
      </c>
      <c r="G1591" s="3" t="s">
        <v>3309</v>
      </c>
      <c r="H1591" t="s">
        <v>2626</v>
      </c>
    </row>
    <row r="1592" spans="1:8" hidden="1">
      <c r="A1592" s="78" t="s">
        <v>2325</v>
      </c>
      <c r="B1592" s="75" t="s">
        <v>2874</v>
      </c>
      <c r="C1592" s="75">
        <v>5282</v>
      </c>
      <c r="D1592" t="s">
        <v>753</v>
      </c>
      <c r="E1592" s="116">
        <v>0.66100000000000003</v>
      </c>
      <c r="F1592" s="166" t="s">
        <v>2625</v>
      </c>
      <c r="G1592" s="3" t="s">
        <v>3309</v>
      </c>
      <c r="H1592" t="s">
        <v>2625</v>
      </c>
    </row>
    <row r="1593" spans="1:8" hidden="1">
      <c r="A1593" s="78" t="s">
        <v>2325</v>
      </c>
      <c r="B1593" s="78" t="s">
        <v>2874</v>
      </c>
      <c r="C1593" s="75">
        <v>3702</v>
      </c>
      <c r="D1593" s="75" t="s">
        <v>748</v>
      </c>
      <c r="E1593" s="116">
        <v>0.53249999999999997</v>
      </c>
      <c r="F1593" s="166" t="s">
        <v>2625</v>
      </c>
      <c r="G1593" s="3" t="s">
        <v>3309</v>
      </c>
      <c r="H1593" t="s">
        <v>2625</v>
      </c>
    </row>
    <row r="1594" spans="1:8" hidden="1">
      <c r="A1594" s="78" t="s">
        <v>2282</v>
      </c>
      <c r="B1594" s="78" t="s">
        <v>2875</v>
      </c>
      <c r="C1594" s="75">
        <v>2789</v>
      </c>
      <c r="D1594" s="75" t="s">
        <v>366</v>
      </c>
      <c r="E1594" s="116">
        <v>0.71099999999999997</v>
      </c>
      <c r="F1594" s="166" t="s">
        <v>2625</v>
      </c>
      <c r="G1594" s="3" t="s">
        <v>3309</v>
      </c>
      <c r="H1594" t="s">
        <v>2625</v>
      </c>
    </row>
    <row r="1595" spans="1:8" hidden="1">
      <c r="A1595" s="78" t="s">
        <v>2282</v>
      </c>
      <c r="B1595" s="78" t="s">
        <v>2875</v>
      </c>
      <c r="C1595" s="75">
        <v>3559</v>
      </c>
      <c r="D1595" s="75" t="s">
        <v>367</v>
      </c>
      <c r="E1595" s="116">
        <v>0.69950000000000001</v>
      </c>
      <c r="F1595" s="166" t="s">
        <v>2625</v>
      </c>
      <c r="G1595" s="3" t="s">
        <v>3309</v>
      </c>
      <c r="H1595" t="s">
        <v>2625</v>
      </c>
    </row>
    <row r="1596" spans="1:8" hidden="1">
      <c r="A1596" s="78" t="s">
        <v>2282</v>
      </c>
      <c r="B1596" s="78" t="s">
        <v>2875</v>
      </c>
      <c r="C1596" s="75">
        <v>1898</v>
      </c>
      <c r="D1596" s="75" t="s">
        <v>365</v>
      </c>
      <c r="E1596" s="116">
        <v>0.20269999999999999</v>
      </c>
      <c r="F1596" s="166" t="s">
        <v>3020</v>
      </c>
      <c r="G1596" s="3" t="s">
        <v>3309</v>
      </c>
      <c r="H1596" t="s">
        <v>2626</v>
      </c>
    </row>
    <row r="1597" spans="1:8" hidden="1">
      <c r="A1597" s="78" t="s">
        <v>2282</v>
      </c>
      <c r="B1597" s="78" t="s">
        <v>2875</v>
      </c>
      <c r="C1597" s="75">
        <v>3579</v>
      </c>
      <c r="D1597" s="75" t="s">
        <v>368</v>
      </c>
      <c r="E1597" s="116">
        <v>0.70289999999999997</v>
      </c>
      <c r="F1597" s="166" t="s">
        <v>2625</v>
      </c>
      <c r="G1597" s="3" t="s">
        <v>3309</v>
      </c>
      <c r="H1597" t="s">
        <v>2625</v>
      </c>
    </row>
    <row r="1598" spans="1:8" hidden="1">
      <c r="A1598" s="78" t="s">
        <v>2241</v>
      </c>
      <c r="B1598" s="78" t="s">
        <v>2876</v>
      </c>
      <c r="C1598" s="75">
        <v>4060</v>
      </c>
      <c r="D1598" s="75" t="s">
        <v>88</v>
      </c>
      <c r="E1598" s="116">
        <v>0.34229999999999999</v>
      </c>
      <c r="F1598" s="166" t="s">
        <v>2626</v>
      </c>
      <c r="G1598" s="3" t="s">
        <v>3309</v>
      </c>
      <c r="H1598" t="s">
        <v>2626</v>
      </c>
    </row>
    <row r="1599" spans="1:8" hidden="1">
      <c r="A1599" s="78" t="s">
        <v>2241</v>
      </c>
      <c r="B1599" s="78" t="s">
        <v>2876</v>
      </c>
      <c r="C1599" s="75">
        <v>2721</v>
      </c>
      <c r="D1599" s="75" t="s">
        <v>80</v>
      </c>
      <c r="E1599" s="116">
        <v>0.53129999999999999</v>
      </c>
      <c r="F1599" s="166" t="s">
        <v>2626</v>
      </c>
      <c r="G1599" s="3" t="s">
        <v>3309</v>
      </c>
      <c r="H1599" t="s">
        <v>2625</v>
      </c>
    </row>
    <row r="1600" spans="1:8" hidden="1">
      <c r="A1600" s="78" t="s">
        <v>2241</v>
      </c>
      <c r="B1600" s="78" t="s">
        <v>2876</v>
      </c>
      <c r="C1600" s="75">
        <v>2785</v>
      </c>
      <c r="D1600" s="75" t="s">
        <v>81</v>
      </c>
      <c r="E1600" s="116">
        <v>0.60850000000000004</v>
      </c>
      <c r="F1600" s="166" t="s">
        <v>2626</v>
      </c>
      <c r="G1600" s="3" t="s">
        <v>3309</v>
      </c>
      <c r="H1600" t="s">
        <v>2625</v>
      </c>
    </row>
    <row r="1601" spans="1:8" hidden="1">
      <c r="A1601" s="78" t="s">
        <v>2241</v>
      </c>
      <c r="B1601" s="78" t="s">
        <v>2876</v>
      </c>
      <c r="C1601" s="75">
        <v>5732</v>
      </c>
      <c r="D1601" s="75" t="s">
        <v>3196</v>
      </c>
      <c r="E1601" s="116">
        <v>0.16550000000000001</v>
      </c>
      <c r="F1601" s="166" t="s">
        <v>3020</v>
      </c>
      <c r="G1601" s="3" t="s">
        <v>3309</v>
      </c>
      <c r="H1601" t="s">
        <v>2626</v>
      </c>
    </row>
    <row r="1602" spans="1:8" hidden="1">
      <c r="A1602" s="78" t="s">
        <v>2241</v>
      </c>
      <c r="B1602" s="78" t="s">
        <v>2876</v>
      </c>
      <c r="C1602" s="75">
        <v>3926</v>
      </c>
      <c r="D1602" s="75" t="s">
        <v>86</v>
      </c>
      <c r="E1602" s="116">
        <v>0.33739999999999998</v>
      </c>
      <c r="F1602" s="166" t="s">
        <v>2626</v>
      </c>
      <c r="G1602" s="3" t="s">
        <v>3309</v>
      </c>
      <c r="H1602" t="s">
        <v>2626</v>
      </c>
    </row>
    <row r="1603" spans="1:8" hidden="1">
      <c r="A1603" s="78" t="s">
        <v>2241</v>
      </c>
      <c r="B1603" s="78" t="s">
        <v>2876</v>
      </c>
      <c r="C1603" s="75">
        <v>3833</v>
      </c>
      <c r="D1603" s="75" t="s">
        <v>85</v>
      </c>
      <c r="E1603" s="116">
        <v>0.31690000000000002</v>
      </c>
      <c r="F1603" s="166" t="s">
        <v>3020</v>
      </c>
      <c r="G1603" s="3" t="s">
        <v>3309</v>
      </c>
      <c r="H1603" t="s">
        <v>2626</v>
      </c>
    </row>
    <row r="1604" spans="1:8" hidden="1">
      <c r="A1604" s="78" t="s">
        <v>2241</v>
      </c>
      <c r="B1604" s="78" t="s">
        <v>2876</v>
      </c>
      <c r="C1604" s="75">
        <v>2786</v>
      </c>
      <c r="D1604" s="75" t="s">
        <v>82</v>
      </c>
      <c r="E1604" s="116">
        <v>0.56279999999999997</v>
      </c>
      <c r="F1604" s="166" t="s">
        <v>2625</v>
      </c>
      <c r="G1604" s="3" t="s">
        <v>3309</v>
      </c>
      <c r="H1604" t="s">
        <v>2625</v>
      </c>
    </row>
    <row r="1605" spans="1:8" hidden="1">
      <c r="A1605" s="78" t="s">
        <v>2241</v>
      </c>
      <c r="B1605" s="78" t="s">
        <v>2876</v>
      </c>
      <c r="C1605" s="75">
        <v>2642</v>
      </c>
      <c r="D1605" s="75" t="s">
        <v>77</v>
      </c>
      <c r="E1605" s="116">
        <v>0.63549999999999995</v>
      </c>
      <c r="F1605" s="166" t="s">
        <v>2625</v>
      </c>
      <c r="G1605" s="3" t="s">
        <v>3309</v>
      </c>
      <c r="H1605" t="s">
        <v>2625</v>
      </c>
    </row>
    <row r="1606" spans="1:8" hidden="1">
      <c r="A1606" s="78" t="s">
        <v>2241</v>
      </c>
      <c r="B1606" s="78" t="s">
        <v>2876</v>
      </c>
      <c r="C1606" s="75">
        <v>5493</v>
      </c>
      <c r="D1606" s="75" t="s">
        <v>2606</v>
      </c>
      <c r="E1606" s="116">
        <v>0.18740000000000001</v>
      </c>
      <c r="F1606" s="166" t="s">
        <v>3020</v>
      </c>
      <c r="G1606" s="3" t="s">
        <v>3309</v>
      </c>
      <c r="H1606" t="s">
        <v>2626</v>
      </c>
    </row>
    <row r="1607" spans="1:8" hidden="1">
      <c r="A1607" s="78" t="s">
        <v>2241</v>
      </c>
      <c r="B1607" s="78" t="s">
        <v>2876</v>
      </c>
      <c r="C1607" s="75">
        <v>2657</v>
      </c>
      <c r="D1607" s="75" t="s">
        <v>79</v>
      </c>
      <c r="E1607" s="116">
        <v>0.5847</v>
      </c>
      <c r="F1607" s="166" t="s">
        <v>2625</v>
      </c>
      <c r="G1607" s="3" t="s">
        <v>3309</v>
      </c>
      <c r="H1607" t="s">
        <v>2625</v>
      </c>
    </row>
    <row r="1608" spans="1:8" hidden="1">
      <c r="A1608" s="78" t="s">
        <v>2241</v>
      </c>
      <c r="B1608" s="78" t="s">
        <v>2876</v>
      </c>
      <c r="C1608" s="75">
        <v>2656</v>
      </c>
      <c r="D1608" s="75" t="s">
        <v>78</v>
      </c>
      <c r="E1608" s="116">
        <v>0.62670000000000003</v>
      </c>
      <c r="F1608" s="166" t="s">
        <v>2625</v>
      </c>
      <c r="G1608" s="3" t="s">
        <v>3309</v>
      </c>
      <c r="H1608" t="s">
        <v>2625</v>
      </c>
    </row>
    <row r="1609" spans="1:8" hidden="1">
      <c r="A1609" s="78" t="s">
        <v>2241</v>
      </c>
      <c r="B1609" s="78" t="s">
        <v>2876</v>
      </c>
      <c r="C1609" s="75">
        <v>5419</v>
      </c>
      <c r="D1609" s="75" t="s">
        <v>93</v>
      </c>
      <c r="E1609" s="116">
        <v>0.22059999999999999</v>
      </c>
      <c r="F1609" s="166" t="s">
        <v>3020</v>
      </c>
      <c r="G1609" s="3" t="s">
        <v>3309</v>
      </c>
      <c r="H1609" t="s">
        <v>2626</v>
      </c>
    </row>
    <row r="1610" spans="1:8" hidden="1">
      <c r="A1610" s="78" t="s">
        <v>2241</v>
      </c>
      <c r="B1610" s="78" t="s">
        <v>2876</v>
      </c>
      <c r="C1610" s="75">
        <v>5689</v>
      </c>
      <c r="D1610" s="75" t="s">
        <v>3197</v>
      </c>
      <c r="E1610" s="116">
        <v>0.53769999999999996</v>
      </c>
      <c r="F1610" s="166" t="s">
        <v>3020</v>
      </c>
      <c r="G1610" s="3" t="s">
        <v>3309</v>
      </c>
      <c r="H1610" t="s">
        <v>2625</v>
      </c>
    </row>
    <row r="1611" spans="1:8" hidden="1">
      <c r="A1611" s="78" t="s">
        <v>2241</v>
      </c>
      <c r="B1611" s="78" t="s">
        <v>2876</v>
      </c>
      <c r="C1611" s="75">
        <v>3511</v>
      </c>
      <c r="D1611" s="75" t="s">
        <v>83</v>
      </c>
      <c r="E1611" s="116">
        <v>0.34949999999999998</v>
      </c>
      <c r="F1611" s="166" t="s">
        <v>3020</v>
      </c>
      <c r="G1611" s="3" t="s">
        <v>3309</v>
      </c>
      <c r="H1611" t="s">
        <v>2626</v>
      </c>
    </row>
    <row r="1612" spans="1:8" hidden="1">
      <c r="A1612" s="78" t="s">
        <v>2241</v>
      </c>
      <c r="B1612" s="78" t="s">
        <v>2876</v>
      </c>
      <c r="C1612" s="75">
        <v>4295</v>
      </c>
      <c r="D1612" s="75" t="s">
        <v>89</v>
      </c>
      <c r="E1612" s="116">
        <v>0.59519999999999995</v>
      </c>
      <c r="F1612" s="166" t="s">
        <v>2625</v>
      </c>
      <c r="G1612" s="3" t="s">
        <v>3309</v>
      </c>
      <c r="H1612" t="s">
        <v>2625</v>
      </c>
    </row>
    <row r="1613" spans="1:8" hidden="1">
      <c r="A1613" s="78" t="s">
        <v>2241</v>
      </c>
      <c r="B1613" s="78" t="s">
        <v>2876</v>
      </c>
      <c r="C1613" s="75">
        <v>3732</v>
      </c>
      <c r="D1613" s="75" t="s">
        <v>84</v>
      </c>
      <c r="E1613" s="116">
        <v>0.48370000000000002</v>
      </c>
      <c r="F1613" s="166" t="s">
        <v>2626</v>
      </c>
      <c r="G1613" s="3" t="s">
        <v>3309</v>
      </c>
      <c r="H1613" t="s">
        <v>2626</v>
      </c>
    </row>
    <row r="1614" spans="1:8" hidden="1">
      <c r="A1614" s="78" t="s">
        <v>2241</v>
      </c>
      <c r="B1614" s="78" t="s">
        <v>2876</v>
      </c>
      <c r="C1614" s="75">
        <v>2001</v>
      </c>
      <c r="D1614" s="75" t="s">
        <v>76</v>
      </c>
      <c r="E1614" s="116">
        <v>0.16109999999999999</v>
      </c>
      <c r="F1614" s="166" t="s">
        <v>3020</v>
      </c>
      <c r="G1614" s="3" t="s">
        <v>3309</v>
      </c>
      <c r="H1614" t="s">
        <v>2626</v>
      </c>
    </row>
    <row r="1615" spans="1:8" hidden="1">
      <c r="A1615" s="78" t="s">
        <v>2241</v>
      </c>
      <c r="B1615" s="78" t="s">
        <v>2876</v>
      </c>
      <c r="C1615" s="75">
        <v>4059</v>
      </c>
      <c r="D1615" s="75" t="s">
        <v>87</v>
      </c>
      <c r="E1615" s="116">
        <v>0.54039999999999999</v>
      </c>
      <c r="F1615" s="166" t="s">
        <v>2626</v>
      </c>
      <c r="G1615" s="3" t="s">
        <v>3309</v>
      </c>
      <c r="H1615" t="s">
        <v>2625</v>
      </c>
    </row>
    <row r="1616" spans="1:8" hidden="1">
      <c r="A1616" s="78" t="s">
        <v>2241</v>
      </c>
      <c r="B1616" s="78" t="s">
        <v>2876</v>
      </c>
      <c r="C1616" s="75">
        <v>5165</v>
      </c>
      <c r="D1616" s="75" t="s">
        <v>92</v>
      </c>
      <c r="E1616" s="116">
        <v>0.18840000000000001</v>
      </c>
      <c r="F1616" s="166" t="s">
        <v>3020</v>
      </c>
      <c r="G1616" s="3" t="s">
        <v>3309</v>
      </c>
      <c r="H1616" t="s">
        <v>2626</v>
      </c>
    </row>
    <row r="1617" spans="1:8" hidden="1">
      <c r="A1617" s="78" t="s">
        <v>2241</v>
      </c>
      <c r="B1617" s="78" t="s">
        <v>2876</v>
      </c>
      <c r="C1617" s="75">
        <v>5092</v>
      </c>
      <c r="D1617" s="75" t="s">
        <v>91</v>
      </c>
      <c r="E1617" s="116">
        <v>0.22520000000000001</v>
      </c>
      <c r="F1617" s="166" t="s">
        <v>3020</v>
      </c>
      <c r="G1617" s="3" t="s">
        <v>3309</v>
      </c>
      <c r="H1617" t="s">
        <v>2626</v>
      </c>
    </row>
    <row r="1618" spans="1:8" hidden="1">
      <c r="A1618" s="78" t="s">
        <v>2241</v>
      </c>
      <c r="B1618" s="78" t="s">
        <v>2876</v>
      </c>
      <c r="C1618" s="75">
        <v>4543</v>
      </c>
      <c r="D1618" s="75" t="s">
        <v>90</v>
      </c>
      <c r="E1618" s="116">
        <v>0.27350000000000002</v>
      </c>
      <c r="F1618" s="166" t="s">
        <v>2626</v>
      </c>
      <c r="G1618" s="3" t="s">
        <v>3309</v>
      </c>
      <c r="H1618" t="s">
        <v>2626</v>
      </c>
    </row>
    <row r="1619" spans="1:8" hidden="1">
      <c r="A1619" s="78" t="s">
        <v>2263</v>
      </c>
      <c r="B1619" s="78" t="s">
        <v>2877</v>
      </c>
      <c r="C1619" s="75">
        <v>2390</v>
      </c>
      <c r="D1619" s="75" t="s">
        <v>283</v>
      </c>
      <c r="E1619" s="116">
        <v>0.25019999999999998</v>
      </c>
      <c r="F1619" s="166" t="s">
        <v>3020</v>
      </c>
      <c r="G1619" s="3" t="s">
        <v>3309</v>
      </c>
      <c r="H1619" t="s">
        <v>2626</v>
      </c>
    </row>
    <row r="1620" spans="1:8" hidden="1">
      <c r="A1620" s="78" t="s">
        <v>2263</v>
      </c>
      <c r="B1620" s="78" t="s">
        <v>2877</v>
      </c>
      <c r="C1620" s="75">
        <v>3321</v>
      </c>
      <c r="D1620" s="75" t="s">
        <v>284</v>
      </c>
      <c r="E1620" s="116">
        <v>0.25309999999999999</v>
      </c>
      <c r="F1620" s="166" t="s">
        <v>3020</v>
      </c>
      <c r="G1620" s="3" t="s">
        <v>3309</v>
      </c>
      <c r="H1620" t="s">
        <v>2626</v>
      </c>
    </row>
    <row r="1621" spans="1:8" hidden="1">
      <c r="A1621" s="78" t="s">
        <v>2263</v>
      </c>
      <c r="B1621" s="78" t="s">
        <v>2877</v>
      </c>
      <c r="C1621" s="75">
        <v>5518</v>
      </c>
      <c r="D1621" s="75" t="s">
        <v>2984</v>
      </c>
      <c r="E1621" s="116">
        <v>0.25690000000000002</v>
      </c>
      <c r="F1621" s="166" t="s">
        <v>3020</v>
      </c>
      <c r="G1621" s="3" t="s">
        <v>3309</v>
      </c>
      <c r="H1621" t="s">
        <v>2626</v>
      </c>
    </row>
    <row r="1622" spans="1:8" hidden="1">
      <c r="A1622" s="78" t="s">
        <v>2263</v>
      </c>
      <c r="B1622" s="78" t="s">
        <v>2877</v>
      </c>
      <c r="C1622" s="75">
        <v>3786</v>
      </c>
      <c r="D1622" s="75" t="s">
        <v>285</v>
      </c>
      <c r="E1622" s="116">
        <v>0.2165</v>
      </c>
      <c r="F1622" s="166" t="s">
        <v>3020</v>
      </c>
      <c r="G1622" s="3" t="s">
        <v>3309</v>
      </c>
      <c r="H1622" t="s">
        <v>2626</v>
      </c>
    </row>
    <row r="1623" spans="1:8" hidden="1">
      <c r="A1623" s="78" t="s">
        <v>2263</v>
      </c>
      <c r="B1623" s="78" t="s">
        <v>2877</v>
      </c>
      <c r="C1623" s="75">
        <v>3891</v>
      </c>
      <c r="D1623" s="75" t="s">
        <v>286</v>
      </c>
      <c r="E1623" s="116">
        <v>0.24859999999999999</v>
      </c>
      <c r="F1623" s="166" t="s">
        <v>3020</v>
      </c>
      <c r="G1623" s="3" t="s">
        <v>3309</v>
      </c>
      <c r="H1623" t="s">
        <v>2626</v>
      </c>
    </row>
    <row r="1624" spans="1:8" hidden="1">
      <c r="A1624" s="78" t="s">
        <v>2263</v>
      </c>
      <c r="B1624" s="78" t="s">
        <v>2877</v>
      </c>
      <c r="C1624" s="75">
        <v>5690</v>
      </c>
      <c r="D1624" s="75" t="s">
        <v>3198</v>
      </c>
      <c r="E1624" s="116">
        <v>0.29559999999999997</v>
      </c>
      <c r="F1624" s="166" t="s">
        <v>3020</v>
      </c>
      <c r="G1624" s="3" t="s">
        <v>3309</v>
      </c>
      <c r="H1624" t="s">
        <v>2626</v>
      </c>
    </row>
    <row r="1625" spans="1:8" hidden="1">
      <c r="A1625" s="78" t="s">
        <v>2233</v>
      </c>
      <c r="B1625" s="78" t="s">
        <v>2878</v>
      </c>
      <c r="C1625" s="75">
        <v>5303</v>
      </c>
      <c r="D1625" s="75" t="s">
        <v>19</v>
      </c>
      <c r="E1625" s="116">
        <v>0.46550000000000002</v>
      </c>
      <c r="F1625" s="166" t="s">
        <v>3020</v>
      </c>
      <c r="G1625" s="3" t="s">
        <v>3309</v>
      </c>
      <c r="H1625" t="s">
        <v>2626</v>
      </c>
    </row>
    <row r="1626" spans="1:8" hidden="1">
      <c r="A1626" s="78" t="s">
        <v>2233</v>
      </c>
      <c r="B1626" s="78" t="s">
        <v>2878</v>
      </c>
      <c r="C1626" s="75">
        <v>2719</v>
      </c>
      <c r="D1626" s="75" t="s">
        <v>18</v>
      </c>
      <c r="E1626" s="116">
        <v>0.50729999999999997</v>
      </c>
      <c r="F1626" s="166" t="s">
        <v>3020</v>
      </c>
      <c r="G1626" s="3" t="s">
        <v>2625</v>
      </c>
      <c r="H1626" t="s">
        <v>2625</v>
      </c>
    </row>
    <row r="1627" spans="1:8" hidden="1">
      <c r="A1627" s="78" t="s">
        <v>2233</v>
      </c>
      <c r="B1627" s="78" t="s">
        <v>2878</v>
      </c>
      <c r="C1627" s="75">
        <v>2132</v>
      </c>
      <c r="D1627" s="75" t="s">
        <v>17</v>
      </c>
      <c r="E1627" s="116">
        <v>0.38529999999999998</v>
      </c>
      <c r="F1627" s="166" t="s">
        <v>3020</v>
      </c>
      <c r="G1627" s="3" t="s">
        <v>3309</v>
      </c>
      <c r="H1627" t="s">
        <v>2626</v>
      </c>
    </row>
    <row r="1628" spans="1:8" hidden="1">
      <c r="A1628" s="78" t="s">
        <v>2466</v>
      </c>
      <c r="B1628" s="78" t="s">
        <v>2879</v>
      </c>
      <c r="C1628" s="75">
        <v>2525</v>
      </c>
      <c r="D1628" s="75" t="s">
        <v>1891</v>
      </c>
      <c r="E1628" s="116">
        <v>0.49569999999999997</v>
      </c>
      <c r="F1628" s="166" t="s">
        <v>2626</v>
      </c>
      <c r="G1628" s="3" t="s">
        <v>3309</v>
      </c>
      <c r="H1628" t="s">
        <v>2626</v>
      </c>
    </row>
    <row r="1629" spans="1:8" hidden="1">
      <c r="A1629" s="78" t="s">
        <v>2466</v>
      </c>
      <c r="B1629" s="78" t="s">
        <v>2879</v>
      </c>
      <c r="C1629" s="75">
        <v>1919</v>
      </c>
      <c r="D1629" s="75" t="s">
        <v>1890</v>
      </c>
      <c r="E1629" s="116">
        <v>0.52259999999999995</v>
      </c>
      <c r="F1629" s="166" t="s">
        <v>3020</v>
      </c>
      <c r="G1629" s="3" t="s">
        <v>2625</v>
      </c>
      <c r="H1629" t="s">
        <v>2625</v>
      </c>
    </row>
    <row r="1630" spans="1:8" hidden="1">
      <c r="A1630" s="78" t="s">
        <v>2466</v>
      </c>
      <c r="B1630" s="78" t="s">
        <v>2879</v>
      </c>
      <c r="C1630" s="75">
        <v>4033</v>
      </c>
      <c r="D1630" s="75" t="s">
        <v>1893</v>
      </c>
      <c r="E1630" s="116">
        <v>0.5454</v>
      </c>
      <c r="F1630" s="166" t="s">
        <v>2625</v>
      </c>
      <c r="G1630" s="3" t="s">
        <v>3309</v>
      </c>
      <c r="H1630" t="s">
        <v>2625</v>
      </c>
    </row>
    <row r="1631" spans="1:8" hidden="1">
      <c r="A1631" s="78" t="s">
        <v>2466</v>
      </c>
      <c r="B1631" s="78" t="s">
        <v>2879</v>
      </c>
      <c r="C1631" s="75">
        <v>4228</v>
      </c>
      <c r="D1631" s="75" t="s">
        <v>1894</v>
      </c>
      <c r="E1631" s="116">
        <v>0.43140000000000001</v>
      </c>
      <c r="F1631" s="166" t="s">
        <v>2626</v>
      </c>
      <c r="G1631" s="3" t="s">
        <v>3309</v>
      </c>
      <c r="H1631" t="s">
        <v>2626</v>
      </c>
    </row>
    <row r="1632" spans="1:8" hidden="1">
      <c r="A1632" s="78" t="s">
        <v>2466</v>
      </c>
      <c r="B1632" s="78" t="s">
        <v>2879</v>
      </c>
      <c r="C1632" s="75">
        <v>3466</v>
      </c>
      <c r="D1632" s="75" t="s">
        <v>1892</v>
      </c>
      <c r="E1632" s="116">
        <v>0.52190000000000003</v>
      </c>
      <c r="F1632" s="166" t="s">
        <v>2626</v>
      </c>
      <c r="G1632" s="3" t="s">
        <v>3309</v>
      </c>
      <c r="H1632" t="s">
        <v>2625</v>
      </c>
    </row>
    <row r="1633" spans="1:8" hidden="1">
      <c r="A1633" s="78" t="s">
        <v>2329</v>
      </c>
      <c r="B1633" s="78" t="s">
        <v>2880</v>
      </c>
      <c r="C1633" s="75">
        <v>2485</v>
      </c>
      <c r="D1633" s="75" t="s">
        <v>796</v>
      </c>
      <c r="E1633" s="116">
        <v>0.19550000000000001</v>
      </c>
      <c r="F1633" s="166" t="s">
        <v>3020</v>
      </c>
      <c r="G1633" s="3" t="s">
        <v>3309</v>
      </c>
      <c r="H1633" t="s">
        <v>2626</v>
      </c>
    </row>
    <row r="1634" spans="1:8" hidden="1">
      <c r="A1634" s="78" t="s">
        <v>2329</v>
      </c>
      <c r="B1634" s="78" t="s">
        <v>2880</v>
      </c>
      <c r="C1634" s="75">
        <v>3524</v>
      </c>
      <c r="D1634" s="75" t="s">
        <v>798</v>
      </c>
      <c r="E1634" s="116">
        <v>0.1285</v>
      </c>
      <c r="F1634" s="166" t="s">
        <v>3020</v>
      </c>
      <c r="G1634" s="3" t="s">
        <v>3309</v>
      </c>
      <c r="H1634" t="s">
        <v>2626</v>
      </c>
    </row>
    <row r="1635" spans="1:8" hidden="1">
      <c r="A1635" s="78" t="s">
        <v>2329</v>
      </c>
      <c r="B1635" s="78" t="s">
        <v>2880</v>
      </c>
      <c r="C1635" s="75">
        <v>3101</v>
      </c>
      <c r="D1635" s="75" t="s">
        <v>797</v>
      </c>
      <c r="E1635" s="116">
        <v>0.12709999999999999</v>
      </c>
      <c r="F1635" s="166" t="s">
        <v>3020</v>
      </c>
      <c r="G1635" s="3" t="s">
        <v>3309</v>
      </c>
      <c r="H1635" t="s">
        <v>2626</v>
      </c>
    </row>
    <row r="1636" spans="1:8" hidden="1">
      <c r="A1636" s="78" t="s">
        <v>2329</v>
      </c>
      <c r="B1636" s="78" t="s">
        <v>2880</v>
      </c>
      <c r="C1636" s="75">
        <v>1756</v>
      </c>
      <c r="D1636" s="75" t="s">
        <v>794</v>
      </c>
      <c r="E1636" s="116">
        <v>0.1104</v>
      </c>
      <c r="F1636" s="166" t="s">
        <v>3020</v>
      </c>
      <c r="G1636" s="3" t="s">
        <v>3309</v>
      </c>
      <c r="H1636" t="s">
        <v>2626</v>
      </c>
    </row>
    <row r="1637" spans="1:8" hidden="1">
      <c r="A1637" s="78" t="s">
        <v>2329</v>
      </c>
      <c r="B1637" s="78" t="s">
        <v>2880</v>
      </c>
      <c r="C1637" s="75">
        <v>1854</v>
      </c>
      <c r="D1637" s="75" t="s">
        <v>795</v>
      </c>
      <c r="E1637" s="116">
        <v>0.1132</v>
      </c>
      <c r="F1637" s="166" t="s">
        <v>3020</v>
      </c>
      <c r="G1637" s="3" t="s">
        <v>3309</v>
      </c>
      <c r="H1637" t="s">
        <v>2626</v>
      </c>
    </row>
    <row r="1638" spans="1:8" hidden="1">
      <c r="A1638" s="78" t="s">
        <v>2329</v>
      </c>
      <c r="B1638" s="78" t="s">
        <v>2880</v>
      </c>
      <c r="C1638" s="75">
        <v>4332</v>
      </c>
      <c r="D1638" s="75" t="s">
        <v>800</v>
      </c>
      <c r="E1638" s="116">
        <v>0.1671</v>
      </c>
      <c r="F1638" s="166" t="s">
        <v>3020</v>
      </c>
      <c r="G1638" s="3" t="s">
        <v>3309</v>
      </c>
      <c r="H1638" t="s">
        <v>2626</v>
      </c>
    </row>
    <row r="1639" spans="1:8" hidden="1">
      <c r="A1639" s="78" t="s">
        <v>2329</v>
      </c>
      <c r="B1639" s="78" t="s">
        <v>2880</v>
      </c>
      <c r="C1639" s="75">
        <v>4318</v>
      </c>
      <c r="D1639" s="75" t="s">
        <v>799</v>
      </c>
      <c r="E1639" s="116">
        <v>0.17549999999999999</v>
      </c>
      <c r="F1639" s="166" t="s">
        <v>3020</v>
      </c>
      <c r="G1639" s="3" t="s">
        <v>3309</v>
      </c>
      <c r="H1639" t="s">
        <v>2626</v>
      </c>
    </row>
    <row r="1640" spans="1:8" hidden="1">
      <c r="A1640" s="78" t="s">
        <v>2487</v>
      </c>
      <c r="B1640" s="78" t="s">
        <v>2881</v>
      </c>
      <c r="C1640" s="75">
        <v>3801</v>
      </c>
      <c r="D1640" s="75" t="s">
        <v>2003</v>
      </c>
      <c r="E1640" s="116">
        <v>0.62719999999999998</v>
      </c>
      <c r="F1640" s="166" t="s">
        <v>2625</v>
      </c>
      <c r="G1640" s="3" t="s">
        <v>3309</v>
      </c>
      <c r="H1640" t="s">
        <v>2625</v>
      </c>
    </row>
    <row r="1641" spans="1:8" hidden="1">
      <c r="A1641" s="78" t="s">
        <v>2487</v>
      </c>
      <c r="B1641" s="78" t="s">
        <v>2881</v>
      </c>
      <c r="C1641" s="75">
        <v>1735</v>
      </c>
      <c r="D1641" s="75" t="s">
        <v>2000</v>
      </c>
      <c r="E1641" s="116">
        <v>0.64039999999999997</v>
      </c>
      <c r="F1641" s="166" t="s">
        <v>2625</v>
      </c>
      <c r="G1641" s="3" t="s">
        <v>3309</v>
      </c>
      <c r="H1641" t="s">
        <v>2625</v>
      </c>
    </row>
    <row r="1642" spans="1:8" hidden="1">
      <c r="A1642" s="78" t="s">
        <v>2487</v>
      </c>
      <c r="B1642" s="75" t="s">
        <v>2881</v>
      </c>
      <c r="C1642" s="75">
        <v>4326</v>
      </c>
      <c r="D1642" t="s">
        <v>2004</v>
      </c>
      <c r="E1642" s="116">
        <v>0.48720000000000002</v>
      </c>
      <c r="F1642" s="166" t="s">
        <v>3020</v>
      </c>
      <c r="G1642" s="3" t="s">
        <v>3309</v>
      </c>
      <c r="H1642" t="s">
        <v>2626</v>
      </c>
    </row>
    <row r="1643" spans="1:8" hidden="1">
      <c r="A1643" s="78" t="s">
        <v>2487</v>
      </c>
      <c r="B1643" s="78" t="s">
        <v>2881</v>
      </c>
      <c r="C1643" s="75">
        <v>3067</v>
      </c>
      <c r="D1643" s="75" t="s">
        <v>2002</v>
      </c>
      <c r="E1643" s="116">
        <v>0.58740000000000003</v>
      </c>
      <c r="F1643" s="166" t="s">
        <v>3020</v>
      </c>
      <c r="G1643" s="3" t="s">
        <v>3309</v>
      </c>
      <c r="H1643" t="s">
        <v>2625</v>
      </c>
    </row>
    <row r="1644" spans="1:8" hidden="1">
      <c r="A1644" s="78" t="s">
        <v>2487</v>
      </c>
      <c r="B1644" s="78" t="s">
        <v>2881</v>
      </c>
      <c r="C1644" s="75">
        <v>2527</v>
      </c>
      <c r="D1644" s="75" t="s">
        <v>2001</v>
      </c>
      <c r="E1644" s="116">
        <v>0.5917</v>
      </c>
      <c r="F1644" s="166" t="s">
        <v>2626</v>
      </c>
      <c r="G1644" s="3" t="s">
        <v>3309</v>
      </c>
      <c r="H1644" t="s">
        <v>2625</v>
      </c>
    </row>
    <row r="1645" spans="1:8" hidden="1">
      <c r="A1645" s="78" t="s">
        <v>2359</v>
      </c>
      <c r="B1645" s="78" t="s">
        <v>1328</v>
      </c>
      <c r="C1645" s="75">
        <v>3530</v>
      </c>
      <c r="D1645" s="75" t="s">
        <v>142</v>
      </c>
      <c r="E1645" s="116">
        <v>0.1923</v>
      </c>
      <c r="F1645" s="166" t="s">
        <v>3020</v>
      </c>
      <c r="G1645" s="3" t="s">
        <v>3309</v>
      </c>
      <c r="H1645" t="s">
        <v>2626</v>
      </c>
    </row>
    <row r="1646" spans="1:8" hidden="1">
      <c r="A1646" s="78" t="s">
        <v>3232</v>
      </c>
      <c r="B1646" s="78" t="s">
        <v>3275</v>
      </c>
      <c r="C1646" s="75">
        <v>5755</v>
      </c>
      <c r="D1646" s="75" t="s">
        <v>3348</v>
      </c>
      <c r="E1646" s="116">
        <v>0.5</v>
      </c>
      <c r="F1646" s="166" t="s">
        <v>3020</v>
      </c>
      <c r="G1646" s="3" t="s">
        <v>3309</v>
      </c>
      <c r="H1646" t="s">
        <v>2625</v>
      </c>
    </row>
    <row r="1647" spans="1:8" hidden="1">
      <c r="A1647" s="78" t="s">
        <v>2515</v>
      </c>
      <c r="B1647" s="78" t="s">
        <v>2882</v>
      </c>
      <c r="C1647" s="75">
        <v>3204</v>
      </c>
      <c r="D1647" s="75" t="s">
        <v>2130</v>
      </c>
      <c r="E1647" s="116">
        <v>0.61629999999999996</v>
      </c>
      <c r="F1647" s="166" t="s">
        <v>2625</v>
      </c>
      <c r="G1647" s="3" t="s">
        <v>3309</v>
      </c>
      <c r="H1647" t="s">
        <v>2625</v>
      </c>
    </row>
    <row r="1648" spans="1:8" hidden="1">
      <c r="A1648" s="78" t="s">
        <v>2293</v>
      </c>
      <c r="B1648" s="78" t="s">
        <v>2883</v>
      </c>
      <c r="C1648" s="75">
        <v>3090</v>
      </c>
      <c r="D1648" s="75" t="s">
        <v>429</v>
      </c>
      <c r="E1648" s="116">
        <v>0.75319999999999998</v>
      </c>
      <c r="F1648" s="166" t="s">
        <v>2625</v>
      </c>
      <c r="G1648" s="3" t="s">
        <v>3309</v>
      </c>
      <c r="H1648" t="s">
        <v>2625</v>
      </c>
    </row>
    <row r="1649" spans="1:8" hidden="1">
      <c r="A1649" s="78" t="s">
        <v>2293</v>
      </c>
      <c r="B1649" s="78" t="s">
        <v>2883</v>
      </c>
      <c r="C1649" s="75">
        <v>3516</v>
      </c>
      <c r="D1649" s="75" t="s">
        <v>430</v>
      </c>
      <c r="E1649" s="116">
        <v>0.79690000000000005</v>
      </c>
      <c r="F1649" s="166" t="s">
        <v>2625</v>
      </c>
      <c r="G1649" s="3" t="s">
        <v>3309</v>
      </c>
      <c r="H1649" t="s">
        <v>2625</v>
      </c>
    </row>
    <row r="1650" spans="1:8" hidden="1">
      <c r="A1650" s="78" t="s">
        <v>2293</v>
      </c>
      <c r="B1650" s="78" t="s">
        <v>2883</v>
      </c>
      <c r="C1650" s="75">
        <v>5388</v>
      </c>
      <c r="D1650" s="75" t="s">
        <v>432</v>
      </c>
      <c r="E1650" s="116">
        <v>0.77180000000000004</v>
      </c>
      <c r="F1650" s="166" t="s">
        <v>2625</v>
      </c>
      <c r="G1650" s="3" t="s">
        <v>3309</v>
      </c>
      <c r="H1650" t="s">
        <v>2625</v>
      </c>
    </row>
    <row r="1651" spans="1:8" hidden="1">
      <c r="A1651" s="78" t="s">
        <v>2293</v>
      </c>
      <c r="B1651" s="78" t="s">
        <v>2883</v>
      </c>
      <c r="C1651" s="75">
        <v>3620</v>
      </c>
      <c r="D1651" s="75" t="s">
        <v>431</v>
      </c>
      <c r="E1651" s="116">
        <v>0.78480000000000005</v>
      </c>
      <c r="F1651" s="166" t="s">
        <v>2625</v>
      </c>
      <c r="G1651" s="3" t="s">
        <v>3309</v>
      </c>
      <c r="H1651" t="s">
        <v>2625</v>
      </c>
    </row>
    <row r="1652" spans="1:8" hidden="1">
      <c r="A1652" s="78" t="s">
        <v>2427</v>
      </c>
      <c r="B1652" s="78" t="s">
        <v>2884</v>
      </c>
      <c r="C1652" s="75">
        <v>2520</v>
      </c>
      <c r="D1652" s="75" t="s">
        <v>1521</v>
      </c>
      <c r="E1652" s="116">
        <v>0.34789999999999999</v>
      </c>
      <c r="F1652" s="166" t="s">
        <v>3020</v>
      </c>
      <c r="G1652" s="3" t="s">
        <v>3309</v>
      </c>
      <c r="H1652" t="s">
        <v>2626</v>
      </c>
    </row>
    <row r="1653" spans="1:8" hidden="1">
      <c r="A1653" s="78" t="s">
        <v>2427</v>
      </c>
      <c r="B1653" s="78" t="s">
        <v>2884</v>
      </c>
      <c r="C1653" s="75">
        <v>2879</v>
      </c>
      <c r="D1653" s="75" t="s">
        <v>1522</v>
      </c>
      <c r="E1653" s="116">
        <v>0.38529999999999998</v>
      </c>
      <c r="F1653" s="166" t="s">
        <v>3020</v>
      </c>
      <c r="G1653" s="3" t="s">
        <v>3309</v>
      </c>
      <c r="H1653" t="s">
        <v>2626</v>
      </c>
    </row>
    <row r="1654" spans="1:8" hidden="1">
      <c r="A1654" s="78" t="s">
        <v>2427</v>
      </c>
      <c r="B1654" s="78" t="s">
        <v>2884</v>
      </c>
      <c r="C1654" s="75">
        <v>3011</v>
      </c>
      <c r="D1654" s="75" t="s">
        <v>1523</v>
      </c>
      <c r="E1654" s="116">
        <v>0.43540000000000001</v>
      </c>
      <c r="F1654" s="166" t="s">
        <v>3020</v>
      </c>
      <c r="G1654" s="3" t="s">
        <v>3309</v>
      </c>
      <c r="H1654" t="s">
        <v>2626</v>
      </c>
    </row>
    <row r="1655" spans="1:8" hidden="1">
      <c r="A1655" s="78" t="s">
        <v>2427</v>
      </c>
      <c r="B1655" s="78" t="s">
        <v>2884</v>
      </c>
      <c r="C1655" s="75">
        <v>1963</v>
      </c>
      <c r="D1655" s="75" t="s">
        <v>1520</v>
      </c>
      <c r="E1655" s="116">
        <v>0.36520000000000002</v>
      </c>
      <c r="F1655" s="166" t="s">
        <v>3020</v>
      </c>
      <c r="G1655" s="3" t="s">
        <v>3309</v>
      </c>
      <c r="H1655" t="s">
        <v>2626</v>
      </c>
    </row>
    <row r="1656" spans="1:8" hidden="1">
      <c r="A1656" s="78" t="s">
        <v>2427</v>
      </c>
      <c r="B1656" s="78" t="s">
        <v>2884</v>
      </c>
      <c r="C1656" s="75">
        <v>5559</v>
      </c>
      <c r="D1656" s="75" t="s">
        <v>3084</v>
      </c>
      <c r="E1656" s="116">
        <v>0.1333</v>
      </c>
      <c r="F1656" s="166" t="s">
        <v>3020</v>
      </c>
      <c r="G1656" s="3" t="s">
        <v>3309</v>
      </c>
      <c r="H1656" t="s">
        <v>2626</v>
      </c>
    </row>
    <row r="1657" spans="1:8" hidden="1">
      <c r="A1657" s="78" t="s">
        <v>2307</v>
      </c>
      <c r="B1657" s="78" t="s">
        <v>2885</v>
      </c>
      <c r="C1657" s="75">
        <v>2010</v>
      </c>
      <c r="D1657" s="75" t="s">
        <v>501</v>
      </c>
      <c r="E1657" s="116">
        <v>0.55600000000000005</v>
      </c>
      <c r="F1657" s="166" t="s">
        <v>3020</v>
      </c>
      <c r="G1657" s="3" t="s">
        <v>2625</v>
      </c>
      <c r="H1657" t="s">
        <v>2625</v>
      </c>
    </row>
    <row r="1658" spans="1:8" hidden="1">
      <c r="A1658" s="78" t="s">
        <v>2319</v>
      </c>
      <c r="B1658" s="78" t="s">
        <v>2886</v>
      </c>
      <c r="C1658" s="75">
        <v>2138</v>
      </c>
      <c r="D1658" s="75" t="s">
        <v>564</v>
      </c>
      <c r="E1658" s="116">
        <v>9.8799999999999999E-2</v>
      </c>
      <c r="F1658" s="166" t="s">
        <v>3020</v>
      </c>
      <c r="G1658" s="3" t="s">
        <v>3309</v>
      </c>
      <c r="H1658" t="s">
        <v>2626</v>
      </c>
    </row>
    <row r="1659" spans="1:8" hidden="1">
      <c r="A1659" s="78" t="s">
        <v>2319</v>
      </c>
      <c r="B1659" s="78" t="s">
        <v>2886</v>
      </c>
      <c r="C1659" s="75">
        <v>3774</v>
      </c>
      <c r="D1659" s="75" t="s">
        <v>622</v>
      </c>
      <c r="E1659" s="116">
        <v>0.48459999999999998</v>
      </c>
      <c r="F1659" s="166" t="s">
        <v>2625</v>
      </c>
      <c r="G1659" s="3" t="s">
        <v>3309</v>
      </c>
      <c r="H1659" t="s">
        <v>2625</v>
      </c>
    </row>
    <row r="1660" spans="1:8" hidden="1">
      <c r="A1660" s="78" t="s">
        <v>2319</v>
      </c>
      <c r="B1660" s="78" t="s">
        <v>2886</v>
      </c>
      <c r="C1660" s="75">
        <v>3778</v>
      </c>
      <c r="D1660" s="75" t="s">
        <v>3349</v>
      </c>
      <c r="E1660" s="116">
        <v>0.55740000000000001</v>
      </c>
      <c r="F1660" s="166" t="s">
        <v>2625</v>
      </c>
      <c r="G1660" s="3" t="s">
        <v>3309</v>
      </c>
      <c r="H1660" t="s">
        <v>2625</v>
      </c>
    </row>
    <row r="1661" spans="1:8" hidden="1">
      <c r="A1661" s="78" t="s">
        <v>2319</v>
      </c>
      <c r="B1661" s="78" t="s">
        <v>2886</v>
      </c>
      <c r="C1661" s="75">
        <v>2181</v>
      </c>
      <c r="D1661" s="75" t="s">
        <v>569</v>
      </c>
      <c r="E1661" s="116">
        <v>9.4E-2</v>
      </c>
      <c r="F1661" s="166" t="s">
        <v>3020</v>
      </c>
      <c r="G1661" s="3" t="s">
        <v>3309</v>
      </c>
      <c r="H1661" t="s">
        <v>2626</v>
      </c>
    </row>
    <row r="1662" spans="1:8" hidden="1">
      <c r="A1662" s="78" t="s">
        <v>2319</v>
      </c>
      <c r="B1662" s="78" t="s">
        <v>2886</v>
      </c>
      <c r="C1662" s="75">
        <v>2730</v>
      </c>
      <c r="D1662" s="75" t="s">
        <v>595</v>
      </c>
      <c r="E1662" s="116">
        <v>0.16200000000000001</v>
      </c>
      <c r="F1662" s="166" t="s">
        <v>3020</v>
      </c>
      <c r="G1662" s="3" t="s">
        <v>3309</v>
      </c>
      <c r="H1662" t="s">
        <v>2626</v>
      </c>
    </row>
    <row r="1663" spans="1:8" hidden="1">
      <c r="A1663" s="78" t="s">
        <v>2319</v>
      </c>
      <c r="B1663" s="78" t="s">
        <v>2886</v>
      </c>
      <c r="C1663" s="75">
        <v>3717</v>
      </c>
      <c r="D1663" s="75" t="s">
        <v>621</v>
      </c>
      <c r="E1663" s="116">
        <v>0.1242</v>
      </c>
      <c r="F1663" s="166" t="s">
        <v>3020</v>
      </c>
      <c r="G1663" s="3" t="s">
        <v>3309</v>
      </c>
      <c r="H1663" t="s">
        <v>2626</v>
      </c>
    </row>
    <row r="1664" spans="1:8" hidden="1">
      <c r="A1664" s="78" t="s">
        <v>2319</v>
      </c>
      <c r="B1664" s="78" t="s">
        <v>2886</v>
      </c>
      <c r="C1664" s="75">
        <v>2307</v>
      </c>
      <c r="D1664" s="75" t="s">
        <v>581</v>
      </c>
      <c r="E1664" s="116">
        <v>0.62329999999999997</v>
      </c>
      <c r="F1664" s="166" t="s">
        <v>2625</v>
      </c>
      <c r="G1664" s="3" t="s">
        <v>3309</v>
      </c>
      <c r="H1664" t="s">
        <v>2625</v>
      </c>
    </row>
    <row r="1665" spans="1:8" hidden="1">
      <c r="A1665" s="78" t="s">
        <v>2319</v>
      </c>
      <c r="B1665" s="78" t="s">
        <v>2886</v>
      </c>
      <c r="C1665" s="75">
        <v>2220</v>
      </c>
      <c r="D1665" s="75" t="s">
        <v>575</v>
      </c>
      <c r="E1665" s="116">
        <v>9.3600000000000003E-2</v>
      </c>
      <c r="F1665" s="166" t="s">
        <v>3020</v>
      </c>
      <c r="G1665" s="3" t="s">
        <v>3309</v>
      </c>
      <c r="H1665" t="s">
        <v>2626</v>
      </c>
    </row>
    <row r="1666" spans="1:8" hidden="1">
      <c r="A1666" s="78" t="s">
        <v>2319</v>
      </c>
      <c r="B1666" s="78" t="s">
        <v>2886</v>
      </c>
      <c r="C1666" s="75">
        <v>2070</v>
      </c>
      <c r="D1666" s="75" t="s">
        <v>556</v>
      </c>
      <c r="E1666" s="116">
        <v>0.4289</v>
      </c>
      <c r="F1666" s="166" t="s">
        <v>3020</v>
      </c>
      <c r="G1666" s="3" t="s">
        <v>2625</v>
      </c>
      <c r="H1666" t="s">
        <v>2625</v>
      </c>
    </row>
    <row r="1667" spans="1:8" hidden="1">
      <c r="A1667" s="78" t="s">
        <v>2319</v>
      </c>
      <c r="B1667" s="78" t="s">
        <v>2886</v>
      </c>
      <c r="C1667" s="75">
        <v>5406</v>
      </c>
      <c r="D1667" s="75" t="s">
        <v>641</v>
      </c>
      <c r="E1667" s="116">
        <v>0.47220000000000001</v>
      </c>
      <c r="F1667" s="166" t="s">
        <v>2626</v>
      </c>
      <c r="G1667" s="3" t="s">
        <v>3309</v>
      </c>
      <c r="H1667" t="s">
        <v>2626</v>
      </c>
    </row>
    <row r="1668" spans="1:8" hidden="1">
      <c r="A1668" s="78" t="s">
        <v>2319</v>
      </c>
      <c r="B1668" s="78" t="s">
        <v>2886</v>
      </c>
      <c r="C1668" s="75">
        <v>2209</v>
      </c>
      <c r="D1668" s="75" t="s">
        <v>574</v>
      </c>
      <c r="E1668" s="116">
        <v>0.47</v>
      </c>
      <c r="F1668" s="166" t="s">
        <v>2625</v>
      </c>
      <c r="G1668" s="3" t="s">
        <v>3309</v>
      </c>
      <c r="H1668" t="s">
        <v>2625</v>
      </c>
    </row>
    <row r="1669" spans="1:8" hidden="1">
      <c r="A1669" s="78" t="s">
        <v>2319</v>
      </c>
      <c r="B1669" s="78" t="s">
        <v>2886</v>
      </c>
      <c r="C1669" s="75">
        <v>2372</v>
      </c>
      <c r="D1669" s="75" t="s">
        <v>586</v>
      </c>
      <c r="E1669" s="116">
        <v>3.5299999999999998E-2</v>
      </c>
      <c r="F1669" s="166" t="s">
        <v>3020</v>
      </c>
      <c r="G1669" s="3" t="s">
        <v>3309</v>
      </c>
      <c r="H1669" t="s">
        <v>2626</v>
      </c>
    </row>
    <row r="1670" spans="1:8" hidden="1">
      <c r="A1670" s="78" t="s">
        <v>2319</v>
      </c>
      <c r="B1670" s="78" t="s">
        <v>2886</v>
      </c>
      <c r="C1670" s="75">
        <v>1751</v>
      </c>
      <c r="D1670" s="75" t="s">
        <v>550</v>
      </c>
      <c r="E1670" s="116">
        <v>0.35110000000000002</v>
      </c>
      <c r="F1670" s="166" t="s">
        <v>3020</v>
      </c>
      <c r="G1670" s="3" t="s">
        <v>3309</v>
      </c>
      <c r="H1670" t="s">
        <v>2626</v>
      </c>
    </row>
    <row r="1671" spans="1:8" hidden="1">
      <c r="A1671" s="78" t="s">
        <v>2319</v>
      </c>
      <c r="B1671" s="78" t="s">
        <v>2886</v>
      </c>
      <c r="C1671" s="75">
        <v>5292</v>
      </c>
      <c r="D1671" s="75" t="s">
        <v>638</v>
      </c>
      <c r="E1671" s="116">
        <v>5.0500000000000003E-2</v>
      </c>
      <c r="F1671" s="166" t="s">
        <v>3020</v>
      </c>
      <c r="G1671" s="3" t="s">
        <v>3309</v>
      </c>
      <c r="H1671" t="s">
        <v>2626</v>
      </c>
    </row>
    <row r="1672" spans="1:8" hidden="1">
      <c r="A1672" s="78" t="s">
        <v>2319</v>
      </c>
      <c r="B1672" s="78" t="s">
        <v>2886</v>
      </c>
      <c r="C1672" s="75">
        <v>2838</v>
      </c>
      <c r="D1672" s="75" t="s">
        <v>597</v>
      </c>
      <c r="E1672" s="116">
        <v>4.4299999999999999E-2</v>
      </c>
      <c r="F1672" s="166" t="s">
        <v>3020</v>
      </c>
      <c r="G1672" s="3" t="s">
        <v>3309</v>
      </c>
      <c r="H1672" t="s">
        <v>2626</v>
      </c>
    </row>
    <row r="1673" spans="1:8" hidden="1">
      <c r="A1673" s="78" t="s">
        <v>2319</v>
      </c>
      <c r="B1673" s="78" t="s">
        <v>2886</v>
      </c>
      <c r="C1673" s="75">
        <v>5487</v>
      </c>
      <c r="D1673" s="75" t="s">
        <v>2607</v>
      </c>
      <c r="E1673" s="116">
        <v>0.18429999999999999</v>
      </c>
      <c r="F1673" s="166" t="s">
        <v>3020</v>
      </c>
      <c r="G1673" s="3" t="s">
        <v>3309</v>
      </c>
      <c r="H1673" t="s">
        <v>2626</v>
      </c>
    </row>
    <row r="1674" spans="1:8" hidden="1">
      <c r="A1674" s="78" t="s">
        <v>2319</v>
      </c>
      <c r="B1674" s="78" t="s">
        <v>2886</v>
      </c>
      <c r="C1674" s="75">
        <v>3096</v>
      </c>
      <c r="D1674" s="75" t="s">
        <v>605</v>
      </c>
      <c r="E1674" s="116">
        <v>0.52380000000000004</v>
      </c>
      <c r="F1674" s="166" t="s">
        <v>2625</v>
      </c>
      <c r="G1674" s="3" t="s">
        <v>3309</v>
      </c>
      <c r="H1674" t="s">
        <v>2625</v>
      </c>
    </row>
    <row r="1675" spans="1:8" hidden="1">
      <c r="A1675" s="78" t="s">
        <v>2319</v>
      </c>
      <c r="B1675" s="78" t="s">
        <v>2886</v>
      </c>
      <c r="C1675" s="75">
        <v>2392</v>
      </c>
      <c r="D1675" s="75" t="s">
        <v>587</v>
      </c>
      <c r="E1675" s="116">
        <v>0.46539999999999998</v>
      </c>
      <c r="F1675" s="166" t="s">
        <v>2625</v>
      </c>
      <c r="G1675" s="3" t="s">
        <v>3309</v>
      </c>
      <c r="H1675" t="s">
        <v>2625</v>
      </c>
    </row>
    <row r="1676" spans="1:8" hidden="1">
      <c r="A1676" s="78" t="s">
        <v>2319</v>
      </c>
      <c r="B1676" s="78" t="s">
        <v>2886</v>
      </c>
      <c r="C1676" s="75">
        <v>2199</v>
      </c>
      <c r="D1676" s="75" t="s">
        <v>572</v>
      </c>
      <c r="E1676" s="116">
        <v>0.501</v>
      </c>
      <c r="F1676" s="166" t="s">
        <v>2625</v>
      </c>
      <c r="G1676" s="3" t="s">
        <v>3309</v>
      </c>
      <c r="H1676" t="s">
        <v>2625</v>
      </c>
    </row>
    <row r="1677" spans="1:8" hidden="1">
      <c r="A1677" s="78" t="s">
        <v>2319</v>
      </c>
      <c r="B1677" s="78" t="s">
        <v>2886</v>
      </c>
      <c r="C1677" s="75">
        <v>2450</v>
      </c>
      <c r="D1677" s="75" t="s">
        <v>590</v>
      </c>
      <c r="E1677" s="116">
        <v>0.14779999999999999</v>
      </c>
      <c r="F1677" s="166" t="s">
        <v>3020</v>
      </c>
      <c r="G1677" s="3" t="s">
        <v>3309</v>
      </c>
      <c r="H1677" t="s">
        <v>2626</v>
      </c>
    </row>
    <row r="1678" spans="1:8" hidden="1">
      <c r="A1678" s="78" t="s">
        <v>2319</v>
      </c>
      <c r="B1678" s="78" t="s">
        <v>2886</v>
      </c>
      <c r="C1678" s="75">
        <v>2839</v>
      </c>
      <c r="D1678" s="75" t="s">
        <v>598</v>
      </c>
      <c r="E1678" s="116">
        <v>0.51319999999999999</v>
      </c>
      <c r="F1678" s="166" t="s">
        <v>2625</v>
      </c>
      <c r="G1678" s="3" t="s">
        <v>3309</v>
      </c>
      <c r="H1678" t="s">
        <v>2625</v>
      </c>
    </row>
    <row r="1679" spans="1:8" hidden="1">
      <c r="A1679" s="78" t="s">
        <v>2319</v>
      </c>
      <c r="B1679" s="78" t="s">
        <v>2886</v>
      </c>
      <c r="C1679" s="75">
        <v>3803</v>
      </c>
      <c r="D1679" s="75" t="s">
        <v>624</v>
      </c>
      <c r="E1679" s="116">
        <v>0.40350000000000003</v>
      </c>
      <c r="F1679" s="166" t="s">
        <v>2625</v>
      </c>
      <c r="G1679" s="3" t="s">
        <v>3309</v>
      </c>
      <c r="H1679" t="s">
        <v>2625</v>
      </c>
    </row>
    <row r="1680" spans="1:8" hidden="1">
      <c r="A1680" s="78" t="s">
        <v>2319</v>
      </c>
      <c r="B1680" s="78" t="s">
        <v>2886</v>
      </c>
      <c r="C1680" s="75">
        <v>5488</v>
      </c>
      <c r="D1680" s="75" t="s">
        <v>2608</v>
      </c>
      <c r="E1680" s="116">
        <v>3.2000000000000001E-2</v>
      </c>
      <c r="F1680" s="166" t="s">
        <v>3020</v>
      </c>
      <c r="G1680" s="3" t="s">
        <v>3309</v>
      </c>
      <c r="H1680" t="s">
        <v>2626</v>
      </c>
    </row>
    <row r="1681" spans="1:8" hidden="1">
      <c r="A1681" s="78" t="s">
        <v>2319</v>
      </c>
      <c r="B1681" s="78" t="s">
        <v>2886</v>
      </c>
      <c r="C1681" s="75">
        <v>2321</v>
      </c>
      <c r="D1681" s="75" t="s">
        <v>582</v>
      </c>
      <c r="E1681" s="116">
        <v>0.59260000000000002</v>
      </c>
      <c r="F1681" s="166" t="s">
        <v>2625</v>
      </c>
      <c r="G1681" s="3" t="s">
        <v>3309</v>
      </c>
      <c r="H1681" t="s">
        <v>2625</v>
      </c>
    </row>
    <row r="1682" spans="1:8" hidden="1">
      <c r="A1682" t="s">
        <v>2319</v>
      </c>
      <c r="B1682" t="s">
        <v>2886</v>
      </c>
      <c r="C1682" s="75">
        <v>2729</v>
      </c>
      <c r="D1682" t="s">
        <v>594</v>
      </c>
      <c r="E1682" s="116">
        <v>0.13550000000000001</v>
      </c>
      <c r="F1682" s="166" t="s">
        <v>3020</v>
      </c>
      <c r="G1682" s="3" t="s">
        <v>3309</v>
      </c>
      <c r="H1682" t="s">
        <v>2626</v>
      </c>
    </row>
    <row r="1683" spans="1:8" hidden="1">
      <c r="A1683" t="s">
        <v>2319</v>
      </c>
      <c r="B1683" t="s">
        <v>2886</v>
      </c>
      <c r="C1683" s="75">
        <v>2118</v>
      </c>
      <c r="D1683" t="s">
        <v>561</v>
      </c>
      <c r="E1683" s="116">
        <v>0.58909999999999996</v>
      </c>
      <c r="F1683" s="166" t="s">
        <v>2625</v>
      </c>
      <c r="G1683" s="3" t="s">
        <v>3309</v>
      </c>
      <c r="H1683" t="s">
        <v>2625</v>
      </c>
    </row>
    <row r="1684" spans="1:8" hidden="1">
      <c r="A1684" s="78" t="s">
        <v>2319</v>
      </c>
      <c r="B1684" s="78" t="s">
        <v>2886</v>
      </c>
      <c r="C1684" s="75">
        <v>3518</v>
      </c>
      <c r="D1684" s="75" t="s">
        <v>617</v>
      </c>
      <c r="E1684" s="116">
        <v>0.15690000000000001</v>
      </c>
      <c r="F1684" s="166" t="s">
        <v>3020</v>
      </c>
      <c r="G1684" s="3" t="s">
        <v>3309</v>
      </c>
      <c r="H1684" t="s">
        <v>2626</v>
      </c>
    </row>
    <row r="1685" spans="1:8" hidden="1">
      <c r="A1685" s="78" t="s">
        <v>2319</v>
      </c>
      <c r="B1685" s="78" t="s">
        <v>2886</v>
      </c>
      <c r="C1685" s="75">
        <v>2182</v>
      </c>
      <c r="D1685" s="75" t="s">
        <v>570</v>
      </c>
      <c r="E1685" s="116">
        <v>0.54490000000000005</v>
      </c>
      <c r="F1685" s="166" t="s">
        <v>2625</v>
      </c>
      <c r="G1685" s="3" t="s">
        <v>3309</v>
      </c>
      <c r="H1685" t="s">
        <v>2625</v>
      </c>
    </row>
    <row r="1686" spans="1:8" hidden="1">
      <c r="A1686" s="78" t="s">
        <v>2319</v>
      </c>
      <c r="B1686" s="78" t="s">
        <v>2886</v>
      </c>
      <c r="C1686" s="75">
        <v>2090</v>
      </c>
      <c r="D1686" s="75" t="s">
        <v>559</v>
      </c>
      <c r="E1686" s="116">
        <v>6.8199999999999997E-2</v>
      </c>
      <c r="F1686" s="166" t="s">
        <v>3020</v>
      </c>
      <c r="G1686" s="3" t="s">
        <v>3309</v>
      </c>
      <c r="H1686" t="s">
        <v>2626</v>
      </c>
    </row>
    <row r="1687" spans="1:8" hidden="1">
      <c r="A1687" s="78" t="s">
        <v>2319</v>
      </c>
      <c r="B1687" s="78" t="s">
        <v>2886</v>
      </c>
      <c r="C1687" s="75">
        <v>2306</v>
      </c>
      <c r="D1687" s="75" t="s">
        <v>580</v>
      </c>
      <c r="E1687" s="116">
        <v>0.33350000000000002</v>
      </c>
      <c r="F1687" s="166" t="s">
        <v>2626</v>
      </c>
      <c r="G1687" s="3" t="s">
        <v>3309</v>
      </c>
      <c r="H1687" t="s">
        <v>2626</v>
      </c>
    </row>
    <row r="1688" spans="1:8" hidden="1">
      <c r="A1688" s="78" t="s">
        <v>2319</v>
      </c>
      <c r="B1688" s="78" t="s">
        <v>2886</v>
      </c>
      <c r="C1688" s="75">
        <v>2139</v>
      </c>
      <c r="D1688" s="75" t="s">
        <v>565</v>
      </c>
      <c r="E1688" s="116">
        <v>0.11269999999999999</v>
      </c>
      <c r="F1688" s="166" t="s">
        <v>3020</v>
      </c>
      <c r="G1688" s="3" t="s">
        <v>3309</v>
      </c>
      <c r="H1688" t="s">
        <v>2626</v>
      </c>
    </row>
    <row r="1689" spans="1:8" hidden="1">
      <c r="A1689" s="78" t="s">
        <v>2319</v>
      </c>
      <c r="B1689" s="78" t="s">
        <v>2886</v>
      </c>
      <c r="C1689" s="75">
        <v>3429</v>
      </c>
      <c r="D1689" s="75" t="s">
        <v>613</v>
      </c>
      <c r="E1689" s="116">
        <v>6.6000000000000003E-2</v>
      </c>
      <c r="F1689" s="166" t="s">
        <v>3020</v>
      </c>
      <c r="G1689" s="3" t="s">
        <v>3309</v>
      </c>
      <c r="H1689" t="s">
        <v>2626</v>
      </c>
    </row>
    <row r="1690" spans="1:8" hidden="1">
      <c r="A1690" s="78" t="s">
        <v>2319</v>
      </c>
      <c r="B1690" s="78" t="s">
        <v>2886</v>
      </c>
      <c r="C1690" s="75">
        <v>3378</v>
      </c>
      <c r="D1690" s="75" t="s">
        <v>611</v>
      </c>
      <c r="E1690" s="116">
        <v>0.41160000000000002</v>
      </c>
      <c r="F1690" s="166" t="s">
        <v>2625</v>
      </c>
      <c r="G1690" s="3" t="s">
        <v>3309</v>
      </c>
      <c r="H1690" t="s">
        <v>2625</v>
      </c>
    </row>
    <row r="1691" spans="1:8" hidden="1">
      <c r="A1691" s="78" t="s">
        <v>2319</v>
      </c>
      <c r="B1691" s="78" t="s">
        <v>2886</v>
      </c>
      <c r="C1691" s="75">
        <v>2061</v>
      </c>
      <c r="D1691" s="75" t="s">
        <v>553</v>
      </c>
      <c r="E1691" s="116">
        <v>0.16830000000000001</v>
      </c>
      <c r="F1691" s="166" t="s">
        <v>3020</v>
      </c>
      <c r="G1691" s="3" t="s">
        <v>3309</v>
      </c>
      <c r="H1691" t="s">
        <v>2626</v>
      </c>
    </row>
    <row r="1692" spans="1:8" hidden="1">
      <c r="A1692" s="78" t="s">
        <v>2319</v>
      </c>
      <c r="B1692" s="78" t="s">
        <v>2886</v>
      </c>
      <c r="C1692" s="75">
        <v>2123</v>
      </c>
      <c r="D1692" s="75" t="s">
        <v>563</v>
      </c>
      <c r="E1692" s="116">
        <v>6.88E-2</v>
      </c>
      <c r="F1692" s="166" t="s">
        <v>3020</v>
      </c>
      <c r="G1692" s="3" t="s">
        <v>3309</v>
      </c>
      <c r="H1692" t="s">
        <v>2626</v>
      </c>
    </row>
    <row r="1693" spans="1:8" hidden="1">
      <c r="A1693" s="78" t="s">
        <v>2319</v>
      </c>
      <c r="B1693" s="78" t="s">
        <v>2886</v>
      </c>
      <c r="C1693" s="75">
        <v>2371</v>
      </c>
      <c r="D1693" s="75" t="s">
        <v>585</v>
      </c>
      <c r="E1693" s="116">
        <v>9.0399999999999994E-2</v>
      </c>
      <c r="F1693" s="166" t="s">
        <v>3020</v>
      </c>
      <c r="G1693" s="3" t="s">
        <v>3309</v>
      </c>
      <c r="H1693" t="s">
        <v>2626</v>
      </c>
    </row>
    <row r="1694" spans="1:8" hidden="1">
      <c r="A1694" s="78" t="s">
        <v>2319</v>
      </c>
      <c r="B1694" s="78" t="s">
        <v>2886</v>
      </c>
      <c r="C1694" s="75">
        <v>4248</v>
      </c>
      <c r="D1694" s="75" t="s">
        <v>631</v>
      </c>
      <c r="E1694" s="116">
        <v>0.245</v>
      </c>
      <c r="F1694" s="166" t="s">
        <v>3020</v>
      </c>
      <c r="G1694" s="3" t="s">
        <v>3309</v>
      </c>
      <c r="H1694" t="s">
        <v>2626</v>
      </c>
    </row>
    <row r="1695" spans="1:8" hidden="1">
      <c r="A1695" s="78" t="s">
        <v>2319</v>
      </c>
      <c r="B1695" s="78" t="s">
        <v>2886</v>
      </c>
      <c r="C1695" s="75">
        <v>5175</v>
      </c>
      <c r="D1695" s="75" t="s">
        <v>633</v>
      </c>
      <c r="E1695" s="116">
        <v>0.1772</v>
      </c>
      <c r="F1695" s="166" t="s">
        <v>3020</v>
      </c>
      <c r="G1695" s="3" t="s">
        <v>3309</v>
      </c>
      <c r="H1695" t="s">
        <v>2626</v>
      </c>
    </row>
    <row r="1696" spans="1:8" hidden="1">
      <c r="A1696" s="78" t="s">
        <v>2319</v>
      </c>
      <c r="B1696" s="78" t="s">
        <v>2886</v>
      </c>
      <c r="C1696" s="75">
        <v>2269</v>
      </c>
      <c r="D1696" s="75" t="s">
        <v>578</v>
      </c>
      <c r="E1696" s="116">
        <v>0.47210000000000002</v>
      </c>
      <c r="F1696" s="166" t="s">
        <v>2625</v>
      </c>
      <c r="G1696" s="3" t="s">
        <v>3309</v>
      </c>
      <c r="H1696" t="s">
        <v>2625</v>
      </c>
    </row>
    <row r="1697" spans="1:8" hidden="1">
      <c r="A1697" s="78" t="s">
        <v>2319</v>
      </c>
      <c r="B1697" s="78" t="s">
        <v>2886</v>
      </c>
      <c r="C1697" s="75">
        <v>3276</v>
      </c>
      <c r="D1697" s="75" t="s">
        <v>608</v>
      </c>
      <c r="E1697" s="116">
        <v>0.26829999999999998</v>
      </c>
      <c r="F1697" s="166" t="s">
        <v>3020</v>
      </c>
      <c r="G1697" s="3" t="s">
        <v>3309</v>
      </c>
      <c r="H1697" t="s">
        <v>2626</v>
      </c>
    </row>
    <row r="1698" spans="1:8" hidden="1">
      <c r="A1698" s="78" t="s">
        <v>2319</v>
      </c>
      <c r="B1698" s="78" t="s">
        <v>2886</v>
      </c>
      <c r="C1698" s="75">
        <v>5405</v>
      </c>
      <c r="D1698" s="75" t="s">
        <v>640</v>
      </c>
      <c r="E1698" s="116">
        <v>0.40710000000000002</v>
      </c>
      <c r="F1698" s="166" t="s">
        <v>2625</v>
      </c>
      <c r="G1698" s="3" t="s">
        <v>3309</v>
      </c>
      <c r="H1698" t="s">
        <v>2625</v>
      </c>
    </row>
    <row r="1699" spans="1:8" hidden="1">
      <c r="A1699" s="78" t="s">
        <v>2319</v>
      </c>
      <c r="B1699" s="78" t="s">
        <v>2886</v>
      </c>
      <c r="C1699" s="75">
        <v>1635</v>
      </c>
      <c r="D1699" s="75" t="s">
        <v>549</v>
      </c>
      <c r="E1699" s="116">
        <v>0.61950000000000005</v>
      </c>
      <c r="F1699" s="166" t="s">
        <v>2625</v>
      </c>
      <c r="G1699" s="3" t="s">
        <v>3309</v>
      </c>
      <c r="H1699" t="s">
        <v>2625</v>
      </c>
    </row>
    <row r="1700" spans="1:8" hidden="1">
      <c r="A1700" s="78" t="s">
        <v>2319</v>
      </c>
      <c r="B1700" s="78" t="s">
        <v>2886</v>
      </c>
      <c r="C1700" s="75">
        <v>3027</v>
      </c>
      <c r="D1700" s="75" t="s">
        <v>3350</v>
      </c>
      <c r="E1700" s="116">
        <v>0.48880000000000001</v>
      </c>
      <c r="F1700" s="166" t="s">
        <v>2625</v>
      </c>
      <c r="G1700" s="3" t="s">
        <v>3309</v>
      </c>
      <c r="H1700" t="s">
        <v>2625</v>
      </c>
    </row>
    <row r="1701" spans="1:8" hidden="1">
      <c r="A1701" s="78" t="s">
        <v>2319</v>
      </c>
      <c r="B1701" s="78" t="s">
        <v>2886</v>
      </c>
      <c r="C1701" s="75">
        <v>5351</v>
      </c>
      <c r="D1701" s="75" t="s">
        <v>639</v>
      </c>
      <c r="E1701" s="116">
        <v>0.30399999999999999</v>
      </c>
      <c r="F1701" s="166" t="s">
        <v>3020</v>
      </c>
      <c r="G1701" s="3" t="s">
        <v>3309</v>
      </c>
      <c r="H1701" t="s">
        <v>2626</v>
      </c>
    </row>
    <row r="1702" spans="1:8" hidden="1">
      <c r="A1702" s="78" t="s">
        <v>2319</v>
      </c>
      <c r="B1702" s="78" t="s">
        <v>2886</v>
      </c>
      <c r="C1702" s="75">
        <v>2063</v>
      </c>
      <c r="D1702" s="75" t="s">
        <v>554</v>
      </c>
      <c r="E1702" s="116">
        <v>0.17480000000000001</v>
      </c>
      <c r="F1702" s="166" t="s">
        <v>3020</v>
      </c>
      <c r="G1702" s="3" t="s">
        <v>3309</v>
      </c>
      <c r="H1702" t="s">
        <v>2626</v>
      </c>
    </row>
    <row r="1703" spans="1:8" hidden="1">
      <c r="A1703" s="78" t="s">
        <v>2319</v>
      </c>
      <c r="B1703" s="78" t="s">
        <v>2886</v>
      </c>
      <c r="C1703" s="75">
        <v>2143</v>
      </c>
      <c r="D1703" s="75" t="s">
        <v>568</v>
      </c>
      <c r="E1703" s="116">
        <v>0.4803</v>
      </c>
      <c r="F1703" s="166" t="s">
        <v>2625</v>
      </c>
      <c r="G1703" s="3" t="s">
        <v>3309</v>
      </c>
      <c r="H1703" t="s">
        <v>2625</v>
      </c>
    </row>
    <row r="1704" spans="1:8" hidden="1">
      <c r="A1704" s="78" t="s">
        <v>2319</v>
      </c>
      <c r="B1704" s="78" t="s">
        <v>2886</v>
      </c>
      <c r="C1704" s="75">
        <v>2975</v>
      </c>
      <c r="D1704" s="75" t="s">
        <v>599</v>
      </c>
      <c r="E1704" s="116">
        <v>0.33429999999999999</v>
      </c>
      <c r="F1704" s="166" t="s">
        <v>3020</v>
      </c>
      <c r="G1704" s="3" t="s">
        <v>3309</v>
      </c>
      <c r="H1704" t="s">
        <v>2626</v>
      </c>
    </row>
    <row r="1705" spans="1:8" hidden="1">
      <c r="A1705" s="78" t="s">
        <v>2319</v>
      </c>
      <c r="B1705" s="78" t="s">
        <v>2886</v>
      </c>
      <c r="C1705" s="75">
        <v>2081</v>
      </c>
      <c r="D1705" s="75" t="s">
        <v>557</v>
      </c>
      <c r="E1705" s="116">
        <v>6.6000000000000003E-2</v>
      </c>
      <c r="F1705" s="166" t="s">
        <v>3020</v>
      </c>
      <c r="G1705" s="3" t="s">
        <v>3309</v>
      </c>
      <c r="H1705" t="s">
        <v>2626</v>
      </c>
    </row>
    <row r="1706" spans="1:8" hidden="1">
      <c r="A1706" s="78" t="s">
        <v>2319</v>
      </c>
      <c r="B1706" s="78" t="s">
        <v>2886</v>
      </c>
      <c r="C1706" s="75">
        <v>3478</v>
      </c>
      <c r="D1706" s="75" t="s">
        <v>614</v>
      </c>
      <c r="E1706" s="116">
        <v>0.34899999999999998</v>
      </c>
      <c r="F1706" s="166" t="s">
        <v>2626</v>
      </c>
      <c r="G1706" s="3" t="s">
        <v>3309</v>
      </c>
      <c r="H1706" t="s">
        <v>2626</v>
      </c>
    </row>
    <row r="1707" spans="1:8" hidden="1">
      <c r="A1707" s="78" t="s">
        <v>2319</v>
      </c>
      <c r="B1707" s="78" t="s">
        <v>2886</v>
      </c>
      <c r="C1707" s="75">
        <v>2733</v>
      </c>
      <c r="D1707" s="75" t="s">
        <v>596</v>
      </c>
      <c r="E1707" s="116">
        <v>0.12280000000000001</v>
      </c>
      <c r="F1707" s="166" t="s">
        <v>3020</v>
      </c>
      <c r="G1707" s="3" t="s">
        <v>3309</v>
      </c>
      <c r="H1707" t="s">
        <v>2626</v>
      </c>
    </row>
    <row r="1708" spans="1:8" hidden="1">
      <c r="A1708" s="78" t="s">
        <v>2319</v>
      </c>
      <c r="B1708" s="78" t="s">
        <v>2886</v>
      </c>
      <c r="C1708" s="75">
        <v>2437</v>
      </c>
      <c r="D1708" s="75" t="s">
        <v>589</v>
      </c>
      <c r="E1708" s="116">
        <v>0.26740000000000003</v>
      </c>
      <c r="F1708" s="166" t="s">
        <v>3020</v>
      </c>
      <c r="G1708" s="3" t="s">
        <v>3309</v>
      </c>
      <c r="H1708" t="s">
        <v>2626</v>
      </c>
    </row>
    <row r="1709" spans="1:8" hidden="1">
      <c r="A1709" s="78" t="s">
        <v>2319</v>
      </c>
      <c r="B1709" s="78" t="s">
        <v>2886</v>
      </c>
      <c r="C1709" s="75">
        <v>2183</v>
      </c>
      <c r="D1709" s="75" t="s">
        <v>571</v>
      </c>
      <c r="E1709" s="116">
        <v>5.4300000000000001E-2</v>
      </c>
      <c r="F1709" s="166" t="s">
        <v>3020</v>
      </c>
      <c r="G1709" s="3" t="s">
        <v>3309</v>
      </c>
      <c r="H1709" t="s">
        <v>2626</v>
      </c>
    </row>
    <row r="1710" spans="1:8" hidden="1">
      <c r="A1710" s="78" t="s">
        <v>2319</v>
      </c>
      <c r="B1710" s="78" t="s">
        <v>2886</v>
      </c>
      <c r="C1710" s="75">
        <v>2121</v>
      </c>
      <c r="D1710" s="75" t="s">
        <v>562</v>
      </c>
      <c r="E1710" s="116">
        <v>0.39600000000000002</v>
      </c>
      <c r="F1710" s="166" t="s">
        <v>2626</v>
      </c>
      <c r="G1710" s="3" t="s">
        <v>3309</v>
      </c>
      <c r="H1710" t="s">
        <v>2626</v>
      </c>
    </row>
    <row r="1711" spans="1:8" hidden="1">
      <c r="A1711" s="78" t="s">
        <v>2319</v>
      </c>
      <c r="B1711" s="78" t="s">
        <v>2886</v>
      </c>
      <c r="C1711" s="75">
        <v>3874</v>
      </c>
      <c r="D1711" s="75" t="s">
        <v>626</v>
      </c>
      <c r="E1711" s="116">
        <v>0.3896</v>
      </c>
      <c r="F1711" s="166" t="s">
        <v>2625</v>
      </c>
      <c r="G1711" s="3" t="s">
        <v>3309</v>
      </c>
      <c r="H1711" t="s">
        <v>2625</v>
      </c>
    </row>
    <row r="1712" spans="1:8" hidden="1">
      <c r="A1712" s="78" t="s">
        <v>2319</v>
      </c>
      <c r="B1712" s="78" t="s">
        <v>2886</v>
      </c>
      <c r="C1712" s="75">
        <v>5566</v>
      </c>
      <c r="D1712" s="75" t="s">
        <v>140</v>
      </c>
      <c r="E1712" s="116">
        <v>8.8999999999999996E-2</v>
      </c>
      <c r="F1712" s="166" t="s">
        <v>3020</v>
      </c>
      <c r="G1712" s="3" t="s">
        <v>3309</v>
      </c>
      <c r="H1712" t="s">
        <v>2626</v>
      </c>
    </row>
    <row r="1713" spans="1:8" hidden="1">
      <c r="A1713" s="78" t="s">
        <v>2319</v>
      </c>
      <c r="B1713" s="78" t="s">
        <v>2886</v>
      </c>
      <c r="C1713" s="75">
        <v>5276</v>
      </c>
      <c r="D1713" s="75" t="s">
        <v>637</v>
      </c>
      <c r="E1713" s="116">
        <v>0.29649999999999999</v>
      </c>
      <c r="F1713" s="166" t="s">
        <v>3020</v>
      </c>
      <c r="G1713" s="3" t="s">
        <v>3309</v>
      </c>
      <c r="H1713" t="s">
        <v>2626</v>
      </c>
    </row>
    <row r="1714" spans="1:8" hidden="1">
      <c r="A1714" s="78" t="s">
        <v>2319</v>
      </c>
      <c r="B1714" s="78" t="s">
        <v>2886</v>
      </c>
      <c r="C1714" s="75">
        <v>3714</v>
      </c>
      <c r="D1714" s="75" t="s">
        <v>620</v>
      </c>
      <c r="E1714" s="116">
        <v>0.5141</v>
      </c>
      <c r="F1714" s="166" t="s">
        <v>2625</v>
      </c>
      <c r="G1714" s="3" t="s">
        <v>3309</v>
      </c>
      <c r="H1714" t="s">
        <v>2625</v>
      </c>
    </row>
    <row r="1715" spans="1:8" hidden="1">
      <c r="A1715" s="78" t="s">
        <v>2319</v>
      </c>
      <c r="B1715" s="78" t="s">
        <v>2886</v>
      </c>
      <c r="C1715" s="75">
        <v>2462</v>
      </c>
      <c r="D1715" s="75" t="s">
        <v>591</v>
      </c>
      <c r="E1715" s="116">
        <v>7.8899999999999998E-2</v>
      </c>
      <c r="F1715" s="166" t="s">
        <v>3020</v>
      </c>
      <c r="G1715" s="3" t="s">
        <v>3309</v>
      </c>
      <c r="H1715" t="s">
        <v>2626</v>
      </c>
    </row>
    <row r="1716" spans="1:8" hidden="1">
      <c r="A1716" s="78" t="s">
        <v>2319</v>
      </c>
      <c r="B1716" s="78" t="s">
        <v>2886</v>
      </c>
      <c r="C1716" s="75">
        <v>2435</v>
      </c>
      <c r="D1716" s="75" t="s">
        <v>588</v>
      </c>
      <c r="E1716" s="116">
        <v>0.1532</v>
      </c>
      <c r="F1716" s="166" t="s">
        <v>3020</v>
      </c>
      <c r="G1716" s="3" t="s">
        <v>3309</v>
      </c>
      <c r="H1716" t="s">
        <v>2626</v>
      </c>
    </row>
    <row r="1717" spans="1:8" hidden="1">
      <c r="A1717" s="78" t="s">
        <v>2319</v>
      </c>
      <c r="B1717" s="78" t="s">
        <v>2886</v>
      </c>
      <c r="C1717" s="75">
        <v>2069</v>
      </c>
      <c r="D1717" s="75" t="s">
        <v>555</v>
      </c>
      <c r="E1717" s="116">
        <v>0.37330000000000002</v>
      </c>
      <c r="F1717" s="166" t="s">
        <v>2626</v>
      </c>
      <c r="G1717" s="3" t="s">
        <v>3309</v>
      </c>
      <c r="H1717" t="s">
        <v>2626</v>
      </c>
    </row>
    <row r="1718" spans="1:8" hidden="1">
      <c r="A1718" s="78" t="s">
        <v>2319</v>
      </c>
      <c r="B1718" s="78" t="s">
        <v>2886</v>
      </c>
      <c r="C1718" s="75">
        <v>5565</v>
      </c>
      <c r="D1718" s="75" t="s">
        <v>3085</v>
      </c>
      <c r="E1718" s="116">
        <v>9.2999999999999999E-2</v>
      </c>
      <c r="F1718" s="166" t="s">
        <v>3020</v>
      </c>
      <c r="G1718" s="3" t="s">
        <v>3309</v>
      </c>
      <c r="H1718" t="s">
        <v>2626</v>
      </c>
    </row>
    <row r="1719" spans="1:8" hidden="1">
      <c r="A1719" s="78" t="s">
        <v>2319</v>
      </c>
      <c r="B1719" s="78" t="s">
        <v>2886</v>
      </c>
      <c r="C1719" s="75">
        <v>2353</v>
      </c>
      <c r="D1719" s="75" t="s">
        <v>584</v>
      </c>
      <c r="E1719" s="116">
        <v>0.39510000000000001</v>
      </c>
      <c r="F1719" s="166" t="s">
        <v>2626</v>
      </c>
      <c r="G1719" s="3" t="s">
        <v>3309</v>
      </c>
      <c r="H1719" t="s">
        <v>2626</v>
      </c>
    </row>
    <row r="1720" spans="1:8" hidden="1">
      <c r="A1720" s="78" t="s">
        <v>2319</v>
      </c>
      <c r="B1720" s="78" t="s">
        <v>2886</v>
      </c>
      <c r="C1720" s="75">
        <v>2089</v>
      </c>
      <c r="D1720" s="75" t="s">
        <v>558</v>
      </c>
      <c r="E1720" s="116">
        <v>0.56279999999999997</v>
      </c>
      <c r="F1720" s="166" t="s">
        <v>2625</v>
      </c>
      <c r="G1720" s="3" t="s">
        <v>3309</v>
      </c>
      <c r="H1720" t="s">
        <v>2625</v>
      </c>
    </row>
    <row r="1721" spans="1:8" hidden="1">
      <c r="A1721" s="78" t="s">
        <v>2319</v>
      </c>
      <c r="B1721" s="78" t="s">
        <v>2886</v>
      </c>
      <c r="C1721" s="75">
        <v>3517</v>
      </c>
      <c r="D1721" s="75" t="s">
        <v>616</v>
      </c>
      <c r="E1721" s="116">
        <v>0.153</v>
      </c>
      <c r="F1721" s="166" t="s">
        <v>3020</v>
      </c>
      <c r="G1721" s="3" t="s">
        <v>3309</v>
      </c>
      <c r="H1721" t="s">
        <v>2626</v>
      </c>
    </row>
    <row r="1722" spans="1:8" hidden="1">
      <c r="A1722" s="78" t="s">
        <v>2319</v>
      </c>
      <c r="B1722" s="78" t="s">
        <v>2886</v>
      </c>
      <c r="C1722" s="75">
        <v>5203</v>
      </c>
      <c r="D1722" s="75" t="s">
        <v>634</v>
      </c>
      <c r="E1722" s="116">
        <v>3.8800000000000001E-2</v>
      </c>
      <c r="F1722" s="166" t="s">
        <v>3020</v>
      </c>
      <c r="G1722" s="3" t="s">
        <v>3309</v>
      </c>
      <c r="H1722" t="s">
        <v>2626</v>
      </c>
    </row>
    <row r="1723" spans="1:8" hidden="1">
      <c r="A1723" s="78" t="s">
        <v>2319</v>
      </c>
      <c r="B1723" s="78" t="s">
        <v>2886</v>
      </c>
      <c r="C1723" s="75">
        <v>2201</v>
      </c>
      <c r="D1723" s="75" t="s">
        <v>573</v>
      </c>
      <c r="E1723" s="116">
        <v>7.9799999999999996E-2</v>
      </c>
      <c r="F1723" s="166" t="s">
        <v>3020</v>
      </c>
      <c r="G1723" s="3" t="s">
        <v>3309</v>
      </c>
      <c r="H1723" t="s">
        <v>2626</v>
      </c>
    </row>
    <row r="1724" spans="1:8" hidden="1">
      <c r="A1724" s="78" t="s">
        <v>2319</v>
      </c>
      <c r="B1724" s="78" t="s">
        <v>2886</v>
      </c>
      <c r="C1724" s="75">
        <v>5485</v>
      </c>
      <c r="D1724" s="75" t="s">
        <v>2609</v>
      </c>
      <c r="E1724" s="116">
        <v>0.42799999999999999</v>
      </c>
      <c r="F1724" s="166" t="s">
        <v>2626</v>
      </c>
      <c r="G1724" s="3" t="s">
        <v>3309</v>
      </c>
      <c r="H1724" t="s">
        <v>2626</v>
      </c>
    </row>
    <row r="1725" spans="1:8" hidden="1">
      <c r="A1725" s="78" t="s">
        <v>2319</v>
      </c>
      <c r="B1725" s="78" t="s">
        <v>2886</v>
      </c>
      <c r="C1725" s="75">
        <v>3095</v>
      </c>
      <c r="D1725" s="75" t="s">
        <v>604</v>
      </c>
      <c r="E1725" s="116">
        <v>0.53159999999999996</v>
      </c>
      <c r="F1725" s="166" t="s">
        <v>2625</v>
      </c>
      <c r="G1725" s="3" t="s">
        <v>3309</v>
      </c>
      <c r="H1725" t="s">
        <v>2625</v>
      </c>
    </row>
    <row r="1726" spans="1:8" hidden="1">
      <c r="A1726" s="78" t="s">
        <v>2319</v>
      </c>
      <c r="B1726" s="78" t="s">
        <v>2886</v>
      </c>
      <c r="C1726" s="75">
        <v>1547</v>
      </c>
      <c r="D1726" s="75" t="s">
        <v>545</v>
      </c>
      <c r="E1726" s="116">
        <v>0.39340000000000003</v>
      </c>
      <c r="F1726" s="166" t="s">
        <v>2626</v>
      </c>
      <c r="G1726" s="3" t="s">
        <v>3309</v>
      </c>
      <c r="H1726" t="s">
        <v>2626</v>
      </c>
    </row>
    <row r="1727" spans="1:8" hidden="1">
      <c r="A1727" s="78" t="s">
        <v>2319</v>
      </c>
      <c r="B1727" s="78" t="s">
        <v>2886</v>
      </c>
      <c r="C1727" s="75">
        <v>2322</v>
      </c>
      <c r="D1727" s="75" t="s">
        <v>583</v>
      </c>
      <c r="E1727" s="116">
        <v>6.7500000000000004E-2</v>
      </c>
      <c r="F1727" s="166" t="s">
        <v>3020</v>
      </c>
      <c r="G1727" s="3" t="s">
        <v>3309</v>
      </c>
      <c r="H1727" t="s">
        <v>2626</v>
      </c>
    </row>
    <row r="1728" spans="1:8" hidden="1">
      <c r="A1728" s="78" t="s">
        <v>2319</v>
      </c>
      <c r="B1728" s="78" t="s">
        <v>2886</v>
      </c>
      <c r="C1728" s="75">
        <v>3479</v>
      </c>
      <c r="D1728" s="75" t="s">
        <v>615</v>
      </c>
      <c r="E1728" s="116">
        <v>0.32050000000000001</v>
      </c>
      <c r="F1728" s="166" t="s">
        <v>3020</v>
      </c>
      <c r="G1728" s="3" t="s">
        <v>3309</v>
      </c>
      <c r="H1728" t="s">
        <v>2626</v>
      </c>
    </row>
    <row r="1729" spans="1:8" hidden="1">
      <c r="A1729" s="78" t="s">
        <v>2319</v>
      </c>
      <c r="B1729" s="78" t="s">
        <v>2886</v>
      </c>
      <c r="C1729" s="75">
        <v>3218</v>
      </c>
      <c r="D1729" s="75" t="s">
        <v>607</v>
      </c>
      <c r="E1729" s="116">
        <v>8.9899999999999994E-2</v>
      </c>
      <c r="F1729" s="166" t="s">
        <v>3020</v>
      </c>
      <c r="G1729" s="3" t="s">
        <v>3309</v>
      </c>
      <c r="H1729" t="s">
        <v>2626</v>
      </c>
    </row>
    <row r="1730" spans="1:8" hidden="1">
      <c r="A1730" s="78" t="s">
        <v>2319</v>
      </c>
      <c r="B1730" s="78" t="s">
        <v>2886</v>
      </c>
      <c r="C1730" s="75">
        <v>3868</v>
      </c>
      <c r="D1730" s="75" t="s">
        <v>625</v>
      </c>
      <c r="E1730" s="116">
        <v>0.25619999999999998</v>
      </c>
      <c r="F1730" s="166" t="s">
        <v>3020</v>
      </c>
      <c r="G1730" s="3" t="s">
        <v>3309</v>
      </c>
      <c r="H1730" t="s">
        <v>2626</v>
      </c>
    </row>
    <row r="1731" spans="1:8" hidden="1">
      <c r="A1731" s="78" t="s">
        <v>2319</v>
      </c>
      <c r="B1731" s="78" t="s">
        <v>2886</v>
      </c>
      <c r="C1731" s="75">
        <v>2976</v>
      </c>
      <c r="D1731" s="75" t="s">
        <v>600</v>
      </c>
      <c r="E1731" s="116">
        <v>0.41899999999999998</v>
      </c>
      <c r="F1731" s="166" t="s">
        <v>2625</v>
      </c>
      <c r="G1731" s="3" t="s">
        <v>3309</v>
      </c>
      <c r="H1731" t="s">
        <v>2625</v>
      </c>
    </row>
    <row r="1732" spans="1:8" hidden="1">
      <c r="A1732" s="78" t="s">
        <v>2319</v>
      </c>
      <c r="B1732" s="78" t="s">
        <v>2886</v>
      </c>
      <c r="C1732" s="75">
        <v>2256</v>
      </c>
      <c r="D1732" s="75" t="s">
        <v>577</v>
      </c>
      <c r="E1732" s="116">
        <v>0.29299999999999998</v>
      </c>
      <c r="F1732" s="166" t="s">
        <v>2626</v>
      </c>
      <c r="G1732" s="3" t="s">
        <v>3309</v>
      </c>
      <c r="H1732" t="s">
        <v>2626</v>
      </c>
    </row>
    <row r="1733" spans="1:8" hidden="1">
      <c r="A1733" s="78" t="s">
        <v>2319</v>
      </c>
      <c r="B1733" s="78" t="s">
        <v>2886</v>
      </c>
      <c r="C1733" s="75">
        <v>4065</v>
      </c>
      <c r="D1733" s="75" t="s">
        <v>629</v>
      </c>
      <c r="E1733" s="116">
        <v>0.32319999999999999</v>
      </c>
      <c r="F1733" s="166" t="s">
        <v>2626</v>
      </c>
      <c r="G1733" s="3" t="s">
        <v>3309</v>
      </c>
      <c r="H1733" t="s">
        <v>2626</v>
      </c>
    </row>
    <row r="1734" spans="1:8" hidden="1">
      <c r="A1734" s="78" t="s">
        <v>2319</v>
      </c>
      <c r="B1734" s="78" t="s">
        <v>2886</v>
      </c>
      <c r="C1734" s="75">
        <v>1620</v>
      </c>
      <c r="D1734" s="75" t="s">
        <v>548</v>
      </c>
      <c r="E1734" s="116">
        <v>0.11550000000000001</v>
      </c>
      <c r="F1734" s="166" t="s">
        <v>3020</v>
      </c>
      <c r="G1734" s="3" t="s">
        <v>3309</v>
      </c>
      <c r="H1734" t="s">
        <v>2626</v>
      </c>
    </row>
    <row r="1735" spans="1:8" hidden="1">
      <c r="A1735" s="78" t="s">
        <v>2319</v>
      </c>
      <c r="B1735" s="78" t="s">
        <v>2886</v>
      </c>
      <c r="C1735" s="75">
        <v>5046</v>
      </c>
      <c r="D1735" s="75" t="s">
        <v>632</v>
      </c>
      <c r="E1735" s="116">
        <v>0.13619999999999999</v>
      </c>
      <c r="F1735" s="166" t="s">
        <v>3020</v>
      </c>
      <c r="G1735" s="3" t="s">
        <v>3309</v>
      </c>
      <c r="H1735" t="s">
        <v>2626</v>
      </c>
    </row>
    <row r="1736" spans="1:8" hidden="1">
      <c r="A1736" s="78" t="s">
        <v>2319</v>
      </c>
      <c r="B1736" s="78" t="s">
        <v>2886</v>
      </c>
      <c r="C1736" s="75">
        <v>5204</v>
      </c>
      <c r="D1736" s="75" t="s">
        <v>635</v>
      </c>
      <c r="E1736" s="116">
        <v>0.17419999999999999</v>
      </c>
      <c r="F1736" s="166" t="s">
        <v>3020</v>
      </c>
      <c r="G1736" s="3" t="s">
        <v>3309</v>
      </c>
      <c r="H1736" t="s">
        <v>2626</v>
      </c>
    </row>
    <row r="1737" spans="1:8" hidden="1">
      <c r="A1737" s="78" t="s">
        <v>2319</v>
      </c>
      <c r="B1737" s="78" t="s">
        <v>2886</v>
      </c>
      <c r="C1737" s="75">
        <v>3327</v>
      </c>
      <c r="D1737" s="75" t="s">
        <v>610</v>
      </c>
      <c r="E1737" s="116">
        <v>0.64670000000000005</v>
      </c>
      <c r="F1737" s="166" t="s">
        <v>2625</v>
      </c>
      <c r="G1737" s="3" t="s">
        <v>3309</v>
      </c>
      <c r="H1737" t="s">
        <v>2625</v>
      </c>
    </row>
    <row r="1738" spans="1:8" hidden="1">
      <c r="A1738" s="78" t="s">
        <v>2319</v>
      </c>
      <c r="B1738" s="78" t="s">
        <v>2886</v>
      </c>
      <c r="C1738" s="75">
        <v>3380</v>
      </c>
      <c r="D1738" s="75" t="s">
        <v>612</v>
      </c>
      <c r="E1738" s="116">
        <v>0.49630000000000002</v>
      </c>
      <c r="F1738" s="166" t="s">
        <v>2625</v>
      </c>
      <c r="G1738" s="3" t="s">
        <v>3309</v>
      </c>
      <c r="H1738" t="s">
        <v>2625</v>
      </c>
    </row>
    <row r="1739" spans="1:8" hidden="1">
      <c r="A1739" s="78" t="s">
        <v>2319</v>
      </c>
      <c r="B1739" s="78" t="s">
        <v>2886</v>
      </c>
      <c r="C1739" s="75">
        <v>2120</v>
      </c>
      <c r="D1739" s="75" t="s">
        <v>3086</v>
      </c>
      <c r="E1739" s="116">
        <v>0.59889999999999999</v>
      </c>
      <c r="F1739" s="166" t="s">
        <v>2625</v>
      </c>
      <c r="G1739" s="3" t="s">
        <v>3309</v>
      </c>
      <c r="H1739" t="s">
        <v>2625</v>
      </c>
    </row>
    <row r="1740" spans="1:8" hidden="1">
      <c r="A1740" s="78" t="s">
        <v>2319</v>
      </c>
      <c r="B1740" s="78" t="s">
        <v>2886</v>
      </c>
      <c r="C1740" s="75">
        <v>5486</v>
      </c>
      <c r="D1740" s="75" t="s">
        <v>2610</v>
      </c>
      <c r="E1740" s="116">
        <v>0.25629999999999997</v>
      </c>
      <c r="F1740" s="166" t="s">
        <v>3020</v>
      </c>
      <c r="G1740" s="3" t="s">
        <v>3309</v>
      </c>
      <c r="H1740" t="s">
        <v>2626</v>
      </c>
    </row>
    <row r="1741" spans="1:8" hidden="1">
      <c r="A1741" s="78" t="s">
        <v>2319</v>
      </c>
      <c r="B1741" s="78" t="s">
        <v>2886</v>
      </c>
      <c r="C1741" s="75">
        <v>2285</v>
      </c>
      <c r="D1741" s="75" t="s">
        <v>579</v>
      </c>
      <c r="E1741" s="116">
        <v>0.1237</v>
      </c>
      <c r="F1741" s="166" t="s">
        <v>3020</v>
      </c>
      <c r="G1741" s="3" t="s">
        <v>3309</v>
      </c>
      <c r="H1741" t="s">
        <v>2626</v>
      </c>
    </row>
    <row r="1742" spans="1:8" hidden="1">
      <c r="A1742" s="78" t="s">
        <v>2319</v>
      </c>
      <c r="B1742" s="78" t="s">
        <v>2886</v>
      </c>
      <c r="C1742" s="75">
        <v>3157</v>
      </c>
      <c r="D1742" s="75" t="s">
        <v>606</v>
      </c>
      <c r="E1742" s="116">
        <v>0.50549999999999995</v>
      </c>
      <c r="F1742" s="166" t="s">
        <v>2625</v>
      </c>
      <c r="G1742" s="3" t="s">
        <v>3309</v>
      </c>
      <c r="H1742" t="s">
        <v>2625</v>
      </c>
    </row>
    <row r="1743" spans="1:8" hidden="1">
      <c r="A1743" s="78" t="s">
        <v>2319</v>
      </c>
      <c r="B1743" s="78" t="s">
        <v>2886</v>
      </c>
      <c r="C1743" s="75">
        <v>3028</v>
      </c>
      <c r="D1743" s="75" t="s">
        <v>190</v>
      </c>
      <c r="E1743" s="116">
        <v>0.22420000000000001</v>
      </c>
      <c r="F1743" s="166" t="s">
        <v>3020</v>
      </c>
      <c r="G1743" s="3" t="s">
        <v>3309</v>
      </c>
      <c r="H1743" t="s">
        <v>2626</v>
      </c>
    </row>
    <row r="1744" spans="1:8" hidden="1">
      <c r="A1744" s="78" t="s">
        <v>2319</v>
      </c>
      <c r="B1744" s="78" t="s">
        <v>2886</v>
      </c>
      <c r="C1744" s="75">
        <v>1796</v>
      </c>
      <c r="D1744" s="75" t="s">
        <v>551</v>
      </c>
      <c r="E1744" s="116">
        <v>8.5699999999999998E-2</v>
      </c>
      <c r="F1744" s="166" t="s">
        <v>3020</v>
      </c>
      <c r="G1744" s="3" t="s">
        <v>3309</v>
      </c>
      <c r="H1744" t="s">
        <v>2626</v>
      </c>
    </row>
    <row r="1745" spans="1:8" hidden="1">
      <c r="A1745" s="78" t="s">
        <v>2319</v>
      </c>
      <c r="B1745" s="78" t="s">
        <v>2886</v>
      </c>
      <c r="C1745" s="75">
        <v>5205</v>
      </c>
      <c r="D1745" s="75" t="s">
        <v>636</v>
      </c>
      <c r="E1745" s="116">
        <v>0.4032</v>
      </c>
      <c r="F1745" s="166" t="s">
        <v>2626</v>
      </c>
      <c r="G1745" s="3" t="s">
        <v>3309</v>
      </c>
      <c r="H1745" t="s">
        <v>2626</v>
      </c>
    </row>
    <row r="1746" spans="1:8" hidden="1">
      <c r="A1746" s="78" t="s">
        <v>2319</v>
      </c>
      <c r="B1746" s="78" t="s">
        <v>2886</v>
      </c>
      <c r="C1746" s="75">
        <v>3665</v>
      </c>
      <c r="D1746" s="75" t="s">
        <v>619</v>
      </c>
      <c r="E1746" s="116">
        <v>0.49280000000000002</v>
      </c>
      <c r="F1746" s="166" t="s">
        <v>2625</v>
      </c>
      <c r="G1746" s="3" t="s">
        <v>3309</v>
      </c>
      <c r="H1746" t="s">
        <v>2625</v>
      </c>
    </row>
    <row r="1747" spans="1:8" hidden="1">
      <c r="A1747" s="78" t="s">
        <v>2319</v>
      </c>
      <c r="B1747" s="78" t="s">
        <v>2886</v>
      </c>
      <c r="C1747" s="75">
        <v>1596</v>
      </c>
      <c r="D1747" s="75" t="s">
        <v>547</v>
      </c>
      <c r="E1747" s="116">
        <v>0.61339999999999995</v>
      </c>
      <c r="F1747" s="166" t="s">
        <v>2625</v>
      </c>
      <c r="G1747" s="3" t="s">
        <v>3309</v>
      </c>
      <c r="H1747" t="s">
        <v>2625</v>
      </c>
    </row>
    <row r="1748" spans="1:8" hidden="1">
      <c r="A1748" s="78" t="s">
        <v>2319</v>
      </c>
      <c r="B1748" s="78" t="s">
        <v>2886</v>
      </c>
      <c r="C1748" s="75">
        <v>4218</v>
      </c>
      <c r="D1748" s="75" t="s">
        <v>630</v>
      </c>
      <c r="E1748" s="116">
        <v>0.59309999999999996</v>
      </c>
      <c r="F1748" s="166" t="s">
        <v>2625</v>
      </c>
      <c r="G1748" s="3" t="s">
        <v>3309</v>
      </c>
      <c r="H1748" t="s">
        <v>2625</v>
      </c>
    </row>
    <row r="1749" spans="1:8" hidden="1">
      <c r="A1749" s="78" t="s">
        <v>2319</v>
      </c>
      <c r="B1749" s="78" t="s">
        <v>2886</v>
      </c>
      <c r="C1749" s="75">
        <v>2080</v>
      </c>
      <c r="D1749" s="75" t="s">
        <v>466</v>
      </c>
      <c r="E1749" s="116">
        <v>0.27179999999999999</v>
      </c>
      <c r="F1749" s="166" t="s">
        <v>3020</v>
      </c>
      <c r="G1749" s="3" t="s">
        <v>3309</v>
      </c>
      <c r="H1749" t="s">
        <v>2626</v>
      </c>
    </row>
    <row r="1750" spans="1:8" hidden="1">
      <c r="A1750" s="78" t="s">
        <v>2319</v>
      </c>
      <c r="B1750" s="78" t="s">
        <v>2886</v>
      </c>
      <c r="C1750" s="75">
        <v>1856</v>
      </c>
      <c r="D1750" s="75" t="s">
        <v>552</v>
      </c>
      <c r="E1750" s="116">
        <v>0.1812</v>
      </c>
      <c r="F1750" s="166" t="s">
        <v>3020</v>
      </c>
      <c r="G1750" s="3" t="s">
        <v>3309</v>
      </c>
      <c r="H1750" t="s">
        <v>2626</v>
      </c>
    </row>
    <row r="1751" spans="1:8" hidden="1">
      <c r="A1751" s="78" t="s">
        <v>2319</v>
      </c>
      <c r="B1751" s="78" t="s">
        <v>2886</v>
      </c>
      <c r="C1751" s="75">
        <v>3974</v>
      </c>
      <c r="D1751" s="75" t="s">
        <v>627</v>
      </c>
      <c r="E1751" s="116">
        <v>9.3700000000000006E-2</v>
      </c>
      <c r="F1751" s="166" t="s">
        <v>3020</v>
      </c>
      <c r="G1751" s="3" t="s">
        <v>3309</v>
      </c>
      <c r="H1751" t="s">
        <v>2626</v>
      </c>
    </row>
    <row r="1752" spans="1:8" hidden="1">
      <c r="A1752" s="78" t="s">
        <v>2319</v>
      </c>
      <c r="B1752" s="78" t="s">
        <v>2886</v>
      </c>
      <c r="C1752" s="75">
        <v>2141</v>
      </c>
      <c r="D1752" s="75" t="s">
        <v>566</v>
      </c>
      <c r="E1752" s="116">
        <v>0.31309999999999999</v>
      </c>
      <c r="F1752" s="166" t="s">
        <v>2626</v>
      </c>
      <c r="G1752" s="3" t="s">
        <v>3309</v>
      </c>
      <c r="H1752" t="s">
        <v>2626</v>
      </c>
    </row>
    <row r="1753" spans="1:8" hidden="1">
      <c r="A1753" s="78" t="s">
        <v>2319</v>
      </c>
      <c r="B1753" s="78" t="s">
        <v>2886</v>
      </c>
      <c r="C1753" s="75">
        <v>1579</v>
      </c>
      <c r="D1753" s="75" t="s">
        <v>546</v>
      </c>
      <c r="E1753" s="116">
        <v>0.25180000000000002</v>
      </c>
      <c r="F1753" s="166" t="s">
        <v>3020</v>
      </c>
      <c r="G1753" s="3" t="s">
        <v>3309</v>
      </c>
      <c r="H1753" t="s">
        <v>2626</v>
      </c>
    </row>
    <row r="1754" spans="1:8" hidden="1">
      <c r="A1754" s="78" t="s">
        <v>2319</v>
      </c>
      <c r="B1754" s="78" t="s">
        <v>2886</v>
      </c>
      <c r="C1754" s="75">
        <v>2667</v>
      </c>
      <c r="D1754" s="75" t="s">
        <v>593</v>
      </c>
      <c r="E1754" s="116">
        <v>9.4E-2</v>
      </c>
      <c r="F1754" s="166" t="s">
        <v>3020</v>
      </c>
      <c r="G1754" s="3" t="s">
        <v>3309</v>
      </c>
      <c r="H1754" t="s">
        <v>2626</v>
      </c>
    </row>
    <row r="1755" spans="1:8" hidden="1">
      <c r="A1755" s="78" t="s">
        <v>2319</v>
      </c>
      <c r="B1755" s="78" t="s">
        <v>2886</v>
      </c>
      <c r="C1755" s="75">
        <v>2977</v>
      </c>
      <c r="D1755" s="75" t="s">
        <v>601</v>
      </c>
      <c r="E1755" s="116">
        <v>0.28210000000000002</v>
      </c>
      <c r="F1755" s="166" t="s">
        <v>2626</v>
      </c>
      <c r="G1755" s="3" t="s">
        <v>3309</v>
      </c>
      <c r="H1755" t="s">
        <v>2626</v>
      </c>
    </row>
    <row r="1756" spans="1:8" hidden="1">
      <c r="A1756" s="78" t="s">
        <v>2319</v>
      </c>
      <c r="B1756" s="78" t="s">
        <v>2886</v>
      </c>
      <c r="C1756" s="75">
        <v>4064</v>
      </c>
      <c r="D1756" s="75" t="s">
        <v>628</v>
      </c>
      <c r="E1756" s="116">
        <v>0.53359999999999996</v>
      </c>
      <c r="F1756" s="166" t="s">
        <v>2626</v>
      </c>
      <c r="G1756" s="3" t="s">
        <v>3309</v>
      </c>
      <c r="H1756" t="s">
        <v>2625</v>
      </c>
    </row>
    <row r="1757" spans="1:8" hidden="1">
      <c r="A1757" s="78" t="s">
        <v>2319</v>
      </c>
      <c r="B1757" s="78" t="s">
        <v>2886</v>
      </c>
      <c r="C1757" s="75">
        <v>3026</v>
      </c>
      <c r="D1757" s="75" t="s">
        <v>602</v>
      </c>
      <c r="E1757" s="116">
        <v>6.4399999999999999E-2</v>
      </c>
      <c r="F1757" s="166" t="s">
        <v>3020</v>
      </c>
      <c r="G1757" s="3" t="s">
        <v>3309</v>
      </c>
      <c r="H1757" t="s">
        <v>2626</v>
      </c>
    </row>
    <row r="1758" spans="1:8" hidden="1">
      <c r="A1758" s="78" t="s">
        <v>2319</v>
      </c>
      <c r="B1758" s="78" t="s">
        <v>2886</v>
      </c>
      <c r="C1758" s="75">
        <v>2645</v>
      </c>
      <c r="D1758" s="75" t="s">
        <v>592</v>
      </c>
      <c r="E1758" s="116">
        <v>0.69069999999999998</v>
      </c>
      <c r="F1758" s="166" t="s">
        <v>2625</v>
      </c>
      <c r="G1758" s="3" t="s">
        <v>3309</v>
      </c>
      <c r="H1758" t="s">
        <v>2625</v>
      </c>
    </row>
    <row r="1759" spans="1:8" hidden="1">
      <c r="A1759" s="78" t="s">
        <v>2319</v>
      </c>
      <c r="B1759" s="78" t="s">
        <v>2886</v>
      </c>
      <c r="C1759" s="75">
        <v>2234</v>
      </c>
      <c r="D1759" s="75" t="s">
        <v>576</v>
      </c>
      <c r="E1759" s="116">
        <v>0.1517</v>
      </c>
      <c r="F1759" s="166" t="s">
        <v>3020</v>
      </c>
      <c r="G1759" s="3" t="s">
        <v>3309</v>
      </c>
      <c r="H1759" t="s">
        <v>2626</v>
      </c>
    </row>
    <row r="1760" spans="1:8" hidden="1">
      <c r="A1760" s="78" t="s">
        <v>2319</v>
      </c>
      <c r="B1760" s="78" t="s">
        <v>2886</v>
      </c>
      <c r="C1760" s="75">
        <v>2142</v>
      </c>
      <c r="D1760" s="75" t="s">
        <v>567</v>
      </c>
      <c r="E1760" s="116">
        <v>5.3600000000000002E-2</v>
      </c>
      <c r="F1760" s="166" t="s">
        <v>3020</v>
      </c>
      <c r="G1760" s="3" t="s">
        <v>3309</v>
      </c>
      <c r="H1760" t="s">
        <v>2626</v>
      </c>
    </row>
    <row r="1761" spans="1:8" hidden="1">
      <c r="A1761" s="78" t="s">
        <v>2319</v>
      </c>
      <c r="B1761" s="78" t="s">
        <v>2886</v>
      </c>
      <c r="C1761" s="75">
        <v>3277</v>
      </c>
      <c r="D1761" s="75" t="s">
        <v>609</v>
      </c>
      <c r="E1761" s="116">
        <v>0.12559999999999999</v>
      </c>
      <c r="F1761" s="166" t="s">
        <v>3020</v>
      </c>
      <c r="G1761" s="3" t="s">
        <v>3309</v>
      </c>
      <c r="H1761" t="s">
        <v>2626</v>
      </c>
    </row>
    <row r="1762" spans="1:8" hidden="1">
      <c r="A1762" s="78" t="s">
        <v>2319</v>
      </c>
      <c r="B1762" s="78" t="s">
        <v>2886</v>
      </c>
      <c r="C1762" s="75">
        <v>2092</v>
      </c>
      <c r="D1762" s="75" t="s">
        <v>560</v>
      </c>
      <c r="E1762" s="116">
        <v>6.4899999999999999E-2</v>
      </c>
      <c r="F1762" s="166" t="s">
        <v>3020</v>
      </c>
      <c r="G1762" s="3" t="s">
        <v>3309</v>
      </c>
      <c r="H1762" t="s">
        <v>2626</v>
      </c>
    </row>
    <row r="1763" spans="1:8" hidden="1">
      <c r="A1763" s="78" t="s">
        <v>2319</v>
      </c>
      <c r="B1763" s="78" t="s">
        <v>2886</v>
      </c>
      <c r="C1763" s="75">
        <v>3581</v>
      </c>
      <c r="D1763" s="75" t="s">
        <v>618</v>
      </c>
      <c r="E1763" s="116">
        <v>0.57289999999999996</v>
      </c>
      <c r="F1763" s="166" t="s">
        <v>2625</v>
      </c>
      <c r="G1763" s="3" t="s">
        <v>3309</v>
      </c>
      <c r="H1763" t="s">
        <v>2625</v>
      </c>
    </row>
    <row r="1764" spans="1:8" hidden="1">
      <c r="A1764" s="78" t="s">
        <v>2430</v>
      </c>
      <c r="B1764" s="78" t="s">
        <v>2887</v>
      </c>
      <c r="C1764" s="75">
        <v>2521</v>
      </c>
      <c r="D1764" s="75" t="s">
        <v>1538</v>
      </c>
      <c r="E1764" s="116">
        <v>0.2341</v>
      </c>
      <c r="F1764" s="166" t="s">
        <v>2626</v>
      </c>
      <c r="G1764" s="3" t="s">
        <v>3309</v>
      </c>
      <c r="H1764" t="s">
        <v>2626</v>
      </c>
    </row>
    <row r="1765" spans="1:8" hidden="1">
      <c r="A1765" s="78" t="s">
        <v>2430</v>
      </c>
      <c r="B1765" s="78" t="s">
        <v>2887</v>
      </c>
      <c r="C1765" s="75">
        <v>3181</v>
      </c>
      <c r="D1765" s="75" t="s">
        <v>229</v>
      </c>
      <c r="E1765" s="116">
        <v>0.53</v>
      </c>
      <c r="F1765" s="166" t="s">
        <v>2625</v>
      </c>
      <c r="G1765" s="3" t="s">
        <v>3309</v>
      </c>
      <c r="H1765" t="s">
        <v>2625</v>
      </c>
    </row>
    <row r="1766" spans="1:8" hidden="1">
      <c r="A1766" s="78" t="s">
        <v>2430</v>
      </c>
      <c r="B1766" s="78" t="s">
        <v>2887</v>
      </c>
      <c r="C1766" s="75">
        <v>2380</v>
      </c>
      <c r="D1766" s="75" t="s">
        <v>473</v>
      </c>
      <c r="E1766" s="116">
        <v>0.55069999999999997</v>
      </c>
      <c r="F1766" s="166" t="s">
        <v>2625</v>
      </c>
      <c r="G1766" s="3" t="s">
        <v>3309</v>
      </c>
      <c r="H1766" t="s">
        <v>2625</v>
      </c>
    </row>
    <row r="1767" spans="1:8" hidden="1">
      <c r="A1767" s="78" t="s">
        <v>2430</v>
      </c>
      <c r="B1767" s="78" t="s">
        <v>2887</v>
      </c>
      <c r="C1767" s="75">
        <v>3403</v>
      </c>
      <c r="D1767" s="75" t="s">
        <v>1542</v>
      </c>
      <c r="E1767" s="116">
        <v>0.35730000000000001</v>
      </c>
      <c r="F1767" s="166" t="s">
        <v>2626</v>
      </c>
      <c r="G1767" s="3" t="s">
        <v>3309</v>
      </c>
      <c r="H1767" t="s">
        <v>2626</v>
      </c>
    </row>
    <row r="1768" spans="1:8" hidden="1">
      <c r="A1768" s="78" t="s">
        <v>2430</v>
      </c>
      <c r="B1768" s="78" t="s">
        <v>2887</v>
      </c>
      <c r="C1768" s="75">
        <v>3942</v>
      </c>
      <c r="D1768" s="75" t="s">
        <v>1195</v>
      </c>
      <c r="E1768" s="116">
        <v>0.58069999999999999</v>
      </c>
      <c r="F1768" s="166" t="s">
        <v>2625</v>
      </c>
      <c r="G1768" s="3" t="s">
        <v>3309</v>
      </c>
      <c r="H1768" t="s">
        <v>2625</v>
      </c>
    </row>
    <row r="1769" spans="1:8" hidden="1">
      <c r="A1769" s="78" t="s">
        <v>2430</v>
      </c>
      <c r="B1769" s="78" t="s">
        <v>2887</v>
      </c>
      <c r="C1769" s="75">
        <v>5058</v>
      </c>
      <c r="D1769" s="75" t="s">
        <v>3225</v>
      </c>
      <c r="E1769" s="116">
        <v>0.52780000000000005</v>
      </c>
      <c r="F1769" s="166" t="s">
        <v>2626</v>
      </c>
      <c r="G1769" s="3" t="s">
        <v>3309</v>
      </c>
      <c r="H1769" t="s">
        <v>2625</v>
      </c>
    </row>
    <row r="1770" spans="1:8" hidden="1">
      <c r="A1770" s="78" t="s">
        <v>2430</v>
      </c>
      <c r="B1770" s="78" t="s">
        <v>2887</v>
      </c>
      <c r="C1770" s="75">
        <v>2620</v>
      </c>
      <c r="D1770" s="75" t="s">
        <v>1539</v>
      </c>
      <c r="E1770" s="116">
        <v>0.45150000000000001</v>
      </c>
      <c r="F1770" s="166" t="s">
        <v>2626</v>
      </c>
      <c r="G1770" s="3" t="s">
        <v>3309</v>
      </c>
      <c r="H1770" t="s">
        <v>2626</v>
      </c>
    </row>
    <row r="1771" spans="1:8" hidden="1">
      <c r="A1771" s="78" t="s">
        <v>2430</v>
      </c>
      <c r="B1771" s="78" t="s">
        <v>2887</v>
      </c>
      <c r="C1771" s="75">
        <v>2774</v>
      </c>
      <c r="D1771" s="75" t="s">
        <v>1540</v>
      </c>
      <c r="E1771" s="116">
        <v>0.68120000000000003</v>
      </c>
      <c r="F1771" s="166" t="s">
        <v>2625</v>
      </c>
      <c r="G1771" s="3" t="s">
        <v>3309</v>
      </c>
      <c r="H1771" t="s">
        <v>2625</v>
      </c>
    </row>
    <row r="1772" spans="1:8" hidden="1">
      <c r="A1772" s="78" t="s">
        <v>2430</v>
      </c>
      <c r="B1772" s="78" t="s">
        <v>2887</v>
      </c>
      <c r="C1772" s="75">
        <v>3402</v>
      </c>
      <c r="D1772" s="75" t="s">
        <v>1541</v>
      </c>
      <c r="E1772" s="116">
        <v>0.43190000000000001</v>
      </c>
      <c r="F1772" s="166" t="s">
        <v>2626</v>
      </c>
      <c r="G1772" s="3" t="s">
        <v>3309</v>
      </c>
      <c r="H1772" t="s">
        <v>2626</v>
      </c>
    </row>
    <row r="1773" spans="1:8" hidden="1">
      <c r="A1773" s="78" t="s">
        <v>2430</v>
      </c>
      <c r="B1773" s="78" t="s">
        <v>2887</v>
      </c>
      <c r="C1773" s="75">
        <v>2150</v>
      </c>
      <c r="D1773" s="75" t="s">
        <v>1537</v>
      </c>
      <c r="E1773" s="116">
        <v>0.48149999999999998</v>
      </c>
      <c r="F1773" s="166" t="s">
        <v>2626</v>
      </c>
      <c r="G1773" s="3" t="s">
        <v>3309</v>
      </c>
      <c r="H1773" t="s">
        <v>2626</v>
      </c>
    </row>
    <row r="1774" spans="1:8" hidden="1">
      <c r="A1774" s="78" t="s">
        <v>2430</v>
      </c>
      <c r="B1774" s="78" t="s">
        <v>2887</v>
      </c>
      <c r="C1774" s="75">
        <v>1537</v>
      </c>
      <c r="D1774" s="75" t="s">
        <v>1536</v>
      </c>
      <c r="E1774" s="116">
        <v>0.65980000000000005</v>
      </c>
      <c r="F1774" s="166" t="s">
        <v>2625</v>
      </c>
      <c r="G1774" s="3" t="s">
        <v>3309</v>
      </c>
      <c r="H1774" t="s">
        <v>2625</v>
      </c>
    </row>
    <row r="1775" spans="1:8" hidden="1">
      <c r="A1775" s="78" t="s">
        <v>2522</v>
      </c>
      <c r="B1775" s="78" t="s">
        <v>2888</v>
      </c>
      <c r="C1775" s="75">
        <v>5383</v>
      </c>
      <c r="D1775" s="75" t="s">
        <v>2170</v>
      </c>
      <c r="E1775" s="116">
        <v>0.64770000000000005</v>
      </c>
      <c r="F1775" s="166" t="s">
        <v>2625</v>
      </c>
      <c r="G1775" s="3" t="s">
        <v>3309</v>
      </c>
      <c r="H1775" t="s">
        <v>2625</v>
      </c>
    </row>
    <row r="1776" spans="1:8" hidden="1">
      <c r="A1776" s="78" t="s">
        <v>2522</v>
      </c>
      <c r="B1776" s="78" t="s">
        <v>2888</v>
      </c>
      <c r="C1776" s="75">
        <v>5232</v>
      </c>
      <c r="D1776" s="75" t="s">
        <v>3087</v>
      </c>
      <c r="E1776" s="116">
        <v>0.55220000000000002</v>
      </c>
      <c r="F1776" s="166" t="s">
        <v>2625</v>
      </c>
      <c r="G1776" s="3" t="s">
        <v>3309</v>
      </c>
      <c r="H1776" t="s">
        <v>2625</v>
      </c>
    </row>
    <row r="1777" spans="1:8" hidden="1">
      <c r="A1777" s="78" t="s">
        <v>2522</v>
      </c>
      <c r="B1777" s="78" t="s">
        <v>2888</v>
      </c>
      <c r="C1777" s="75">
        <v>5560</v>
      </c>
      <c r="D1777" s="75" t="s">
        <v>3009</v>
      </c>
      <c r="E1777" s="116">
        <v>0.54379999999999995</v>
      </c>
      <c r="F1777" s="166" t="s">
        <v>3020</v>
      </c>
      <c r="G1777" s="3" t="s">
        <v>3309</v>
      </c>
      <c r="H1777" t="s">
        <v>2625</v>
      </c>
    </row>
    <row r="1778" spans="1:8" hidden="1">
      <c r="A1778" s="78" t="s">
        <v>2522</v>
      </c>
      <c r="B1778" s="78" t="s">
        <v>2888</v>
      </c>
      <c r="C1778" s="75">
        <v>4272</v>
      </c>
      <c r="D1778" s="75" t="s">
        <v>3088</v>
      </c>
      <c r="E1778" s="116">
        <v>0.49170000000000003</v>
      </c>
      <c r="F1778" s="166" t="s">
        <v>3020</v>
      </c>
      <c r="G1778" s="3" t="s">
        <v>3309</v>
      </c>
      <c r="H1778" t="s">
        <v>2626</v>
      </c>
    </row>
    <row r="1779" spans="1:8" hidden="1">
      <c r="A1779" s="78" t="s">
        <v>2522</v>
      </c>
      <c r="B1779" s="78" t="s">
        <v>2888</v>
      </c>
      <c r="C1779" s="75">
        <v>2388</v>
      </c>
      <c r="D1779" s="75" t="s">
        <v>2168</v>
      </c>
      <c r="E1779" s="116">
        <v>0.55800000000000005</v>
      </c>
      <c r="F1779" s="166" t="s">
        <v>2626</v>
      </c>
      <c r="G1779" s="3" t="s">
        <v>3309</v>
      </c>
      <c r="H1779" t="s">
        <v>2625</v>
      </c>
    </row>
    <row r="1780" spans="1:8" hidden="1">
      <c r="A1780" s="78" t="s">
        <v>2522</v>
      </c>
      <c r="B1780" s="78" t="s">
        <v>2888</v>
      </c>
      <c r="C1780" s="75">
        <v>5231</v>
      </c>
      <c r="D1780" s="75" t="s">
        <v>2169</v>
      </c>
      <c r="E1780" s="116">
        <v>0.53349999999999997</v>
      </c>
      <c r="F1780" s="166" t="s">
        <v>3020</v>
      </c>
      <c r="G1780" s="3" t="s">
        <v>3309</v>
      </c>
      <c r="H1780" t="s">
        <v>2625</v>
      </c>
    </row>
    <row r="1781" spans="1:8" hidden="1">
      <c r="A1781" s="78" t="s">
        <v>2522</v>
      </c>
      <c r="B1781" s="78" t="s">
        <v>2888</v>
      </c>
      <c r="C1781" s="75">
        <v>5384</v>
      </c>
      <c r="D1781" s="75" t="s">
        <v>2171</v>
      </c>
      <c r="E1781" s="116">
        <v>0.62250000000000005</v>
      </c>
      <c r="F1781" s="166" t="s">
        <v>2625</v>
      </c>
      <c r="G1781" s="3" t="s">
        <v>3309</v>
      </c>
      <c r="H1781" t="s">
        <v>2625</v>
      </c>
    </row>
    <row r="1782" spans="1:8" hidden="1">
      <c r="A1782" s="78" t="s">
        <v>2522</v>
      </c>
      <c r="B1782" s="78" t="s">
        <v>2888</v>
      </c>
      <c r="C1782" s="75">
        <v>5385</v>
      </c>
      <c r="D1782" s="75" t="s">
        <v>2172</v>
      </c>
      <c r="E1782" s="116">
        <v>0.62080000000000002</v>
      </c>
      <c r="F1782" s="166" t="s">
        <v>2625</v>
      </c>
      <c r="G1782" s="3" t="s">
        <v>3309</v>
      </c>
      <c r="H1782" t="s">
        <v>2625</v>
      </c>
    </row>
    <row r="1783" spans="1:8" hidden="1">
      <c r="A1783" s="78" t="s">
        <v>2522</v>
      </c>
      <c r="B1783" s="78" t="s">
        <v>2888</v>
      </c>
      <c r="C1783" s="75">
        <v>5561</v>
      </c>
      <c r="D1783" s="75" t="s">
        <v>3351</v>
      </c>
      <c r="E1783" s="116">
        <v>0.76990000000000003</v>
      </c>
      <c r="F1783" s="166" t="s">
        <v>3020</v>
      </c>
      <c r="G1783" s="3" t="s">
        <v>3309</v>
      </c>
      <c r="H1783" t="s">
        <v>2625</v>
      </c>
    </row>
    <row r="1784" spans="1:8" hidden="1">
      <c r="A1784" s="78" t="s">
        <v>2407</v>
      </c>
      <c r="B1784" s="78" t="s">
        <v>2889</v>
      </c>
      <c r="C1784" s="75">
        <v>5075</v>
      </c>
      <c r="D1784" s="75" t="s">
        <v>1274</v>
      </c>
      <c r="E1784" s="116">
        <v>0.66820000000000002</v>
      </c>
      <c r="F1784" s="166" t="s">
        <v>2626</v>
      </c>
      <c r="G1784" s="3" t="s">
        <v>3309</v>
      </c>
      <c r="H1784" t="s">
        <v>2625</v>
      </c>
    </row>
    <row r="1785" spans="1:8" hidden="1">
      <c r="A1785" s="78" t="s">
        <v>2407</v>
      </c>
      <c r="B1785" s="78" t="s">
        <v>2889</v>
      </c>
      <c r="C1785" s="75">
        <v>5226</v>
      </c>
      <c r="D1785" s="75" t="s">
        <v>1276</v>
      </c>
      <c r="E1785" s="116">
        <v>0.51339999999999997</v>
      </c>
      <c r="F1785" s="166" t="s">
        <v>2626</v>
      </c>
      <c r="G1785" s="3" t="s">
        <v>3309</v>
      </c>
      <c r="H1785" t="s">
        <v>2625</v>
      </c>
    </row>
    <row r="1786" spans="1:8" hidden="1">
      <c r="A1786" s="78" t="s">
        <v>2407</v>
      </c>
      <c r="B1786" s="78" t="s">
        <v>2889</v>
      </c>
      <c r="C1786" s="75">
        <v>5225</v>
      </c>
      <c r="D1786" s="75" t="s">
        <v>1275</v>
      </c>
      <c r="E1786" s="116">
        <v>0.62060000000000004</v>
      </c>
      <c r="F1786" s="166" t="s">
        <v>2625</v>
      </c>
      <c r="G1786" s="3" t="s">
        <v>3309</v>
      </c>
      <c r="H1786" t="s">
        <v>2625</v>
      </c>
    </row>
    <row r="1787" spans="1:8" hidden="1">
      <c r="A1787" s="78" t="s">
        <v>2251</v>
      </c>
      <c r="B1787" s="78" t="s">
        <v>2890</v>
      </c>
      <c r="C1787" s="75">
        <v>5613</v>
      </c>
      <c r="D1787" s="75" t="s">
        <v>3089</v>
      </c>
      <c r="E1787" s="116">
        <v>0.50880000000000003</v>
      </c>
      <c r="F1787" s="166" t="s">
        <v>3020</v>
      </c>
      <c r="G1787" s="3" t="s">
        <v>3309</v>
      </c>
      <c r="H1787" t="s">
        <v>2625</v>
      </c>
    </row>
    <row r="1788" spans="1:8" hidden="1">
      <c r="A1788" s="78" t="s">
        <v>2251</v>
      </c>
      <c r="B1788" s="78" t="s">
        <v>2890</v>
      </c>
      <c r="C1788" s="75">
        <v>4378</v>
      </c>
      <c r="D1788" s="75" t="s">
        <v>149</v>
      </c>
      <c r="E1788" s="116">
        <v>0.43909999999999999</v>
      </c>
      <c r="F1788" s="166" t="s">
        <v>3020</v>
      </c>
      <c r="G1788" s="3" t="s">
        <v>3309</v>
      </c>
      <c r="H1788" t="s">
        <v>2626</v>
      </c>
    </row>
    <row r="1789" spans="1:8" hidden="1">
      <c r="A1789" s="78" t="s">
        <v>2251</v>
      </c>
      <c r="B1789" s="78" t="s">
        <v>2890</v>
      </c>
      <c r="C1789" s="75">
        <v>2722</v>
      </c>
      <c r="D1789" s="75" t="s">
        <v>148</v>
      </c>
      <c r="E1789" s="116">
        <v>0.56499999999999995</v>
      </c>
      <c r="F1789" s="166" t="s">
        <v>2626</v>
      </c>
      <c r="G1789" s="3" t="s">
        <v>3309</v>
      </c>
      <c r="H1789" t="s">
        <v>2625</v>
      </c>
    </row>
    <row r="1790" spans="1:8" hidden="1">
      <c r="A1790" s="78" t="s">
        <v>2251</v>
      </c>
      <c r="B1790" s="78" t="s">
        <v>2890</v>
      </c>
      <c r="C1790" s="75">
        <v>1708</v>
      </c>
      <c r="D1790" s="75" t="s">
        <v>3090</v>
      </c>
      <c r="E1790" s="116">
        <v>0.41289999999999999</v>
      </c>
      <c r="F1790" s="166" t="s">
        <v>3020</v>
      </c>
      <c r="G1790" s="3" t="s">
        <v>2626</v>
      </c>
      <c r="H1790" t="s">
        <v>2626</v>
      </c>
    </row>
    <row r="1791" spans="1:8" hidden="1">
      <c r="A1791" s="78" t="s">
        <v>2251</v>
      </c>
      <c r="B1791" s="78" t="s">
        <v>2890</v>
      </c>
      <c r="C1791" s="75">
        <v>4519</v>
      </c>
      <c r="D1791" s="75" t="s">
        <v>150</v>
      </c>
      <c r="E1791" s="116">
        <v>0.47110000000000002</v>
      </c>
      <c r="F1791" s="166" t="s">
        <v>3020</v>
      </c>
      <c r="G1791" s="3" t="s">
        <v>3309</v>
      </c>
      <c r="H1791" t="s">
        <v>2626</v>
      </c>
    </row>
    <row r="1792" spans="1:8" hidden="1">
      <c r="A1792" s="78" t="s">
        <v>2251</v>
      </c>
      <c r="B1792" s="78" t="s">
        <v>2890</v>
      </c>
      <c r="C1792" s="75">
        <v>2471</v>
      </c>
      <c r="D1792" s="75" t="s">
        <v>147</v>
      </c>
      <c r="E1792" s="116">
        <v>0.43580000000000002</v>
      </c>
      <c r="F1792" s="166" t="s">
        <v>3020</v>
      </c>
      <c r="G1792" s="3" t="s">
        <v>3309</v>
      </c>
      <c r="H1792" t="s">
        <v>2626</v>
      </c>
    </row>
    <row r="1793" spans="1:8" hidden="1">
      <c r="A1793" s="78" t="s">
        <v>2424</v>
      </c>
      <c r="B1793" s="78" t="s">
        <v>2891</v>
      </c>
      <c r="C1793" s="75">
        <v>3725</v>
      </c>
      <c r="D1793" s="75" t="s">
        <v>1508</v>
      </c>
      <c r="E1793" s="116">
        <v>0</v>
      </c>
      <c r="F1793" s="166" t="s">
        <v>3020</v>
      </c>
      <c r="G1793" s="3" t="s">
        <v>3309</v>
      </c>
      <c r="H1793" t="s">
        <v>2626</v>
      </c>
    </row>
    <row r="1794" spans="1:8" hidden="1">
      <c r="A1794" s="78" t="s">
        <v>2386</v>
      </c>
      <c r="B1794" s="78" t="s">
        <v>2892</v>
      </c>
      <c r="C1794" s="75">
        <v>3291</v>
      </c>
      <c r="D1794" s="75" t="s">
        <v>1197</v>
      </c>
      <c r="E1794" s="116">
        <v>0.59240000000000004</v>
      </c>
      <c r="F1794" s="166" t="s">
        <v>2625</v>
      </c>
      <c r="G1794" s="3" t="s">
        <v>3309</v>
      </c>
      <c r="H1794" t="s">
        <v>2625</v>
      </c>
    </row>
    <row r="1795" spans="1:8" hidden="1">
      <c r="A1795" s="78" t="s">
        <v>2386</v>
      </c>
      <c r="B1795" s="78" t="s">
        <v>2892</v>
      </c>
      <c r="C1795" s="75">
        <v>5621</v>
      </c>
      <c r="D1795" s="75" t="s">
        <v>3091</v>
      </c>
      <c r="E1795" s="116">
        <v>0.51819999999999999</v>
      </c>
      <c r="F1795" s="166" t="s">
        <v>2625</v>
      </c>
      <c r="G1795" s="3" t="s">
        <v>3309</v>
      </c>
      <c r="H1795" t="s">
        <v>2625</v>
      </c>
    </row>
    <row r="1796" spans="1:8" hidden="1">
      <c r="A1796" s="78" t="s">
        <v>2386</v>
      </c>
      <c r="B1796" s="78" t="s">
        <v>2892</v>
      </c>
      <c r="C1796" s="75">
        <v>4288</v>
      </c>
      <c r="D1796" s="75" t="s">
        <v>3092</v>
      </c>
      <c r="E1796" s="116">
        <v>0.5988</v>
      </c>
      <c r="F1796" s="166" t="s">
        <v>2625</v>
      </c>
      <c r="G1796" s="3" t="s">
        <v>3309</v>
      </c>
      <c r="H1796" t="s">
        <v>2625</v>
      </c>
    </row>
    <row r="1797" spans="1:8" hidden="1">
      <c r="A1797" s="78" t="s">
        <v>2386</v>
      </c>
      <c r="B1797" s="78" t="s">
        <v>2892</v>
      </c>
      <c r="C1797" s="75">
        <v>2745</v>
      </c>
      <c r="D1797" s="75" t="s">
        <v>1195</v>
      </c>
      <c r="E1797" s="116">
        <v>0.78220000000000001</v>
      </c>
      <c r="F1797" s="166" t="s">
        <v>2625</v>
      </c>
      <c r="G1797" s="3" t="s">
        <v>3309</v>
      </c>
      <c r="H1797" t="s">
        <v>2625</v>
      </c>
    </row>
    <row r="1798" spans="1:8" hidden="1">
      <c r="A1798" s="78" t="s">
        <v>2386</v>
      </c>
      <c r="B1798" t="s">
        <v>2892</v>
      </c>
      <c r="C1798" s="75">
        <v>3292</v>
      </c>
      <c r="D1798" t="s">
        <v>414</v>
      </c>
      <c r="E1798" s="116">
        <v>0.6401</v>
      </c>
      <c r="F1798" s="166" t="s">
        <v>2625</v>
      </c>
      <c r="G1798" s="3" t="s">
        <v>3309</v>
      </c>
      <c r="H1798" t="s">
        <v>2625</v>
      </c>
    </row>
    <row r="1799" spans="1:8" hidden="1">
      <c r="A1799" s="78" t="s">
        <v>2386</v>
      </c>
      <c r="B1799" s="78" t="s">
        <v>2892</v>
      </c>
      <c r="C1799" s="75">
        <v>4363</v>
      </c>
      <c r="D1799" s="75" t="s">
        <v>1198</v>
      </c>
      <c r="E1799" s="116">
        <v>0.6774</v>
      </c>
      <c r="F1799" s="166" t="s">
        <v>2625</v>
      </c>
      <c r="G1799" s="3" t="s">
        <v>3309</v>
      </c>
      <c r="H1799" t="s">
        <v>2625</v>
      </c>
    </row>
    <row r="1800" spans="1:8" hidden="1">
      <c r="A1800" s="78" t="s">
        <v>2386</v>
      </c>
      <c r="B1800" s="78" t="s">
        <v>2892</v>
      </c>
      <c r="C1800" s="75">
        <v>4586</v>
      </c>
      <c r="D1800" s="75" t="s">
        <v>806</v>
      </c>
      <c r="E1800" s="116">
        <v>0.71509999999999996</v>
      </c>
      <c r="F1800" s="166" t="s">
        <v>2625</v>
      </c>
      <c r="G1800" s="3" t="s">
        <v>3309</v>
      </c>
      <c r="H1800" t="s">
        <v>2625</v>
      </c>
    </row>
    <row r="1801" spans="1:8" hidden="1">
      <c r="A1801" s="78" t="s">
        <v>2386</v>
      </c>
      <c r="B1801" s="78" t="s">
        <v>2892</v>
      </c>
      <c r="C1801" s="75">
        <v>3241</v>
      </c>
      <c r="D1801" s="75" t="s">
        <v>1196</v>
      </c>
      <c r="E1801" s="116">
        <v>0.55869999999999997</v>
      </c>
      <c r="F1801" s="166" t="s">
        <v>2625</v>
      </c>
      <c r="G1801" s="3" t="s">
        <v>3309</v>
      </c>
      <c r="H1801" t="s">
        <v>2625</v>
      </c>
    </row>
    <row r="1802" spans="1:8" hidden="1">
      <c r="A1802" s="78" t="s">
        <v>2386</v>
      </c>
      <c r="B1802" s="78" t="s">
        <v>2892</v>
      </c>
      <c r="C1802" s="75">
        <v>5548</v>
      </c>
      <c r="D1802" s="75" t="s">
        <v>2985</v>
      </c>
      <c r="E1802" s="116">
        <v>0.43380000000000002</v>
      </c>
      <c r="F1802" s="166" t="s">
        <v>3020</v>
      </c>
      <c r="G1802" s="3" t="s">
        <v>3309</v>
      </c>
      <c r="H1802" t="s">
        <v>2626</v>
      </c>
    </row>
    <row r="1803" spans="1:8" hidden="1">
      <c r="A1803" s="78" t="s">
        <v>2334</v>
      </c>
      <c r="B1803" s="78" t="s">
        <v>2893</v>
      </c>
      <c r="C1803" s="75">
        <v>3674</v>
      </c>
      <c r="D1803" s="75" t="s">
        <v>877</v>
      </c>
      <c r="E1803" s="116">
        <v>0.26700000000000002</v>
      </c>
      <c r="F1803" s="166" t="s">
        <v>3020</v>
      </c>
      <c r="G1803" s="3" t="s">
        <v>3309</v>
      </c>
      <c r="H1803" t="s">
        <v>2626</v>
      </c>
    </row>
    <row r="1804" spans="1:8" hidden="1">
      <c r="A1804" s="78" t="s">
        <v>2334</v>
      </c>
      <c r="B1804" s="78" t="s">
        <v>2893</v>
      </c>
      <c r="C1804" s="75">
        <v>2990</v>
      </c>
      <c r="D1804" s="75" t="s">
        <v>869</v>
      </c>
      <c r="E1804" s="116">
        <v>0.32179999999999997</v>
      </c>
      <c r="F1804" s="166" t="s">
        <v>3020</v>
      </c>
      <c r="G1804" s="3" t="s">
        <v>3309</v>
      </c>
      <c r="H1804" t="s">
        <v>2626</v>
      </c>
    </row>
    <row r="1805" spans="1:8" hidden="1">
      <c r="A1805" s="78" t="s">
        <v>2334</v>
      </c>
      <c r="B1805" s="78" t="s">
        <v>2893</v>
      </c>
      <c r="C1805" s="75">
        <v>3230</v>
      </c>
      <c r="D1805" s="75" t="s">
        <v>871</v>
      </c>
      <c r="E1805" s="116">
        <v>0.189</v>
      </c>
      <c r="F1805" s="166" t="s">
        <v>3020</v>
      </c>
      <c r="G1805" s="3" t="s">
        <v>3309</v>
      </c>
      <c r="H1805" t="s">
        <v>2626</v>
      </c>
    </row>
    <row r="1806" spans="1:8" hidden="1">
      <c r="A1806" s="78" t="s">
        <v>2334</v>
      </c>
      <c r="B1806" s="78" t="s">
        <v>2893</v>
      </c>
      <c r="C1806" s="75">
        <v>1942</v>
      </c>
      <c r="D1806" s="75" t="s">
        <v>866</v>
      </c>
      <c r="E1806" s="116">
        <v>0.17319999999999999</v>
      </c>
      <c r="F1806" s="166" t="s">
        <v>3020</v>
      </c>
      <c r="G1806" s="3" t="s">
        <v>3309</v>
      </c>
      <c r="H1806" t="s">
        <v>2626</v>
      </c>
    </row>
    <row r="1807" spans="1:8" hidden="1">
      <c r="A1807" s="78" t="s">
        <v>2334</v>
      </c>
      <c r="B1807" s="78" t="s">
        <v>2893</v>
      </c>
      <c r="C1807" s="75">
        <v>3104</v>
      </c>
      <c r="D1807" s="75" t="s">
        <v>870</v>
      </c>
      <c r="E1807" s="116">
        <v>0.38369999999999999</v>
      </c>
      <c r="F1807" s="166" t="s">
        <v>3020</v>
      </c>
      <c r="G1807" s="3" t="s">
        <v>3309</v>
      </c>
      <c r="H1807" t="s">
        <v>2626</v>
      </c>
    </row>
    <row r="1808" spans="1:8" hidden="1">
      <c r="A1808" s="78">
        <v>17412</v>
      </c>
      <c r="B1808" s="78" t="s">
        <v>2893</v>
      </c>
      <c r="C1808" s="75">
        <v>5593</v>
      </c>
      <c r="D1808" s="75" t="s">
        <v>3278</v>
      </c>
      <c r="E1808" s="116">
        <v>0</v>
      </c>
      <c r="F1808" s="166" t="s">
        <v>2626</v>
      </c>
      <c r="G1808" s="3" t="s">
        <v>3309</v>
      </c>
      <c r="H1808" t="s">
        <v>2626</v>
      </c>
    </row>
    <row r="1809" spans="1:8" hidden="1">
      <c r="A1809" s="78" t="s">
        <v>2334</v>
      </c>
      <c r="B1809" s="78" t="s">
        <v>2893</v>
      </c>
      <c r="C1809" s="75">
        <v>1667</v>
      </c>
      <c r="D1809" s="75" t="s">
        <v>864</v>
      </c>
      <c r="E1809" s="116">
        <v>0.2581</v>
      </c>
      <c r="F1809" s="166" t="s">
        <v>3020</v>
      </c>
      <c r="G1809" s="3" t="s">
        <v>3309</v>
      </c>
      <c r="H1809" t="s">
        <v>2626</v>
      </c>
    </row>
    <row r="1810" spans="1:8" hidden="1">
      <c r="A1810" s="78" t="s">
        <v>2334</v>
      </c>
      <c r="B1810" s="78" t="s">
        <v>2893</v>
      </c>
      <c r="C1810" s="75">
        <v>3231</v>
      </c>
      <c r="D1810" s="75" t="s">
        <v>872</v>
      </c>
      <c r="E1810" s="116">
        <v>0.154</v>
      </c>
      <c r="F1810" s="166" t="s">
        <v>3020</v>
      </c>
      <c r="G1810" s="3" t="s">
        <v>3309</v>
      </c>
      <c r="H1810" t="s">
        <v>2626</v>
      </c>
    </row>
    <row r="1811" spans="1:8" hidden="1">
      <c r="A1811" s="78" t="s">
        <v>2334</v>
      </c>
      <c r="B1811" s="78" t="s">
        <v>2893</v>
      </c>
      <c r="C1811" s="75">
        <v>1771</v>
      </c>
      <c r="D1811" s="75" t="s">
        <v>865</v>
      </c>
      <c r="E1811" s="116">
        <v>9.9299999999999999E-2</v>
      </c>
      <c r="F1811" s="166" t="s">
        <v>3020</v>
      </c>
      <c r="G1811" s="3" t="s">
        <v>3309</v>
      </c>
      <c r="H1811" t="s">
        <v>2626</v>
      </c>
    </row>
    <row r="1812" spans="1:8" hidden="1">
      <c r="A1812" s="78" t="s">
        <v>2334</v>
      </c>
      <c r="B1812" s="78" t="s">
        <v>2893</v>
      </c>
      <c r="C1812" s="75">
        <v>3387</v>
      </c>
      <c r="D1812" s="75" t="s">
        <v>874</v>
      </c>
      <c r="E1812" s="116">
        <v>0.30990000000000001</v>
      </c>
      <c r="F1812" s="166" t="s">
        <v>3020</v>
      </c>
      <c r="G1812" s="3" t="s">
        <v>3309</v>
      </c>
      <c r="H1812" t="s">
        <v>2626</v>
      </c>
    </row>
    <row r="1813" spans="1:8" hidden="1">
      <c r="A1813" s="78" t="s">
        <v>2334</v>
      </c>
      <c r="B1813" s="78" t="s">
        <v>2893</v>
      </c>
      <c r="C1813" s="75">
        <v>2185</v>
      </c>
      <c r="D1813" s="75" t="s">
        <v>867</v>
      </c>
      <c r="E1813" s="116">
        <v>0.254</v>
      </c>
      <c r="F1813" s="166" t="s">
        <v>3020</v>
      </c>
      <c r="G1813" s="3" t="s">
        <v>3309</v>
      </c>
      <c r="H1813" t="s">
        <v>2626</v>
      </c>
    </row>
    <row r="1814" spans="1:8" hidden="1">
      <c r="A1814" s="78" t="s">
        <v>2334</v>
      </c>
      <c r="B1814" s="78" t="s">
        <v>2893</v>
      </c>
      <c r="C1814" s="75">
        <v>3527</v>
      </c>
      <c r="D1814" s="75" t="s">
        <v>876</v>
      </c>
      <c r="E1814" s="116">
        <v>0.14960000000000001</v>
      </c>
      <c r="F1814" s="166" t="s">
        <v>3020</v>
      </c>
      <c r="G1814" s="3" t="s">
        <v>3309</v>
      </c>
      <c r="H1814" t="s">
        <v>2626</v>
      </c>
    </row>
    <row r="1815" spans="1:8" hidden="1">
      <c r="A1815" s="78" t="s">
        <v>2334</v>
      </c>
      <c r="B1815" s="78" t="s">
        <v>2893</v>
      </c>
      <c r="C1815" s="75">
        <v>3958</v>
      </c>
      <c r="D1815" s="75" t="s">
        <v>879</v>
      </c>
      <c r="E1815" s="116">
        <v>0.33129999999999998</v>
      </c>
      <c r="F1815" s="166" t="s">
        <v>3020</v>
      </c>
      <c r="G1815" s="3" t="s">
        <v>3309</v>
      </c>
      <c r="H1815" t="s">
        <v>2626</v>
      </c>
    </row>
    <row r="1816" spans="1:8" hidden="1">
      <c r="A1816" s="78" t="s">
        <v>2334</v>
      </c>
      <c r="B1816" s="78" t="s">
        <v>2893</v>
      </c>
      <c r="C1816" s="75">
        <v>3489</v>
      </c>
      <c r="D1816" s="75" t="s">
        <v>875</v>
      </c>
      <c r="E1816" s="116">
        <v>0.34820000000000001</v>
      </c>
      <c r="F1816" s="166" t="s">
        <v>3020</v>
      </c>
      <c r="G1816" s="3" t="s">
        <v>3309</v>
      </c>
      <c r="H1816" t="s">
        <v>2626</v>
      </c>
    </row>
    <row r="1817" spans="1:8" hidden="1">
      <c r="A1817" s="78" t="s">
        <v>2334</v>
      </c>
      <c r="B1817" s="78" t="s">
        <v>2893</v>
      </c>
      <c r="C1817" s="75">
        <v>2703</v>
      </c>
      <c r="D1817" s="75" t="s">
        <v>868</v>
      </c>
      <c r="E1817" s="116">
        <v>0.38179999999999997</v>
      </c>
      <c r="F1817" s="166" t="s">
        <v>2626</v>
      </c>
      <c r="G1817" s="3" t="s">
        <v>3309</v>
      </c>
      <c r="H1817" t="s">
        <v>2626</v>
      </c>
    </row>
    <row r="1818" spans="1:8" hidden="1">
      <c r="A1818" s="78" t="s">
        <v>2334</v>
      </c>
      <c r="B1818" s="78" t="s">
        <v>2893</v>
      </c>
      <c r="C1818" s="75">
        <v>3343</v>
      </c>
      <c r="D1818" s="75" t="s">
        <v>873</v>
      </c>
      <c r="E1818" s="116">
        <v>0.29170000000000001</v>
      </c>
      <c r="F1818" s="166" t="s">
        <v>3020</v>
      </c>
      <c r="G1818" s="3" t="s">
        <v>3309</v>
      </c>
      <c r="H1818" t="s">
        <v>2626</v>
      </c>
    </row>
    <row r="1819" spans="1:8" hidden="1">
      <c r="A1819" s="78" t="s">
        <v>2334</v>
      </c>
      <c r="B1819" s="78" t="s">
        <v>2893</v>
      </c>
      <c r="C1819" s="75">
        <v>3921</v>
      </c>
      <c r="D1819" s="75" t="s">
        <v>878</v>
      </c>
      <c r="E1819" s="116">
        <v>0.27479999999999999</v>
      </c>
      <c r="F1819" s="166" t="s">
        <v>3020</v>
      </c>
      <c r="G1819" s="3" t="s">
        <v>3309</v>
      </c>
      <c r="H1819" t="s">
        <v>2626</v>
      </c>
    </row>
    <row r="1820" spans="1:8" hidden="1">
      <c r="A1820" s="78" t="s">
        <v>2435</v>
      </c>
      <c r="B1820" s="78" t="s">
        <v>2894</v>
      </c>
      <c r="C1820" s="75">
        <v>3405</v>
      </c>
      <c r="D1820" s="75" t="s">
        <v>1566</v>
      </c>
      <c r="E1820" s="116">
        <v>0.41909999999999997</v>
      </c>
      <c r="F1820" s="166" t="s">
        <v>3020</v>
      </c>
      <c r="G1820" s="3" t="s">
        <v>2625</v>
      </c>
      <c r="H1820" t="s">
        <v>2625</v>
      </c>
    </row>
    <row r="1821" spans="1:8" hidden="1">
      <c r="A1821" s="78" t="s">
        <v>2326</v>
      </c>
      <c r="B1821" s="78" t="s">
        <v>2895</v>
      </c>
      <c r="C1821" s="75">
        <v>2512</v>
      </c>
      <c r="D1821" s="75" t="s">
        <v>756</v>
      </c>
      <c r="E1821" s="116">
        <v>0.71850000000000003</v>
      </c>
      <c r="F1821" s="166" t="s">
        <v>3020</v>
      </c>
      <c r="G1821" s="3" t="s">
        <v>3309</v>
      </c>
      <c r="H1821" t="s">
        <v>2625</v>
      </c>
    </row>
    <row r="1822" spans="1:8" hidden="1">
      <c r="A1822" s="78" t="s">
        <v>2326</v>
      </c>
      <c r="B1822" s="78" t="s">
        <v>2895</v>
      </c>
      <c r="C1822" s="75">
        <v>2513</v>
      </c>
      <c r="D1822" s="75" t="s">
        <v>757</v>
      </c>
      <c r="E1822" s="116">
        <v>0.4718</v>
      </c>
      <c r="F1822" s="166" t="s">
        <v>2625</v>
      </c>
      <c r="G1822" s="3" t="s">
        <v>3309</v>
      </c>
      <c r="H1822" t="s">
        <v>2625</v>
      </c>
    </row>
    <row r="1823" spans="1:8" hidden="1">
      <c r="A1823" s="78" t="s">
        <v>2447</v>
      </c>
      <c r="B1823" s="78" t="s">
        <v>2896</v>
      </c>
      <c r="C1823" s="75">
        <v>4265</v>
      </c>
      <c r="D1823" s="75" t="s">
        <v>1712</v>
      </c>
      <c r="E1823" s="116">
        <v>0.37469999999999998</v>
      </c>
      <c r="F1823" s="166" t="s">
        <v>3020</v>
      </c>
      <c r="G1823" s="3" t="s">
        <v>3309</v>
      </c>
      <c r="H1823" t="s">
        <v>2626</v>
      </c>
    </row>
    <row r="1824" spans="1:8" hidden="1">
      <c r="A1824" s="78" t="s">
        <v>2447</v>
      </c>
      <c r="B1824" s="78" t="s">
        <v>2896</v>
      </c>
      <c r="C1824" s="75">
        <v>4366</v>
      </c>
      <c r="D1824" s="75" t="s">
        <v>790</v>
      </c>
      <c r="E1824" s="116">
        <v>0.2208</v>
      </c>
      <c r="F1824" s="166" t="s">
        <v>3020</v>
      </c>
      <c r="G1824" s="3" t="s">
        <v>3309</v>
      </c>
      <c r="H1824" t="s">
        <v>2626</v>
      </c>
    </row>
    <row r="1825" spans="1:8" hidden="1">
      <c r="A1825" s="78" t="s">
        <v>2447</v>
      </c>
      <c r="B1825" s="78" t="s">
        <v>2896</v>
      </c>
      <c r="C1825" s="75">
        <v>3305</v>
      </c>
      <c r="D1825" s="75" t="s">
        <v>1706</v>
      </c>
      <c r="E1825" s="116">
        <v>0.25869999999999999</v>
      </c>
      <c r="F1825" s="166" t="s">
        <v>3020</v>
      </c>
      <c r="G1825" s="3" t="s">
        <v>3309</v>
      </c>
      <c r="H1825" t="s">
        <v>2626</v>
      </c>
    </row>
    <row r="1826" spans="1:8" hidden="1">
      <c r="A1826" s="78" t="s">
        <v>2447</v>
      </c>
      <c r="B1826" s="78" t="s">
        <v>2896</v>
      </c>
      <c r="C1826" s="75">
        <v>4395</v>
      </c>
      <c r="D1826" s="75" t="s">
        <v>1714</v>
      </c>
      <c r="E1826" s="116">
        <v>0.2596</v>
      </c>
      <c r="F1826" s="166" t="s">
        <v>3020</v>
      </c>
      <c r="G1826" s="3" t="s">
        <v>3309</v>
      </c>
      <c r="H1826" t="s">
        <v>2626</v>
      </c>
    </row>
    <row r="1827" spans="1:8" hidden="1">
      <c r="A1827" s="78" t="s">
        <v>2447</v>
      </c>
      <c r="B1827" s="78" t="s">
        <v>2896</v>
      </c>
      <c r="C1827" s="75">
        <v>3005</v>
      </c>
      <c r="D1827" s="75" t="s">
        <v>3352</v>
      </c>
      <c r="E1827" s="116">
        <v>0.46789999999999998</v>
      </c>
      <c r="F1827" s="166" t="s">
        <v>2626</v>
      </c>
      <c r="G1827" s="3" t="s">
        <v>3309</v>
      </c>
      <c r="H1827" t="s">
        <v>2626</v>
      </c>
    </row>
    <row r="1828" spans="1:8" hidden="1">
      <c r="A1828" s="78" t="s">
        <v>2447</v>
      </c>
      <c r="B1828" s="78" t="s">
        <v>2896</v>
      </c>
      <c r="C1828" s="75">
        <v>5712</v>
      </c>
      <c r="D1828" s="75" t="s">
        <v>3279</v>
      </c>
      <c r="E1828" s="116">
        <v>1</v>
      </c>
      <c r="F1828" s="166" t="s">
        <v>3020</v>
      </c>
      <c r="G1828" s="3" t="s">
        <v>3309</v>
      </c>
      <c r="H1828" t="s">
        <v>2625</v>
      </c>
    </row>
    <row r="1829" spans="1:8" hidden="1">
      <c r="A1829" s="78" t="s">
        <v>2447</v>
      </c>
      <c r="B1829" s="78" t="s">
        <v>2896</v>
      </c>
      <c r="C1829" s="75">
        <v>4241</v>
      </c>
      <c r="D1829" s="75" t="s">
        <v>1711</v>
      </c>
      <c r="E1829" s="116">
        <v>0.16139999999999999</v>
      </c>
      <c r="F1829" s="166" t="s">
        <v>3020</v>
      </c>
      <c r="G1829" s="3" t="s">
        <v>3309</v>
      </c>
      <c r="H1829" t="s">
        <v>2626</v>
      </c>
    </row>
    <row r="1830" spans="1:8" hidden="1">
      <c r="A1830" s="78" t="s">
        <v>2447</v>
      </c>
      <c r="B1830" s="78" t="s">
        <v>2896</v>
      </c>
      <c r="C1830" s="75">
        <v>5128</v>
      </c>
      <c r="D1830" s="75" t="s">
        <v>1716</v>
      </c>
      <c r="E1830" s="116">
        <v>0.1467</v>
      </c>
      <c r="F1830" s="166" t="s">
        <v>3020</v>
      </c>
      <c r="G1830" s="3" t="s">
        <v>3309</v>
      </c>
      <c r="H1830" t="s">
        <v>2626</v>
      </c>
    </row>
    <row r="1831" spans="1:8" hidden="1">
      <c r="A1831" s="78" t="s">
        <v>2447</v>
      </c>
      <c r="B1831" s="78" t="s">
        <v>2896</v>
      </c>
      <c r="C1831" s="75">
        <v>3981</v>
      </c>
      <c r="D1831" s="75" t="s">
        <v>1708</v>
      </c>
      <c r="E1831" s="116">
        <v>0.16669999999999999</v>
      </c>
      <c r="F1831" s="166" t="s">
        <v>3020</v>
      </c>
      <c r="G1831" s="3" t="s">
        <v>3309</v>
      </c>
      <c r="H1831" t="s">
        <v>2626</v>
      </c>
    </row>
    <row r="1832" spans="1:8" hidden="1">
      <c r="A1832" s="78" t="s">
        <v>2447</v>
      </c>
      <c r="B1832" s="78" t="s">
        <v>2896</v>
      </c>
      <c r="C1832" s="75">
        <v>5100</v>
      </c>
      <c r="D1832" s="75" t="s">
        <v>1715</v>
      </c>
      <c r="E1832" s="116">
        <v>0.12959999999999999</v>
      </c>
      <c r="F1832" s="166" t="s">
        <v>3020</v>
      </c>
      <c r="G1832" s="3" t="s">
        <v>3309</v>
      </c>
      <c r="H1832" t="s">
        <v>2626</v>
      </c>
    </row>
    <row r="1833" spans="1:8" hidden="1">
      <c r="A1833" s="78" t="s">
        <v>2447</v>
      </c>
      <c r="B1833" s="78" t="s">
        <v>2896</v>
      </c>
      <c r="C1833" s="75">
        <v>2073</v>
      </c>
      <c r="D1833" s="75" t="s">
        <v>1703</v>
      </c>
      <c r="E1833" s="116">
        <v>0.17760000000000001</v>
      </c>
      <c r="F1833" s="166" t="s">
        <v>3020</v>
      </c>
      <c r="G1833" s="3" t="s">
        <v>3309</v>
      </c>
      <c r="H1833" t="s">
        <v>2626</v>
      </c>
    </row>
    <row r="1834" spans="1:8" hidden="1">
      <c r="A1834" s="78" t="s">
        <v>2447</v>
      </c>
      <c r="B1834" s="78" t="s">
        <v>2896</v>
      </c>
      <c r="C1834" s="75">
        <v>1904</v>
      </c>
      <c r="D1834" s="75" t="s">
        <v>3093</v>
      </c>
      <c r="E1834" s="116">
        <v>0.1447</v>
      </c>
      <c r="F1834" s="166" t="s">
        <v>3020</v>
      </c>
      <c r="G1834" s="3" t="s">
        <v>3309</v>
      </c>
      <c r="H1834" t="s">
        <v>2626</v>
      </c>
    </row>
    <row r="1835" spans="1:8" hidden="1">
      <c r="A1835" s="78" t="s">
        <v>2447</v>
      </c>
      <c r="B1835" s="78" t="s">
        <v>2896</v>
      </c>
      <c r="C1835" s="75">
        <v>3561</v>
      </c>
      <c r="D1835" s="75" t="s">
        <v>1707</v>
      </c>
      <c r="E1835" s="116">
        <v>0.21820000000000001</v>
      </c>
      <c r="F1835" s="166" t="s">
        <v>3020</v>
      </c>
      <c r="G1835" s="3" t="s">
        <v>3309</v>
      </c>
      <c r="H1835" t="s">
        <v>2626</v>
      </c>
    </row>
    <row r="1836" spans="1:8" hidden="1">
      <c r="A1836" s="78" t="s">
        <v>2447</v>
      </c>
      <c r="B1836" s="78" t="s">
        <v>2896</v>
      </c>
      <c r="C1836" s="75">
        <v>4184</v>
      </c>
      <c r="D1836" s="75" t="s">
        <v>1710</v>
      </c>
      <c r="E1836" s="116">
        <v>0.1633</v>
      </c>
      <c r="F1836" s="166" t="s">
        <v>3020</v>
      </c>
      <c r="G1836" s="3" t="s">
        <v>3309</v>
      </c>
      <c r="H1836" t="s">
        <v>2626</v>
      </c>
    </row>
    <row r="1837" spans="1:8" hidden="1">
      <c r="A1837" s="78" t="s">
        <v>2447</v>
      </c>
      <c r="B1837" s="78" t="s">
        <v>2896</v>
      </c>
      <c r="C1837" s="75">
        <v>1730</v>
      </c>
      <c r="D1837" s="75" t="s">
        <v>1702</v>
      </c>
      <c r="E1837" s="116">
        <v>0.48609999999999998</v>
      </c>
      <c r="F1837" s="166" t="s">
        <v>3020</v>
      </c>
      <c r="G1837" s="3" t="s">
        <v>3309</v>
      </c>
      <c r="H1837" t="s">
        <v>2626</v>
      </c>
    </row>
    <row r="1838" spans="1:8" hidden="1">
      <c r="A1838" s="78" t="s">
        <v>2447</v>
      </c>
      <c r="B1838" s="78" t="s">
        <v>2896</v>
      </c>
      <c r="C1838" s="75">
        <v>2428</v>
      </c>
      <c r="D1838" s="75" t="s">
        <v>1704</v>
      </c>
      <c r="E1838" s="116">
        <v>0.2316</v>
      </c>
      <c r="F1838" s="166" t="s">
        <v>3020</v>
      </c>
      <c r="G1838" s="3" t="s">
        <v>3309</v>
      </c>
      <c r="H1838" t="s">
        <v>2626</v>
      </c>
    </row>
    <row r="1839" spans="1:8" hidden="1">
      <c r="A1839" s="78" t="s">
        <v>2447</v>
      </c>
      <c r="B1839" s="78" t="s">
        <v>2896</v>
      </c>
      <c r="C1839" s="75">
        <v>4383</v>
      </c>
      <c r="D1839" s="75" t="s">
        <v>1713</v>
      </c>
      <c r="E1839" s="116">
        <v>9.7699999999999995E-2</v>
      </c>
      <c r="F1839" s="166" t="s">
        <v>3020</v>
      </c>
      <c r="G1839" s="3" t="s">
        <v>3309</v>
      </c>
      <c r="H1839" t="s">
        <v>2626</v>
      </c>
    </row>
    <row r="1840" spans="1:8" hidden="1">
      <c r="A1840" s="78" t="s">
        <v>2447</v>
      </c>
      <c r="B1840" s="78" t="s">
        <v>2896</v>
      </c>
      <c r="C1840" s="75">
        <v>4145</v>
      </c>
      <c r="D1840" s="75" t="s">
        <v>1709</v>
      </c>
      <c r="E1840" s="116">
        <v>0.16889999999999999</v>
      </c>
      <c r="F1840" s="166" t="s">
        <v>3020</v>
      </c>
      <c r="G1840" s="3" t="s">
        <v>3309</v>
      </c>
      <c r="H1840" t="s">
        <v>2626</v>
      </c>
    </row>
    <row r="1841" spans="1:8" hidden="1">
      <c r="A1841" s="78" t="s">
        <v>2332</v>
      </c>
      <c r="B1841" s="78" t="s">
        <v>2897</v>
      </c>
      <c r="C1841" s="75">
        <v>5015</v>
      </c>
      <c r="D1841" s="75" t="s">
        <v>833</v>
      </c>
      <c r="E1841" s="116">
        <v>2.3900000000000001E-2</v>
      </c>
      <c r="F1841" s="166" t="s">
        <v>3020</v>
      </c>
      <c r="G1841" s="3" t="s">
        <v>3309</v>
      </c>
      <c r="H1841" t="s">
        <v>2626</v>
      </c>
    </row>
    <row r="1842" spans="1:8" hidden="1">
      <c r="A1842" s="78" t="s">
        <v>2332</v>
      </c>
      <c r="B1842" s="78" t="s">
        <v>2897</v>
      </c>
      <c r="C1842" s="75">
        <v>4397</v>
      </c>
      <c r="D1842" s="75" t="s">
        <v>832</v>
      </c>
      <c r="E1842" s="116">
        <v>0.12520000000000001</v>
      </c>
      <c r="F1842" s="166" t="s">
        <v>3020</v>
      </c>
      <c r="G1842" s="3" t="s">
        <v>3309</v>
      </c>
      <c r="H1842" t="s">
        <v>2626</v>
      </c>
    </row>
    <row r="1843" spans="1:8" hidden="1">
      <c r="A1843" s="78" t="s">
        <v>2332</v>
      </c>
      <c r="B1843" s="78" t="s">
        <v>2897</v>
      </c>
      <c r="C1843" s="75">
        <v>4308</v>
      </c>
      <c r="D1843" s="75" t="s">
        <v>831</v>
      </c>
      <c r="E1843" s="116">
        <v>0.1115</v>
      </c>
      <c r="F1843" s="166" t="s">
        <v>3020</v>
      </c>
      <c r="G1843" s="3" t="s">
        <v>3309</v>
      </c>
      <c r="H1843" t="s">
        <v>2626</v>
      </c>
    </row>
    <row r="1844" spans="1:8" hidden="1">
      <c r="A1844" s="78" t="s">
        <v>2332</v>
      </c>
      <c r="B1844" s="78" t="s">
        <v>2897</v>
      </c>
      <c r="C1844" s="75">
        <v>2222</v>
      </c>
      <c r="D1844" s="75" t="s">
        <v>827</v>
      </c>
      <c r="E1844" s="116">
        <v>0.11559999999999999</v>
      </c>
      <c r="F1844" s="166" t="s">
        <v>3020</v>
      </c>
      <c r="G1844" s="3" t="s">
        <v>3309</v>
      </c>
      <c r="H1844" t="s">
        <v>2626</v>
      </c>
    </row>
    <row r="1845" spans="1:8" hidden="1">
      <c r="A1845" s="78" t="s">
        <v>2332</v>
      </c>
      <c r="B1845" s="78" t="s">
        <v>2897</v>
      </c>
      <c r="C1845" s="75">
        <v>2850</v>
      </c>
      <c r="D1845" s="75" t="s">
        <v>830</v>
      </c>
      <c r="E1845" s="116">
        <v>0.1157</v>
      </c>
      <c r="F1845" s="166" t="s">
        <v>3020</v>
      </c>
      <c r="G1845" s="3" t="s">
        <v>3309</v>
      </c>
      <c r="H1845" t="s">
        <v>2626</v>
      </c>
    </row>
    <row r="1846" spans="1:8" hidden="1">
      <c r="A1846" s="78" t="s">
        <v>2332</v>
      </c>
      <c r="B1846" s="78" t="s">
        <v>2897</v>
      </c>
      <c r="C1846" s="75">
        <v>2287</v>
      </c>
      <c r="D1846" s="75" t="s">
        <v>828</v>
      </c>
      <c r="E1846" s="116">
        <v>0.15379999999999999</v>
      </c>
      <c r="F1846" s="166" t="s">
        <v>3020</v>
      </c>
      <c r="G1846" s="3" t="s">
        <v>3309</v>
      </c>
      <c r="H1846" t="s">
        <v>2626</v>
      </c>
    </row>
    <row r="1847" spans="1:8" hidden="1">
      <c r="A1847" s="78" t="s">
        <v>2332</v>
      </c>
      <c r="B1847" s="78" t="s">
        <v>2897</v>
      </c>
      <c r="C1847" s="75">
        <v>5181</v>
      </c>
      <c r="D1847" s="75" t="s">
        <v>835</v>
      </c>
      <c r="E1847" s="116">
        <v>9.06E-2</v>
      </c>
      <c r="F1847" s="166" t="s">
        <v>3020</v>
      </c>
      <c r="G1847" s="3" t="s">
        <v>3309</v>
      </c>
      <c r="H1847" t="s">
        <v>2626</v>
      </c>
    </row>
    <row r="1848" spans="1:8" hidden="1">
      <c r="A1848" s="78" t="s">
        <v>2332</v>
      </c>
      <c r="B1848" s="78" t="s">
        <v>2897</v>
      </c>
      <c r="C1848" s="75">
        <v>2288</v>
      </c>
      <c r="D1848" s="75" t="s">
        <v>829</v>
      </c>
      <c r="E1848" s="116">
        <v>0.1178</v>
      </c>
      <c r="F1848" s="166" t="s">
        <v>3020</v>
      </c>
      <c r="G1848" s="3" t="s">
        <v>3309</v>
      </c>
      <c r="H1848" t="s">
        <v>2626</v>
      </c>
    </row>
    <row r="1849" spans="1:8" hidden="1">
      <c r="A1849" s="78" t="s">
        <v>2332</v>
      </c>
      <c r="B1849" s="78" t="s">
        <v>2897</v>
      </c>
      <c r="C1849" s="75">
        <v>2124</v>
      </c>
      <c r="D1849" s="75" t="s">
        <v>2998</v>
      </c>
      <c r="E1849" s="116">
        <v>9.2200000000000004E-2</v>
      </c>
      <c r="F1849" s="166" t="s">
        <v>3020</v>
      </c>
      <c r="G1849" s="3" t="s">
        <v>3309</v>
      </c>
      <c r="H1849" t="s">
        <v>2626</v>
      </c>
    </row>
    <row r="1850" spans="1:8" hidden="1">
      <c r="A1850" s="78" t="s">
        <v>2332</v>
      </c>
      <c r="B1850" s="78" t="s">
        <v>2897</v>
      </c>
      <c r="C1850" s="75">
        <v>5296</v>
      </c>
      <c r="D1850" s="75" t="s">
        <v>836</v>
      </c>
      <c r="E1850" s="116">
        <v>0.121</v>
      </c>
      <c r="F1850" s="166" t="s">
        <v>3020</v>
      </c>
      <c r="G1850" s="3" t="s">
        <v>3309</v>
      </c>
      <c r="H1850" t="s">
        <v>2626</v>
      </c>
    </row>
    <row r="1851" spans="1:8" hidden="1">
      <c r="A1851" s="78" t="s">
        <v>2332</v>
      </c>
      <c r="B1851" s="78" t="s">
        <v>2897</v>
      </c>
      <c r="C1851" s="75">
        <v>5457</v>
      </c>
      <c r="D1851" s="75" t="s">
        <v>837</v>
      </c>
      <c r="E1851" s="116">
        <v>0.1255</v>
      </c>
      <c r="F1851" s="166" t="s">
        <v>3020</v>
      </c>
      <c r="G1851" s="3" t="s">
        <v>3309</v>
      </c>
      <c r="H1851" t="s">
        <v>2626</v>
      </c>
    </row>
    <row r="1852" spans="1:8" hidden="1">
      <c r="A1852" s="78" t="s">
        <v>2332</v>
      </c>
      <c r="B1852" s="78" t="s">
        <v>2897</v>
      </c>
      <c r="C1852" s="75">
        <v>5135</v>
      </c>
      <c r="D1852" s="75" t="s">
        <v>834</v>
      </c>
      <c r="E1852" s="116">
        <v>0.1714</v>
      </c>
      <c r="F1852" s="166" t="s">
        <v>3020</v>
      </c>
      <c r="G1852" s="3" t="s">
        <v>3309</v>
      </c>
      <c r="H1852" t="s">
        <v>2626</v>
      </c>
    </row>
    <row r="1853" spans="1:8" hidden="1">
      <c r="A1853" s="78" t="s">
        <v>2332</v>
      </c>
      <c r="B1853" s="78" t="s">
        <v>2897</v>
      </c>
      <c r="C1853" s="75">
        <v>1502</v>
      </c>
      <c r="D1853" s="75" t="s">
        <v>826</v>
      </c>
      <c r="E1853" s="116">
        <v>0.2104</v>
      </c>
      <c r="F1853" s="166" t="s">
        <v>3020</v>
      </c>
      <c r="G1853" s="3" t="s">
        <v>3309</v>
      </c>
      <c r="H1853" t="s">
        <v>2626</v>
      </c>
    </row>
    <row r="1854" spans="1:8" hidden="1">
      <c r="A1854" s="78" t="s">
        <v>2292</v>
      </c>
      <c r="B1854" s="78" t="s">
        <v>2898</v>
      </c>
      <c r="C1854" s="75">
        <v>2694</v>
      </c>
      <c r="D1854" s="75" t="s">
        <v>426</v>
      </c>
      <c r="E1854" s="116">
        <v>0.79979999999999996</v>
      </c>
      <c r="F1854" s="166" t="s">
        <v>2625</v>
      </c>
      <c r="G1854" s="3" t="s">
        <v>3309</v>
      </c>
      <c r="H1854" t="s">
        <v>2625</v>
      </c>
    </row>
    <row r="1855" spans="1:8" hidden="1">
      <c r="A1855" s="78" t="s">
        <v>2292</v>
      </c>
      <c r="B1855" s="78" t="s">
        <v>2898</v>
      </c>
      <c r="C1855" s="75">
        <v>3089</v>
      </c>
      <c r="D1855" s="75" t="s">
        <v>427</v>
      </c>
      <c r="E1855" s="116">
        <v>0.8175</v>
      </c>
      <c r="F1855" s="166" t="s">
        <v>2625</v>
      </c>
      <c r="G1855" s="3" t="s">
        <v>3309</v>
      </c>
      <c r="H1855" t="s">
        <v>2625</v>
      </c>
    </row>
    <row r="1856" spans="1:8" hidden="1">
      <c r="A1856" s="78" t="s">
        <v>2401</v>
      </c>
      <c r="B1856" s="78" t="s">
        <v>2899</v>
      </c>
      <c r="C1856" s="75">
        <v>2804</v>
      </c>
      <c r="D1856" s="75" t="s">
        <v>3094</v>
      </c>
      <c r="E1856" s="116">
        <v>0.68279999999999996</v>
      </c>
      <c r="F1856" s="166" t="s">
        <v>2625</v>
      </c>
      <c r="G1856" s="3" t="s">
        <v>3309</v>
      </c>
      <c r="H1856" t="s">
        <v>2625</v>
      </c>
    </row>
    <row r="1857" spans="1:8" hidden="1">
      <c r="A1857" s="78" t="s">
        <v>2401</v>
      </c>
      <c r="B1857" s="78" t="s">
        <v>2899</v>
      </c>
      <c r="C1857" s="75">
        <v>5243</v>
      </c>
      <c r="D1857" s="75" t="s">
        <v>3095</v>
      </c>
      <c r="E1857" s="116">
        <v>0.42559999999999998</v>
      </c>
      <c r="F1857" s="166" t="s">
        <v>3020</v>
      </c>
      <c r="G1857" s="3" t="s">
        <v>3309</v>
      </c>
      <c r="H1857" t="s">
        <v>2626</v>
      </c>
    </row>
    <row r="1858" spans="1:8" hidden="1">
      <c r="A1858" s="78" t="s">
        <v>2401</v>
      </c>
      <c r="B1858" s="78" t="s">
        <v>2899</v>
      </c>
      <c r="C1858" s="75">
        <v>2214</v>
      </c>
      <c r="D1858" s="75" t="s">
        <v>1256</v>
      </c>
      <c r="E1858" s="116">
        <v>0.72360000000000002</v>
      </c>
      <c r="F1858" s="166" t="s">
        <v>2625</v>
      </c>
      <c r="G1858" s="3" t="s">
        <v>3309</v>
      </c>
      <c r="H1858" t="s">
        <v>2625</v>
      </c>
    </row>
    <row r="1859" spans="1:8" hidden="1">
      <c r="A1859" s="78" t="s">
        <v>2345</v>
      </c>
      <c r="B1859" s="78" t="s">
        <v>2900</v>
      </c>
      <c r="C1859" s="75">
        <v>4029</v>
      </c>
      <c r="D1859" s="75" t="s">
        <v>1064</v>
      </c>
      <c r="E1859" s="116">
        <v>0.34250000000000003</v>
      </c>
      <c r="F1859" s="166" t="s">
        <v>3020</v>
      </c>
      <c r="G1859" s="3" t="s">
        <v>3309</v>
      </c>
      <c r="H1859" t="s">
        <v>2626</v>
      </c>
    </row>
    <row r="1860" spans="1:8" hidden="1">
      <c r="A1860" s="78" t="s">
        <v>2345</v>
      </c>
      <c r="B1860" s="78" t="s">
        <v>2900</v>
      </c>
      <c r="C1860" s="75">
        <v>3680</v>
      </c>
      <c r="D1860" s="75" t="s">
        <v>958</v>
      </c>
      <c r="E1860" s="116">
        <v>0.42349999999999999</v>
      </c>
      <c r="F1860" s="166" t="s">
        <v>3020</v>
      </c>
      <c r="G1860" s="3" t="s">
        <v>3309</v>
      </c>
      <c r="H1860" t="s">
        <v>2626</v>
      </c>
    </row>
    <row r="1861" spans="1:8" hidden="1">
      <c r="A1861" s="78" t="s">
        <v>2345</v>
      </c>
      <c r="B1861" s="78" t="s">
        <v>2900</v>
      </c>
      <c r="C1861" s="75">
        <v>3899</v>
      </c>
      <c r="D1861" s="75" t="s">
        <v>1063</v>
      </c>
      <c r="E1861" s="116">
        <v>0.64849999999999997</v>
      </c>
      <c r="F1861" s="166" t="s">
        <v>2625</v>
      </c>
      <c r="G1861" s="3" t="s">
        <v>3309</v>
      </c>
      <c r="H1861" t="s">
        <v>2625</v>
      </c>
    </row>
    <row r="1862" spans="1:8" hidden="1">
      <c r="A1862" s="78" t="s">
        <v>2345</v>
      </c>
      <c r="B1862" s="78" t="s">
        <v>2900</v>
      </c>
      <c r="C1862" s="75">
        <v>2641</v>
      </c>
      <c r="D1862" s="75" t="s">
        <v>1059</v>
      </c>
      <c r="E1862" s="116">
        <v>0.59960000000000002</v>
      </c>
      <c r="F1862" s="166" t="s">
        <v>2625</v>
      </c>
      <c r="G1862" s="3" t="s">
        <v>3309</v>
      </c>
      <c r="H1862" t="s">
        <v>2625</v>
      </c>
    </row>
    <row r="1863" spans="1:8" hidden="1">
      <c r="A1863" s="78" t="s">
        <v>2345</v>
      </c>
      <c r="B1863" s="78" t="s">
        <v>2900</v>
      </c>
      <c r="C1863" s="75">
        <v>1718</v>
      </c>
      <c r="D1863" s="75" t="s">
        <v>1057</v>
      </c>
      <c r="E1863" s="116">
        <v>0.4128</v>
      </c>
      <c r="F1863" s="166" t="s">
        <v>3020</v>
      </c>
      <c r="G1863" s="3" t="s">
        <v>3309</v>
      </c>
      <c r="H1863" t="s">
        <v>2626</v>
      </c>
    </row>
    <row r="1864" spans="1:8" hidden="1">
      <c r="A1864" s="78" t="s">
        <v>2345</v>
      </c>
      <c r="B1864" s="78" t="s">
        <v>2900</v>
      </c>
      <c r="C1864" s="75">
        <v>4348</v>
      </c>
      <c r="D1864" s="75" t="s">
        <v>1066</v>
      </c>
      <c r="E1864" s="116">
        <v>0.3952</v>
      </c>
      <c r="F1864" s="166" t="s">
        <v>3020</v>
      </c>
      <c r="G1864" s="3" t="s">
        <v>2626</v>
      </c>
      <c r="H1864" t="s">
        <v>2626</v>
      </c>
    </row>
    <row r="1865" spans="1:8" hidden="1">
      <c r="A1865" s="78" t="s">
        <v>2345</v>
      </c>
      <c r="B1865" s="78" t="s">
        <v>2900</v>
      </c>
      <c r="C1865" s="75">
        <v>4142</v>
      </c>
      <c r="D1865" s="75" t="s">
        <v>3096</v>
      </c>
      <c r="E1865" s="116">
        <v>0.33229999999999998</v>
      </c>
      <c r="F1865" s="166" t="s">
        <v>3020</v>
      </c>
      <c r="G1865" s="3" t="s">
        <v>3309</v>
      </c>
      <c r="H1865" t="s">
        <v>2626</v>
      </c>
    </row>
    <row r="1866" spans="1:8" hidden="1">
      <c r="A1866" s="78" t="s">
        <v>2345</v>
      </c>
      <c r="B1866" s="78" t="s">
        <v>2900</v>
      </c>
      <c r="C1866" s="75">
        <v>4079</v>
      </c>
      <c r="D1866" s="75" t="s">
        <v>1065</v>
      </c>
      <c r="E1866" s="116">
        <v>0.38479999999999998</v>
      </c>
      <c r="F1866" s="166" t="s">
        <v>3020</v>
      </c>
      <c r="G1866" s="3" t="s">
        <v>3309</v>
      </c>
      <c r="H1866" t="s">
        <v>2626</v>
      </c>
    </row>
    <row r="1867" spans="1:8" hidden="1">
      <c r="A1867" s="78" t="s">
        <v>2345</v>
      </c>
      <c r="B1867" s="78" t="s">
        <v>2900</v>
      </c>
      <c r="C1867" s="75">
        <v>3046</v>
      </c>
      <c r="D1867" s="75" t="s">
        <v>3097</v>
      </c>
      <c r="E1867" s="116">
        <v>0.53390000000000004</v>
      </c>
      <c r="F1867" s="166" t="s">
        <v>2625</v>
      </c>
      <c r="G1867" s="3" t="s">
        <v>3309</v>
      </c>
      <c r="H1867" t="s">
        <v>2625</v>
      </c>
    </row>
    <row r="1868" spans="1:8" hidden="1">
      <c r="A1868" s="78" t="s">
        <v>2345</v>
      </c>
      <c r="B1868" s="78" t="s">
        <v>2900</v>
      </c>
      <c r="C1868" s="75">
        <v>4350</v>
      </c>
      <c r="D1868" s="75" t="s">
        <v>1068</v>
      </c>
      <c r="E1868" s="116">
        <v>0.32</v>
      </c>
      <c r="F1868" s="166" t="s">
        <v>3020</v>
      </c>
      <c r="G1868" s="3" t="s">
        <v>3309</v>
      </c>
      <c r="H1868" t="s">
        <v>2626</v>
      </c>
    </row>
    <row r="1869" spans="1:8" hidden="1">
      <c r="A1869" s="78" t="s">
        <v>2345</v>
      </c>
      <c r="B1869" s="78" t="s">
        <v>2900</v>
      </c>
      <c r="C1869" s="75">
        <v>2995</v>
      </c>
      <c r="D1869" s="75" t="s">
        <v>1061</v>
      </c>
      <c r="E1869" s="116">
        <v>0.35149999999999998</v>
      </c>
      <c r="F1869" s="166" t="s">
        <v>3020</v>
      </c>
      <c r="G1869" s="3" t="s">
        <v>3309</v>
      </c>
      <c r="H1869" t="s">
        <v>2626</v>
      </c>
    </row>
    <row r="1870" spans="1:8" hidden="1">
      <c r="A1870" s="78" t="s">
        <v>2345</v>
      </c>
      <c r="B1870" s="78" t="s">
        <v>2900</v>
      </c>
      <c r="C1870" s="75">
        <v>2650</v>
      </c>
      <c r="D1870" s="75" t="s">
        <v>1060</v>
      </c>
      <c r="E1870" s="116">
        <v>0.45419999999999999</v>
      </c>
      <c r="F1870" s="166" t="s">
        <v>3020</v>
      </c>
      <c r="G1870" s="3" t="s">
        <v>2626</v>
      </c>
      <c r="H1870" t="s">
        <v>2626</v>
      </c>
    </row>
    <row r="1871" spans="1:8" hidden="1">
      <c r="A1871" s="78" t="s">
        <v>2345</v>
      </c>
      <c r="B1871" s="78" t="s">
        <v>2900</v>
      </c>
      <c r="C1871" s="75">
        <v>4349</v>
      </c>
      <c r="D1871" s="75" t="s">
        <v>1067</v>
      </c>
      <c r="E1871" s="116">
        <v>0.41689999999999999</v>
      </c>
      <c r="F1871" s="166" t="s">
        <v>3020</v>
      </c>
      <c r="G1871" s="3" t="s">
        <v>2626</v>
      </c>
      <c r="H1871" t="s">
        <v>2626</v>
      </c>
    </row>
    <row r="1872" spans="1:8" hidden="1">
      <c r="A1872" s="78" t="s">
        <v>2345</v>
      </c>
      <c r="B1872" s="78" t="s">
        <v>2900</v>
      </c>
      <c r="C1872" s="75">
        <v>3110</v>
      </c>
      <c r="D1872" s="75" t="s">
        <v>1062</v>
      </c>
      <c r="E1872" s="116">
        <v>0.2661</v>
      </c>
      <c r="F1872" s="166" t="s">
        <v>3020</v>
      </c>
      <c r="G1872" s="3" t="s">
        <v>3309</v>
      </c>
      <c r="H1872" t="s">
        <v>2626</v>
      </c>
    </row>
    <row r="1873" spans="1:8" hidden="1">
      <c r="A1873" s="78" t="s">
        <v>2345</v>
      </c>
      <c r="B1873" s="78" t="s">
        <v>2900</v>
      </c>
      <c r="C1873" s="75">
        <v>2272</v>
      </c>
      <c r="D1873" s="75" t="s">
        <v>1058</v>
      </c>
      <c r="E1873" s="116">
        <v>0.36880000000000002</v>
      </c>
      <c r="F1873" s="166" t="s">
        <v>3020</v>
      </c>
      <c r="G1873" s="3" t="s">
        <v>3309</v>
      </c>
      <c r="H1873" t="s">
        <v>2626</v>
      </c>
    </row>
    <row r="1874" spans="1:8" hidden="1">
      <c r="A1874" s="78" t="s">
        <v>2345</v>
      </c>
      <c r="B1874" s="78" t="s">
        <v>2900</v>
      </c>
      <c r="C1874" s="75">
        <v>4141</v>
      </c>
      <c r="D1874" s="75" t="s">
        <v>126</v>
      </c>
      <c r="E1874" s="116">
        <v>0.28720000000000001</v>
      </c>
      <c r="F1874" s="166" t="s">
        <v>3020</v>
      </c>
      <c r="G1874" s="3" t="s">
        <v>3309</v>
      </c>
      <c r="H1874" t="s">
        <v>2626</v>
      </c>
    </row>
    <row r="1875" spans="1:8" hidden="1">
      <c r="A1875" s="78" t="s">
        <v>2313</v>
      </c>
      <c r="B1875" s="78" t="s">
        <v>2901</v>
      </c>
      <c r="C1875" s="75">
        <v>1682</v>
      </c>
      <c r="D1875" s="75" t="s">
        <v>525</v>
      </c>
      <c r="E1875" s="116">
        <v>0.55449999999999999</v>
      </c>
      <c r="F1875" s="166" t="s">
        <v>2625</v>
      </c>
      <c r="G1875" s="3" t="s">
        <v>3309</v>
      </c>
      <c r="H1875" t="s">
        <v>2625</v>
      </c>
    </row>
    <row r="1876" spans="1:8" hidden="1">
      <c r="A1876" s="78" t="s">
        <v>2313</v>
      </c>
      <c r="B1876" s="78" t="s">
        <v>2901</v>
      </c>
      <c r="C1876" s="75">
        <v>4321</v>
      </c>
      <c r="D1876" s="75" t="s">
        <v>528</v>
      </c>
      <c r="E1876" s="116">
        <v>0.30549999999999999</v>
      </c>
      <c r="F1876" s="166" t="s">
        <v>3020</v>
      </c>
      <c r="G1876" s="3" t="s">
        <v>3309</v>
      </c>
      <c r="H1876" t="s">
        <v>2626</v>
      </c>
    </row>
    <row r="1877" spans="1:8" hidden="1">
      <c r="A1877" s="78" t="s">
        <v>2313</v>
      </c>
      <c r="B1877" s="78" t="s">
        <v>2901</v>
      </c>
      <c r="C1877" s="75">
        <v>4149</v>
      </c>
      <c r="D1877" s="75" t="s">
        <v>527</v>
      </c>
      <c r="E1877" s="116">
        <v>0.27010000000000001</v>
      </c>
      <c r="F1877" s="166" t="s">
        <v>3020</v>
      </c>
      <c r="G1877" s="3" t="s">
        <v>3309</v>
      </c>
      <c r="H1877" t="s">
        <v>2626</v>
      </c>
    </row>
    <row r="1878" spans="1:8" hidden="1">
      <c r="A1878" s="78" t="s">
        <v>2313</v>
      </c>
      <c r="B1878" s="78" t="s">
        <v>2901</v>
      </c>
      <c r="C1878" s="75">
        <v>2511</v>
      </c>
      <c r="D1878" s="75" t="s">
        <v>526</v>
      </c>
      <c r="E1878" s="116">
        <v>0.32440000000000002</v>
      </c>
      <c r="F1878" s="166" t="s">
        <v>3020</v>
      </c>
      <c r="G1878" s="3" t="s">
        <v>3309</v>
      </c>
      <c r="H1878" t="s">
        <v>2626</v>
      </c>
    </row>
    <row r="1879" spans="1:8" hidden="1">
      <c r="A1879" s="78" t="s">
        <v>2384</v>
      </c>
      <c r="B1879" s="78" t="s">
        <v>2902</v>
      </c>
      <c r="C1879" s="75">
        <v>2744</v>
      </c>
      <c r="D1879" s="75" t="s">
        <v>1191</v>
      </c>
      <c r="E1879" s="116">
        <v>0.45519999999999999</v>
      </c>
      <c r="F1879" s="166" t="s">
        <v>3020</v>
      </c>
      <c r="G1879" s="3" t="s">
        <v>2626</v>
      </c>
      <c r="H1879" t="s">
        <v>2626</v>
      </c>
    </row>
    <row r="1880" spans="1:8" hidden="1">
      <c r="A1880" s="78" t="s">
        <v>2453</v>
      </c>
      <c r="B1880" s="78" t="s">
        <v>2903</v>
      </c>
      <c r="C1880" s="75">
        <v>1533</v>
      </c>
      <c r="D1880" s="75" t="s">
        <v>1751</v>
      </c>
      <c r="E1880" s="116">
        <v>0.76819999999999999</v>
      </c>
      <c r="F1880" s="166" t="s">
        <v>2625</v>
      </c>
      <c r="G1880" s="3" t="s">
        <v>3309</v>
      </c>
      <c r="H1880" t="s">
        <v>2625</v>
      </c>
    </row>
    <row r="1881" spans="1:8" hidden="1">
      <c r="A1881" s="78" t="s">
        <v>2453</v>
      </c>
      <c r="B1881" s="78" t="s">
        <v>2903</v>
      </c>
      <c r="C1881" s="75">
        <v>2156</v>
      </c>
      <c r="D1881" s="75" t="s">
        <v>1764</v>
      </c>
      <c r="E1881" s="116">
        <v>0.67779999999999996</v>
      </c>
      <c r="F1881" s="166" t="s">
        <v>2625</v>
      </c>
      <c r="G1881" s="3" t="s">
        <v>3309</v>
      </c>
      <c r="H1881" t="s">
        <v>2625</v>
      </c>
    </row>
    <row r="1882" spans="1:8" hidden="1">
      <c r="A1882" s="78" t="s">
        <v>2453</v>
      </c>
      <c r="B1882" s="78" t="s">
        <v>2903</v>
      </c>
      <c r="C1882" s="75">
        <v>1604</v>
      </c>
      <c r="D1882" s="75" t="s">
        <v>1752</v>
      </c>
      <c r="E1882" s="116">
        <v>0.44440000000000002</v>
      </c>
      <c r="F1882" s="166" t="s">
        <v>3020</v>
      </c>
      <c r="G1882" s="3" t="s">
        <v>3309</v>
      </c>
      <c r="H1882" t="s">
        <v>2626</v>
      </c>
    </row>
    <row r="1883" spans="1:8" hidden="1">
      <c r="A1883" s="78" t="s">
        <v>2453</v>
      </c>
      <c r="B1883" s="78" t="s">
        <v>2903</v>
      </c>
      <c r="C1883" s="75">
        <v>2381</v>
      </c>
      <c r="D1883" s="75" t="s">
        <v>1771</v>
      </c>
      <c r="E1883" s="116">
        <v>0.79910000000000003</v>
      </c>
      <c r="F1883" s="166" t="s">
        <v>2625</v>
      </c>
      <c r="G1883" s="3" t="s">
        <v>3309</v>
      </c>
      <c r="H1883" t="s">
        <v>2625</v>
      </c>
    </row>
    <row r="1884" spans="1:8" hidden="1">
      <c r="A1884" s="78" t="s">
        <v>2453</v>
      </c>
      <c r="B1884" s="78" t="s">
        <v>2903</v>
      </c>
      <c r="C1884" s="75">
        <v>2128</v>
      </c>
      <c r="D1884" s="75" t="s">
        <v>899</v>
      </c>
      <c r="E1884" s="116">
        <v>0.86760000000000004</v>
      </c>
      <c r="F1884" s="166" t="s">
        <v>2625</v>
      </c>
      <c r="G1884" s="3" t="s">
        <v>3309</v>
      </c>
      <c r="H1884" t="s">
        <v>2625</v>
      </c>
    </row>
    <row r="1885" spans="1:8" hidden="1">
      <c r="A1885" s="78" t="s">
        <v>2453</v>
      </c>
      <c r="B1885" s="78" t="s">
        <v>2903</v>
      </c>
      <c r="C1885" s="75">
        <v>3357</v>
      </c>
      <c r="D1885" s="75" t="s">
        <v>1783</v>
      </c>
      <c r="E1885" s="116">
        <v>0.4793</v>
      </c>
      <c r="F1885" s="166" t="s">
        <v>2626</v>
      </c>
      <c r="G1885" s="3" t="s">
        <v>3309</v>
      </c>
      <c r="H1885" t="s">
        <v>2626</v>
      </c>
    </row>
    <row r="1886" spans="1:8" hidden="1">
      <c r="A1886" s="78" t="s">
        <v>2453</v>
      </c>
      <c r="B1886" s="78" t="s">
        <v>2903</v>
      </c>
      <c r="C1886" s="75">
        <v>2155</v>
      </c>
      <c r="D1886" s="75" t="s">
        <v>1763</v>
      </c>
      <c r="E1886" s="116">
        <v>0.83909999999999996</v>
      </c>
      <c r="F1886" s="166" t="s">
        <v>2625</v>
      </c>
      <c r="G1886" s="3" t="s">
        <v>3309</v>
      </c>
      <c r="H1886" t="s">
        <v>2625</v>
      </c>
    </row>
    <row r="1887" spans="1:8" hidden="1">
      <c r="A1887" s="78" t="s">
        <v>2453</v>
      </c>
      <c r="B1887" s="78" t="s">
        <v>2903</v>
      </c>
      <c r="C1887" s="75">
        <v>2218</v>
      </c>
      <c r="D1887" s="75" t="s">
        <v>1767</v>
      </c>
      <c r="E1887" s="116">
        <v>0.63539999999999996</v>
      </c>
      <c r="F1887" s="166" t="s">
        <v>2625</v>
      </c>
      <c r="G1887" s="3" t="s">
        <v>3309</v>
      </c>
      <c r="H1887" t="s">
        <v>2625</v>
      </c>
    </row>
    <row r="1888" spans="1:8" hidden="1">
      <c r="A1888" s="78" t="s">
        <v>2453</v>
      </c>
      <c r="B1888" s="78" t="s">
        <v>2903</v>
      </c>
      <c r="C1888" s="75">
        <v>3008</v>
      </c>
      <c r="D1888" s="75" t="s">
        <v>1777</v>
      </c>
      <c r="E1888" s="116">
        <v>0.38640000000000002</v>
      </c>
      <c r="F1888" s="166" t="s">
        <v>2626</v>
      </c>
      <c r="G1888" s="3" t="s">
        <v>3309</v>
      </c>
      <c r="H1888" t="s">
        <v>2626</v>
      </c>
    </row>
    <row r="1889" spans="1:8" hidden="1">
      <c r="A1889" s="78" t="s">
        <v>2453</v>
      </c>
      <c r="B1889" s="78" t="s">
        <v>2903</v>
      </c>
      <c r="C1889" s="75">
        <v>4457</v>
      </c>
      <c r="D1889" s="75" t="s">
        <v>1792</v>
      </c>
      <c r="E1889" s="116">
        <v>0.52549999999999997</v>
      </c>
      <c r="F1889" s="166" t="s">
        <v>2625</v>
      </c>
      <c r="G1889" s="3" t="s">
        <v>3309</v>
      </c>
      <c r="H1889" t="s">
        <v>2625</v>
      </c>
    </row>
    <row r="1890" spans="1:8" hidden="1">
      <c r="A1890" s="78" t="s">
        <v>2453</v>
      </c>
      <c r="B1890" s="78" t="s">
        <v>2903</v>
      </c>
      <c r="C1890" s="75">
        <v>2129</v>
      </c>
      <c r="D1890" s="75" t="s">
        <v>1762</v>
      </c>
      <c r="E1890" s="116">
        <v>0.75029999999999997</v>
      </c>
      <c r="F1890" s="166" t="s">
        <v>2625</v>
      </c>
      <c r="G1890" s="3" t="s">
        <v>3309</v>
      </c>
      <c r="H1890" t="s">
        <v>2625</v>
      </c>
    </row>
    <row r="1891" spans="1:8" hidden="1">
      <c r="A1891" s="78" t="s">
        <v>2453</v>
      </c>
      <c r="B1891" s="78" t="s">
        <v>2903</v>
      </c>
      <c r="C1891" s="75">
        <v>3412</v>
      </c>
      <c r="D1891" s="75" t="s">
        <v>1784</v>
      </c>
      <c r="E1891" s="116">
        <v>0.4476</v>
      </c>
      <c r="F1891" s="166" t="s">
        <v>2626</v>
      </c>
      <c r="G1891" s="3" t="s">
        <v>3309</v>
      </c>
      <c r="H1891" t="s">
        <v>2626</v>
      </c>
    </row>
    <row r="1892" spans="1:8" hidden="1">
      <c r="A1892" s="78" t="s">
        <v>2453</v>
      </c>
      <c r="B1892" s="78" t="s">
        <v>2903</v>
      </c>
      <c r="C1892" s="75">
        <v>2312</v>
      </c>
      <c r="D1892" s="75" t="s">
        <v>1770</v>
      </c>
      <c r="E1892" s="116">
        <v>0.54690000000000005</v>
      </c>
      <c r="F1892" s="166" t="s">
        <v>2626</v>
      </c>
      <c r="G1892" s="3" t="s">
        <v>3309</v>
      </c>
      <c r="H1892" t="s">
        <v>2625</v>
      </c>
    </row>
    <row r="1893" spans="1:8" hidden="1">
      <c r="A1893" s="78" t="s">
        <v>2453</v>
      </c>
      <c r="B1893" s="78" t="s">
        <v>2903</v>
      </c>
      <c r="C1893" s="75">
        <v>5693</v>
      </c>
      <c r="D1893" s="75" t="s">
        <v>3200</v>
      </c>
      <c r="E1893" s="116">
        <v>0.60799999999999998</v>
      </c>
      <c r="F1893" s="166" t="s">
        <v>2626</v>
      </c>
      <c r="G1893" s="3" t="s">
        <v>3309</v>
      </c>
      <c r="H1893" t="s">
        <v>2625</v>
      </c>
    </row>
    <row r="1894" spans="1:8" hidden="1">
      <c r="A1894" s="78" t="s">
        <v>2453</v>
      </c>
      <c r="B1894" s="78" t="s">
        <v>2903</v>
      </c>
      <c r="C1894" s="75">
        <v>2110</v>
      </c>
      <c r="D1894" s="75" t="s">
        <v>3353</v>
      </c>
      <c r="E1894" s="116">
        <v>0.81769999999999998</v>
      </c>
      <c r="F1894" s="166" t="s">
        <v>2625</v>
      </c>
      <c r="G1894" s="3" t="s">
        <v>3309</v>
      </c>
      <c r="H1894" t="s">
        <v>2625</v>
      </c>
    </row>
    <row r="1895" spans="1:8" hidden="1">
      <c r="A1895" s="78" t="s">
        <v>2453</v>
      </c>
      <c r="B1895" s="78" t="s">
        <v>2903</v>
      </c>
      <c r="C1895" s="75">
        <v>2127</v>
      </c>
      <c r="D1895" s="75" t="s">
        <v>137</v>
      </c>
      <c r="E1895" s="116">
        <v>0.48670000000000002</v>
      </c>
      <c r="F1895" s="166" t="s">
        <v>2626</v>
      </c>
      <c r="G1895" s="3" t="s">
        <v>3309</v>
      </c>
      <c r="H1895" t="s">
        <v>2626</v>
      </c>
    </row>
    <row r="1896" spans="1:8" hidden="1">
      <c r="A1896" s="78" t="s">
        <v>2453</v>
      </c>
      <c r="B1896" s="78" t="s">
        <v>2903</v>
      </c>
      <c r="C1896" s="75">
        <v>3727</v>
      </c>
      <c r="D1896" s="75" t="s">
        <v>1788</v>
      </c>
      <c r="E1896" s="116">
        <v>0.75580000000000003</v>
      </c>
      <c r="F1896" s="166" t="s">
        <v>2625</v>
      </c>
      <c r="G1896" s="3" t="s">
        <v>3309</v>
      </c>
      <c r="H1896" t="s">
        <v>2625</v>
      </c>
    </row>
    <row r="1897" spans="1:8" hidden="1">
      <c r="A1897" s="78" t="s">
        <v>2453</v>
      </c>
      <c r="B1897" s="78" t="s">
        <v>2903</v>
      </c>
      <c r="C1897" s="75">
        <v>3758</v>
      </c>
      <c r="D1897" s="75" t="s">
        <v>1789</v>
      </c>
      <c r="E1897" s="116">
        <v>0.86519999999999997</v>
      </c>
      <c r="F1897" s="166" t="s">
        <v>2625</v>
      </c>
      <c r="G1897" s="3" t="s">
        <v>3309</v>
      </c>
      <c r="H1897" t="s">
        <v>2625</v>
      </c>
    </row>
    <row r="1898" spans="1:8" hidden="1">
      <c r="A1898" s="78" t="s">
        <v>2453</v>
      </c>
      <c r="B1898" s="78" t="s">
        <v>2903</v>
      </c>
      <c r="C1898" s="75">
        <v>3258</v>
      </c>
      <c r="D1898" s="75" t="s">
        <v>1782</v>
      </c>
      <c r="E1898" s="116">
        <v>0.77429999999999999</v>
      </c>
      <c r="F1898" s="166" t="s">
        <v>2625</v>
      </c>
      <c r="G1898" s="3" t="s">
        <v>3309</v>
      </c>
      <c r="H1898" t="s">
        <v>2625</v>
      </c>
    </row>
    <row r="1899" spans="1:8" hidden="1">
      <c r="A1899" s="78" t="s">
        <v>2453</v>
      </c>
      <c r="B1899" s="78" t="s">
        <v>2903</v>
      </c>
      <c r="C1899" s="75">
        <v>3729</v>
      </c>
      <c r="D1899" s="75" t="s">
        <v>453</v>
      </c>
      <c r="E1899" s="116">
        <v>0.83950000000000002</v>
      </c>
      <c r="F1899" s="166" t="s">
        <v>2625</v>
      </c>
      <c r="G1899" s="3" t="s">
        <v>3309</v>
      </c>
      <c r="H1899" t="s">
        <v>2625</v>
      </c>
    </row>
    <row r="1900" spans="1:8" hidden="1">
      <c r="A1900" s="78" t="s">
        <v>2453</v>
      </c>
      <c r="B1900" s="78" t="s">
        <v>2903</v>
      </c>
      <c r="C1900" s="75">
        <v>3007</v>
      </c>
      <c r="D1900" s="75" t="s">
        <v>1776</v>
      </c>
      <c r="E1900" s="116">
        <v>0.34839999999999999</v>
      </c>
      <c r="F1900" s="166" t="s">
        <v>2626</v>
      </c>
      <c r="G1900" s="3" t="s">
        <v>3309</v>
      </c>
      <c r="H1900" t="s">
        <v>2626</v>
      </c>
    </row>
    <row r="1901" spans="1:8" hidden="1">
      <c r="A1901" s="78" t="s">
        <v>2453</v>
      </c>
      <c r="B1901" s="78" t="s">
        <v>2903</v>
      </c>
      <c r="C1901" s="75">
        <v>2056</v>
      </c>
      <c r="D1901" s="75" t="s">
        <v>1755</v>
      </c>
      <c r="E1901" s="116">
        <v>0.88639999999999997</v>
      </c>
      <c r="F1901" s="166" t="s">
        <v>2625</v>
      </c>
      <c r="G1901" s="3" t="s">
        <v>3309</v>
      </c>
      <c r="H1901" t="s">
        <v>2625</v>
      </c>
    </row>
    <row r="1902" spans="1:8" hidden="1">
      <c r="A1902" s="78" t="s">
        <v>2453</v>
      </c>
      <c r="B1902" s="78" t="s">
        <v>2903</v>
      </c>
      <c r="C1902" s="75">
        <v>2258</v>
      </c>
      <c r="D1902" s="75" t="s">
        <v>1768</v>
      </c>
      <c r="E1902" s="116">
        <v>0.23430000000000001</v>
      </c>
      <c r="F1902" s="166" t="s">
        <v>2626</v>
      </c>
      <c r="G1902" s="3" t="s">
        <v>3309</v>
      </c>
      <c r="H1902" t="s">
        <v>2626</v>
      </c>
    </row>
    <row r="1903" spans="1:8" hidden="1">
      <c r="A1903" s="78" t="s">
        <v>2453</v>
      </c>
      <c r="B1903" s="78" t="s">
        <v>2903</v>
      </c>
      <c r="C1903" s="75">
        <v>3506</v>
      </c>
      <c r="D1903" s="75" t="s">
        <v>1786</v>
      </c>
      <c r="E1903" s="116">
        <v>0.34660000000000002</v>
      </c>
      <c r="F1903" s="166" t="s">
        <v>2626</v>
      </c>
      <c r="G1903" s="3" t="s">
        <v>3309</v>
      </c>
      <c r="H1903" t="s">
        <v>2626</v>
      </c>
    </row>
    <row r="1904" spans="1:8" hidden="1">
      <c r="A1904" s="78" t="s">
        <v>2453</v>
      </c>
      <c r="B1904" s="78" t="s">
        <v>2903</v>
      </c>
      <c r="C1904" s="75">
        <v>2111</v>
      </c>
      <c r="D1904" s="75" t="s">
        <v>77</v>
      </c>
      <c r="E1904" s="116">
        <v>0.34300000000000003</v>
      </c>
      <c r="F1904" s="166" t="s">
        <v>2626</v>
      </c>
      <c r="G1904" s="3" t="s">
        <v>3309</v>
      </c>
      <c r="H1904" t="s">
        <v>2626</v>
      </c>
    </row>
    <row r="1905" spans="1:8" hidden="1">
      <c r="A1905" s="78" t="s">
        <v>2453</v>
      </c>
      <c r="B1905" s="78" t="s">
        <v>2903</v>
      </c>
      <c r="C1905" s="75">
        <v>2172</v>
      </c>
      <c r="D1905" s="75" t="s">
        <v>1765</v>
      </c>
      <c r="E1905" s="116">
        <v>0.36370000000000002</v>
      </c>
      <c r="F1905" s="166" t="s">
        <v>2626</v>
      </c>
      <c r="G1905" s="3" t="s">
        <v>3309</v>
      </c>
      <c r="H1905" t="s">
        <v>2626</v>
      </c>
    </row>
    <row r="1906" spans="1:8" hidden="1">
      <c r="A1906" s="78" t="s">
        <v>2453</v>
      </c>
      <c r="B1906" s="78" t="s">
        <v>2903</v>
      </c>
      <c r="C1906" s="75">
        <v>2401</v>
      </c>
      <c r="D1906" s="75" t="s">
        <v>1772</v>
      </c>
      <c r="E1906" s="116">
        <v>0.27700000000000002</v>
      </c>
      <c r="F1906" s="166" t="s">
        <v>2626</v>
      </c>
      <c r="G1906" s="3" t="s">
        <v>3309</v>
      </c>
      <c r="H1906" t="s">
        <v>2626</v>
      </c>
    </row>
    <row r="1907" spans="1:8" hidden="1">
      <c r="A1907" s="78" t="s">
        <v>2453</v>
      </c>
      <c r="B1907" s="78" t="s">
        <v>2903</v>
      </c>
      <c r="C1907" s="75">
        <v>2952</v>
      </c>
      <c r="D1907" s="75" t="s">
        <v>1775</v>
      </c>
      <c r="E1907" s="116">
        <v>0.87709999999999999</v>
      </c>
      <c r="F1907" s="166" t="s">
        <v>2625</v>
      </c>
      <c r="G1907" s="3" t="s">
        <v>3309</v>
      </c>
      <c r="H1907" t="s">
        <v>2625</v>
      </c>
    </row>
    <row r="1908" spans="1:8" hidden="1">
      <c r="A1908" s="78" t="s">
        <v>2453</v>
      </c>
      <c r="B1908" s="78" t="s">
        <v>2903</v>
      </c>
      <c r="C1908" s="75">
        <v>2951</v>
      </c>
      <c r="D1908" s="75" t="s">
        <v>1774</v>
      </c>
      <c r="E1908" s="116">
        <v>0.55959999999999999</v>
      </c>
      <c r="F1908" s="166" t="s">
        <v>2625</v>
      </c>
      <c r="G1908" s="3" t="s">
        <v>3309</v>
      </c>
      <c r="H1908" t="s">
        <v>2625</v>
      </c>
    </row>
    <row r="1909" spans="1:8" hidden="1">
      <c r="A1909" s="78" t="s">
        <v>2453</v>
      </c>
      <c r="B1909" s="78" t="s">
        <v>2903</v>
      </c>
      <c r="C1909" s="75">
        <v>3190</v>
      </c>
      <c r="D1909" s="75" t="s">
        <v>1780</v>
      </c>
      <c r="E1909" s="116">
        <v>0.74080000000000001</v>
      </c>
      <c r="F1909" s="166" t="s">
        <v>2625</v>
      </c>
      <c r="G1909" s="3" t="s">
        <v>3309</v>
      </c>
      <c r="H1909" t="s">
        <v>2625</v>
      </c>
    </row>
    <row r="1910" spans="1:8" hidden="1">
      <c r="A1910" s="78" t="s">
        <v>2453</v>
      </c>
      <c r="B1910" s="78" t="s">
        <v>2903</v>
      </c>
      <c r="C1910" s="75">
        <v>3719</v>
      </c>
      <c r="D1910" s="75" t="s">
        <v>1787</v>
      </c>
      <c r="E1910" s="116">
        <v>0.85109999999999997</v>
      </c>
      <c r="F1910" s="166" t="s">
        <v>2625</v>
      </c>
      <c r="G1910" s="3" t="s">
        <v>3309</v>
      </c>
      <c r="H1910" t="s">
        <v>2625</v>
      </c>
    </row>
    <row r="1911" spans="1:8" hidden="1">
      <c r="A1911" s="78" t="s">
        <v>2453</v>
      </c>
      <c r="B1911" s="78" t="s">
        <v>2903</v>
      </c>
      <c r="C1911" s="75">
        <v>3718</v>
      </c>
      <c r="D1911" s="75" t="s">
        <v>370</v>
      </c>
      <c r="E1911" s="116">
        <v>0.83279999999999998</v>
      </c>
      <c r="F1911" s="166" t="s">
        <v>2625</v>
      </c>
      <c r="G1911" s="3" t="s">
        <v>3309</v>
      </c>
      <c r="H1911" t="s">
        <v>2625</v>
      </c>
    </row>
    <row r="1912" spans="1:8" hidden="1">
      <c r="A1912" s="78" t="s">
        <v>2453</v>
      </c>
      <c r="B1912" s="78" t="s">
        <v>2903</v>
      </c>
      <c r="C1912" s="75">
        <v>2708</v>
      </c>
      <c r="D1912" s="75" t="s">
        <v>1558</v>
      </c>
      <c r="E1912" s="116">
        <v>0.67169999999999996</v>
      </c>
      <c r="F1912" s="166" t="s">
        <v>2625</v>
      </c>
      <c r="G1912" s="3" t="s">
        <v>3309</v>
      </c>
      <c r="H1912" t="s">
        <v>2625</v>
      </c>
    </row>
    <row r="1913" spans="1:8" hidden="1">
      <c r="A1913" s="78" t="s">
        <v>2453</v>
      </c>
      <c r="B1913" s="78" t="s">
        <v>2903</v>
      </c>
      <c r="C1913" s="75">
        <v>4389</v>
      </c>
      <c r="D1913" s="75" t="s">
        <v>1791</v>
      </c>
      <c r="E1913" s="116">
        <v>0.30790000000000001</v>
      </c>
      <c r="F1913" s="166" t="s">
        <v>2626</v>
      </c>
      <c r="G1913" s="3" t="s">
        <v>3309</v>
      </c>
      <c r="H1913" t="s">
        <v>2626</v>
      </c>
    </row>
    <row r="1914" spans="1:8" hidden="1">
      <c r="A1914" s="78" t="s">
        <v>2453</v>
      </c>
      <c r="B1914" s="78" t="s">
        <v>2903</v>
      </c>
      <c r="C1914" s="75">
        <v>4035</v>
      </c>
      <c r="D1914" s="75" t="s">
        <v>1790</v>
      </c>
      <c r="E1914" s="116">
        <v>0.37219999999999998</v>
      </c>
      <c r="F1914" s="166" t="s">
        <v>2626</v>
      </c>
      <c r="G1914" s="3" t="s">
        <v>3309</v>
      </c>
      <c r="H1914" t="s">
        <v>2626</v>
      </c>
    </row>
    <row r="1915" spans="1:8" hidden="1">
      <c r="A1915" s="78" t="s">
        <v>2453</v>
      </c>
      <c r="B1915" s="78" t="s">
        <v>2903</v>
      </c>
      <c r="C1915" s="75">
        <v>2106</v>
      </c>
      <c r="D1915" s="75" t="s">
        <v>1758</v>
      </c>
      <c r="E1915" s="116">
        <v>0.6089</v>
      </c>
      <c r="F1915" s="166" t="s">
        <v>2625</v>
      </c>
      <c r="G1915" s="3" t="s">
        <v>3309</v>
      </c>
      <c r="H1915" t="s">
        <v>2625</v>
      </c>
    </row>
    <row r="1916" spans="1:8" hidden="1">
      <c r="A1916" s="78" t="s">
        <v>2453</v>
      </c>
      <c r="B1916" s="78" t="s">
        <v>2903</v>
      </c>
      <c r="C1916" s="75">
        <v>5250</v>
      </c>
      <c r="D1916" s="75" t="s">
        <v>1793</v>
      </c>
      <c r="E1916" s="116">
        <v>0.72360000000000002</v>
      </c>
      <c r="F1916" s="166" t="s">
        <v>2625</v>
      </c>
      <c r="G1916" s="3" t="s">
        <v>3309</v>
      </c>
      <c r="H1916" t="s">
        <v>2625</v>
      </c>
    </row>
    <row r="1917" spans="1:8" hidden="1">
      <c r="A1917" s="78" t="s">
        <v>2453</v>
      </c>
      <c r="B1917" s="78" t="s">
        <v>2903</v>
      </c>
      <c r="C1917" s="75">
        <v>5344</v>
      </c>
      <c r="D1917" s="75" t="s">
        <v>1795</v>
      </c>
      <c r="E1917" s="116">
        <v>0.66010000000000002</v>
      </c>
      <c r="F1917" s="166" t="s">
        <v>3020</v>
      </c>
      <c r="G1917" s="3" t="s">
        <v>3309</v>
      </c>
      <c r="H1917" t="s">
        <v>2625</v>
      </c>
    </row>
    <row r="1918" spans="1:8" hidden="1">
      <c r="A1918" s="78" t="s">
        <v>2453</v>
      </c>
      <c r="B1918" s="78" t="s">
        <v>2903</v>
      </c>
      <c r="C1918" s="75">
        <v>5730</v>
      </c>
      <c r="D1918" s="75" t="s">
        <v>3280</v>
      </c>
      <c r="E1918" s="116">
        <v>0.43580000000000002</v>
      </c>
      <c r="F1918" s="166" t="s">
        <v>2626</v>
      </c>
      <c r="G1918" s="3" t="s">
        <v>3309</v>
      </c>
      <c r="H1918" t="s">
        <v>2626</v>
      </c>
    </row>
    <row r="1919" spans="1:8" hidden="1">
      <c r="A1919" s="78" t="s">
        <v>2453</v>
      </c>
      <c r="B1919" s="78" t="s">
        <v>2903</v>
      </c>
      <c r="C1919" s="75">
        <v>1567</v>
      </c>
      <c r="D1919" s="75" t="s">
        <v>3098</v>
      </c>
      <c r="E1919" s="116">
        <v>0.83550000000000002</v>
      </c>
      <c r="F1919" s="166" t="s">
        <v>2626</v>
      </c>
      <c r="G1919" s="3" t="s">
        <v>3309</v>
      </c>
      <c r="H1919" t="s">
        <v>2625</v>
      </c>
    </row>
    <row r="1920" spans="1:8" hidden="1">
      <c r="A1920" s="78" t="s">
        <v>2453</v>
      </c>
      <c r="B1920" s="78" t="s">
        <v>2903</v>
      </c>
      <c r="C1920" s="75">
        <v>2096</v>
      </c>
      <c r="D1920" s="75" t="s">
        <v>1757</v>
      </c>
      <c r="E1920" s="116">
        <v>0.85450000000000004</v>
      </c>
      <c r="F1920" s="166" t="s">
        <v>2625</v>
      </c>
      <c r="G1920" s="3" t="s">
        <v>3309</v>
      </c>
      <c r="H1920" t="s">
        <v>2625</v>
      </c>
    </row>
    <row r="1921" spans="1:8" hidden="1">
      <c r="A1921" s="78" t="s">
        <v>2453</v>
      </c>
      <c r="B1921" s="78" t="s">
        <v>2903</v>
      </c>
      <c r="C1921" s="75">
        <v>2950</v>
      </c>
      <c r="D1921" s="75" t="s">
        <v>1773</v>
      </c>
      <c r="E1921" s="116">
        <v>0.68789999999999996</v>
      </c>
      <c r="F1921" s="166" t="s">
        <v>2625</v>
      </c>
      <c r="G1921" s="3" t="s">
        <v>3309</v>
      </c>
      <c r="H1921" t="s">
        <v>2625</v>
      </c>
    </row>
    <row r="1922" spans="1:8" hidden="1">
      <c r="A1922" s="78" t="s">
        <v>2453</v>
      </c>
      <c r="B1922" s="78" t="s">
        <v>2903</v>
      </c>
      <c r="C1922" s="75">
        <v>2479</v>
      </c>
      <c r="D1922" s="75" t="s">
        <v>1300</v>
      </c>
      <c r="E1922" s="116">
        <v>0.78659999999999997</v>
      </c>
      <c r="F1922" s="166" t="s">
        <v>2625</v>
      </c>
      <c r="G1922" s="3" t="s">
        <v>3309</v>
      </c>
      <c r="H1922" t="s">
        <v>2625</v>
      </c>
    </row>
    <row r="1923" spans="1:8" hidden="1">
      <c r="A1923" s="78" t="s">
        <v>2453</v>
      </c>
      <c r="B1923" s="78" t="s">
        <v>2903</v>
      </c>
      <c r="C1923" s="75">
        <v>2086</v>
      </c>
      <c r="D1923" s="75" t="s">
        <v>1756</v>
      </c>
      <c r="E1923" s="116">
        <v>0.54059999999999997</v>
      </c>
      <c r="F1923" s="166" t="s">
        <v>2625</v>
      </c>
      <c r="G1923" s="3" t="s">
        <v>3309</v>
      </c>
      <c r="H1923" t="s">
        <v>2625</v>
      </c>
    </row>
    <row r="1924" spans="1:8" hidden="1">
      <c r="A1924" s="78" t="s">
        <v>2453</v>
      </c>
      <c r="B1924" s="78" t="s">
        <v>2903</v>
      </c>
      <c r="C1924" s="75">
        <v>3356</v>
      </c>
      <c r="D1924" s="75" t="s">
        <v>663</v>
      </c>
      <c r="E1924" s="116">
        <v>0.40329999999999999</v>
      </c>
      <c r="F1924" s="166" t="s">
        <v>2626</v>
      </c>
      <c r="G1924" s="3" t="s">
        <v>3309</v>
      </c>
      <c r="H1924" t="s">
        <v>2626</v>
      </c>
    </row>
    <row r="1925" spans="1:8" hidden="1">
      <c r="A1925" s="78" t="s">
        <v>2453</v>
      </c>
      <c r="B1925" s="78" t="s">
        <v>2903</v>
      </c>
      <c r="C1925" s="75">
        <v>3413</v>
      </c>
      <c r="D1925" s="75" t="s">
        <v>1785</v>
      </c>
      <c r="E1925" s="116">
        <v>0.58609999999999995</v>
      </c>
      <c r="F1925" s="166" t="s">
        <v>2625</v>
      </c>
      <c r="G1925" s="3" t="s">
        <v>3309</v>
      </c>
      <c r="H1925" t="s">
        <v>2625</v>
      </c>
    </row>
    <row r="1926" spans="1:8" hidden="1">
      <c r="A1926" s="78" t="s">
        <v>2453</v>
      </c>
      <c r="B1926" s="78" t="s">
        <v>2903</v>
      </c>
      <c r="C1926" s="75">
        <v>1698</v>
      </c>
      <c r="D1926" s="75" t="s">
        <v>1753</v>
      </c>
      <c r="E1926" s="116">
        <v>0.56920000000000004</v>
      </c>
      <c r="F1926" s="166" t="s">
        <v>3020</v>
      </c>
      <c r="G1926" s="3" t="s">
        <v>3309</v>
      </c>
      <c r="H1926" t="s">
        <v>2625</v>
      </c>
    </row>
    <row r="1927" spans="1:8" hidden="1">
      <c r="A1927" s="78" t="s">
        <v>2453</v>
      </c>
      <c r="B1927" s="78" t="s">
        <v>2903</v>
      </c>
      <c r="C1927" s="75">
        <v>3189</v>
      </c>
      <c r="D1927" s="75" t="s">
        <v>1779</v>
      </c>
      <c r="E1927" s="116">
        <v>0.55489999999999995</v>
      </c>
      <c r="F1927" s="166" t="s">
        <v>2625</v>
      </c>
      <c r="G1927" s="3" t="s">
        <v>3309</v>
      </c>
      <c r="H1927" t="s">
        <v>2625</v>
      </c>
    </row>
    <row r="1928" spans="1:8" hidden="1">
      <c r="A1928" s="78" t="s">
        <v>2453</v>
      </c>
      <c r="B1928" s="78" t="s">
        <v>2903</v>
      </c>
      <c r="C1928" s="75">
        <v>3257</v>
      </c>
      <c r="D1928" s="75" t="s">
        <v>1781</v>
      </c>
      <c r="E1928" s="116">
        <v>0.8498</v>
      </c>
      <c r="F1928" s="166" t="s">
        <v>2625</v>
      </c>
      <c r="G1928" s="3" t="s">
        <v>3309</v>
      </c>
      <c r="H1928" t="s">
        <v>2625</v>
      </c>
    </row>
    <row r="1929" spans="1:8" hidden="1">
      <c r="A1929" s="78" t="s">
        <v>2453</v>
      </c>
      <c r="B1929" s="78" t="s">
        <v>2903</v>
      </c>
      <c r="C1929" s="75">
        <v>5743</v>
      </c>
      <c r="D1929" s="75" t="s">
        <v>3281</v>
      </c>
      <c r="E1929" s="116">
        <v>0.29260000000000003</v>
      </c>
      <c r="F1929" s="166" t="s">
        <v>3020</v>
      </c>
      <c r="G1929" s="3" t="s">
        <v>3309</v>
      </c>
      <c r="H1929" t="s">
        <v>2626</v>
      </c>
    </row>
    <row r="1930" spans="1:8" hidden="1">
      <c r="A1930" s="78" t="s">
        <v>2453</v>
      </c>
      <c r="B1930" s="78" t="s">
        <v>2903</v>
      </c>
      <c r="C1930" s="75">
        <v>5361</v>
      </c>
      <c r="D1930" s="75" t="s">
        <v>1796</v>
      </c>
      <c r="E1930" s="116">
        <v>0.29099999999999998</v>
      </c>
      <c r="F1930" s="166" t="s">
        <v>2626</v>
      </c>
      <c r="G1930" s="3" t="s">
        <v>3309</v>
      </c>
      <c r="H1930" t="s">
        <v>2626</v>
      </c>
    </row>
    <row r="1931" spans="1:8" hidden="1">
      <c r="A1931" s="78" t="s">
        <v>2453</v>
      </c>
      <c r="B1931" s="78" t="s">
        <v>2903</v>
      </c>
      <c r="C1931" s="75">
        <v>5694</v>
      </c>
      <c r="D1931" s="75" t="s">
        <v>3201</v>
      </c>
      <c r="E1931" s="116">
        <v>0.49370000000000003</v>
      </c>
      <c r="F1931" s="166" t="s">
        <v>3020</v>
      </c>
      <c r="G1931" s="3" t="s">
        <v>3309</v>
      </c>
      <c r="H1931" t="s">
        <v>2626</v>
      </c>
    </row>
    <row r="1932" spans="1:8" hidden="1">
      <c r="A1932" s="78" t="s">
        <v>2453</v>
      </c>
      <c r="B1932" s="78" t="s">
        <v>2903</v>
      </c>
      <c r="C1932" s="75">
        <v>2108</v>
      </c>
      <c r="D1932" s="75" t="s">
        <v>1759</v>
      </c>
      <c r="E1932" s="116">
        <v>0.86809999999999998</v>
      </c>
      <c r="F1932" s="166" t="s">
        <v>2625</v>
      </c>
      <c r="G1932" s="3" t="s">
        <v>3309</v>
      </c>
      <c r="H1932" t="s">
        <v>2625</v>
      </c>
    </row>
    <row r="1933" spans="1:8" hidden="1">
      <c r="A1933" s="78" t="s">
        <v>2453</v>
      </c>
      <c r="B1933" s="78" t="s">
        <v>2903</v>
      </c>
      <c r="C1933" s="75">
        <v>5301</v>
      </c>
      <c r="D1933" s="75" t="s">
        <v>1794</v>
      </c>
      <c r="E1933" s="116">
        <v>0.51200000000000001</v>
      </c>
      <c r="F1933" s="166" t="s">
        <v>2626</v>
      </c>
      <c r="G1933" s="3" t="s">
        <v>3309</v>
      </c>
      <c r="H1933" t="s">
        <v>2625</v>
      </c>
    </row>
    <row r="1934" spans="1:8" hidden="1">
      <c r="A1934" s="78" t="s">
        <v>2453</v>
      </c>
      <c r="B1934" s="75" t="s">
        <v>2903</v>
      </c>
      <c r="C1934" s="75">
        <v>3063</v>
      </c>
      <c r="D1934" t="s">
        <v>1778</v>
      </c>
      <c r="E1934" s="116">
        <v>0.67789999999999995</v>
      </c>
      <c r="F1934" s="166" t="s">
        <v>2625</v>
      </c>
      <c r="G1934" s="3" t="s">
        <v>3309</v>
      </c>
      <c r="H1934" t="s">
        <v>2625</v>
      </c>
    </row>
    <row r="1935" spans="1:8" hidden="1">
      <c r="A1935" s="78" t="s">
        <v>2453</v>
      </c>
      <c r="B1935" s="78" t="s">
        <v>2903</v>
      </c>
      <c r="C1935" s="75">
        <v>2191</v>
      </c>
      <c r="D1935" s="75" t="s">
        <v>1766</v>
      </c>
      <c r="E1935" s="116">
        <v>0.8357</v>
      </c>
      <c r="F1935" s="166" t="s">
        <v>2625</v>
      </c>
      <c r="G1935" s="3" t="s">
        <v>3309</v>
      </c>
      <c r="H1935" t="s">
        <v>2625</v>
      </c>
    </row>
    <row r="1936" spans="1:8" hidden="1">
      <c r="A1936" s="78" t="s">
        <v>2453</v>
      </c>
      <c r="B1936" s="78" t="s">
        <v>2903</v>
      </c>
      <c r="C1936" s="75">
        <v>2109</v>
      </c>
      <c r="D1936" s="75" t="s">
        <v>1760</v>
      </c>
      <c r="E1936" s="116">
        <v>0.76100000000000001</v>
      </c>
      <c r="F1936" s="166" t="s">
        <v>2625</v>
      </c>
      <c r="G1936" s="3" t="s">
        <v>3309</v>
      </c>
      <c r="H1936" t="s">
        <v>2625</v>
      </c>
    </row>
    <row r="1937" spans="1:8" hidden="1">
      <c r="A1937" s="78" t="s">
        <v>2453</v>
      </c>
      <c r="B1937" s="78" t="s">
        <v>2903</v>
      </c>
      <c r="C1937" s="75">
        <v>2296</v>
      </c>
      <c r="D1937" s="75" t="s">
        <v>1769</v>
      </c>
      <c r="E1937" s="116">
        <v>0.21179999999999999</v>
      </c>
      <c r="F1937" s="166" t="s">
        <v>2626</v>
      </c>
      <c r="G1937" s="3" t="s">
        <v>3309</v>
      </c>
      <c r="H1937" t="s">
        <v>2626</v>
      </c>
    </row>
    <row r="1938" spans="1:8" hidden="1">
      <c r="A1938" s="78" t="s">
        <v>2453</v>
      </c>
      <c r="B1938" s="78" t="s">
        <v>2903</v>
      </c>
      <c r="C1938" s="75">
        <v>4192</v>
      </c>
      <c r="D1938" s="75" t="s">
        <v>764</v>
      </c>
      <c r="E1938" s="116">
        <v>0.35020000000000001</v>
      </c>
      <c r="F1938" s="166" t="s">
        <v>2626</v>
      </c>
      <c r="G1938" s="3" t="s">
        <v>3309</v>
      </c>
      <c r="H1938" t="s">
        <v>2626</v>
      </c>
    </row>
    <row r="1939" spans="1:8" hidden="1">
      <c r="A1939" s="78" t="s">
        <v>2453</v>
      </c>
      <c r="B1939" s="78" t="s">
        <v>2903</v>
      </c>
      <c r="C1939" s="75">
        <v>5695</v>
      </c>
      <c r="D1939" s="75" t="s">
        <v>3202</v>
      </c>
      <c r="E1939" s="116">
        <v>0.86639999999999995</v>
      </c>
      <c r="F1939" s="166" t="s">
        <v>2626</v>
      </c>
      <c r="G1939" s="3" t="s">
        <v>3309</v>
      </c>
      <c r="H1939" t="s">
        <v>2625</v>
      </c>
    </row>
    <row r="1940" spans="1:8" hidden="1">
      <c r="A1940" s="78" t="s">
        <v>2467</v>
      </c>
      <c r="B1940" s="78" t="s">
        <v>2905</v>
      </c>
      <c r="C1940" s="75">
        <v>5381</v>
      </c>
      <c r="D1940" s="75" t="s">
        <v>1895</v>
      </c>
      <c r="E1940" s="116">
        <v>0.48399999999999999</v>
      </c>
      <c r="F1940" s="166" t="s">
        <v>3020</v>
      </c>
      <c r="G1940" s="3" t="s">
        <v>2626</v>
      </c>
      <c r="H1940" t="s">
        <v>2626</v>
      </c>
    </row>
    <row r="1941" spans="1:8" hidden="1">
      <c r="A1941" s="78" t="s">
        <v>2376</v>
      </c>
      <c r="B1941" s="78" t="s">
        <v>2906</v>
      </c>
      <c r="C1941" s="75">
        <v>3050</v>
      </c>
      <c r="D1941" s="75" t="s">
        <v>1169</v>
      </c>
      <c r="E1941" s="116">
        <v>0.70130000000000003</v>
      </c>
      <c r="F1941" s="166" t="s">
        <v>2625</v>
      </c>
      <c r="G1941" s="3" t="s">
        <v>3309</v>
      </c>
      <c r="H1941" t="s">
        <v>2625</v>
      </c>
    </row>
    <row r="1942" spans="1:8" hidden="1">
      <c r="A1942" s="78" t="s">
        <v>2376</v>
      </c>
      <c r="B1942" s="78" t="s">
        <v>2906</v>
      </c>
      <c r="C1942" s="75">
        <v>2186</v>
      </c>
      <c r="D1942" s="75" t="s">
        <v>1168</v>
      </c>
      <c r="E1942" s="116">
        <v>0.55020000000000002</v>
      </c>
      <c r="F1942" s="166" t="s">
        <v>2626</v>
      </c>
      <c r="G1942" s="3" t="s">
        <v>3309</v>
      </c>
      <c r="H1942" t="s">
        <v>2625</v>
      </c>
    </row>
    <row r="1943" spans="1:8" hidden="1">
      <c r="A1943" s="78" t="s">
        <v>2516</v>
      </c>
      <c r="B1943" s="78" t="s">
        <v>2907</v>
      </c>
      <c r="C1943" s="75">
        <v>3069</v>
      </c>
      <c r="D1943" s="75" t="s">
        <v>2133</v>
      </c>
      <c r="E1943" s="116">
        <v>0.44990000000000002</v>
      </c>
      <c r="F1943" s="166" t="s">
        <v>3020</v>
      </c>
      <c r="G1943" s="3" t="s">
        <v>2626</v>
      </c>
      <c r="H1943" t="s">
        <v>2626</v>
      </c>
    </row>
    <row r="1944" spans="1:8" hidden="1">
      <c r="A1944" s="78" t="s">
        <v>2516</v>
      </c>
      <c r="B1944" s="78" t="s">
        <v>2907</v>
      </c>
      <c r="C1944" s="75">
        <v>3068</v>
      </c>
      <c r="D1944" s="75" t="s">
        <v>2132</v>
      </c>
      <c r="E1944" s="116">
        <v>0.51259999999999994</v>
      </c>
      <c r="F1944" s="166" t="s">
        <v>2625</v>
      </c>
      <c r="G1944" s="3" t="s">
        <v>3309</v>
      </c>
      <c r="H1944" t="s">
        <v>2625</v>
      </c>
    </row>
    <row r="1945" spans="1:8" hidden="1">
      <c r="A1945" s="78" t="s">
        <v>2452</v>
      </c>
      <c r="B1945" s="78" t="s">
        <v>2908</v>
      </c>
      <c r="C1945" s="75">
        <v>4513</v>
      </c>
      <c r="D1945" s="75" t="s">
        <v>1745</v>
      </c>
      <c r="E1945" s="116">
        <v>0.25729999999999997</v>
      </c>
      <c r="F1945" s="166" t="s">
        <v>3020</v>
      </c>
      <c r="G1945" s="3" t="s">
        <v>3309</v>
      </c>
      <c r="H1945" t="s">
        <v>2626</v>
      </c>
    </row>
    <row r="1946" spans="1:8" hidden="1">
      <c r="A1946" s="78" t="s">
        <v>2452</v>
      </c>
      <c r="B1946" s="78" t="s">
        <v>2908</v>
      </c>
      <c r="C1946" s="75">
        <v>4553</v>
      </c>
      <c r="D1946" s="75" t="s">
        <v>1747</v>
      </c>
      <c r="E1946" s="116">
        <v>0.33729999999999999</v>
      </c>
      <c r="F1946" s="166" t="s">
        <v>3020</v>
      </c>
      <c r="G1946" s="3" t="s">
        <v>3309</v>
      </c>
      <c r="H1946" t="s">
        <v>2626</v>
      </c>
    </row>
    <row r="1947" spans="1:8" hidden="1">
      <c r="A1947" s="78" t="s">
        <v>2452</v>
      </c>
      <c r="B1947" s="78" t="s">
        <v>2908</v>
      </c>
      <c r="C1947" s="75">
        <v>5108</v>
      </c>
      <c r="D1947" s="75" t="s">
        <v>1749</v>
      </c>
      <c r="E1947" s="116">
        <v>0.52939999999999998</v>
      </c>
      <c r="F1947" s="166" t="s">
        <v>3020</v>
      </c>
      <c r="G1947" s="3" t="s">
        <v>3309</v>
      </c>
      <c r="H1947" t="s">
        <v>2625</v>
      </c>
    </row>
    <row r="1948" spans="1:8" hidden="1">
      <c r="A1948" s="78" t="s">
        <v>2452</v>
      </c>
      <c r="B1948" s="78" t="s">
        <v>2908</v>
      </c>
      <c r="C1948" s="75">
        <v>1707</v>
      </c>
      <c r="D1948" s="75" t="s">
        <v>1739</v>
      </c>
      <c r="E1948" s="116">
        <v>0.4506</v>
      </c>
      <c r="F1948" s="166" t="s">
        <v>3020</v>
      </c>
      <c r="G1948" s="3" t="s">
        <v>3309</v>
      </c>
      <c r="H1948" t="s">
        <v>2626</v>
      </c>
    </row>
    <row r="1949" spans="1:8" hidden="1">
      <c r="A1949" s="78" t="s">
        <v>2452</v>
      </c>
      <c r="B1949" s="78" t="s">
        <v>2908</v>
      </c>
      <c r="C1949" s="75">
        <v>4512</v>
      </c>
      <c r="D1949" s="75" t="s">
        <v>1744</v>
      </c>
      <c r="E1949" s="116">
        <v>0.3075</v>
      </c>
      <c r="F1949" s="166" t="s">
        <v>3020</v>
      </c>
      <c r="G1949" s="3" t="s">
        <v>3309</v>
      </c>
      <c r="H1949" t="s">
        <v>2626</v>
      </c>
    </row>
    <row r="1950" spans="1:8" hidden="1">
      <c r="A1950" s="78" t="s">
        <v>2452</v>
      </c>
      <c r="B1950" s="78" t="s">
        <v>2908</v>
      </c>
      <c r="C1950" s="75">
        <v>5004</v>
      </c>
      <c r="D1950" s="75" t="s">
        <v>1748</v>
      </c>
      <c r="E1950" s="116">
        <v>0.24779999999999999</v>
      </c>
      <c r="F1950" s="166" t="s">
        <v>3020</v>
      </c>
      <c r="G1950" s="3" t="s">
        <v>3309</v>
      </c>
      <c r="H1950" t="s">
        <v>2626</v>
      </c>
    </row>
    <row r="1951" spans="1:8" hidden="1">
      <c r="A1951" s="78" t="s">
        <v>2452</v>
      </c>
      <c r="B1951" s="78" t="s">
        <v>2908</v>
      </c>
      <c r="C1951" s="75">
        <v>3125</v>
      </c>
      <c r="D1951" s="75" t="s">
        <v>1742</v>
      </c>
      <c r="E1951" s="116">
        <v>0.33660000000000001</v>
      </c>
      <c r="F1951" s="166" t="s">
        <v>3020</v>
      </c>
      <c r="G1951" s="3" t="s">
        <v>3309</v>
      </c>
      <c r="H1951" t="s">
        <v>2626</v>
      </c>
    </row>
    <row r="1952" spans="1:8" hidden="1">
      <c r="A1952" s="78" t="s">
        <v>2452</v>
      </c>
      <c r="B1952" s="78" t="s">
        <v>2908</v>
      </c>
      <c r="C1952" s="75">
        <v>2581</v>
      </c>
      <c r="D1952" s="75" t="s">
        <v>1741</v>
      </c>
      <c r="E1952" s="116">
        <v>0.28149999999999997</v>
      </c>
      <c r="F1952" s="166" t="s">
        <v>3020</v>
      </c>
      <c r="G1952" s="3" t="s">
        <v>3309</v>
      </c>
      <c r="H1952" t="s">
        <v>2626</v>
      </c>
    </row>
    <row r="1953" spans="1:8" hidden="1">
      <c r="A1953" s="78" t="s">
        <v>2452</v>
      </c>
      <c r="B1953" s="78" t="s">
        <v>2908</v>
      </c>
      <c r="C1953" s="75">
        <v>2400</v>
      </c>
      <c r="D1953" s="75" t="s">
        <v>1740</v>
      </c>
      <c r="E1953" s="116">
        <v>0.35859999999999997</v>
      </c>
      <c r="F1953" s="166" t="s">
        <v>3020</v>
      </c>
      <c r="G1953" s="3" t="s">
        <v>3309</v>
      </c>
      <c r="H1953" t="s">
        <v>2626</v>
      </c>
    </row>
    <row r="1954" spans="1:8" hidden="1">
      <c r="A1954" s="78" t="s">
        <v>2452</v>
      </c>
      <c r="B1954" s="78" t="s">
        <v>2908</v>
      </c>
      <c r="C1954" s="75">
        <v>4364</v>
      </c>
      <c r="D1954" s="75" t="s">
        <v>1743</v>
      </c>
      <c r="E1954" s="116">
        <v>0.2858</v>
      </c>
      <c r="F1954" s="166" t="s">
        <v>3020</v>
      </c>
      <c r="G1954" s="3" t="s">
        <v>3309</v>
      </c>
      <c r="H1954" t="s">
        <v>2626</v>
      </c>
    </row>
    <row r="1955" spans="1:8" hidden="1">
      <c r="A1955" s="78" t="s">
        <v>2452</v>
      </c>
      <c r="B1955" s="78" t="s">
        <v>2908</v>
      </c>
      <c r="C1955" s="75">
        <v>4551</v>
      </c>
      <c r="D1955" s="75" t="s">
        <v>1746</v>
      </c>
      <c r="E1955" s="116">
        <v>0.26169999999999999</v>
      </c>
      <c r="F1955" s="166" t="s">
        <v>3020</v>
      </c>
      <c r="G1955" s="3" t="s">
        <v>3309</v>
      </c>
      <c r="H1955" t="s">
        <v>2626</v>
      </c>
    </row>
    <row r="1956" spans="1:8" hidden="1">
      <c r="A1956" s="78" t="s">
        <v>2265</v>
      </c>
      <c r="B1956" s="78" t="s">
        <v>2910</v>
      </c>
      <c r="C1956" s="75">
        <v>2135</v>
      </c>
      <c r="D1956" s="75" t="s">
        <v>292</v>
      </c>
      <c r="E1956" s="116">
        <v>0.42870000000000003</v>
      </c>
      <c r="F1956" s="166" t="s">
        <v>2625</v>
      </c>
      <c r="G1956" s="3" t="s">
        <v>3309</v>
      </c>
      <c r="H1956" t="s">
        <v>2625</v>
      </c>
    </row>
    <row r="1957" spans="1:8" hidden="1">
      <c r="A1957" s="78" t="s">
        <v>2265</v>
      </c>
      <c r="B1957" s="78" t="s">
        <v>2910</v>
      </c>
      <c r="C1957" s="75">
        <v>5696</v>
      </c>
      <c r="D1957" s="75" t="s">
        <v>3354</v>
      </c>
      <c r="E1957" s="116">
        <v>6.8199999999999997E-2</v>
      </c>
      <c r="F1957" s="166" t="s">
        <v>3020</v>
      </c>
      <c r="G1957" s="3" t="s">
        <v>3309</v>
      </c>
      <c r="H1957" t="s">
        <v>2626</v>
      </c>
    </row>
    <row r="1958" spans="1:8" hidden="1">
      <c r="A1958" s="78" t="s">
        <v>2243</v>
      </c>
      <c r="B1958" s="78" t="s">
        <v>2911</v>
      </c>
      <c r="C1958" s="75">
        <v>2265</v>
      </c>
      <c r="D1958" s="75" t="s">
        <v>99</v>
      </c>
      <c r="E1958" s="116">
        <v>0</v>
      </c>
      <c r="F1958" s="166" t="s">
        <v>3020</v>
      </c>
      <c r="G1958" s="3" t="s">
        <v>3309</v>
      </c>
      <c r="H1958" t="s">
        <v>2626</v>
      </c>
    </row>
    <row r="1959" spans="1:8" hidden="1">
      <c r="A1959" s="78" t="s">
        <v>2408</v>
      </c>
      <c r="B1959" s="78" t="s">
        <v>2912</v>
      </c>
      <c r="C1959" s="75">
        <v>2040</v>
      </c>
      <c r="D1959" s="75" t="s">
        <v>1278</v>
      </c>
      <c r="E1959" s="116">
        <v>0.47910000000000003</v>
      </c>
      <c r="F1959" s="166" t="s">
        <v>3020</v>
      </c>
      <c r="G1959" s="3" t="s">
        <v>2625</v>
      </c>
      <c r="H1959" t="s">
        <v>2625</v>
      </c>
    </row>
    <row r="1960" spans="1:8" hidden="1">
      <c r="A1960" s="78" t="s">
        <v>2408</v>
      </c>
      <c r="B1960" s="78" t="s">
        <v>2912</v>
      </c>
      <c r="C1960" s="75">
        <v>3446</v>
      </c>
      <c r="D1960" s="75" t="s">
        <v>1280</v>
      </c>
      <c r="E1960" s="116">
        <v>0.35239999999999999</v>
      </c>
      <c r="F1960" s="166" t="s">
        <v>3020</v>
      </c>
      <c r="G1960" s="3" t="s">
        <v>3309</v>
      </c>
      <c r="H1960" t="s">
        <v>2626</v>
      </c>
    </row>
    <row r="1961" spans="1:8" hidden="1">
      <c r="A1961" s="78" t="s">
        <v>2408</v>
      </c>
      <c r="B1961" s="78" t="s">
        <v>2912</v>
      </c>
      <c r="C1961" s="75">
        <v>4562</v>
      </c>
      <c r="D1961" s="75" t="s">
        <v>1283</v>
      </c>
      <c r="E1961" s="116">
        <v>0.1782</v>
      </c>
      <c r="F1961" s="166" t="s">
        <v>3020</v>
      </c>
      <c r="G1961" s="3" t="s">
        <v>3309</v>
      </c>
      <c r="H1961" t="s">
        <v>2626</v>
      </c>
    </row>
    <row r="1962" spans="1:8" hidden="1">
      <c r="A1962" s="78" t="s">
        <v>2408</v>
      </c>
      <c r="B1962" s="78" t="s">
        <v>2912</v>
      </c>
      <c r="C1962" s="75">
        <v>2237</v>
      </c>
      <c r="D1962" s="75" t="s">
        <v>1279</v>
      </c>
      <c r="E1962" s="116">
        <v>0.28439999999999999</v>
      </c>
      <c r="F1962" s="166" t="s">
        <v>3020</v>
      </c>
      <c r="G1962" s="3" t="s">
        <v>3309</v>
      </c>
      <c r="H1962" t="s">
        <v>2626</v>
      </c>
    </row>
    <row r="1963" spans="1:8" hidden="1">
      <c r="A1963" s="78" t="s">
        <v>2408</v>
      </c>
      <c r="B1963" s="78" t="s">
        <v>2912</v>
      </c>
      <c r="C1963" s="75">
        <v>3827</v>
      </c>
      <c r="D1963" s="75" t="s">
        <v>1281</v>
      </c>
      <c r="E1963" s="116">
        <v>0.29899999999999999</v>
      </c>
      <c r="F1963" s="166" t="s">
        <v>3020</v>
      </c>
      <c r="G1963" s="3" t="s">
        <v>3309</v>
      </c>
      <c r="H1963" t="s">
        <v>2626</v>
      </c>
    </row>
    <row r="1964" spans="1:8" hidden="1">
      <c r="A1964" s="78" t="s">
        <v>2408</v>
      </c>
      <c r="B1964" s="78" t="s">
        <v>2912</v>
      </c>
      <c r="C1964" s="75">
        <v>4131</v>
      </c>
      <c r="D1964" s="75" t="s">
        <v>1282</v>
      </c>
      <c r="E1964" s="116">
        <v>0.23910000000000001</v>
      </c>
      <c r="F1964" s="166" t="s">
        <v>3020</v>
      </c>
      <c r="G1964" s="3" t="s">
        <v>3309</v>
      </c>
      <c r="H1964" t="s">
        <v>2626</v>
      </c>
    </row>
    <row r="1965" spans="1:8" hidden="1">
      <c r="A1965" s="78" t="s">
        <v>2512</v>
      </c>
      <c r="B1965" s="78" t="s">
        <v>2913</v>
      </c>
      <c r="C1965" s="75">
        <v>2115</v>
      </c>
      <c r="D1965" s="75" t="s">
        <v>2124</v>
      </c>
      <c r="E1965" s="116">
        <v>0</v>
      </c>
      <c r="F1965" s="166" t="s">
        <v>3020</v>
      </c>
      <c r="G1965" s="3" t="s">
        <v>3309</v>
      </c>
      <c r="H1965" t="s">
        <v>2626</v>
      </c>
    </row>
    <row r="1966" spans="1:8" hidden="1">
      <c r="A1966" s="78" t="s">
        <v>2438</v>
      </c>
      <c r="B1966" s="78" t="s">
        <v>2914</v>
      </c>
      <c r="C1966" s="75">
        <v>2882</v>
      </c>
      <c r="D1966" s="75" t="s">
        <v>928</v>
      </c>
      <c r="E1966" s="116">
        <v>0.55230000000000001</v>
      </c>
      <c r="F1966" s="166" t="s">
        <v>2625</v>
      </c>
      <c r="G1966" s="3" t="s">
        <v>3309</v>
      </c>
      <c r="H1966" t="s">
        <v>2625</v>
      </c>
    </row>
    <row r="1967" spans="1:8" hidden="1">
      <c r="A1967" s="78" t="s">
        <v>2438</v>
      </c>
      <c r="B1967" s="78" t="s">
        <v>2914</v>
      </c>
      <c r="C1967" s="75">
        <v>2682</v>
      </c>
      <c r="D1967" s="75" t="s">
        <v>762</v>
      </c>
      <c r="E1967" s="116">
        <v>0.51939999999999997</v>
      </c>
      <c r="F1967" s="166" t="s">
        <v>2625</v>
      </c>
      <c r="G1967" s="3" t="s">
        <v>3309</v>
      </c>
      <c r="H1967" t="s">
        <v>2625</v>
      </c>
    </row>
    <row r="1968" spans="1:8" hidden="1">
      <c r="A1968" s="78" t="s">
        <v>2438</v>
      </c>
      <c r="B1968" s="78" t="s">
        <v>2914</v>
      </c>
      <c r="C1968" s="75">
        <v>3119</v>
      </c>
      <c r="D1968" s="75" t="s">
        <v>1572</v>
      </c>
      <c r="E1968" s="116">
        <v>0.50360000000000005</v>
      </c>
      <c r="F1968" s="166" t="s">
        <v>3020</v>
      </c>
      <c r="G1968" s="3" t="s">
        <v>3309</v>
      </c>
      <c r="H1968" t="s">
        <v>2625</v>
      </c>
    </row>
    <row r="1969" spans="1:8" hidden="1">
      <c r="A1969" s="78" t="s">
        <v>2438</v>
      </c>
      <c r="B1969" s="78" t="s">
        <v>2914</v>
      </c>
      <c r="C1969" s="75">
        <v>3800</v>
      </c>
      <c r="D1969" s="75" t="s">
        <v>1573</v>
      </c>
      <c r="E1969" s="116">
        <v>0.55959999999999999</v>
      </c>
      <c r="F1969" s="166" t="s">
        <v>2625</v>
      </c>
      <c r="G1969" s="3" t="s">
        <v>3309</v>
      </c>
      <c r="H1969" t="s">
        <v>2625</v>
      </c>
    </row>
    <row r="1970" spans="1:8" hidden="1">
      <c r="A1970" s="78" t="s">
        <v>2449</v>
      </c>
      <c r="B1970" s="78" t="s">
        <v>2915</v>
      </c>
      <c r="C1970" s="75">
        <v>4399</v>
      </c>
      <c r="D1970" s="75" t="s">
        <v>1727</v>
      </c>
      <c r="E1970" s="116">
        <v>0.61799999999999999</v>
      </c>
      <c r="F1970" s="166" t="s">
        <v>3020</v>
      </c>
      <c r="G1970" s="3" t="s">
        <v>2625</v>
      </c>
      <c r="H1970" t="s">
        <v>2625</v>
      </c>
    </row>
    <row r="1971" spans="1:8" hidden="1">
      <c r="A1971" s="78" t="s">
        <v>2449</v>
      </c>
      <c r="B1971" s="78" t="s">
        <v>2915</v>
      </c>
      <c r="C1971" s="75">
        <v>5329</v>
      </c>
      <c r="D1971" s="75" t="s">
        <v>1728</v>
      </c>
      <c r="E1971" s="116">
        <v>0.41560000000000002</v>
      </c>
      <c r="F1971" s="166" t="s">
        <v>3020</v>
      </c>
      <c r="G1971" s="3" t="s">
        <v>3309</v>
      </c>
      <c r="H1971" t="s">
        <v>2626</v>
      </c>
    </row>
    <row r="1972" spans="1:8" hidden="1">
      <c r="A1972" s="78" t="s">
        <v>2449</v>
      </c>
      <c r="B1972" s="78" t="s">
        <v>2915</v>
      </c>
      <c r="C1972" s="75">
        <v>5114</v>
      </c>
      <c r="D1972" s="75" t="s">
        <v>2611</v>
      </c>
      <c r="E1972" s="116">
        <v>0.32090000000000002</v>
      </c>
      <c r="F1972" s="166" t="s">
        <v>3020</v>
      </c>
      <c r="G1972" s="3" t="s">
        <v>3309</v>
      </c>
      <c r="H1972" t="s">
        <v>2626</v>
      </c>
    </row>
    <row r="1973" spans="1:8" hidden="1">
      <c r="A1973" s="78" t="s">
        <v>2449</v>
      </c>
      <c r="B1973" s="78" t="s">
        <v>2915</v>
      </c>
      <c r="C1973" s="75">
        <v>2229</v>
      </c>
      <c r="D1973" s="75" t="s">
        <v>1725</v>
      </c>
      <c r="E1973" s="116">
        <v>0.47960000000000003</v>
      </c>
      <c r="F1973" s="166" t="s">
        <v>3020</v>
      </c>
      <c r="G1973" s="3" t="s">
        <v>2625</v>
      </c>
      <c r="H1973" t="s">
        <v>2625</v>
      </c>
    </row>
    <row r="1974" spans="1:8" hidden="1">
      <c r="A1974" s="78" t="s">
        <v>2449</v>
      </c>
      <c r="B1974" s="78" t="s">
        <v>2915</v>
      </c>
      <c r="C1974" s="75">
        <v>2105</v>
      </c>
      <c r="D1974" s="75" t="s">
        <v>1724</v>
      </c>
      <c r="E1974" s="116">
        <v>0.56089999999999995</v>
      </c>
      <c r="F1974" s="166" t="s">
        <v>3020</v>
      </c>
      <c r="G1974" s="3" t="s">
        <v>3309</v>
      </c>
      <c r="H1974" t="s">
        <v>2625</v>
      </c>
    </row>
    <row r="1975" spans="1:8" hidden="1">
      <c r="A1975" s="78" t="s">
        <v>2449</v>
      </c>
      <c r="B1975" s="78" t="s">
        <v>2915</v>
      </c>
      <c r="C1975" s="75">
        <v>4274</v>
      </c>
      <c r="D1975" s="75" t="s">
        <v>1726</v>
      </c>
      <c r="E1975" s="116">
        <v>0.52229999999999999</v>
      </c>
      <c r="F1975" s="166" t="s">
        <v>3020</v>
      </c>
      <c r="G1975" s="3" t="s">
        <v>3309</v>
      </c>
      <c r="H1975" t="s">
        <v>2625</v>
      </c>
    </row>
    <row r="1976" spans="1:8" hidden="1">
      <c r="A1976" s="78" t="s">
        <v>2449</v>
      </c>
      <c r="B1976" s="78" t="s">
        <v>2915</v>
      </c>
      <c r="C1976" s="75">
        <v>5642</v>
      </c>
      <c r="D1976" s="75" t="s">
        <v>3099</v>
      </c>
      <c r="E1976" s="116">
        <v>0.43740000000000001</v>
      </c>
      <c r="F1976" s="166" t="s">
        <v>3020</v>
      </c>
      <c r="G1976" s="3" t="s">
        <v>3309</v>
      </c>
      <c r="H1976" t="s">
        <v>2626</v>
      </c>
    </row>
    <row r="1977" spans="1:8" hidden="1">
      <c r="A1977" s="78" t="s">
        <v>2551</v>
      </c>
      <c r="B1977" s="78" t="s">
        <v>2916</v>
      </c>
      <c r="C1977" s="75">
        <v>5469</v>
      </c>
      <c r="D1977" s="75" t="s">
        <v>2582</v>
      </c>
      <c r="E1977" s="116">
        <v>0.39710000000000001</v>
      </c>
      <c r="F1977" s="166" t="s">
        <v>3020</v>
      </c>
      <c r="G1977" s="3" t="s">
        <v>3309</v>
      </c>
      <c r="H1977" t="s">
        <v>2626</v>
      </c>
    </row>
    <row r="1978" spans="1:8" hidden="1">
      <c r="A1978" s="78" t="s">
        <v>2423</v>
      </c>
      <c r="B1978" s="78" t="s">
        <v>2917</v>
      </c>
      <c r="C1978" s="75">
        <v>5376</v>
      </c>
      <c r="D1978" s="75" t="s">
        <v>1506</v>
      </c>
      <c r="E1978" s="116">
        <v>0.55920000000000003</v>
      </c>
      <c r="F1978" s="166" t="s">
        <v>2625</v>
      </c>
      <c r="G1978" s="3" t="s">
        <v>3309</v>
      </c>
      <c r="H1978" t="s">
        <v>2625</v>
      </c>
    </row>
    <row r="1979" spans="1:8" hidden="1">
      <c r="A1979" s="78" t="s">
        <v>2338</v>
      </c>
      <c r="B1979" s="78" t="s">
        <v>2918</v>
      </c>
      <c r="C1979" s="75">
        <v>5375</v>
      </c>
      <c r="D1979" s="75" t="s">
        <v>1001</v>
      </c>
      <c r="E1979" s="116">
        <v>0.33850000000000002</v>
      </c>
      <c r="F1979" s="166" t="s">
        <v>3020</v>
      </c>
      <c r="G1979" s="3" t="s">
        <v>3309</v>
      </c>
      <c r="H1979" t="s">
        <v>2626</v>
      </c>
    </row>
    <row r="1980" spans="1:8" hidden="1">
      <c r="A1980" s="78" t="s">
        <v>2475</v>
      </c>
      <c r="B1980" s="78" t="s">
        <v>2919</v>
      </c>
      <c r="C1980" s="75">
        <v>4394</v>
      </c>
      <c r="D1980" s="75" t="s">
        <v>1920</v>
      </c>
      <c r="E1980" s="116">
        <v>0.85729999999999995</v>
      </c>
      <c r="F1980" s="166" t="s">
        <v>2625</v>
      </c>
      <c r="G1980" s="3" t="s">
        <v>3309</v>
      </c>
      <c r="H1980" t="s">
        <v>2625</v>
      </c>
    </row>
    <row r="1981" spans="1:8" hidden="1">
      <c r="A1981" s="78" t="s">
        <v>2413</v>
      </c>
      <c r="B1981" s="78" t="s">
        <v>2920</v>
      </c>
      <c r="C1981" s="75">
        <v>3349</v>
      </c>
      <c r="D1981" s="75" t="s">
        <v>1384</v>
      </c>
      <c r="E1981" s="116">
        <v>0.32140000000000002</v>
      </c>
      <c r="F1981" s="166" t="s">
        <v>3020</v>
      </c>
      <c r="G1981" s="3" t="s">
        <v>3309</v>
      </c>
      <c r="H1981" t="s">
        <v>2626</v>
      </c>
    </row>
    <row r="1982" spans="1:8" hidden="1">
      <c r="A1982" s="78" t="s">
        <v>2413</v>
      </c>
      <c r="B1982" s="78" t="s">
        <v>2920</v>
      </c>
      <c r="C1982" s="75">
        <v>4585</v>
      </c>
      <c r="D1982" s="75" t="s">
        <v>1393</v>
      </c>
      <c r="E1982" s="116">
        <v>0.27900000000000003</v>
      </c>
      <c r="F1982" s="166" t="s">
        <v>3020</v>
      </c>
      <c r="G1982" s="3" t="s">
        <v>3309</v>
      </c>
      <c r="H1982" t="s">
        <v>2626</v>
      </c>
    </row>
    <row r="1983" spans="1:8" hidden="1">
      <c r="A1983" s="78" t="s">
        <v>2413</v>
      </c>
      <c r="B1983" s="78" t="s">
        <v>2920</v>
      </c>
      <c r="C1983" s="75">
        <v>4435</v>
      </c>
      <c r="D1983" s="75" t="s">
        <v>1391</v>
      </c>
      <c r="E1983" s="116">
        <v>0.3402</v>
      </c>
      <c r="F1983" s="166" t="s">
        <v>3020</v>
      </c>
      <c r="G1983" s="3" t="s">
        <v>3309</v>
      </c>
      <c r="H1983" t="s">
        <v>2626</v>
      </c>
    </row>
    <row r="1984" spans="1:8" hidden="1">
      <c r="A1984" s="78" t="s">
        <v>2413</v>
      </c>
      <c r="B1984" s="78" t="s">
        <v>2920</v>
      </c>
      <c r="C1984" s="75">
        <v>4541</v>
      </c>
      <c r="D1984" s="75" t="s">
        <v>1392</v>
      </c>
      <c r="E1984" s="116">
        <v>0.55089999999999995</v>
      </c>
      <c r="F1984" s="166" t="s">
        <v>3020</v>
      </c>
      <c r="G1984" s="3" t="s">
        <v>2625</v>
      </c>
      <c r="H1984" t="s">
        <v>2625</v>
      </c>
    </row>
    <row r="1985" spans="1:8" hidden="1">
      <c r="A1985" s="78" t="s">
        <v>2413</v>
      </c>
      <c r="B1985" s="78" t="s">
        <v>2920</v>
      </c>
      <c r="C1985" s="75">
        <v>3399</v>
      </c>
      <c r="D1985" s="75" t="s">
        <v>1385</v>
      </c>
      <c r="E1985" s="116">
        <v>0.17599999999999999</v>
      </c>
      <c r="F1985" s="166" t="s">
        <v>3020</v>
      </c>
      <c r="G1985" s="3" t="s">
        <v>3309</v>
      </c>
      <c r="H1985" t="s">
        <v>2626</v>
      </c>
    </row>
    <row r="1986" spans="1:8" hidden="1">
      <c r="A1986" s="78" t="s">
        <v>2413</v>
      </c>
      <c r="B1986" s="78" t="s">
        <v>2920</v>
      </c>
      <c r="C1986" s="75">
        <v>4250</v>
      </c>
      <c r="D1986" s="75" t="s">
        <v>1389</v>
      </c>
      <c r="E1986" s="116">
        <v>0.28789999999999999</v>
      </c>
      <c r="F1986" s="166" t="s">
        <v>3020</v>
      </c>
      <c r="G1986" s="3" t="s">
        <v>3309</v>
      </c>
      <c r="H1986" t="s">
        <v>2626</v>
      </c>
    </row>
    <row r="1987" spans="1:8" hidden="1">
      <c r="A1987" s="78" t="s">
        <v>2413</v>
      </c>
      <c r="B1987" s="78" t="s">
        <v>2920</v>
      </c>
      <c r="C1987" s="75">
        <v>4132</v>
      </c>
      <c r="D1987" s="75" t="s">
        <v>1387</v>
      </c>
      <c r="E1987" s="116">
        <v>0.32329999999999998</v>
      </c>
      <c r="F1987" s="166" t="s">
        <v>3020</v>
      </c>
      <c r="G1987" s="3" t="s">
        <v>3309</v>
      </c>
      <c r="H1987" t="s">
        <v>2626</v>
      </c>
    </row>
    <row r="1988" spans="1:8" hidden="1">
      <c r="A1988" s="78" t="s">
        <v>2413</v>
      </c>
      <c r="B1988" s="78" t="s">
        <v>2920</v>
      </c>
      <c r="C1988" s="75">
        <v>4402</v>
      </c>
      <c r="D1988" s="75" t="s">
        <v>1390</v>
      </c>
      <c r="E1988" s="116">
        <v>0.44290000000000002</v>
      </c>
      <c r="F1988" s="166" t="s">
        <v>3020</v>
      </c>
      <c r="G1988" s="3" t="s">
        <v>2625</v>
      </c>
      <c r="H1988" t="s">
        <v>2625</v>
      </c>
    </row>
    <row r="1989" spans="1:8" hidden="1">
      <c r="A1989" s="78" t="s">
        <v>2413</v>
      </c>
      <c r="B1989" s="78" t="s">
        <v>2920</v>
      </c>
      <c r="C1989" s="75">
        <v>2875</v>
      </c>
      <c r="D1989" s="75" t="s">
        <v>1382</v>
      </c>
      <c r="E1989" s="116">
        <v>0.30209999999999998</v>
      </c>
      <c r="F1989" s="166" t="s">
        <v>3020</v>
      </c>
      <c r="G1989" s="3" t="s">
        <v>3309</v>
      </c>
      <c r="H1989" t="s">
        <v>2626</v>
      </c>
    </row>
    <row r="1990" spans="1:8" hidden="1">
      <c r="A1990" s="78" t="s">
        <v>2413</v>
      </c>
      <c r="B1990" s="78" t="s">
        <v>2920</v>
      </c>
      <c r="C1990" s="75">
        <v>4502</v>
      </c>
      <c r="D1990" s="75" t="s">
        <v>1015</v>
      </c>
      <c r="E1990" s="116">
        <v>0.26479999999999998</v>
      </c>
      <c r="F1990" s="166" t="s">
        <v>3020</v>
      </c>
      <c r="G1990" s="3" t="s">
        <v>3309</v>
      </c>
      <c r="H1990" t="s">
        <v>2626</v>
      </c>
    </row>
    <row r="1991" spans="1:8" hidden="1">
      <c r="A1991" s="78" t="s">
        <v>2413</v>
      </c>
      <c r="B1991" s="78" t="s">
        <v>2920</v>
      </c>
      <c r="C1991" s="75">
        <v>3247</v>
      </c>
      <c r="D1991" s="75" t="s">
        <v>1383</v>
      </c>
      <c r="E1991" s="116">
        <v>0.29399999999999998</v>
      </c>
      <c r="F1991" s="166" t="s">
        <v>3020</v>
      </c>
      <c r="G1991" s="3" t="s">
        <v>3309</v>
      </c>
      <c r="H1991" t="s">
        <v>2626</v>
      </c>
    </row>
    <row r="1992" spans="1:8" hidden="1">
      <c r="A1992" s="78" t="s">
        <v>2413</v>
      </c>
      <c r="B1992" s="78" t="s">
        <v>2920</v>
      </c>
      <c r="C1992" s="75">
        <v>3499</v>
      </c>
      <c r="D1992" s="75" t="s">
        <v>1386</v>
      </c>
      <c r="E1992" s="116">
        <v>0.41239999999999999</v>
      </c>
      <c r="F1992" s="166" t="s">
        <v>3020</v>
      </c>
      <c r="G1992" s="3" t="s">
        <v>3309</v>
      </c>
      <c r="H1992" t="s">
        <v>2626</v>
      </c>
    </row>
    <row r="1993" spans="1:8" hidden="1">
      <c r="A1993" s="78" t="s">
        <v>2413</v>
      </c>
      <c r="B1993" s="78" t="s">
        <v>2920</v>
      </c>
      <c r="C1993" s="75">
        <v>1781</v>
      </c>
      <c r="D1993" s="75" t="s">
        <v>3227</v>
      </c>
      <c r="E1993" s="116">
        <v>0.16669999999999999</v>
      </c>
      <c r="F1993" s="166" t="s">
        <v>3020</v>
      </c>
      <c r="G1993" s="3" t="s">
        <v>3309</v>
      </c>
      <c r="H1993" t="s">
        <v>2626</v>
      </c>
    </row>
    <row r="1994" spans="1:8" hidden="1">
      <c r="A1994" s="78" t="s">
        <v>2413</v>
      </c>
      <c r="B1994" s="78" t="s">
        <v>2920</v>
      </c>
      <c r="C1994" s="75">
        <v>5524</v>
      </c>
      <c r="D1994" s="75" t="s">
        <v>3100</v>
      </c>
      <c r="E1994" s="116">
        <v>0.1046</v>
      </c>
      <c r="F1994" s="166" t="s">
        <v>3020</v>
      </c>
      <c r="G1994" s="3" t="s">
        <v>3309</v>
      </c>
      <c r="H1994" t="s">
        <v>2626</v>
      </c>
    </row>
    <row r="1995" spans="1:8" hidden="1">
      <c r="A1995" s="78" t="s">
        <v>2413</v>
      </c>
      <c r="B1995" s="78" t="s">
        <v>2920</v>
      </c>
      <c r="C1995" s="75">
        <v>4166</v>
      </c>
      <c r="D1995" s="75" t="s">
        <v>1388</v>
      </c>
      <c r="E1995" s="116">
        <v>0.2387</v>
      </c>
      <c r="F1995" s="166" t="s">
        <v>3020</v>
      </c>
      <c r="G1995" s="3" t="s">
        <v>3309</v>
      </c>
      <c r="H1995" t="s">
        <v>2626</v>
      </c>
    </row>
    <row r="1996" spans="1:8" hidden="1">
      <c r="A1996" s="78" t="s">
        <v>2525</v>
      </c>
      <c r="B1996" s="78" t="s">
        <v>2921</v>
      </c>
      <c r="C1996" s="75">
        <v>4000</v>
      </c>
      <c r="D1996" s="75" t="s">
        <v>2188</v>
      </c>
      <c r="E1996" s="116">
        <v>0.79579999999999995</v>
      </c>
      <c r="F1996" s="166" t="s">
        <v>2625</v>
      </c>
      <c r="G1996" s="3" t="s">
        <v>3309</v>
      </c>
      <c r="H1996" t="s">
        <v>2625</v>
      </c>
    </row>
    <row r="1997" spans="1:8" hidden="1">
      <c r="A1997" s="78" t="s">
        <v>2525</v>
      </c>
      <c r="B1997" s="78" t="s">
        <v>2921</v>
      </c>
      <c r="C1997" s="75">
        <v>3313</v>
      </c>
      <c r="D1997" s="75" t="s">
        <v>2187</v>
      </c>
      <c r="E1997" s="116">
        <v>0.76300000000000001</v>
      </c>
      <c r="F1997" s="166" t="s">
        <v>2625</v>
      </c>
      <c r="G1997" s="3" t="s">
        <v>3309</v>
      </c>
      <c r="H1997" t="s">
        <v>2625</v>
      </c>
    </row>
    <row r="1998" spans="1:8" hidden="1">
      <c r="A1998" s="78" t="s">
        <v>2525</v>
      </c>
      <c r="B1998" s="78" t="s">
        <v>2921</v>
      </c>
      <c r="C1998" s="75">
        <v>2469</v>
      </c>
      <c r="D1998" s="75" t="s">
        <v>2185</v>
      </c>
      <c r="E1998" s="116">
        <v>0.81740000000000002</v>
      </c>
      <c r="F1998" s="166" t="s">
        <v>2625</v>
      </c>
      <c r="G1998" s="3" t="s">
        <v>3309</v>
      </c>
      <c r="H1998" t="s">
        <v>2625</v>
      </c>
    </row>
    <row r="1999" spans="1:8" hidden="1">
      <c r="A1999" s="78" t="s">
        <v>2525</v>
      </c>
      <c r="B1999" s="78" t="s">
        <v>2921</v>
      </c>
      <c r="C1999" s="75">
        <v>4497</v>
      </c>
      <c r="D1999" s="75" t="s">
        <v>242</v>
      </c>
      <c r="E1999" s="116">
        <v>0.76329999999999998</v>
      </c>
      <c r="F1999" s="166" t="s">
        <v>2625</v>
      </c>
      <c r="G1999" s="3" t="s">
        <v>3309</v>
      </c>
      <c r="H1999" t="s">
        <v>2625</v>
      </c>
    </row>
    <row r="2000" spans="1:8" hidden="1">
      <c r="A2000" s="78" t="s">
        <v>2525</v>
      </c>
      <c r="B2000" s="78" t="s">
        <v>2921</v>
      </c>
      <c r="C2000" s="75">
        <v>5352</v>
      </c>
      <c r="D2000" s="75" t="s">
        <v>2191</v>
      </c>
      <c r="E2000" s="116">
        <v>0.88890000000000002</v>
      </c>
      <c r="F2000" s="166" t="s">
        <v>3020</v>
      </c>
      <c r="G2000" s="3" t="s">
        <v>3309</v>
      </c>
      <c r="H2000" t="s">
        <v>2625</v>
      </c>
    </row>
    <row r="2001" spans="1:8" hidden="1">
      <c r="A2001" s="78" t="s">
        <v>2525</v>
      </c>
      <c r="B2001" s="78" t="s">
        <v>2921</v>
      </c>
      <c r="C2001" s="75">
        <v>5049</v>
      </c>
      <c r="D2001" s="75" t="s">
        <v>2189</v>
      </c>
      <c r="E2001" s="116">
        <v>0.80030000000000001</v>
      </c>
      <c r="F2001" s="166" t="s">
        <v>2625</v>
      </c>
      <c r="G2001" s="3" t="s">
        <v>3309</v>
      </c>
      <c r="H2001" t="s">
        <v>2625</v>
      </c>
    </row>
    <row r="2002" spans="1:8" hidden="1">
      <c r="A2002" s="78" t="s">
        <v>2525</v>
      </c>
      <c r="B2002" s="78" t="s">
        <v>2921</v>
      </c>
      <c r="C2002" s="75">
        <v>5137</v>
      </c>
      <c r="D2002" s="75" t="s">
        <v>2190</v>
      </c>
      <c r="E2002" s="116">
        <v>0.77859999999999996</v>
      </c>
      <c r="F2002" s="166" t="s">
        <v>2625</v>
      </c>
      <c r="G2002" s="3" t="s">
        <v>3309</v>
      </c>
      <c r="H2002" t="s">
        <v>2625</v>
      </c>
    </row>
    <row r="2003" spans="1:8" hidden="1">
      <c r="A2003" s="78" t="s">
        <v>2525</v>
      </c>
      <c r="B2003" s="78" t="s">
        <v>2921</v>
      </c>
      <c r="C2003" s="75">
        <v>2959</v>
      </c>
      <c r="D2003" s="75" t="s">
        <v>2186</v>
      </c>
      <c r="E2003" s="116">
        <v>0.75860000000000005</v>
      </c>
      <c r="F2003" s="166" t="s">
        <v>2625</v>
      </c>
      <c r="G2003" s="3" t="s">
        <v>3309</v>
      </c>
      <c r="H2003" t="s">
        <v>2625</v>
      </c>
    </row>
    <row r="2004" spans="1:8" hidden="1">
      <c r="A2004" s="78" t="s">
        <v>2525</v>
      </c>
      <c r="B2004" s="78" t="s">
        <v>2921</v>
      </c>
      <c r="C2004" s="75">
        <v>2717</v>
      </c>
      <c r="D2004" s="75" t="s">
        <v>184</v>
      </c>
      <c r="E2004" s="116">
        <v>0.75660000000000005</v>
      </c>
      <c r="F2004" s="166" t="s">
        <v>2625</v>
      </c>
      <c r="G2004" s="3" t="s">
        <v>3309</v>
      </c>
      <c r="H2004" t="s">
        <v>2625</v>
      </c>
    </row>
    <row r="2005" spans="1:8" hidden="1">
      <c r="A2005" s="78" t="s">
        <v>2346</v>
      </c>
      <c r="B2005" s="78" t="s">
        <v>2922</v>
      </c>
      <c r="C2005" s="75">
        <v>5319</v>
      </c>
      <c r="D2005" s="75" t="s">
        <v>1070</v>
      </c>
      <c r="E2005" s="116">
        <v>0.64410000000000001</v>
      </c>
      <c r="F2005" s="166" t="s">
        <v>3020</v>
      </c>
      <c r="G2005" s="3" t="s">
        <v>3309</v>
      </c>
      <c r="H2005" t="s">
        <v>2625</v>
      </c>
    </row>
    <row r="2006" spans="1:8" hidden="1">
      <c r="A2006" s="78" t="s">
        <v>2410</v>
      </c>
      <c r="B2006" s="78" t="s">
        <v>2923</v>
      </c>
      <c r="C2006" s="75">
        <v>4575</v>
      </c>
      <c r="D2006" s="75" t="s">
        <v>1365</v>
      </c>
      <c r="E2006" s="116">
        <v>0.72499999999999998</v>
      </c>
      <c r="F2006" s="166" t="s">
        <v>2625</v>
      </c>
      <c r="G2006" s="3" t="s">
        <v>3309</v>
      </c>
      <c r="H2006" t="s">
        <v>2625</v>
      </c>
    </row>
    <row r="2007" spans="1:8" hidden="1">
      <c r="A2007" s="78" t="s">
        <v>2410</v>
      </c>
      <c r="B2007" s="78" t="s">
        <v>2923</v>
      </c>
      <c r="C2007" s="75">
        <v>2940</v>
      </c>
      <c r="D2007" s="75" t="s">
        <v>3355</v>
      </c>
      <c r="E2007" s="116">
        <v>0.69140000000000001</v>
      </c>
      <c r="F2007" s="166" t="s">
        <v>2625</v>
      </c>
      <c r="G2007" s="3" t="s">
        <v>3309</v>
      </c>
      <c r="H2007" t="s">
        <v>2625</v>
      </c>
    </row>
    <row r="2008" spans="1:8" hidden="1">
      <c r="A2008" s="78" t="s">
        <v>2410</v>
      </c>
      <c r="B2008" s="78" t="s">
        <v>2923</v>
      </c>
      <c r="C2008" s="75">
        <v>3054</v>
      </c>
      <c r="D2008" s="75" t="s">
        <v>3356</v>
      </c>
      <c r="E2008" s="116">
        <v>0.72260000000000002</v>
      </c>
      <c r="F2008" s="166" t="s">
        <v>2625</v>
      </c>
      <c r="G2008" s="3" t="s">
        <v>3309</v>
      </c>
      <c r="H2008" t="s">
        <v>2625</v>
      </c>
    </row>
    <row r="2009" spans="1:8" hidden="1">
      <c r="A2009" s="78" t="s">
        <v>2410</v>
      </c>
      <c r="B2009" s="78" t="s">
        <v>2923</v>
      </c>
      <c r="C2009" s="75">
        <v>3449</v>
      </c>
      <c r="D2009" s="75" t="s">
        <v>3357</v>
      </c>
      <c r="E2009" s="116">
        <v>0.69589999999999996</v>
      </c>
      <c r="F2009" s="166" t="s">
        <v>2625</v>
      </c>
      <c r="G2009" s="3" t="s">
        <v>3309</v>
      </c>
      <c r="H2009" t="s">
        <v>2625</v>
      </c>
    </row>
    <row r="2010" spans="1:8" hidden="1">
      <c r="A2010" s="78" t="s">
        <v>2410</v>
      </c>
      <c r="B2010" s="78" t="s">
        <v>2923</v>
      </c>
      <c r="C2010" s="75">
        <v>2094</v>
      </c>
      <c r="D2010" s="75" t="s">
        <v>3358</v>
      </c>
      <c r="E2010" s="116">
        <v>0.65690000000000004</v>
      </c>
      <c r="F2010" s="166" t="s">
        <v>2625</v>
      </c>
      <c r="G2010" s="3" t="s">
        <v>3309</v>
      </c>
      <c r="H2010" t="s">
        <v>2625</v>
      </c>
    </row>
    <row r="2011" spans="1:8" hidden="1">
      <c r="A2011" s="78" t="s">
        <v>2410</v>
      </c>
      <c r="B2011" s="78" t="s">
        <v>2923</v>
      </c>
      <c r="C2011" s="75">
        <v>3646</v>
      </c>
      <c r="D2011" s="75" t="s">
        <v>3359</v>
      </c>
      <c r="E2011" s="116">
        <v>0.63080000000000003</v>
      </c>
      <c r="F2011" s="166" t="s">
        <v>2625</v>
      </c>
      <c r="G2011" s="3" t="s">
        <v>3309</v>
      </c>
      <c r="H2011" t="s">
        <v>2625</v>
      </c>
    </row>
    <row r="2012" spans="1:8" hidden="1">
      <c r="A2012" s="78" t="s">
        <v>2410</v>
      </c>
      <c r="B2012" s="78" t="s">
        <v>2923</v>
      </c>
      <c r="C2012" s="75">
        <v>2872</v>
      </c>
      <c r="D2012" s="75" t="s">
        <v>3360</v>
      </c>
      <c r="E2012" s="116">
        <v>0.1825</v>
      </c>
      <c r="F2012" s="166" t="s">
        <v>2626</v>
      </c>
      <c r="G2012" s="3" t="s">
        <v>3309</v>
      </c>
      <c r="H2012" t="s">
        <v>2626</v>
      </c>
    </row>
    <row r="2013" spans="1:8" hidden="1">
      <c r="A2013" s="78" t="s">
        <v>2410</v>
      </c>
      <c r="B2013" s="78" t="s">
        <v>2923</v>
      </c>
      <c r="C2013" s="75">
        <v>5627</v>
      </c>
      <c r="D2013" s="75" t="s">
        <v>3101</v>
      </c>
      <c r="E2013" s="116">
        <v>0.48549999999999999</v>
      </c>
      <c r="F2013" s="166" t="s">
        <v>3020</v>
      </c>
      <c r="G2013" s="3" t="s">
        <v>3309</v>
      </c>
      <c r="H2013" t="s">
        <v>2626</v>
      </c>
    </row>
    <row r="2014" spans="1:8" hidden="1">
      <c r="A2014" s="78" t="s">
        <v>2410</v>
      </c>
      <c r="B2014" s="78" t="s">
        <v>2923</v>
      </c>
      <c r="C2014" s="75">
        <v>3397</v>
      </c>
      <c r="D2014" s="75" t="s">
        <v>3361</v>
      </c>
      <c r="E2014" s="116">
        <v>0.44109999999999999</v>
      </c>
      <c r="F2014" s="166" t="s">
        <v>2626</v>
      </c>
      <c r="G2014" s="3" t="s">
        <v>3309</v>
      </c>
      <c r="H2014" t="s">
        <v>2626</v>
      </c>
    </row>
    <row r="2015" spans="1:8" hidden="1">
      <c r="A2015" s="78" t="s">
        <v>2410</v>
      </c>
      <c r="B2015" s="78" t="s">
        <v>2923</v>
      </c>
      <c r="C2015" s="75">
        <v>1585</v>
      </c>
      <c r="D2015" s="75" t="s">
        <v>2612</v>
      </c>
      <c r="E2015" s="116">
        <v>0.5121</v>
      </c>
      <c r="F2015" s="166" t="s">
        <v>3020</v>
      </c>
      <c r="G2015" s="3" t="s">
        <v>3309</v>
      </c>
      <c r="H2015" t="s">
        <v>2625</v>
      </c>
    </row>
    <row r="2016" spans="1:8" hidden="1">
      <c r="A2016" s="78" t="s">
        <v>2410</v>
      </c>
      <c r="B2016" s="78" t="s">
        <v>2923</v>
      </c>
      <c r="C2016" s="75">
        <v>4537</v>
      </c>
      <c r="D2016" s="75" t="s">
        <v>3362</v>
      </c>
      <c r="E2016" s="116">
        <v>0.35859999999999997</v>
      </c>
      <c r="F2016" s="166" t="s">
        <v>2626</v>
      </c>
      <c r="G2016" s="3" t="s">
        <v>3309</v>
      </c>
      <c r="H2016" t="s">
        <v>2626</v>
      </c>
    </row>
    <row r="2017" spans="1:8" hidden="1">
      <c r="A2017" s="78" t="s">
        <v>2410</v>
      </c>
      <c r="B2017" s="78" t="s">
        <v>2923</v>
      </c>
      <c r="C2017" s="75">
        <v>2939</v>
      </c>
      <c r="D2017" s="75" t="s">
        <v>3363</v>
      </c>
      <c r="E2017" s="116">
        <v>0.5958</v>
      </c>
      <c r="F2017" s="166" t="s">
        <v>2625</v>
      </c>
      <c r="G2017" s="3" t="s">
        <v>3309</v>
      </c>
      <c r="H2017" t="s">
        <v>2625</v>
      </c>
    </row>
    <row r="2018" spans="1:8" hidden="1">
      <c r="A2018" s="78" t="s">
        <v>2410</v>
      </c>
      <c r="B2018" s="78" t="s">
        <v>2923</v>
      </c>
      <c r="C2018" s="75">
        <v>2747</v>
      </c>
      <c r="D2018" s="75" t="s">
        <v>3364</v>
      </c>
      <c r="E2018" s="116">
        <v>0.44009999999999999</v>
      </c>
      <c r="F2018" s="166" t="s">
        <v>2626</v>
      </c>
      <c r="G2018" s="3" t="s">
        <v>3309</v>
      </c>
      <c r="H2018" t="s">
        <v>2626</v>
      </c>
    </row>
    <row r="2019" spans="1:8" hidden="1">
      <c r="A2019" s="78" t="s">
        <v>2410</v>
      </c>
      <c r="B2019" s="78" t="s">
        <v>2923</v>
      </c>
      <c r="C2019" s="75">
        <v>3246</v>
      </c>
      <c r="D2019" s="75" t="s">
        <v>3365</v>
      </c>
      <c r="E2019" s="116">
        <v>0.43990000000000001</v>
      </c>
      <c r="F2019" s="166" t="s">
        <v>2626</v>
      </c>
      <c r="G2019" s="3" t="s">
        <v>3309</v>
      </c>
      <c r="H2019" t="s">
        <v>2626</v>
      </c>
    </row>
    <row r="2020" spans="1:8" hidden="1">
      <c r="A2020" s="78" t="s">
        <v>2410</v>
      </c>
      <c r="B2020" s="78" t="s">
        <v>2923</v>
      </c>
      <c r="C2020" s="75">
        <v>2871</v>
      </c>
      <c r="D2020" s="75" t="s">
        <v>3366</v>
      </c>
      <c r="E2020" s="116">
        <v>0.70199999999999996</v>
      </c>
      <c r="F2020" s="166" t="s">
        <v>2625</v>
      </c>
      <c r="G2020" s="3" t="s">
        <v>3309</v>
      </c>
      <c r="H2020" t="s">
        <v>2625</v>
      </c>
    </row>
    <row r="2021" spans="1:8" hidden="1">
      <c r="A2021" s="78" t="s">
        <v>2410</v>
      </c>
      <c r="B2021" s="78" t="s">
        <v>2923</v>
      </c>
      <c r="C2021" s="75">
        <v>3453</v>
      </c>
      <c r="D2021" s="75" t="s">
        <v>3367</v>
      </c>
      <c r="E2021" s="116">
        <v>0.81240000000000001</v>
      </c>
      <c r="F2021" s="166" t="s">
        <v>2625</v>
      </c>
      <c r="G2021" s="3" t="s">
        <v>3309</v>
      </c>
      <c r="H2021" t="s">
        <v>2625</v>
      </c>
    </row>
    <row r="2022" spans="1:8" hidden="1">
      <c r="A2022" s="78" t="s">
        <v>2410</v>
      </c>
      <c r="B2022" s="78" t="s">
        <v>2923</v>
      </c>
      <c r="C2022" s="75">
        <v>2772</v>
      </c>
      <c r="D2022" s="75" t="s">
        <v>3368</v>
      </c>
      <c r="E2022" s="116">
        <v>0.59279999999999999</v>
      </c>
      <c r="F2022" s="166" t="s">
        <v>2625</v>
      </c>
      <c r="G2022" s="3" t="s">
        <v>3309</v>
      </c>
      <c r="H2022" t="s">
        <v>2625</v>
      </c>
    </row>
    <row r="2023" spans="1:8" hidden="1">
      <c r="A2023" s="78" t="s">
        <v>2410</v>
      </c>
      <c r="B2023" s="78" t="s">
        <v>2923</v>
      </c>
      <c r="C2023" s="75">
        <v>2167</v>
      </c>
      <c r="D2023" s="75" t="s">
        <v>3369</v>
      </c>
      <c r="E2023" s="116">
        <v>0.63049999999999995</v>
      </c>
      <c r="F2023" s="166" t="s">
        <v>2625</v>
      </c>
      <c r="G2023" s="3" t="s">
        <v>3309</v>
      </c>
      <c r="H2023" t="s">
        <v>2625</v>
      </c>
    </row>
    <row r="2024" spans="1:8" hidden="1">
      <c r="A2024" s="78" t="s">
        <v>2410</v>
      </c>
      <c r="B2024" s="78" t="s">
        <v>2923</v>
      </c>
      <c r="C2024" s="75">
        <v>5170</v>
      </c>
      <c r="D2024" s="75" t="s">
        <v>1368</v>
      </c>
      <c r="E2024" s="116">
        <v>0.79730000000000001</v>
      </c>
      <c r="F2024" s="166" t="s">
        <v>2625</v>
      </c>
      <c r="G2024" s="3" t="s">
        <v>3309</v>
      </c>
      <c r="H2024" t="s">
        <v>2625</v>
      </c>
    </row>
    <row r="2025" spans="1:8" hidden="1">
      <c r="A2025" s="78" t="s">
        <v>2410</v>
      </c>
      <c r="B2025" s="78" t="s">
        <v>2923</v>
      </c>
      <c r="C2025" s="75">
        <v>3880</v>
      </c>
      <c r="D2025" s="75" t="s">
        <v>3370</v>
      </c>
      <c r="E2025" s="116">
        <v>0.69169999999999998</v>
      </c>
      <c r="F2025" s="166" t="s">
        <v>2625</v>
      </c>
      <c r="G2025" s="3" t="s">
        <v>3309</v>
      </c>
      <c r="H2025" t="s">
        <v>2625</v>
      </c>
    </row>
    <row r="2026" spans="1:8" hidden="1">
      <c r="A2026" s="78" t="s">
        <v>2410</v>
      </c>
      <c r="B2026" s="78" t="s">
        <v>2923</v>
      </c>
      <c r="C2026" s="75">
        <v>2148</v>
      </c>
      <c r="D2026" s="75" t="s">
        <v>3371</v>
      </c>
      <c r="E2026" s="116">
        <v>0.62280000000000002</v>
      </c>
      <c r="F2026" s="166" t="s">
        <v>2625</v>
      </c>
      <c r="G2026" s="3" t="s">
        <v>3309</v>
      </c>
      <c r="H2026" t="s">
        <v>2625</v>
      </c>
    </row>
    <row r="2027" spans="1:8" hidden="1">
      <c r="A2027" s="78" t="s">
        <v>2410</v>
      </c>
      <c r="B2027" s="78" t="s">
        <v>2923</v>
      </c>
      <c r="C2027" s="75">
        <v>2746</v>
      </c>
      <c r="D2027" s="75" t="s">
        <v>3372</v>
      </c>
      <c r="E2027" s="116">
        <v>0.34010000000000001</v>
      </c>
      <c r="F2027" s="166" t="s">
        <v>2626</v>
      </c>
      <c r="G2027" s="3" t="s">
        <v>3309</v>
      </c>
      <c r="H2027" t="s">
        <v>2626</v>
      </c>
    </row>
    <row r="2028" spans="1:8" hidden="1">
      <c r="A2028" s="78" t="s">
        <v>2410</v>
      </c>
      <c r="B2028" s="78" t="s">
        <v>2923</v>
      </c>
      <c r="C2028" s="75">
        <v>3053</v>
      </c>
      <c r="D2028" s="75" t="s">
        <v>346</v>
      </c>
      <c r="E2028" s="116">
        <v>0.30080000000000001</v>
      </c>
      <c r="F2028" s="166" t="s">
        <v>2626</v>
      </c>
      <c r="G2028" s="3" t="s">
        <v>3309</v>
      </c>
      <c r="H2028" t="s">
        <v>2626</v>
      </c>
    </row>
    <row r="2029" spans="1:8" hidden="1">
      <c r="A2029" s="78" t="s">
        <v>2410</v>
      </c>
      <c r="B2029" s="78" t="s">
        <v>2923</v>
      </c>
      <c r="C2029" s="75">
        <v>2377</v>
      </c>
      <c r="D2029" s="75" t="s">
        <v>3373</v>
      </c>
      <c r="E2029" s="116">
        <v>0.76770000000000005</v>
      </c>
      <c r="F2029" s="166" t="s">
        <v>2625</v>
      </c>
      <c r="G2029" s="3" t="s">
        <v>3309</v>
      </c>
      <c r="H2029" t="s">
        <v>2625</v>
      </c>
    </row>
    <row r="2030" spans="1:8" hidden="1">
      <c r="A2030" s="78" t="s">
        <v>2410</v>
      </c>
      <c r="B2030" s="78" t="s">
        <v>2923</v>
      </c>
      <c r="C2030" s="75">
        <v>5066</v>
      </c>
      <c r="D2030" s="75" t="s">
        <v>3374</v>
      </c>
      <c r="E2030" s="116">
        <v>0.67310000000000003</v>
      </c>
      <c r="F2030" s="166" t="s">
        <v>2625</v>
      </c>
      <c r="G2030" s="3" t="s">
        <v>3309</v>
      </c>
      <c r="H2030" t="s">
        <v>2625</v>
      </c>
    </row>
    <row r="2031" spans="1:8" hidden="1">
      <c r="A2031" s="78" t="s">
        <v>2410</v>
      </c>
      <c r="B2031" s="78" t="s">
        <v>2923</v>
      </c>
      <c r="C2031" s="75">
        <v>2338</v>
      </c>
      <c r="D2031" s="75" t="s">
        <v>3375</v>
      </c>
      <c r="E2031" s="116">
        <v>0.61680000000000001</v>
      </c>
      <c r="F2031" s="166" t="s">
        <v>2625</v>
      </c>
      <c r="G2031" s="3" t="s">
        <v>3309</v>
      </c>
      <c r="H2031" t="s">
        <v>2625</v>
      </c>
    </row>
    <row r="2032" spans="1:8" hidden="1">
      <c r="A2032" s="78" t="s">
        <v>2410</v>
      </c>
      <c r="B2032" s="78" t="s">
        <v>2923</v>
      </c>
      <c r="C2032" s="75">
        <v>5697</v>
      </c>
      <c r="D2032" s="75" t="s">
        <v>3205</v>
      </c>
      <c r="E2032" s="116">
        <v>0.58220000000000005</v>
      </c>
      <c r="F2032" s="166" t="s">
        <v>2626</v>
      </c>
      <c r="G2032" s="3" t="s">
        <v>3309</v>
      </c>
      <c r="H2032" t="s">
        <v>2625</v>
      </c>
    </row>
    <row r="2033" spans="1:8" hidden="1">
      <c r="A2033" s="78" t="s">
        <v>2410</v>
      </c>
      <c r="B2033" s="78" t="s">
        <v>2923</v>
      </c>
      <c r="C2033" s="75">
        <v>5458</v>
      </c>
      <c r="D2033" s="75" t="s">
        <v>3376</v>
      </c>
      <c r="E2033" s="116">
        <v>0.46379999999999999</v>
      </c>
      <c r="F2033" s="166" t="s">
        <v>2626</v>
      </c>
      <c r="G2033" s="3" t="s">
        <v>3309</v>
      </c>
      <c r="H2033" t="s">
        <v>2626</v>
      </c>
    </row>
    <row r="2034" spans="1:8" hidden="1">
      <c r="A2034" s="78" t="s">
        <v>2410</v>
      </c>
      <c r="B2034" s="78" t="s">
        <v>2923</v>
      </c>
      <c r="C2034" s="75">
        <v>2103</v>
      </c>
      <c r="D2034" s="75" t="s">
        <v>3377</v>
      </c>
      <c r="E2034" s="116">
        <v>0.37009999999999998</v>
      </c>
      <c r="F2034" s="166" t="s">
        <v>2626</v>
      </c>
      <c r="G2034" s="3" t="s">
        <v>3309</v>
      </c>
      <c r="H2034" t="s">
        <v>2626</v>
      </c>
    </row>
    <row r="2035" spans="1:8" hidden="1">
      <c r="A2035" s="78" t="s">
        <v>2410</v>
      </c>
      <c r="B2035" s="78" t="s">
        <v>2923</v>
      </c>
      <c r="C2035" s="75">
        <v>2036</v>
      </c>
      <c r="D2035" s="75" t="s">
        <v>3378</v>
      </c>
      <c r="E2035" s="116">
        <v>0.66959999999999997</v>
      </c>
      <c r="F2035" s="166" t="s">
        <v>2625</v>
      </c>
      <c r="G2035" s="3" t="s">
        <v>3309</v>
      </c>
      <c r="H2035" t="s">
        <v>2625</v>
      </c>
    </row>
    <row r="2036" spans="1:8" hidden="1">
      <c r="A2036" t="s">
        <v>2410</v>
      </c>
      <c r="B2036" t="s">
        <v>2923</v>
      </c>
      <c r="C2036" s="75">
        <v>2215</v>
      </c>
      <c r="D2036" t="s">
        <v>140</v>
      </c>
      <c r="E2036" s="116">
        <v>0.72460000000000002</v>
      </c>
      <c r="F2036" s="166" t="s">
        <v>2625</v>
      </c>
      <c r="G2036" s="3" t="s">
        <v>3309</v>
      </c>
      <c r="H2036" t="s">
        <v>2625</v>
      </c>
    </row>
    <row r="2037" spans="1:8" hidden="1">
      <c r="A2037" s="78" t="s">
        <v>2410</v>
      </c>
      <c r="B2037" s="78" t="s">
        <v>2923</v>
      </c>
      <c r="C2037" s="75">
        <v>2771</v>
      </c>
      <c r="D2037" s="75" t="s">
        <v>3379</v>
      </c>
      <c r="E2037" s="116">
        <v>0.81699999999999995</v>
      </c>
      <c r="F2037" s="166" t="s">
        <v>2625</v>
      </c>
      <c r="G2037" s="3" t="s">
        <v>3309</v>
      </c>
      <c r="H2037" t="s">
        <v>2625</v>
      </c>
    </row>
    <row r="2038" spans="1:8" hidden="1">
      <c r="A2038" s="78" t="s">
        <v>2410</v>
      </c>
      <c r="B2038" s="78" t="s">
        <v>2923</v>
      </c>
      <c r="C2038" s="75">
        <v>2805</v>
      </c>
      <c r="D2038" s="75" t="s">
        <v>620</v>
      </c>
      <c r="E2038" s="116">
        <v>0.23080000000000001</v>
      </c>
      <c r="F2038" s="166" t="s">
        <v>2626</v>
      </c>
      <c r="G2038" s="3" t="s">
        <v>3309</v>
      </c>
      <c r="H2038" t="s">
        <v>2626</v>
      </c>
    </row>
    <row r="2039" spans="1:8" hidden="1">
      <c r="A2039" s="78" t="s">
        <v>2410</v>
      </c>
      <c r="B2039" s="78" t="s">
        <v>2923</v>
      </c>
      <c r="C2039" s="75">
        <v>2336</v>
      </c>
      <c r="D2039" s="75" t="s">
        <v>3380</v>
      </c>
      <c r="E2039" s="116">
        <v>0.62319999999999998</v>
      </c>
      <c r="F2039" s="166" t="s">
        <v>2625</v>
      </c>
      <c r="G2039" s="3" t="s">
        <v>3309</v>
      </c>
      <c r="H2039" t="s">
        <v>2625</v>
      </c>
    </row>
    <row r="2040" spans="1:8" hidden="1">
      <c r="A2040" s="78" t="s">
        <v>2410</v>
      </c>
      <c r="B2040" s="78" t="s">
        <v>2923</v>
      </c>
      <c r="C2040" s="75">
        <v>2252</v>
      </c>
      <c r="D2040" s="75" t="s">
        <v>3381</v>
      </c>
      <c r="E2040" s="116">
        <v>0.70009999999999994</v>
      </c>
      <c r="F2040" s="166" t="s">
        <v>2625</v>
      </c>
      <c r="G2040" s="3" t="s">
        <v>3309</v>
      </c>
      <c r="H2040" t="s">
        <v>2625</v>
      </c>
    </row>
    <row r="2041" spans="1:8" hidden="1">
      <c r="A2041" s="78" t="s">
        <v>2410</v>
      </c>
      <c r="B2041" s="78" t="s">
        <v>2923</v>
      </c>
      <c r="C2041" s="75">
        <v>2941</v>
      </c>
      <c r="D2041" s="75" t="s">
        <v>3382</v>
      </c>
      <c r="E2041" s="116">
        <v>0.62180000000000002</v>
      </c>
      <c r="F2041" s="166" t="s">
        <v>2625</v>
      </c>
      <c r="G2041" s="3" t="s">
        <v>3309</v>
      </c>
      <c r="H2041" t="s">
        <v>2625</v>
      </c>
    </row>
    <row r="2042" spans="1:8" hidden="1">
      <c r="A2042" s="78" t="s">
        <v>2410</v>
      </c>
      <c r="B2042" s="78" t="s">
        <v>2923</v>
      </c>
      <c r="C2042" s="75">
        <v>2376</v>
      </c>
      <c r="D2042" s="75" t="s">
        <v>3383</v>
      </c>
      <c r="E2042" s="116">
        <v>0.27979999999999999</v>
      </c>
      <c r="F2042" s="166" t="s">
        <v>2626</v>
      </c>
      <c r="G2042" s="3" t="s">
        <v>3309</v>
      </c>
      <c r="H2042" t="s">
        <v>2626</v>
      </c>
    </row>
    <row r="2043" spans="1:8" hidden="1">
      <c r="A2043" s="78" t="s">
        <v>2410</v>
      </c>
      <c r="B2043" s="78" t="s">
        <v>2923</v>
      </c>
      <c r="C2043" s="75">
        <v>3244</v>
      </c>
      <c r="D2043" s="75" t="s">
        <v>946</v>
      </c>
      <c r="E2043" s="116">
        <v>0.39789999999999998</v>
      </c>
      <c r="F2043" s="166" t="s">
        <v>2626</v>
      </c>
      <c r="G2043" s="3" t="s">
        <v>3309</v>
      </c>
      <c r="H2043" t="s">
        <v>2626</v>
      </c>
    </row>
    <row r="2044" spans="1:8" hidden="1">
      <c r="A2044" s="78" t="s">
        <v>2410</v>
      </c>
      <c r="B2044" s="78" t="s">
        <v>2923</v>
      </c>
      <c r="C2044" s="75">
        <v>3398</v>
      </c>
      <c r="D2044" s="75" t="s">
        <v>3384</v>
      </c>
      <c r="E2044" s="116">
        <v>0.69010000000000005</v>
      </c>
      <c r="F2044" s="166" t="s">
        <v>2625</v>
      </c>
      <c r="G2044" s="3" t="s">
        <v>3309</v>
      </c>
      <c r="H2044" t="s">
        <v>2625</v>
      </c>
    </row>
    <row r="2045" spans="1:8" hidden="1">
      <c r="A2045" s="78" t="s">
        <v>2410</v>
      </c>
      <c r="B2045" s="78" t="s">
        <v>2923</v>
      </c>
      <c r="C2045" s="75">
        <v>2247</v>
      </c>
      <c r="D2045" s="75" t="s">
        <v>3385</v>
      </c>
      <c r="E2045" s="116">
        <v>0.46939999999999998</v>
      </c>
      <c r="F2045" s="166" t="s">
        <v>2625</v>
      </c>
      <c r="G2045" s="3" t="s">
        <v>3309</v>
      </c>
      <c r="H2045" t="s">
        <v>2625</v>
      </c>
    </row>
    <row r="2046" spans="1:8" hidden="1">
      <c r="A2046" s="78" t="s">
        <v>2410</v>
      </c>
      <c r="B2046" s="78" t="s">
        <v>2923</v>
      </c>
      <c r="C2046" s="75">
        <v>4109</v>
      </c>
      <c r="D2046" s="75" t="s">
        <v>1362</v>
      </c>
      <c r="E2046" s="116">
        <v>0.78549999999999998</v>
      </c>
      <c r="F2046" s="166" t="s">
        <v>2625</v>
      </c>
      <c r="G2046" s="3" t="s">
        <v>3309</v>
      </c>
      <c r="H2046" t="s">
        <v>2625</v>
      </c>
    </row>
    <row r="2047" spans="1:8" hidden="1">
      <c r="A2047" s="78" t="s">
        <v>2410</v>
      </c>
      <c r="B2047" s="78" t="s">
        <v>2923</v>
      </c>
      <c r="C2047" s="75">
        <v>2169</v>
      </c>
      <c r="D2047" s="75" t="s">
        <v>3386</v>
      </c>
      <c r="E2047" s="116">
        <v>0.28570000000000001</v>
      </c>
      <c r="F2047" s="166" t="s">
        <v>2626</v>
      </c>
      <c r="G2047" s="3" t="s">
        <v>3309</v>
      </c>
      <c r="H2047" t="s">
        <v>2626</v>
      </c>
    </row>
    <row r="2048" spans="1:8" hidden="1">
      <c r="A2048" s="78" t="s">
        <v>2410</v>
      </c>
      <c r="B2048" s="78" t="s">
        <v>2923</v>
      </c>
      <c r="C2048" s="75">
        <v>2806</v>
      </c>
      <c r="D2048" s="75" t="s">
        <v>3387</v>
      </c>
      <c r="E2048" s="116">
        <v>0.69410000000000005</v>
      </c>
      <c r="F2048" s="166" t="s">
        <v>2625</v>
      </c>
      <c r="G2048" s="3" t="s">
        <v>3309</v>
      </c>
      <c r="H2048" t="s">
        <v>2625</v>
      </c>
    </row>
    <row r="2049" spans="1:8" hidden="1">
      <c r="A2049" s="78" t="s">
        <v>2410</v>
      </c>
      <c r="B2049" s="78" t="s">
        <v>2923</v>
      </c>
      <c r="C2049" s="75">
        <v>2275</v>
      </c>
      <c r="D2049" s="75" t="s">
        <v>142</v>
      </c>
      <c r="E2049" s="116">
        <v>0.75880000000000003</v>
      </c>
      <c r="F2049" s="166" t="s">
        <v>2625</v>
      </c>
      <c r="G2049" s="3" t="s">
        <v>3309</v>
      </c>
      <c r="H2049" t="s">
        <v>2625</v>
      </c>
    </row>
    <row r="2050" spans="1:8" hidden="1">
      <c r="A2050" s="78" t="s">
        <v>2410</v>
      </c>
      <c r="B2050" s="78" t="s">
        <v>2923</v>
      </c>
      <c r="C2050" s="75">
        <v>5169</v>
      </c>
      <c r="D2050" s="75" t="s">
        <v>1367</v>
      </c>
      <c r="E2050" s="116">
        <v>0.36280000000000001</v>
      </c>
      <c r="F2050" s="166" t="s">
        <v>2626</v>
      </c>
      <c r="G2050" s="3" t="s">
        <v>3309</v>
      </c>
      <c r="H2050" t="s">
        <v>2626</v>
      </c>
    </row>
    <row r="2051" spans="1:8" hidden="1">
      <c r="A2051" s="78" t="s">
        <v>2410</v>
      </c>
      <c r="B2051" s="78" t="s">
        <v>2923</v>
      </c>
      <c r="C2051" s="75">
        <v>2168</v>
      </c>
      <c r="D2051" s="75" t="s">
        <v>3388</v>
      </c>
      <c r="E2051" s="116">
        <v>0.63360000000000005</v>
      </c>
      <c r="F2051" s="166" t="s">
        <v>2625</v>
      </c>
      <c r="G2051" s="3" t="s">
        <v>3309</v>
      </c>
      <c r="H2051" t="s">
        <v>2625</v>
      </c>
    </row>
    <row r="2052" spans="1:8" hidden="1">
      <c r="A2052" s="78" t="s">
        <v>2410</v>
      </c>
      <c r="B2052" s="78" t="s">
        <v>2923</v>
      </c>
      <c r="C2052" s="75">
        <v>2938</v>
      </c>
      <c r="D2052" s="75" t="s">
        <v>3389</v>
      </c>
      <c r="E2052" s="116">
        <v>0.13439999999999999</v>
      </c>
      <c r="F2052" s="166" t="s">
        <v>2626</v>
      </c>
      <c r="G2052" s="3" t="s">
        <v>3309</v>
      </c>
      <c r="H2052" t="s">
        <v>2626</v>
      </c>
    </row>
    <row r="2053" spans="1:8" hidden="1">
      <c r="A2053" s="78" t="s">
        <v>2410</v>
      </c>
      <c r="B2053" s="78" t="s">
        <v>2923</v>
      </c>
      <c r="C2053" s="75">
        <v>3498</v>
      </c>
      <c r="D2053" s="75" t="s">
        <v>2066</v>
      </c>
      <c r="E2053" s="116">
        <v>0.49230000000000002</v>
      </c>
      <c r="F2053" s="166" t="s">
        <v>2625</v>
      </c>
      <c r="G2053" s="3" t="s">
        <v>3309</v>
      </c>
      <c r="H2053" t="s">
        <v>2625</v>
      </c>
    </row>
    <row r="2054" spans="1:8" hidden="1">
      <c r="A2054" s="78" t="s">
        <v>2410</v>
      </c>
      <c r="B2054" s="78" t="s">
        <v>2923</v>
      </c>
      <c r="C2054" s="75">
        <v>5192</v>
      </c>
      <c r="D2054" s="75" t="s">
        <v>27</v>
      </c>
      <c r="E2054" s="116">
        <v>0.30730000000000002</v>
      </c>
      <c r="F2054" s="166" t="s">
        <v>3020</v>
      </c>
      <c r="G2054" s="3" t="s">
        <v>3309</v>
      </c>
      <c r="H2054" t="s">
        <v>2626</v>
      </c>
    </row>
    <row r="2055" spans="1:8" hidden="1">
      <c r="A2055" s="78" t="s">
        <v>2410</v>
      </c>
      <c r="B2055" s="78" t="s">
        <v>2923</v>
      </c>
      <c r="C2055" s="75">
        <v>2084</v>
      </c>
      <c r="D2055" s="75" t="s">
        <v>3390</v>
      </c>
      <c r="E2055" s="116">
        <v>0.35099999999999998</v>
      </c>
      <c r="F2055" s="166" t="s">
        <v>2626</v>
      </c>
      <c r="G2055" s="3" t="s">
        <v>3309</v>
      </c>
      <c r="H2055" t="s">
        <v>2626</v>
      </c>
    </row>
    <row r="2056" spans="1:8" hidden="1">
      <c r="A2056" s="78" t="s">
        <v>2410</v>
      </c>
      <c r="B2056" s="78" t="s">
        <v>2923</v>
      </c>
      <c r="C2056" s="75">
        <v>2358</v>
      </c>
      <c r="D2056" s="75" t="s">
        <v>3391</v>
      </c>
      <c r="E2056" s="116">
        <v>0.64639999999999997</v>
      </c>
      <c r="F2056" s="166" t="s">
        <v>2625</v>
      </c>
      <c r="G2056" s="3" t="s">
        <v>3309</v>
      </c>
      <c r="H2056" t="s">
        <v>2625</v>
      </c>
    </row>
    <row r="2057" spans="1:8" hidden="1">
      <c r="A2057" s="78" t="s">
        <v>2410</v>
      </c>
      <c r="B2057" s="78" t="s">
        <v>2923</v>
      </c>
      <c r="C2057" s="75">
        <v>2359</v>
      </c>
      <c r="D2057" s="75" t="s">
        <v>3392</v>
      </c>
      <c r="E2057" s="116">
        <v>0.69199999999999995</v>
      </c>
      <c r="F2057" s="166" t="s">
        <v>2625</v>
      </c>
      <c r="G2057" s="3" t="s">
        <v>3309</v>
      </c>
      <c r="H2057" t="s">
        <v>2625</v>
      </c>
    </row>
    <row r="2058" spans="1:8" hidden="1">
      <c r="A2058" s="78" t="s">
        <v>2410</v>
      </c>
      <c r="B2058" s="78" t="s">
        <v>2923</v>
      </c>
      <c r="C2058" s="75">
        <v>5720</v>
      </c>
      <c r="D2058" s="75" t="s">
        <v>3393</v>
      </c>
      <c r="E2058" s="116">
        <v>0.65759999999999996</v>
      </c>
      <c r="F2058" s="166" t="s">
        <v>3020</v>
      </c>
      <c r="G2058" s="3" t="s">
        <v>3309</v>
      </c>
      <c r="H2058" t="s">
        <v>2625</v>
      </c>
    </row>
    <row r="2059" spans="1:8" hidden="1">
      <c r="A2059" s="78" t="s">
        <v>2410</v>
      </c>
      <c r="B2059" s="78" t="s">
        <v>2923</v>
      </c>
      <c r="C2059" s="75">
        <v>5722</v>
      </c>
      <c r="D2059" s="75" t="s">
        <v>3207</v>
      </c>
      <c r="E2059" s="116">
        <v>0.65749999999999997</v>
      </c>
      <c r="F2059" s="166" t="s">
        <v>3020</v>
      </c>
      <c r="G2059" s="3" t="s">
        <v>3309</v>
      </c>
      <c r="H2059" t="s">
        <v>2625</v>
      </c>
    </row>
    <row r="2060" spans="1:8" hidden="1">
      <c r="A2060" s="78" t="s">
        <v>2410</v>
      </c>
      <c r="B2060" s="78" t="s">
        <v>2923</v>
      </c>
      <c r="C2060" s="75">
        <v>5721</v>
      </c>
      <c r="D2060" s="75" t="s">
        <v>3208</v>
      </c>
      <c r="E2060" s="116">
        <v>0.74950000000000006</v>
      </c>
      <c r="F2060" s="166" t="s">
        <v>3020</v>
      </c>
      <c r="G2060" s="3" t="s">
        <v>3309</v>
      </c>
      <c r="H2060" t="s">
        <v>2625</v>
      </c>
    </row>
    <row r="2061" spans="1:8" hidden="1">
      <c r="A2061" s="78" t="s">
        <v>2410</v>
      </c>
      <c r="B2061" s="78" t="s">
        <v>2923</v>
      </c>
      <c r="C2061" s="75">
        <v>5307</v>
      </c>
      <c r="D2061" s="75" t="s">
        <v>3102</v>
      </c>
      <c r="E2061" s="116">
        <v>0.41589999999999999</v>
      </c>
      <c r="F2061" s="166" t="s">
        <v>2626</v>
      </c>
      <c r="G2061" s="3" t="s">
        <v>3309</v>
      </c>
      <c r="H2061" t="s">
        <v>2626</v>
      </c>
    </row>
    <row r="2062" spans="1:8" hidden="1">
      <c r="A2062" s="78" t="s">
        <v>2410</v>
      </c>
      <c r="B2062" s="78" t="s">
        <v>2923</v>
      </c>
      <c r="C2062" s="75">
        <v>1860</v>
      </c>
      <c r="D2062" s="75" t="s">
        <v>1316</v>
      </c>
      <c r="E2062" s="116">
        <v>0.47799999999999998</v>
      </c>
      <c r="F2062" s="166" t="s">
        <v>2626</v>
      </c>
      <c r="G2062" s="3" t="s">
        <v>3309</v>
      </c>
      <c r="H2062" t="s">
        <v>2626</v>
      </c>
    </row>
    <row r="2063" spans="1:8" hidden="1">
      <c r="A2063" s="78" t="s">
        <v>2410</v>
      </c>
      <c r="B2063" s="78" t="s">
        <v>2923</v>
      </c>
      <c r="C2063" s="75">
        <v>4283</v>
      </c>
      <c r="D2063" s="75" t="s">
        <v>3394</v>
      </c>
      <c r="E2063" s="116">
        <v>0.2145</v>
      </c>
      <c r="F2063" s="166" t="s">
        <v>2625</v>
      </c>
      <c r="G2063" s="3" t="s">
        <v>3309</v>
      </c>
      <c r="H2063" t="s">
        <v>2625</v>
      </c>
    </row>
    <row r="2064" spans="1:8" hidden="1">
      <c r="A2064" s="78" t="s">
        <v>2410</v>
      </c>
      <c r="B2064" s="78" t="s">
        <v>2923</v>
      </c>
      <c r="C2064" s="75">
        <v>3448</v>
      </c>
      <c r="D2064" s="75" t="s">
        <v>3395</v>
      </c>
      <c r="E2064" s="116">
        <v>0.4667</v>
      </c>
      <c r="F2064" s="166" t="s">
        <v>2625</v>
      </c>
      <c r="G2064" s="3" t="s">
        <v>3309</v>
      </c>
      <c r="H2064" t="s">
        <v>2625</v>
      </c>
    </row>
    <row r="2065" spans="1:8" hidden="1">
      <c r="A2065" s="78" t="s">
        <v>2410</v>
      </c>
      <c r="B2065" s="78" t="s">
        <v>2923</v>
      </c>
      <c r="C2065" s="75">
        <v>3116</v>
      </c>
      <c r="D2065" s="75" t="s">
        <v>3396</v>
      </c>
      <c r="E2065" s="116">
        <v>0.55359999999999998</v>
      </c>
      <c r="F2065" s="166" t="s">
        <v>2625</v>
      </c>
      <c r="G2065" s="3" t="s">
        <v>3309</v>
      </c>
      <c r="H2065" t="s">
        <v>2625</v>
      </c>
    </row>
    <row r="2066" spans="1:8" hidden="1">
      <c r="A2066" s="78" t="s">
        <v>2410</v>
      </c>
      <c r="B2066" s="78" t="s">
        <v>2923</v>
      </c>
      <c r="C2066" s="75">
        <v>2083</v>
      </c>
      <c r="D2066" s="75" t="s">
        <v>40</v>
      </c>
      <c r="E2066" s="116">
        <v>0.191</v>
      </c>
      <c r="F2066" s="166" t="s">
        <v>2626</v>
      </c>
      <c r="G2066" s="3" t="s">
        <v>3309</v>
      </c>
      <c r="H2066" t="s">
        <v>2626</v>
      </c>
    </row>
    <row r="2067" spans="1:8" hidden="1">
      <c r="A2067" s="78" t="s">
        <v>2410</v>
      </c>
      <c r="B2067" s="78" t="s">
        <v>2923</v>
      </c>
      <c r="C2067" s="75">
        <v>2874</v>
      </c>
      <c r="D2067" s="75" t="s">
        <v>3397</v>
      </c>
      <c r="E2067" s="116">
        <v>0.6804</v>
      </c>
      <c r="F2067" s="166" t="s">
        <v>2625</v>
      </c>
      <c r="G2067" s="3" t="s">
        <v>3309</v>
      </c>
      <c r="H2067" t="s">
        <v>2625</v>
      </c>
    </row>
    <row r="2068" spans="1:8" hidden="1">
      <c r="A2068" s="78" t="s">
        <v>2410</v>
      </c>
      <c r="B2068" s="78" t="s">
        <v>2923</v>
      </c>
      <c r="C2068" s="75">
        <v>3452</v>
      </c>
      <c r="D2068" s="75" t="s">
        <v>560</v>
      </c>
      <c r="E2068" s="116">
        <v>0.49390000000000001</v>
      </c>
      <c r="F2068" s="166" t="s">
        <v>2626</v>
      </c>
      <c r="G2068" s="3" t="s">
        <v>3309</v>
      </c>
      <c r="H2068" t="s">
        <v>2626</v>
      </c>
    </row>
    <row r="2069" spans="1:8" hidden="1">
      <c r="A2069" s="78" t="s">
        <v>2304</v>
      </c>
      <c r="B2069" s="78" t="s">
        <v>2924</v>
      </c>
      <c r="C2069" s="75">
        <v>5032</v>
      </c>
      <c r="D2069" s="75" t="s">
        <v>496</v>
      </c>
      <c r="E2069" s="116">
        <v>0.70850000000000002</v>
      </c>
      <c r="F2069" s="166" t="s">
        <v>3020</v>
      </c>
      <c r="G2069" s="3" t="s">
        <v>3309</v>
      </c>
      <c r="H2069" t="s">
        <v>2625</v>
      </c>
    </row>
    <row r="2070" spans="1:8" hidden="1">
      <c r="A2070" s="78" t="s">
        <v>2304</v>
      </c>
      <c r="B2070" s="78" t="s">
        <v>2924</v>
      </c>
      <c r="C2070" s="75">
        <v>3580</v>
      </c>
      <c r="D2070" s="75" t="s">
        <v>495</v>
      </c>
      <c r="E2070" s="116">
        <v>0.65529999999999999</v>
      </c>
      <c r="F2070" s="166" t="s">
        <v>2625</v>
      </c>
      <c r="G2070" s="3" t="s">
        <v>3309</v>
      </c>
      <c r="H2070" t="s">
        <v>2625</v>
      </c>
    </row>
    <row r="2071" spans="1:8" hidden="1">
      <c r="A2071" s="78" t="s">
        <v>2331</v>
      </c>
      <c r="B2071" s="78" t="s">
        <v>2925</v>
      </c>
      <c r="C2071" s="75">
        <v>5489</v>
      </c>
      <c r="D2071" s="75" t="s">
        <v>2613</v>
      </c>
      <c r="E2071" s="116">
        <v>0.1022</v>
      </c>
      <c r="F2071" s="166" t="s">
        <v>3020</v>
      </c>
      <c r="G2071" s="3" t="s">
        <v>3309</v>
      </c>
      <c r="H2071" t="s">
        <v>2626</v>
      </c>
    </row>
    <row r="2072" spans="1:8" hidden="1">
      <c r="A2072" s="78" t="s">
        <v>2331</v>
      </c>
      <c r="B2072" s="78" t="s">
        <v>2925</v>
      </c>
      <c r="C2072" s="75">
        <v>4453</v>
      </c>
      <c r="D2072" s="75" t="s">
        <v>824</v>
      </c>
      <c r="E2072" s="116">
        <v>0.14510000000000001</v>
      </c>
      <c r="F2072" s="166" t="s">
        <v>3020</v>
      </c>
      <c r="G2072" s="3" t="s">
        <v>3309</v>
      </c>
      <c r="H2072" t="s">
        <v>2626</v>
      </c>
    </row>
    <row r="2073" spans="1:8" hidden="1">
      <c r="A2073" s="78" t="s">
        <v>2331</v>
      </c>
      <c r="B2073" s="78" t="s">
        <v>2925</v>
      </c>
      <c r="C2073" s="75">
        <v>3286</v>
      </c>
      <c r="D2073" s="75" t="s">
        <v>821</v>
      </c>
      <c r="E2073" s="116">
        <v>0.1613</v>
      </c>
      <c r="F2073" s="166" t="s">
        <v>3020</v>
      </c>
      <c r="G2073" s="3" t="s">
        <v>3309</v>
      </c>
      <c r="H2073" t="s">
        <v>2626</v>
      </c>
    </row>
    <row r="2074" spans="1:8" hidden="1">
      <c r="A2074" s="78" t="s">
        <v>2331</v>
      </c>
      <c r="B2074" s="78" t="s">
        <v>2925</v>
      </c>
      <c r="C2074" s="75">
        <v>3937</v>
      </c>
      <c r="D2074" s="75" t="s">
        <v>2614</v>
      </c>
      <c r="E2074" s="116">
        <v>0.20219999999999999</v>
      </c>
      <c r="F2074" s="166" t="s">
        <v>3020</v>
      </c>
      <c r="G2074" s="3" t="s">
        <v>3309</v>
      </c>
      <c r="H2074" t="s">
        <v>2626</v>
      </c>
    </row>
    <row r="2075" spans="1:8" hidden="1">
      <c r="A2075" s="78" t="s">
        <v>2331</v>
      </c>
      <c r="B2075" s="78" t="s">
        <v>2925</v>
      </c>
      <c r="C2075" s="75">
        <v>4415</v>
      </c>
      <c r="D2075" s="75" t="s">
        <v>823</v>
      </c>
      <c r="E2075" s="116">
        <v>0.13159999999999999</v>
      </c>
      <c r="F2075" s="166" t="s">
        <v>3020</v>
      </c>
      <c r="G2075" s="3" t="s">
        <v>3309</v>
      </c>
      <c r="H2075" t="s">
        <v>2626</v>
      </c>
    </row>
    <row r="2076" spans="1:8" hidden="1">
      <c r="A2076" s="78" t="s">
        <v>2331</v>
      </c>
      <c r="B2076" s="78" t="s">
        <v>2925</v>
      </c>
      <c r="C2076" s="75">
        <v>3589</v>
      </c>
      <c r="D2076" s="75" t="s">
        <v>822</v>
      </c>
      <c r="E2076" s="116">
        <v>0.29389999999999999</v>
      </c>
      <c r="F2076" s="166" t="s">
        <v>3020</v>
      </c>
      <c r="G2076" s="3" t="s">
        <v>3309</v>
      </c>
      <c r="H2076" t="s">
        <v>2626</v>
      </c>
    </row>
    <row r="2077" spans="1:8" hidden="1">
      <c r="A2077" s="78" t="s">
        <v>2331</v>
      </c>
      <c r="B2077" s="78" t="s">
        <v>2925</v>
      </c>
      <c r="C2077" s="75">
        <v>3341</v>
      </c>
      <c r="D2077" s="75" t="s">
        <v>2615</v>
      </c>
      <c r="E2077" s="116">
        <v>0.12889999999999999</v>
      </c>
      <c r="F2077" s="166" t="s">
        <v>3020</v>
      </c>
      <c r="G2077" s="3" t="s">
        <v>3309</v>
      </c>
      <c r="H2077" t="s">
        <v>2626</v>
      </c>
    </row>
    <row r="2078" spans="1:8" hidden="1">
      <c r="A2078" s="78" t="s">
        <v>2331</v>
      </c>
      <c r="B2078" s="78" t="s">
        <v>2925</v>
      </c>
      <c r="C2078" s="75">
        <v>5490</v>
      </c>
      <c r="D2078" s="75" t="s">
        <v>2616</v>
      </c>
      <c r="E2078" s="116">
        <v>0.13270000000000001</v>
      </c>
      <c r="F2078" s="166" t="s">
        <v>3020</v>
      </c>
      <c r="G2078" s="3" t="s">
        <v>3309</v>
      </c>
      <c r="H2078" t="s">
        <v>2626</v>
      </c>
    </row>
    <row r="2079" spans="1:8" hidden="1">
      <c r="A2079" s="78" t="s">
        <v>2331</v>
      </c>
      <c r="B2079" s="78" t="s">
        <v>2925</v>
      </c>
      <c r="C2079" s="75">
        <v>5563</v>
      </c>
      <c r="D2079" s="75" t="s">
        <v>3011</v>
      </c>
      <c r="E2079" s="116">
        <v>0.33050000000000002</v>
      </c>
      <c r="F2079" s="166" t="s">
        <v>3020</v>
      </c>
      <c r="G2079" s="3" t="s">
        <v>3309</v>
      </c>
      <c r="H2079" t="s">
        <v>2626</v>
      </c>
    </row>
    <row r="2080" spans="1:8" hidden="1">
      <c r="A2080" s="78" t="s">
        <v>2331</v>
      </c>
      <c r="B2080" s="78" t="s">
        <v>2925</v>
      </c>
      <c r="C2080" s="75">
        <v>2849</v>
      </c>
      <c r="D2080" s="75" t="s">
        <v>820</v>
      </c>
      <c r="E2080" s="116">
        <v>0.1636</v>
      </c>
      <c r="F2080" s="166" t="s">
        <v>3020</v>
      </c>
      <c r="G2080" s="3" t="s">
        <v>3309</v>
      </c>
      <c r="H2080" t="s">
        <v>2626</v>
      </c>
    </row>
    <row r="2081" spans="1:8" hidden="1">
      <c r="A2081" s="78" t="s">
        <v>2507</v>
      </c>
      <c r="B2081" s="78" t="s">
        <v>2926</v>
      </c>
      <c r="C2081" s="75">
        <v>2052</v>
      </c>
      <c r="D2081" s="75" t="s">
        <v>2109</v>
      </c>
      <c r="E2081" s="116">
        <v>0.52159999999999995</v>
      </c>
      <c r="F2081" s="166" t="s">
        <v>2625</v>
      </c>
      <c r="G2081" s="3" t="s">
        <v>3309</v>
      </c>
      <c r="H2081" t="s">
        <v>2625</v>
      </c>
    </row>
    <row r="2082" spans="1:8" hidden="1">
      <c r="A2082" s="78" t="s">
        <v>2507</v>
      </c>
      <c r="B2082" s="78" t="s">
        <v>2926</v>
      </c>
      <c r="C2082" s="75">
        <v>3418</v>
      </c>
      <c r="D2082" s="75" t="s">
        <v>2110</v>
      </c>
      <c r="E2082" s="116">
        <v>0.68310000000000004</v>
      </c>
      <c r="F2082" s="166" t="s">
        <v>2625</v>
      </c>
      <c r="G2082" s="3" t="s">
        <v>3309</v>
      </c>
      <c r="H2082" t="s">
        <v>2625</v>
      </c>
    </row>
    <row r="2083" spans="1:8" hidden="1">
      <c r="A2083" s="78" t="s">
        <v>2488</v>
      </c>
      <c r="B2083" s="78" t="s">
        <v>2927</v>
      </c>
      <c r="C2083" s="75">
        <v>2457</v>
      </c>
      <c r="D2083" s="75" t="s">
        <v>719</v>
      </c>
      <c r="E2083" s="116">
        <v>0.47189999999999999</v>
      </c>
      <c r="F2083" s="166" t="s">
        <v>3020</v>
      </c>
      <c r="G2083" s="3" t="s">
        <v>2625</v>
      </c>
      <c r="H2083" t="s">
        <v>2625</v>
      </c>
    </row>
    <row r="2084" spans="1:8" hidden="1">
      <c r="A2084" s="78" t="s">
        <v>2488</v>
      </c>
      <c r="B2084" s="78" t="s">
        <v>2927</v>
      </c>
      <c r="C2084" s="75">
        <v>4238</v>
      </c>
      <c r="D2084" s="75" t="s">
        <v>2008</v>
      </c>
      <c r="E2084" s="116">
        <v>0.54010000000000002</v>
      </c>
      <c r="F2084" s="166" t="s">
        <v>2625</v>
      </c>
      <c r="G2084" s="3" t="s">
        <v>3309</v>
      </c>
      <c r="H2084" t="s">
        <v>2625</v>
      </c>
    </row>
    <row r="2085" spans="1:8" hidden="1">
      <c r="A2085" s="78" t="s">
        <v>2488</v>
      </c>
      <c r="B2085" s="78" t="s">
        <v>2927</v>
      </c>
      <c r="C2085" s="75">
        <v>3509</v>
      </c>
      <c r="D2085" s="75" t="s">
        <v>2006</v>
      </c>
      <c r="E2085" s="116">
        <v>0.43759999999999999</v>
      </c>
      <c r="F2085" s="166" t="s">
        <v>3020</v>
      </c>
      <c r="G2085" s="3" t="s">
        <v>3309</v>
      </c>
      <c r="H2085" t="s">
        <v>2626</v>
      </c>
    </row>
    <row r="2086" spans="1:8" hidden="1">
      <c r="A2086" s="78" t="s">
        <v>2488</v>
      </c>
      <c r="B2086" s="78" t="s">
        <v>2927</v>
      </c>
      <c r="C2086" s="75">
        <v>3795</v>
      </c>
      <c r="D2086" s="75" t="s">
        <v>2007</v>
      </c>
      <c r="E2086" s="116">
        <v>0.51549999999999996</v>
      </c>
      <c r="F2086" s="166" t="s">
        <v>2625</v>
      </c>
      <c r="G2086" s="3" t="s">
        <v>3309</v>
      </c>
      <c r="H2086" t="s">
        <v>2625</v>
      </c>
    </row>
    <row r="2087" spans="1:8" hidden="1">
      <c r="A2087" s="78" t="s">
        <v>2349</v>
      </c>
      <c r="B2087" s="78" t="s">
        <v>2928</v>
      </c>
      <c r="C2087" s="75">
        <v>2514</v>
      </c>
      <c r="D2087" s="75" t="s">
        <v>1076</v>
      </c>
      <c r="E2087" s="116">
        <v>0.43149999999999999</v>
      </c>
      <c r="F2087" s="166" t="s">
        <v>3020</v>
      </c>
      <c r="G2087" s="3" t="s">
        <v>2626</v>
      </c>
      <c r="H2087" t="s">
        <v>2626</v>
      </c>
    </row>
    <row r="2088" spans="1:8" hidden="1">
      <c r="A2088" s="78" t="s">
        <v>2370</v>
      </c>
      <c r="B2088" s="78" t="s">
        <v>2929</v>
      </c>
      <c r="C2088" s="75">
        <v>5190</v>
      </c>
      <c r="D2088" s="75" t="s">
        <v>1145</v>
      </c>
      <c r="E2088" s="116">
        <v>0.50529999999999997</v>
      </c>
      <c r="F2088" s="166" t="s">
        <v>2625</v>
      </c>
      <c r="G2088" s="3" t="s">
        <v>3309</v>
      </c>
      <c r="H2088" t="s">
        <v>2625</v>
      </c>
    </row>
    <row r="2089" spans="1:8" hidden="1">
      <c r="A2089" s="78" t="s">
        <v>2370</v>
      </c>
      <c r="B2089" s="78" t="s">
        <v>2929</v>
      </c>
      <c r="C2089" s="75">
        <v>2998</v>
      </c>
      <c r="D2089" s="75" t="s">
        <v>1143</v>
      </c>
      <c r="E2089" s="116">
        <v>0.42330000000000001</v>
      </c>
      <c r="F2089" s="166" t="s">
        <v>3020</v>
      </c>
      <c r="G2089" s="3" t="s">
        <v>2625</v>
      </c>
      <c r="H2089" t="s">
        <v>2625</v>
      </c>
    </row>
    <row r="2090" spans="1:8" hidden="1">
      <c r="A2090" s="78" t="s">
        <v>2370</v>
      </c>
      <c r="B2090" s="78" t="s">
        <v>2929</v>
      </c>
      <c r="C2090" s="75">
        <v>2616</v>
      </c>
      <c r="D2090" s="75" t="s">
        <v>1142</v>
      </c>
      <c r="E2090" s="116">
        <v>0.42659999999999998</v>
      </c>
      <c r="F2090" s="166" t="s">
        <v>2626</v>
      </c>
      <c r="G2090" s="3" t="s">
        <v>3309</v>
      </c>
      <c r="H2090" t="s">
        <v>2626</v>
      </c>
    </row>
    <row r="2091" spans="1:8" hidden="1">
      <c r="A2091" s="78" t="s">
        <v>2370</v>
      </c>
      <c r="B2091" s="78" t="s">
        <v>2929</v>
      </c>
      <c r="C2091" s="75">
        <v>3977</v>
      </c>
      <c r="D2091" s="75" t="s">
        <v>1144</v>
      </c>
      <c r="E2091" s="116">
        <v>0.45850000000000002</v>
      </c>
      <c r="F2091" s="166" t="s">
        <v>2625</v>
      </c>
      <c r="G2091" s="3" t="s">
        <v>3309</v>
      </c>
      <c r="H2091" t="s">
        <v>2625</v>
      </c>
    </row>
    <row r="2092" spans="1:8" hidden="1">
      <c r="A2092" s="78" t="s">
        <v>2397</v>
      </c>
      <c r="B2092" s="78" t="s">
        <v>2930</v>
      </c>
      <c r="C2092" s="75">
        <v>5586</v>
      </c>
      <c r="D2092" s="75" t="s">
        <v>3000</v>
      </c>
      <c r="E2092" s="116">
        <v>0.86729999999999996</v>
      </c>
      <c r="F2092" s="166" t="s">
        <v>2625</v>
      </c>
      <c r="G2092" s="3" t="s">
        <v>3309</v>
      </c>
      <c r="H2092" t="s">
        <v>2625</v>
      </c>
    </row>
    <row r="2093" spans="1:8" hidden="1">
      <c r="A2093" s="78" t="s">
        <v>2397</v>
      </c>
      <c r="B2093" s="78" t="s">
        <v>2930</v>
      </c>
      <c r="C2093" s="75">
        <v>3176</v>
      </c>
      <c r="D2093" s="75" t="s">
        <v>1241</v>
      </c>
      <c r="E2093" s="116">
        <v>0.76500000000000001</v>
      </c>
      <c r="F2093" s="166" t="s">
        <v>2625</v>
      </c>
      <c r="G2093" s="3" t="s">
        <v>3309</v>
      </c>
      <c r="H2093" t="s">
        <v>2625</v>
      </c>
    </row>
    <row r="2094" spans="1:8" hidden="1">
      <c r="A2094" s="78" t="s">
        <v>2397</v>
      </c>
      <c r="B2094" s="78" t="s">
        <v>2930</v>
      </c>
      <c r="C2094" s="75">
        <v>2679</v>
      </c>
      <c r="D2094" s="75" t="s">
        <v>1240</v>
      </c>
      <c r="E2094" s="116">
        <v>0.76739999999999997</v>
      </c>
      <c r="F2094" s="166" t="s">
        <v>2625</v>
      </c>
      <c r="G2094" s="3" t="s">
        <v>3309</v>
      </c>
      <c r="H2094" t="s">
        <v>2625</v>
      </c>
    </row>
    <row r="2095" spans="1:8" hidden="1">
      <c r="A2095" s="78" t="s">
        <v>2397</v>
      </c>
      <c r="B2095" s="78" t="s">
        <v>2930</v>
      </c>
      <c r="C2095" s="75">
        <v>4196</v>
      </c>
      <c r="D2095" s="75" t="s">
        <v>1242</v>
      </c>
      <c r="E2095" s="116">
        <v>0.77829999999999999</v>
      </c>
      <c r="F2095" s="166" t="s">
        <v>2625</v>
      </c>
      <c r="G2095" s="3" t="s">
        <v>3309</v>
      </c>
      <c r="H2095" t="s">
        <v>2625</v>
      </c>
    </row>
    <row r="2096" spans="1:8" hidden="1">
      <c r="A2096" s="78" t="s">
        <v>2397</v>
      </c>
      <c r="B2096" s="78" t="s">
        <v>2930</v>
      </c>
      <c r="C2096" s="75">
        <v>5587</v>
      </c>
      <c r="D2096" s="75" t="s">
        <v>3001</v>
      </c>
      <c r="E2096" s="116">
        <v>0.75239999999999996</v>
      </c>
      <c r="F2096" s="166" t="s">
        <v>2625</v>
      </c>
      <c r="G2096" s="3" t="s">
        <v>3309</v>
      </c>
      <c r="H2096" t="s">
        <v>2625</v>
      </c>
    </row>
    <row r="2097" spans="1:8" hidden="1">
      <c r="A2097" s="78" t="s">
        <v>2526</v>
      </c>
      <c r="B2097" s="78" t="s">
        <v>2931</v>
      </c>
      <c r="C2097" s="75">
        <v>1508</v>
      </c>
      <c r="D2097" s="75" t="s">
        <v>2193</v>
      </c>
      <c r="E2097" s="116">
        <v>0.86339999999999995</v>
      </c>
      <c r="F2097" s="166" t="s">
        <v>2625</v>
      </c>
      <c r="G2097" s="3" t="s">
        <v>3309</v>
      </c>
      <c r="H2097" t="s">
        <v>2625</v>
      </c>
    </row>
    <row r="2098" spans="1:8" hidden="1">
      <c r="A2098" s="78" t="s">
        <v>2526</v>
      </c>
      <c r="B2098" s="78" t="s">
        <v>2931</v>
      </c>
      <c r="C2098" s="75">
        <v>2608</v>
      </c>
      <c r="D2098" s="75" t="s">
        <v>1577</v>
      </c>
      <c r="E2098" s="116">
        <v>0.9103</v>
      </c>
      <c r="F2098" s="166" t="s">
        <v>2625</v>
      </c>
      <c r="G2098" s="3" t="s">
        <v>3309</v>
      </c>
      <c r="H2098" t="s">
        <v>2625</v>
      </c>
    </row>
    <row r="2099" spans="1:8" hidden="1">
      <c r="A2099" s="78" t="s">
        <v>2526</v>
      </c>
      <c r="B2099" s="78" t="s">
        <v>2931</v>
      </c>
      <c r="C2099" s="75">
        <v>4106</v>
      </c>
      <c r="D2099" s="75" t="s">
        <v>2196</v>
      </c>
      <c r="E2099" s="116">
        <v>0.87749999999999995</v>
      </c>
      <c r="F2099" s="166" t="s">
        <v>2625</v>
      </c>
      <c r="G2099" s="3" t="s">
        <v>3309</v>
      </c>
      <c r="H2099" t="s">
        <v>2625</v>
      </c>
    </row>
    <row r="2100" spans="1:8" hidden="1">
      <c r="A2100" s="78" t="s">
        <v>2526</v>
      </c>
      <c r="B2100" s="78" t="s">
        <v>2931</v>
      </c>
      <c r="C2100" s="75">
        <v>2635</v>
      </c>
      <c r="D2100" s="75" t="s">
        <v>50</v>
      </c>
      <c r="E2100" s="116">
        <v>0.86619999999999997</v>
      </c>
      <c r="F2100" s="166" t="s">
        <v>2625</v>
      </c>
      <c r="G2100" s="3" t="s">
        <v>3309</v>
      </c>
      <c r="H2100" t="s">
        <v>2625</v>
      </c>
    </row>
    <row r="2101" spans="1:8" hidden="1">
      <c r="A2101" t="s">
        <v>2526</v>
      </c>
      <c r="B2101" t="s">
        <v>2931</v>
      </c>
      <c r="C2101" s="75">
        <v>5262</v>
      </c>
      <c r="D2101" t="s">
        <v>2198</v>
      </c>
      <c r="E2101" s="116">
        <v>0.43020000000000003</v>
      </c>
      <c r="F2101" s="166" t="s">
        <v>3020</v>
      </c>
      <c r="G2101" s="3" t="s">
        <v>3309</v>
      </c>
      <c r="H2101" t="s">
        <v>2626</v>
      </c>
    </row>
    <row r="2102" spans="1:8" hidden="1">
      <c r="A2102" s="78" t="s">
        <v>2526</v>
      </c>
      <c r="B2102" s="78" t="s">
        <v>2931</v>
      </c>
      <c r="C2102" s="75">
        <v>2900</v>
      </c>
      <c r="D2102" s="75" t="s">
        <v>2195</v>
      </c>
      <c r="E2102" s="116">
        <v>0.80779999999999996</v>
      </c>
      <c r="F2102" s="166" t="s">
        <v>2625</v>
      </c>
      <c r="G2102" s="3" t="s">
        <v>3309</v>
      </c>
      <c r="H2102" t="s">
        <v>2625</v>
      </c>
    </row>
    <row r="2103" spans="1:8" hidden="1">
      <c r="A2103" s="78" t="s">
        <v>2526</v>
      </c>
      <c r="B2103" s="78" t="s">
        <v>2931</v>
      </c>
      <c r="C2103" s="75">
        <v>2264</v>
      </c>
      <c r="D2103" s="75" t="s">
        <v>2194</v>
      </c>
      <c r="E2103" s="116">
        <v>0.85799999999999998</v>
      </c>
      <c r="F2103" s="166" t="s">
        <v>2625</v>
      </c>
      <c r="G2103" s="3" t="s">
        <v>3309</v>
      </c>
      <c r="H2103" t="s">
        <v>2625</v>
      </c>
    </row>
    <row r="2104" spans="1:8" hidden="1">
      <c r="A2104" s="78" t="s">
        <v>2526</v>
      </c>
      <c r="B2104" s="78" t="s">
        <v>2931</v>
      </c>
      <c r="C2104" s="75">
        <v>4588</v>
      </c>
      <c r="D2104" s="75" t="s">
        <v>2197</v>
      </c>
      <c r="E2104" s="116">
        <v>0.88859999999999995</v>
      </c>
      <c r="F2104" s="166" t="s">
        <v>2625</v>
      </c>
      <c r="G2104" s="3" t="s">
        <v>3309</v>
      </c>
      <c r="H2104" t="s">
        <v>2625</v>
      </c>
    </row>
    <row r="2105" spans="1:8" hidden="1">
      <c r="A2105" s="78" t="s">
        <v>2493</v>
      </c>
      <c r="B2105" s="78" t="s">
        <v>2932</v>
      </c>
      <c r="C2105" s="75">
        <v>2160</v>
      </c>
      <c r="D2105" s="75" t="s">
        <v>2027</v>
      </c>
      <c r="E2105" s="116">
        <v>0.50670000000000004</v>
      </c>
      <c r="F2105" s="166" t="s">
        <v>3020</v>
      </c>
      <c r="G2105" s="3" t="s">
        <v>2625</v>
      </c>
      <c r="H2105" t="s">
        <v>2625</v>
      </c>
    </row>
    <row r="2106" spans="1:8" hidden="1">
      <c r="A2106" s="78" t="s">
        <v>2267</v>
      </c>
      <c r="B2106" s="78" t="s">
        <v>2933</v>
      </c>
      <c r="C2106" s="75">
        <v>4264</v>
      </c>
      <c r="D2106" s="75" t="s">
        <v>310</v>
      </c>
      <c r="E2106" s="116">
        <v>0.44629999999999997</v>
      </c>
      <c r="F2106" s="166" t="s">
        <v>3020</v>
      </c>
      <c r="G2106" s="3" t="s">
        <v>2626</v>
      </c>
      <c r="H2106" t="s">
        <v>2626</v>
      </c>
    </row>
    <row r="2107" spans="1:8" hidden="1">
      <c r="A2107" s="78" t="s">
        <v>2267</v>
      </c>
      <c r="B2107" s="78" t="s">
        <v>2933</v>
      </c>
      <c r="C2107" s="75">
        <v>2560</v>
      </c>
      <c r="D2107" s="75" t="s">
        <v>309</v>
      </c>
      <c r="E2107" s="116">
        <v>0.3952</v>
      </c>
      <c r="F2107" s="166" t="s">
        <v>3020</v>
      </c>
      <c r="G2107" s="3" t="s">
        <v>3309</v>
      </c>
      <c r="H2107" t="s">
        <v>2626</v>
      </c>
    </row>
    <row r="2108" spans="1:8" hidden="1">
      <c r="A2108" s="78" t="s">
        <v>2356</v>
      </c>
      <c r="B2108" s="78" t="s">
        <v>2934</v>
      </c>
      <c r="C2108" s="75">
        <v>3062</v>
      </c>
      <c r="D2108" s="75" t="s">
        <v>1099</v>
      </c>
      <c r="E2108" s="116">
        <v>0.1613</v>
      </c>
      <c r="F2108" s="166" t="s">
        <v>3020</v>
      </c>
      <c r="G2108" s="3" t="s">
        <v>3309</v>
      </c>
      <c r="H2108" t="s">
        <v>2626</v>
      </c>
    </row>
    <row r="2109" spans="1:8" hidden="1">
      <c r="A2109" s="78" t="s">
        <v>2356</v>
      </c>
      <c r="B2109" s="78" t="s">
        <v>2934</v>
      </c>
      <c r="C2109" s="75">
        <v>2676</v>
      </c>
      <c r="D2109" s="75" t="s">
        <v>1098</v>
      </c>
      <c r="E2109" s="116">
        <v>0.22850000000000001</v>
      </c>
      <c r="F2109" s="166" t="s">
        <v>3020</v>
      </c>
      <c r="G2109" s="3" t="s">
        <v>3309</v>
      </c>
      <c r="H2109" t="s">
        <v>2626</v>
      </c>
    </row>
    <row r="2110" spans="1:8" hidden="1">
      <c r="A2110" s="78" t="s">
        <v>2328</v>
      </c>
      <c r="B2110" s="78" t="s">
        <v>2935</v>
      </c>
      <c r="C2110" s="75">
        <v>3226</v>
      </c>
      <c r="D2110" s="75" t="s">
        <v>790</v>
      </c>
      <c r="E2110" s="116">
        <v>0.77610000000000001</v>
      </c>
      <c r="F2110" s="166" t="s">
        <v>2625</v>
      </c>
      <c r="G2110" s="3" t="s">
        <v>3309</v>
      </c>
      <c r="H2110" t="s">
        <v>2625</v>
      </c>
    </row>
    <row r="2111" spans="1:8" hidden="1">
      <c r="A2111" s="78" t="s">
        <v>2328</v>
      </c>
      <c r="B2111" s="78" t="s">
        <v>2935</v>
      </c>
      <c r="C2111" s="75">
        <v>2848</v>
      </c>
      <c r="D2111" s="75" t="s">
        <v>789</v>
      </c>
      <c r="E2111" s="116">
        <v>0.73199999999999998</v>
      </c>
      <c r="F2111" s="166" t="s">
        <v>2625</v>
      </c>
      <c r="G2111" s="3" t="s">
        <v>3309</v>
      </c>
      <c r="H2111" t="s">
        <v>2625</v>
      </c>
    </row>
    <row r="2112" spans="1:8" hidden="1">
      <c r="A2112" s="78" t="s">
        <v>2328</v>
      </c>
      <c r="B2112" s="78" t="s">
        <v>2935</v>
      </c>
      <c r="C2112" s="75">
        <v>2564</v>
      </c>
      <c r="D2112" s="75" t="s">
        <v>788</v>
      </c>
      <c r="E2112" s="116">
        <v>0.77690000000000003</v>
      </c>
      <c r="F2112" s="166" t="s">
        <v>2625</v>
      </c>
      <c r="G2112" s="3" t="s">
        <v>3309</v>
      </c>
      <c r="H2112" t="s">
        <v>2625</v>
      </c>
    </row>
    <row r="2113" spans="1:8" hidden="1">
      <c r="A2113" s="78" t="s">
        <v>2328</v>
      </c>
      <c r="B2113" s="78" t="s">
        <v>2935</v>
      </c>
      <c r="C2113" s="75">
        <v>3635</v>
      </c>
      <c r="D2113" s="75" t="s">
        <v>792</v>
      </c>
      <c r="E2113" s="116">
        <v>0.78149999999999997</v>
      </c>
      <c r="F2113" s="166" t="s">
        <v>2625</v>
      </c>
      <c r="G2113" s="3" t="s">
        <v>3309</v>
      </c>
      <c r="H2113" t="s">
        <v>2625</v>
      </c>
    </row>
    <row r="2114" spans="1:8" hidden="1">
      <c r="A2114" s="78" t="s">
        <v>2328</v>
      </c>
      <c r="B2114" s="78" t="s">
        <v>2935</v>
      </c>
      <c r="C2114" s="75">
        <v>3488</v>
      </c>
      <c r="D2114" s="75" t="s">
        <v>791</v>
      </c>
      <c r="E2114" s="116">
        <v>0.64219999999999999</v>
      </c>
      <c r="F2114" s="166" t="s">
        <v>2625</v>
      </c>
      <c r="G2114" s="3" t="s">
        <v>3309</v>
      </c>
      <c r="H2114" t="s">
        <v>2625</v>
      </c>
    </row>
    <row r="2115" spans="1:8" hidden="1">
      <c r="A2115" s="78" t="s">
        <v>2483</v>
      </c>
      <c r="B2115" s="78" t="s">
        <v>2936</v>
      </c>
      <c r="C2115" s="75">
        <v>4500</v>
      </c>
      <c r="D2115" s="75" t="s">
        <v>1979</v>
      </c>
      <c r="E2115" s="116">
        <v>0.3054</v>
      </c>
      <c r="F2115" s="166" t="s">
        <v>3020</v>
      </c>
      <c r="G2115" s="3" t="s">
        <v>3309</v>
      </c>
      <c r="H2115" t="s">
        <v>2626</v>
      </c>
    </row>
    <row r="2116" spans="1:8" hidden="1">
      <c r="A2116" s="78" t="s">
        <v>2483</v>
      </c>
      <c r="B2116" s="78" t="s">
        <v>2936</v>
      </c>
      <c r="C2116" s="75">
        <v>4205</v>
      </c>
      <c r="D2116" s="75" t="s">
        <v>1975</v>
      </c>
      <c r="E2116" s="116">
        <v>0.25650000000000001</v>
      </c>
      <c r="F2116" s="166" t="s">
        <v>3020</v>
      </c>
      <c r="G2116" s="3" t="s">
        <v>3309</v>
      </c>
      <c r="H2116" t="s">
        <v>2626</v>
      </c>
    </row>
    <row r="2117" spans="1:8" hidden="1">
      <c r="A2117" s="78" t="s">
        <v>2483</v>
      </c>
      <c r="B2117" s="78" t="s">
        <v>2936</v>
      </c>
      <c r="C2117" s="75">
        <v>1713</v>
      </c>
      <c r="D2117" s="75" t="s">
        <v>3103</v>
      </c>
      <c r="E2117" s="116">
        <v>0.49540000000000001</v>
      </c>
      <c r="F2117" s="166" t="s">
        <v>3020</v>
      </c>
      <c r="G2117" s="3" t="s">
        <v>3309</v>
      </c>
      <c r="H2117" t="s">
        <v>2626</v>
      </c>
    </row>
    <row r="2118" spans="1:8" hidden="1">
      <c r="A2118" s="78" t="s">
        <v>2483</v>
      </c>
      <c r="B2118" s="78" t="s">
        <v>2936</v>
      </c>
      <c r="C2118" s="75">
        <v>4365</v>
      </c>
      <c r="D2118" s="75" t="s">
        <v>1976</v>
      </c>
      <c r="E2118" s="116">
        <v>0.28110000000000002</v>
      </c>
      <c r="F2118" s="166" t="s">
        <v>3020</v>
      </c>
      <c r="G2118" s="3" t="s">
        <v>3309</v>
      </c>
      <c r="H2118" t="s">
        <v>2626</v>
      </c>
    </row>
    <row r="2119" spans="1:8" hidden="1">
      <c r="A2119" s="78" t="s">
        <v>2483</v>
      </c>
      <c r="B2119" s="78" t="s">
        <v>2936</v>
      </c>
      <c r="C2119" s="75">
        <v>4452</v>
      </c>
      <c r="D2119" s="75" t="s">
        <v>3398</v>
      </c>
      <c r="E2119" s="116">
        <v>0.36159999999999998</v>
      </c>
      <c r="F2119" s="166" t="s">
        <v>3020</v>
      </c>
      <c r="G2119" s="3" t="s">
        <v>3309</v>
      </c>
      <c r="H2119" t="s">
        <v>2626</v>
      </c>
    </row>
    <row r="2120" spans="1:8" hidden="1">
      <c r="A2120" s="78" t="s">
        <v>2483</v>
      </c>
      <c r="B2120" s="78" t="s">
        <v>2936</v>
      </c>
      <c r="C2120" s="75">
        <v>2816</v>
      </c>
      <c r="D2120" s="75" t="s">
        <v>1971</v>
      </c>
      <c r="E2120" s="116">
        <v>0.34760000000000002</v>
      </c>
      <c r="F2120" s="166" t="s">
        <v>3020</v>
      </c>
      <c r="G2120" s="3" t="s">
        <v>3309</v>
      </c>
      <c r="H2120" t="s">
        <v>2626</v>
      </c>
    </row>
    <row r="2121" spans="1:8" hidden="1">
      <c r="A2121" s="78" t="s">
        <v>2483</v>
      </c>
      <c r="B2121" s="78" t="s">
        <v>2936</v>
      </c>
      <c r="C2121" s="75">
        <v>2552</v>
      </c>
      <c r="D2121" s="75" t="s">
        <v>1970</v>
      </c>
      <c r="E2121" s="116">
        <v>0.3488</v>
      </c>
      <c r="F2121" s="166" t="s">
        <v>3020</v>
      </c>
      <c r="G2121" s="3" t="s">
        <v>3309</v>
      </c>
      <c r="H2121" t="s">
        <v>2626</v>
      </c>
    </row>
    <row r="2122" spans="1:8" hidden="1">
      <c r="A2122" s="78" t="s">
        <v>2483</v>
      </c>
      <c r="B2122" s="78" t="s">
        <v>2936</v>
      </c>
      <c r="C2122" s="75">
        <v>5014</v>
      </c>
      <c r="D2122" s="75" t="s">
        <v>1980</v>
      </c>
      <c r="E2122" s="116">
        <v>0.42020000000000002</v>
      </c>
      <c r="F2122" s="166" t="s">
        <v>3020</v>
      </c>
      <c r="G2122" s="3" t="s">
        <v>3309</v>
      </c>
      <c r="H2122" t="s">
        <v>2626</v>
      </c>
    </row>
    <row r="2123" spans="1:8" hidden="1">
      <c r="A2123" s="78" t="s">
        <v>2483</v>
      </c>
      <c r="B2123" s="78" t="s">
        <v>2936</v>
      </c>
      <c r="C2123" s="75">
        <v>4225</v>
      </c>
      <c r="D2123" s="75" t="s">
        <v>2617</v>
      </c>
      <c r="E2123" s="116">
        <v>0.1845</v>
      </c>
      <c r="F2123" s="166" t="s">
        <v>3020</v>
      </c>
      <c r="G2123" s="3" t="s">
        <v>3309</v>
      </c>
      <c r="H2123" t="s">
        <v>2626</v>
      </c>
    </row>
    <row r="2124" spans="1:8" hidden="1">
      <c r="A2124" s="78" t="s">
        <v>2483</v>
      </c>
      <c r="B2124" s="78" t="s">
        <v>2936</v>
      </c>
      <c r="C2124" s="75">
        <v>3199</v>
      </c>
      <c r="D2124" s="75" t="s">
        <v>1972</v>
      </c>
      <c r="E2124" s="116">
        <v>0.3926</v>
      </c>
      <c r="F2124" s="166" t="s">
        <v>3020</v>
      </c>
      <c r="G2124" s="3" t="s">
        <v>3309</v>
      </c>
      <c r="H2124" t="s">
        <v>2626</v>
      </c>
    </row>
    <row r="2125" spans="1:8" hidden="1">
      <c r="A2125" s="78" t="s">
        <v>2483</v>
      </c>
      <c r="B2125" s="78" t="s">
        <v>2936</v>
      </c>
      <c r="C2125" s="75">
        <v>3362</v>
      </c>
      <c r="D2125" s="75" t="s">
        <v>1973</v>
      </c>
      <c r="E2125" s="116">
        <v>0.2853</v>
      </c>
      <c r="F2125" s="166" t="s">
        <v>3020</v>
      </c>
      <c r="G2125" s="3" t="s">
        <v>3309</v>
      </c>
      <c r="H2125" t="s">
        <v>2626</v>
      </c>
    </row>
    <row r="2126" spans="1:8" hidden="1">
      <c r="A2126" s="78" t="s">
        <v>2483</v>
      </c>
      <c r="B2126" s="78" t="s">
        <v>2936</v>
      </c>
      <c r="C2126" s="75">
        <v>4373</v>
      </c>
      <c r="D2126" s="75" t="s">
        <v>1977</v>
      </c>
      <c r="E2126" s="116">
        <v>0.29980000000000001</v>
      </c>
      <c r="F2126" s="166" t="s">
        <v>3020</v>
      </c>
      <c r="G2126" s="3" t="s">
        <v>3309</v>
      </c>
      <c r="H2126" t="s">
        <v>2626</v>
      </c>
    </row>
    <row r="2127" spans="1:8" hidden="1">
      <c r="A2127" s="78" t="s">
        <v>2483</v>
      </c>
      <c r="B2127" s="78" t="s">
        <v>2936</v>
      </c>
      <c r="C2127" s="75">
        <v>3612</v>
      </c>
      <c r="D2127" s="75" t="s">
        <v>1974</v>
      </c>
      <c r="E2127" s="116">
        <v>0.30230000000000001</v>
      </c>
      <c r="F2127" s="166" t="s">
        <v>3020</v>
      </c>
      <c r="G2127" s="3" t="s">
        <v>3309</v>
      </c>
      <c r="H2127" t="s">
        <v>2626</v>
      </c>
    </row>
    <row r="2128" spans="1:8" hidden="1">
      <c r="A2128" s="78" t="s">
        <v>2518</v>
      </c>
      <c r="B2128" s="78" t="s">
        <v>2937</v>
      </c>
      <c r="C2128" s="75">
        <v>2714</v>
      </c>
      <c r="D2128" s="75" t="s">
        <v>2138</v>
      </c>
      <c r="E2128" s="116">
        <v>0.87439999999999996</v>
      </c>
      <c r="F2128" s="166" t="s">
        <v>2625</v>
      </c>
      <c r="G2128" s="3" t="s">
        <v>3309</v>
      </c>
      <c r="H2128" t="s">
        <v>2625</v>
      </c>
    </row>
    <row r="2129" spans="1:8" hidden="1">
      <c r="A2129" s="78" t="s">
        <v>2412</v>
      </c>
      <c r="B2129" s="78" t="s">
        <v>2938</v>
      </c>
      <c r="C2129" s="75">
        <v>3792</v>
      </c>
      <c r="D2129" s="75" t="s">
        <v>1378</v>
      </c>
      <c r="E2129" s="116">
        <v>0.3674</v>
      </c>
      <c r="F2129" s="166" t="s">
        <v>3020</v>
      </c>
      <c r="G2129" s="3" t="s">
        <v>3309</v>
      </c>
      <c r="H2129" t="s">
        <v>2626</v>
      </c>
    </row>
    <row r="2130" spans="1:8" hidden="1">
      <c r="A2130" s="78" t="s">
        <v>2412</v>
      </c>
      <c r="B2130" s="78" t="s">
        <v>2938</v>
      </c>
      <c r="C2130" s="75">
        <v>3179</v>
      </c>
      <c r="D2130" s="75" t="s">
        <v>1374</v>
      </c>
      <c r="E2130" s="116">
        <v>0.38800000000000001</v>
      </c>
      <c r="F2130" s="166" t="s">
        <v>3020</v>
      </c>
      <c r="G2130" s="3" t="s">
        <v>3309</v>
      </c>
      <c r="H2130" t="s">
        <v>2626</v>
      </c>
    </row>
    <row r="2131" spans="1:8" hidden="1">
      <c r="A2131" s="78" t="s">
        <v>2412</v>
      </c>
      <c r="B2131" s="78" t="s">
        <v>2938</v>
      </c>
      <c r="C2131" s="75">
        <v>3600</v>
      </c>
      <c r="D2131" s="75" t="s">
        <v>1376</v>
      </c>
      <c r="E2131" s="116">
        <v>0.35239999999999999</v>
      </c>
      <c r="F2131" s="166" t="s">
        <v>3020</v>
      </c>
      <c r="G2131" s="3" t="s">
        <v>3309</v>
      </c>
      <c r="H2131" t="s">
        <v>2626</v>
      </c>
    </row>
    <row r="2132" spans="1:8" hidden="1">
      <c r="A2132" s="78" t="s">
        <v>2412</v>
      </c>
      <c r="B2132" s="78" t="s">
        <v>2938</v>
      </c>
      <c r="C2132" s="75">
        <v>4325</v>
      </c>
      <c r="D2132" s="75" t="s">
        <v>1379</v>
      </c>
      <c r="E2132" s="116">
        <v>0.4279</v>
      </c>
      <c r="F2132" s="166" t="s">
        <v>3020</v>
      </c>
      <c r="G2132" s="3" t="s">
        <v>3309</v>
      </c>
      <c r="H2132" t="s">
        <v>2626</v>
      </c>
    </row>
    <row r="2133" spans="1:8" hidden="1">
      <c r="A2133" s="78" t="s">
        <v>2412</v>
      </c>
      <c r="B2133" s="78" t="s">
        <v>2938</v>
      </c>
      <c r="C2133" s="75">
        <v>4447</v>
      </c>
      <c r="D2133" s="75" t="s">
        <v>1380</v>
      </c>
      <c r="E2133" s="116">
        <v>0.39500000000000002</v>
      </c>
      <c r="F2133" s="166" t="s">
        <v>3020</v>
      </c>
      <c r="G2133" s="3" t="s">
        <v>3309</v>
      </c>
      <c r="H2133" t="s">
        <v>2626</v>
      </c>
    </row>
    <row r="2134" spans="1:8" hidden="1">
      <c r="A2134" s="78" t="s">
        <v>2412</v>
      </c>
      <c r="B2134" s="78" t="s">
        <v>2938</v>
      </c>
      <c r="C2134" s="75">
        <v>3296</v>
      </c>
      <c r="D2134" s="75" t="s">
        <v>1375</v>
      </c>
      <c r="E2134" s="116">
        <v>0.40189999999999998</v>
      </c>
      <c r="F2134" s="166" t="s">
        <v>3020</v>
      </c>
      <c r="G2134" s="3" t="s">
        <v>3309</v>
      </c>
      <c r="H2134" t="s">
        <v>2626</v>
      </c>
    </row>
    <row r="2135" spans="1:8" hidden="1">
      <c r="A2135" s="78" t="s">
        <v>2412</v>
      </c>
      <c r="B2135" s="78" t="s">
        <v>2938</v>
      </c>
      <c r="C2135" s="75">
        <v>3601</v>
      </c>
      <c r="D2135" s="75" t="s">
        <v>1377</v>
      </c>
      <c r="E2135" s="116">
        <v>0.35909999999999997</v>
      </c>
      <c r="F2135" s="166" t="s">
        <v>3020</v>
      </c>
      <c r="G2135" s="3" t="s">
        <v>3309</v>
      </c>
      <c r="H2135" t="s">
        <v>2626</v>
      </c>
    </row>
    <row r="2136" spans="1:8" hidden="1">
      <c r="A2136" s="78" t="s">
        <v>2412</v>
      </c>
      <c r="B2136" s="78" t="s">
        <v>2938</v>
      </c>
      <c r="C2136" s="75">
        <v>2223</v>
      </c>
      <c r="D2136" s="75" t="s">
        <v>1373</v>
      </c>
      <c r="E2136" s="116">
        <v>0.38279999999999997</v>
      </c>
      <c r="F2136" s="166" t="s">
        <v>3020</v>
      </c>
      <c r="G2136" s="3" t="s">
        <v>3309</v>
      </c>
      <c r="H2136" t="s">
        <v>2626</v>
      </c>
    </row>
    <row r="2137" spans="1:8" hidden="1">
      <c r="A2137" s="78" t="s">
        <v>2472</v>
      </c>
      <c r="B2137" s="78" t="s">
        <v>2939</v>
      </c>
      <c r="C2137" s="75">
        <v>1932</v>
      </c>
      <c r="D2137" s="75" t="s">
        <v>1907</v>
      </c>
      <c r="E2137" s="116">
        <v>0.1515</v>
      </c>
      <c r="F2137" s="166" t="s">
        <v>3020</v>
      </c>
      <c r="G2137" s="3" t="s">
        <v>3309</v>
      </c>
      <c r="H2137" t="s">
        <v>2626</v>
      </c>
    </row>
    <row r="2138" spans="1:8" hidden="1">
      <c r="A2138" s="78" t="s">
        <v>2472</v>
      </c>
      <c r="B2138" s="78" t="s">
        <v>2939</v>
      </c>
      <c r="C2138" s="75">
        <v>5223</v>
      </c>
      <c r="D2138" s="75" t="s">
        <v>1909</v>
      </c>
      <c r="E2138" s="116">
        <v>0.6532</v>
      </c>
      <c r="F2138" s="166" t="s">
        <v>2625</v>
      </c>
      <c r="G2138" s="3" t="s">
        <v>3309</v>
      </c>
      <c r="H2138" t="s">
        <v>2625</v>
      </c>
    </row>
    <row r="2139" spans="1:8" hidden="1">
      <c r="A2139" s="78" t="s">
        <v>2472</v>
      </c>
      <c r="B2139" s="78" t="s">
        <v>2939</v>
      </c>
      <c r="C2139" s="75">
        <v>2405</v>
      </c>
      <c r="D2139" s="75" t="s">
        <v>1908</v>
      </c>
      <c r="E2139" s="116">
        <v>0.71260000000000001</v>
      </c>
      <c r="F2139" s="166" t="s">
        <v>2625</v>
      </c>
      <c r="G2139" s="3" t="s">
        <v>3309</v>
      </c>
      <c r="H2139" t="s">
        <v>2625</v>
      </c>
    </row>
    <row r="2140" spans="1:8" hidden="1">
      <c r="A2140" s="78" t="s">
        <v>2255</v>
      </c>
      <c r="B2140" s="78" t="s">
        <v>2940</v>
      </c>
      <c r="C2140" s="75">
        <v>4406</v>
      </c>
      <c r="D2140" s="75" t="s">
        <v>193</v>
      </c>
      <c r="E2140" s="116">
        <v>0.27839999999999998</v>
      </c>
      <c r="F2140" s="166" t="s">
        <v>2626</v>
      </c>
      <c r="G2140" s="3" t="s">
        <v>3309</v>
      </c>
      <c r="H2140" t="s">
        <v>2626</v>
      </c>
    </row>
    <row r="2141" spans="1:8" hidden="1">
      <c r="A2141" s="78" t="s">
        <v>2255</v>
      </c>
      <c r="B2141" s="78" t="s">
        <v>2940</v>
      </c>
      <c r="C2141" s="75">
        <v>3080</v>
      </c>
      <c r="D2141" s="75" t="s">
        <v>177</v>
      </c>
      <c r="E2141" s="116">
        <v>0.18590000000000001</v>
      </c>
      <c r="F2141" s="166" t="s">
        <v>2626</v>
      </c>
      <c r="G2141" s="3" t="s">
        <v>3309</v>
      </c>
      <c r="H2141" t="s">
        <v>2626</v>
      </c>
    </row>
    <row r="2142" spans="1:8" hidden="1">
      <c r="A2142" s="78" t="s">
        <v>2255</v>
      </c>
      <c r="B2142" s="78" t="s">
        <v>2940</v>
      </c>
      <c r="C2142" s="75">
        <v>4405</v>
      </c>
      <c r="D2142" s="75" t="s">
        <v>192</v>
      </c>
      <c r="E2142" s="116">
        <v>0.27279999999999999</v>
      </c>
      <c r="F2142" s="166" t="s">
        <v>2626</v>
      </c>
      <c r="G2142" s="3" t="s">
        <v>3309</v>
      </c>
      <c r="H2142" t="s">
        <v>2626</v>
      </c>
    </row>
    <row r="2143" spans="1:8" hidden="1">
      <c r="A2143" s="78" t="s">
        <v>2255</v>
      </c>
      <c r="B2143" s="78" t="s">
        <v>2940</v>
      </c>
      <c r="C2143" s="75">
        <v>3423</v>
      </c>
      <c r="D2143" s="75" t="s">
        <v>180</v>
      </c>
      <c r="E2143" s="116">
        <v>0.25430000000000003</v>
      </c>
      <c r="F2143" s="166" t="s">
        <v>2626</v>
      </c>
      <c r="G2143" s="3" t="s">
        <v>3309</v>
      </c>
      <c r="H2143" t="s">
        <v>2626</v>
      </c>
    </row>
    <row r="2144" spans="1:8" hidden="1">
      <c r="A2144" s="78" t="s">
        <v>2255</v>
      </c>
      <c r="B2144" s="78" t="s">
        <v>2940</v>
      </c>
      <c r="C2144" s="75">
        <v>4503</v>
      </c>
      <c r="D2144" s="75" t="s">
        <v>194</v>
      </c>
      <c r="E2144" s="116">
        <v>0.70220000000000005</v>
      </c>
      <c r="F2144" s="166" t="s">
        <v>2625</v>
      </c>
      <c r="G2144" s="3" t="s">
        <v>3309</v>
      </c>
      <c r="H2144" t="s">
        <v>2625</v>
      </c>
    </row>
    <row r="2145" spans="1:8" hidden="1">
      <c r="A2145" s="78" t="s">
        <v>2255</v>
      </c>
      <c r="B2145" s="78" t="s">
        <v>2940</v>
      </c>
      <c r="C2145" s="75">
        <v>3733</v>
      </c>
      <c r="D2145" s="75" t="s">
        <v>185</v>
      </c>
      <c r="E2145" s="116">
        <v>0.40620000000000001</v>
      </c>
      <c r="F2145" s="166" t="s">
        <v>2626</v>
      </c>
      <c r="G2145" s="3" t="s">
        <v>3309</v>
      </c>
      <c r="H2145" t="s">
        <v>2626</v>
      </c>
    </row>
    <row r="2146" spans="1:8" hidden="1">
      <c r="A2146" s="78" t="s">
        <v>2255</v>
      </c>
      <c r="B2146" s="78" t="s">
        <v>2940</v>
      </c>
      <c r="C2146" s="75">
        <v>2636</v>
      </c>
      <c r="D2146" s="75" t="s">
        <v>3228</v>
      </c>
      <c r="E2146" s="116">
        <v>0.16669999999999999</v>
      </c>
      <c r="F2146" s="166" t="s">
        <v>3020</v>
      </c>
      <c r="G2146" s="3" t="s">
        <v>3309</v>
      </c>
      <c r="H2146" t="s">
        <v>2626</v>
      </c>
    </row>
    <row r="2147" spans="1:8" hidden="1">
      <c r="A2147" s="78" t="s">
        <v>2255</v>
      </c>
      <c r="B2147" s="78" t="s">
        <v>2940</v>
      </c>
      <c r="C2147" s="75">
        <v>4075</v>
      </c>
      <c r="D2147" s="75" t="s">
        <v>191</v>
      </c>
      <c r="E2147" s="116">
        <v>0.12839999999999999</v>
      </c>
      <c r="F2147" s="166" t="s">
        <v>2626</v>
      </c>
      <c r="G2147" s="3" t="s">
        <v>3309</v>
      </c>
      <c r="H2147" t="s">
        <v>2626</v>
      </c>
    </row>
    <row r="2148" spans="1:8" hidden="1">
      <c r="A2148" s="78" t="s">
        <v>2255</v>
      </c>
      <c r="B2148" s="78" t="s">
        <v>2940</v>
      </c>
      <c r="C2148" s="75">
        <v>2179</v>
      </c>
      <c r="D2148" s="75" t="s">
        <v>166</v>
      </c>
      <c r="E2148" s="116">
        <v>0.65990000000000004</v>
      </c>
      <c r="F2148" s="166" t="s">
        <v>2625</v>
      </c>
      <c r="G2148" s="3" t="s">
        <v>3309</v>
      </c>
      <c r="H2148" t="s">
        <v>2625</v>
      </c>
    </row>
    <row r="2149" spans="1:8" hidden="1">
      <c r="A2149" s="78" t="s">
        <v>2255</v>
      </c>
      <c r="B2149" s="78" t="s">
        <v>2940</v>
      </c>
      <c r="C2149" s="75">
        <v>2637</v>
      </c>
      <c r="D2149" s="75" t="s">
        <v>168</v>
      </c>
      <c r="E2149" s="116">
        <v>0.74099999999999999</v>
      </c>
      <c r="F2149" s="166" t="s">
        <v>2625</v>
      </c>
      <c r="G2149" s="3" t="s">
        <v>3309</v>
      </c>
      <c r="H2149" t="s">
        <v>2625</v>
      </c>
    </row>
    <row r="2150" spans="1:8" hidden="1">
      <c r="A2150" s="78" t="s">
        <v>2255</v>
      </c>
      <c r="B2150" s="78" t="s">
        <v>2940</v>
      </c>
      <c r="C2150" s="75">
        <v>3902</v>
      </c>
      <c r="D2150" s="75" t="s">
        <v>188</v>
      </c>
      <c r="E2150" s="116">
        <v>0.60370000000000001</v>
      </c>
      <c r="F2150" s="166" t="s">
        <v>2625</v>
      </c>
      <c r="G2150" s="3" t="s">
        <v>3309</v>
      </c>
      <c r="H2150" t="s">
        <v>2625</v>
      </c>
    </row>
    <row r="2151" spans="1:8" hidden="1">
      <c r="A2151" s="78" t="s">
        <v>2255</v>
      </c>
      <c r="B2151" s="78" t="s">
        <v>2940</v>
      </c>
      <c r="C2151" s="75">
        <v>1738</v>
      </c>
      <c r="D2151" s="75" t="s">
        <v>165</v>
      </c>
      <c r="E2151" s="116">
        <v>0.52400000000000002</v>
      </c>
      <c r="F2151" s="166" t="s">
        <v>2625</v>
      </c>
      <c r="G2151" s="3" t="s">
        <v>3309</v>
      </c>
      <c r="H2151" t="s">
        <v>2625</v>
      </c>
    </row>
    <row r="2152" spans="1:8" hidden="1">
      <c r="A2152" s="78" t="s">
        <v>2255</v>
      </c>
      <c r="B2152" s="78" t="s">
        <v>2940</v>
      </c>
      <c r="C2152" s="75">
        <v>3424</v>
      </c>
      <c r="D2152" s="75" t="s">
        <v>181</v>
      </c>
      <c r="E2152" s="116">
        <v>0.61050000000000004</v>
      </c>
      <c r="F2152" s="166" t="s">
        <v>2625</v>
      </c>
      <c r="G2152" s="3" t="s">
        <v>3309</v>
      </c>
      <c r="H2152" t="s">
        <v>2625</v>
      </c>
    </row>
    <row r="2153" spans="1:8" hidden="1">
      <c r="A2153" s="78" t="s">
        <v>2255</v>
      </c>
      <c r="B2153" s="78" t="s">
        <v>2940</v>
      </c>
      <c r="C2153" s="75">
        <v>2643</v>
      </c>
      <c r="D2153" s="75" t="s">
        <v>169</v>
      </c>
      <c r="E2153" s="116">
        <v>0.59279999999999999</v>
      </c>
      <c r="F2153" s="166" t="s">
        <v>2625</v>
      </c>
      <c r="G2153" s="3" t="s">
        <v>3309</v>
      </c>
      <c r="H2153" t="s">
        <v>2625</v>
      </c>
    </row>
    <row r="2154" spans="1:8" hidden="1">
      <c r="A2154" s="78" t="s">
        <v>2255</v>
      </c>
      <c r="B2154" s="78" t="s">
        <v>2940</v>
      </c>
      <c r="C2154" s="75">
        <v>3735</v>
      </c>
      <c r="D2154" s="75" t="s">
        <v>187</v>
      </c>
      <c r="E2154" s="116">
        <v>0.60550000000000004</v>
      </c>
      <c r="F2154" s="166" t="s">
        <v>2625</v>
      </c>
      <c r="G2154" s="3" t="s">
        <v>3309</v>
      </c>
      <c r="H2154" t="s">
        <v>2625</v>
      </c>
    </row>
    <row r="2155" spans="1:8" hidden="1">
      <c r="A2155" s="78" t="s">
        <v>2255</v>
      </c>
      <c r="B2155" s="78" t="s">
        <v>2940</v>
      </c>
      <c r="C2155" s="75">
        <v>2690</v>
      </c>
      <c r="D2155" s="75" t="s">
        <v>171</v>
      </c>
      <c r="E2155" s="116">
        <v>0.5615</v>
      </c>
      <c r="F2155" s="166" t="s">
        <v>2625</v>
      </c>
      <c r="G2155" s="3" t="s">
        <v>3309</v>
      </c>
      <c r="H2155" t="s">
        <v>2625</v>
      </c>
    </row>
    <row r="2156" spans="1:8" hidden="1">
      <c r="A2156" s="78" t="s">
        <v>2255</v>
      </c>
      <c r="B2156" s="78" t="s">
        <v>2940</v>
      </c>
      <c r="C2156" s="75">
        <v>2610</v>
      </c>
      <c r="D2156" s="75" t="s">
        <v>167</v>
      </c>
      <c r="E2156" s="116">
        <v>0.53190000000000004</v>
      </c>
      <c r="F2156" s="166" t="s">
        <v>2626</v>
      </c>
      <c r="G2156" s="3" t="s">
        <v>3309</v>
      </c>
      <c r="H2156" t="s">
        <v>2625</v>
      </c>
    </row>
    <row r="2157" spans="1:8" hidden="1">
      <c r="A2157" s="78" t="s">
        <v>2255</v>
      </c>
      <c r="B2157" s="78" t="s">
        <v>2940</v>
      </c>
      <c r="C2157" s="75">
        <v>3081</v>
      </c>
      <c r="D2157" s="75" t="s">
        <v>178</v>
      </c>
      <c r="E2157" s="116">
        <v>0.58340000000000003</v>
      </c>
      <c r="F2157" s="166" t="s">
        <v>2625</v>
      </c>
      <c r="G2157" s="3" t="s">
        <v>3309</v>
      </c>
      <c r="H2157" t="s">
        <v>2625</v>
      </c>
    </row>
    <row r="2158" spans="1:8" hidden="1">
      <c r="A2158" s="78" t="s">
        <v>2255</v>
      </c>
      <c r="B2158" s="78" t="s">
        <v>2940</v>
      </c>
      <c r="C2158" s="75">
        <v>3543</v>
      </c>
      <c r="D2158" s="75" t="s">
        <v>182</v>
      </c>
      <c r="E2158" s="116">
        <v>0.49909999999999999</v>
      </c>
      <c r="F2158" s="166" t="s">
        <v>2625</v>
      </c>
      <c r="G2158" s="3" t="s">
        <v>3309</v>
      </c>
      <c r="H2158" t="s">
        <v>2625</v>
      </c>
    </row>
    <row r="2159" spans="1:8" hidden="1">
      <c r="A2159" s="78" t="s">
        <v>2255</v>
      </c>
      <c r="B2159" s="78" t="s">
        <v>2940</v>
      </c>
      <c r="C2159" s="75">
        <v>4591</v>
      </c>
      <c r="D2159" s="75" t="s">
        <v>196</v>
      </c>
      <c r="E2159" s="116">
        <v>0.29799999999999999</v>
      </c>
      <c r="F2159" s="166" t="s">
        <v>2626</v>
      </c>
      <c r="G2159" s="3" t="s">
        <v>3309</v>
      </c>
      <c r="H2159" t="s">
        <v>2626</v>
      </c>
    </row>
    <row r="2160" spans="1:8" hidden="1">
      <c r="A2160" s="78" t="s">
        <v>2255</v>
      </c>
      <c r="B2160" s="78" t="s">
        <v>2940</v>
      </c>
      <c r="C2160" s="75">
        <v>1574</v>
      </c>
      <c r="D2160" s="75" t="s">
        <v>3399</v>
      </c>
      <c r="E2160" s="116">
        <v>0.63500000000000001</v>
      </c>
      <c r="F2160" s="166" t="s">
        <v>2625</v>
      </c>
      <c r="G2160" s="3" t="s">
        <v>3309</v>
      </c>
      <c r="H2160" t="s">
        <v>2625</v>
      </c>
    </row>
    <row r="2161" spans="1:8" hidden="1">
      <c r="A2161" s="78" t="s">
        <v>2255</v>
      </c>
      <c r="B2161" s="78" t="s">
        <v>2940</v>
      </c>
      <c r="C2161" s="75">
        <v>3017</v>
      </c>
      <c r="D2161" s="75" t="s">
        <v>176</v>
      </c>
      <c r="E2161" s="116">
        <v>0.2762</v>
      </c>
      <c r="F2161" s="166" t="s">
        <v>2626</v>
      </c>
      <c r="G2161" s="3" t="s">
        <v>3309</v>
      </c>
      <c r="H2161" t="s">
        <v>2626</v>
      </c>
    </row>
    <row r="2162" spans="1:8" hidden="1">
      <c r="A2162" s="78" t="s">
        <v>2255</v>
      </c>
      <c r="B2162" s="78" t="s">
        <v>2940</v>
      </c>
      <c r="C2162" s="75">
        <v>3932</v>
      </c>
      <c r="D2162" s="75" t="s">
        <v>189</v>
      </c>
      <c r="E2162" s="116">
        <v>0.52980000000000005</v>
      </c>
      <c r="F2162" s="166" t="s">
        <v>2626</v>
      </c>
      <c r="G2162" s="3" t="s">
        <v>3309</v>
      </c>
      <c r="H2162" t="s">
        <v>2625</v>
      </c>
    </row>
    <row r="2163" spans="1:8" hidden="1">
      <c r="A2163" s="78" t="s">
        <v>2255</v>
      </c>
      <c r="B2163" s="78" t="s">
        <v>2940</v>
      </c>
      <c r="C2163" s="75">
        <v>2318</v>
      </c>
      <c r="D2163" s="75" t="s">
        <v>50</v>
      </c>
      <c r="E2163" s="116">
        <v>0.53180000000000005</v>
      </c>
      <c r="F2163" s="166" t="s">
        <v>2625</v>
      </c>
      <c r="G2163" s="3" t="s">
        <v>3309</v>
      </c>
      <c r="H2163" t="s">
        <v>2625</v>
      </c>
    </row>
    <row r="2164" spans="1:8" hidden="1">
      <c r="A2164" s="78" t="s">
        <v>2255</v>
      </c>
      <c r="B2164" s="78" t="s">
        <v>2940</v>
      </c>
      <c r="C2164" s="75">
        <v>3734</v>
      </c>
      <c r="D2164" s="75" t="s">
        <v>186</v>
      </c>
      <c r="E2164" s="116">
        <v>0.69089999999999996</v>
      </c>
      <c r="F2164" s="166" t="s">
        <v>2625</v>
      </c>
      <c r="G2164" s="3" t="s">
        <v>3309</v>
      </c>
      <c r="H2164" t="s">
        <v>2625</v>
      </c>
    </row>
    <row r="2165" spans="1:8" hidden="1">
      <c r="A2165" s="78" t="s">
        <v>2255</v>
      </c>
      <c r="B2165" s="78" t="s">
        <v>2940</v>
      </c>
      <c r="C2165" s="75">
        <v>3146</v>
      </c>
      <c r="D2165" s="75" t="s">
        <v>179</v>
      </c>
      <c r="E2165" s="116">
        <v>0.755</v>
      </c>
      <c r="F2165" s="166" t="s">
        <v>2625</v>
      </c>
      <c r="G2165" s="3" t="s">
        <v>3309</v>
      </c>
      <c r="H2165" t="s">
        <v>2625</v>
      </c>
    </row>
    <row r="2166" spans="1:8" hidden="1">
      <c r="A2166" s="78" t="s">
        <v>2255</v>
      </c>
      <c r="B2166" s="78" t="s">
        <v>2940</v>
      </c>
      <c r="C2166" s="75">
        <v>2723</v>
      </c>
      <c r="D2166" s="75" t="s">
        <v>172</v>
      </c>
      <c r="E2166" s="116">
        <v>0.50839999999999996</v>
      </c>
      <c r="F2166" s="166" t="s">
        <v>2625</v>
      </c>
      <c r="G2166" s="3" t="s">
        <v>3309</v>
      </c>
      <c r="H2166" t="s">
        <v>2625</v>
      </c>
    </row>
    <row r="2167" spans="1:8" hidden="1">
      <c r="A2167" s="78" t="s">
        <v>2255</v>
      </c>
      <c r="B2167" s="78" t="s">
        <v>2940</v>
      </c>
      <c r="C2167" s="75">
        <v>5342</v>
      </c>
      <c r="D2167" s="75" t="s">
        <v>199</v>
      </c>
      <c r="E2167" s="116">
        <v>0.65529999999999999</v>
      </c>
      <c r="F2167" s="166" t="s">
        <v>3020</v>
      </c>
      <c r="G2167" s="3" t="s">
        <v>3309</v>
      </c>
      <c r="H2167" t="s">
        <v>2625</v>
      </c>
    </row>
    <row r="2168" spans="1:8" hidden="1">
      <c r="A2168" s="78" t="s">
        <v>2255</v>
      </c>
      <c r="B2168" s="78" t="s">
        <v>2940</v>
      </c>
      <c r="C2168" s="75">
        <v>2644</v>
      </c>
      <c r="D2168" s="75" t="s">
        <v>170</v>
      </c>
      <c r="E2168" s="116">
        <v>0.65759999999999996</v>
      </c>
      <c r="F2168" s="166" t="s">
        <v>2625</v>
      </c>
      <c r="G2168" s="3" t="s">
        <v>3309</v>
      </c>
      <c r="H2168" t="s">
        <v>2625</v>
      </c>
    </row>
    <row r="2169" spans="1:8" hidden="1">
      <c r="A2169" s="78" t="s">
        <v>2255</v>
      </c>
      <c r="B2169" s="78" t="s">
        <v>2940</v>
      </c>
      <c r="C2169" s="75">
        <v>4410</v>
      </c>
      <c r="D2169" s="75" t="s">
        <v>142</v>
      </c>
      <c r="E2169" s="116">
        <v>0.7369</v>
      </c>
      <c r="F2169" s="166" t="s">
        <v>2625</v>
      </c>
      <c r="G2169" s="3" t="s">
        <v>3309</v>
      </c>
      <c r="H2169" t="s">
        <v>2625</v>
      </c>
    </row>
    <row r="2170" spans="1:8" hidden="1">
      <c r="A2170" s="78" t="s">
        <v>2255</v>
      </c>
      <c r="B2170" s="78" t="s">
        <v>2940</v>
      </c>
      <c r="C2170" s="75">
        <v>5744</v>
      </c>
      <c r="D2170" s="75" t="s">
        <v>3283</v>
      </c>
      <c r="E2170" s="116">
        <v>0.3725</v>
      </c>
      <c r="F2170" s="166" t="s">
        <v>2626</v>
      </c>
      <c r="G2170" s="3" t="s">
        <v>3309</v>
      </c>
      <c r="H2170" t="s">
        <v>2626</v>
      </c>
    </row>
    <row r="2171" spans="1:8" hidden="1">
      <c r="A2171" s="78" t="s">
        <v>2255</v>
      </c>
      <c r="B2171" s="78" t="s">
        <v>2940</v>
      </c>
      <c r="C2171" s="75">
        <v>4034</v>
      </c>
      <c r="D2171" s="75" t="s">
        <v>190</v>
      </c>
      <c r="E2171" s="116">
        <v>0.38030000000000003</v>
      </c>
      <c r="F2171" s="166" t="s">
        <v>2626</v>
      </c>
      <c r="G2171" s="3" t="s">
        <v>3309</v>
      </c>
      <c r="H2171" t="s">
        <v>2626</v>
      </c>
    </row>
    <row r="2172" spans="1:8" hidden="1">
      <c r="A2172" s="78" t="s">
        <v>2255</v>
      </c>
      <c r="B2172" s="78" t="s">
        <v>2940</v>
      </c>
      <c r="C2172" s="75">
        <v>2964</v>
      </c>
      <c r="D2172" s="75" t="s">
        <v>174</v>
      </c>
      <c r="E2172" s="116">
        <v>0.28010000000000002</v>
      </c>
      <c r="F2172" s="166" t="s">
        <v>2626</v>
      </c>
      <c r="G2172" s="3" t="s">
        <v>3309</v>
      </c>
      <c r="H2172" t="s">
        <v>2626</v>
      </c>
    </row>
    <row r="2173" spans="1:8" hidden="1">
      <c r="A2173" t="s">
        <v>2255</v>
      </c>
      <c r="B2173" t="s">
        <v>2940</v>
      </c>
      <c r="C2173" s="75">
        <v>3016</v>
      </c>
      <c r="D2173" t="s">
        <v>175</v>
      </c>
      <c r="E2173" s="116">
        <v>0.46439999999999998</v>
      </c>
      <c r="F2173" s="166" t="s">
        <v>2625</v>
      </c>
      <c r="G2173" s="3" t="s">
        <v>3309</v>
      </c>
      <c r="H2173" t="s">
        <v>2625</v>
      </c>
    </row>
    <row r="2174" spans="1:8" hidden="1">
      <c r="A2174" s="78" t="s">
        <v>2255</v>
      </c>
      <c r="B2174" s="78" t="s">
        <v>2940</v>
      </c>
      <c r="C2174" s="75">
        <v>4504</v>
      </c>
      <c r="D2174" s="75" t="s">
        <v>195</v>
      </c>
      <c r="E2174" s="116">
        <v>0.27539999999999998</v>
      </c>
      <c r="F2174" s="166" t="s">
        <v>2626</v>
      </c>
      <c r="G2174" s="3" t="s">
        <v>3309</v>
      </c>
      <c r="H2174" t="s">
        <v>2626</v>
      </c>
    </row>
    <row r="2175" spans="1:8" hidden="1">
      <c r="A2175" s="78" t="s">
        <v>2255</v>
      </c>
      <c r="B2175" s="78" t="s">
        <v>2940</v>
      </c>
      <c r="C2175" s="75">
        <v>3556</v>
      </c>
      <c r="D2175" s="75" t="s">
        <v>183</v>
      </c>
      <c r="E2175" s="116">
        <v>0.44950000000000001</v>
      </c>
      <c r="F2175" s="166" t="s">
        <v>2626</v>
      </c>
      <c r="G2175" s="3" t="s">
        <v>3309</v>
      </c>
      <c r="H2175" t="s">
        <v>2626</v>
      </c>
    </row>
    <row r="2176" spans="1:8" hidden="1">
      <c r="A2176" s="78" t="s">
        <v>2255</v>
      </c>
      <c r="B2176" s="78" t="s">
        <v>2940</v>
      </c>
      <c r="C2176" s="75">
        <v>5745</v>
      </c>
      <c r="D2176" s="75" t="s">
        <v>3284</v>
      </c>
      <c r="E2176" s="116">
        <v>0.2878</v>
      </c>
      <c r="F2176" s="166" t="s">
        <v>2626</v>
      </c>
      <c r="G2176" s="3" t="s">
        <v>3309</v>
      </c>
      <c r="H2176" t="s">
        <v>2626</v>
      </c>
    </row>
    <row r="2177" spans="1:8" hidden="1">
      <c r="A2177" s="78" t="s">
        <v>2255</v>
      </c>
      <c r="B2177" s="78" t="s">
        <v>2940</v>
      </c>
      <c r="C2177" s="75">
        <v>5716</v>
      </c>
      <c r="D2177" s="75" t="s">
        <v>3210</v>
      </c>
      <c r="E2177" s="116">
        <v>0.36370000000000002</v>
      </c>
      <c r="F2177" s="166" t="s">
        <v>3020</v>
      </c>
      <c r="G2177" s="3" t="s">
        <v>3309</v>
      </c>
      <c r="H2177" t="s">
        <v>2626</v>
      </c>
    </row>
    <row r="2178" spans="1:8" hidden="1">
      <c r="A2178" s="78" t="s">
        <v>2255</v>
      </c>
      <c r="B2178" s="78" t="s">
        <v>2940</v>
      </c>
      <c r="C2178" s="75">
        <v>5271</v>
      </c>
      <c r="D2178" s="75" t="s">
        <v>198</v>
      </c>
      <c r="E2178" s="116">
        <v>0.318</v>
      </c>
      <c r="F2178" s="166" t="s">
        <v>2626</v>
      </c>
      <c r="G2178" s="3" t="s">
        <v>3309</v>
      </c>
      <c r="H2178" t="s">
        <v>2626</v>
      </c>
    </row>
    <row r="2179" spans="1:8" hidden="1">
      <c r="A2179" s="78" t="s">
        <v>2255</v>
      </c>
      <c r="B2179" s="78" t="s">
        <v>2940</v>
      </c>
      <c r="C2179" s="75">
        <v>1689</v>
      </c>
      <c r="D2179" s="75" t="s">
        <v>164</v>
      </c>
      <c r="E2179" s="116">
        <v>0.2417</v>
      </c>
      <c r="F2179" s="166" t="s">
        <v>2626</v>
      </c>
      <c r="G2179" s="3" t="s">
        <v>3309</v>
      </c>
      <c r="H2179" t="s">
        <v>2626</v>
      </c>
    </row>
    <row r="2180" spans="1:8" hidden="1">
      <c r="A2180" s="78" t="s">
        <v>2255</v>
      </c>
      <c r="B2180" s="78" t="s">
        <v>2940</v>
      </c>
      <c r="C2180" s="75">
        <v>5713</v>
      </c>
      <c r="D2180" s="75" t="s">
        <v>3400</v>
      </c>
      <c r="E2180" s="116">
        <v>0.72099999999999997</v>
      </c>
      <c r="F2180" s="166" t="s">
        <v>2625</v>
      </c>
      <c r="G2180" s="3" t="s">
        <v>3309</v>
      </c>
      <c r="H2180" t="s">
        <v>2625</v>
      </c>
    </row>
    <row r="2181" spans="1:8" hidden="1">
      <c r="A2181" s="78" t="s">
        <v>2255</v>
      </c>
      <c r="B2181" s="78" t="s">
        <v>2940</v>
      </c>
      <c r="C2181" s="75">
        <v>5149</v>
      </c>
      <c r="D2181" s="75" t="s">
        <v>197</v>
      </c>
      <c r="E2181" s="116">
        <v>0.56910000000000005</v>
      </c>
      <c r="F2181" s="166" t="s">
        <v>3020</v>
      </c>
      <c r="G2181" s="3" t="s">
        <v>3309</v>
      </c>
      <c r="H2181" t="s">
        <v>2625</v>
      </c>
    </row>
    <row r="2182" spans="1:8" hidden="1">
      <c r="A2182" s="78" t="s">
        <v>2255</v>
      </c>
      <c r="B2182" s="78" t="s">
        <v>2940</v>
      </c>
      <c r="C2182" s="75">
        <v>2828</v>
      </c>
      <c r="D2182" s="75" t="s">
        <v>173</v>
      </c>
      <c r="E2182" s="116">
        <v>0.52410000000000001</v>
      </c>
      <c r="F2182" s="166" t="s">
        <v>2625</v>
      </c>
      <c r="G2182" s="3" t="s">
        <v>3309</v>
      </c>
      <c r="H2182" t="s">
        <v>2625</v>
      </c>
    </row>
    <row r="2183" spans="1:8" hidden="1">
      <c r="A2183" s="78" t="s">
        <v>2255</v>
      </c>
      <c r="B2183" s="78" t="s">
        <v>2940</v>
      </c>
      <c r="C2183" s="75">
        <v>3565</v>
      </c>
      <c r="D2183" s="75" t="s">
        <v>184</v>
      </c>
      <c r="E2183" s="116">
        <v>0.72809999999999997</v>
      </c>
      <c r="F2183" s="166" t="s">
        <v>2625</v>
      </c>
      <c r="G2183" s="3" t="s">
        <v>3309</v>
      </c>
      <c r="H2183" t="s">
        <v>2625</v>
      </c>
    </row>
    <row r="2184" spans="1:8" hidden="1">
      <c r="A2184" s="78" t="s">
        <v>2324</v>
      </c>
      <c r="B2184" s="78" t="s">
        <v>2941</v>
      </c>
      <c r="C2184" s="75">
        <v>4468</v>
      </c>
      <c r="D2184" s="75" t="s">
        <v>730</v>
      </c>
      <c r="E2184" s="116">
        <v>0.26879999999999998</v>
      </c>
      <c r="F2184" s="166" t="s">
        <v>3020</v>
      </c>
      <c r="G2184" s="3" t="s">
        <v>3309</v>
      </c>
      <c r="H2184" t="s">
        <v>2626</v>
      </c>
    </row>
    <row r="2185" spans="1:8" hidden="1">
      <c r="A2185" s="78" t="s">
        <v>2324</v>
      </c>
      <c r="B2185" s="78" t="s">
        <v>2941</v>
      </c>
      <c r="C2185" s="75">
        <v>1822</v>
      </c>
      <c r="D2185" s="75" t="s">
        <v>726</v>
      </c>
      <c r="E2185" s="116">
        <v>0.22900000000000001</v>
      </c>
      <c r="F2185" s="166" t="s">
        <v>3020</v>
      </c>
      <c r="G2185" s="3" t="s">
        <v>3309</v>
      </c>
      <c r="H2185" t="s">
        <v>2626</v>
      </c>
    </row>
    <row r="2186" spans="1:8" hidden="1">
      <c r="A2186" s="78" t="s">
        <v>2324</v>
      </c>
      <c r="B2186" s="78" t="s">
        <v>2941</v>
      </c>
      <c r="C2186" s="75">
        <v>3667</v>
      </c>
      <c r="D2186" s="75" t="s">
        <v>729</v>
      </c>
      <c r="E2186" s="116">
        <v>0.23749999999999999</v>
      </c>
      <c r="F2186" s="166" t="s">
        <v>3020</v>
      </c>
      <c r="G2186" s="3" t="s">
        <v>3309</v>
      </c>
      <c r="H2186" t="s">
        <v>2626</v>
      </c>
    </row>
    <row r="2187" spans="1:8" hidden="1">
      <c r="A2187" s="78" t="s">
        <v>2324</v>
      </c>
      <c r="B2187" s="78" t="s">
        <v>2941</v>
      </c>
      <c r="C2187" s="75">
        <v>1938</v>
      </c>
      <c r="D2187" s="75" t="s">
        <v>727</v>
      </c>
      <c r="E2187" s="116">
        <v>0.50019999999999998</v>
      </c>
      <c r="F2187" s="166" t="s">
        <v>3020</v>
      </c>
      <c r="G2187" s="3" t="s">
        <v>3309</v>
      </c>
      <c r="H2187" t="s">
        <v>2625</v>
      </c>
    </row>
    <row r="2188" spans="1:8" hidden="1">
      <c r="A2188" s="78" t="s">
        <v>2324</v>
      </c>
      <c r="B2188" s="78" t="s">
        <v>2941</v>
      </c>
      <c r="C2188" s="75">
        <v>2419</v>
      </c>
      <c r="D2188" s="75" t="s">
        <v>728</v>
      </c>
      <c r="E2188" s="116">
        <v>0.23069999999999999</v>
      </c>
      <c r="F2188" s="166" t="s">
        <v>3020</v>
      </c>
      <c r="G2188" s="3" t="s">
        <v>3309</v>
      </c>
      <c r="H2188" t="s">
        <v>2626</v>
      </c>
    </row>
    <row r="2189" spans="1:8" hidden="1">
      <c r="A2189" s="78" t="s">
        <v>2583</v>
      </c>
      <c r="B2189" s="78" t="s">
        <v>3007</v>
      </c>
      <c r="C2189" s="75">
        <v>5496</v>
      </c>
      <c r="D2189" s="75" t="s">
        <v>1968</v>
      </c>
      <c r="E2189" s="116">
        <v>0.94030000000000002</v>
      </c>
      <c r="F2189" s="166" t="s">
        <v>2625</v>
      </c>
      <c r="G2189" s="3" t="s">
        <v>3309</v>
      </c>
      <c r="H2189" t="s">
        <v>2625</v>
      </c>
    </row>
    <row r="2190" spans="1:8" hidden="1">
      <c r="A2190" s="78" t="s">
        <v>2489</v>
      </c>
      <c r="B2190" s="78" t="s">
        <v>2942</v>
      </c>
      <c r="C2190" s="75">
        <v>2893</v>
      </c>
      <c r="D2190" s="75" t="s">
        <v>2010</v>
      </c>
      <c r="E2190" s="116">
        <v>0.57169999999999999</v>
      </c>
      <c r="F2190" s="166" t="s">
        <v>2625</v>
      </c>
      <c r="G2190" s="3" t="s">
        <v>3309</v>
      </c>
      <c r="H2190" t="s">
        <v>2625</v>
      </c>
    </row>
    <row r="2191" spans="1:8" hidden="1">
      <c r="A2191" s="78" t="s">
        <v>2489</v>
      </c>
      <c r="B2191" s="78" t="s">
        <v>2942</v>
      </c>
      <c r="C2191" s="75">
        <v>3467</v>
      </c>
      <c r="D2191" s="75" t="s">
        <v>2011</v>
      </c>
      <c r="E2191" s="116">
        <v>0.56850000000000001</v>
      </c>
      <c r="F2191" s="166" t="s">
        <v>2625</v>
      </c>
      <c r="G2191" s="3" t="s">
        <v>3309</v>
      </c>
      <c r="H2191" t="s">
        <v>2625</v>
      </c>
    </row>
    <row r="2192" spans="1:8" hidden="1">
      <c r="A2192" s="78" t="s">
        <v>2288</v>
      </c>
      <c r="B2192" s="78" t="s">
        <v>2943</v>
      </c>
      <c r="C2192" s="75">
        <v>3152</v>
      </c>
      <c r="D2192" s="75" t="s">
        <v>407</v>
      </c>
      <c r="E2192" s="116">
        <v>0.93259999999999998</v>
      </c>
      <c r="F2192" s="166" t="s">
        <v>2625</v>
      </c>
      <c r="G2192" s="3" t="s">
        <v>3309</v>
      </c>
      <c r="H2192" t="s">
        <v>2625</v>
      </c>
    </row>
    <row r="2193" spans="1:8" hidden="1">
      <c r="A2193" s="78" t="s">
        <v>2288</v>
      </c>
      <c r="B2193" s="78" t="s">
        <v>2943</v>
      </c>
      <c r="C2193" s="75">
        <v>4222</v>
      </c>
      <c r="D2193" s="75" t="s">
        <v>408</v>
      </c>
      <c r="E2193" s="116">
        <v>0.9345</v>
      </c>
      <c r="F2193" s="166" t="s">
        <v>2625</v>
      </c>
      <c r="G2193" s="3" t="s">
        <v>3309</v>
      </c>
      <c r="H2193" t="s">
        <v>2625</v>
      </c>
    </row>
    <row r="2194" spans="1:8" hidden="1">
      <c r="A2194" s="78" t="s">
        <v>2288</v>
      </c>
      <c r="B2194" s="78" t="s">
        <v>2943</v>
      </c>
      <c r="C2194" s="75">
        <v>4490</v>
      </c>
      <c r="D2194" s="75" t="s">
        <v>410</v>
      </c>
      <c r="E2194" s="116">
        <v>0.93989999999999996</v>
      </c>
      <c r="F2194" s="166" t="s">
        <v>2625</v>
      </c>
      <c r="G2194" s="3" t="s">
        <v>3309</v>
      </c>
      <c r="H2194" t="s">
        <v>2625</v>
      </c>
    </row>
    <row r="2195" spans="1:8" hidden="1">
      <c r="A2195" s="78" t="s">
        <v>2288</v>
      </c>
      <c r="B2195" s="78" t="s">
        <v>2943</v>
      </c>
      <c r="C2195" s="75">
        <v>1835</v>
      </c>
      <c r="D2195" s="75" t="s">
        <v>406</v>
      </c>
      <c r="E2195" s="116">
        <v>0.96079999999999999</v>
      </c>
      <c r="F2195" s="166" t="s">
        <v>2625</v>
      </c>
      <c r="G2195" s="3" t="s">
        <v>3309</v>
      </c>
      <c r="H2195" t="s">
        <v>2625</v>
      </c>
    </row>
    <row r="2196" spans="1:8" hidden="1">
      <c r="A2196" s="78" t="s">
        <v>2288</v>
      </c>
      <c r="B2196" s="78" t="s">
        <v>2943</v>
      </c>
      <c r="C2196" s="75">
        <v>4254</v>
      </c>
      <c r="D2196" s="75" t="s">
        <v>409</v>
      </c>
      <c r="E2196" s="116">
        <v>0.96279999999999999</v>
      </c>
      <c r="F2196" s="166" t="s">
        <v>2625</v>
      </c>
      <c r="G2196" s="3" t="s">
        <v>3309</v>
      </c>
      <c r="H2196" t="s">
        <v>2625</v>
      </c>
    </row>
    <row r="2197" spans="1:8" hidden="1">
      <c r="A2197" s="78" t="s">
        <v>2288</v>
      </c>
      <c r="B2197" s="78" t="s">
        <v>2943</v>
      </c>
      <c r="C2197" s="75">
        <v>5144</v>
      </c>
      <c r="D2197" s="75" t="s">
        <v>411</v>
      </c>
      <c r="E2197" s="116">
        <v>0.95740000000000003</v>
      </c>
      <c r="F2197" s="166" t="s">
        <v>2625</v>
      </c>
      <c r="G2197" s="3" t="s">
        <v>3309</v>
      </c>
      <c r="H2197" t="s">
        <v>2625</v>
      </c>
    </row>
    <row r="2198" spans="1:8" hidden="1">
      <c r="A2198" s="78" t="s">
        <v>2495</v>
      </c>
      <c r="B2198" s="78" t="s">
        <v>2944</v>
      </c>
      <c r="C2198" s="75">
        <v>2174</v>
      </c>
      <c r="D2198" s="75" t="s">
        <v>2031</v>
      </c>
      <c r="E2198" s="116">
        <v>0.40610000000000002</v>
      </c>
      <c r="F2198" s="166" t="s">
        <v>2625</v>
      </c>
      <c r="G2198" s="3" t="s">
        <v>3309</v>
      </c>
      <c r="H2198" t="s">
        <v>2625</v>
      </c>
    </row>
    <row r="2199" spans="1:8" hidden="1">
      <c r="A2199" s="78" t="s">
        <v>2495</v>
      </c>
      <c r="B2199" s="78" t="s">
        <v>2944</v>
      </c>
      <c r="C2199" s="75">
        <v>2712</v>
      </c>
      <c r="D2199" s="75" t="s">
        <v>2033</v>
      </c>
      <c r="E2199" s="116">
        <v>0.40379999999999999</v>
      </c>
      <c r="F2199" s="166" t="s">
        <v>2625</v>
      </c>
      <c r="G2199" s="3" t="s">
        <v>3309</v>
      </c>
      <c r="H2199" t="s">
        <v>2625</v>
      </c>
    </row>
    <row r="2200" spans="1:8" hidden="1">
      <c r="A2200" s="78" t="s">
        <v>2495</v>
      </c>
      <c r="B2200" s="78" t="s">
        <v>2944</v>
      </c>
      <c r="C2200" s="75">
        <v>2386</v>
      </c>
      <c r="D2200" s="75" t="s">
        <v>2032</v>
      </c>
      <c r="E2200" s="116">
        <v>0.42459999999999998</v>
      </c>
      <c r="F2200" s="166" t="s">
        <v>2626</v>
      </c>
      <c r="G2200" s="3" t="s">
        <v>3309</v>
      </c>
      <c r="H2200" t="s">
        <v>2626</v>
      </c>
    </row>
    <row r="2201" spans="1:8" hidden="1">
      <c r="A2201" s="78" t="s">
        <v>2491</v>
      </c>
      <c r="B2201" s="78" t="s">
        <v>2945</v>
      </c>
      <c r="C2201" s="75">
        <v>2074</v>
      </c>
      <c r="D2201" s="75" t="s">
        <v>2015</v>
      </c>
      <c r="E2201" s="116">
        <v>0.61180000000000001</v>
      </c>
      <c r="F2201" s="166" t="s">
        <v>2626</v>
      </c>
      <c r="G2201" s="3" t="s">
        <v>3309</v>
      </c>
      <c r="H2201" t="s">
        <v>2625</v>
      </c>
    </row>
    <row r="2202" spans="1:8" hidden="1">
      <c r="A2202" s="78" t="s">
        <v>2491</v>
      </c>
      <c r="B2202" s="78" t="s">
        <v>2945</v>
      </c>
      <c r="C2202" s="75">
        <v>2528</v>
      </c>
      <c r="D2202" s="75" t="s">
        <v>2018</v>
      </c>
      <c r="E2202" s="116">
        <v>0.70730000000000004</v>
      </c>
      <c r="F2202" s="166" t="s">
        <v>2625</v>
      </c>
      <c r="G2202" s="3" t="s">
        <v>3309</v>
      </c>
      <c r="H2202" t="s">
        <v>2625</v>
      </c>
    </row>
    <row r="2203" spans="1:8" hidden="1">
      <c r="A2203" s="78" t="s">
        <v>2491</v>
      </c>
      <c r="B2203" s="78" t="s">
        <v>2945</v>
      </c>
      <c r="C2203" s="75">
        <v>3510</v>
      </c>
      <c r="D2203" s="75" t="s">
        <v>2020</v>
      </c>
      <c r="E2203" s="116">
        <v>0.64259999999999995</v>
      </c>
      <c r="F2203" s="166" t="s">
        <v>2625</v>
      </c>
      <c r="G2203" s="3" t="s">
        <v>3309</v>
      </c>
      <c r="H2203" t="s">
        <v>2625</v>
      </c>
    </row>
    <row r="2204" spans="1:8" hidden="1">
      <c r="A2204" s="78" t="s">
        <v>2491</v>
      </c>
      <c r="B2204" s="78" t="s">
        <v>2945</v>
      </c>
      <c r="C2204" s="75">
        <v>2078</v>
      </c>
      <c r="D2204" s="75" t="s">
        <v>2016</v>
      </c>
      <c r="E2204" s="116">
        <v>0.76080000000000003</v>
      </c>
      <c r="F2204" s="166" t="s">
        <v>2625</v>
      </c>
      <c r="G2204" s="3" t="s">
        <v>3309</v>
      </c>
      <c r="H2204" t="s">
        <v>2625</v>
      </c>
    </row>
    <row r="2205" spans="1:8" hidden="1">
      <c r="A2205" s="78" t="s">
        <v>2491</v>
      </c>
      <c r="B2205" s="78" t="s">
        <v>2945</v>
      </c>
      <c r="C2205" s="75">
        <v>5187</v>
      </c>
      <c r="D2205" s="75" t="s">
        <v>3401</v>
      </c>
      <c r="E2205" s="116">
        <v>1</v>
      </c>
      <c r="F2205" s="166" t="s">
        <v>3020</v>
      </c>
      <c r="G2205" s="3" t="s">
        <v>3309</v>
      </c>
      <c r="H2205" t="s">
        <v>2625</v>
      </c>
    </row>
    <row r="2206" spans="1:8" hidden="1">
      <c r="A2206" s="78" t="s">
        <v>2491</v>
      </c>
      <c r="B2206" s="78" t="s">
        <v>2945</v>
      </c>
      <c r="C2206" s="75">
        <v>1772</v>
      </c>
      <c r="D2206" s="75" t="s">
        <v>1599</v>
      </c>
      <c r="E2206" s="116">
        <v>0.3125</v>
      </c>
      <c r="F2206" s="166" t="s">
        <v>3020</v>
      </c>
      <c r="G2206" s="3" t="s">
        <v>3309</v>
      </c>
      <c r="H2206" t="s">
        <v>2626</v>
      </c>
    </row>
    <row r="2207" spans="1:8" hidden="1">
      <c r="A2207" s="78" t="s">
        <v>2491</v>
      </c>
      <c r="B2207" s="78" t="s">
        <v>2945</v>
      </c>
      <c r="C2207" s="75">
        <v>4071</v>
      </c>
      <c r="D2207" s="75" t="s">
        <v>140</v>
      </c>
      <c r="E2207" s="116">
        <v>0.85150000000000003</v>
      </c>
      <c r="F2207" s="166" t="s">
        <v>2625</v>
      </c>
      <c r="G2207" s="3" t="s">
        <v>3309</v>
      </c>
      <c r="H2207" t="s">
        <v>2625</v>
      </c>
    </row>
    <row r="2208" spans="1:8" hidden="1">
      <c r="A2208" s="78" t="s">
        <v>2491</v>
      </c>
      <c r="B2208" s="78" t="s">
        <v>2945</v>
      </c>
      <c r="C2208" s="75">
        <v>2780</v>
      </c>
      <c r="D2208" s="75" t="s">
        <v>128</v>
      </c>
      <c r="E2208" s="116">
        <v>0.67810000000000004</v>
      </c>
      <c r="F2208" s="166" t="s">
        <v>2625</v>
      </c>
      <c r="G2208" s="3" t="s">
        <v>3309</v>
      </c>
      <c r="H2208" t="s">
        <v>2625</v>
      </c>
    </row>
    <row r="2209" spans="1:8" hidden="1">
      <c r="A2209" s="78" t="s">
        <v>2491</v>
      </c>
      <c r="B2209" s="78" t="s">
        <v>2945</v>
      </c>
      <c r="C2209" s="75">
        <v>2159</v>
      </c>
      <c r="D2209" s="75" t="s">
        <v>2017</v>
      </c>
      <c r="E2209" s="116">
        <v>0.48599999999999999</v>
      </c>
      <c r="F2209" s="166" t="s">
        <v>2626</v>
      </c>
      <c r="G2209" s="3" t="s">
        <v>3309</v>
      </c>
      <c r="H2209" t="s">
        <v>2626</v>
      </c>
    </row>
    <row r="2210" spans="1:8" hidden="1">
      <c r="A2210" s="78" t="s">
        <v>2491</v>
      </c>
      <c r="B2210" s="78" t="s">
        <v>2945</v>
      </c>
      <c r="C2210" s="75">
        <v>5337</v>
      </c>
      <c r="D2210" s="75" t="s">
        <v>2618</v>
      </c>
      <c r="E2210" s="116">
        <v>0.1605</v>
      </c>
      <c r="F2210" s="166" t="s">
        <v>3020</v>
      </c>
      <c r="G2210" s="3" t="s">
        <v>3309</v>
      </c>
      <c r="H2210" t="s">
        <v>2626</v>
      </c>
    </row>
    <row r="2211" spans="1:8" hidden="1">
      <c r="A2211" s="78" t="s">
        <v>2491</v>
      </c>
      <c r="B2211" s="78" t="s">
        <v>2945</v>
      </c>
      <c r="C2211" s="75">
        <v>3728</v>
      </c>
      <c r="D2211" s="75" t="s">
        <v>2021</v>
      </c>
      <c r="E2211" s="116">
        <v>0.76270000000000004</v>
      </c>
      <c r="F2211" s="166" t="s">
        <v>2625</v>
      </c>
      <c r="G2211" s="3" t="s">
        <v>3309</v>
      </c>
      <c r="H2211" t="s">
        <v>2625</v>
      </c>
    </row>
    <row r="2212" spans="1:8" hidden="1">
      <c r="A2212" s="78" t="s">
        <v>2491</v>
      </c>
      <c r="B2212" s="78" t="s">
        <v>2945</v>
      </c>
      <c r="C2212" s="75">
        <v>5616</v>
      </c>
      <c r="D2212" s="75" t="s">
        <v>3104</v>
      </c>
      <c r="E2212" s="116">
        <v>0.58450000000000002</v>
      </c>
      <c r="F2212" s="166" t="s">
        <v>2626</v>
      </c>
      <c r="G2212" s="3" t="s">
        <v>3309</v>
      </c>
      <c r="H2212" t="s">
        <v>2625</v>
      </c>
    </row>
    <row r="2213" spans="1:8" hidden="1">
      <c r="A2213" s="78" t="s">
        <v>2491</v>
      </c>
      <c r="B2213" s="78" t="s">
        <v>2945</v>
      </c>
      <c r="C2213" s="75">
        <v>3468</v>
      </c>
      <c r="D2213" s="75" t="s">
        <v>2019</v>
      </c>
      <c r="E2213" s="116">
        <v>0.56820000000000004</v>
      </c>
      <c r="F2213" s="166" t="s">
        <v>2626</v>
      </c>
      <c r="G2213" s="3" t="s">
        <v>3309</v>
      </c>
      <c r="H2213" t="s">
        <v>2625</v>
      </c>
    </row>
    <row r="2214" spans="1:8" hidden="1">
      <c r="A2214" s="78" t="s">
        <v>2491</v>
      </c>
      <c r="B2214" s="78" t="s">
        <v>2945</v>
      </c>
      <c r="C2214" s="75">
        <v>5636</v>
      </c>
      <c r="D2214" s="75" t="s">
        <v>3105</v>
      </c>
      <c r="E2214" s="116">
        <v>0.59379999999999999</v>
      </c>
      <c r="F2214" s="166" t="s">
        <v>3020</v>
      </c>
      <c r="G2214" s="3" t="s">
        <v>3309</v>
      </c>
      <c r="H2214" t="s">
        <v>2625</v>
      </c>
    </row>
    <row r="2215" spans="1:8" hidden="1">
      <c r="A2215" s="78" t="s">
        <v>2491</v>
      </c>
      <c r="B2215" s="78" t="s">
        <v>2945</v>
      </c>
      <c r="C2215" s="75">
        <v>5460</v>
      </c>
      <c r="D2215" s="75" t="s">
        <v>3106</v>
      </c>
      <c r="E2215" s="116">
        <v>0.84950000000000003</v>
      </c>
      <c r="F2215" s="166" t="s">
        <v>2625</v>
      </c>
      <c r="G2215" s="3" t="s">
        <v>3309</v>
      </c>
      <c r="H2215" t="s">
        <v>2625</v>
      </c>
    </row>
    <row r="2216" spans="1:8" hidden="1">
      <c r="A2216" s="78" t="s">
        <v>2530</v>
      </c>
      <c r="B2216" s="78" t="s">
        <v>2946</v>
      </c>
      <c r="C2216" s="75">
        <v>4518</v>
      </c>
      <c r="D2216" s="75" t="s">
        <v>1764</v>
      </c>
      <c r="E2216" s="116">
        <v>0.93189999999999995</v>
      </c>
      <c r="F2216" s="166" t="s">
        <v>2625</v>
      </c>
      <c r="G2216" s="3" t="s">
        <v>3309</v>
      </c>
      <c r="H2216" t="s">
        <v>2625</v>
      </c>
    </row>
    <row r="2217" spans="1:8" hidden="1">
      <c r="A2217" s="78" t="s">
        <v>2530</v>
      </c>
      <c r="B2217" s="78" t="s">
        <v>2946</v>
      </c>
      <c r="C2217" s="75">
        <v>5544</v>
      </c>
      <c r="D2217" s="75" t="s">
        <v>2215</v>
      </c>
      <c r="E2217" s="116">
        <v>0.77429999999999999</v>
      </c>
      <c r="F2217" s="166" t="s">
        <v>2625</v>
      </c>
      <c r="G2217" s="3" t="s">
        <v>3309</v>
      </c>
      <c r="H2217" t="s">
        <v>2625</v>
      </c>
    </row>
    <row r="2218" spans="1:8" hidden="1">
      <c r="A2218" s="78" t="s">
        <v>2530</v>
      </c>
      <c r="B2218" s="78" t="s">
        <v>2946</v>
      </c>
      <c r="C2218" s="75">
        <v>4022</v>
      </c>
      <c r="D2218" s="75" t="s">
        <v>2217</v>
      </c>
      <c r="E2218" s="116">
        <v>0.94359999999999999</v>
      </c>
      <c r="F2218" s="166" t="s">
        <v>2625</v>
      </c>
      <c r="G2218" s="3" t="s">
        <v>3309</v>
      </c>
      <c r="H2218" t="s">
        <v>2625</v>
      </c>
    </row>
    <row r="2219" spans="1:8" hidden="1">
      <c r="A2219" s="78" t="s">
        <v>2530</v>
      </c>
      <c r="B2219" s="78" t="s">
        <v>2946</v>
      </c>
      <c r="C2219" s="75">
        <v>2757</v>
      </c>
      <c r="D2219" s="75" t="s">
        <v>2214</v>
      </c>
      <c r="E2219" s="116">
        <v>0.89610000000000001</v>
      </c>
      <c r="F2219" s="166" t="s">
        <v>2625</v>
      </c>
      <c r="G2219" s="3" t="s">
        <v>3309</v>
      </c>
      <c r="H2219" t="s">
        <v>2625</v>
      </c>
    </row>
    <row r="2220" spans="1:8" hidden="1">
      <c r="A2220" s="78" t="s">
        <v>2530</v>
      </c>
      <c r="B2220" s="78" t="s">
        <v>2946</v>
      </c>
      <c r="C2220" s="75">
        <v>5543</v>
      </c>
      <c r="D2220" s="75" t="s">
        <v>3107</v>
      </c>
      <c r="E2220" s="116">
        <v>0.86839999999999995</v>
      </c>
      <c r="F2220" s="166" t="s">
        <v>2625</v>
      </c>
      <c r="G2220" s="3" t="s">
        <v>3309</v>
      </c>
      <c r="H2220" t="s">
        <v>2625</v>
      </c>
    </row>
    <row r="2221" spans="1:8" hidden="1">
      <c r="A2221" s="78" t="s">
        <v>2530</v>
      </c>
      <c r="B2221" s="78" t="s">
        <v>2946</v>
      </c>
      <c r="C2221" s="75">
        <v>3141</v>
      </c>
      <c r="D2221" s="75" t="s">
        <v>2216</v>
      </c>
      <c r="E2221" s="116">
        <v>0.87060000000000004</v>
      </c>
      <c r="F2221" s="166" t="s">
        <v>2625</v>
      </c>
      <c r="G2221" s="3" t="s">
        <v>3309</v>
      </c>
      <c r="H2221" t="s">
        <v>2625</v>
      </c>
    </row>
    <row r="2222" spans="1:8" hidden="1">
      <c r="A2222" s="78" t="s">
        <v>2530</v>
      </c>
      <c r="B2222" s="78" t="s">
        <v>2946</v>
      </c>
      <c r="C2222" s="75">
        <v>2131</v>
      </c>
      <c r="D2222" s="75" t="s">
        <v>2213</v>
      </c>
      <c r="E2222" s="116">
        <v>0.91710000000000003</v>
      </c>
      <c r="F2222" s="166" t="s">
        <v>2625</v>
      </c>
      <c r="G2222" s="3" t="s">
        <v>3309</v>
      </c>
      <c r="H2222" t="s">
        <v>2625</v>
      </c>
    </row>
    <row r="2223" spans="1:8" hidden="1">
      <c r="A2223" s="78" t="s">
        <v>2530</v>
      </c>
      <c r="B2223" s="78" t="s">
        <v>2946</v>
      </c>
      <c r="C2223" s="75">
        <v>5724</v>
      </c>
      <c r="D2223" s="75" t="s">
        <v>3211</v>
      </c>
      <c r="E2223" s="116">
        <v>0.89590000000000003</v>
      </c>
      <c r="F2223" s="166" t="s">
        <v>3020</v>
      </c>
      <c r="G2223" s="3" t="s">
        <v>3309</v>
      </c>
      <c r="H2223" t="s">
        <v>2625</v>
      </c>
    </row>
    <row r="2224" spans="1:8" hidden="1">
      <c r="A2224" s="78" t="s">
        <v>2530</v>
      </c>
      <c r="B2224" s="78" t="s">
        <v>2946</v>
      </c>
      <c r="C2224" s="75">
        <v>5725</v>
      </c>
      <c r="D2224" s="75" t="s">
        <v>3212</v>
      </c>
      <c r="E2224" s="116">
        <v>0.77380000000000004</v>
      </c>
      <c r="F2224" s="166" t="s">
        <v>3020</v>
      </c>
      <c r="G2224" s="3" t="s">
        <v>3309</v>
      </c>
      <c r="H2224" t="s">
        <v>2625</v>
      </c>
    </row>
    <row r="2225" spans="1:8" hidden="1">
      <c r="A2225" s="78" t="s">
        <v>2530</v>
      </c>
      <c r="B2225" s="78" t="s">
        <v>2946</v>
      </c>
      <c r="C2225" s="75">
        <v>5723</v>
      </c>
      <c r="D2225" s="75" t="s">
        <v>3213</v>
      </c>
      <c r="E2225" s="116">
        <v>0.8</v>
      </c>
      <c r="F2225" s="166" t="s">
        <v>3020</v>
      </c>
      <c r="G2225" s="3" t="s">
        <v>3309</v>
      </c>
      <c r="H2225" t="s">
        <v>2625</v>
      </c>
    </row>
    <row r="2226" spans="1:8" hidden="1">
      <c r="A2226" s="78" t="s">
        <v>2290</v>
      </c>
      <c r="B2226" s="78" t="s">
        <v>2947</v>
      </c>
      <c r="C2226" s="75">
        <v>2792</v>
      </c>
      <c r="D2226" s="75" t="s">
        <v>419</v>
      </c>
      <c r="E2226" s="116">
        <v>0.86160000000000003</v>
      </c>
      <c r="F2226" s="166" t="s">
        <v>2625</v>
      </c>
      <c r="G2226" s="3" t="s">
        <v>3309</v>
      </c>
      <c r="H2226" t="s">
        <v>2625</v>
      </c>
    </row>
    <row r="2227" spans="1:8" hidden="1">
      <c r="A2227" s="78" t="s">
        <v>2290</v>
      </c>
      <c r="B2227" s="78" t="s">
        <v>2947</v>
      </c>
      <c r="C2227" s="75">
        <v>3273</v>
      </c>
      <c r="D2227" s="75" t="s">
        <v>420</v>
      </c>
      <c r="E2227" s="116">
        <v>0.74639999999999995</v>
      </c>
      <c r="F2227" s="166" t="s">
        <v>2625</v>
      </c>
      <c r="G2227" s="3" t="s">
        <v>3309</v>
      </c>
      <c r="H2227" t="s">
        <v>2625</v>
      </c>
    </row>
    <row r="2228" spans="1:8" hidden="1">
      <c r="A2228" s="78" t="s">
        <v>2290</v>
      </c>
      <c r="B2228" s="78" t="s">
        <v>2947</v>
      </c>
      <c r="C2228" s="75">
        <v>3909</v>
      </c>
      <c r="D2228" s="75" t="s">
        <v>421</v>
      </c>
      <c r="E2228" s="116">
        <v>0.82020000000000004</v>
      </c>
      <c r="F2228" s="166" t="s">
        <v>2625</v>
      </c>
      <c r="G2228" s="3" t="s">
        <v>3309</v>
      </c>
      <c r="H2228" t="s">
        <v>2625</v>
      </c>
    </row>
    <row r="2229" spans="1:8" hidden="1">
      <c r="A2229" s="78" t="s">
        <v>2259</v>
      </c>
      <c r="B2229" s="78" t="s">
        <v>2948</v>
      </c>
      <c r="C2229" s="75">
        <v>4549</v>
      </c>
      <c r="D2229" s="75" t="s">
        <v>217</v>
      </c>
      <c r="E2229" s="116">
        <v>0.23499999999999999</v>
      </c>
      <c r="F2229" s="166" t="s">
        <v>3020</v>
      </c>
      <c r="G2229" s="3" t="s">
        <v>3309</v>
      </c>
      <c r="H2229" t="s">
        <v>2626</v>
      </c>
    </row>
    <row r="2230" spans="1:8" hidden="1">
      <c r="A2230" s="78" t="s">
        <v>2259</v>
      </c>
      <c r="B2230" s="78" t="s">
        <v>2948</v>
      </c>
      <c r="C2230" s="75">
        <v>3270</v>
      </c>
      <c r="D2230" s="75" t="s">
        <v>215</v>
      </c>
      <c r="E2230" s="116">
        <v>0.27960000000000002</v>
      </c>
      <c r="F2230" s="166" t="s">
        <v>3020</v>
      </c>
      <c r="G2230" s="3" t="s">
        <v>3309</v>
      </c>
      <c r="H2230" t="s">
        <v>2626</v>
      </c>
    </row>
    <row r="2231" spans="1:8" hidden="1">
      <c r="A2231" s="78" t="s">
        <v>2259</v>
      </c>
      <c r="B2231" s="78" t="s">
        <v>2948</v>
      </c>
      <c r="C2231" s="75">
        <v>5494</v>
      </c>
      <c r="D2231" s="75" t="s">
        <v>2619</v>
      </c>
      <c r="E2231" s="116">
        <v>0.37640000000000001</v>
      </c>
      <c r="F2231" s="166" t="s">
        <v>3020</v>
      </c>
      <c r="G2231" s="3" t="s">
        <v>3309</v>
      </c>
      <c r="H2231" t="s">
        <v>2626</v>
      </c>
    </row>
    <row r="2232" spans="1:8" hidden="1">
      <c r="A2232" t="s">
        <v>2259</v>
      </c>
      <c r="B2232" t="s">
        <v>2948</v>
      </c>
      <c r="C2232" s="75">
        <v>2911</v>
      </c>
      <c r="D2232" t="s">
        <v>213</v>
      </c>
      <c r="E2232" s="116">
        <v>0.40439999999999998</v>
      </c>
      <c r="F2232" s="166" t="s">
        <v>3020</v>
      </c>
      <c r="G2232" s="3" t="s">
        <v>3309</v>
      </c>
      <c r="H2232" t="s">
        <v>2626</v>
      </c>
    </row>
    <row r="2233" spans="1:8" hidden="1">
      <c r="A2233" s="78" t="s">
        <v>2259</v>
      </c>
      <c r="B2233" s="78" t="s">
        <v>2948</v>
      </c>
      <c r="C2233" s="75">
        <v>2509</v>
      </c>
      <c r="D2233" s="75" t="s">
        <v>212</v>
      </c>
      <c r="E2233" s="116">
        <v>0.42659999999999998</v>
      </c>
      <c r="F2233" s="166" t="s">
        <v>3020</v>
      </c>
      <c r="G2233" s="3" t="s">
        <v>2625</v>
      </c>
      <c r="H2233" t="s">
        <v>2625</v>
      </c>
    </row>
    <row r="2234" spans="1:8" hidden="1">
      <c r="A2234" s="78" t="s">
        <v>2259</v>
      </c>
      <c r="B2234" s="78" t="s">
        <v>2948</v>
      </c>
      <c r="C2234" s="75">
        <v>4207</v>
      </c>
      <c r="D2234" s="75" t="s">
        <v>216</v>
      </c>
      <c r="E2234" s="116">
        <v>0.43609999999999999</v>
      </c>
      <c r="F2234" s="166" t="s">
        <v>3020</v>
      </c>
      <c r="G2234" s="3" t="s">
        <v>3309</v>
      </c>
      <c r="H2234" t="s">
        <v>2626</v>
      </c>
    </row>
    <row r="2235" spans="1:8" hidden="1">
      <c r="A2235" s="78" t="s">
        <v>2259</v>
      </c>
      <c r="B2235" s="78" t="s">
        <v>2948</v>
      </c>
      <c r="C2235" s="75">
        <v>3147</v>
      </c>
      <c r="D2235" s="75" t="s">
        <v>214</v>
      </c>
      <c r="E2235" s="116">
        <v>0.3478</v>
      </c>
      <c r="F2235" s="166" t="s">
        <v>3020</v>
      </c>
      <c r="G2235" s="3" t="s">
        <v>3309</v>
      </c>
      <c r="H2235" t="s">
        <v>2626</v>
      </c>
    </row>
    <row r="2236" spans="1:8" hidden="1">
      <c r="A2236" s="78" t="s">
        <v>2259</v>
      </c>
      <c r="B2236" s="78" t="s">
        <v>2948</v>
      </c>
      <c r="C2236" s="75">
        <v>5615</v>
      </c>
      <c r="D2236" s="75" t="s">
        <v>3108</v>
      </c>
      <c r="E2236" s="116">
        <v>0.39439999999999997</v>
      </c>
      <c r="F2236" s="166" t="s">
        <v>3020</v>
      </c>
      <c r="G2236" s="3" t="s">
        <v>3309</v>
      </c>
      <c r="H2236" t="s">
        <v>2626</v>
      </c>
    </row>
    <row r="2237" spans="1:8" hidden="1">
      <c r="A2237" s="78" t="s">
        <v>2259</v>
      </c>
      <c r="B2237" s="78" t="s">
        <v>2948</v>
      </c>
      <c r="C2237" s="75">
        <v>1899</v>
      </c>
      <c r="D2237" s="75" t="s">
        <v>3229</v>
      </c>
      <c r="E2237" s="116">
        <v>0.1</v>
      </c>
      <c r="F2237" s="166" t="s">
        <v>3020</v>
      </c>
      <c r="G2237" s="3" t="s">
        <v>3309</v>
      </c>
      <c r="H2237" t="s">
        <v>2626</v>
      </c>
    </row>
    <row r="2238" spans="1:8" hidden="1">
      <c r="A2238" s="78" t="s">
        <v>2229</v>
      </c>
      <c r="B2238" s="78" t="s">
        <v>2949</v>
      </c>
      <c r="C2238" s="75">
        <v>3075</v>
      </c>
      <c r="D2238" s="75" t="s">
        <v>1</v>
      </c>
      <c r="E2238" s="116">
        <v>0.71950000000000003</v>
      </c>
      <c r="F2238" s="166" t="s">
        <v>2625</v>
      </c>
      <c r="G2238" s="3" t="s">
        <v>3309</v>
      </c>
      <c r="H2238" t="s">
        <v>2625</v>
      </c>
    </row>
    <row r="2239" spans="1:8" hidden="1">
      <c r="A2239" s="78" t="s">
        <v>2277</v>
      </c>
      <c r="B2239" s="78" t="s">
        <v>2950</v>
      </c>
      <c r="C2239" s="75">
        <v>2161</v>
      </c>
      <c r="D2239" s="75" t="s">
        <v>353</v>
      </c>
      <c r="E2239" s="116">
        <v>0.44890000000000002</v>
      </c>
      <c r="F2239" s="166" t="s">
        <v>3020</v>
      </c>
      <c r="G2239" s="3" t="s">
        <v>2625</v>
      </c>
      <c r="H2239" t="s">
        <v>2625</v>
      </c>
    </row>
    <row r="2240" spans="1:8" hidden="1">
      <c r="A2240" s="78" t="s">
        <v>2277</v>
      </c>
      <c r="B2240" s="78" t="s">
        <v>2950</v>
      </c>
      <c r="C2240" s="75">
        <v>2162</v>
      </c>
      <c r="D2240" s="75" t="s">
        <v>354</v>
      </c>
      <c r="E2240" s="116">
        <v>0.51500000000000001</v>
      </c>
      <c r="F2240" s="166" t="s">
        <v>2625</v>
      </c>
      <c r="G2240" s="3" t="s">
        <v>3309</v>
      </c>
      <c r="H2240" t="s">
        <v>2625</v>
      </c>
    </row>
    <row r="2241" spans="1:8" hidden="1">
      <c r="A2241" s="78" t="s">
        <v>2471</v>
      </c>
      <c r="B2241" s="78" t="s">
        <v>2951</v>
      </c>
      <c r="C2241" s="75">
        <v>2549</v>
      </c>
      <c r="D2241" s="75" t="s">
        <v>1903</v>
      </c>
      <c r="E2241" s="116">
        <v>0.92030000000000001</v>
      </c>
      <c r="F2241" s="166" t="s">
        <v>2625</v>
      </c>
      <c r="G2241" s="3" t="s">
        <v>3309</v>
      </c>
      <c r="H2241" t="s">
        <v>2625</v>
      </c>
    </row>
    <row r="2242" spans="1:8" hidden="1">
      <c r="A2242" s="78" t="s">
        <v>2471</v>
      </c>
      <c r="B2242" s="78" t="s">
        <v>2951</v>
      </c>
      <c r="C2242" s="75">
        <v>2550</v>
      </c>
      <c r="D2242" s="75" t="s">
        <v>1904</v>
      </c>
      <c r="E2242" s="116">
        <v>0.82850000000000001</v>
      </c>
      <c r="F2242" s="166" t="s">
        <v>2625</v>
      </c>
      <c r="G2242" s="3" t="s">
        <v>3309</v>
      </c>
      <c r="H2242" t="s">
        <v>2625</v>
      </c>
    </row>
    <row r="2243" spans="1:8" hidden="1">
      <c r="A2243" s="78" t="s">
        <v>2471</v>
      </c>
      <c r="B2243" s="78" t="s">
        <v>2951</v>
      </c>
      <c r="C2243" s="75">
        <v>4232</v>
      </c>
      <c r="D2243" s="75" t="s">
        <v>1905</v>
      </c>
      <c r="E2243" s="116">
        <v>0.90910000000000002</v>
      </c>
      <c r="F2243" s="166" t="s">
        <v>2625</v>
      </c>
      <c r="G2243" s="3" t="s">
        <v>3309</v>
      </c>
      <c r="H2243" t="s">
        <v>2625</v>
      </c>
    </row>
    <row r="2244" spans="1:8" hidden="1">
      <c r="A2244" s="78" t="s">
        <v>2471</v>
      </c>
      <c r="B2244" s="78" t="s">
        <v>2951</v>
      </c>
      <c r="C2244" s="75">
        <v>5461</v>
      </c>
      <c r="D2244" s="75" t="s">
        <v>3402</v>
      </c>
      <c r="E2244" s="116">
        <v>0.54200000000000004</v>
      </c>
      <c r="F2244" s="166" t="s">
        <v>3020</v>
      </c>
      <c r="G2244" s="3" t="s">
        <v>3309</v>
      </c>
      <c r="H2244" t="s">
        <v>2625</v>
      </c>
    </row>
    <row r="2245" spans="1:8" hidden="1">
      <c r="A2245" t="s">
        <v>2248</v>
      </c>
      <c r="B2245" t="s">
        <v>2952</v>
      </c>
      <c r="C2245" s="75">
        <v>3209</v>
      </c>
      <c r="D2245" t="s">
        <v>127</v>
      </c>
      <c r="E2245" s="116">
        <v>0.69389999999999996</v>
      </c>
      <c r="F2245" s="166" t="s">
        <v>2625</v>
      </c>
      <c r="G2245" s="3" t="s">
        <v>3309</v>
      </c>
      <c r="H2245" t="s">
        <v>2625</v>
      </c>
    </row>
    <row r="2246" spans="1:8" hidden="1">
      <c r="A2246" s="78" t="s">
        <v>2248</v>
      </c>
      <c r="B2246" s="78" t="s">
        <v>2952</v>
      </c>
      <c r="C2246" s="75">
        <v>3269</v>
      </c>
      <c r="D2246" s="75" t="s">
        <v>3109</v>
      </c>
      <c r="E2246" s="116">
        <v>0.2157</v>
      </c>
      <c r="F2246" s="166" t="s">
        <v>3020</v>
      </c>
      <c r="G2246" s="3" t="s">
        <v>3309</v>
      </c>
      <c r="H2246" t="s">
        <v>2626</v>
      </c>
    </row>
    <row r="2247" spans="1:8" hidden="1">
      <c r="A2247" s="78" t="s">
        <v>2248</v>
      </c>
      <c r="B2247" s="78" t="s">
        <v>2952</v>
      </c>
      <c r="C2247" s="75">
        <v>2301</v>
      </c>
      <c r="D2247" s="75" t="s">
        <v>124</v>
      </c>
      <c r="E2247" s="116">
        <v>0.63190000000000002</v>
      </c>
      <c r="F2247" s="166" t="s">
        <v>2625</v>
      </c>
      <c r="G2247" s="3" t="s">
        <v>3309</v>
      </c>
      <c r="H2247" t="s">
        <v>2625</v>
      </c>
    </row>
    <row r="2248" spans="1:8" hidden="1">
      <c r="A2248" s="78" t="s">
        <v>2248</v>
      </c>
      <c r="B2248" s="78" t="s">
        <v>2952</v>
      </c>
      <c r="C2248" s="75">
        <v>4432</v>
      </c>
      <c r="D2248" s="75" t="s">
        <v>132</v>
      </c>
      <c r="E2248" s="116">
        <v>0.51939999999999997</v>
      </c>
      <c r="F2248" s="166" t="s">
        <v>2626</v>
      </c>
      <c r="G2248" s="3" t="s">
        <v>3309</v>
      </c>
      <c r="H2248" t="s">
        <v>2625</v>
      </c>
    </row>
    <row r="2249" spans="1:8" hidden="1">
      <c r="A2249" s="78" t="s">
        <v>2248</v>
      </c>
      <c r="B2249" s="78" t="s">
        <v>2952</v>
      </c>
      <c r="C2249" s="75">
        <v>4423</v>
      </c>
      <c r="D2249" s="75" t="s">
        <v>131</v>
      </c>
      <c r="E2249" s="116">
        <v>0.51180000000000003</v>
      </c>
      <c r="F2249" s="166" t="s">
        <v>2625</v>
      </c>
      <c r="G2249" s="3" t="s">
        <v>3309</v>
      </c>
      <c r="H2249" t="s">
        <v>2625</v>
      </c>
    </row>
    <row r="2250" spans="1:8" hidden="1">
      <c r="A2250" s="78" t="s">
        <v>2248</v>
      </c>
      <c r="B2250" s="78" t="s">
        <v>2952</v>
      </c>
      <c r="C2250" s="75">
        <v>2279</v>
      </c>
      <c r="D2250" s="75" t="s">
        <v>123</v>
      </c>
      <c r="E2250" s="116">
        <v>0.62590000000000001</v>
      </c>
      <c r="F2250" s="166" t="s">
        <v>2625</v>
      </c>
      <c r="G2250" s="3" t="s">
        <v>3309</v>
      </c>
      <c r="H2250" t="s">
        <v>2625</v>
      </c>
    </row>
    <row r="2251" spans="1:8" hidden="1">
      <c r="A2251" s="78" t="s">
        <v>2248</v>
      </c>
      <c r="B2251" s="78" t="s">
        <v>2952</v>
      </c>
      <c r="C2251" s="75">
        <v>2347</v>
      </c>
      <c r="D2251" s="75" t="s">
        <v>125</v>
      </c>
      <c r="E2251" s="116">
        <v>0.69</v>
      </c>
      <c r="F2251" s="166" t="s">
        <v>2625</v>
      </c>
      <c r="G2251" s="3" t="s">
        <v>3309</v>
      </c>
      <c r="H2251" t="s">
        <v>2625</v>
      </c>
    </row>
    <row r="2252" spans="1:8" hidden="1">
      <c r="A2252" s="78" t="s">
        <v>2248</v>
      </c>
      <c r="B2252" s="78" t="s">
        <v>2952</v>
      </c>
      <c r="C2252" s="75">
        <v>5316</v>
      </c>
      <c r="D2252" s="75" t="s">
        <v>133</v>
      </c>
      <c r="E2252" s="116">
        <v>0.71899999999999997</v>
      </c>
      <c r="F2252" s="166" t="s">
        <v>3020</v>
      </c>
      <c r="G2252" s="3" t="s">
        <v>3309</v>
      </c>
      <c r="H2252" t="s">
        <v>2625</v>
      </c>
    </row>
    <row r="2253" spans="1:8" hidden="1">
      <c r="A2253" s="78" t="s">
        <v>2248</v>
      </c>
      <c r="B2253" s="78" t="s">
        <v>2952</v>
      </c>
      <c r="C2253" s="75">
        <v>3370</v>
      </c>
      <c r="D2253" s="75" t="s">
        <v>129</v>
      </c>
      <c r="E2253" s="116">
        <v>0.72770000000000001</v>
      </c>
      <c r="F2253" s="166" t="s">
        <v>2625</v>
      </c>
      <c r="G2253" s="3" t="s">
        <v>3309</v>
      </c>
      <c r="H2253" t="s">
        <v>2625</v>
      </c>
    </row>
    <row r="2254" spans="1:8" hidden="1">
      <c r="A2254" s="78" t="s">
        <v>2248</v>
      </c>
      <c r="B2254" s="78" t="s">
        <v>2952</v>
      </c>
      <c r="C2254" s="75">
        <v>3210</v>
      </c>
      <c r="D2254" s="75" t="s">
        <v>128</v>
      </c>
      <c r="E2254" s="116">
        <v>0.66259999999999997</v>
      </c>
      <c r="F2254" s="166" t="s">
        <v>2625</v>
      </c>
      <c r="G2254" s="3" t="s">
        <v>3309</v>
      </c>
      <c r="H2254" t="s">
        <v>2625</v>
      </c>
    </row>
    <row r="2255" spans="1:8" hidden="1">
      <c r="A2255" s="78" t="s">
        <v>2248</v>
      </c>
      <c r="B2255" s="78" t="s">
        <v>2952</v>
      </c>
      <c r="C2255" s="75">
        <v>1612</v>
      </c>
      <c r="D2255" s="75" t="s">
        <v>120</v>
      </c>
      <c r="E2255" s="116">
        <v>0.91669999999999996</v>
      </c>
      <c r="F2255" s="166" t="s">
        <v>3020</v>
      </c>
      <c r="G2255" s="3" t="s">
        <v>3309</v>
      </c>
      <c r="H2255" t="s">
        <v>2625</v>
      </c>
    </row>
    <row r="2256" spans="1:8" hidden="1">
      <c r="A2256" s="78" t="s">
        <v>2248</v>
      </c>
      <c r="B2256" s="78" t="s">
        <v>2952</v>
      </c>
      <c r="C2256" s="75">
        <v>3208</v>
      </c>
      <c r="D2256" s="75" t="s">
        <v>126</v>
      </c>
      <c r="E2256" s="116">
        <v>0.2117</v>
      </c>
      <c r="F2256" s="166" t="s">
        <v>2626</v>
      </c>
      <c r="G2256" s="3" t="s">
        <v>3309</v>
      </c>
      <c r="H2256" t="s">
        <v>2626</v>
      </c>
    </row>
    <row r="2257" spans="1:8" hidden="1">
      <c r="A2257" s="78" t="s">
        <v>2248</v>
      </c>
      <c r="B2257" s="78" t="s">
        <v>2952</v>
      </c>
      <c r="C2257" s="75">
        <v>5569</v>
      </c>
      <c r="D2257" s="75" t="s">
        <v>2993</v>
      </c>
      <c r="E2257" s="116">
        <v>0.16020000000000001</v>
      </c>
      <c r="F2257" s="166" t="s">
        <v>3020</v>
      </c>
      <c r="G2257" s="3" t="s">
        <v>3309</v>
      </c>
      <c r="H2257" t="s">
        <v>2626</v>
      </c>
    </row>
    <row r="2258" spans="1:8" hidden="1">
      <c r="A2258" s="78" t="s">
        <v>2248</v>
      </c>
      <c r="B2258" s="78" t="s">
        <v>2952</v>
      </c>
      <c r="C2258" s="75">
        <v>5637</v>
      </c>
      <c r="D2258" s="75" t="s">
        <v>3403</v>
      </c>
      <c r="E2258" s="116">
        <v>0.65259999999999996</v>
      </c>
      <c r="F2258" s="166" t="s">
        <v>3020</v>
      </c>
      <c r="G2258" s="3" t="s">
        <v>3309</v>
      </c>
      <c r="H2258" t="s">
        <v>2625</v>
      </c>
    </row>
    <row r="2259" spans="1:8" hidden="1">
      <c r="A2259" s="78" t="s">
        <v>2248</v>
      </c>
      <c r="B2259" s="78" t="s">
        <v>2952</v>
      </c>
      <c r="C2259" s="75">
        <v>2907</v>
      </c>
      <c r="D2259" s="75" t="s">
        <v>40</v>
      </c>
      <c r="E2259" s="116">
        <v>0.42249999999999999</v>
      </c>
      <c r="F2259" s="166" t="s">
        <v>2626</v>
      </c>
      <c r="G2259" s="3" t="s">
        <v>3309</v>
      </c>
      <c r="H2259" t="s">
        <v>2626</v>
      </c>
    </row>
    <row r="2260" spans="1:8" hidden="1">
      <c r="A2260" s="78" t="s">
        <v>2248</v>
      </c>
      <c r="B2260" s="78" t="s">
        <v>2952</v>
      </c>
      <c r="C2260" s="75">
        <v>2134</v>
      </c>
      <c r="D2260" s="75" t="s">
        <v>122</v>
      </c>
      <c r="E2260" s="116">
        <v>0.54190000000000005</v>
      </c>
      <c r="F2260" s="166" t="s">
        <v>2625</v>
      </c>
      <c r="G2260" s="3" t="s">
        <v>3309</v>
      </c>
      <c r="H2260" t="s">
        <v>2625</v>
      </c>
    </row>
    <row r="2261" spans="1:8" hidden="1">
      <c r="A2261" s="78" t="s">
        <v>2248</v>
      </c>
      <c r="B2261" s="78" t="s">
        <v>2952</v>
      </c>
      <c r="C2261" s="75">
        <v>4105</v>
      </c>
      <c r="D2261" s="75" t="s">
        <v>130</v>
      </c>
      <c r="E2261" s="116">
        <v>0.27050000000000002</v>
      </c>
      <c r="F2261" s="166" t="s">
        <v>3020</v>
      </c>
      <c r="G2261" s="3" t="s">
        <v>3309</v>
      </c>
      <c r="H2261" t="s">
        <v>2626</v>
      </c>
    </row>
    <row r="2262" spans="1:8" hidden="1">
      <c r="A2262" s="78" t="s">
        <v>2248</v>
      </c>
      <c r="B2262" s="78" t="s">
        <v>2952</v>
      </c>
      <c r="C2262" s="75">
        <v>1613</v>
      </c>
      <c r="D2262" s="75" t="s">
        <v>121</v>
      </c>
      <c r="E2262" s="116">
        <v>0.64139999999999997</v>
      </c>
      <c r="F2262" s="166" t="s">
        <v>2625</v>
      </c>
      <c r="G2262" s="3" t="s">
        <v>3309</v>
      </c>
      <c r="H2262" t="s">
        <v>2625</v>
      </c>
    </row>
    <row r="2263" spans="1:8" hidden="1">
      <c r="A2263" s="78" t="s">
        <v>2464</v>
      </c>
      <c r="B2263" s="75" t="s">
        <v>2953</v>
      </c>
      <c r="C2263" s="75">
        <v>3538</v>
      </c>
      <c r="D2263" t="s">
        <v>1714</v>
      </c>
      <c r="E2263" s="116">
        <v>0.52700000000000002</v>
      </c>
      <c r="F2263" s="166" t="s">
        <v>2625</v>
      </c>
      <c r="G2263" s="3" t="s">
        <v>3309</v>
      </c>
      <c r="H2263" t="s">
        <v>2625</v>
      </c>
    </row>
    <row r="2264" spans="1:8" hidden="1">
      <c r="A2264" s="78" t="s">
        <v>2464</v>
      </c>
      <c r="B2264" s="78" t="s">
        <v>2953</v>
      </c>
      <c r="C2264" s="75">
        <v>1628</v>
      </c>
      <c r="D2264" s="75" t="s">
        <v>1874</v>
      </c>
      <c r="E2264" s="116">
        <v>0.79579999999999995</v>
      </c>
      <c r="F2264" s="166" t="s">
        <v>2625</v>
      </c>
      <c r="G2264" s="3" t="s">
        <v>3309</v>
      </c>
      <c r="H2264" t="s">
        <v>2625</v>
      </c>
    </row>
    <row r="2265" spans="1:8" hidden="1">
      <c r="A2265" s="78" t="s">
        <v>2464</v>
      </c>
      <c r="B2265" s="78" t="s">
        <v>2953</v>
      </c>
      <c r="C2265" s="75">
        <v>2711</v>
      </c>
      <c r="D2265" s="75" t="s">
        <v>1877</v>
      </c>
      <c r="E2265" s="116">
        <v>0.37730000000000002</v>
      </c>
      <c r="F2265" s="166" t="s">
        <v>2626</v>
      </c>
      <c r="G2265" s="3" t="s">
        <v>3309</v>
      </c>
      <c r="H2265" t="s">
        <v>2626</v>
      </c>
    </row>
    <row r="2266" spans="1:8" hidden="1">
      <c r="A2266" s="78" t="s">
        <v>2464</v>
      </c>
      <c r="B2266" s="78" t="s">
        <v>2953</v>
      </c>
      <c r="C2266" s="75">
        <v>3196</v>
      </c>
      <c r="D2266" s="75" t="s">
        <v>1882</v>
      </c>
      <c r="E2266" s="116">
        <v>0.69069999999999998</v>
      </c>
      <c r="F2266" s="166" t="s">
        <v>2625</v>
      </c>
      <c r="G2266" s="3" t="s">
        <v>3309</v>
      </c>
      <c r="H2266" t="s">
        <v>2625</v>
      </c>
    </row>
    <row r="2267" spans="1:8" hidden="1">
      <c r="A2267" s="78" t="s">
        <v>2464</v>
      </c>
      <c r="B2267" s="78" t="s">
        <v>2953</v>
      </c>
      <c r="C2267" s="75">
        <v>5356</v>
      </c>
      <c r="D2267" s="75" t="s">
        <v>3404</v>
      </c>
      <c r="E2267" s="116">
        <v>0.68059999999999998</v>
      </c>
      <c r="F2267" s="166" t="s">
        <v>3020</v>
      </c>
      <c r="G2267" s="3" t="s">
        <v>3309</v>
      </c>
      <c r="H2267" t="s">
        <v>2625</v>
      </c>
    </row>
    <row r="2268" spans="1:8" hidden="1">
      <c r="A2268" t="s">
        <v>2464</v>
      </c>
      <c r="B2268" t="s">
        <v>2953</v>
      </c>
      <c r="C2268" s="75">
        <v>3129</v>
      </c>
      <c r="D2268" t="s">
        <v>1879</v>
      </c>
      <c r="E2268" s="116">
        <v>0.67300000000000004</v>
      </c>
      <c r="F2268" s="166" t="s">
        <v>2625</v>
      </c>
      <c r="G2268" s="3" t="s">
        <v>3309</v>
      </c>
      <c r="H2268" t="s">
        <v>2625</v>
      </c>
    </row>
    <row r="2269" spans="1:8" hidden="1">
      <c r="A2269" s="78" t="s">
        <v>2464</v>
      </c>
      <c r="B2269" s="78" t="s">
        <v>2953</v>
      </c>
      <c r="C2269" s="75">
        <v>3194</v>
      </c>
      <c r="D2269" s="75" t="s">
        <v>1880</v>
      </c>
      <c r="E2269" s="116">
        <v>0.39839999999999998</v>
      </c>
      <c r="F2269" s="166" t="s">
        <v>2626</v>
      </c>
      <c r="G2269" s="3" t="s">
        <v>3309</v>
      </c>
      <c r="H2269" t="s">
        <v>2626</v>
      </c>
    </row>
    <row r="2270" spans="1:8" hidden="1">
      <c r="A2270" s="78" t="s">
        <v>2464</v>
      </c>
      <c r="B2270" s="78" t="s">
        <v>2953</v>
      </c>
      <c r="C2270" s="75">
        <v>2956</v>
      </c>
      <c r="D2270" s="75" t="s">
        <v>1878</v>
      </c>
      <c r="E2270" s="116">
        <v>0.6139</v>
      </c>
      <c r="F2270" s="166" t="s">
        <v>2625</v>
      </c>
      <c r="G2270" s="3" t="s">
        <v>3309</v>
      </c>
      <c r="H2270" t="s">
        <v>2625</v>
      </c>
    </row>
    <row r="2271" spans="1:8" hidden="1">
      <c r="A2271" s="78" t="s">
        <v>2464</v>
      </c>
      <c r="B2271" s="78" t="s">
        <v>2953</v>
      </c>
      <c r="C2271" s="75">
        <v>5645</v>
      </c>
      <c r="D2271" s="75" t="s">
        <v>1876</v>
      </c>
      <c r="E2271" s="116">
        <v>0.55200000000000005</v>
      </c>
      <c r="F2271" s="166" t="s">
        <v>2625</v>
      </c>
      <c r="G2271" s="3" t="s">
        <v>3309</v>
      </c>
      <c r="H2271" t="s">
        <v>2625</v>
      </c>
    </row>
    <row r="2272" spans="1:8" hidden="1">
      <c r="A2272" s="78" t="s">
        <v>2464</v>
      </c>
      <c r="B2272" s="78" t="s">
        <v>2953</v>
      </c>
      <c r="C2272" s="75">
        <v>1755</v>
      </c>
      <c r="D2272" s="75" t="s">
        <v>1875</v>
      </c>
      <c r="E2272" s="116">
        <v>0.43530000000000002</v>
      </c>
      <c r="F2272" s="166" t="s">
        <v>2626</v>
      </c>
      <c r="G2272" s="3" t="s">
        <v>3309</v>
      </c>
      <c r="H2272" t="s">
        <v>2626</v>
      </c>
    </row>
    <row r="2273" spans="1:8" hidden="1">
      <c r="A2273" s="78" t="s">
        <v>2464</v>
      </c>
      <c r="B2273" s="78" t="s">
        <v>2953</v>
      </c>
      <c r="C2273" s="75">
        <v>3195</v>
      </c>
      <c r="D2273" s="75" t="s">
        <v>1881</v>
      </c>
      <c r="E2273" s="116">
        <v>0.45100000000000001</v>
      </c>
      <c r="F2273" s="166" t="s">
        <v>2626</v>
      </c>
      <c r="G2273" s="3" t="s">
        <v>3309</v>
      </c>
      <c r="H2273" t="s">
        <v>2626</v>
      </c>
    </row>
    <row r="2274" spans="1:8" hidden="1">
      <c r="A2274" s="78" t="s">
        <v>2464</v>
      </c>
      <c r="B2274" s="78" t="s">
        <v>2953</v>
      </c>
      <c r="C2274" s="75">
        <v>5698</v>
      </c>
      <c r="D2274" s="75" t="s">
        <v>3214</v>
      </c>
      <c r="E2274" s="116">
        <v>0.67459999999999998</v>
      </c>
      <c r="F2274" s="166" t="s">
        <v>3020</v>
      </c>
      <c r="G2274" s="3" t="s">
        <v>3309</v>
      </c>
      <c r="H2274" t="s">
        <v>2625</v>
      </c>
    </row>
    <row r="2275" spans="1:8" hidden="1">
      <c r="A2275" s="78" t="s">
        <v>2531</v>
      </c>
      <c r="B2275" s="78" t="s">
        <v>2954</v>
      </c>
      <c r="C2275" s="75">
        <v>2822</v>
      </c>
      <c r="D2275" s="75" t="s">
        <v>2221</v>
      </c>
      <c r="E2275" s="116">
        <v>0.5978</v>
      </c>
      <c r="F2275" s="166" t="s">
        <v>2625</v>
      </c>
      <c r="G2275" s="3" t="s">
        <v>3309</v>
      </c>
      <c r="H2275" t="s">
        <v>2625</v>
      </c>
    </row>
    <row r="2276" spans="1:8" hidden="1">
      <c r="A2276" s="78" t="s">
        <v>2531</v>
      </c>
      <c r="B2276" s="78" t="s">
        <v>2954</v>
      </c>
      <c r="C2276" s="75">
        <v>3699</v>
      </c>
      <c r="D2276" s="75" t="s">
        <v>2223</v>
      </c>
      <c r="E2276" s="116">
        <v>0.38890000000000002</v>
      </c>
      <c r="F2276" s="166" t="s">
        <v>3020</v>
      </c>
      <c r="G2276" s="3" t="s">
        <v>3309</v>
      </c>
      <c r="H2276" t="s">
        <v>2626</v>
      </c>
    </row>
    <row r="2277" spans="1:8" hidden="1">
      <c r="A2277" s="78" t="s">
        <v>2531</v>
      </c>
      <c r="B2277" s="78" t="s">
        <v>2954</v>
      </c>
      <c r="C2277" s="75">
        <v>4448</v>
      </c>
      <c r="D2277" s="75" t="s">
        <v>1043</v>
      </c>
      <c r="E2277" s="116">
        <v>0.33339999999999997</v>
      </c>
      <c r="F2277" s="166" t="s">
        <v>3020</v>
      </c>
      <c r="G2277" s="3" t="s">
        <v>3309</v>
      </c>
      <c r="H2277" t="s">
        <v>2626</v>
      </c>
    </row>
    <row r="2278" spans="1:8" hidden="1">
      <c r="A2278" s="78" t="s">
        <v>2531</v>
      </c>
      <c r="B2278" s="78" t="s">
        <v>2954</v>
      </c>
      <c r="C2278" s="75">
        <v>2758</v>
      </c>
      <c r="D2278" s="75" t="s">
        <v>2220</v>
      </c>
      <c r="E2278" s="116">
        <v>0.51490000000000002</v>
      </c>
      <c r="F2278" s="166" t="s">
        <v>2625</v>
      </c>
      <c r="G2278" s="3" t="s">
        <v>3309</v>
      </c>
      <c r="H2278" t="s">
        <v>2625</v>
      </c>
    </row>
    <row r="2279" spans="1:8" hidden="1">
      <c r="A2279" s="78" t="s">
        <v>2531</v>
      </c>
      <c r="B2279" s="78" t="s">
        <v>2954</v>
      </c>
      <c r="C2279" s="75">
        <v>3207</v>
      </c>
      <c r="D2279" s="75" t="s">
        <v>2222</v>
      </c>
      <c r="E2279" s="116">
        <v>0.58679999999999999</v>
      </c>
      <c r="F2279" s="166" t="s">
        <v>2625</v>
      </c>
      <c r="G2279" s="3" t="s">
        <v>3309</v>
      </c>
      <c r="H2279" t="s">
        <v>2625</v>
      </c>
    </row>
    <row r="2280" spans="1:8" hidden="1">
      <c r="A2280" s="78" t="s">
        <v>2531</v>
      </c>
      <c r="B2280" s="78" t="s">
        <v>2954</v>
      </c>
      <c r="C2280" s="75">
        <v>3074</v>
      </c>
      <c r="D2280" s="75" t="s">
        <v>1881</v>
      </c>
      <c r="E2280" s="116">
        <v>0.44019999999999998</v>
      </c>
      <c r="F2280" s="166" t="s">
        <v>3020</v>
      </c>
      <c r="G2280" s="3" t="s">
        <v>3309</v>
      </c>
      <c r="H2280" t="s">
        <v>2626</v>
      </c>
    </row>
    <row r="2281" spans="1:8" hidden="1">
      <c r="A2281" s="78" t="s">
        <v>2531</v>
      </c>
      <c r="B2281" s="78" t="s">
        <v>2954</v>
      </c>
      <c r="C2281" s="75">
        <v>5699</v>
      </c>
      <c r="D2281" s="75" t="s">
        <v>3215</v>
      </c>
      <c r="E2281" s="116">
        <v>0.52839999999999998</v>
      </c>
      <c r="F2281" s="166" t="s">
        <v>2626</v>
      </c>
      <c r="G2281" s="3" t="s">
        <v>3309</v>
      </c>
      <c r="H2281" t="s">
        <v>2625</v>
      </c>
    </row>
    <row r="2282" spans="1:8" hidden="1">
      <c r="A2282" s="78" t="s">
        <v>2531</v>
      </c>
      <c r="B2282" s="78" t="s">
        <v>2954</v>
      </c>
      <c r="C2282" s="75">
        <v>4040</v>
      </c>
      <c r="D2282" s="75" t="s">
        <v>3405</v>
      </c>
      <c r="E2282" s="116">
        <v>0.50770000000000004</v>
      </c>
      <c r="F2282" s="166" t="s">
        <v>2626</v>
      </c>
      <c r="G2282" s="3" t="s">
        <v>3309</v>
      </c>
      <c r="H2282" t="s">
        <v>2625</v>
      </c>
    </row>
    <row r="2283" spans="1:8" hidden="1">
      <c r="A2283" s="78" t="s">
        <v>2531</v>
      </c>
      <c r="B2283" s="78" t="s">
        <v>2954</v>
      </c>
      <c r="C2283" s="75">
        <v>5540</v>
      </c>
      <c r="D2283" s="75" t="s">
        <v>3015</v>
      </c>
      <c r="E2283" s="116">
        <v>0.60660000000000003</v>
      </c>
      <c r="F2283" s="166" t="s">
        <v>3020</v>
      </c>
      <c r="G2283" s="3" t="s">
        <v>3309</v>
      </c>
      <c r="H2283" t="s">
        <v>2625</v>
      </c>
    </row>
    <row r="2284" spans="1:8" hidden="1">
      <c r="A2284" s="78">
        <v>39208</v>
      </c>
      <c r="B2284" s="78" t="s">
        <v>2954</v>
      </c>
      <c r="C2284" s="75">
        <v>5008</v>
      </c>
      <c r="D2284" s="75" t="s">
        <v>3287</v>
      </c>
      <c r="E2284" s="116">
        <v>0</v>
      </c>
      <c r="F2284" s="166" t="s">
        <v>3020</v>
      </c>
      <c r="G2284" s="3" t="s">
        <v>3309</v>
      </c>
      <c r="H2284" t="s">
        <v>2626</v>
      </c>
    </row>
    <row r="2285" spans="1:8" hidden="1">
      <c r="A2285" s="78" t="s">
        <v>2531</v>
      </c>
      <c r="B2285" s="78" t="s">
        <v>2954</v>
      </c>
      <c r="C2285" s="75">
        <v>5505</v>
      </c>
      <c r="D2285" s="75" t="s">
        <v>2622</v>
      </c>
      <c r="E2285" s="116">
        <v>0.45610000000000001</v>
      </c>
      <c r="F2285" s="166" t="s">
        <v>3020</v>
      </c>
      <c r="G2285" s="3" t="s">
        <v>3309</v>
      </c>
      <c r="H2285" t="s">
        <v>2626</v>
      </c>
    </row>
    <row r="2286" spans="1:8" hidden="1">
      <c r="A2286" s="78" t="s">
        <v>2531</v>
      </c>
      <c r="B2286" s="78" t="s">
        <v>2954</v>
      </c>
      <c r="C2286" s="75">
        <v>5506</v>
      </c>
      <c r="D2286" s="75" t="s">
        <v>2623</v>
      </c>
      <c r="E2286" s="116">
        <v>0.31790000000000002</v>
      </c>
      <c r="F2286" s="166" t="s">
        <v>3020</v>
      </c>
      <c r="G2286" s="3" t="s">
        <v>3309</v>
      </c>
      <c r="H2286" t="s">
        <v>2626</v>
      </c>
    </row>
    <row r="2287" spans="1:8" hidden="1">
      <c r="A2287" s="78" t="s">
        <v>2531</v>
      </c>
      <c r="B2287" s="78" t="s">
        <v>2954</v>
      </c>
      <c r="C2287" s="75">
        <v>5504</v>
      </c>
      <c r="D2287" s="75" t="s">
        <v>2624</v>
      </c>
      <c r="E2287" s="116">
        <v>0.51900000000000002</v>
      </c>
      <c r="F2287" s="166" t="s">
        <v>3020</v>
      </c>
      <c r="G2287" s="3" t="s">
        <v>3309</v>
      </c>
      <c r="H2287" t="s">
        <v>2625</v>
      </c>
    </row>
    <row r="2288" spans="1:8" hidden="1">
      <c r="A2288" s="78" t="s">
        <v>2531</v>
      </c>
      <c r="B2288" s="78" t="s">
        <v>2954</v>
      </c>
      <c r="C2288" s="75">
        <v>5620</v>
      </c>
      <c r="D2288" s="75" t="s">
        <v>3128</v>
      </c>
      <c r="E2288" s="116">
        <v>0.13689999999999999</v>
      </c>
      <c r="F2288" s="166" t="s">
        <v>3020</v>
      </c>
      <c r="G2288" s="3" t="s">
        <v>3309</v>
      </c>
      <c r="H2288" t="s">
        <v>2626</v>
      </c>
    </row>
    <row r="2289" spans="1:8" hidden="1">
      <c r="A2289" s="78" t="s">
        <v>2531</v>
      </c>
      <c r="B2289" s="78" t="s">
        <v>2954</v>
      </c>
      <c r="C2289" s="75">
        <v>2505</v>
      </c>
      <c r="D2289" s="75" t="s">
        <v>2219</v>
      </c>
      <c r="E2289" s="116">
        <v>0.61909999999999998</v>
      </c>
      <c r="F2289" s="166" t="s">
        <v>2625</v>
      </c>
      <c r="G2289" s="3" t="s">
        <v>3309</v>
      </c>
      <c r="H2289" t="s">
        <v>2625</v>
      </c>
    </row>
    <row r="2290" spans="1:8" hidden="1">
      <c r="A2290" s="78" t="s">
        <v>3026</v>
      </c>
      <c r="B2290" s="78" t="s">
        <v>3216</v>
      </c>
      <c r="C2290" s="75">
        <v>5710</v>
      </c>
      <c r="D2290" s="75" t="s">
        <v>3124</v>
      </c>
      <c r="E2290" s="116">
        <v>0.4864</v>
      </c>
      <c r="F2290" s="166" t="s">
        <v>3020</v>
      </c>
      <c r="G2290" s="3" t="s">
        <v>3309</v>
      </c>
      <c r="H2290" t="s">
        <v>2626</v>
      </c>
    </row>
    <row r="2291" spans="1:8" hidden="1">
      <c r="A2291" s="78" t="s">
        <v>2374</v>
      </c>
      <c r="B2291" s="78" t="s">
        <v>2955</v>
      </c>
      <c r="C2291" s="75">
        <v>3555</v>
      </c>
      <c r="D2291" s="75" t="s">
        <v>1158</v>
      </c>
      <c r="E2291" s="116">
        <v>0.65329999999999999</v>
      </c>
      <c r="F2291" s="166" t="s">
        <v>2625</v>
      </c>
      <c r="G2291" s="3" t="s">
        <v>3309</v>
      </c>
      <c r="H2291" t="s">
        <v>2625</v>
      </c>
    </row>
    <row r="2292" spans="1:8" hidden="1">
      <c r="A2292" s="78" t="s">
        <v>2374</v>
      </c>
      <c r="B2292" s="78" t="s">
        <v>2955</v>
      </c>
      <c r="C2292" s="75">
        <v>2859</v>
      </c>
      <c r="D2292" s="75" t="s">
        <v>1157</v>
      </c>
      <c r="E2292" s="116">
        <v>0.64239999999999997</v>
      </c>
      <c r="F2292" s="166" t="s">
        <v>2625</v>
      </c>
      <c r="G2292" s="3" t="s">
        <v>3309</v>
      </c>
      <c r="H2292" t="s">
        <v>2625</v>
      </c>
    </row>
    <row r="2293" spans="1:8" hidden="1">
      <c r="A2293" s="78" t="s">
        <v>2421</v>
      </c>
      <c r="B2293" s="78" t="s">
        <v>2956</v>
      </c>
      <c r="C2293" s="75">
        <v>2190</v>
      </c>
      <c r="D2293" s="75" t="s">
        <v>1493</v>
      </c>
      <c r="E2293" s="116">
        <v>0.25900000000000001</v>
      </c>
      <c r="F2293" s="166" t="s">
        <v>3020</v>
      </c>
      <c r="G2293" s="3" t="s">
        <v>3309</v>
      </c>
      <c r="H2293" t="s">
        <v>2626</v>
      </c>
    </row>
    <row r="2294" spans="1:8" hidden="1">
      <c r="A2294" s="78" t="s">
        <v>2421</v>
      </c>
      <c r="B2294" s="78" t="s">
        <v>2956</v>
      </c>
      <c r="C2294" s="75">
        <v>4309</v>
      </c>
      <c r="D2294" s="75" t="s">
        <v>1496</v>
      </c>
      <c r="E2294" s="116">
        <v>0.44790000000000002</v>
      </c>
      <c r="F2294" s="166" t="s">
        <v>3020</v>
      </c>
      <c r="G2294" s="3" t="s">
        <v>2626</v>
      </c>
      <c r="H2294" t="s">
        <v>2626</v>
      </c>
    </row>
    <row r="2295" spans="1:8" hidden="1">
      <c r="A2295" s="78" t="s">
        <v>2421</v>
      </c>
      <c r="B2295" s="78" t="s">
        <v>2956</v>
      </c>
      <c r="C2295" s="75">
        <v>3458</v>
      </c>
      <c r="D2295" s="75" t="s">
        <v>1494</v>
      </c>
      <c r="E2295" s="116">
        <v>0.33660000000000001</v>
      </c>
      <c r="F2295" s="166" t="s">
        <v>3020</v>
      </c>
      <c r="G2295" s="3" t="s">
        <v>3309</v>
      </c>
      <c r="H2295" t="s">
        <v>2626</v>
      </c>
    </row>
    <row r="2296" spans="1:8" hidden="1">
      <c r="A2296" s="78" t="s">
        <v>2421</v>
      </c>
      <c r="B2296" s="78" t="s">
        <v>2956</v>
      </c>
      <c r="C2296" s="75">
        <v>4471</v>
      </c>
      <c r="D2296" s="75" t="s">
        <v>1497</v>
      </c>
      <c r="E2296" s="116">
        <v>0.2122</v>
      </c>
      <c r="F2296" s="166" t="s">
        <v>3020</v>
      </c>
      <c r="G2296" s="3" t="s">
        <v>3309</v>
      </c>
      <c r="H2296" t="s">
        <v>2626</v>
      </c>
    </row>
    <row r="2297" spans="1:8" hidden="1">
      <c r="A2297" s="78" t="s">
        <v>2421</v>
      </c>
      <c r="B2297" s="78" t="s">
        <v>2956</v>
      </c>
      <c r="C2297" s="75">
        <v>5564</v>
      </c>
      <c r="D2297" s="75" t="s">
        <v>3002</v>
      </c>
      <c r="E2297" s="116">
        <v>0.26029999999999998</v>
      </c>
      <c r="F2297" s="166" t="s">
        <v>3020</v>
      </c>
      <c r="G2297" s="3" t="s">
        <v>3309</v>
      </c>
      <c r="H2297" t="s">
        <v>2626</v>
      </c>
    </row>
    <row r="2298" spans="1:8" hidden="1">
      <c r="A2298" s="78" t="s">
        <v>2421</v>
      </c>
      <c r="B2298" s="78" t="s">
        <v>2956</v>
      </c>
      <c r="C2298" s="75">
        <v>4569</v>
      </c>
      <c r="D2298" s="75" t="s">
        <v>1498</v>
      </c>
      <c r="E2298" s="116">
        <v>0.28620000000000001</v>
      </c>
      <c r="F2298" s="166" t="s">
        <v>3020</v>
      </c>
      <c r="G2298" s="3" t="s">
        <v>3309</v>
      </c>
      <c r="H2298" t="s">
        <v>2626</v>
      </c>
    </row>
    <row r="2299" spans="1:8" hidden="1">
      <c r="A2299" s="78" t="s">
        <v>2421</v>
      </c>
      <c r="B2299" s="78" t="s">
        <v>2956</v>
      </c>
      <c r="C2299" s="75">
        <v>5338</v>
      </c>
      <c r="D2299" s="75" t="s">
        <v>1499</v>
      </c>
      <c r="E2299" s="116">
        <v>0.53149999999999997</v>
      </c>
      <c r="F2299" s="166" t="s">
        <v>3020</v>
      </c>
      <c r="G2299" s="3" t="s">
        <v>3309</v>
      </c>
      <c r="H2299" t="s">
        <v>2625</v>
      </c>
    </row>
    <row r="2300" spans="1:8" hidden="1">
      <c r="A2300" s="78" t="s">
        <v>2421</v>
      </c>
      <c r="B2300" s="78" t="s">
        <v>2956</v>
      </c>
      <c r="C2300" s="75">
        <v>4170</v>
      </c>
      <c r="D2300" s="75" t="s">
        <v>1495</v>
      </c>
      <c r="E2300" s="116">
        <v>0.2717</v>
      </c>
      <c r="F2300" s="166" t="s">
        <v>3020</v>
      </c>
      <c r="G2300" s="3" t="s">
        <v>3309</v>
      </c>
      <c r="H2300" t="s">
        <v>2626</v>
      </c>
    </row>
    <row r="2301" spans="1:8" hidden="1">
      <c r="A2301" s="78" t="s">
        <v>2361</v>
      </c>
      <c r="B2301" s="78" t="s">
        <v>2957</v>
      </c>
      <c r="C2301" s="75">
        <v>2330</v>
      </c>
      <c r="D2301" s="75" t="s">
        <v>1111</v>
      </c>
      <c r="E2301" s="116">
        <v>0.4158</v>
      </c>
      <c r="F2301" s="166" t="s">
        <v>3020</v>
      </c>
      <c r="G2301" s="3" t="s">
        <v>3309</v>
      </c>
      <c r="H2301" t="s">
        <v>2626</v>
      </c>
    </row>
    <row r="2302" spans="1:8" hidden="1">
      <c r="A2302" s="78" t="s">
        <v>2361</v>
      </c>
      <c r="B2302" s="78" t="s">
        <v>2957</v>
      </c>
      <c r="C2302" s="75">
        <v>2997</v>
      </c>
      <c r="D2302" s="75" t="s">
        <v>1112</v>
      </c>
      <c r="E2302" s="116">
        <v>0.47649999999999998</v>
      </c>
      <c r="F2302" s="166" t="s">
        <v>3020</v>
      </c>
      <c r="G2302" s="3" t="s">
        <v>2626</v>
      </c>
      <c r="H2302" t="s">
        <v>2626</v>
      </c>
    </row>
    <row r="2303" spans="1:8" hidden="1">
      <c r="A2303" s="78" t="s">
        <v>2361</v>
      </c>
      <c r="B2303" s="79" t="s">
        <v>2957</v>
      </c>
      <c r="C2303" s="75">
        <v>5368</v>
      </c>
      <c r="D2303" s="79" t="s">
        <v>1115</v>
      </c>
      <c r="E2303" s="116">
        <v>0.44240000000000002</v>
      </c>
      <c r="F2303" s="166" t="s">
        <v>3020</v>
      </c>
      <c r="G2303" s="3" t="s">
        <v>3309</v>
      </c>
      <c r="H2303" t="s">
        <v>2626</v>
      </c>
    </row>
    <row r="2304" spans="1:8" hidden="1">
      <c r="A2304" s="78" t="s">
        <v>2361</v>
      </c>
      <c r="B2304" s="78" t="s">
        <v>2957</v>
      </c>
      <c r="C2304" s="75">
        <v>3394</v>
      </c>
      <c r="D2304" s="75" t="s">
        <v>1113</v>
      </c>
      <c r="E2304" s="116">
        <v>0.44019999999999998</v>
      </c>
      <c r="F2304" s="166" t="s">
        <v>3020</v>
      </c>
      <c r="G2304" s="3" t="s">
        <v>3309</v>
      </c>
      <c r="H2304" t="s">
        <v>2626</v>
      </c>
    </row>
    <row r="2305" spans="1:8" hidden="1">
      <c r="A2305" s="78" t="s">
        <v>2361</v>
      </c>
      <c r="B2305" s="78" t="s">
        <v>2957</v>
      </c>
      <c r="C2305" s="75">
        <v>5077</v>
      </c>
      <c r="D2305" s="75" t="s">
        <v>1114</v>
      </c>
      <c r="E2305" s="116">
        <v>0.5948</v>
      </c>
      <c r="F2305" s="166" t="s">
        <v>3020</v>
      </c>
      <c r="G2305" s="3" t="s">
        <v>3309</v>
      </c>
      <c r="H2305" t="s">
        <v>2625</v>
      </c>
    </row>
    <row r="2306" spans="1:8" hidden="1">
      <c r="A2306" s="78" t="s">
        <v>3023</v>
      </c>
      <c r="B2306" s="78" t="s">
        <v>3217</v>
      </c>
      <c r="C2306" s="75">
        <v>5662</v>
      </c>
      <c r="D2306" s="75" t="s">
        <v>3121</v>
      </c>
      <c r="E2306" s="116">
        <v>0.64170000000000005</v>
      </c>
      <c r="F2306" s="166" t="s">
        <v>2625</v>
      </c>
      <c r="G2306" s="3" t="s">
        <v>3309</v>
      </c>
      <c r="H2306" t="s">
        <v>2625</v>
      </c>
    </row>
    <row r="2307" spans="1:8" hidden="1">
      <c r="A2307" s="78" t="s">
        <v>2381</v>
      </c>
      <c r="B2307" s="78" t="s">
        <v>2958</v>
      </c>
      <c r="C2307" s="75">
        <v>3290</v>
      </c>
      <c r="D2307" s="75" t="s">
        <v>1183</v>
      </c>
      <c r="E2307" s="116">
        <v>0.41839999999999999</v>
      </c>
      <c r="F2307" s="166" t="s">
        <v>3020</v>
      </c>
      <c r="G2307" s="3" t="s">
        <v>2626</v>
      </c>
      <c r="H2307" t="s">
        <v>2626</v>
      </c>
    </row>
    <row r="2308" spans="1:8" hidden="1">
      <c r="A2308" s="78" t="s">
        <v>2381</v>
      </c>
      <c r="B2308" s="78" t="s">
        <v>2958</v>
      </c>
      <c r="C2308" s="75">
        <v>3289</v>
      </c>
      <c r="D2308" s="75" t="s">
        <v>1182</v>
      </c>
      <c r="E2308" s="116">
        <v>0.42420000000000002</v>
      </c>
      <c r="F2308" s="166" t="s">
        <v>3020</v>
      </c>
      <c r="G2308" s="3" t="s">
        <v>3309</v>
      </c>
      <c r="H2308" t="s">
        <v>2626</v>
      </c>
    </row>
    <row r="2309" spans="1:8" hidden="1">
      <c r="A2309" s="78" t="s">
        <v>2403</v>
      </c>
      <c r="B2309" s="78" t="s">
        <v>2959</v>
      </c>
      <c r="C2309" s="75">
        <v>3444</v>
      </c>
      <c r="D2309" s="75" t="s">
        <v>1262</v>
      </c>
      <c r="E2309" s="116">
        <v>0.3911</v>
      </c>
      <c r="F2309" s="166" t="s">
        <v>3020</v>
      </c>
      <c r="G2309" s="3" t="s">
        <v>2626</v>
      </c>
      <c r="H2309" t="s">
        <v>2626</v>
      </c>
    </row>
    <row r="2310" spans="1:8" hidden="1">
      <c r="A2310" s="78" t="s">
        <v>2403</v>
      </c>
      <c r="B2310" s="78" t="s">
        <v>2959</v>
      </c>
      <c r="C2310" s="75">
        <v>2542</v>
      </c>
      <c r="D2310" s="75" t="s">
        <v>1261</v>
      </c>
      <c r="E2310" s="116">
        <v>0.39629999999999999</v>
      </c>
      <c r="F2310" s="166" t="s">
        <v>3020</v>
      </c>
      <c r="G2310" s="3" t="s">
        <v>3309</v>
      </c>
      <c r="H2310" t="s">
        <v>2626</v>
      </c>
    </row>
    <row r="2311" spans="1:8" hidden="1">
      <c r="A2311" s="78" t="s">
        <v>2296</v>
      </c>
      <c r="B2311" s="78" t="s">
        <v>2960</v>
      </c>
      <c r="C2311" s="75">
        <v>2472</v>
      </c>
      <c r="D2311" s="75" t="s">
        <v>457</v>
      </c>
      <c r="E2311" s="116">
        <v>0.66180000000000005</v>
      </c>
      <c r="F2311" s="166" t="s">
        <v>2625</v>
      </c>
      <c r="G2311" s="3" t="s">
        <v>3309</v>
      </c>
      <c r="H2311" t="s">
        <v>2625</v>
      </c>
    </row>
    <row r="2312" spans="1:8" hidden="1">
      <c r="A2312" s="78" t="s">
        <v>2296</v>
      </c>
      <c r="B2312" s="78" t="s">
        <v>2960</v>
      </c>
      <c r="C2312" s="75">
        <v>2473</v>
      </c>
      <c r="D2312" s="75" t="s">
        <v>458</v>
      </c>
      <c r="E2312" s="116">
        <v>0.50060000000000004</v>
      </c>
      <c r="F2312" s="166" t="s">
        <v>2625</v>
      </c>
      <c r="G2312" s="3" t="s">
        <v>3309</v>
      </c>
      <c r="H2312" t="s">
        <v>2625</v>
      </c>
    </row>
    <row r="2313" spans="1:8" hidden="1">
      <c r="A2313" s="78" t="s">
        <v>2368</v>
      </c>
      <c r="B2313" s="78" t="s">
        <v>2961</v>
      </c>
      <c r="C2313" s="75">
        <v>4369</v>
      </c>
      <c r="D2313" s="75" t="s">
        <v>1138</v>
      </c>
      <c r="E2313" s="116">
        <v>0.74070000000000003</v>
      </c>
      <c r="F2313" s="166" t="s">
        <v>2625</v>
      </c>
      <c r="G2313" s="3" t="s">
        <v>3309</v>
      </c>
      <c r="H2313" t="s">
        <v>2625</v>
      </c>
    </row>
    <row r="2314" spans="1:8" hidden="1">
      <c r="A2314" s="78" t="s">
        <v>2368</v>
      </c>
      <c r="B2314" s="78" t="s">
        <v>2961</v>
      </c>
      <c r="C2314" s="75">
        <v>2290</v>
      </c>
      <c r="D2314" s="75" t="s">
        <v>1136</v>
      </c>
      <c r="E2314" s="116">
        <v>0.67759999999999998</v>
      </c>
      <c r="F2314" s="166" t="s">
        <v>2625</v>
      </c>
      <c r="G2314" s="3" t="s">
        <v>3309</v>
      </c>
      <c r="H2314" t="s">
        <v>2625</v>
      </c>
    </row>
    <row r="2315" spans="1:8" hidden="1">
      <c r="A2315" s="78" t="s">
        <v>2368</v>
      </c>
      <c r="B2315" s="78" t="s">
        <v>2961</v>
      </c>
      <c r="C2315" s="75">
        <v>3597</v>
      </c>
      <c r="D2315" s="75" t="s">
        <v>1137</v>
      </c>
      <c r="E2315" s="116">
        <v>0.67049999999999998</v>
      </c>
      <c r="F2315" s="166" t="s">
        <v>2625</v>
      </c>
      <c r="G2315" s="3" t="s">
        <v>3309</v>
      </c>
      <c r="H2315" t="s">
        <v>2625</v>
      </c>
    </row>
    <row r="2316" spans="1:8" hidden="1">
      <c r="A2316" s="78" t="s">
        <v>2308</v>
      </c>
      <c r="B2316" s="78" t="s">
        <v>2962</v>
      </c>
      <c r="C2316" s="75">
        <v>3375</v>
      </c>
      <c r="D2316" s="75" t="s">
        <v>503</v>
      </c>
      <c r="E2316" s="116">
        <v>0.67879999999999996</v>
      </c>
      <c r="F2316" s="166" t="s">
        <v>2625</v>
      </c>
      <c r="G2316" s="3" t="s">
        <v>3309</v>
      </c>
      <c r="H2316" t="s">
        <v>2625</v>
      </c>
    </row>
    <row r="2317" spans="1:8" hidden="1">
      <c r="A2317" s="78" t="s">
        <v>2353</v>
      </c>
      <c r="B2317" s="78" t="s">
        <v>2963</v>
      </c>
      <c r="C2317" s="75">
        <v>2605</v>
      </c>
      <c r="D2317" s="75" t="s">
        <v>1092</v>
      </c>
      <c r="E2317" s="116">
        <v>0.8417</v>
      </c>
      <c r="F2317" s="166" t="s">
        <v>2625</v>
      </c>
      <c r="G2317" s="3" t="s">
        <v>3309</v>
      </c>
      <c r="H2317" t="s">
        <v>2625</v>
      </c>
    </row>
    <row r="2318" spans="1:8" hidden="1">
      <c r="A2318" s="78" t="s">
        <v>2270</v>
      </c>
      <c r="B2318" s="78" t="s">
        <v>2964</v>
      </c>
      <c r="C2318" s="75">
        <v>5599</v>
      </c>
      <c r="D2318" s="75" t="s">
        <v>124</v>
      </c>
      <c r="E2318" s="116">
        <v>0.48430000000000001</v>
      </c>
      <c r="F2318" s="166" t="s">
        <v>3020</v>
      </c>
      <c r="G2318" s="3" t="s">
        <v>2625</v>
      </c>
      <c r="H2318" t="s">
        <v>2625</v>
      </c>
    </row>
    <row r="2319" spans="1:8" hidden="1">
      <c r="A2319" s="78" t="s">
        <v>2270</v>
      </c>
      <c r="B2319" s="78" t="s">
        <v>2964</v>
      </c>
      <c r="C2319" s="75">
        <v>5246</v>
      </c>
      <c r="D2319" s="75" t="s">
        <v>321</v>
      </c>
      <c r="E2319" s="116">
        <v>0.36799999999999999</v>
      </c>
      <c r="F2319" s="166" t="s">
        <v>3020</v>
      </c>
      <c r="G2319" s="3" t="s">
        <v>3309</v>
      </c>
      <c r="H2319" t="s">
        <v>2626</v>
      </c>
    </row>
    <row r="2320" spans="1:8" hidden="1">
      <c r="A2320" s="78" t="s">
        <v>2270</v>
      </c>
      <c r="B2320" s="78" t="s">
        <v>2964</v>
      </c>
      <c r="C2320" s="75">
        <v>5600</v>
      </c>
      <c r="D2320" s="75" t="s">
        <v>3111</v>
      </c>
      <c r="E2320" s="116">
        <v>0.32569999999999999</v>
      </c>
      <c r="F2320" s="166" t="s">
        <v>3020</v>
      </c>
      <c r="G2320" s="3" t="s">
        <v>3309</v>
      </c>
      <c r="H2320" t="s">
        <v>2626</v>
      </c>
    </row>
    <row r="2321" spans="1:8" hidden="1">
      <c r="A2321" t="s">
        <v>2270</v>
      </c>
      <c r="B2321" t="s">
        <v>2964</v>
      </c>
      <c r="C2321" s="75">
        <v>1795</v>
      </c>
      <c r="D2321" t="s">
        <v>318</v>
      </c>
      <c r="E2321" s="116">
        <v>0.47570000000000001</v>
      </c>
      <c r="F2321" s="166" t="s">
        <v>3020</v>
      </c>
      <c r="G2321" s="3" t="s">
        <v>3309</v>
      </c>
      <c r="H2321" t="s">
        <v>2626</v>
      </c>
    </row>
    <row r="2322" spans="1:8" hidden="1">
      <c r="A2322" s="78" t="s">
        <v>2270</v>
      </c>
      <c r="B2322" s="78" t="s">
        <v>2964</v>
      </c>
      <c r="C2322" s="75">
        <v>3546</v>
      </c>
      <c r="D2322" s="75" t="s">
        <v>320</v>
      </c>
      <c r="E2322" s="116">
        <v>0.42480000000000001</v>
      </c>
      <c r="F2322" s="166" t="s">
        <v>3020</v>
      </c>
      <c r="G2322" s="3" t="s">
        <v>3309</v>
      </c>
      <c r="H2322" t="s">
        <v>2626</v>
      </c>
    </row>
    <row r="2323" spans="1:8" hidden="1">
      <c r="A2323" s="78" t="s">
        <v>2270</v>
      </c>
      <c r="B2323" s="78" t="s">
        <v>2964</v>
      </c>
      <c r="C2323" s="75">
        <v>5409</v>
      </c>
      <c r="D2323" s="75" t="s">
        <v>322</v>
      </c>
      <c r="E2323" s="116">
        <v>0.45179999999999998</v>
      </c>
      <c r="F2323" s="166" t="s">
        <v>3020</v>
      </c>
      <c r="G2323" s="3" t="s">
        <v>3309</v>
      </c>
      <c r="H2323" t="s">
        <v>2626</v>
      </c>
    </row>
    <row r="2324" spans="1:8" hidden="1">
      <c r="A2324" s="78" t="s">
        <v>2270</v>
      </c>
      <c r="B2324" s="78" t="s">
        <v>2964</v>
      </c>
      <c r="C2324" s="75">
        <v>3513</v>
      </c>
      <c r="D2324" s="75" t="s">
        <v>319</v>
      </c>
      <c r="E2324" s="116">
        <v>0.41360000000000002</v>
      </c>
      <c r="F2324" s="166" t="s">
        <v>2626</v>
      </c>
      <c r="G2324" s="3" t="s">
        <v>3309</v>
      </c>
      <c r="H2324" t="s">
        <v>2626</v>
      </c>
    </row>
    <row r="2325" spans="1:8" hidden="1">
      <c r="A2325" s="78" t="s">
        <v>2520</v>
      </c>
      <c r="B2325" s="78" t="s">
        <v>2965</v>
      </c>
      <c r="C2325" s="75">
        <v>2592</v>
      </c>
      <c r="D2325" s="75" t="s">
        <v>564</v>
      </c>
      <c r="E2325" s="116">
        <v>0.91359999999999997</v>
      </c>
      <c r="F2325" s="166" t="s">
        <v>2625</v>
      </c>
      <c r="G2325" s="3" t="s">
        <v>3309</v>
      </c>
      <c r="H2325" t="s">
        <v>2625</v>
      </c>
    </row>
    <row r="2326" spans="1:8" hidden="1">
      <c r="A2326" s="78" t="s">
        <v>2520</v>
      </c>
      <c r="B2326" s="78" t="s">
        <v>2965</v>
      </c>
      <c r="C2326" s="75">
        <v>3138</v>
      </c>
      <c r="D2326" s="75" t="s">
        <v>2151</v>
      </c>
      <c r="E2326" s="116">
        <v>0.9325</v>
      </c>
      <c r="F2326" s="166" t="s">
        <v>2625</v>
      </c>
      <c r="G2326" s="3" t="s">
        <v>3309</v>
      </c>
      <c r="H2326" t="s">
        <v>2625</v>
      </c>
    </row>
    <row r="2327" spans="1:8" hidden="1">
      <c r="A2327" s="78" t="s">
        <v>2520</v>
      </c>
      <c r="B2327" s="78" t="s">
        <v>2965</v>
      </c>
      <c r="C2327" s="75">
        <v>2116</v>
      </c>
      <c r="D2327" s="75" t="s">
        <v>2144</v>
      </c>
      <c r="E2327" s="116">
        <v>0.81410000000000005</v>
      </c>
      <c r="F2327" s="166" t="s">
        <v>2625</v>
      </c>
      <c r="G2327" s="3" t="s">
        <v>3309</v>
      </c>
      <c r="H2327" t="s">
        <v>2625</v>
      </c>
    </row>
    <row r="2328" spans="1:8" hidden="1">
      <c r="A2328" s="78" t="s">
        <v>2520</v>
      </c>
      <c r="B2328" s="78" t="s">
        <v>2965</v>
      </c>
      <c r="C2328" s="75">
        <v>3206</v>
      </c>
      <c r="D2328" s="75" t="s">
        <v>2152</v>
      </c>
      <c r="E2328" s="116">
        <v>0.76849999999999996</v>
      </c>
      <c r="F2328" s="166" t="s">
        <v>2625</v>
      </c>
      <c r="G2328" s="3" t="s">
        <v>3309</v>
      </c>
      <c r="H2328" t="s">
        <v>2625</v>
      </c>
    </row>
    <row r="2329" spans="1:8" hidden="1">
      <c r="A2329" s="78" t="s">
        <v>2520</v>
      </c>
      <c r="B2329" s="78" t="s">
        <v>2965</v>
      </c>
      <c r="C2329" s="75">
        <v>2410</v>
      </c>
      <c r="D2329" s="75" t="s">
        <v>2146</v>
      </c>
      <c r="E2329" s="116">
        <v>0.81469999999999998</v>
      </c>
      <c r="F2329" s="166" t="s">
        <v>2625</v>
      </c>
      <c r="G2329" s="3" t="s">
        <v>3309</v>
      </c>
      <c r="H2329" t="s">
        <v>2625</v>
      </c>
    </row>
    <row r="2330" spans="1:8" hidden="1">
      <c r="A2330" s="78" t="s">
        <v>2520</v>
      </c>
      <c r="B2330" s="78" t="s">
        <v>2965</v>
      </c>
      <c r="C2330" s="75">
        <v>2176</v>
      </c>
      <c r="D2330" s="75" t="s">
        <v>1577</v>
      </c>
      <c r="E2330" s="116">
        <v>0.91379999999999995</v>
      </c>
      <c r="F2330" s="166" t="s">
        <v>2625</v>
      </c>
      <c r="G2330" s="3" t="s">
        <v>3309</v>
      </c>
      <c r="H2330" t="s">
        <v>2625</v>
      </c>
    </row>
    <row r="2331" spans="1:8" hidden="1">
      <c r="A2331" s="78" t="s">
        <v>2520</v>
      </c>
      <c r="B2331" s="78" t="s">
        <v>2965</v>
      </c>
      <c r="C2331" s="75">
        <v>2818</v>
      </c>
      <c r="D2331" s="75" t="s">
        <v>2148</v>
      </c>
      <c r="E2331" s="116">
        <v>0.69799999999999995</v>
      </c>
      <c r="F2331" s="166" t="s">
        <v>2625</v>
      </c>
      <c r="G2331" s="3" t="s">
        <v>3309</v>
      </c>
      <c r="H2331" t="s">
        <v>2625</v>
      </c>
    </row>
    <row r="2332" spans="1:8" hidden="1">
      <c r="A2332" s="78" t="s">
        <v>2520</v>
      </c>
      <c r="B2332" s="78" t="s">
        <v>2965</v>
      </c>
      <c r="C2332" s="75">
        <v>2715</v>
      </c>
      <c r="D2332" s="75" t="s">
        <v>2147</v>
      </c>
      <c r="E2332" s="116">
        <v>0.88460000000000005</v>
      </c>
      <c r="F2332" s="166" t="s">
        <v>2625</v>
      </c>
      <c r="G2332" s="3" t="s">
        <v>3309</v>
      </c>
      <c r="H2332" t="s">
        <v>2625</v>
      </c>
    </row>
    <row r="2333" spans="1:8" hidden="1">
      <c r="A2333" s="78" t="s">
        <v>2520</v>
      </c>
      <c r="B2333" s="78" t="s">
        <v>2965</v>
      </c>
      <c r="C2333" s="75">
        <v>3023</v>
      </c>
      <c r="D2333" s="75" t="s">
        <v>3220</v>
      </c>
      <c r="E2333" s="116">
        <v>0.8014</v>
      </c>
      <c r="F2333" s="166" t="s">
        <v>3020</v>
      </c>
      <c r="G2333" s="3" t="s">
        <v>3309</v>
      </c>
      <c r="H2333" t="s">
        <v>2625</v>
      </c>
    </row>
    <row r="2334" spans="1:8" hidden="1">
      <c r="A2334" s="78" t="s">
        <v>2520</v>
      </c>
      <c r="B2334" s="78" t="s">
        <v>2965</v>
      </c>
      <c r="C2334" s="75">
        <v>3615</v>
      </c>
      <c r="D2334" s="75" t="s">
        <v>2156</v>
      </c>
      <c r="E2334" s="116">
        <v>0.88370000000000004</v>
      </c>
      <c r="F2334" s="166" t="s">
        <v>2625</v>
      </c>
      <c r="G2334" s="3" t="s">
        <v>3309</v>
      </c>
      <c r="H2334" t="s">
        <v>2625</v>
      </c>
    </row>
    <row r="2335" spans="1:8" hidden="1">
      <c r="A2335" s="78" t="s">
        <v>2520</v>
      </c>
      <c r="B2335" s="78" t="s">
        <v>2965</v>
      </c>
      <c r="C2335" s="75">
        <v>3817</v>
      </c>
      <c r="D2335" s="75" t="s">
        <v>2157</v>
      </c>
      <c r="E2335" s="116">
        <v>0.91820000000000002</v>
      </c>
      <c r="F2335" s="166" t="s">
        <v>2625</v>
      </c>
      <c r="G2335" s="3" t="s">
        <v>3309</v>
      </c>
      <c r="H2335" t="s">
        <v>2625</v>
      </c>
    </row>
    <row r="2336" spans="1:8" hidden="1">
      <c r="A2336" s="78" t="s">
        <v>2520</v>
      </c>
      <c r="B2336" s="78" t="s">
        <v>2965</v>
      </c>
      <c r="C2336" s="75">
        <v>2899</v>
      </c>
      <c r="D2336" s="75" t="s">
        <v>2150</v>
      </c>
      <c r="E2336" s="116">
        <v>0.78939999999999999</v>
      </c>
      <c r="F2336" s="166" t="s">
        <v>2625</v>
      </c>
      <c r="G2336" s="3" t="s">
        <v>3309</v>
      </c>
      <c r="H2336" t="s">
        <v>2625</v>
      </c>
    </row>
    <row r="2337" spans="1:8" hidden="1">
      <c r="A2337" s="78" t="s">
        <v>2520</v>
      </c>
      <c r="B2337" s="78" t="s">
        <v>2965</v>
      </c>
      <c r="C2337" s="75">
        <v>2177</v>
      </c>
      <c r="D2337" s="75" t="s">
        <v>2145</v>
      </c>
      <c r="E2337" s="116">
        <v>0.87309999999999999</v>
      </c>
      <c r="F2337" s="166" t="s">
        <v>2625</v>
      </c>
      <c r="G2337" s="3" t="s">
        <v>3309</v>
      </c>
      <c r="H2337" t="s">
        <v>2625</v>
      </c>
    </row>
    <row r="2338" spans="1:8" hidden="1">
      <c r="A2338" s="78" t="s">
        <v>2520</v>
      </c>
      <c r="B2338" s="78" t="s">
        <v>2965</v>
      </c>
      <c r="C2338" s="75">
        <v>2819</v>
      </c>
      <c r="D2338" s="75" t="s">
        <v>2149</v>
      </c>
      <c r="E2338" s="116">
        <v>0.64749999999999996</v>
      </c>
      <c r="F2338" s="166" t="s">
        <v>2625</v>
      </c>
      <c r="G2338" s="3" t="s">
        <v>3309</v>
      </c>
      <c r="H2338" t="s">
        <v>2625</v>
      </c>
    </row>
    <row r="2339" spans="1:8" hidden="1">
      <c r="A2339" s="78" t="s">
        <v>2520</v>
      </c>
      <c r="B2339" s="78" t="s">
        <v>2965</v>
      </c>
      <c r="C2339" s="75">
        <v>2433</v>
      </c>
      <c r="D2339" s="75" t="s">
        <v>1773</v>
      </c>
      <c r="E2339" s="116">
        <v>0.87870000000000004</v>
      </c>
      <c r="F2339" s="166" t="s">
        <v>2625</v>
      </c>
      <c r="G2339" s="3" t="s">
        <v>3309</v>
      </c>
      <c r="H2339" t="s">
        <v>2625</v>
      </c>
    </row>
    <row r="2340" spans="1:8" hidden="1">
      <c r="A2340" s="78" t="s">
        <v>2520</v>
      </c>
      <c r="B2340" s="78" t="s">
        <v>2965</v>
      </c>
      <c r="C2340" s="75">
        <v>3264</v>
      </c>
      <c r="D2340" s="75" t="s">
        <v>2153</v>
      </c>
      <c r="E2340" s="116">
        <v>0.79659999999999997</v>
      </c>
      <c r="F2340" s="166" t="s">
        <v>2625</v>
      </c>
      <c r="G2340" s="3" t="s">
        <v>3309</v>
      </c>
      <c r="H2340" t="s">
        <v>2625</v>
      </c>
    </row>
    <row r="2341" spans="1:8" hidden="1">
      <c r="A2341" s="78" t="s">
        <v>2520</v>
      </c>
      <c r="B2341" s="78" t="s">
        <v>2965</v>
      </c>
      <c r="C2341" s="75">
        <v>2529</v>
      </c>
      <c r="D2341" s="75" t="s">
        <v>142</v>
      </c>
      <c r="E2341" s="116">
        <v>0.86209999999999998</v>
      </c>
      <c r="F2341" s="166" t="s">
        <v>2625</v>
      </c>
      <c r="G2341" s="3" t="s">
        <v>3309</v>
      </c>
      <c r="H2341" t="s">
        <v>2625</v>
      </c>
    </row>
    <row r="2342" spans="1:8" hidden="1">
      <c r="A2342" t="s">
        <v>2520</v>
      </c>
      <c r="B2342" t="s">
        <v>2965</v>
      </c>
      <c r="C2342">
        <v>4093</v>
      </c>
      <c r="D2342" t="s">
        <v>2158</v>
      </c>
      <c r="E2342" s="116">
        <v>0.92900000000000005</v>
      </c>
      <c r="F2342" s="166" t="s">
        <v>2625</v>
      </c>
      <c r="G2342" s="3" t="s">
        <v>3309</v>
      </c>
      <c r="H2342" t="s">
        <v>2625</v>
      </c>
    </row>
    <row r="2343" spans="1:8" hidden="1">
      <c r="A2343" s="78" t="s">
        <v>2520</v>
      </c>
      <c r="B2343" s="78" t="s">
        <v>2965</v>
      </c>
      <c r="C2343" s="75">
        <v>2314</v>
      </c>
      <c r="D2343" s="75" t="s">
        <v>628</v>
      </c>
      <c r="E2343" s="116">
        <v>0.94310000000000005</v>
      </c>
      <c r="F2343" s="166" t="s">
        <v>2625</v>
      </c>
      <c r="G2343" s="3" t="s">
        <v>3309</v>
      </c>
      <c r="H2343" t="s">
        <v>2625</v>
      </c>
    </row>
    <row r="2344" spans="1:8" hidden="1">
      <c r="A2344" s="78" t="s">
        <v>2520</v>
      </c>
      <c r="B2344" s="78" t="s">
        <v>2965</v>
      </c>
      <c r="C2344" s="75">
        <v>3312</v>
      </c>
      <c r="D2344" s="75" t="s">
        <v>2154</v>
      </c>
      <c r="E2344" s="116">
        <v>0.69710000000000005</v>
      </c>
      <c r="F2344" s="166" t="s">
        <v>2625</v>
      </c>
      <c r="G2344" s="3" t="s">
        <v>3309</v>
      </c>
      <c r="H2344" t="s">
        <v>2625</v>
      </c>
    </row>
    <row r="2345" spans="1:8" hidden="1">
      <c r="A2345" t="s">
        <v>2520</v>
      </c>
      <c r="B2345" t="s">
        <v>2965</v>
      </c>
      <c r="C2345">
        <v>3368</v>
      </c>
      <c r="D2345" t="s">
        <v>2155</v>
      </c>
      <c r="E2345" s="116">
        <v>0.71599999999999997</v>
      </c>
      <c r="F2345" s="166" t="s">
        <v>2625</v>
      </c>
      <c r="G2345" s="3" t="s">
        <v>3309</v>
      </c>
      <c r="H2345" t="s">
        <v>2625</v>
      </c>
    </row>
    <row r="2346" spans="1:8" hidden="1">
      <c r="A2346" t="s">
        <v>2520</v>
      </c>
      <c r="B2346" t="s">
        <v>2965</v>
      </c>
      <c r="C2346">
        <v>5153</v>
      </c>
      <c r="D2346" t="s">
        <v>2159</v>
      </c>
      <c r="E2346" s="116">
        <v>0.80659999999999998</v>
      </c>
      <c r="F2346" s="166" t="s">
        <v>2625</v>
      </c>
      <c r="G2346" s="3" t="s">
        <v>3309</v>
      </c>
      <c r="H2346" t="s">
        <v>2625</v>
      </c>
    </row>
    <row r="2347" spans="1:8" hidden="1">
      <c r="A2347" t="s">
        <v>2520</v>
      </c>
      <c r="B2347" t="s">
        <v>2965</v>
      </c>
      <c r="C2347">
        <v>5355</v>
      </c>
      <c r="D2347" t="s">
        <v>2161</v>
      </c>
      <c r="E2347" s="116">
        <v>0.8407</v>
      </c>
      <c r="F2347" s="166" t="s">
        <v>3020</v>
      </c>
      <c r="G2347" s="3" t="s">
        <v>3309</v>
      </c>
      <c r="H2347" t="s">
        <v>2625</v>
      </c>
    </row>
    <row r="2348" spans="1:8" hidden="1">
      <c r="A2348" t="s">
        <v>2520</v>
      </c>
      <c r="B2348" t="s">
        <v>2965</v>
      </c>
      <c r="C2348">
        <v>5224</v>
      </c>
      <c r="D2348" t="s">
        <v>2160</v>
      </c>
      <c r="E2348" s="116">
        <v>0.53839999999999999</v>
      </c>
      <c r="F2348" s="166" t="s">
        <v>3020</v>
      </c>
      <c r="G2348" s="3" t="s">
        <v>3309</v>
      </c>
      <c r="H2348" t="s">
        <v>2625</v>
      </c>
    </row>
    <row r="2349" spans="1:8" hidden="1">
      <c r="A2349" t="s">
        <v>2481</v>
      </c>
      <c r="B2349" t="s">
        <v>2966</v>
      </c>
      <c r="C2349">
        <v>4346</v>
      </c>
      <c r="D2349" t="s">
        <v>1945</v>
      </c>
      <c r="E2349" s="116">
        <v>0.54720000000000002</v>
      </c>
      <c r="F2349" s="166" t="s">
        <v>2625</v>
      </c>
      <c r="G2349" s="3" t="s">
        <v>3309</v>
      </c>
      <c r="H2349" t="s">
        <v>2625</v>
      </c>
    </row>
    <row r="2350" spans="1:8" hidden="1">
      <c r="A2350" t="s">
        <v>2481</v>
      </c>
      <c r="B2350" t="s">
        <v>2966</v>
      </c>
      <c r="C2350">
        <v>5018</v>
      </c>
      <c r="D2350" t="s">
        <v>1947</v>
      </c>
      <c r="E2350" s="116">
        <v>0.45889999999999997</v>
      </c>
      <c r="F2350" s="166" t="s">
        <v>3020</v>
      </c>
      <c r="G2350" s="3" t="s">
        <v>2626</v>
      </c>
      <c r="H2350" t="s">
        <v>2626</v>
      </c>
    </row>
    <row r="2351" spans="1:8" hidden="1">
      <c r="A2351" t="s">
        <v>2481</v>
      </c>
      <c r="B2351" t="s">
        <v>2966</v>
      </c>
      <c r="C2351">
        <v>2260</v>
      </c>
      <c r="D2351" t="s">
        <v>1940</v>
      </c>
      <c r="E2351" s="116">
        <v>0.48809999999999998</v>
      </c>
      <c r="F2351" s="166" t="s">
        <v>2626</v>
      </c>
      <c r="G2351" s="3" t="s">
        <v>3309</v>
      </c>
      <c r="H2351" t="s">
        <v>2626</v>
      </c>
    </row>
    <row r="2352" spans="1:8" hidden="1">
      <c r="A2352" t="s">
        <v>2481</v>
      </c>
      <c r="B2352" t="s">
        <v>2966</v>
      </c>
      <c r="C2352">
        <v>4451</v>
      </c>
      <c r="D2352" t="s">
        <v>1946</v>
      </c>
      <c r="E2352" s="116">
        <v>0.46179999999999999</v>
      </c>
      <c r="F2352" s="166" t="s">
        <v>2626</v>
      </c>
      <c r="G2352" s="3" t="s">
        <v>3309</v>
      </c>
      <c r="H2352" t="s">
        <v>2626</v>
      </c>
    </row>
    <row r="2353" spans="1:8" hidden="1">
      <c r="A2353" t="s">
        <v>2481</v>
      </c>
      <c r="B2353" t="s">
        <v>2966</v>
      </c>
      <c r="C2353">
        <v>5052</v>
      </c>
      <c r="D2353" t="s">
        <v>1948</v>
      </c>
      <c r="E2353" s="116">
        <v>0.4476</v>
      </c>
      <c r="F2353" s="166" t="s">
        <v>3020</v>
      </c>
      <c r="G2353" s="3" t="s">
        <v>3309</v>
      </c>
      <c r="H2353" t="s">
        <v>2626</v>
      </c>
    </row>
    <row r="2354" spans="1:8" hidden="1">
      <c r="A2354" t="s">
        <v>2481</v>
      </c>
      <c r="B2354" t="s">
        <v>2966</v>
      </c>
      <c r="C2354">
        <v>3848</v>
      </c>
      <c r="D2354" t="s">
        <v>1943</v>
      </c>
      <c r="E2354" s="116">
        <v>0.39939999999999998</v>
      </c>
      <c r="F2354" s="166" t="s">
        <v>3020</v>
      </c>
      <c r="G2354" s="3" t="s">
        <v>3309</v>
      </c>
      <c r="H2354" t="s">
        <v>2626</v>
      </c>
    </row>
    <row r="2355" spans="1:8" hidden="1">
      <c r="A2355" t="s">
        <v>2481</v>
      </c>
      <c r="B2355" t="s">
        <v>2966</v>
      </c>
      <c r="C2355">
        <v>1627</v>
      </c>
      <c r="D2355" t="s">
        <v>1939</v>
      </c>
      <c r="E2355" s="116">
        <v>0.58120000000000005</v>
      </c>
      <c r="F2355" s="166" t="s">
        <v>2625</v>
      </c>
      <c r="G2355" s="3" t="s">
        <v>3309</v>
      </c>
      <c r="H2355" t="s">
        <v>2625</v>
      </c>
    </row>
    <row r="2356" spans="1:8" hidden="1">
      <c r="A2356" t="s">
        <v>2481</v>
      </c>
      <c r="B2356" t="s">
        <v>2966</v>
      </c>
      <c r="C2356">
        <v>2633</v>
      </c>
      <c r="D2356" t="s">
        <v>1942</v>
      </c>
      <c r="E2356" s="116">
        <v>0.41620000000000001</v>
      </c>
      <c r="F2356" s="166" t="s">
        <v>3020</v>
      </c>
      <c r="G2356" s="3" t="s">
        <v>3309</v>
      </c>
      <c r="H2356" t="s">
        <v>2626</v>
      </c>
    </row>
    <row r="2357" spans="1:8" hidden="1">
      <c r="A2357" t="s">
        <v>2481</v>
      </c>
      <c r="B2357" t="s">
        <v>2966</v>
      </c>
      <c r="C2357">
        <v>2481</v>
      </c>
      <c r="D2357" t="s">
        <v>1941</v>
      </c>
      <c r="E2357" s="116">
        <v>0.48809999999999998</v>
      </c>
      <c r="F2357" s="166" t="s">
        <v>3020</v>
      </c>
      <c r="G2357" s="3" t="s">
        <v>3309</v>
      </c>
      <c r="H2357" t="s">
        <v>2626</v>
      </c>
    </row>
    <row r="2358" spans="1:8" hidden="1">
      <c r="A2358" t="s">
        <v>2481</v>
      </c>
      <c r="B2358" t="s">
        <v>2966</v>
      </c>
      <c r="C2358">
        <v>4224</v>
      </c>
      <c r="D2358" t="s">
        <v>1944</v>
      </c>
      <c r="E2358" s="116">
        <v>0.45490000000000003</v>
      </c>
      <c r="F2358" s="166" t="s">
        <v>2626</v>
      </c>
      <c r="G2358" s="3" t="s">
        <v>3309</v>
      </c>
      <c r="H2358" t="s">
        <v>2626</v>
      </c>
    </row>
    <row r="2359" spans="1:8" hidden="1">
      <c r="A2359" t="s">
        <v>2529</v>
      </c>
      <c r="B2359" t="s">
        <v>2967</v>
      </c>
      <c r="C2359">
        <v>2783</v>
      </c>
      <c r="D2359" t="s">
        <v>2209</v>
      </c>
      <c r="E2359" s="116">
        <v>0.62270000000000003</v>
      </c>
      <c r="F2359" s="166" t="s">
        <v>2625</v>
      </c>
      <c r="G2359" s="3" t="s">
        <v>3309</v>
      </c>
      <c r="H2359" t="s">
        <v>2625</v>
      </c>
    </row>
    <row r="2360" spans="1:8" hidden="1">
      <c r="A2360" t="s">
        <v>2529</v>
      </c>
      <c r="B2360" t="s">
        <v>2967</v>
      </c>
      <c r="C2360">
        <v>2240</v>
      </c>
      <c r="D2360" t="s">
        <v>2208</v>
      </c>
      <c r="E2360" s="116">
        <v>0.625</v>
      </c>
      <c r="F2360" s="166" t="s">
        <v>2625</v>
      </c>
      <c r="G2360" s="3" t="s">
        <v>3309</v>
      </c>
      <c r="H2360" t="s">
        <v>2625</v>
      </c>
    </row>
    <row r="2361" spans="1:8" hidden="1">
      <c r="A2361" t="s">
        <v>2529</v>
      </c>
      <c r="B2361" t="s">
        <v>2967</v>
      </c>
      <c r="C2361">
        <v>4221</v>
      </c>
      <c r="D2361" t="s">
        <v>2210</v>
      </c>
      <c r="E2361" s="116">
        <v>0.70760000000000001</v>
      </c>
      <c r="F2361" s="166" t="s">
        <v>2625</v>
      </c>
      <c r="G2361" s="3" t="s">
        <v>3309</v>
      </c>
      <c r="H2361" t="s">
        <v>2625</v>
      </c>
    </row>
    <row r="2362" spans="1:8" hidden="1">
      <c r="A2362" t="s">
        <v>2529</v>
      </c>
      <c r="B2362" t="s">
        <v>2967</v>
      </c>
      <c r="C2362">
        <v>4481</v>
      </c>
      <c r="D2362" t="s">
        <v>2211</v>
      </c>
      <c r="E2362" s="116">
        <v>0.66449999999999998</v>
      </c>
      <c r="F2362" s="166" t="s">
        <v>2625</v>
      </c>
      <c r="G2362" s="3" t="s">
        <v>3309</v>
      </c>
      <c r="H2362" t="s">
        <v>2625</v>
      </c>
    </row>
    <row r="2363" spans="1:8" hidden="1">
      <c r="A2363" t="s">
        <v>2520</v>
      </c>
      <c r="B2363" t="s">
        <v>2965</v>
      </c>
      <c r="C2363">
        <v>3023</v>
      </c>
      <c r="D2363" t="s">
        <v>3220</v>
      </c>
      <c r="E2363" s="116">
        <v>0.8014</v>
      </c>
      <c r="F2363" s="166" t="s">
        <v>3020</v>
      </c>
      <c r="G2363" s="3" t="s">
        <v>3309</v>
      </c>
      <c r="H2363" t="s">
        <v>2625</v>
      </c>
    </row>
    <row r="2364" spans="1:8" hidden="1">
      <c r="A2364" t="s">
        <v>2520</v>
      </c>
      <c r="B2364" t="s">
        <v>2965</v>
      </c>
      <c r="C2364">
        <v>3615</v>
      </c>
      <c r="D2364" t="s">
        <v>2156</v>
      </c>
      <c r="E2364" s="116">
        <v>0.88370000000000004</v>
      </c>
      <c r="F2364" s="166" t="s">
        <v>2625</v>
      </c>
      <c r="G2364" s="3" t="s">
        <v>3309</v>
      </c>
      <c r="H2364" t="s">
        <v>2625</v>
      </c>
    </row>
    <row r="2365" spans="1:8" hidden="1">
      <c r="A2365" t="s">
        <v>2520</v>
      </c>
      <c r="B2365" t="s">
        <v>2965</v>
      </c>
      <c r="C2365">
        <v>3817</v>
      </c>
      <c r="D2365" t="s">
        <v>2157</v>
      </c>
      <c r="E2365" s="116">
        <v>0.91820000000000002</v>
      </c>
      <c r="F2365" s="166" t="s">
        <v>2625</v>
      </c>
      <c r="G2365" s="3" t="s">
        <v>3309</v>
      </c>
      <c r="H2365" t="s">
        <v>2625</v>
      </c>
    </row>
    <row r="2366" spans="1:8" hidden="1">
      <c r="A2366" t="s">
        <v>2520</v>
      </c>
      <c r="B2366" t="s">
        <v>2965</v>
      </c>
      <c r="C2366">
        <v>2899</v>
      </c>
      <c r="D2366" t="s">
        <v>2150</v>
      </c>
      <c r="E2366" s="116">
        <v>0.78939999999999999</v>
      </c>
      <c r="F2366" s="166" t="s">
        <v>2625</v>
      </c>
      <c r="G2366" s="3" t="s">
        <v>3309</v>
      </c>
      <c r="H2366" t="s">
        <v>2625</v>
      </c>
    </row>
    <row r="2367" spans="1:8" hidden="1">
      <c r="A2367" t="s">
        <v>2520</v>
      </c>
      <c r="B2367" t="s">
        <v>2965</v>
      </c>
      <c r="C2367">
        <v>2177</v>
      </c>
      <c r="D2367" t="s">
        <v>2145</v>
      </c>
      <c r="E2367" s="116">
        <v>0.87309999999999999</v>
      </c>
      <c r="F2367" s="166" t="s">
        <v>2625</v>
      </c>
      <c r="G2367" s="3" t="s">
        <v>3309</v>
      </c>
      <c r="H2367" t="s">
        <v>2625</v>
      </c>
    </row>
    <row r="2368" spans="1:8" hidden="1">
      <c r="A2368" t="s">
        <v>2520</v>
      </c>
      <c r="B2368" t="s">
        <v>2965</v>
      </c>
      <c r="C2368">
        <v>2819</v>
      </c>
      <c r="D2368" t="s">
        <v>2149</v>
      </c>
      <c r="E2368" s="116">
        <v>0.64749999999999996</v>
      </c>
      <c r="F2368" s="166" t="s">
        <v>2625</v>
      </c>
      <c r="G2368" s="3" t="s">
        <v>3309</v>
      </c>
      <c r="H2368" t="s">
        <v>2625</v>
      </c>
    </row>
    <row r="2369" spans="1:8" hidden="1">
      <c r="A2369" t="s">
        <v>2520</v>
      </c>
      <c r="B2369" t="s">
        <v>2965</v>
      </c>
      <c r="C2369">
        <v>2433</v>
      </c>
      <c r="D2369" t="s">
        <v>1773</v>
      </c>
      <c r="E2369" s="116">
        <v>0.87870000000000004</v>
      </c>
      <c r="F2369" s="166" t="s">
        <v>2625</v>
      </c>
      <c r="G2369" s="3" t="s">
        <v>3309</v>
      </c>
      <c r="H2369" t="s">
        <v>2625</v>
      </c>
    </row>
    <row r="2370" spans="1:8" hidden="1">
      <c r="A2370" t="s">
        <v>2520</v>
      </c>
      <c r="B2370" t="s">
        <v>2965</v>
      </c>
      <c r="C2370">
        <v>3264</v>
      </c>
      <c r="D2370" t="s">
        <v>2153</v>
      </c>
      <c r="E2370" s="116">
        <v>0.79659999999999997</v>
      </c>
      <c r="F2370" s="166" t="s">
        <v>2625</v>
      </c>
      <c r="G2370" s="3" t="s">
        <v>3309</v>
      </c>
      <c r="H2370" t="s">
        <v>2625</v>
      </c>
    </row>
    <row r="2371" spans="1:8" hidden="1">
      <c r="A2371" t="s">
        <v>2520</v>
      </c>
      <c r="B2371" t="s">
        <v>2965</v>
      </c>
      <c r="C2371">
        <v>2529</v>
      </c>
      <c r="D2371" t="s">
        <v>142</v>
      </c>
      <c r="E2371" s="116">
        <v>0.86209999999999998</v>
      </c>
      <c r="F2371" s="166" t="s">
        <v>2625</v>
      </c>
      <c r="G2371" s="3" t="s">
        <v>3309</v>
      </c>
      <c r="H2371" t="s">
        <v>2625</v>
      </c>
    </row>
    <row r="2372" spans="1:8" hidden="1">
      <c r="A2372" t="s">
        <v>2520</v>
      </c>
      <c r="B2372" t="s">
        <v>2965</v>
      </c>
      <c r="C2372">
        <v>4093</v>
      </c>
      <c r="D2372" t="s">
        <v>2158</v>
      </c>
      <c r="E2372" s="116">
        <v>0.92900000000000005</v>
      </c>
      <c r="F2372" s="166" t="s">
        <v>2625</v>
      </c>
      <c r="G2372" s="3" t="s">
        <v>3309</v>
      </c>
      <c r="H2372" t="s">
        <v>2625</v>
      </c>
    </row>
    <row r="2373" spans="1:8" hidden="1">
      <c r="A2373" t="s">
        <v>2520</v>
      </c>
      <c r="B2373" t="s">
        <v>2965</v>
      </c>
      <c r="C2373">
        <v>2314</v>
      </c>
      <c r="D2373" t="s">
        <v>628</v>
      </c>
      <c r="E2373" s="116">
        <v>0.94310000000000005</v>
      </c>
      <c r="F2373" s="166" t="s">
        <v>2625</v>
      </c>
      <c r="G2373" s="3" t="s">
        <v>3309</v>
      </c>
      <c r="H2373" t="s">
        <v>2625</v>
      </c>
    </row>
    <row r="2374" spans="1:8" hidden="1">
      <c r="A2374" t="s">
        <v>2520</v>
      </c>
      <c r="B2374" t="s">
        <v>2965</v>
      </c>
      <c r="C2374">
        <v>3312</v>
      </c>
      <c r="D2374" t="s">
        <v>2154</v>
      </c>
      <c r="E2374" s="116">
        <v>0.69710000000000005</v>
      </c>
      <c r="F2374" s="166" t="s">
        <v>2625</v>
      </c>
      <c r="G2374" s="3" t="s">
        <v>3309</v>
      </c>
      <c r="H2374" t="s">
        <v>2625</v>
      </c>
    </row>
    <row r="2375" spans="1:8" hidden="1">
      <c r="A2375" t="s">
        <v>2520</v>
      </c>
      <c r="B2375" t="s">
        <v>2965</v>
      </c>
      <c r="C2375">
        <v>3368</v>
      </c>
      <c r="D2375" t="s">
        <v>2155</v>
      </c>
      <c r="E2375" s="116">
        <v>0.71599999999999997</v>
      </c>
      <c r="F2375" s="166" t="s">
        <v>2625</v>
      </c>
      <c r="G2375" s="3" t="s">
        <v>3309</v>
      </c>
      <c r="H2375" t="s">
        <v>2625</v>
      </c>
    </row>
    <row r="2376" spans="1:8" hidden="1">
      <c r="A2376" t="s">
        <v>2520</v>
      </c>
      <c r="B2376" t="s">
        <v>2965</v>
      </c>
      <c r="C2376">
        <v>5153</v>
      </c>
      <c r="D2376" t="s">
        <v>2159</v>
      </c>
      <c r="E2376" s="116">
        <v>0.80659999999999998</v>
      </c>
      <c r="F2376" s="166" t="s">
        <v>2625</v>
      </c>
      <c r="G2376" s="3" t="s">
        <v>3309</v>
      </c>
      <c r="H2376" t="s">
        <v>2625</v>
      </c>
    </row>
    <row r="2377" spans="1:8" hidden="1">
      <c r="A2377" t="s">
        <v>2520</v>
      </c>
      <c r="B2377" t="s">
        <v>2965</v>
      </c>
      <c r="C2377">
        <v>5355</v>
      </c>
      <c r="D2377" t="s">
        <v>2161</v>
      </c>
      <c r="E2377" s="116">
        <v>0.8407</v>
      </c>
      <c r="F2377" s="166" t="s">
        <v>3020</v>
      </c>
      <c r="G2377" s="3" t="s">
        <v>3309</v>
      </c>
      <c r="H2377" t="s">
        <v>2625</v>
      </c>
    </row>
    <row r="2378" spans="1:8" hidden="1">
      <c r="A2378" t="s">
        <v>2520</v>
      </c>
      <c r="B2378" t="s">
        <v>2965</v>
      </c>
      <c r="C2378">
        <v>5224</v>
      </c>
      <c r="D2378" t="s">
        <v>2160</v>
      </c>
      <c r="E2378" s="116">
        <v>0.53839999999999999</v>
      </c>
      <c r="F2378" s="166" t="s">
        <v>3020</v>
      </c>
      <c r="G2378" s="3" t="s">
        <v>3309</v>
      </c>
      <c r="H2378" t="s">
        <v>2625</v>
      </c>
    </row>
    <row r="2379" spans="1:8" hidden="1">
      <c r="A2379" t="s">
        <v>2481</v>
      </c>
      <c r="B2379" t="s">
        <v>2966</v>
      </c>
      <c r="C2379">
        <v>4346</v>
      </c>
      <c r="D2379" t="s">
        <v>1945</v>
      </c>
      <c r="E2379" s="116">
        <v>0.54720000000000002</v>
      </c>
      <c r="F2379" s="166" t="s">
        <v>2625</v>
      </c>
      <c r="G2379" s="3" t="s">
        <v>3309</v>
      </c>
      <c r="H2379" t="s">
        <v>2625</v>
      </c>
    </row>
    <row r="2380" spans="1:8" hidden="1">
      <c r="A2380" t="s">
        <v>2481</v>
      </c>
      <c r="B2380" t="s">
        <v>2966</v>
      </c>
      <c r="C2380">
        <v>5018</v>
      </c>
      <c r="D2380" t="s">
        <v>1947</v>
      </c>
      <c r="E2380" s="116">
        <v>0.45889999999999997</v>
      </c>
      <c r="F2380" s="166" t="s">
        <v>3020</v>
      </c>
      <c r="G2380" s="3" t="s">
        <v>2626</v>
      </c>
      <c r="H2380" t="s">
        <v>2626</v>
      </c>
    </row>
    <row r="2381" spans="1:8" hidden="1">
      <c r="A2381" t="s">
        <v>2481</v>
      </c>
      <c r="B2381" t="s">
        <v>2966</v>
      </c>
      <c r="C2381">
        <v>2260</v>
      </c>
      <c r="D2381" t="s">
        <v>1940</v>
      </c>
      <c r="E2381" s="116">
        <v>0.48809999999999998</v>
      </c>
      <c r="F2381" s="166" t="s">
        <v>2626</v>
      </c>
      <c r="G2381" s="3" t="s">
        <v>3309</v>
      </c>
      <c r="H2381" t="s">
        <v>2626</v>
      </c>
    </row>
    <row r="2382" spans="1:8" hidden="1">
      <c r="A2382" t="s">
        <v>2481</v>
      </c>
      <c r="B2382" t="s">
        <v>2966</v>
      </c>
      <c r="C2382">
        <v>4451</v>
      </c>
      <c r="D2382" t="s">
        <v>1946</v>
      </c>
      <c r="E2382" s="116">
        <v>0.46179999999999999</v>
      </c>
      <c r="F2382" s="166" t="s">
        <v>2626</v>
      </c>
      <c r="G2382" s="3" t="s">
        <v>3309</v>
      </c>
      <c r="H2382" t="s">
        <v>2626</v>
      </c>
    </row>
    <row r="2383" spans="1:8" hidden="1">
      <c r="A2383" t="s">
        <v>2481</v>
      </c>
      <c r="B2383" t="s">
        <v>2966</v>
      </c>
      <c r="C2383">
        <v>5052</v>
      </c>
      <c r="D2383" t="s">
        <v>1948</v>
      </c>
      <c r="E2383" s="116">
        <v>0.4476</v>
      </c>
      <c r="F2383" s="166" t="s">
        <v>3020</v>
      </c>
      <c r="G2383" s="3" t="s">
        <v>3309</v>
      </c>
      <c r="H2383" t="s">
        <v>2626</v>
      </c>
    </row>
    <row r="2384" spans="1:8" hidden="1">
      <c r="A2384" t="s">
        <v>2481</v>
      </c>
      <c r="B2384" t="s">
        <v>2966</v>
      </c>
      <c r="C2384">
        <v>3848</v>
      </c>
      <c r="D2384" t="s">
        <v>1943</v>
      </c>
      <c r="E2384" s="116">
        <v>0.39939999999999998</v>
      </c>
      <c r="F2384" s="166" t="s">
        <v>3020</v>
      </c>
      <c r="G2384" s="3" t="s">
        <v>3309</v>
      </c>
      <c r="H2384" t="s">
        <v>2626</v>
      </c>
    </row>
    <row r="2385" spans="1:8" hidden="1">
      <c r="A2385" t="s">
        <v>2481</v>
      </c>
      <c r="B2385" t="s">
        <v>2966</v>
      </c>
      <c r="C2385">
        <v>1627</v>
      </c>
      <c r="D2385" t="s">
        <v>1939</v>
      </c>
      <c r="E2385" s="116">
        <v>0.58120000000000005</v>
      </c>
      <c r="F2385" s="166" t="s">
        <v>2625</v>
      </c>
      <c r="G2385" s="3" t="s">
        <v>3309</v>
      </c>
      <c r="H2385" t="s">
        <v>2625</v>
      </c>
    </row>
    <row r="2386" spans="1:8" hidden="1">
      <c r="A2386" t="s">
        <v>2481</v>
      </c>
      <c r="B2386" t="s">
        <v>2966</v>
      </c>
      <c r="C2386">
        <v>2633</v>
      </c>
      <c r="D2386" t="s">
        <v>1942</v>
      </c>
      <c r="E2386" s="116">
        <v>0.41620000000000001</v>
      </c>
      <c r="F2386" s="166" t="s">
        <v>3020</v>
      </c>
      <c r="G2386" s="3" t="s">
        <v>3309</v>
      </c>
      <c r="H2386" t="s">
        <v>2626</v>
      </c>
    </row>
    <row r="2387" spans="1:8" hidden="1">
      <c r="A2387" t="s">
        <v>2481</v>
      </c>
      <c r="B2387" t="s">
        <v>2966</v>
      </c>
      <c r="C2387">
        <v>2481</v>
      </c>
      <c r="D2387" t="s">
        <v>1941</v>
      </c>
      <c r="E2387" s="116">
        <v>0.48809999999999998</v>
      </c>
      <c r="F2387" s="166" t="s">
        <v>3020</v>
      </c>
      <c r="G2387" s="3" t="s">
        <v>3309</v>
      </c>
      <c r="H2387" t="s">
        <v>2626</v>
      </c>
    </row>
    <row r="2388" spans="1:8" hidden="1">
      <c r="A2388" t="s">
        <v>2481</v>
      </c>
      <c r="B2388" t="s">
        <v>2966</v>
      </c>
      <c r="C2388">
        <v>4224</v>
      </c>
      <c r="D2388" t="s">
        <v>1944</v>
      </c>
      <c r="E2388" s="116">
        <v>0.45490000000000003</v>
      </c>
      <c r="F2388" s="166" t="s">
        <v>2626</v>
      </c>
      <c r="G2388" s="3" t="s">
        <v>3309</v>
      </c>
      <c r="H2388" t="s">
        <v>2626</v>
      </c>
    </row>
    <row r="2389" spans="1:8" hidden="1">
      <c r="A2389" t="s">
        <v>2529</v>
      </c>
      <c r="B2389" t="s">
        <v>2967</v>
      </c>
      <c r="C2389">
        <v>2783</v>
      </c>
      <c r="D2389" t="s">
        <v>2209</v>
      </c>
      <c r="E2389" s="116">
        <v>0.62270000000000003</v>
      </c>
      <c r="F2389" s="166" t="s">
        <v>2625</v>
      </c>
      <c r="G2389" s="3" t="s">
        <v>3309</v>
      </c>
      <c r="H2389" t="s">
        <v>2625</v>
      </c>
    </row>
    <row r="2390" spans="1:8" hidden="1">
      <c r="A2390" t="s">
        <v>2529</v>
      </c>
      <c r="B2390" t="s">
        <v>2967</v>
      </c>
      <c r="C2390">
        <v>2240</v>
      </c>
      <c r="D2390" t="s">
        <v>2208</v>
      </c>
      <c r="E2390" s="116">
        <v>0.625</v>
      </c>
      <c r="F2390" s="166" t="s">
        <v>2625</v>
      </c>
      <c r="G2390" s="3" t="s">
        <v>3309</v>
      </c>
      <c r="H2390" t="s">
        <v>2625</v>
      </c>
    </row>
    <row r="2391" spans="1:8" hidden="1">
      <c r="A2391" t="s">
        <v>2529</v>
      </c>
      <c r="B2391" t="s">
        <v>2967</v>
      </c>
      <c r="C2391">
        <v>4221</v>
      </c>
      <c r="D2391" t="s">
        <v>2210</v>
      </c>
      <c r="E2391" s="116">
        <v>0.70760000000000001</v>
      </c>
      <c r="F2391" s="166" t="s">
        <v>2625</v>
      </c>
      <c r="G2391" s="3" t="s">
        <v>3309</v>
      </c>
      <c r="H2391" t="s">
        <v>2625</v>
      </c>
    </row>
    <row r="2392" spans="1:8" hidden="1">
      <c r="A2392" t="s">
        <v>2529</v>
      </c>
      <c r="B2392" t="s">
        <v>2967</v>
      </c>
      <c r="C2392">
        <v>4481</v>
      </c>
      <c r="D2392" t="s">
        <v>2211</v>
      </c>
      <c r="E2392" s="116">
        <v>0.66449999999999998</v>
      </c>
      <c r="F2392" s="166" t="s">
        <v>2625</v>
      </c>
      <c r="G2392" s="3" t="s">
        <v>3309</v>
      </c>
      <c r="H2392" t="s">
        <v>2625</v>
      </c>
    </row>
  </sheetData>
  <autoFilter ref="A3:H2392" xr:uid="{00000000-0009-0000-0000-000005000000}">
    <filterColumn colId="1">
      <filters>
        <filter val="Highline"/>
      </filters>
    </filterColumn>
  </autoFilter>
  <sortState xmlns:xlrd2="http://schemas.microsoft.com/office/spreadsheetml/2017/richdata2" ref="A4:H2343">
    <sortCondition ref="B4:B2343"/>
  </sortState>
  <conditionalFormatting sqref="C4:C476 C478:C1432 C1434:C2317">
    <cfRule type="duplicateValues" dxfId="6" priority="14"/>
  </conditionalFormatting>
  <conditionalFormatting sqref="C477">
    <cfRule type="duplicateValues" dxfId="5" priority="8"/>
  </conditionalFormatting>
  <conditionalFormatting sqref="C1433">
    <cfRule type="duplicateValues" dxfId="4" priority="5"/>
  </conditionalFormatting>
  <conditionalFormatting sqref="C2329">
    <cfRule type="duplicateValues" dxfId="3" priority="9"/>
  </conditionalFormatting>
  <conditionalFormatting sqref="G4:G2392">
    <cfRule type="containsText" dxfId="2" priority="12" operator="containsText" text="Yes">
      <formula>NOT(ISERROR(SEARCH("Yes",G4)))</formula>
    </cfRule>
    <cfRule type="containsText" dxfId="1" priority="13" operator="containsText" text="No">
      <formula>NOT(ISERROR(SEARCH("No",G4)))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D323"/>
  <sheetViews>
    <sheetView workbookViewId="0">
      <pane ySplit="2" topLeftCell="A289" activePane="bottomLeft" state="frozen"/>
      <selection activeCell="A4" sqref="A4"/>
      <selection pane="bottomLeft" activeCell="A4" sqref="A4"/>
    </sheetView>
  </sheetViews>
  <sheetFormatPr defaultColWidth="9.140625" defaultRowHeight="15"/>
  <cols>
    <col min="2" max="2" width="24.140625" bestFit="1" customWidth="1"/>
    <col min="3" max="3" width="29.7109375" style="3" customWidth="1"/>
    <col min="4" max="4" width="20.7109375" style="24" customWidth="1"/>
    <col min="5" max="16384" width="9.140625" style="24"/>
  </cols>
  <sheetData>
    <row r="1" spans="1:3" ht="15.75" thickBot="1">
      <c r="A1" s="127">
        <v>1</v>
      </c>
      <c r="B1" s="128">
        <f>1+A1</f>
        <v>2</v>
      </c>
      <c r="C1" s="128">
        <f>B1+1</f>
        <v>3</v>
      </c>
    </row>
    <row r="2" spans="1:3" ht="30.75" thickBot="1">
      <c r="A2" s="129" t="s">
        <v>2580</v>
      </c>
      <c r="B2" s="129" t="s">
        <v>2537</v>
      </c>
      <c r="C2" s="80" t="s">
        <v>3221</v>
      </c>
    </row>
    <row r="3" spans="1:3">
      <c r="A3" s="11" t="s">
        <v>2229</v>
      </c>
      <c r="B3" s="11" t="s">
        <v>0</v>
      </c>
      <c r="C3" s="106">
        <v>0.74390000000000001</v>
      </c>
    </row>
    <row r="4" spans="1:3">
      <c r="A4" s="11" t="s">
        <v>2230</v>
      </c>
      <c r="B4" s="11" t="s">
        <v>2</v>
      </c>
      <c r="C4" s="106">
        <v>0</v>
      </c>
    </row>
    <row r="5" spans="1:3">
      <c r="A5" s="11" t="s">
        <v>2231</v>
      </c>
      <c r="B5" s="11" t="s">
        <v>4</v>
      </c>
      <c r="C5" s="106">
        <v>0.8014</v>
      </c>
    </row>
    <row r="6" spans="1:3">
      <c r="A6" s="11" t="s">
        <v>2232</v>
      </c>
      <c r="B6" s="11" t="s">
        <v>12</v>
      </c>
      <c r="C6" s="106">
        <v>0.7409</v>
      </c>
    </row>
    <row r="7" spans="1:3">
      <c r="A7" s="11" t="s">
        <v>2233</v>
      </c>
      <c r="B7" s="11" t="s">
        <v>16</v>
      </c>
      <c r="C7" s="106">
        <v>0.48770000000000002</v>
      </c>
    </row>
    <row r="8" spans="1:3">
      <c r="A8" s="11" t="s">
        <v>2234</v>
      </c>
      <c r="B8" s="11" t="s">
        <v>20</v>
      </c>
      <c r="C8" s="106">
        <v>0.5544</v>
      </c>
    </row>
    <row r="9" spans="1:3">
      <c r="A9" s="11" t="s">
        <v>2235</v>
      </c>
      <c r="B9" s="11" t="s">
        <v>30</v>
      </c>
      <c r="C9" s="106">
        <v>0.35449999999999998</v>
      </c>
    </row>
    <row r="10" spans="1:3">
      <c r="A10" s="11" t="s">
        <v>2236</v>
      </c>
      <c r="B10" s="11" t="s">
        <v>33</v>
      </c>
      <c r="C10" s="106">
        <v>0.58799999999999997</v>
      </c>
    </row>
    <row r="11" spans="1:3">
      <c r="A11" s="11" t="s">
        <v>2237</v>
      </c>
      <c r="B11" s="11" t="s">
        <v>60</v>
      </c>
      <c r="C11" s="106">
        <v>1</v>
      </c>
    </row>
    <row r="12" spans="1:3">
      <c r="A12" s="11" t="s">
        <v>2238</v>
      </c>
      <c r="B12" s="11" t="s">
        <v>62</v>
      </c>
      <c r="C12" s="106">
        <v>0.71589999999999998</v>
      </c>
    </row>
    <row r="13" spans="1:3">
      <c r="A13" s="11" t="s">
        <v>2239</v>
      </c>
      <c r="B13" s="11" t="s">
        <v>65</v>
      </c>
      <c r="C13" s="106">
        <v>0.72050000000000003</v>
      </c>
    </row>
    <row r="14" spans="1:3">
      <c r="A14" s="11" t="s">
        <v>2240</v>
      </c>
      <c r="B14" s="11" t="s">
        <v>69</v>
      </c>
      <c r="C14" s="106">
        <v>0.76580000000000004</v>
      </c>
    </row>
    <row r="15" spans="1:3">
      <c r="A15" s="11" t="s">
        <v>2241</v>
      </c>
      <c r="B15" s="11" t="s">
        <v>75</v>
      </c>
      <c r="C15" s="106">
        <v>0.3654</v>
      </c>
    </row>
    <row r="16" spans="1:3">
      <c r="A16" s="11" t="s">
        <v>2242</v>
      </c>
      <c r="B16" s="11" t="s">
        <v>94</v>
      </c>
      <c r="C16" s="106">
        <v>0.65839999999999999</v>
      </c>
    </row>
    <row r="17" spans="1:3">
      <c r="A17" s="11" t="s">
        <v>2243</v>
      </c>
      <c r="B17" s="11" t="s">
        <v>98</v>
      </c>
      <c r="C17" s="106">
        <v>0</v>
      </c>
    </row>
    <row r="18" spans="1:3">
      <c r="A18" s="11" t="s">
        <v>2244</v>
      </c>
      <c r="B18" s="11" t="s">
        <v>100</v>
      </c>
      <c r="C18" s="106">
        <v>0.70179999999999998</v>
      </c>
    </row>
    <row r="19" spans="1:3">
      <c r="A19" s="11" t="s">
        <v>2245</v>
      </c>
      <c r="B19" s="11" t="s">
        <v>103</v>
      </c>
      <c r="C19" s="106">
        <v>0.56740000000000002</v>
      </c>
    </row>
    <row r="20" spans="1:3">
      <c r="A20" s="11" t="s">
        <v>2246</v>
      </c>
      <c r="B20" s="11" t="s">
        <v>2546</v>
      </c>
      <c r="C20" s="106">
        <v>0.45660000000000001</v>
      </c>
    </row>
    <row r="21" spans="1:3">
      <c r="A21" s="11" t="s">
        <v>2247</v>
      </c>
      <c r="B21" s="11" t="s">
        <v>113</v>
      </c>
      <c r="C21" s="106">
        <v>0.45400000000000001</v>
      </c>
    </row>
    <row r="22" spans="1:3">
      <c r="A22" s="11" t="s">
        <v>2248</v>
      </c>
      <c r="B22" s="11" t="s">
        <v>119</v>
      </c>
      <c r="C22" s="106">
        <v>0.59550000000000003</v>
      </c>
    </row>
    <row r="23" spans="1:3">
      <c r="A23" s="11" t="s">
        <v>2249</v>
      </c>
      <c r="B23" s="11" t="s">
        <v>134</v>
      </c>
      <c r="C23" s="106">
        <v>0.5806</v>
      </c>
    </row>
    <row r="24" spans="1:3">
      <c r="A24" s="11" t="s">
        <v>2250</v>
      </c>
      <c r="B24" s="11" t="s">
        <v>143</v>
      </c>
      <c r="C24" s="106">
        <v>0.59550000000000003</v>
      </c>
    </row>
    <row r="25" spans="1:3">
      <c r="A25" s="11" t="s">
        <v>2251</v>
      </c>
      <c r="B25" s="11" t="s">
        <v>146</v>
      </c>
      <c r="C25" s="106">
        <v>0.50190000000000001</v>
      </c>
    </row>
    <row r="26" spans="1:3">
      <c r="A26" s="11" t="s">
        <v>2252</v>
      </c>
      <c r="B26" s="11" t="s">
        <v>151</v>
      </c>
      <c r="C26" s="106">
        <v>0.75609999999999999</v>
      </c>
    </row>
    <row r="27" spans="1:3">
      <c r="A27" s="11" t="s">
        <v>2253</v>
      </c>
      <c r="B27" s="11" t="s">
        <v>155</v>
      </c>
      <c r="C27" s="106">
        <v>0.58819999999999995</v>
      </c>
    </row>
    <row r="28" spans="1:3">
      <c r="A28" s="11" t="s">
        <v>2254</v>
      </c>
      <c r="B28" s="11" t="s">
        <v>160</v>
      </c>
      <c r="C28" s="106">
        <v>0.93910000000000005</v>
      </c>
    </row>
    <row r="29" spans="1:3">
      <c r="A29" s="11" t="s">
        <v>2255</v>
      </c>
      <c r="B29" s="11" t="s">
        <v>162</v>
      </c>
      <c r="C29" s="106">
        <v>0.48480000000000001</v>
      </c>
    </row>
    <row r="30" spans="1:3">
      <c r="A30" s="11" t="s">
        <v>2256</v>
      </c>
      <c r="B30" s="11" t="s">
        <v>200</v>
      </c>
      <c r="C30" s="106">
        <v>0.25280000000000002</v>
      </c>
    </row>
    <row r="31" spans="1:3">
      <c r="A31" s="11" t="s">
        <v>2257</v>
      </c>
      <c r="B31" s="11" t="s">
        <v>204</v>
      </c>
      <c r="C31" s="106">
        <v>0.29360000000000003</v>
      </c>
    </row>
    <row r="32" spans="1:3">
      <c r="A32" s="11" t="s">
        <v>2258</v>
      </c>
      <c r="B32" s="11" t="s">
        <v>209</v>
      </c>
      <c r="C32" s="106">
        <v>0.30769999999999997</v>
      </c>
    </row>
    <row r="33" spans="1:3">
      <c r="A33" s="11" t="s">
        <v>2259</v>
      </c>
      <c r="B33" s="11" t="s">
        <v>211</v>
      </c>
      <c r="C33" s="106">
        <v>0.37509999999999999</v>
      </c>
    </row>
    <row r="34" spans="1:3">
      <c r="A34" s="11" t="s">
        <v>2260</v>
      </c>
      <c r="B34" s="11" t="s">
        <v>218</v>
      </c>
      <c r="C34" s="106">
        <v>0.53939999999999999</v>
      </c>
    </row>
    <row r="35" spans="1:3">
      <c r="A35" s="11" t="s">
        <v>2261</v>
      </c>
      <c r="B35" s="11" t="s">
        <v>253</v>
      </c>
      <c r="C35" s="106">
        <v>0.17649999999999999</v>
      </c>
    </row>
    <row r="36" spans="1:3">
      <c r="A36" s="11" t="s">
        <v>2262</v>
      </c>
      <c r="B36" s="11" t="s">
        <v>263</v>
      </c>
      <c r="C36" s="106">
        <v>0.3851</v>
      </c>
    </row>
    <row r="37" spans="1:3">
      <c r="A37" s="11" t="s">
        <v>2263</v>
      </c>
      <c r="B37" s="11" t="s">
        <v>282</v>
      </c>
      <c r="C37" s="106">
        <v>0.25359999999999999</v>
      </c>
    </row>
    <row r="38" spans="1:3">
      <c r="A38" s="11" t="s">
        <v>2264</v>
      </c>
      <c r="B38" s="11" t="s">
        <v>287</v>
      </c>
      <c r="C38" s="106">
        <v>0.53320000000000001</v>
      </c>
    </row>
    <row r="39" spans="1:3">
      <c r="A39" s="11" t="s">
        <v>2265</v>
      </c>
      <c r="B39" s="11" t="s">
        <v>291</v>
      </c>
      <c r="C39" s="106">
        <v>0.79169999999999996</v>
      </c>
    </row>
    <row r="40" spans="1:3">
      <c r="A40" s="11" t="s">
        <v>2266</v>
      </c>
      <c r="B40" s="11" t="s">
        <v>293</v>
      </c>
      <c r="C40" s="106">
        <v>0.63549999999999995</v>
      </c>
    </row>
    <row r="41" spans="1:3">
      <c r="A41" s="11" t="s">
        <v>2267</v>
      </c>
      <c r="B41" s="11" t="s">
        <v>308</v>
      </c>
      <c r="C41" s="106">
        <v>0.44779999999999998</v>
      </c>
    </row>
    <row r="42" spans="1:3">
      <c r="A42" s="11" t="s">
        <v>2268</v>
      </c>
      <c r="B42" s="11" t="s">
        <v>311</v>
      </c>
      <c r="C42" s="106">
        <v>0.54059999999999997</v>
      </c>
    </row>
    <row r="43" spans="1:3">
      <c r="A43" s="11" t="s">
        <v>2269</v>
      </c>
      <c r="B43" s="11" t="s">
        <v>315</v>
      </c>
      <c r="C43" s="106">
        <v>0.35699999999999998</v>
      </c>
    </row>
    <row r="44" spans="1:3">
      <c r="A44" s="11" t="s">
        <v>2270</v>
      </c>
      <c r="B44" s="11" t="s">
        <v>317</v>
      </c>
      <c r="C44" s="106">
        <v>0.47249999999999998</v>
      </c>
    </row>
    <row r="45" spans="1:3">
      <c r="A45" s="11" t="s">
        <v>2271</v>
      </c>
      <c r="B45" s="11" t="s">
        <v>323</v>
      </c>
      <c r="C45" s="106">
        <v>0.63180000000000003</v>
      </c>
    </row>
    <row r="46" spans="1:3">
      <c r="A46" s="11" t="s">
        <v>2272</v>
      </c>
      <c r="B46" s="11" t="s">
        <v>334</v>
      </c>
      <c r="C46" s="106">
        <v>0.89300000000000002</v>
      </c>
    </row>
    <row r="47" spans="1:3">
      <c r="A47" s="11" t="s">
        <v>2273</v>
      </c>
      <c r="B47" s="11" t="s">
        <v>336</v>
      </c>
      <c r="C47" s="106">
        <v>0.90639999999999998</v>
      </c>
    </row>
    <row r="48" spans="1:3">
      <c r="A48" s="11" t="s">
        <v>2274</v>
      </c>
      <c r="B48" s="11" t="s">
        <v>341</v>
      </c>
      <c r="C48" s="106">
        <v>0.91300000000000003</v>
      </c>
    </row>
    <row r="49" spans="1:3">
      <c r="A49" s="11" t="s">
        <v>2275</v>
      </c>
      <c r="B49" s="11" t="s">
        <v>343</v>
      </c>
      <c r="C49" s="106">
        <v>0.64170000000000005</v>
      </c>
    </row>
    <row r="50" spans="1:3">
      <c r="A50" s="11" t="s">
        <v>2276</v>
      </c>
      <c r="B50" s="11" t="s">
        <v>350</v>
      </c>
      <c r="C50" s="106">
        <v>0.73629999999999995</v>
      </c>
    </row>
    <row r="51" spans="1:3">
      <c r="A51" s="11" t="s">
        <v>2277</v>
      </c>
      <c r="B51" s="11" t="s">
        <v>352</v>
      </c>
      <c r="C51" s="106">
        <v>0.55989999999999995</v>
      </c>
    </row>
    <row r="52" spans="1:3">
      <c r="A52" s="11" t="s">
        <v>2278</v>
      </c>
      <c r="B52" s="11" t="s">
        <v>355</v>
      </c>
      <c r="C52" s="106">
        <v>0.93179999999999996</v>
      </c>
    </row>
    <row r="53" spans="1:3">
      <c r="A53" s="11" t="s">
        <v>2279</v>
      </c>
      <c r="B53" s="11" t="s">
        <v>357</v>
      </c>
      <c r="C53" s="106">
        <v>0.53210000000000002</v>
      </c>
    </row>
    <row r="54" spans="1:3">
      <c r="A54" s="11" t="s">
        <v>2280</v>
      </c>
      <c r="B54" s="11" t="s">
        <v>359</v>
      </c>
      <c r="C54" s="106">
        <v>0.71879999999999999</v>
      </c>
    </row>
    <row r="55" spans="1:3">
      <c r="A55" s="11" t="s">
        <v>2281</v>
      </c>
      <c r="B55" s="11" t="s">
        <v>360</v>
      </c>
      <c r="C55" s="106">
        <v>0.82379999999999998</v>
      </c>
    </row>
    <row r="56" spans="1:3">
      <c r="A56" s="11" t="s">
        <v>2282</v>
      </c>
      <c r="B56" s="11" t="s">
        <v>364</v>
      </c>
      <c r="C56" s="106">
        <v>0.56699999999999995</v>
      </c>
    </row>
    <row r="57" spans="1:3">
      <c r="A57" s="11" t="s">
        <v>2283</v>
      </c>
      <c r="B57" s="11" t="s">
        <v>369</v>
      </c>
      <c r="C57" s="106">
        <v>0.73719999999999997</v>
      </c>
    </row>
    <row r="58" spans="1:3">
      <c r="A58" s="11" t="s">
        <v>2284</v>
      </c>
      <c r="B58" s="11" t="s">
        <v>390</v>
      </c>
      <c r="C58" s="106">
        <v>0.75470000000000004</v>
      </c>
    </row>
    <row r="59" spans="1:3">
      <c r="A59" s="11" t="s">
        <v>2285</v>
      </c>
      <c r="B59" s="11" t="s">
        <v>398</v>
      </c>
      <c r="C59" s="106">
        <v>0</v>
      </c>
    </row>
    <row r="60" spans="1:3">
      <c r="A60" s="11" t="s">
        <v>2286</v>
      </c>
      <c r="B60" s="11" t="s">
        <v>400</v>
      </c>
      <c r="C60" s="106">
        <v>0.68889999999999996</v>
      </c>
    </row>
    <row r="61" spans="1:3">
      <c r="A61" s="11" t="s">
        <v>2287</v>
      </c>
      <c r="B61" s="11" t="s">
        <v>402</v>
      </c>
      <c r="C61" s="106">
        <v>0.50829999999999997</v>
      </c>
    </row>
    <row r="62" spans="1:3">
      <c r="A62" s="11" t="s">
        <v>2288</v>
      </c>
      <c r="B62" s="11" t="s">
        <v>405</v>
      </c>
      <c r="C62" s="106">
        <v>0.93889999999999996</v>
      </c>
    </row>
    <row r="63" spans="1:3">
      <c r="A63" s="11" t="s">
        <v>2289</v>
      </c>
      <c r="B63" s="11" t="s">
        <v>412</v>
      </c>
      <c r="C63" s="106">
        <v>0.80900000000000005</v>
      </c>
    </row>
    <row r="64" spans="1:3">
      <c r="A64" s="11" t="s">
        <v>2290</v>
      </c>
      <c r="B64" s="11" t="s">
        <v>418</v>
      </c>
      <c r="C64" s="106">
        <v>0.82379999999999998</v>
      </c>
    </row>
    <row r="65" spans="1:3">
      <c r="A65" s="11" t="s">
        <v>2291</v>
      </c>
      <c r="B65" s="11" t="s">
        <v>422</v>
      </c>
      <c r="C65" s="106">
        <v>0.39510000000000001</v>
      </c>
    </row>
    <row r="66" spans="1:3">
      <c r="A66" s="11" t="s">
        <v>2292</v>
      </c>
      <c r="B66" s="11" t="s">
        <v>425</v>
      </c>
      <c r="C66" s="106">
        <v>0.75280000000000002</v>
      </c>
    </row>
    <row r="67" spans="1:3">
      <c r="A67" s="11" t="s">
        <v>2293</v>
      </c>
      <c r="B67" s="11" t="s">
        <v>428</v>
      </c>
      <c r="C67" s="106">
        <v>0.76370000000000005</v>
      </c>
    </row>
    <row r="68" spans="1:3">
      <c r="A68" s="11" t="s">
        <v>2294</v>
      </c>
      <c r="B68" s="11" t="s">
        <v>433</v>
      </c>
      <c r="C68" s="106">
        <v>0.63390000000000002</v>
      </c>
    </row>
    <row r="69" spans="1:3">
      <c r="A69" s="11" t="s">
        <v>2295</v>
      </c>
      <c r="B69" s="11" t="s">
        <v>449</v>
      </c>
      <c r="C69" s="106">
        <v>0.59399999999999997</v>
      </c>
    </row>
    <row r="70" spans="1:3">
      <c r="A70" s="11" t="s">
        <v>2296</v>
      </c>
      <c r="B70" s="11" t="s">
        <v>456</v>
      </c>
      <c r="C70" s="106">
        <v>0.66959999999999997</v>
      </c>
    </row>
    <row r="71" spans="1:3">
      <c r="A71" s="11" t="s">
        <v>2297</v>
      </c>
      <c r="B71" s="11" t="s">
        <v>459</v>
      </c>
      <c r="C71" s="106">
        <v>0.73499999999999999</v>
      </c>
    </row>
    <row r="72" spans="1:3">
      <c r="A72" s="11" t="s">
        <v>2298</v>
      </c>
      <c r="B72" s="11" t="s">
        <v>462</v>
      </c>
      <c r="C72" s="106">
        <v>0.68179999999999996</v>
      </c>
    </row>
    <row r="73" spans="1:3">
      <c r="A73" s="11" t="s">
        <v>2299</v>
      </c>
      <c r="B73" s="11" t="s">
        <v>471</v>
      </c>
      <c r="C73" s="106">
        <v>0.68440000000000001</v>
      </c>
    </row>
    <row r="74" spans="1:3">
      <c r="A74" s="11" t="s">
        <v>2300</v>
      </c>
      <c r="B74" s="11" t="s">
        <v>477</v>
      </c>
      <c r="C74" s="106">
        <v>0.73109999999999997</v>
      </c>
    </row>
    <row r="75" spans="1:3">
      <c r="A75" s="11" t="s">
        <v>2301</v>
      </c>
      <c r="B75" s="11" t="s">
        <v>482</v>
      </c>
      <c r="C75" s="106">
        <v>0.62709999999999999</v>
      </c>
    </row>
    <row r="76" spans="1:3">
      <c r="A76" s="11" t="s">
        <v>2302</v>
      </c>
      <c r="B76" s="11" t="s">
        <v>484</v>
      </c>
      <c r="C76" s="106">
        <v>0.37830000000000003</v>
      </c>
    </row>
    <row r="77" spans="1:3">
      <c r="A77" s="11" t="s">
        <v>2303</v>
      </c>
      <c r="B77" s="11" t="s">
        <v>488</v>
      </c>
      <c r="C77" s="106">
        <v>0.70120000000000005</v>
      </c>
    </row>
    <row r="78" spans="1:3">
      <c r="A78" s="11" t="s">
        <v>2304</v>
      </c>
      <c r="B78" s="11" t="s">
        <v>494</v>
      </c>
      <c r="C78" s="106">
        <v>0.77329999999999999</v>
      </c>
    </row>
    <row r="79" spans="1:3">
      <c r="A79" s="11" t="s">
        <v>2305</v>
      </c>
      <c r="B79" s="11" t="s">
        <v>497</v>
      </c>
      <c r="C79" s="106">
        <v>0.98540000000000005</v>
      </c>
    </row>
    <row r="80" spans="1:3">
      <c r="A80" s="11" t="s">
        <v>2306</v>
      </c>
      <c r="B80" s="11" t="s">
        <v>498</v>
      </c>
      <c r="C80" s="106">
        <v>0.5333</v>
      </c>
    </row>
    <row r="81" spans="1:3">
      <c r="A81" s="11" t="s">
        <v>2307</v>
      </c>
      <c r="B81" s="11" t="s">
        <v>500</v>
      </c>
      <c r="C81" s="106">
        <v>0.62960000000000005</v>
      </c>
    </row>
    <row r="82" spans="1:3">
      <c r="A82" s="11" t="s">
        <v>2308</v>
      </c>
      <c r="B82" s="11" t="s">
        <v>502</v>
      </c>
      <c r="C82" s="106">
        <v>0.65190000000000003</v>
      </c>
    </row>
    <row r="83" spans="1:3">
      <c r="A83" s="11" t="s">
        <v>2309</v>
      </c>
      <c r="B83" s="11" t="s">
        <v>504</v>
      </c>
      <c r="C83" s="106">
        <v>0.70720000000000005</v>
      </c>
    </row>
    <row r="84" spans="1:3">
      <c r="A84" s="11" t="s">
        <v>2310</v>
      </c>
      <c r="B84" s="11" t="s">
        <v>507</v>
      </c>
      <c r="C84" s="106">
        <v>0.749</v>
      </c>
    </row>
    <row r="85" spans="1:3">
      <c r="A85" s="11" t="s">
        <v>2311</v>
      </c>
      <c r="B85" s="11" t="s">
        <v>510</v>
      </c>
      <c r="C85" s="106">
        <v>0.41520000000000001</v>
      </c>
    </row>
    <row r="86" spans="1:3">
      <c r="A86" s="11" t="s">
        <v>2312</v>
      </c>
      <c r="B86" s="11" t="s">
        <v>519</v>
      </c>
      <c r="C86" s="106">
        <v>0.42380000000000001</v>
      </c>
    </row>
    <row r="87" spans="1:3">
      <c r="A87" s="11" t="s">
        <v>2313</v>
      </c>
      <c r="B87" s="11" t="s">
        <v>524</v>
      </c>
      <c r="C87" s="106">
        <v>0.3115</v>
      </c>
    </row>
    <row r="88" spans="1:3">
      <c r="A88" s="11" t="s">
        <v>2314</v>
      </c>
      <c r="B88" s="11" t="s">
        <v>529</v>
      </c>
      <c r="C88" s="106">
        <v>0.69230000000000003</v>
      </c>
    </row>
    <row r="89" spans="1:3">
      <c r="A89" s="11" t="s">
        <v>2315</v>
      </c>
      <c r="B89" s="11" t="s">
        <v>531</v>
      </c>
      <c r="C89" s="106">
        <v>0.76119999999999999</v>
      </c>
    </row>
    <row r="90" spans="1:3">
      <c r="A90" s="11" t="s">
        <v>2316</v>
      </c>
      <c r="B90" s="11" t="s">
        <v>533</v>
      </c>
      <c r="C90" s="106">
        <v>0.47370000000000001</v>
      </c>
    </row>
    <row r="91" spans="1:3">
      <c r="A91" s="11" t="s">
        <v>2317</v>
      </c>
      <c r="B91" s="11" t="s">
        <v>536</v>
      </c>
      <c r="C91" s="106">
        <v>0.55710000000000004</v>
      </c>
    </row>
    <row r="92" spans="1:3">
      <c r="A92" s="11" t="s">
        <v>2318</v>
      </c>
      <c r="B92" s="11" t="s">
        <v>540</v>
      </c>
      <c r="C92" s="106">
        <v>0.51739999999999997</v>
      </c>
    </row>
    <row r="93" spans="1:3">
      <c r="A93" s="11" t="s">
        <v>2319</v>
      </c>
      <c r="B93" s="11" t="s">
        <v>544</v>
      </c>
      <c r="C93" s="106">
        <v>0.40450000000000003</v>
      </c>
    </row>
    <row r="94" spans="1:3">
      <c r="A94" s="11" t="s">
        <v>2320</v>
      </c>
      <c r="B94" s="11" t="s">
        <v>642</v>
      </c>
      <c r="C94" s="106">
        <v>0.7157</v>
      </c>
    </row>
    <row r="95" spans="1:3">
      <c r="A95" s="11" t="s">
        <v>2321</v>
      </c>
      <c r="B95" s="11" t="s">
        <v>682</v>
      </c>
      <c r="C95" s="106">
        <v>0.28989999999999999</v>
      </c>
    </row>
    <row r="96" spans="1:3">
      <c r="A96" s="11" t="s">
        <v>2322</v>
      </c>
      <c r="B96" s="11" t="s">
        <v>692</v>
      </c>
      <c r="C96" s="106">
        <v>5.79E-2</v>
      </c>
    </row>
    <row r="97" spans="1:3">
      <c r="A97" s="11" t="s">
        <v>2323</v>
      </c>
      <c r="B97" s="11" t="s">
        <v>699</v>
      </c>
      <c r="C97" s="106">
        <v>0.70820000000000005</v>
      </c>
    </row>
    <row r="98" spans="1:3">
      <c r="A98" s="11" t="s">
        <v>2324</v>
      </c>
      <c r="B98" s="11" t="s">
        <v>725</v>
      </c>
      <c r="C98" s="106">
        <v>0.27260000000000001</v>
      </c>
    </row>
    <row r="99" spans="1:3">
      <c r="A99" s="11" t="s">
        <v>2325</v>
      </c>
      <c r="B99" s="11" t="s">
        <v>731</v>
      </c>
      <c r="C99" s="106">
        <v>0.53410000000000002</v>
      </c>
    </row>
    <row r="100" spans="1:3">
      <c r="A100" s="11" t="s">
        <v>2326</v>
      </c>
      <c r="B100" s="11" t="s">
        <v>755</v>
      </c>
      <c r="C100" s="106">
        <v>0.78569999999999995</v>
      </c>
    </row>
    <row r="101" spans="1:3">
      <c r="A101" s="11" t="s">
        <v>2327</v>
      </c>
      <c r="B101" s="11" t="s">
        <v>758</v>
      </c>
      <c r="C101" s="106">
        <v>0.21010000000000001</v>
      </c>
    </row>
    <row r="102" spans="1:3">
      <c r="A102" s="11" t="s">
        <v>2328</v>
      </c>
      <c r="B102" s="11" t="s">
        <v>787</v>
      </c>
      <c r="C102" s="106">
        <v>0.749</v>
      </c>
    </row>
    <row r="103" spans="1:3">
      <c r="A103" s="11" t="s">
        <v>2329</v>
      </c>
      <c r="B103" s="11" t="s">
        <v>793</v>
      </c>
      <c r="C103" s="106">
        <v>0.17369999999999999</v>
      </c>
    </row>
    <row r="104" spans="1:3">
      <c r="A104" s="11" t="s">
        <v>2330</v>
      </c>
      <c r="B104" s="11" t="s">
        <v>801</v>
      </c>
      <c r="C104" s="106">
        <v>0.56840000000000002</v>
      </c>
    </row>
    <row r="105" spans="1:3">
      <c r="A105" s="11" t="s">
        <v>2331</v>
      </c>
      <c r="B105" s="11" t="s">
        <v>819</v>
      </c>
      <c r="C105" s="106">
        <v>0.17549999999999999</v>
      </c>
    </row>
    <row r="106" spans="1:3">
      <c r="A106" s="11" t="s">
        <v>2332</v>
      </c>
      <c r="B106" s="11" t="s">
        <v>825</v>
      </c>
      <c r="C106" s="106">
        <v>0.1212</v>
      </c>
    </row>
    <row r="107" spans="1:3">
      <c r="A107" s="11" t="s">
        <v>2333</v>
      </c>
      <c r="B107" s="11" t="s">
        <v>838</v>
      </c>
      <c r="C107" s="106">
        <v>0.12889999999999999</v>
      </c>
    </row>
    <row r="108" spans="1:3">
      <c r="A108" s="11" t="s">
        <v>2334</v>
      </c>
      <c r="B108" s="11" t="s">
        <v>863</v>
      </c>
      <c r="C108" s="106">
        <v>0.29459999999999997</v>
      </c>
    </row>
    <row r="109" spans="1:3">
      <c r="A109" s="11" t="s">
        <v>2335</v>
      </c>
      <c r="B109" s="11" t="s">
        <v>880</v>
      </c>
      <c r="C109" s="106">
        <v>0.12479999999999999</v>
      </c>
    </row>
    <row r="110" spans="1:3">
      <c r="A110" s="11" t="s">
        <v>2336</v>
      </c>
      <c r="B110" s="11" t="s">
        <v>930</v>
      </c>
      <c r="C110" s="106">
        <v>0.56379999999999997</v>
      </c>
    </row>
    <row r="111" spans="1:3">
      <c r="A111" s="11" t="s">
        <v>2337</v>
      </c>
      <c r="B111" s="11" t="s">
        <v>970</v>
      </c>
      <c r="C111" s="106">
        <v>0.16739999999999999</v>
      </c>
    </row>
    <row r="112" spans="1:3">
      <c r="A112" s="11" t="s">
        <v>2339</v>
      </c>
      <c r="B112" s="11" t="s">
        <v>1002</v>
      </c>
      <c r="C112" s="106">
        <v>0.75139999999999996</v>
      </c>
    </row>
    <row r="113" spans="1:3">
      <c r="A113" s="11" t="s">
        <v>2341</v>
      </c>
      <c r="B113" s="11" t="s">
        <v>1006</v>
      </c>
      <c r="C113" s="106">
        <v>0.62960000000000005</v>
      </c>
    </row>
    <row r="114" spans="1:3">
      <c r="A114" s="11" t="s">
        <v>2342</v>
      </c>
      <c r="B114" s="11" t="s">
        <v>1016</v>
      </c>
      <c r="C114" s="106">
        <v>9.3700000000000006E-2</v>
      </c>
    </row>
    <row r="115" spans="1:3">
      <c r="A115" s="11" t="s">
        <v>2343</v>
      </c>
      <c r="B115" s="11" t="s">
        <v>1027</v>
      </c>
      <c r="C115" s="106">
        <v>0.3604</v>
      </c>
    </row>
    <row r="116" spans="1:3">
      <c r="A116" s="11" t="s">
        <v>2344</v>
      </c>
      <c r="B116" s="11" t="s">
        <v>1038</v>
      </c>
      <c r="C116" s="106">
        <v>0.3916</v>
      </c>
    </row>
    <row r="117" spans="1:3">
      <c r="A117" s="11" t="s">
        <v>2345</v>
      </c>
      <c r="B117" s="11" t="s">
        <v>1056</v>
      </c>
      <c r="C117" s="106">
        <v>0.44040000000000001</v>
      </c>
    </row>
    <row r="118" spans="1:3">
      <c r="A118" s="11" t="s">
        <v>2346</v>
      </c>
      <c r="B118" s="11" t="s">
        <v>1069</v>
      </c>
      <c r="C118" s="106">
        <v>0.61040000000000005</v>
      </c>
    </row>
    <row r="119" spans="1:3">
      <c r="A119" s="11" t="s">
        <v>2347</v>
      </c>
      <c r="B119" s="11" t="s">
        <v>1071</v>
      </c>
      <c r="C119" s="106">
        <v>0</v>
      </c>
    </row>
    <row r="120" spans="1:3">
      <c r="A120" s="11" t="s">
        <v>2348</v>
      </c>
      <c r="B120" s="11" t="s">
        <v>1073</v>
      </c>
      <c r="C120" s="106">
        <v>0.76739999999999997</v>
      </c>
    </row>
    <row r="121" spans="1:3">
      <c r="A121" s="11" t="s">
        <v>2349</v>
      </c>
      <c r="B121" s="11" t="s">
        <v>1075</v>
      </c>
      <c r="C121" s="106">
        <v>0.48</v>
      </c>
    </row>
    <row r="122" spans="1:3">
      <c r="A122" s="11" t="s">
        <v>2350</v>
      </c>
      <c r="B122" s="11" t="s">
        <v>1077</v>
      </c>
      <c r="C122" s="106">
        <v>0.43780000000000002</v>
      </c>
    </row>
    <row r="123" spans="1:3">
      <c r="A123" s="11" t="s">
        <v>2351</v>
      </c>
      <c r="B123" s="11" t="s">
        <v>1083</v>
      </c>
      <c r="C123" s="106">
        <v>0.54579999999999995</v>
      </c>
    </row>
    <row r="124" spans="1:3">
      <c r="A124" s="11" t="s">
        <v>2352</v>
      </c>
      <c r="B124" s="11" t="s">
        <v>1086</v>
      </c>
      <c r="C124" s="106">
        <v>0.3579</v>
      </c>
    </row>
    <row r="125" spans="1:3">
      <c r="A125" s="11" t="s">
        <v>2353</v>
      </c>
      <c r="B125" s="11" t="s">
        <v>1091</v>
      </c>
      <c r="C125" s="106">
        <v>0.83530000000000004</v>
      </c>
    </row>
    <row r="126" spans="1:3">
      <c r="A126" s="11" t="s">
        <v>2354</v>
      </c>
      <c r="B126" s="11" t="s">
        <v>1093</v>
      </c>
      <c r="C126" s="106">
        <v>0</v>
      </c>
    </row>
    <row r="127" spans="1:3">
      <c r="A127" s="11" t="s">
        <v>2355</v>
      </c>
      <c r="B127" s="11" t="s">
        <v>1095</v>
      </c>
      <c r="C127" s="106">
        <v>0.28089999999999998</v>
      </c>
    </row>
    <row r="128" spans="1:3">
      <c r="A128" s="11" t="s">
        <v>2356</v>
      </c>
      <c r="B128" s="11" t="s">
        <v>1097</v>
      </c>
      <c r="C128" s="106">
        <v>0.2767</v>
      </c>
    </row>
    <row r="129" spans="1:3">
      <c r="A129" s="11" t="s">
        <v>2357</v>
      </c>
      <c r="B129" s="11" t="s">
        <v>1100</v>
      </c>
      <c r="C129" s="106">
        <v>0.39340000000000003</v>
      </c>
    </row>
    <row r="130" spans="1:3">
      <c r="A130" s="11" t="s">
        <v>2358</v>
      </c>
      <c r="B130" s="11" t="s">
        <v>1103</v>
      </c>
      <c r="C130" s="106">
        <v>0.54220000000000002</v>
      </c>
    </row>
    <row r="131" spans="1:3">
      <c r="A131" s="11" t="s">
        <v>2359</v>
      </c>
      <c r="B131" s="11" t="s">
        <v>1105</v>
      </c>
      <c r="C131" s="106">
        <v>0.57689999999999997</v>
      </c>
    </row>
    <row r="132" spans="1:3">
      <c r="A132" s="11" t="s">
        <v>2360</v>
      </c>
      <c r="B132" s="11" t="s">
        <v>1106</v>
      </c>
      <c r="C132" s="106">
        <v>0.48209999999999997</v>
      </c>
    </row>
    <row r="133" spans="1:3">
      <c r="A133" s="11" t="s">
        <v>2361</v>
      </c>
      <c r="B133" s="11" t="s">
        <v>1110</v>
      </c>
      <c r="C133" s="106">
        <v>0.46229999999999999</v>
      </c>
    </row>
    <row r="134" spans="1:3">
      <c r="A134" s="11" t="s">
        <v>2362</v>
      </c>
      <c r="B134" s="11" t="s">
        <v>1116</v>
      </c>
      <c r="C134" s="106">
        <v>0.62380000000000002</v>
      </c>
    </row>
    <row r="135" spans="1:3">
      <c r="A135" s="11" t="s">
        <v>2363</v>
      </c>
      <c r="B135" s="11" t="s">
        <v>1120</v>
      </c>
      <c r="C135" s="106">
        <v>0.46410000000000001</v>
      </c>
    </row>
    <row r="136" spans="1:3">
      <c r="A136" s="11" t="s">
        <v>2364</v>
      </c>
      <c r="B136" s="11" t="s">
        <v>1123</v>
      </c>
      <c r="C136" s="106">
        <v>0.53449999999999998</v>
      </c>
    </row>
    <row r="137" spans="1:3">
      <c r="A137" s="11" t="s">
        <v>2365</v>
      </c>
      <c r="B137" s="11" t="s">
        <v>1125</v>
      </c>
      <c r="C137" s="106">
        <v>0.60799999999999998</v>
      </c>
    </row>
    <row r="138" spans="1:3">
      <c r="A138" s="11" t="s">
        <v>2366</v>
      </c>
      <c r="B138" s="11" t="s">
        <v>1129</v>
      </c>
      <c r="C138" s="106">
        <v>0.55730000000000002</v>
      </c>
    </row>
    <row r="139" spans="1:3">
      <c r="A139" s="11" t="s">
        <v>2367</v>
      </c>
      <c r="B139" s="11" t="s">
        <v>1132</v>
      </c>
      <c r="C139" s="106">
        <v>0.2747</v>
      </c>
    </row>
    <row r="140" spans="1:3">
      <c r="A140" s="11" t="s">
        <v>2368</v>
      </c>
      <c r="B140" s="11" t="s">
        <v>1135</v>
      </c>
      <c r="C140" s="106">
        <v>0.74260000000000004</v>
      </c>
    </row>
    <row r="141" spans="1:3">
      <c r="A141" s="11" t="s">
        <v>2369</v>
      </c>
      <c r="B141" s="11" t="s">
        <v>1139</v>
      </c>
      <c r="C141" s="106">
        <v>0.52629999999999999</v>
      </c>
    </row>
    <row r="142" spans="1:3">
      <c r="A142" s="11" t="s">
        <v>2370</v>
      </c>
      <c r="B142" s="11" t="s">
        <v>1141</v>
      </c>
      <c r="C142" s="106">
        <v>0.52639999999999998</v>
      </c>
    </row>
    <row r="143" spans="1:3">
      <c r="A143" s="11" t="s">
        <v>2371</v>
      </c>
      <c r="B143" s="11" t="s">
        <v>1146</v>
      </c>
      <c r="C143" s="106">
        <v>0.56179999999999997</v>
      </c>
    </row>
    <row r="144" spans="1:3">
      <c r="A144" s="11" t="s">
        <v>2372</v>
      </c>
      <c r="B144" s="11" t="s">
        <v>1150</v>
      </c>
      <c r="C144" s="106">
        <v>0.59130000000000005</v>
      </c>
    </row>
    <row r="145" spans="1:3">
      <c r="A145" s="11" t="s">
        <v>2373</v>
      </c>
      <c r="B145" s="11" t="s">
        <v>1152</v>
      </c>
      <c r="C145" s="106">
        <v>0.49869999999999998</v>
      </c>
    </row>
    <row r="146" spans="1:3">
      <c r="A146" s="11" t="s">
        <v>2374</v>
      </c>
      <c r="B146" s="11" t="s">
        <v>1156</v>
      </c>
      <c r="C146" s="106">
        <v>0.69669999999999999</v>
      </c>
    </row>
    <row r="147" spans="1:3">
      <c r="A147" s="11" t="s">
        <v>2375</v>
      </c>
      <c r="B147" s="11" t="s">
        <v>1159</v>
      </c>
      <c r="C147" s="106">
        <v>0.70920000000000005</v>
      </c>
    </row>
    <row r="148" spans="1:3">
      <c r="A148" s="11" t="s">
        <v>2376</v>
      </c>
      <c r="B148" s="11" t="s">
        <v>1167</v>
      </c>
      <c r="C148" s="106">
        <v>0.67190000000000005</v>
      </c>
    </row>
    <row r="149" spans="1:3">
      <c r="A149" s="11" t="s">
        <v>2377</v>
      </c>
      <c r="B149" s="11" t="s">
        <v>1170</v>
      </c>
      <c r="C149" s="106">
        <v>0.46189999999999998</v>
      </c>
    </row>
    <row r="150" spans="1:3">
      <c r="A150" s="11" t="s">
        <v>2378</v>
      </c>
      <c r="B150" s="11" t="s">
        <v>1173</v>
      </c>
      <c r="C150" s="106">
        <v>0.42359999999999998</v>
      </c>
    </row>
    <row r="151" spans="1:3">
      <c r="A151" s="11" t="s">
        <v>2379</v>
      </c>
      <c r="B151" s="11" t="s">
        <v>1175</v>
      </c>
      <c r="C151" s="106">
        <v>0.59140000000000004</v>
      </c>
    </row>
    <row r="152" spans="1:3">
      <c r="A152" s="11" t="s">
        <v>2380</v>
      </c>
      <c r="B152" s="11" t="s">
        <v>1178</v>
      </c>
      <c r="C152" s="106">
        <v>0.54069999999999996</v>
      </c>
    </row>
    <row r="153" spans="1:3">
      <c r="A153" s="11" t="s">
        <v>2381</v>
      </c>
      <c r="B153" s="11" t="s">
        <v>1181</v>
      </c>
      <c r="C153" s="106">
        <v>0.5</v>
      </c>
    </row>
    <row r="154" spans="1:3">
      <c r="A154" s="11" t="s">
        <v>2382</v>
      </c>
      <c r="B154" s="11" t="s">
        <v>1184</v>
      </c>
      <c r="C154" s="106">
        <v>0.5413</v>
      </c>
    </row>
    <row r="155" spans="1:3">
      <c r="A155" s="11" t="s">
        <v>2383</v>
      </c>
      <c r="B155" s="11" t="s">
        <v>1187</v>
      </c>
      <c r="C155" s="106">
        <v>0.55289999999999995</v>
      </c>
    </row>
    <row r="156" spans="1:3">
      <c r="A156" s="11" t="s">
        <v>2384</v>
      </c>
      <c r="B156" s="11" t="s">
        <v>1190</v>
      </c>
      <c r="C156" s="106">
        <v>0.49230000000000002</v>
      </c>
    </row>
    <row r="157" spans="1:3">
      <c r="A157" s="11" t="s">
        <v>2385</v>
      </c>
      <c r="B157" s="11" t="s">
        <v>1192</v>
      </c>
      <c r="C157" s="106">
        <v>0.48959999999999998</v>
      </c>
    </row>
    <row r="158" spans="1:3">
      <c r="A158" s="11" t="s">
        <v>2386</v>
      </c>
      <c r="B158" s="11" t="s">
        <v>1194</v>
      </c>
      <c r="C158" s="106">
        <v>0.66949999999999998</v>
      </c>
    </row>
    <row r="159" spans="1:3">
      <c r="A159" s="11" t="s">
        <v>2387</v>
      </c>
      <c r="B159" s="11" t="s">
        <v>1199</v>
      </c>
      <c r="C159" s="106">
        <v>0.37040000000000001</v>
      </c>
    </row>
    <row r="160" spans="1:3">
      <c r="A160" s="11" t="s">
        <v>2388</v>
      </c>
      <c r="B160" s="11" t="s">
        <v>1202</v>
      </c>
      <c r="C160" s="106">
        <v>0.57789999999999997</v>
      </c>
    </row>
    <row r="161" spans="1:3">
      <c r="A161" s="11" t="s">
        <v>2389</v>
      </c>
      <c r="B161" s="11" t="s">
        <v>1203</v>
      </c>
      <c r="C161" s="106">
        <v>0.56899999999999995</v>
      </c>
    </row>
    <row r="162" spans="1:3">
      <c r="A162" s="11" t="s">
        <v>2390</v>
      </c>
      <c r="B162" s="11" t="s">
        <v>1210</v>
      </c>
      <c r="C162" s="106">
        <v>0.75309999999999999</v>
      </c>
    </row>
    <row r="163" spans="1:3">
      <c r="A163" s="11" t="s">
        <v>2391</v>
      </c>
      <c r="B163" s="11" t="s">
        <v>2637</v>
      </c>
      <c r="C163" s="106">
        <v>1</v>
      </c>
    </row>
    <row r="164" spans="1:3">
      <c r="A164" s="11" t="s">
        <v>2392</v>
      </c>
      <c r="B164" s="11" t="s">
        <v>1213</v>
      </c>
      <c r="C164" s="106">
        <v>0.5786</v>
      </c>
    </row>
    <row r="165" spans="1:3">
      <c r="A165" s="11" t="s">
        <v>2393</v>
      </c>
      <c r="B165" s="11" t="s">
        <v>1221</v>
      </c>
      <c r="C165" s="106">
        <v>0.65849999999999997</v>
      </c>
    </row>
    <row r="166" spans="1:3">
      <c r="A166" s="11" t="s">
        <v>2394</v>
      </c>
      <c r="B166" s="11" t="s">
        <v>1227</v>
      </c>
      <c r="C166" s="106">
        <v>0.94989999999999997</v>
      </c>
    </row>
    <row r="167" spans="1:3">
      <c r="A167" s="11" t="s">
        <v>2395</v>
      </c>
      <c r="B167" s="11" t="s">
        <v>1232</v>
      </c>
      <c r="C167" s="106">
        <v>0.72289999999999999</v>
      </c>
    </row>
    <row r="168" spans="1:3">
      <c r="A168" s="11" t="s">
        <v>2396</v>
      </c>
      <c r="B168" s="11" t="s">
        <v>1235</v>
      </c>
      <c r="C168" s="106">
        <v>0.38740000000000002</v>
      </c>
    </row>
    <row r="169" spans="1:3">
      <c r="A169" s="11" t="s">
        <v>2397</v>
      </c>
      <c r="B169" s="11" t="s">
        <v>1239</v>
      </c>
      <c r="C169" s="106">
        <v>0.72519999999999996</v>
      </c>
    </row>
    <row r="170" spans="1:3">
      <c r="A170" s="11" t="s">
        <v>2398</v>
      </c>
      <c r="B170" s="11" t="s">
        <v>1243</v>
      </c>
      <c r="C170" s="106">
        <v>0.73089999999999999</v>
      </c>
    </row>
    <row r="171" spans="1:3">
      <c r="A171" s="11" t="s">
        <v>2399</v>
      </c>
      <c r="B171" s="11" t="s">
        <v>1246</v>
      </c>
      <c r="C171" s="106">
        <v>0.67200000000000004</v>
      </c>
    </row>
    <row r="172" spans="1:3">
      <c r="A172" s="11" t="s">
        <v>2400</v>
      </c>
      <c r="B172" s="11" t="s">
        <v>1252</v>
      </c>
      <c r="C172" s="106">
        <v>0.64490000000000003</v>
      </c>
    </row>
    <row r="173" spans="1:3">
      <c r="A173" s="11" t="s">
        <v>2401</v>
      </c>
      <c r="B173" s="11" t="s">
        <v>1255</v>
      </c>
      <c r="C173" s="106">
        <v>0.70109999999999995</v>
      </c>
    </row>
    <row r="174" spans="1:3">
      <c r="A174" s="11" t="s">
        <v>2402</v>
      </c>
      <c r="B174" s="11" t="s">
        <v>1257</v>
      </c>
      <c r="C174" s="106">
        <v>0.53110000000000002</v>
      </c>
    </row>
    <row r="175" spans="1:3">
      <c r="A175" s="11" t="s">
        <v>2403</v>
      </c>
      <c r="B175" s="11" t="s">
        <v>1260</v>
      </c>
      <c r="C175" s="106">
        <v>0.41570000000000001</v>
      </c>
    </row>
    <row r="176" spans="1:3">
      <c r="A176" s="11" t="s">
        <v>2404</v>
      </c>
      <c r="B176" s="11" t="s">
        <v>1263</v>
      </c>
      <c r="C176" s="106">
        <v>0.75409999999999999</v>
      </c>
    </row>
    <row r="177" spans="1:3">
      <c r="A177" s="11" t="s">
        <v>2405</v>
      </c>
      <c r="B177" s="11" t="s">
        <v>1265</v>
      </c>
      <c r="C177" s="106">
        <v>0.62480000000000002</v>
      </c>
    </row>
    <row r="178" spans="1:3">
      <c r="A178" s="11" t="s">
        <v>2406</v>
      </c>
      <c r="B178" s="11" t="s">
        <v>1270</v>
      </c>
      <c r="C178" s="106">
        <v>0.71509999999999996</v>
      </c>
    </row>
    <row r="179" spans="1:3">
      <c r="A179" s="11" t="s">
        <v>2407</v>
      </c>
      <c r="B179" s="11" t="s">
        <v>1273</v>
      </c>
      <c r="C179" s="106">
        <v>0.65369999999999995</v>
      </c>
    </row>
    <row r="180" spans="1:3">
      <c r="A180" s="11" t="s">
        <v>2408</v>
      </c>
      <c r="B180" s="11" t="s">
        <v>1277</v>
      </c>
      <c r="C180" s="106">
        <v>0.28189999999999998</v>
      </c>
    </row>
    <row r="181" spans="1:3">
      <c r="A181" s="11" t="s">
        <v>2409</v>
      </c>
      <c r="B181" s="11" t="s">
        <v>1284</v>
      </c>
      <c r="C181" s="106">
        <v>0.42420000000000002</v>
      </c>
    </row>
    <row r="182" spans="1:3">
      <c r="A182" s="11" t="s">
        <v>2410</v>
      </c>
      <c r="B182" s="11" t="s">
        <v>1315</v>
      </c>
      <c r="C182" s="106">
        <v>0.57509999999999994</v>
      </c>
    </row>
    <row r="183" spans="1:3">
      <c r="A183" s="11" t="s">
        <v>2411</v>
      </c>
      <c r="B183" s="11" t="s">
        <v>1370</v>
      </c>
      <c r="C183" s="106">
        <v>0.25140000000000001</v>
      </c>
    </row>
    <row r="184" spans="1:3">
      <c r="A184" s="11" t="s">
        <v>2412</v>
      </c>
      <c r="B184" s="11" t="s">
        <v>1372</v>
      </c>
      <c r="C184" s="106">
        <v>0.38169999999999998</v>
      </c>
    </row>
    <row r="185" spans="1:3">
      <c r="A185" s="11" t="s">
        <v>2413</v>
      </c>
      <c r="B185" s="11" t="s">
        <v>1381</v>
      </c>
      <c r="C185" s="106">
        <v>0.31950000000000001</v>
      </c>
    </row>
    <row r="186" spans="1:3">
      <c r="A186" s="11" t="s">
        <v>2414</v>
      </c>
      <c r="B186" s="11" t="s">
        <v>1394</v>
      </c>
      <c r="C186" s="106">
        <v>0.1855</v>
      </c>
    </row>
    <row r="187" spans="1:3">
      <c r="A187" s="11" t="s">
        <v>2415</v>
      </c>
      <c r="B187" s="11" t="s">
        <v>1398</v>
      </c>
      <c r="C187" s="106">
        <v>0.31340000000000001</v>
      </c>
    </row>
    <row r="188" spans="1:3">
      <c r="A188" s="11" t="s">
        <v>2416</v>
      </c>
      <c r="B188" s="11" t="s">
        <v>1403</v>
      </c>
      <c r="C188" s="106">
        <v>0.68879999999999997</v>
      </c>
    </row>
    <row r="189" spans="1:3">
      <c r="A189" s="11" t="s">
        <v>2417</v>
      </c>
      <c r="B189" s="11" t="s">
        <v>1428</v>
      </c>
      <c r="C189" s="106">
        <v>0.222</v>
      </c>
    </row>
    <row r="190" spans="1:3">
      <c r="A190" s="11" t="s">
        <v>2418</v>
      </c>
      <c r="B190" s="11" t="s">
        <v>1444</v>
      </c>
      <c r="C190" s="106">
        <v>0.72230000000000005</v>
      </c>
    </row>
    <row r="191" spans="1:3">
      <c r="A191" s="11" t="s">
        <v>2419</v>
      </c>
      <c r="B191" s="11" t="s">
        <v>1458</v>
      </c>
      <c r="C191" s="106">
        <v>0.50960000000000005</v>
      </c>
    </row>
    <row r="192" spans="1:3">
      <c r="A192" s="11" t="s">
        <v>2420</v>
      </c>
      <c r="B192" s="11" t="s">
        <v>1485</v>
      </c>
      <c r="C192" s="106">
        <v>0.42159999999999997</v>
      </c>
    </row>
    <row r="193" spans="1:3">
      <c r="A193" s="11" t="s">
        <v>2421</v>
      </c>
      <c r="B193" s="11" t="s">
        <v>1492</v>
      </c>
      <c r="C193" s="106">
        <v>0.31630000000000003</v>
      </c>
    </row>
    <row r="194" spans="1:3">
      <c r="A194" s="11" t="s">
        <v>2422</v>
      </c>
      <c r="B194" s="11" t="s">
        <v>1500</v>
      </c>
      <c r="C194" s="106">
        <v>0.4869</v>
      </c>
    </row>
    <row r="195" spans="1:3">
      <c r="A195" s="11" t="s">
        <v>2424</v>
      </c>
      <c r="B195" s="11" t="s">
        <v>1507</v>
      </c>
      <c r="C195" s="106">
        <v>0</v>
      </c>
    </row>
    <row r="196" spans="1:3">
      <c r="A196" s="11" t="s">
        <v>2425</v>
      </c>
      <c r="B196" s="11" t="s">
        <v>1509</v>
      </c>
      <c r="C196" s="106">
        <v>0.26300000000000001</v>
      </c>
    </row>
    <row r="197" spans="1:3">
      <c r="A197" s="11" t="s">
        <v>2426</v>
      </c>
      <c r="B197" s="11" t="s">
        <v>1515</v>
      </c>
      <c r="C197" s="106">
        <v>0.60089999999999999</v>
      </c>
    </row>
    <row r="198" spans="1:3">
      <c r="A198" s="11" t="s">
        <v>2427</v>
      </c>
      <c r="B198" s="11" t="s">
        <v>1519</v>
      </c>
      <c r="C198" s="106">
        <v>0.3967</v>
      </c>
    </row>
    <row r="199" spans="1:3">
      <c r="A199" s="11" t="s">
        <v>2428</v>
      </c>
      <c r="B199" s="11" t="s">
        <v>1524</v>
      </c>
      <c r="C199" s="106">
        <v>0.71860000000000002</v>
      </c>
    </row>
    <row r="200" spans="1:3">
      <c r="A200" s="11" t="s">
        <v>2429</v>
      </c>
      <c r="B200" s="11" t="s">
        <v>1527</v>
      </c>
      <c r="C200" s="106">
        <v>0.57269999999999999</v>
      </c>
    </row>
    <row r="201" spans="1:3">
      <c r="A201" s="11" t="s">
        <v>2430</v>
      </c>
      <c r="B201" s="11" t="s">
        <v>1535</v>
      </c>
      <c r="C201" s="106">
        <v>0.50880000000000003</v>
      </c>
    </row>
    <row r="202" spans="1:3">
      <c r="A202" s="11" t="s">
        <v>2431</v>
      </c>
      <c r="B202" s="11" t="s">
        <v>1543</v>
      </c>
      <c r="C202" s="106">
        <v>0.30230000000000001</v>
      </c>
    </row>
    <row r="203" spans="1:3">
      <c r="A203" s="11" t="s">
        <v>2432</v>
      </c>
      <c r="B203" s="11" t="s">
        <v>1550</v>
      </c>
      <c r="C203" s="106">
        <v>0.62990000000000002</v>
      </c>
    </row>
    <row r="204" spans="1:3">
      <c r="A204" s="11" t="s">
        <v>2433</v>
      </c>
      <c r="B204" s="11" t="s">
        <v>1554</v>
      </c>
      <c r="C204" s="106">
        <v>0.2979</v>
      </c>
    </row>
    <row r="205" spans="1:3">
      <c r="A205" s="11" t="s">
        <v>2434</v>
      </c>
      <c r="B205" s="11" t="s">
        <v>1556</v>
      </c>
      <c r="C205" s="106">
        <v>0.65349999999999997</v>
      </c>
    </row>
    <row r="206" spans="1:3">
      <c r="A206" s="11" t="s">
        <v>2435</v>
      </c>
      <c r="B206" s="11" t="s">
        <v>1565</v>
      </c>
      <c r="C206" s="106">
        <v>0.66269999999999996</v>
      </c>
    </row>
    <row r="207" spans="1:3">
      <c r="A207" s="11" t="s">
        <v>2436</v>
      </c>
      <c r="B207" s="11" t="s">
        <v>1567</v>
      </c>
      <c r="C207" s="106">
        <v>0.35820000000000002</v>
      </c>
    </row>
    <row r="208" spans="1:3">
      <c r="A208" s="11" t="s">
        <v>2437</v>
      </c>
      <c r="B208" s="11" t="s">
        <v>1569</v>
      </c>
      <c r="C208" s="106">
        <v>0.51160000000000005</v>
      </c>
    </row>
    <row r="209" spans="1:3">
      <c r="A209" s="11" t="s">
        <v>2438</v>
      </c>
      <c r="B209" s="11" t="s">
        <v>1571</v>
      </c>
      <c r="C209" s="106">
        <v>0.52869999999999995</v>
      </c>
    </row>
    <row r="210" spans="1:3">
      <c r="A210" s="11" t="s">
        <v>2439</v>
      </c>
      <c r="B210" s="11" t="s">
        <v>1574</v>
      </c>
      <c r="C210" s="106">
        <v>0.44119999999999998</v>
      </c>
    </row>
    <row r="211" spans="1:3">
      <c r="A211" s="11" t="s">
        <v>2440</v>
      </c>
      <c r="B211" s="11" t="s">
        <v>1598</v>
      </c>
      <c r="C211" s="106">
        <v>0.29149999999999998</v>
      </c>
    </row>
    <row r="212" spans="1:3">
      <c r="A212" s="11" t="s">
        <v>2441</v>
      </c>
      <c r="B212" s="11" t="s">
        <v>1607</v>
      </c>
      <c r="C212" s="106">
        <v>0.49730000000000002</v>
      </c>
    </row>
    <row r="213" spans="1:3">
      <c r="A213" s="11" t="s">
        <v>2442</v>
      </c>
      <c r="B213" s="11" t="s">
        <v>1625</v>
      </c>
      <c r="C213" s="106">
        <v>0.40870000000000001</v>
      </c>
    </row>
    <row r="214" spans="1:3">
      <c r="A214" s="11" t="s">
        <v>2443</v>
      </c>
      <c r="B214" s="11" t="s">
        <v>1660</v>
      </c>
      <c r="C214" s="106">
        <v>0.38969999999999999</v>
      </c>
    </row>
    <row r="215" spans="1:3">
      <c r="A215" s="11" t="s">
        <v>2444</v>
      </c>
      <c r="B215" s="11" t="s">
        <v>1668</v>
      </c>
      <c r="C215" s="106">
        <v>0.50609999999999999</v>
      </c>
    </row>
    <row r="216" spans="1:3">
      <c r="A216" s="11" t="s">
        <v>2445</v>
      </c>
      <c r="B216" s="11" t="s">
        <v>1687</v>
      </c>
      <c r="C216" s="106">
        <v>0.52380000000000004</v>
      </c>
    </row>
    <row r="217" spans="1:3">
      <c r="A217" s="11" t="s">
        <v>2446</v>
      </c>
      <c r="B217" s="11" t="s">
        <v>1689</v>
      </c>
      <c r="C217" s="106">
        <v>0.34189999999999998</v>
      </c>
    </row>
    <row r="218" spans="1:3">
      <c r="A218" s="11" t="s">
        <v>2447</v>
      </c>
      <c r="B218" s="11" t="s">
        <v>1701</v>
      </c>
      <c r="C218" s="106">
        <v>0.21590000000000001</v>
      </c>
    </row>
    <row r="219" spans="1:3">
      <c r="A219" s="11" t="s">
        <v>2448</v>
      </c>
      <c r="B219" s="11" t="s">
        <v>1717</v>
      </c>
      <c r="C219" s="106">
        <v>0.45140000000000002</v>
      </c>
    </row>
    <row r="220" spans="1:3">
      <c r="A220" s="11" t="s">
        <v>2449</v>
      </c>
      <c r="B220" s="11" t="s">
        <v>1723</v>
      </c>
      <c r="C220" s="106">
        <v>0.55859999999999999</v>
      </c>
    </row>
    <row r="221" spans="1:3">
      <c r="A221" s="11" t="s">
        <v>2450</v>
      </c>
      <c r="B221" s="11" t="s">
        <v>1729</v>
      </c>
      <c r="C221" s="106">
        <v>0.50880000000000003</v>
      </c>
    </row>
    <row r="222" spans="1:3">
      <c r="A222" s="11" t="s">
        <v>2451</v>
      </c>
      <c r="B222" s="11" t="s">
        <v>1731</v>
      </c>
      <c r="C222" s="106">
        <v>0.46089999999999998</v>
      </c>
    </row>
    <row r="223" spans="1:3">
      <c r="A223" s="11" t="s">
        <v>2452</v>
      </c>
      <c r="B223" s="11" t="s">
        <v>1738</v>
      </c>
      <c r="C223" s="106">
        <v>0.31269999999999998</v>
      </c>
    </row>
    <row r="224" spans="1:3">
      <c r="A224" s="11" t="s">
        <v>2453</v>
      </c>
      <c r="B224" s="11" t="s">
        <v>1750</v>
      </c>
      <c r="C224" s="106">
        <v>0.59889999999999999</v>
      </c>
    </row>
    <row r="225" spans="1:3">
      <c r="A225" s="11" t="s">
        <v>2454</v>
      </c>
      <c r="B225" s="11" t="s">
        <v>1797</v>
      </c>
      <c r="C225" s="106">
        <v>4.0500000000000001E-2</v>
      </c>
    </row>
    <row r="226" spans="1:3">
      <c r="A226" s="11" t="s">
        <v>2455</v>
      </c>
      <c r="B226" s="11" t="s">
        <v>1799</v>
      </c>
      <c r="C226" s="106">
        <v>0.52500000000000002</v>
      </c>
    </row>
    <row r="227" spans="1:3">
      <c r="A227" s="11" t="s">
        <v>2456</v>
      </c>
      <c r="B227" s="11" t="s">
        <v>1801</v>
      </c>
      <c r="C227" s="106">
        <v>0.32819999999999999</v>
      </c>
    </row>
    <row r="228" spans="1:3">
      <c r="A228" s="11" t="s">
        <v>2457</v>
      </c>
      <c r="B228" s="11" t="s">
        <v>1807</v>
      </c>
      <c r="C228" s="106">
        <v>0.38790000000000002</v>
      </c>
    </row>
    <row r="229" spans="1:3">
      <c r="A229" s="11" t="s">
        <v>2458</v>
      </c>
      <c r="B229" s="11" t="s">
        <v>1812</v>
      </c>
      <c r="C229" s="106">
        <v>0.30690000000000001</v>
      </c>
    </row>
    <row r="230" spans="1:3">
      <c r="A230" s="11" t="s">
        <v>2459</v>
      </c>
      <c r="B230" s="11" t="s">
        <v>1824</v>
      </c>
      <c r="C230" s="106">
        <v>0.44280000000000003</v>
      </c>
    </row>
    <row r="231" spans="1:3">
      <c r="A231" s="11" t="s">
        <v>2460</v>
      </c>
      <c r="B231" s="11" t="s">
        <v>1846</v>
      </c>
      <c r="C231" s="106">
        <v>0.23830000000000001</v>
      </c>
    </row>
    <row r="232" spans="1:3">
      <c r="A232" s="11" t="s">
        <v>2461</v>
      </c>
      <c r="B232" s="11" t="s">
        <v>1850</v>
      </c>
      <c r="C232" s="106">
        <v>0.504</v>
      </c>
    </row>
    <row r="233" spans="1:3">
      <c r="A233" s="11" t="s">
        <v>2462</v>
      </c>
      <c r="B233" s="11" t="s">
        <v>1861</v>
      </c>
      <c r="C233" s="106">
        <v>0.62549999999999994</v>
      </c>
    </row>
    <row r="234" spans="1:3">
      <c r="A234" s="11" t="s">
        <v>2463</v>
      </c>
      <c r="B234" s="11" t="s">
        <v>1870</v>
      </c>
      <c r="C234" s="106">
        <v>0.39529999999999998</v>
      </c>
    </row>
    <row r="235" spans="1:3">
      <c r="A235" s="11" t="s">
        <v>2464</v>
      </c>
      <c r="B235" s="11" t="s">
        <v>1873</v>
      </c>
      <c r="C235" s="106">
        <v>0.52390000000000003</v>
      </c>
    </row>
    <row r="236" spans="1:3">
      <c r="A236" s="11" t="s">
        <v>2465</v>
      </c>
      <c r="B236" s="11" t="s">
        <v>1883</v>
      </c>
      <c r="C236" s="106">
        <v>0.51539999999999997</v>
      </c>
    </row>
    <row r="237" spans="1:3">
      <c r="A237" s="11" t="s">
        <v>2466</v>
      </c>
      <c r="B237" s="11" t="s">
        <v>1889</v>
      </c>
      <c r="C237" s="106">
        <v>0.51890000000000003</v>
      </c>
    </row>
    <row r="238" spans="1:3">
      <c r="A238" s="11" t="s">
        <v>2469</v>
      </c>
      <c r="B238" s="11" t="s">
        <v>1897</v>
      </c>
      <c r="C238" s="106">
        <v>0.74360000000000004</v>
      </c>
    </row>
    <row r="239" spans="1:3">
      <c r="A239" s="11" t="s">
        <v>2470</v>
      </c>
      <c r="B239" s="11" t="s">
        <v>1899</v>
      </c>
      <c r="C239" s="106">
        <v>0.58360000000000001</v>
      </c>
    </row>
    <row r="240" spans="1:3">
      <c r="A240" s="11" t="s">
        <v>2471</v>
      </c>
      <c r="B240" s="11" t="s">
        <v>1902</v>
      </c>
      <c r="C240" s="106">
        <v>0.78410000000000002</v>
      </c>
    </row>
    <row r="241" spans="1:3">
      <c r="A241" s="11" t="s">
        <v>2472</v>
      </c>
      <c r="B241" s="11" t="s">
        <v>1906</v>
      </c>
      <c r="C241" s="106">
        <v>0.28170000000000001</v>
      </c>
    </row>
    <row r="242" spans="1:3">
      <c r="A242" s="11" t="s">
        <v>2473</v>
      </c>
      <c r="B242" s="11" t="s">
        <v>1910</v>
      </c>
      <c r="C242" s="106">
        <v>0.64090000000000003</v>
      </c>
    </row>
    <row r="243" spans="1:3">
      <c r="A243" s="11" t="s">
        <v>2474</v>
      </c>
      <c r="B243" s="11" t="s">
        <v>1916</v>
      </c>
      <c r="C243" s="106">
        <v>0.50770000000000004</v>
      </c>
    </row>
    <row r="244" spans="1:3">
      <c r="A244" s="11" t="s">
        <v>2475</v>
      </c>
      <c r="B244" s="11" t="s">
        <v>1919</v>
      </c>
      <c r="C244" s="106">
        <v>0.87339999999999995</v>
      </c>
    </row>
    <row r="245" spans="1:3">
      <c r="A245" s="11" t="s">
        <v>2476</v>
      </c>
      <c r="B245" s="11" t="s">
        <v>1921</v>
      </c>
      <c r="C245" s="106">
        <v>1</v>
      </c>
    </row>
    <row r="246" spans="1:3">
      <c r="A246" s="11" t="s">
        <v>2477</v>
      </c>
      <c r="B246" s="11" t="s">
        <v>1923</v>
      </c>
      <c r="C246" s="106">
        <v>0.72550000000000003</v>
      </c>
    </row>
    <row r="247" spans="1:3">
      <c r="A247" s="11" t="s">
        <v>2478</v>
      </c>
      <c r="B247" s="11" t="s">
        <v>1925</v>
      </c>
      <c r="C247" s="106">
        <v>0.78349999999999997</v>
      </c>
    </row>
    <row r="248" spans="1:3">
      <c r="A248" s="11" t="s">
        <v>2479</v>
      </c>
      <c r="B248" s="11" t="s">
        <v>1929</v>
      </c>
      <c r="C248" s="106">
        <v>0.6351</v>
      </c>
    </row>
    <row r="249" spans="1:3">
      <c r="A249" s="11" t="s">
        <v>2480</v>
      </c>
      <c r="B249" s="11" t="s">
        <v>1933</v>
      </c>
      <c r="C249" s="106">
        <v>0.53800000000000003</v>
      </c>
    </row>
    <row r="250" spans="1:3">
      <c r="A250" s="11" t="s">
        <v>2481</v>
      </c>
      <c r="B250" s="11" t="s">
        <v>1938</v>
      </c>
      <c r="C250" s="106">
        <v>0.46560000000000001</v>
      </c>
    </row>
    <row r="251" spans="1:3">
      <c r="A251" s="11" t="s">
        <v>2482</v>
      </c>
      <c r="B251" s="11" t="s">
        <v>1949</v>
      </c>
      <c r="C251" s="106">
        <v>0.4501</v>
      </c>
    </row>
    <row r="252" spans="1:3">
      <c r="A252" s="11" t="s">
        <v>2483</v>
      </c>
      <c r="B252" s="11" t="s">
        <v>1969</v>
      </c>
      <c r="C252" s="106">
        <v>0.3211</v>
      </c>
    </row>
    <row r="253" spans="1:3">
      <c r="A253" s="11" t="s">
        <v>2484</v>
      </c>
      <c r="B253" s="11" t="s">
        <v>1981</v>
      </c>
      <c r="C253" s="106">
        <v>0.31069999999999998</v>
      </c>
    </row>
    <row r="254" spans="1:3">
      <c r="A254" s="11" t="s">
        <v>2485</v>
      </c>
      <c r="B254" s="11" t="s">
        <v>1995</v>
      </c>
      <c r="C254" s="106">
        <v>0.4415</v>
      </c>
    </row>
    <row r="255" spans="1:3">
      <c r="A255" s="11" t="s">
        <v>2486</v>
      </c>
      <c r="B255" s="11" t="s">
        <v>1997</v>
      </c>
      <c r="C255" s="106">
        <v>0.24429999999999999</v>
      </c>
    </row>
    <row r="256" spans="1:3">
      <c r="A256" s="11" t="s">
        <v>2487</v>
      </c>
      <c r="B256" s="11" t="s">
        <v>1999</v>
      </c>
      <c r="C256" s="106">
        <v>0.64400000000000002</v>
      </c>
    </row>
    <row r="257" spans="1:3">
      <c r="A257" s="11" t="s">
        <v>2488</v>
      </c>
      <c r="B257" s="11" t="s">
        <v>2005</v>
      </c>
      <c r="C257" s="106">
        <v>0.498</v>
      </c>
    </row>
    <row r="258" spans="1:3">
      <c r="A258" s="11" t="s">
        <v>2583</v>
      </c>
      <c r="B258" s="11" t="s">
        <v>2992</v>
      </c>
      <c r="C258" s="106">
        <v>0.9919</v>
      </c>
    </row>
    <row r="259" spans="1:3">
      <c r="A259" s="11" t="s">
        <v>2489</v>
      </c>
      <c r="B259" s="11" t="s">
        <v>2009</v>
      </c>
      <c r="C259" s="106">
        <v>0.57789999999999997</v>
      </c>
    </row>
    <row r="260" spans="1:3">
      <c r="A260" s="11" t="s">
        <v>2490</v>
      </c>
      <c r="B260" s="11" t="s">
        <v>2012</v>
      </c>
      <c r="C260" s="106">
        <v>1</v>
      </c>
    </row>
    <row r="261" spans="1:3">
      <c r="A261" s="11" t="s">
        <v>2491</v>
      </c>
      <c r="B261" s="11" t="s">
        <v>2014</v>
      </c>
      <c r="C261" s="106">
        <v>0.68810000000000004</v>
      </c>
    </row>
    <row r="262" spans="1:3">
      <c r="A262" s="11" t="s">
        <v>2492</v>
      </c>
      <c r="B262" s="11" t="s">
        <v>2022</v>
      </c>
      <c r="C262" s="106">
        <v>0.54490000000000005</v>
      </c>
    </row>
    <row r="263" spans="1:3">
      <c r="A263" s="11" t="s">
        <v>2493</v>
      </c>
      <c r="B263" s="11" t="s">
        <v>2026</v>
      </c>
      <c r="C263" s="106">
        <v>0.55400000000000005</v>
      </c>
    </row>
    <row r="264" spans="1:3">
      <c r="A264" s="11" t="s">
        <v>2494</v>
      </c>
      <c r="B264" s="11" t="s">
        <v>2028</v>
      </c>
      <c r="C264" s="106">
        <v>0.57020000000000004</v>
      </c>
    </row>
    <row r="265" spans="1:3">
      <c r="A265" s="11" t="s">
        <v>2495</v>
      </c>
      <c r="B265" s="11" t="s">
        <v>2030</v>
      </c>
      <c r="C265" s="106">
        <v>0.56779999999999997</v>
      </c>
    </row>
    <row r="266" spans="1:3">
      <c r="A266" s="11" t="s">
        <v>2496</v>
      </c>
      <c r="B266" s="11" t="s">
        <v>2034</v>
      </c>
      <c r="C266" s="106">
        <v>0.83189999999999997</v>
      </c>
    </row>
    <row r="267" spans="1:3">
      <c r="A267" s="11" t="s">
        <v>2497</v>
      </c>
      <c r="B267" s="11" t="s">
        <v>2037</v>
      </c>
      <c r="C267" s="106">
        <v>0.38069999999999998</v>
      </c>
    </row>
    <row r="268" spans="1:3">
      <c r="A268" s="11" t="s">
        <v>2498</v>
      </c>
      <c r="B268" s="11" t="s">
        <v>2061</v>
      </c>
      <c r="C268" s="106">
        <v>0.51839999999999997</v>
      </c>
    </row>
    <row r="269" spans="1:3">
      <c r="A269" s="11" t="s">
        <v>2499</v>
      </c>
      <c r="B269" s="11" t="s">
        <v>2069</v>
      </c>
      <c r="C269" s="106">
        <v>0.47420000000000001</v>
      </c>
    </row>
    <row r="270" spans="1:3">
      <c r="A270" s="11" t="s">
        <v>2500</v>
      </c>
      <c r="B270" s="11" t="s">
        <v>2076</v>
      </c>
      <c r="C270" s="106">
        <v>0.40889999999999999</v>
      </c>
    </row>
    <row r="271" spans="1:3">
      <c r="A271" s="11" t="s">
        <v>2501</v>
      </c>
      <c r="B271" s="11" t="s">
        <v>2083</v>
      </c>
      <c r="C271" s="106">
        <v>0.3972</v>
      </c>
    </row>
    <row r="272" spans="1:3">
      <c r="A272" s="11" t="s">
        <v>2502</v>
      </c>
      <c r="B272" s="11" t="s">
        <v>2088</v>
      </c>
      <c r="C272" s="106">
        <v>0.50629999999999997</v>
      </c>
    </row>
    <row r="273" spans="1:3">
      <c r="A273" s="11" t="s">
        <v>2503</v>
      </c>
      <c r="B273" s="11" t="s">
        <v>2094</v>
      </c>
      <c r="C273" s="106">
        <v>0.53590000000000004</v>
      </c>
    </row>
    <row r="274" spans="1:3">
      <c r="A274" s="11" t="s">
        <v>2504</v>
      </c>
      <c r="B274" s="11" t="s">
        <v>2101</v>
      </c>
      <c r="C274" s="106">
        <v>0.92859999999999998</v>
      </c>
    </row>
    <row r="275" spans="1:3">
      <c r="A275" s="11" t="s">
        <v>2505</v>
      </c>
      <c r="B275" s="11" t="s">
        <v>2103</v>
      </c>
      <c r="C275" s="106">
        <v>0.5</v>
      </c>
    </row>
    <row r="276" spans="1:3">
      <c r="A276" s="11" t="s">
        <v>2506</v>
      </c>
      <c r="B276" s="11" t="s">
        <v>2106</v>
      </c>
      <c r="C276" s="106">
        <v>0.77780000000000005</v>
      </c>
    </row>
    <row r="277" spans="1:3">
      <c r="A277" s="11" t="s">
        <v>2507</v>
      </c>
      <c r="B277" s="11" t="s">
        <v>2108</v>
      </c>
      <c r="C277" s="106">
        <v>0.65629999999999999</v>
      </c>
    </row>
    <row r="278" spans="1:3">
      <c r="A278" s="11" t="s">
        <v>2508</v>
      </c>
      <c r="B278" s="11" t="s">
        <v>2111</v>
      </c>
      <c r="C278" s="106">
        <v>0.35930000000000001</v>
      </c>
    </row>
    <row r="279" spans="1:3">
      <c r="A279" s="11" t="s">
        <v>2509</v>
      </c>
      <c r="B279" s="11" t="s">
        <v>2113</v>
      </c>
      <c r="C279" s="106">
        <v>0.31609999999999999</v>
      </c>
    </row>
    <row r="280" spans="1:3">
      <c r="A280" s="11" t="s">
        <v>2510</v>
      </c>
      <c r="B280" s="11" t="s">
        <v>2116</v>
      </c>
      <c r="C280" s="106">
        <v>0.39529999999999998</v>
      </c>
    </row>
    <row r="281" spans="1:3">
      <c r="A281" s="11" t="s">
        <v>2511</v>
      </c>
      <c r="B281" s="11" t="s">
        <v>2120</v>
      </c>
      <c r="C281" s="106">
        <v>0.59650000000000003</v>
      </c>
    </row>
    <row r="282" spans="1:3">
      <c r="A282" s="11" t="s">
        <v>2512</v>
      </c>
      <c r="B282" s="11" t="s">
        <v>2123</v>
      </c>
      <c r="C282" s="106">
        <v>0</v>
      </c>
    </row>
    <row r="283" spans="1:3">
      <c r="A283" s="11" t="s">
        <v>2513</v>
      </c>
      <c r="B283" s="11" t="s">
        <v>2125</v>
      </c>
      <c r="C283" s="106">
        <v>0.30459999999999998</v>
      </c>
    </row>
    <row r="284" spans="1:3">
      <c r="A284" s="11" t="s">
        <v>2514</v>
      </c>
      <c r="B284" s="11" t="s">
        <v>2127</v>
      </c>
      <c r="C284" s="106">
        <v>0.6552</v>
      </c>
    </row>
    <row r="285" spans="1:3">
      <c r="A285" s="11" t="s">
        <v>2515</v>
      </c>
      <c r="B285" s="11" t="s">
        <v>2129</v>
      </c>
      <c r="C285" s="106">
        <v>0.63690000000000002</v>
      </c>
    </row>
    <row r="286" spans="1:3">
      <c r="A286" s="11" t="s">
        <v>2516</v>
      </c>
      <c r="B286" s="11" t="s">
        <v>2131</v>
      </c>
      <c r="C286" s="106">
        <v>0.4919</v>
      </c>
    </row>
    <row r="287" spans="1:3">
      <c r="A287" s="11" t="s">
        <v>2517</v>
      </c>
      <c r="B287" s="11" t="s">
        <v>2134</v>
      </c>
      <c r="C287" s="106">
        <v>0.34420000000000001</v>
      </c>
    </row>
    <row r="288" spans="1:3">
      <c r="A288" s="11" t="s">
        <v>2518</v>
      </c>
      <c r="B288" s="11" t="s">
        <v>2137</v>
      </c>
      <c r="C288" s="106">
        <v>0.88290000000000002</v>
      </c>
    </row>
    <row r="289" spans="1:3">
      <c r="A289" s="11" t="s">
        <v>2519</v>
      </c>
      <c r="B289" s="11" t="s">
        <v>2139</v>
      </c>
      <c r="C289" s="106">
        <v>0.53910000000000002</v>
      </c>
    </row>
    <row r="290" spans="1:3">
      <c r="A290" s="11" t="s">
        <v>2520</v>
      </c>
      <c r="B290" s="11" t="s">
        <v>2143</v>
      </c>
      <c r="C290" s="106">
        <v>0.8538</v>
      </c>
    </row>
    <row r="291" spans="1:3">
      <c r="A291" s="11" t="s">
        <v>2521</v>
      </c>
      <c r="B291" s="11" t="s">
        <v>2162</v>
      </c>
      <c r="C291" s="106">
        <v>0.63919999999999999</v>
      </c>
    </row>
    <row r="292" spans="1:3">
      <c r="A292" s="11" t="s">
        <v>2522</v>
      </c>
      <c r="B292" s="11" t="s">
        <v>2167</v>
      </c>
      <c r="C292" s="106">
        <v>0.61619999999999997</v>
      </c>
    </row>
    <row r="293" spans="1:3">
      <c r="A293" s="11" t="s">
        <v>2523</v>
      </c>
      <c r="B293" s="11" t="s">
        <v>2173</v>
      </c>
      <c r="C293" s="106">
        <v>0.99119999999999997</v>
      </c>
    </row>
    <row r="294" spans="1:3">
      <c r="A294" s="11" t="s">
        <v>2524</v>
      </c>
      <c r="B294" s="11" t="s">
        <v>2176</v>
      </c>
      <c r="C294" s="106">
        <v>0.87819999999999998</v>
      </c>
    </row>
    <row r="295" spans="1:3">
      <c r="A295" s="11" t="s">
        <v>2525</v>
      </c>
      <c r="B295" s="11" t="s">
        <v>2184</v>
      </c>
      <c r="C295" s="106">
        <v>0.93879999999999997</v>
      </c>
    </row>
    <row r="296" spans="1:3">
      <c r="A296" s="11" t="s">
        <v>2526</v>
      </c>
      <c r="B296" s="11" t="s">
        <v>2192</v>
      </c>
      <c r="C296" s="106">
        <v>0.93710000000000004</v>
      </c>
    </row>
    <row r="297" spans="1:3">
      <c r="A297" s="11" t="s">
        <v>2527</v>
      </c>
      <c r="B297" s="11" t="s">
        <v>2199</v>
      </c>
      <c r="C297" s="106">
        <v>0.80530000000000002</v>
      </c>
    </row>
    <row r="298" spans="1:3">
      <c r="A298" s="11" t="s">
        <v>2528</v>
      </c>
      <c r="B298" s="11" t="s">
        <v>2204</v>
      </c>
      <c r="C298" s="106">
        <v>0.91500000000000004</v>
      </c>
    </row>
    <row r="299" spans="1:3">
      <c r="A299" s="11" t="s">
        <v>2529</v>
      </c>
      <c r="B299" s="11" t="s">
        <v>2207</v>
      </c>
      <c r="C299" s="106">
        <v>0.69310000000000005</v>
      </c>
    </row>
    <row r="300" spans="1:3">
      <c r="A300" s="11" t="s">
        <v>2530</v>
      </c>
      <c r="B300" s="11" t="s">
        <v>2212</v>
      </c>
      <c r="C300" s="106">
        <v>0.85980000000000001</v>
      </c>
    </row>
    <row r="301" spans="1:3">
      <c r="A301" s="11" t="s">
        <v>2531</v>
      </c>
      <c r="B301" s="11" t="s">
        <v>2218</v>
      </c>
      <c r="C301" s="106">
        <v>0.49919999999999998</v>
      </c>
    </row>
    <row r="302" spans="1:3">
      <c r="A302" s="11" t="s">
        <v>2532</v>
      </c>
      <c r="B302" s="11" t="s">
        <v>2225</v>
      </c>
      <c r="C302" s="106">
        <v>0.996</v>
      </c>
    </row>
    <row r="303" spans="1:3">
      <c r="A303" t="s">
        <v>3117</v>
      </c>
      <c r="B303" t="s">
        <v>3118</v>
      </c>
      <c r="C303" s="106">
        <v>0.54549999999999998</v>
      </c>
    </row>
    <row r="304" spans="1:3">
      <c r="A304" s="11" t="s">
        <v>2338</v>
      </c>
      <c r="B304" s="11" t="s">
        <v>1001</v>
      </c>
      <c r="C304" s="106">
        <v>0.38290000000000002</v>
      </c>
    </row>
    <row r="305" spans="1:3">
      <c r="A305" s="11" t="s">
        <v>2551</v>
      </c>
      <c r="B305" s="11" t="s">
        <v>2582</v>
      </c>
      <c r="C305" s="106">
        <v>0.40260000000000001</v>
      </c>
    </row>
    <row r="306" spans="1:3">
      <c r="A306" s="11" t="s">
        <v>2340</v>
      </c>
      <c r="B306" s="11" t="s">
        <v>1004</v>
      </c>
      <c r="C306" s="106">
        <v>0.76190000000000002</v>
      </c>
    </row>
    <row r="307" spans="1:3">
      <c r="A307" s="11" t="s">
        <v>2553</v>
      </c>
      <c r="B307" t="s">
        <v>3120</v>
      </c>
      <c r="C307" s="106">
        <v>0.71030000000000004</v>
      </c>
    </row>
    <row r="308" spans="1:3">
      <c r="A308" s="70" t="s">
        <v>2581</v>
      </c>
      <c r="B308" t="s">
        <v>3052</v>
      </c>
      <c r="C308" s="106">
        <v>0.67630000000000001</v>
      </c>
    </row>
    <row r="309" spans="1:3">
      <c r="A309" s="11" t="s">
        <v>3021</v>
      </c>
      <c r="B309" s="11" t="s">
        <v>3054</v>
      </c>
      <c r="C309" s="106">
        <v>0.57550000000000001</v>
      </c>
    </row>
    <row r="310" spans="1:3">
      <c r="A310" s="11" t="s">
        <v>3023</v>
      </c>
      <c r="B310" s="2" t="s">
        <v>3121</v>
      </c>
      <c r="C310" s="106">
        <v>0.68630000000000002</v>
      </c>
    </row>
    <row r="311" spans="1:3">
      <c r="A311" s="11" t="s">
        <v>3024</v>
      </c>
      <c r="B311" t="s">
        <v>3036</v>
      </c>
      <c r="C311" s="106">
        <v>0.51339999999999997</v>
      </c>
    </row>
    <row r="312" spans="1:3">
      <c r="A312" s="70" t="s">
        <v>2633</v>
      </c>
      <c r="B312" s="90" t="s">
        <v>3122</v>
      </c>
      <c r="C312" s="106">
        <v>0.60029999999999994</v>
      </c>
    </row>
    <row r="313" spans="1:3">
      <c r="A313" t="s">
        <v>3116</v>
      </c>
      <c r="B313" t="s">
        <v>3139</v>
      </c>
      <c r="C313" s="106">
        <v>0.65269999999999995</v>
      </c>
    </row>
    <row r="314" spans="1:3">
      <c r="A314" s="11" t="s">
        <v>2423</v>
      </c>
      <c r="B314" s="11" t="s">
        <v>1506</v>
      </c>
      <c r="C314" s="106">
        <v>0.59119999999999995</v>
      </c>
    </row>
    <row r="315" spans="1:3">
      <c r="A315" s="11" t="s">
        <v>2467</v>
      </c>
      <c r="B315" s="11" t="s">
        <v>1895</v>
      </c>
      <c r="C315" s="106">
        <v>0.50660000000000005</v>
      </c>
    </row>
    <row r="316" spans="1:3">
      <c r="A316" s="11" t="s">
        <v>3025</v>
      </c>
      <c r="B316" t="s">
        <v>3123</v>
      </c>
      <c r="C316" s="106">
        <v>0.87180000000000002</v>
      </c>
    </row>
    <row r="317" spans="1:3">
      <c r="A317" s="11" t="s">
        <v>2468</v>
      </c>
      <c r="B317" s="11" t="s">
        <v>1896</v>
      </c>
      <c r="C317" s="106">
        <v>0.55469999999999997</v>
      </c>
    </row>
    <row r="318" spans="1:3">
      <c r="A318" s="11" t="s">
        <v>3026</v>
      </c>
      <c r="B318" s="11" t="s">
        <v>3124</v>
      </c>
      <c r="C318" s="106">
        <v>0.37680000000000002</v>
      </c>
    </row>
    <row r="319" spans="1:3">
      <c r="A319" t="s">
        <v>3114</v>
      </c>
      <c r="B319" t="s">
        <v>3115</v>
      </c>
      <c r="C319" s="106">
        <v>0.39829999999999999</v>
      </c>
    </row>
    <row r="320" spans="1:3">
      <c r="A320" t="s">
        <v>2635</v>
      </c>
      <c r="B320" t="s">
        <v>2638</v>
      </c>
      <c r="C320" s="106">
        <v>0</v>
      </c>
    </row>
    <row r="321" spans="1:4">
      <c r="A321" t="s">
        <v>3230</v>
      </c>
      <c r="B321" t="s">
        <v>3243</v>
      </c>
      <c r="C321" s="106">
        <v>0.52590000000000003</v>
      </c>
      <c r="D321" s="24">
        <v>53.41</v>
      </c>
    </row>
    <row r="322" spans="1:4">
      <c r="A322" t="s">
        <v>3232</v>
      </c>
      <c r="B322" t="s">
        <v>3233</v>
      </c>
      <c r="C322" s="106">
        <v>0.5</v>
      </c>
      <c r="D322" s="24">
        <v>48.48</v>
      </c>
    </row>
    <row r="323" spans="1:4">
      <c r="A323" s="163" t="s">
        <v>3273</v>
      </c>
      <c r="B323" t="s">
        <v>3234</v>
      </c>
      <c r="C323" s="106">
        <v>1</v>
      </c>
      <c r="D323" s="24">
        <v>57.86</v>
      </c>
    </row>
  </sheetData>
  <autoFilter ref="C2:C314" xr:uid="{00000000-0009-0000-0000-000006000000}"/>
  <sortState xmlns:xlrd2="http://schemas.microsoft.com/office/spreadsheetml/2017/richdata2" ref="G3:H321">
    <sortCondition ref="H3"/>
  </sortState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753"/>
  <sheetViews>
    <sheetView workbookViewId="0">
      <pane ySplit="2" topLeftCell="A3" activePane="bottomLeft" state="frozen"/>
      <selection activeCell="A4" sqref="A4"/>
      <selection pane="bottomLeft" activeCell="A4" sqref="A4"/>
    </sheetView>
  </sheetViews>
  <sheetFormatPr defaultRowHeight="15"/>
  <cols>
    <col min="2" max="2" width="53.28515625" bestFit="1" customWidth="1"/>
    <col min="3" max="3" width="13.28515625" bestFit="1" customWidth="1"/>
    <col min="4" max="4" width="11" bestFit="1" customWidth="1"/>
    <col min="5" max="5" width="13.28515625" bestFit="1" customWidth="1"/>
    <col min="7" max="7" width="9.28515625" customWidth="1"/>
    <col min="9" max="9" width="13.140625" bestFit="1" customWidth="1"/>
    <col min="10" max="10" width="16.28515625" style="119" bestFit="1" customWidth="1"/>
    <col min="11" max="11" width="10" style="119" bestFit="1" customWidth="1"/>
    <col min="12" max="13" width="11.28515625" style="119" bestFit="1" customWidth="1"/>
    <col min="17" max="17" width="13.140625" bestFit="1" customWidth="1"/>
    <col min="18" max="18" width="15" bestFit="1" customWidth="1"/>
    <col min="19" max="19" width="34.85546875" bestFit="1" customWidth="1"/>
    <col min="20" max="20" width="12.28515625" bestFit="1" customWidth="1"/>
  </cols>
  <sheetData>
    <row r="1" spans="1:20" ht="60">
      <c r="A1" s="2" t="s">
        <v>3295</v>
      </c>
      <c r="C1" s="119">
        <f>SUM(C3:C323)</f>
        <v>1069537.17</v>
      </c>
      <c r="D1" s="119">
        <f>SUM(D3:D323)</f>
        <v>4974.9199999999992</v>
      </c>
      <c r="E1" s="119">
        <f>SUM(E3:E323)</f>
        <v>1064562.2499999998</v>
      </c>
      <c r="I1" s="164" t="s">
        <v>3305</v>
      </c>
      <c r="J1" s="102" t="s">
        <v>3132</v>
      </c>
      <c r="K1"/>
      <c r="L1"/>
      <c r="M1"/>
      <c r="R1">
        <f>MAX(R3:R320)</f>
        <v>107</v>
      </c>
    </row>
    <row r="2" spans="1:20" ht="60">
      <c r="A2" s="25" t="s">
        <v>2560</v>
      </c>
      <c r="B2" s="25" t="s">
        <v>2561</v>
      </c>
      <c r="C2" s="27" t="s">
        <v>3307</v>
      </c>
      <c r="D2" s="25" t="s">
        <v>3306</v>
      </c>
      <c r="E2" s="25" t="s">
        <v>2562</v>
      </c>
      <c r="F2" s="27"/>
      <c r="G2" s="27" t="s">
        <v>2567</v>
      </c>
      <c r="I2" s="102" t="s">
        <v>2631</v>
      </c>
      <c r="J2" t="s">
        <v>2626</v>
      </c>
      <c r="K2" t="s">
        <v>2625</v>
      </c>
      <c r="L2" t="s">
        <v>2632</v>
      </c>
      <c r="M2" t="s">
        <v>3133</v>
      </c>
      <c r="Q2" s="76" t="s">
        <v>2631</v>
      </c>
      <c r="R2" s="120" t="s">
        <v>3134</v>
      </c>
    </row>
    <row r="3" spans="1:20">
      <c r="A3" t="s">
        <v>2229</v>
      </c>
      <c r="B3" t="s">
        <v>0</v>
      </c>
      <c r="C3" s="26">
        <f t="shared" ref="C3:C66" si="0">SUM(D3:E3)</f>
        <v>66.760000000000005</v>
      </c>
      <c r="D3">
        <v>0</v>
      </c>
      <c r="E3">
        <v>66.760000000000005</v>
      </c>
      <c r="F3" s="26"/>
      <c r="G3" t="str">
        <f t="shared" ref="G3:G66" si="1">A3</f>
        <v>01109</v>
      </c>
      <c r="I3" s="75" t="s">
        <v>2229</v>
      </c>
      <c r="J3"/>
      <c r="K3">
        <v>66.760000000000005</v>
      </c>
      <c r="L3">
        <v>66.760000000000005</v>
      </c>
      <c r="M3" s="119">
        <f>IF(L3="0",0,L3-VLOOKUP(I3,$A$3:$C$379,3,FALSE))</f>
        <v>0</v>
      </c>
      <c r="Q3" s="75" t="s">
        <v>2229</v>
      </c>
      <c r="R3">
        <v>1</v>
      </c>
      <c r="T3" s="119"/>
    </row>
    <row r="4" spans="1:20">
      <c r="A4" t="s">
        <v>2230</v>
      </c>
      <c r="B4" t="s">
        <v>2</v>
      </c>
      <c r="C4" s="26">
        <f t="shared" si="0"/>
        <v>11</v>
      </c>
      <c r="D4">
        <v>0</v>
      </c>
      <c r="E4">
        <v>11</v>
      </c>
      <c r="F4" s="26"/>
      <c r="G4" t="str">
        <f t="shared" si="1"/>
        <v>01122</v>
      </c>
      <c r="I4" s="75" t="s">
        <v>2230</v>
      </c>
      <c r="J4">
        <v>11</v>
      </c>
      <c r="K4"/>
      <c r="L4">
        <v>11</v>
      </c>
      <c r="M4" s="119">
        <f t="shared" ref="M4:M67" si="2">IF(L4="0",0,L4-VLOOKUP(I4,$A$3:$C$379,3,FALSE))</f>
        <v>0</v>
      </c>
      <c r="Q4" s="75" t="s">
        <v>2230</v>
      </c>
      <c r="R4">
        <v>1</v>
      </c>
      <c r="T4" s="119"/>
    </row>
    <row r="5" spans="1:20">
      <c r="A5" t="s">
        <v>2231</v>
      </c>
      <c r="B5" t="s">
        <v>4</v>
      </c>
      <c r="C5" s="26">
        <f t="shared" si="0"/>
        <v>4504.7700000000004</v>
      </c>
      <c r="D5">
        <v>47.67</v>
      </c>
      <c r="E5">
        <v>4457.1000000000004</v>
      </c>
      <c r="F5" s="26"/>
      <c r="G5" t="str">
        <f t="shared" si="1"/>
        <v>01147</v>
      </c>
      <c r="I5" s="75" t="s">
        <v>2231</v>
      </c>
      <c r="J5"/>
      <c r="K5">
        <v>4504.78</v>
      </c>
      <c r="L5">
        <v>4504.78</v>
      </c>
      <c r="M5" s="119">
        <f t="shared" si="2"/>
        <v>9.999999999308784E-3</v>
      </c>
      <c r="Q5" s="75" t="s">
        <v>2231</v>
      </c>
      <c r="R5">
        <v>9</v>
      </c>
      <c r="T5" s="119"/>
    </row>
    <row r="6" spans="1:20">
      <c r="A6" t="s">
        <v>2232</v>
      </c>
      <c r="B6" t="s">
        <v>12</v>
      </c>
      <c r="C6" s="26">
        <f t="shared" si="0"/>
        <v>186.36</v>
      </c>
      <c r="D6">
        <v>6.71</v>
      </c>
      <c r="E6">
        <v>179.65</v>
      </c>
      <c r="F6" s="26"/>
      <c r="G6" t="str">
        <f t="shared" si="1"/>
        <v>01158</v>
      </c>
      <c r="I6" s="75" t="s">
        <v>2232</v>
      </c>
      <c r="J6"/>
      <c r="K6">
        <v>186.35</v>
      </c>
      <c r="L6">
        <v>186.35</v>
      </c>
      <c r="M6" s="119">
        <f t="shared" si="2"/>
        <v>-1.0000000000019327E-2</v>
      </c>
      <c r="Q6" s="75" t="s">
        <v>2232</v>
      </c>
      <c r="R6">
        <v>3</v>
      </c>
      <c r="T6" s="119"/>
    </row>
    <row r="7" spans="1:20">
      <c r="A7" t="s">
        <v>2233</v>
      </c>
      <c r="B7" t="s">
        <v>16</v>
      </c>
      <c r="C7" s="26">
        <f t="shared" si="0"/>
        <v>397.61</v>
      </c>
      <c r="D7">
        <v>12.62</v>
      </c>
      <c r="E7">
        <v>384.99</v>
      </c>
      <c r="F7" s="26"/>
      <c r="G7" t="str">
        <f t="shared" si="1"/>
        <v>01160</v>
      </c>
      <c r="I7" s="75" t="s">
        <v>2233</v>
      </c>
      <c r="J7">
        <v>227.94</v>
      </c>
      <c r="K7">
        <v>169.66</v>
      </c>
      <c r="L7">
        <v>397.6</v>
      </c>
      <c r="M7" s="119">
        <f t="shared" si="2"/>
        <v>-9.9999999999909051E-3</v>
      </c>
      <c r="Q7" s="75" t="s">
        <v>2233</v>
      </c>
      <c r="R7">
        <v>3</v>
      </c>
      <c r="T7" s="119"/>
    </row>
    <row r="8" spans="1:20">
      <c r="A8" t="s">
        <v>2234</v>
      </c>
      <c r="B8" t="s">
        <v>20</v>
      </c>
      <c r="C8" s="26">
        <f t="shared" si="0"/>
        <v>2471.7199999999998</v>
      </c>
      <c r="D8">
        <v>52</v>
      </c>
      <c r="E8">
        <v>2419.7199999999998</v>
      </c>
      <c r="F8" s="26"/>
      <c r="G8" t="str">
        <f t="shared" si="1"/>
        <v>02250</v>
      </c>
      <c r="I8" s="75" t="s">
        <v>2234</v>
      </c>
      <c r="J8">
        <v>1097.3599999999999</v>
      </c>
      <c r="K8">
        <v>1374.3600000000001</v>
      </c>
      <c r="L8">
        <v>2471.7200000000003</v>
      </c>
      <c r="M8" s="119">
        <f t="shared" si="2"/>
        <v>4.5474735088646412E-13</v>
      </c>
      <c r="Q8" s="75" t="s">
        <v>2234</v>
      </c>
      <c r="R8">
        <v>10</v>
      </c>
      <c r="T8" s="119"/>
    </row>
    <row r="9" spans="1:20">
      <c r="A9" t="s">
        <v>2235</v>
      </c>
      <c r="B9" t="s">
        <v>30</v>
      </c>
      <c r="C9" s="26">
        <f t="shared" si="0"/>
        <v>619.83999999999992</v>
      </c>
      <c r="D9">
        <v>30.31</v>
      </c>
      <c r="E9">
        <v>589.53</v>
      </c>
      <c r="F9" s="26"/>
      <c r="G9" t="str">
        <f t="shared" si="1"/>
        <v>02420</v>
      </c>
      <c r="I9" s="75" t="s">
        <v>2235</v>
      </c>
      <c r="J9">
        <v>619.86</v>
      </c>
      <c r="K9"/>
      <c r="L9">
        <v>619.86</v>
      </c>
      <c r="M9" s="119">
        <f t="shared" si="2"/>
        <v>2.0000000000095497E-2</v>
      </c>
      <c r="Q9" s="75" t="s">
        <v>2235</v>
      </c>
      <c r="R9">
        <v>2</v>
      </c>
      <c r="T9" s="119"/>
    </row>
    <row r="10" spans="1:20">
      <c r="A10" t="s">
        <v>2236</v>
      </c>
      <c r="B10" t="s">
        <v>33</v>
      </c>
      <c r="C10" s="26">
        <f t="shared" si="0"/>
        <v>18754.489999999998</v>
      </c>
      <c r="D10">
        <v>17.14</v>
      </c>
      <c r="E10">
        <v>18737.349999999999</v>
      </c>
      <c r="F10" s="26"/>
      <c r="G10" t="str">
        <f t="shared" si="1"/>
        <v>03017</v>
      </c>
      <c r="I10" s="75" t="s">
        <v>2236</v>
      </c>
      <c r="J10">
        <v>5890.95</v>
      </c>
      <c r="K10">
        <v>12863.580000000002</v>
      </c>
      <c r="L10">
        <v>18754.530000000002</v>
      </c>
      <c r="M10" s="119">
        <f t="shared" si="2"/>
        <v>4.0000000004511094E-2</v>
      </c>
      <c r="Q10" s="75" t="s">
        <v>2236</v>
      </c>
      <c r="R10">
        <v>30</v>
      </c>
      <c r="T10" s="119"/>
    </row>
    <row r="11" spans="1:20">
      <c r="A11" t="s">
        <v>2237</v>
      </c>
      <c r="B11" t="s">
        <v>60</v>
      </c>
      <c r="C11" s="26">
        <f t="shared" si="0"/>
        <v>140.28</v>
      </c>
      <c r="D11">
        <v>0</v>
      </c>
      <c r="E11">
        <v>140.28</v>
      </c>
      <c r="F11" s="26"/>
      <c r="G11" t="str">
        <f t="shared" si="1"/>
        <v>03050</v>
      </c>
      <c r="I11" s="75" t="s">
        <v>2237</v>
      </c>
      <c r="J11"/>
      <c r="K11">
        <v>140.29</v>
      </c>
      <c r="L11">
        <v>140.29</v>
      </c>
      <c r="M11" s="119">
        <f t="shared" si="2"/>
        <v>9.9999999999909051E-3</v>
      </c>
      <c r="Q11" s="75" t="s">
        <v>2237</v>
      </c>
      <c r="R11">
        <v>1</v>
      </c>
      <c r="T11" s="119"/>
    </row>
    <row r="12" spans="1:20">
      <c r="A12" t="s">
        <v>2238</v>
      </c>
      <c r="B12" t="s">
        <v>62</v>
      </c>
      <c r="C12" s="26">
        <f t="shared" si="0"/>
        <v>1358.91</v>
      </c>
      <c r="D12">
        <v>15.43</v>
      </c>
      <c r="E12">
        <v>1343.48</v>
      </c>
      <c r="F12" s="26"/>
      <c r="G12" t="str">
        <f t="shared" si="1"/>
        <v>03052</v>
      </c>
      <c r="I12" s="75" t="s">
        <v>2238</v>
      </c>
      <c r="J12"/>
      <c r="K12">
        <v>1358.92</v>
      </c>
      <c r="L12">
        <v>1358.92</v>
      </c>
      <c r="M12" s="119">
        <f t="shared" si="2"/>
        <v>9.9999999999909051E-3</v>
      </c>
      <c r="Q12" s="75" t="s">
        <v>2238</v>
      </c>
      <c r="R12">
        <v>3</v>
      </c>
      <c r="T12" s="119"/>
    </row>
    <row r="13" spans="1:20">
      <c r="A13" t="s">
        <v>2239</v>
      </c>
      <c r="B13" t="s">
        <v>65</v>
      </c>
      <c r="C13" s="26">
        <f t="shared" si="0"/>
        <v>852.51</v>
      </c>
      <c r="D13">
        <v>0</v>
      </c>
      <c r="E13">
        <v>852.51</v>
      </c>
      <c r="F13" s="26"/>
      <c r="G13" t="str">
        <f t="shared" si="1"/>
        <v>03053</v>
      </c>
      <c r="I13" s="75" t="s">
        <v>2239</v>
      </c>
      <c r="J13"/>
      <c r="K13">
        <v>852.51</v>
      </c>
      <c r="L13">
        <v>852.51</v>
      </c>
      <c r="M13" s="119">
        <f t="shared" si="2"/>
        <v>0</v>
      </c>
      <c r="Q13" s="75" t="s">
        <v>2239</v>
      </c>
      <c r="R13">
        <v>3</v>
      </c>
      <c r="T13" s="119"/>
    </row>
    <row r="14" spans="1:20">
      <c r="A14" t="s">
        <v>2240</v>
      </c>
      <c r="B14" t="s">
        <v>69</v>
      </c>
      <c r="C14" s="26">
        <f t="shared" si="0"/>
        <v>2425.79</v>
      </c>
      <c r="D14">
        <v>35</v>
      </c>
      <c r="E14">
        <v>2390.79</v>
      </c>
      <c r="F14" s="26"/>
      <c r="G14" t="str">
        <f t="shared" si="1"/>
        <v>03116</v>
      </c>
      <c r="I14" s="75" t="s">
        <v>2240</v>
      </c>
      <c r="J14"/>
      <c r="K14">
        <v>2425.81</v>
      </c>
      <c r="L14">
        <v>2425.81</v>
      </c>
      <c r="M14" s="119">
        <f t="shared" si="2"/>
        <v>1.999999999998181E-2</v>
      </c>
      <c r="Q14" s="75" t="s">
        <v>2240</v>
      </c>
      <c r="R14">
        <v>6</v>
      </c>
      <c r="T14" s="119"/>
    </row>
    <row r="15" spans="1:20">
      <c r="A15" t="s">
        <v>2241</v>
      </c>
      <c r="B15" t="s">
        <v>75</v>
      </c>
      <c r="C15" s="26">
        <f t="shared" si="0"/>
        <v>13775.77</v>
      </c>
      <c r="D15">
        <v>0</v>
      </c>
      <c r="E15">
        <v>13775.77</v>
      </c>
      <c r="F15" s="26"/>
      <c r="G15" t="str">
        <f t="shared" si="1"/>
        <v>03400</v>
      </c>
      <c r="I15" s="75" t="s">
        <v>2241</v>
      </c>
      <c r="J15">
        <v>9462.8200000000015</v>
      </c>
      <c r="K15">
        <v>4312.9399999999996</v>
      </c>
      <c r="L15">
        <v>13775.760000000002</v>
      </c>
      <c r="M15" s="119">
        <f t="shared" si="2"/>
        <v>-9.9999999983992893E-3</v>
      </c>
      <c r="Q15" s="75" t="s">
        <v>2241</v>
      </c>
      <c r="R15">
        <v>21</v>
      </c>
      <c r="T15" s="119"/>
    </row>
    <row r="16" spans="1:20">
      <c r="A16" t="s">
        <v>2242</v>
      </c>
      <c r="B16" t="s">
        <v>94</v>
      </c>
      <c r="C16" s="26">
        <f t="shared" si="0"/>
        <v>647.54999999999995</v>
      </c>
      <c r="D16">
        <v>0</v>
      </c>
      <c r="E16">
        <v>647.54999999999995</v>
      </c>
      <c r="F16" s="26"/>
      <c r="G16" t="str">
        <f t="shared" si="1"/>
        <v>04019</v>
      </c>
      <c r="I16" s="75" t="s">
        <v>2242</v>
      </c>
      <c r="J16"/>
      <c r="K16">
        <v>647.56000000000006</v>
      </c>
      <c r="L16">
        <v>647.56000000000006</v>
      </c>
      <c r="M16" s="119">
        <f t="shared" si="2"/>
        <v>1.0000000000104592E-2</v>
      </c>
      <c r="Q16" s="75" t="s">
        <v>2242</v>
      </c>
      <c r="R16">
        <v>3</v>
      </c>
      <c r="T16" s="119"/>
    </row>
    <row r="17" spans="1:20">
      <c r="A17" t="s">
        <v>2243</v>
      </c>
      <c r="B17" t="s">
        <v>98</v>
      </c>
      <c r="C17" s="26">
        <f t="shared" si="0"/>
        <v>10.36</v>
      </c>
      <c r="D17">
        <v>0</v>
      </c>
      <c r="E17">
        <v>10.36</v>
      </c>
      <c r="F17" s="26"/>
      <c r="G17" t="str">
        <f t="shared" si="1"/>
        <v>04069</v>
      </c>
      <c r="I17" s="75" t="s">
        <v>2243</v>
      </c>
      <c r="J17">
        <v>10.36</v>
      </c>
      <c r="K17"/>
      <c r="L17">
        <v>10.36</v>
      </c>
      <c r="M17" s="119">
        <f t="shared" si="2"/>
        <v>0</v>
      </c>
      <c r="Q17" s="75" t="s">
        <v>2243</v>
      </c>
      <c r="R17">
        <v>1</v>
      </c>
      <c r="T17" s="119"/>
    </row>
    <row r="18" spans="1:20">
      <c r="A18" t="s">
        <v>2244</v>
      </c>
      <c r="B18" t="s">
        <v>100</v>
      </c>
      <c r="C18" s="26">
        <f t="shared" si="0"/>
        <v>382.08</v>
      </c>
      <c r="D18">
        <v>0</v>
      </c>
      <c r="E18">
        <v>382.08</v>
      </c>
      <c r="F18" s="26"/>
      <c r="G18" t="str">
        <f t="shared" si="1"/>
        <v>04127</v>
      </c>
      <c r="I18" s="75" t="s">
        <v>2244</v>
      </c>
      <c r="J18"/>
      <c r="K18">
        <v>382.08000000000004</v>
      </c>
      <c r="L18">
        <v>382.08000000000004</v>
      </c>
      <c r="M18" s="119">
        <f t="shared" si="2"/>
        <v>5.6843418860808015E-14</v>
      </c>
      <c r="Q18" s="75" t="s">
        <v>2244</v>
      </c>
      <c r="R18">
        <v>2</v>
      </c>
      <c r="T18" s="119"/>
    </row>
    <row r="19" spans="1:20">
      <c r="A19" t="s">
        <v>2245</v>
      </c>
      <c r="B19" t="s">
        <v>103</v>
      </c>
      <c r="C19" s="26">
        <f t="shared" si="0"/>
        <v>1268.57</v>
      </c>
      <c r="D19">
        <v>0</v>
      </c>
      <c r="E19">
        <v>1268.57</v>
      </c>
      <c r="F19" s="26"/>
      <c r="G19" t="str">
        <f t="shared" si="1"/>
        <v>04129</v>
      </c>
      <c r="I19" s="75" t="s">
        <v>2245</v>
      </c>
      <c r="J19">
        <v>6</v>
      </c>
      <c r="K19">
        <v>1262.58</v>
      </c>
      <c r="L19">
        <v>1268.58</v>
      </c>
      <c r="M19" s="119">
        <f t="shared" si="2"/>
        <v>9.9999999999909051E-3</v>
      </c>
      <c r="Q19" s="75" t="s">
        <v>2245</v>
      </c>
      <c r="R19">
        <v>5</v>
      </c>
      <c r="T19" s="119"/>
    </row>
    <row r="20" spans="1:20">
      <c r="A20" t="s">
        <v>2246</v>
      </c>
      <c r="B20" t="s">
        <v>109</v>
      </c>
      <c r="C20" s="26">
        <f t="shared" si="0"/>
        <v>1600.32</v>
      </c>
      <c r="D20">
        <v>0</v>
      </c>
      <c r="E20">
        <v>1600.32</v>
      </c>
      <c r="F20" s="26"/>
      <c r="G20" t="str">
        <f t="shared" si="1"/>
        <v>04222</v>
      </c>
      <c r="I20" s="75" t="s">
        <v>2246</v>
      </c>
      <c r="J20">
        <v>1015.52</v>
      </c>
      <c r="K20">
        <v>584.80999999999995</v>
      </c>
      <c r="L20">
        <v>1600.33</v>
      </c>
      <c r="M20" s="119">
        <f t="shared" si="2"/>
        <v>9.9999999999909051E-3</v>
      </c>
      <c r="Q20" s="75" t="s">
        <v>2246</v>
      </c>
      <c r="R20">
        <v>3</v>
      </c>
      <c r="T20" s="119"/>
    </row>
    <row r="21" spans="1:20">
      <c r="A21" t="s">
        <v>2247</v>
      </c>
      <c r="B21" t="s">
        <v>113</v>
      </c>
      <c r="C21" s="26">
        <f t="shared" si="0"/>
        <v>1225.75</v>
      </c>
      <c r="D21">
        <v>16.93</v>
      </c>
      <c r="E21">
        <v>1208.82</v>
      </c>
      <c r="F21" s="26"/>
      <c r="G21" t="str">
        <f t="shared" si="1"/>
        <v>04228</v>
      </c>
      <c r="I21" s="75" t="s">
        <v>2247</v>
      </c>
      <c r="J21">
        <v>983.76</v>
      </c>
      <c r="K21">
        <v>242</v>
      </c>
      <c r="L21">
        <v>1225.76</v>
      </c>
      <c r="M21" s="119">
        <f t="shared" si="2"/>
        <v>9.9999999999909051E-3</v>
      </c>
      <c r="Q21" s="75" t="s">
        <v>2247</v>
      </c>
      <c r="R21">
        <v>7</v>
      </c>
      <c r="T21" s="119"/>
    </row>
    <row r="22" spans="1:20">
      <c r="A22" t="s">
        <v>2248</v>
      </c>
      <c r="B22" t="s">
        <v>119</v>
      </c>
      <c r="C22" s="26">
        <f t="shared" si="0"/>
        <v>7073.7699999999995</v>
      </c>
      <c r="D22">
        <v>41.86</v>
      </c>
      <c r="E22">
        <v>7031.91</v>
      </c>
      <c r="F22" s="26"/>
      <c r="G22" t="str">
        <f t="shared" si="1"/>
        <v>04246</v>
      </c>
      <c r="I22" s="75" t="s">
        <v>2248</v>
      </c>
      <c r="J22">
        <v>1119.07</v>
      </c>
      <c r="K22">
        <v>5954.7400000000007</v>
      </c>
      <c r="L22">
        <v>7073.81</v>
      </c>
      <c r="M22" s="119">
        <f t="shared" si="2"/>
        <v>4.0000000000873115E-2</v>
      </c>
      <c r="Q22" s="75" t="s">
        <v>2248</v>
      </c>
      <c r="R22">
        <v>18</v>
      </c>
      <c r="T22" s="119"/>
    </row>
    <row r="23" spans="1:20">
      <c r="A23" t="s">
        <v>3117</v>
      </c>
      <c r="B23" t="s">
        <v>3235</v>
      </c>
      <c r="C23" s="26">
        <f t="shared" si="0"/>
        <v>219.51</v>
      </c>
      <c r="D23">
        <v>0</v>
      </c>
      <c r="E23">
        <v>219.51</v>
      </c>
      <c r="F23" s="26"/>
      <c r="G23" t="str">
        <f t="shared" si="1"/>
        <v>04901</v>
      </c>
      <c r="I23" s="75" t="s">
        <v>3117</v>
      </c>
      <c r="J23">
        <v>219.5</v>
      </c>
      <c r="K23"/>
      <c r="L23">
        <v>219.5</v>
      </c>
      <c r="M23" s="119">
        <f t="shared" si="2"/>
        <v>-9.9999999999909051E-3</v>
      </c>
      <c r="Q23" s="75" t="s">
        <v>2249</v>
      </c>
      <c r="R23">
        <v>10</v>
      </c>
      <c r="T23" s="119"/>
    </row>
    <row r="24" spans="1:20">
      <c r="A24" t="s">
        <v>2249</v>
      </c>
      <c r="B24" t="s">
        <v>134</v>
      </c>
      <c r="C24" s="26">
        <f t="shared" si="0"/>
        <v>3458.37</v>
      </c>
      <c r="D24">
        <v>29.71</v>
      </c>
      <c r="E24">
        <v>3428.66</v>
      </c>
      <c r="F24" s="26"/>
      <c r="G24" t="str">
        <f t="shared" si="1"/>
        <v>05121</v>
      </c>
      <c r="I24" s="75" t="s">
        <v>2249</v>
      </c>
      <c r="J24">
        <v>0</v>
      </c>
      <c r="K24">
        <v>3458.37</v>
      </c>
      <c r="L24">
        <v>3458.37</v>
      </c>
      <c r="M24" s="119">
        <f t="shared" si="2"/>
        <v>0</v>
      </c>
      <c r="Q24" s="75" t="s">
        <v>2250</v>
      </c>
      <c r="R24">
        <v>2</v>
      </c>
      <c r="T24" s="119"/>
    </row>
    <row r="25" spans="1:20">
      <c r="A25" t="s">
        <v>2250</v>
      </c>
      <c r="B25" t="s">
        <v>143</v>
      </c>
      <c r="C25" s="26">
        <f t="shared" si="0"/>
        <v>356.08</v>
      </c>
      <c r="D25">
        <v>0</v>
      </c>
      <c r="E25">
        <v>356.08</v>
      </c>
      <c r="F25" s="26"/>
      <c r="G25" t="str">
        <f t="shared" si="1"/>
        <v>05313</v>
      </c>
      <c r="I25" s="75" t="s">
        <v>2250</v>
      </c>
      <c r="J25">
        <v>139.06</v>
      </c>
      <c r="K25">
        <v>217.01999999999998</v>
      </c>
      <c r="L25">
        <v>356.08</v>
      </c>
      <c r="M25" s="119">
        <f t="shared" si="2"/>
        <v>0</v>
      </c>
      <c r="Q25" s="75" t="s">
        <v>2251</v>
      </c>
      <c r="R25">
        <v>6</v>
      </c>
      <c r="T25" s="119"/>
    </row>
    <row r="26" spans="1:20">
      <c r="A26" t="s">
        <v>2251</v>
      </c>
      <c r="B26" t="s">
        <v>146</v>
      </c>
      <c r="C26" s="26">
        <f t="shared" si="0"/>
        <v>2579.0500000000002</v>
      </c>
      <c r="D26">
        <v>0</v>
      </c>
      <c r="E26">
        <v>2579.0500000000002</v>
      </c>
      <c r="F26" s="26"/>
      <c r="G26" t="str">
        <f t="shared" si="1"/>
        <v>05323</v>
      </c>
      <c r="I26" s="75" t="s">
        <v>2251</v>
      </c>
      <c r="J26">
        <v>1921.41</v>
      </c>
      <c r="K26">
        <v>657.65000000000009</v>
      </c>
      <c r="L26">
        <v>2579.0600000000004</v>
      </c>
      <c r="M26" s="119">
        <f t="shared" si="2"/>
        <v>1.0000000000218279E-2</v>
      </c>
      <c r="Q26" s="75" t="s">
        <v>2252</v>
      </c>
      <c r="R26">
        <v>3</v>
      </c>
      <c r="T26" s="119"/>
    </row>
    <row r="27" spans="1:20">
      <c r="A27" t="s">
        <v>2252</v>
      </c>
      <c r="B27" t="s">
        <v>151</v>
      </c>
      <c r="C27" s="26">
        <f t="shared" si="0"/>
        <v>490.27</v>
      </c>
      <c r="D27">
        <v>0</v>
      </c>
      <c r="E27">
        <v>490.27</v>
      </c>
      <c r="F27" s="26"/>
      <c r="G27" t="str">
        <f t="shared" si="1"/>
        <v>05401</v>
      </c>
      <c r="I27" s="75" t="s">
        <v>2252</v>
      </c>
      <c r="J27"/>
      <c r="K27">
        <v>490.28</v>
      </c>
      <c r="L27">
        <v>490.28</v>
      </c>
      <c r="M27" s="119">
        <f t="shared" si="2"/>
        <v>9.9999999999909051E-3</v>
      </c>
      <c r="Q27" s="75" t="s">
        <v>2253</v>
      </c>
      <c r="R27">
        <v>6</v>
      </c>
      <c r="T27" s="119"/>
    </row>
    <row r="28" spans="1:20">
      <c r="A28" t="s">
        <v>2253</v>
      </c>
      <c r="B28" t="s">
        <v>155</v>
      </c>
      <c r="C28" s="26">
        <f t="shared" si="0"/>
        <v>3468.22</v>
      </c>
      <c r="D28">
        <v>17.14</v>
      </c>
      <c r="E28">
        <v>3451.08</v>
      </c>
      <c r="F28" s="26"/>
      <c r="G28" t="str">
        <f t="shared" si="1"/>
        <v>05402</v>
      </c>
      <c r="I28" s="75" t="s">
        <v>2253</v>
      </c>
      <c r="J28"/>
      <c r="K28">
        <v>3468.2200000000003</v>
      </c>
      <c r="L28">
        <v>3468.2200000000003</v>
      </c>
      <c r="M28" s="119">
        <f t="shared" si="2"/>
        <v>4.5474735088646412E-13</v>
      </c>
      <c r="Q28" s="75" t="s">
        <v>2254</v>
      </c>
      <c r="R28">
        <v>1</v>
      </c>
      <c r="T28" s="119"/>
    </row>
    <row r="29" spans="1:20">
      <c r="A29" t="s">
        <v>2254</v>
      </c>
      <c r="B29" t="s">
        <v>160</v>
      </c>
      <c r="C29" s="26">
        <f t="shared" si="0"/>
        <v>125.41</v>
      </c>
      <c r="D29">
        <v>0</v>
      </c>
      <c r="E29">
        <v>125.41</v>
      </c>
      <c r="F29" s="26"/>
      <c r="G29" t="str">
        <f t="shared" si="1"/>
        <v>05903</v>
      </c>
      <c r="I29" s="75" t="s">
        <v>2254</v>
      </c>
      <c r="J29"/>
      <c r="K29">
        <v>125.41000000000001</v>
      </c>
      <c r="L29">
        <v>125.41000000000001</v>
      </c>
      <c r="M29" s="119">
        <f t="shared" si="2"/>
        <v>1.4210854715202004E-14</v>
      </c>
      <c r="Q29" s="75" t="s">
        <v>2255</v>
      </c>
      <c r="R29">
        <v>44</v>
      </c>
      <c r="T29" s="119"/>
    </row>
    <row r="30" spans="1:20">
      <c r="A30" t="s">
        <v>2255</v>
      </c>
      <c r="B30" t="s">
        <v>162</v>
      </c>
      <c r="C30" s="26">
        <f t="shared" si="0"/>
        <v>21479.29</v>
      </c>
      <c r="D30">
        <v>140.44999999999999</v>
      </c>
      <c r="E30">
        <v>21338.84</v>
      </c>
      <c r="F30" s="26"/>
      <c r="G30" t="str">
        <f t="shared" si="1"/>
        <v>06037</v>
      </c>
      <c r="I30" s="75" t="s">
        <v>2255</v>
      </c>
      <c r="J30">
        <v>9289.6400000000012</v>
      </c>
      <c r="K30">
        <v>12189.66</v>
      </c>
      <c r="L30">
        <v>21479.300000000003</v>
      </c>
      <c r="M30" s="119">
        <f t="shared" si="2"/>
        <v>1.0000000002037268E-2</v>
      </c>
      <c r="Q30" s="75" t="s">
        <v>2256</v>
      </c>
      <c r="R30">
        <v>3</v>
      </c>
      <c r="T30" s="119"/>
    </row>
    <row r="31" spans="1:20">
      <c r="A31" t="s">
        <v>2256</v>
      </c>
      <c r="B31" t="s">
        <v>200</v>
      </c>
      <c r="C31" s="26">
        <f t="shared" si="0"/>
        <v>2048.11</v>
      </c>
      <c r="D31">
        <v>72.569999999999993</v>
      </c>
      <c r="E31">
        <v>1975.54</v>
      </c>
      <c r="F31" s="26"/>
      <c r="G31" t="str">
        <f t="shared" si="1"/>
        <v>06098</v>
      </c>
      <c r="I31" s="75" t="s">
        <v>2256</v>
      </c>
      <c r="J31">
        <v>2048.12</v>
      </c>
      <c r="K31"/>
      <c r="L31">
        <v>2048.12</v>
      </c>
      <c r="M31" s="119">
        <f t="shared" si="2"/>
        <v>9.9999999997635314E-3</v>
      </c>
      <c r="Q31" s="75" t="s">
        <v>2257</v>
      </c>
      <c r="R31">
        <v>4</v>
      </c>
      <c r="T31" s="119"/>
    </row>
    <row r="32" spans="1:20">
      <c r="A32" t="s">
        <v>2257</v>
      </c>
      <c r="B32" t="s">
        <v>204</v>
      </c>
      <c r="C32" s="26">
        <f t="shared" si="0"/>
        <v>1796.59</v>
      </c>
      <c r="D32">
        <v>16.86</v>
      </c>
      <c r="E32">
        <v>1779.73</v>
      </c>
      <c r="F32" s="26"/>
      <c r="G32" t="str">
        <f t="shared" si="1"/>
        <v>06101</v>
      </c>
      <c r="I32" s="75" t="s">
        <v>2257</v>
      </c>
      <c r="J32">
        <v>1796.59</v>
      </c>
      <c r="K32"/>
      <c r="L32">
        <v>1796.59</v>
      </c>
      <c r="M32" s="119">
        <f t="shared" si="2"/>
        <v>0</v>
      </c>
      <c r="Q32" s="75" t="s">
        <v>2258</v>
      </c>
      <c r="R32">
        <v>1</v>
      </c>
      <c r="T32" s="119"/>
    </row>
    <row r="33" spans="1:20">
      <c r="A33" t="s">
        <v>2258</v>
      </c>
      <c r="B33" t="s">
        <v>209</v>
      </c>
      <c r="C33" s="26">
        <f t="shared" si="0"/>
        <v>168.43</v>
      </c>
      <c r="D33">
        <v>0</v>
      </c>
      <c r="E33">
        <v>168.43</v>
      </c>
      <c r="F33" s="26"/>
      <c r="G33" t="str">
        <f t="shared" si="1"/>
        <v>06103</v>
      </c>
      <c r="I33" s="75" t="s">
        <v>2258</v>
      </c>
      <c r="J33">
        <v>168.43</v>
      </c>
      <c r="K33"/>
      <c r="L33">
        <v>168.43</v>
      </c>
      <c r="M33" s="119">
        <f t="shared" si="2"/>
        <v>0</v>
      </c>
      <c r="Q33" s="75" t="s">
        <v>2259</v>
      </c>
      <c r="R33">
        <v>9</v>
      </c>
      <c r="T33" s="119"/>
    </row>
    <row r="34" spans="1:20">
      <c r="A34" t="s">
        <v>2259</v>
      </c>
      <c r="B34" t="s">
        <v>211</v>
      </c>
      <c r="C34" s="26">
        <f t="shared" si="0"/>
        <v>2755.76</v>
      </c>
      <c r="D34">
        <v>54</v>
      </c>
      <c r="E34">
        <v>2701.76</v>
      </c>
      <c r="F34" s="26"/>
      <c r="G34" t="str">
        <f t="shared" si="1"/>
        <v>06112</v>
      </c>
      <c r="I34" s="75" t="s">
        <v>2259</v>
      </c>
      <c r="J34">
        <v>2467.4299999999998</v>
      </c>
      <c r="K34">
        <v>288.33</v>
      </c>
      <c r="L34">
        <v>2755.7599999999998</v>
      </c>
      <c r="M34" s="119">
        <f t="shared" si="2"/>
        <v>-4.5474735088646412E-13</v>
      </c>
      <c r="Q34" s="75" t="s">
        <v>2260</v>
      </c>
      <c r="R34">
        <v>38</v>
      </c>
      <c r="T34" s="119"/>
    </row>
    <row r="35" spans="1:20">
      <c r="A35" t="s">
        <v>2260</v>
      </c>
      <c r="B35" t="s">
        <v>218</v>
      </c>
      <c r="C35" s="26">
        <f t="shared" si="0"/>
        <v>22408.97</v>
      </c>
      <c r="D35">
        <v>58.07</v>
      </c>
      <c r="E35">
        <v>22350.9</v>
      </c>
      <c r="F35" s="26"/>
      <c r="G35" t="str">
        <f t="shared" si="1"/>
        <v>06114</v>
      </c>
      <c r="I35" s="75" t="s">
        <v>2260</v>
      </c>
      <c r="J35">
        <v>8941.34</v>
      </c>
      <c r="K35">
        <v>13467.62</v>
      </c>
      <c r="L35">
        <v>22408.959999999999</v>
      </c>
      <c r="M35" s="119">
        <f t="shared" si="2"/>
        <v>-1.0000000002037268E-2</v>
      </c>
      <c r="Q35" s="75" t="s">
        <v>2261</v>
      </c>
      <c r="R35">
        <v>14</v>
      </c>
      <c r="T35" s="119"/>
    </row>
    <row r="36" spans="1:20">
      <c r="A36" t="s">
        <v>2261</v>
      </c>
      <c r="B36" t="s">
        <v>253</v>
      </c>
      <c r="C36" s="26">
        <f t="shared" si="0"/>
        <v>7126.89</v>
      </c>
      <c r="D36">
        <v>14.29</v>
      </c>
      <c r="E36">
        <v>7112.6</v>
      </c>
      <c r="F36" s="26"/>
      <c r="G36" t="str">
        <f t="shared" si="1"/>
        <v>06117</v>
      </c>
      <c r="I36" s="75" t="s">
        <v>2261</v>
      </c>
      <c r="J36">
        <v>7126.8899999999994</v>
      </c>
      <c r="K36"/>
      <c r="L36">
        <v>7126.8899999999994</v>
      </c>
      <c r="M36" s="119">
        <f t="shared" si="2"/>
        <v>-9.0949470177292824E-13</v>
      </c>
      <c r="Q36" s="75" t="s">
        <v>2262</v>
      </c>
      <c r="R36">
        <v>20</v>
      </c>
      <c r="T36" s="119"/>
    </row>
    <row r="37" spans="1:20">
      <c r="A37" t="s">
        <v>2262</v>
      </c>
      <c r="B37" t="s">
        <v>263</v>
      </c>
      <c r="C37" s="26">
        <f t="shared" si="0"/>
        <v>12387.150000000001</v>
      </c>
      <c r="D37">
        <v>84.61</v>
      </c>
      <c r="E37">
        <v>12302.54</v>
      </c>
      <c r="F37" s="26"/>
      <c r="G37" t="str">
        <f t="shared" si="1"/>
        <v>06119</v>
      </c>
      <c r="I37" s="75" t="s">
        <v>2262</v>
      </c>
      <c r="J37">
        <v>11350.46</v>
      </c>
      <c r="K37">
        <v>1036.71</v>
      </c>
      <c r="L37">
        <v>12387.169999999998</v>
      </c>
      <c r="M37" s="119">
        <f t="shared" si="2"/>
        <v>1.9999999996798579E-2</v>
      </c>
      <c r="Q37" s="75" t="s">
        <v>2263</v>
      </c>
      <c r="R37">
        <v>6</v>
      </c>
      <c r="T37" s="119"/>
    </row>
    <row r="38" spans="1:20">
      <c r="A38" t="s">
        <v>2263</v>
      </c>
      <c r="B38" t="s">
        <v>282</v>
      </c>
      <c r="C38" s="26">
        <f t="shared" si="0"/>
        <v>4034.82</v>
      </c>
      <c r="D38">
        <v>0</v>
      </c>
      <c r="E38">
        <v>4034.82</v>
      </c>
      <c r="F38" s="26"/>
      <c r="G38" t="str">
        <f t="shared" si="1"/>
        <v>06122</v>
      </c>
      <c r="I38" s="75" t="s">
        <v>2263</v>
      </c>
      <c r="J38">
        <v>4034.82</v>
      </c>
      <c r="K38"/>
      <c r="L38">
        <v>4034.82</v>
      </c>
      <c r="M38" s="119">
        <f t="shared" si="2"/>
        <v>0</v>
      </c>
      <c r="Q38" s="75" t="s">
        <v>2264</v>
      </c>
      <c r="R38">
        <v>4</v>
      </c>
      <c r="T38" s="119"/>
    </row>
    <row r="39" spans="1:20">
      <c r="A39" s="68" t="s">
        <v>3232</v>
      </c>
      <c r="B39" t="s">
        <v>3233</v>
      </c>
      <c r="C39" s="26">
        <f t="shared" si="0"/>
        <v>25</v>
      </c>
      <c r="D39">
        <v>0</v>
      </c>
      <c r="E39">
        <v>25</v>
      </c>
      <c r="G39" t="str">
        <f t="shared" si="1"/>
        <v>06901</v>
      </c>
      <c r="I39" s="75" t="s">
        <v>3232</v>
      </c>
      <c r="J39"/>
      <c r="K39">
        <v>25.43</v>
      </c>
      <c r="L39">
        <v>25.43</v>
      </c>
      <c r="M39" s="119">
        <f t="shared" si="2"/>
        <v>0.42999999999999972</v>
      </c>
      <c r="Q39" s="75" t="s">
        <v>2265</v>
      </c>
      <c r="R39">
        <v>2</v>
      </c>
      <c r="T39" s="119"/>
    </row>
    <row r="40" spans="1:20">
      <c r="A40" t="s">
        <v>2264</v>
      </c>
      <c r="B40" t="s">
        <v>287</v>
      </c>
      <c r="C40" s="26">
        <f t="shared" si="0"/>
        <v>342.41</v>
      </c>
      <c r="D40">
        <v>0</v>
      </c>
      <c r="E40">
        <v>342.41</v>
      </c>
      <c r="F40" s="26"/>
      <c r="G40" t="str">
        <f t="shared" si="1"/>
        <v>07002</v>
      </c>
      <c r="I40" s="75" t="s">
        <v>2264</v>
      </c>
      <c r="J40"/>
      <c r="K40">
        <v>342.40999999999997</v>
      </c>
      <c r="L40">
        <v>342.40999999999997</v>
      </c>
      <c r="M40" s="119">
        <f t="shared" si="2"/>
        <v>-5.6843418860808015E-14</v>
      </c>
      <c r="Q40" s="75" t="s">
        <v>2266</v>
      </c>
      <c r="R40">
        <v>17</v>
      </c>
      <c r="T40" s="119"/>
    </row>
    <row r="41" spans="1:20">
      <c r="A41" t="s">
        <v>2265</v>
      </c>
      <c r="B41" t="s">
        <v>291</v>
      </c>
      <c r="C41" s="26">
        <f t="shared" si="0"/>
        <v>725.62</v>
      </c>
      <c r="D41">
        <v>7</v>
      </c>
      <c r="E41">
        <v>718.62</v>
      </c>
      <c r="F41" s="26"/>
      <c r="G41" t="str">
        <f t="shared" si="1"/>
        <v>07035</v>
      </c>
      <c r="I41" s="75" t="s">
        <v>2265</v>
      </c>
      <c r="J41">
        <v>701.48</v>
      </c>
      <c r="K41">
        <v>24.14</v>
      </c>
      <c r="L41">
        <v>725.62</v>
      </c>
      <c r="M41" s="119">
        <f t="shared" si="2"/>
        <v>0</v>
      </c>
      <c r="Q41" s="75" t="s">
        <v>2267</v>
      </c>
      <c r="R41">
        <v>2</v>
      </c>
      <c r="T41" s="119"/>
    </row>
    <row r="42" spans="1:20">
      <c r="A42" t="s">
        <v>2266</v>
      </c>
      <c r="B42" t="s">
        <v>293</v>
      </c>
      <c r="C42" s="26">
        <f t="shared" si="0"/>
        <v>6222.36</v>
      </c>
      <c r="D42">
        <v>83.29</v>
      </c>
      <c r="E42">
        <v>6139.07</v>
      </c>
      <c r="F42" s="26"/>
      <c r="G42" t="str">
        <f t="shared" si="1"/>
        <v>08122</v>
      </c>
      <c r="I42" s="75" t="s">
        <v>2266</v>
      </c>
      <c r="J42">
        <v>475.84000000000003</v>
      </c>
      <c r="K42">
        <v>5746.5199999999995</v>
      </c>
      <c r="L42">
        <v>6222.36</v>
      </c>
      <c r="M42" s="119">
        <f t="shared" si="2"/>
        <v>0</v>
      </c>
      <c r="Q42" s="75" t="s">
        <v>2268</v>
      </c>
      <c r="R42">
        <v>4</v>
      </c>
      <c r="T42" s="119"/>
    </row>
    <row r="43" spans="1:20">
      <c r="A43" t="s">
        <v>2267</v>
      </c>
      <c r="B43" t="s">
        <v>308</v>
      </c>
      <c r="C43" s="26">
        <f t="shared" si="0"/>
        <v>675.3</v>
      </c>
      <c r="D43">
        <v>0</v>
      </c>
      <c r="E43">
        <v>675.3</v>
      </c>
      <c r="F43" s="26"/>
      <c r="G43" t="str">
        <f t="shared" si="1"/>
        <v>08130</v>
      </c>
      <c r="I43" s="75" t="s">
        <v>2267</v>
      </c>
      <c r="J43">
        <v>675.28</v>
      </c>
      <c r="K43"/>
      <c r="L43">
        <v>675.28</v>
      </c>
      <c r="M43" s="119">
        <f t="shared" si="2"/>
        <v>-1.999999999998181E-2</v>
      </c>
      <c r="Q43" s="75" t="s">
        <v>2269</v>
      </c>
      <c r="R43">
        <v>3</v>
      </c>
      <c r="T43" s="119"/>
    </row>
    <row r="44" spans="1:20">
      <c r="A44" t="s">
        <v>2268</v>
      </c>
      <c r="B44" t="s">
        <v>311</v>
      </c>
      <c r="C44" s="26">
        <f t="shared" si="0"/>
        <v>1404.64</v>
      </c>
      <c r="D44">
        <v>0</v>
      </c>
      <c r="E44">
        <v>1404.64</v>
      </c>
      <c r="F44" s="26"/>
      <c r="G44" t="str">
        <f t="shared" si="1"/>
        <v>08401</v>
      </c>
      <c r="I44" s="75" t="s">
        <v>2268</v>
      </c>
      <c r="J44">
        <v>429.59999999999997</v>
      </c>
      <c r="K44">
        <v>975.05</v>
      </c>
      <c r="L44">
        <v>1404.6499999999999</v>
      </c>
      <c r="M44" s="119">
        <f t="shared" si="2"/>
        <v>9.9999999997635314E-3</v>
      </c>
      <c r="Q44" s="75" t="s">
        <v>2270</v>
      </c>
      <c r="R44">
        <v>7</v>
      </c>
      <c r="T44" s="119"/>
    </row>
    <row r="45" spans="1:20">
      <c r="A45" t="s">
        <v>2269</v>
      </c>
      <c r="B45" t="s">
        <v>315</v>
      </c>
      <c r="C45" s="26">
        <f t="shared" si="0"/>
        <v>1137.79</v>
      </c>
      <c r="D45">
        <v>34.26</v>
      </c>
      <c r="E45">
        <v>1103.53</v>
      </c>
      <c r="F45" s="26"/>
      <c r="G45" t="str">
        <f t="shared" si="1"/>
        <v>08402</v>
      </c>
      <c r="I45" s="75" t="s">
        <v>2269</v>
      </c>
      <c r="J45">
        <v>1137.78</v>
      </c>
      <c r="K45"/>
      <c r="L45">
        <v>1137.78</v>
      </c>
      <c r="M45" s="119">
        <f t="shared" si="2"/>
        <v>-9.9999999999909051E-3</v>
      </c>
      <c r="Q45" s="75" t="s">
        <v>2271</v>
      </c>
      <c r="R45">
        <v>13</v>
      </c>
      <c r="T45" s="119"/>
    </row>
    <row r="46" spans="1:20">
      <c r="A46" t="s">
        <v>2270</v>
      </c>
      <c r="B46" t="s">
        <v>317</v>
      </c>
      <c r="C46" s="26">
        <f t="shared" si="0"/>
        <v>2353.65</v>
      </c>
      <c r="D46">
        <v>0</v>
      </c>
      <c r="E46">
        <v>2353.65</v>
      </c>
      <c r="F46" s="26"/>
      <c r="G46" t="str">
        <f t="shared" si="1"/>
        <v>08404</v>
      </c>
      <c r="I46" s="75" t="s">
        <v>2270</v>
      </c>
      <c r="J46">
        <v>2042.37</v>
      </c>
      <c r="K46">
        <v>311.27999999999997</v>
      </c>
      <c r="L46">
        <v>2353.6499999999996</v>
      </c>
      <c r="M46" s="119">
        <f t="shared" si="2"/>
        <v>-4.5474735088646412E-13</v>
      </c>
      <c r="Q46" s="75" t="s">
        <v>2272</v>
      </c>
      <c r="R46">
        <v>1</v>
      </c>
      <c r="T46" s="119"/>
    </row>
    <row r="47" spans="1:20">
      <c r="A47" t="s">
        <v>2271</v>
      </c>
      <c r="B47" t="s">
        <v>323</v>
      </c>
      <c r="C47" s="26">
        <f t="shared" si="0"/>
        <v>4996.7699999999995</v>
      </c>
      <c r="D47">
        <v>85.29</v>
      </c>
      <c r="E47">
        <v>4911.4799999999996</v>
      </c>
      <c r="F47" s="26"/>
      <c r="G47" t="str">
        <f t="shared" si="1"/>
        <v>08458</v>
      </c>
      <c r="I47" s="75" t="s">
        <v>2271</v>
      </c>
      <c r="J47">
        <v>280.42</v>
      </c>
      <c r="K47">
        <v>4716.3500000000004</v>
      </c>
      <c r="L47">
        <v>4996.7700000000004</v>
      </c>
      <c r="M47" s="119">
        <f t="shared" si="2"/>
        <v>9.0949470177292824E-13</v>
      </c>
      <c r="Q47" s="75" t="s">
        <v>2273</v>
      </c>
      <c r="R47">
        <v>4</v>
      </c>
      <c r="T47" s="119"/>
    </row>
    <row r="48" spans="1:20">
      <c r="A48" t="s">
        <v>2272</v>
      </c>
      <c r="B48" t="s">
        <v>334</v>
      </c>
      <c r="C48" s="26">
        <f t="shared" si="0"/>
        <v>108.96</v>
      </c>
      <c r="D48">
        <v>0</v>
      </c>
      <c r="E48">
        <v>108.96</v>
      </c>
      <c r="F48" s="26"/>
      <c r="G48" t="str">
        <f t="shared" si="1"/>
        <v>09013</v>
      </c>
      <c r="I48" s="75" t="s">
        <v>2272</v>
      </c>
      <c r="J48"/>
      <c r="K48">
        <v>108.95</v>
      </c>
      <c r="L48">
        <v>108.95</v>
      </c>
      <c r="M48" s="119">
        <f t="shared" si="2"/>
        <v>-9.9999999999909051E-3</v>
      </c>
      <c r="Q48" s="75" t="s">
        <v>2274</v>
      </c>
      <c r="R48">
        <v>1</v>
      </c>
      <c r="T48" s="119"/>
    </row>
    <row r="49" spans="1:20">
      <c r="A49" t="s">
        <v>2273</v>
      </c>
      <c r="B49" t="s">
        <v>336</v>
      </c>
      <c r="C49" s="26">
        <f t="shared" si="0"/>
        <v>733.15</v>
      </c>
      <c r="D49">
        <v>29.29</v>
      </c>
      <c r="E49">
        <v>703.86</v>
      </c>
      <c r="F49" s="26"/>
      <c r="G49" t="str">
        <f t="shared" si="1"/>
        <v>09075</v>
      </c>
      <c r="I49" s="75" t="s">
        <v>2273</v>
      </c>
      <c r="J49"/>
      <c r="K49">
        <v>733.13</v>
      </c>
      <c r="L49">
        <v>733.13</v>
      </c>
      <c r="M49" s="119">
        <f t="shared" si="2"/>
        <v>-1.999999999998181E-2</v>
      </c>
      <c r="Q49" s="75" t="s">
        <v>2275</v>
      </c>
      <c r="R49">
        <v>10</v>
      </c>
      <c r="T49" s="119"/>
    </row>
    <row r="50" spans="1:20">
      <c r="A50" t="s">
        <v>2274</v>
      </c>
      <c r="B50" t="s">
        <v>341</v>
      </c>
      <c r="C50" s="26">
        <f t="shared" si="0"/>
        <v>25.71</v>
      </c>
      <c r="D50">
        <v>3</v>
      </c>
      <c r="E50">
        <v>22.71</v>
      </c>
      <c r="F50" s="26"/>
      <c r="G50" t="str">
        <f t="shared" si="1"/>
        <v>09102</v>
      </c>
      <c r="I50" s="75" t="s">
        <v>2274</v>
      </c>
      <c r="J50"/>
      <c r="K50">
        <v>25.71</v>
      </c>
      <c r="L50">
        <v>25.71</v>
      </c>
      <c r="M50" s="119">
        <f t="shared" si="2"/>
        <v>0</v>
      </c>
      <c r="Q50" s="75" t="s">
        <v>2276</v>
      </c>
      <c r="R50">
        <v>1</v>
      </c>
      <c r="T50" s="119"/>
    </row>
    <row r="51" spans="1:20">
      <c r="A51" t="s">
        <v>2275</v>
      </c>
      <c r="B51" t="s">
        <v>343</v>
      </c>
      <c r="C51" s="26">
        <f t="shared" si="0"/>
        <v>5920.07</v>
      </c>
      <c r="D51">
        <v>62.69</v>
      </c>
      <c r="E51">
        <v>5857.38</v>
      </c>
      <c r="F51" s="26"/>
      <c r="G51" t="str">
        <f t="shared" si="1"/>
        <v>09206</v>
      </c>
      <c r="I51" s="75" t="s">
        <v>2275</v>
      </c>
      <c r="J51"/>
      <c r="K51">
        <v>5920.06</v>
      </c>
      <c r="L51">
        <v>5920.06</v>
      </c>
      <c r="M51" s="119">
        <f t="shared" si="2"/>
        <v>-9.999999999308784E-3</v>
      </c>
      <c r="Q51" s="75" t="s">
        <v>2277</v>
      </c>
      <c r="R51">
        <v>2</v>
      </c>
      <c r="T51" s="119"/>
    </row>
    <row r="52" spans="1:20">
      <c r="A52" t="s">
        <v>2276</v>
      </c>
      <c r="B52" t="s">
        <v>350</v>
      </c>
      <c r="C52" s="26">
        <f t="shared" si="0"/>
        <v>100.63</v>
      </c>
      <c r="D52">
        <v>0</v>
      </c>
      <c r="E52">
        <v>100.63</v>
      </c>
      <c r="F52" s="26"/>
      <c r="G52" t="str">
        <f t="shared" si="1"/>
        <v>09207</v>
      </c>
      <c r="I52" s="75" t="s">
        <v>2276</v>
      </c>
      <c r="J52"/>
      <c r="K52">
        <v>100.63</v>
      </c>
      <c r="L52">
        <v>100.63</v>
      </c>
      <c r="M52" s="119">
        <f t="shared" si="2"/>
        <v>0</v>
      </c>
      <c r="Q52" s="75" t="s">
        <v>2278</v>
      </c>
      <c r="R52">
        <v>1</v>
      </c>
      <c r="T52" s="119"/>
    </row>
    <row r="53" spans="1:20">
      <c r="A53" t="s">
        <v>2277</v>
      </c>
      <c r="B53" t="s">
        <v>352</v>
      </c>
      <c r="C53" s="26">
        <f t="shared" si="0"/>
        <v>256.27</v>
      </c>
      <c r="D53">
        <v>16.86</v>
      </c>
      <c r="E53">
        <v>239.41</v>
      </c>
      <c r="F53" s="26"/>
      <c r="G53" t="str">
        <f t="shared" si="1"/>
        <v>09209</v>
      </c>
      <c r="I53" s="75" t="s">
        <v>2277</v>
      </c>
      <c r="J53"/>
      <c r="K53">
        <v>256.27</v>
      </c>
      <c r="L53">
        <v>256.27</v>
      </c>
      <c r="M53" s="119">
        <f t="shared" si="2"/>
        <v>0</v>
      </c>
      <c r="Q53" s="75" t="s">
        <v>2279</v>
      </c>
      <c r="R53">
        <v>2</v>
      </c>
      <c r="T53" s="119"/>
    </row>
    <row r="54" spans="1:20">
      <c r="A54" t="s">
        <v>2278</v>
      </c>
      <c r="B54" t="s">
        <v>355</v>
      </c>
      <c r="C54" s="26">
        <f t="shared" si="0"/>
        <v>43.72</v>
      </c>
      <c r="D54">
        <v>0</v>
      </c>
      <c r="E54">
        <v>43.72</v>
      </c>
      <c r="F54" s="26"/>
      <c r="G54" t="str">
        <f t="shared" si="1"/>
        <v>10003</v>
      </c>
      <c r="I54" s="75" t="s">
        <v>2278</v>
      </c>
      <c r="J54"/>
      <c r="K54">
        <v>43.71</v>
      </c>
      <c r="L54">
        <v>43.71</v>
      </c>
      <c r="M54" s="119">
        <f t="shared" si="2"/>
        <v>-9.9999999999980105E-3</v>
      </c>
      <c r="Q54" s="75" t="s">
        <v>2280</v>
      </c>
      <c r="R54">
        <v>1</v>
      </c>
      <c r="T54" s="119"/>
    </row>
    <row r="55" spans="1:20">
      <c r="A55" t="s">
        <v>2279</v>
      </c>
      <c r="B55" t="s">
        <v>357</v>
      </c>
      <c r="C55" s="26">
        <f t="shared" si="0"/>
        <v>267.26</v>
      </c>
      <c r="D55">
        <v>0</v>
      </c>
      <c r="E55">
        <v>267.26</v>
      </c>
      <c r="F55" s="26"/>
      <c r="G55" t="str">
        <f t="shared" si="1"/>
        <v>10050</v>
      </c>
      <c r="I55" s="75" t="s">
        <v>2279</v>
      </c>
      <c r="J55">
        <v>55.57</v>
      </c>
      <c r="K55">
        <v>211.67999999999998</v>
      </c>
      <c r="L55">
        <v>267.25</v>
      </c>
      <c r="M55" s="119">
        <f t="shared" si="2"/>
        <v>-9.9999999999909051E-3</v>
      </c>
      <c r="Q55" s="75" t="s">
        <v>2281</v>
      </c>
      <c r="R55">
        <v>3</v>
      </c>
      <c r="T55" s="119"/>
    </row>
    <row r="56" spans="1:20">
      <c r="A56" t="s">
        <v>2280</v>
      </c>
      <c r="B56" t="s">
        <v>359</v>
      </c>
      <c r="C56" s="26">
        <f t="shared" si="0"/>
        <v>33.42</v>
      </c>
      <c r="D56">
        <v>0</v>
      </c>
      <c r="E56">
        <v>33.42</v>
      </c>
      <c r="F56" s="26"/>
      <c r="G56" t="str">
        <f t="shared" si="1"/>
        <v>10065</v>
      </c>
      <c r="I56" s="75" t="s">
        <v>2280</v>
      </c>
      <c r="J56"/>
      <c r="K56">
        <v>33.43</v>
      </c>
      <c r="L56">
        <v>33.43</v>
      </c>
      <c r="M56" s="119">
        <f t="shared" si="2"/>
        <v>9.9999999999980105E-3</v>
      </c>
      <c r="Q56" s="75" t="s">
        <v>2282</v>
      </c>
      <c r="R56">
        <v>4</v>
      </c>
      <c r="T56" s="119"/>
    </row>
    <row r="57" spans="1:20">
      <c r="A57" t="s">
        <v>2281</v>
      </c>
      <c r="B57" t="s">
        <v>360</v>
      </c>
      <c r="C57" s="26">
        <f t="shared" si="0"/>
        <v>184.76</v>
      </c>
      <c r="D57">
        <v>0</v>
      </c>
      <c r="E57">
        <v>184.76</v>
      </c>
      <c r="F57" s="26"/>
      <c r="G57" t="str">
        <f t="shared" si="1"/>
        <v>10070</v>
      </c>
      <c r="I57" s="75" t="s">
        <v>2281</v>
      </c>
      <c r="J57"/>
      <c r="K57">
        <v>184.75</v>
      </c>
      <c r="L57">
        <v>184.75</v>
      </c>
      <c r="M57" s="119">
        <f t="shared" si="2"/>
        <v>-9.9999999999909051E-3</v>
      </c>
      <c r="Q57" s="75" t="s">
        <v>2283</v>
      </c>
      <c r="R57">
        <v>28</v>
      </c>
      <c r="T57" s="119"/>
    </row>
    <row r="58" spans="1:20">
      <c r="A58" t="s">
        <v>2282</v>
      </c>
      <c r="B58" t="s">
        <v>364</v>
      </c>
      <c r="C58" s="26">
        <f t="shared" si="0"/>
        <v>424.39</v>
      </c>
      <c r="D58">
        <v>0</v>
      </c>
      <c r="E58">
        <v>424.39</v>
      </c>
      <c r="F58" s="26"/>
      <c r="G58" t="str">
        <f t="shared" si="1"/>
        <v>10309</v>
      </c>
      <c r="I58" s="75" t="s">
        <v>2282</v>
      </c>
      <c r="J58">
        <v>80.91</v>
      </c>
      <c r="K58">
        <v>343.48</v>
      </c>
      <c r="L58">
        <v>424.39</v>
      </c>
      <c r="M58" s="119">
        <f t="shared" si="2"/>
        <v>0</v>
      </c>
      <c r="Q58" s="75" t="s">
        <v>2284</v>
      </c>
      <c r="R58">
        <v>8</v>
      </c>
      <c r="T58" s="119"/>
    </row>
    <row r="59" spans="1:20">
      <c r="A59" t="s">
        <v>2283</v>
      </c>
      <c r="B59" t="s">
        <v>369</v>
      </c>
      <c r="C59" s="26">
        <f t="shared" si="0"/>
        <v>18246.09</v>
      </c>
      <c r="D59">
        <v>53.86</v>
      </c>
      <c r="E59">
        <v>18192.23</v>
      </c>
      <c r="F59" s="26"/>
      <c r="G59" t="str">
        <f t="shared" si="1"/>
        <v>11001</v>
      </c>
      <c r="I59" s="75" t="s">
        <v>2283</v>
      </c>
      <c r="J59">
        <v>607.30999999999995</v>
      </c>
      <c r="K59">
        <v>17638.78</v>
      </c>
      <c r="L59">
        <v>18246.09</v>
      </c>
      <c r="M59" s="119">
        <f t="shared" si="2"/>
        <v>0</v>
      </c>
      <c r="Q59" s="75" t="s">
        <v>2285</v>
      </c>
      <c r="R59">
        <v>1</v>
      </c>
      <c r="T59" s="119"/>
    </row>
    <row r="60" spans="1:20">
      <c r="A60" t="s">
        <v>2284</v>
      </c>
      <c r="B60" t="s">
        <v>390</v>
      </c>
      <c r="C60" s="26">
        <f t="shared" si="0"/>
        <v>1997.3600000000001</v>
      </c>
      <c r="D60">
        <v>14.71</v>
      </c>
      <c r="E60">
        <v>1982.65</v>
      </c>
      <c r="F60" s="26"/>
      <c r="G60" t="str">
        <f t="shared" si="1"/>
        <v>11051</v>
      </c>
      <c r="I60" s="75" t="s">
        <v>2284</v>
      </c>
      <c r="J60">
        <v>4</v>
      </c>
      <c r="K60">
        <v>1993.37</v>
      </c>
      <c r="L60">
        <v>1997.37</v>
      </c>
      <c r="M60" s="119">
        <f t="shared" si="2"/>
        <v>9.9999999997635314E-3</v>
      </c>
      <c r="Q60" s="75" t="s">
        <v>2286</v>
      </c>
      <c r="R60">
        <v>1</v>
      </c>
      <c r="T60" s="119"/>
    </row>
    <row r="61" spans="1:20">
      <c r="A61" t="s">
        <v>2285</v>
      </c>
      <c r="B61" t="s">
        <v>398</v>
      </c>
      <c r="C61" s="26">
        <f t="shared" si="0"/>
        <v>10.14</v>
      </c>
      <c r="D61">
        <v>0</v>
      </c>
      <c r="E61">
        <v>10.14</v>
      </c>
      <c r="F61" s="26"/>
      <c r="G61" t="str">
        <f t="shared" si="1"/>
        <v>11054</v>
      </c>
      <c r="I61" s="75" t="s">
        <v>2285</v>
      </c>
      <c r="J61">
        <v>10.14</v>
      </c>
      <c r="K61"/>
      <c r="L61">
        <v>10.14</v>
      </c>
      <c r="M61" s="119">
        <f t="shared" si="2"/>
        <v>0</v>
      </c>
      <c r="Q61" s="75" t="s">
        <v>2287</v>
      </c>
      <c r="R61">
        <v>2</v>
      </c>
      <c r="T61" s="119"/>
    </row>
    <row r="62" spans="1:20">
      <c r="A62" t="s">
        <v>2286</v>
      </c>
      <c r="B62" t="s">
        <v>400</v>
      </c>
      <c r="C62" s="26">
        <f t="shared" si="0"/>
        <v>47.45</v>
      </c>
      <c r="D62">
        <v>0</v>
      </c>
      <c r="E62">
        <v>47.45</v>
      </c>
      <c r="F62" s="26"/>
      <c r="G62" t="str">
        <f t="shared" si="1"/>
        <v>11056</v>
      </c>
      <c r="I62" s="75" t="s">
        <v>2286</v>
      </c>
      <c r="J62"/>
      <c r="K62">
        <v>47.46</v>
      </c>
      <c r="L62">
        <v>47.46</v>
      </c>
      <c r="M62" s="119">
        <f t="shared" si="2"/>
        <v>9.9999999999980105E-3</v>
      </c>
      <c r="Q62" s="75" t="s">
        <v>2288</v>
      </c>
      <c r="R62">
        <v>6</v>
      </c>
      <c r="T62" s="119"/>
    </row>
    <row r="63" spans="1:20">
      <c r="A63" t="s">
        <v>2287</v>
      </c>
      <c r="B63" t="s">
        <v>402</v>
      </c>
      <c r="C63" s="26">
        <f t="shared" si="0"/>
        <v>342.48</v>
      </c>
      <c r="D63">
        <v>20.86</v>
      </c>
      <c r="E63">
        <v>321.62</v>
      </c>
      <c r="F63" s="26"/>
      <c r="G63" t="str">
        <f t="shared" si="1"/>
        <v>12110</v>
      </c>
      <c r="I63" s="75" t="s">
        <v>2287</v>
      </c>
      <c r="J63">
        <v>207.43</v>
      </c>
      <c r="K63">
        <v>135.04999999999998</v>
      </c>
      <c r="L63">
        <v>342.48</v>
      </c>
      <c r="M63" s="119">
        <f t="shared" si="2"/>
        <v>0</v>
      </c>
      <c r="Q63" s="75" t="s">
        <v>2289</v>
      </c>
      <c r="R63">
        <v>9</v>
      </c>
      <c r="T63" s="119"/>
    </row>
    <row r="64" spans="1:20">
      <c r="A64" t="s">
        <v>2288</v>
      </c>
      <c r="B64" t="s">
        <v>405</v>
      </c>
      <c r="C64" s="26">
        <f t="shared" si="0"/>
        <v>2340.16</v>
      </c>
      <c r="D64">
        <v>33.14</v>
      </c>
      <c r="E64">
        <v>2307.02</v>
      </c>
      <c r="F64" s="26"/>
      <c r="G64" t="str">
        <f t="shared" si="1"/>
        <v>13073</v>
      </c>
      <c r="I64" s="75" t="s">
        <v>2288</v>
      </c>
      <c r="J64"/>
      <c r="K64">
        <v>2340.15</v>
      </c>
      <c r="L64">
        <v>2340.15</v>
      </c>
      <c r="M64" s="119">
        <f t="shared" si="2"/>
        <v>-9.9999999997635314E-3</v>
      </c>
      <c r="Q64" s="75" t="s">
        <v>2290</v>
      </c>
      <c r="R64">
        <v>3</v>
      </c>
      <c r="T64" s="119"/>
    </row>
    <row r="65" spans="1:20">
      <c r="A65" t="s">
        <v>2289</v>
      </c>
      <c r="B65" t="s">
        <v>412</v>
      </c>
      <c r="C65" s="26">
        <f t="shared" si="0"/>
        <v>3201.08</v>
      </c>
      <c r="D65">
        <v>46</v>
      </c>
      <c r="E65">
        <v>3155.08</v>
      </c>
      <c r="F65" s="26"/>
      <c r="G65" t="str">
        <f t="shared" si="1"/>
        <v>13144</v>
      </c>
      <c r="I65" s="75" t="s">
        <v>2289</v>
      </c>
      <c r="J65"/>
      <c r="K65">
        <v>3201.0900000000006</v>
      </c>
      <c r="L65">
        <v>3201.0900000000006</v>
      </c>
      <c r="M65" s="119">
        <f t="shared" si="2"/>
        <v>1.0000000000673026E-2</v>
      </c>
      <c r="Q65" s="75" t="s">
        <v>2291</v>
      </c>
      <c r="R65">
        <v>2</v>
      </c>
      <c r="T65" s="119"/>
    </row>
    <row r="66" spans="1:20">
      <c r="A66" t="s">
        <v>2290</v>
      </c>
      <c r="B66" t="s">
        <v>418</v>
      </c>
      <c r="C66" s="26">
        <f t="shared" si="0"/>
        <v>905.57</v>
      </c>
      <c r="D66">
        <v>0</v>
      </c>
      <c r="E66">
        <v>905.57</v>
      </c>
      <c r="F66" s="26"/>
      <c r="G66" t="str">
        <f t="shared" si="1"/>
        <v>13146</v>
      </c>
      <c r="I66" s="75" t="s">
        <v>2290</v>
      </c>
      <c r="J66"/>
      <c r="K66">
        <v>905.56999999999994</v>
      </c>
      <c r="L66">
        <v>905.56999999999994</v>
      </c>
      <c r="M66" s="119">
        <f t="shared" si="2"/>
        <v>-1.1368683772161603E-13</v>
      </c>
      <c r="Q66" s="75" t="s">
        <v>2292</v>
      </c>
      <c r="R66">
        <v>2</v>
      </c>
      <c r="T66" s="119"/>
    </row>
    <row r="67" spans="1:20">
      <c r="A67" t="s">
        <v>2291</v>
      </c>
      <c r="B67" t="s">
        <v>422</v>
      </c>
      <c r="C67" s="26">
        <f t="shared" ref="C67:C130" si="3">SUM(D67:E67)</f>
        <v>199.15</v>
      </c>
      <c r="D67">
        <v>0</v>
      </c>
      <c r="E67">
        <v>199.15</v>
      </c>
      <c r="F67" s="26"/>
      <c r="G67" t="str">
        <f t="shared" ref="G67:G130" si="4">A67</f>
        <v>13151</v>
      </c>
      <c r="I67" s="75" t="s">
        <v>2291</v>
      </c>
      <c r="J67">
        <v>199.15</v>
      </c>
      <c r="K67"/>
      <c r="L67">
        <v>199.15</v>
      </c>
      <c r="M67" s="119">
        <f t="shared" si="2"/>
        <v>0</v>
      </c>
      <c r="Q67" s="75" t="s">
        <v>2293</v>
      </c>
      <c r="R67">
        <v>4</v>
      </c>
      <c r="T67" s="119"/>
    </row>
    <row r="68" spans="1:20">
      <c r="A68" t="s">
        <v>2292</v>
      </c>
      <c r="B68" t="s">
        <v>425</v>
      </c>
      <c r="C68" s="26">
        <f t="shared" si="3"/>
        <v>534.06999999999994</v>
      </c>
      <c r="D68">
        <v>36</v>
      </c>
      <c r="E68">
        <v>498.07</v>
      </c>
      <c r="F68" s="26"/>
      <c r="G68" t="str">
        <f t="shared" si="4"/>
        <v>13156</v>
      </c>
      <c r="I68" s="75" t="s">
        <v>2292</v>
      </c>
      <c r="J68"/>
      <c r="K68">
        <v>534.06000000000006</v>
      </c>
      <c r="L68">
        <v>534.06000000000006</v>
      </c>
      <c r="M68" s="119">
        <f t="shared" ref="M68:M131" si="5">IF(L68="0",0,L68-VLOOKUP(I68,$A$3:$C$379,3,FALSE))</f>
        <v>-9.9999999998772182E-3</v>
      </c>
      <c r="Q68" s="75" t="s">
        <v>2294</v>
      </c>
      <c r="R68">
        <v>19</v>
      </c>
      <c r="T68" s="119"/>
    </row>
    <row r="69" spans="1:20">
      <c r="A69" t="s">
        <v>2293</v>
      </c>
      <c r="B69" t="s">
        <v>428</v>
      </c>
      <c r="C69" s="26">
        <f t="shared" si="3"/>
        <v>1715</v>
      </c>
      <c r="D69">
        <v>31.29</v>
      </c>
      <c r="E69">
        <v>1683.71</v>
      </c>
      <c r="F69" s="26"/>
      <c r="G69" t="str">
        <f t="shared" si="4"/>
        <v>13160</v>
      </c>
      <c r="I69" s="75" t="s">
        <v>2293</v>
      </c>
      <c r="J69"/>
      <c r="K69">
        <v>1715</v>
      </c>
      <c r="L69">
        <v>1715</v>
      </c>
      <c r="M69" s="119">
        <f t="shared" si="5"/>
        <v>0</v>
      </c>
      <c r="Q69" s="75" t="s">
        <v>2295</v>
      </c>
      <c r="R69">
        <v>7</v>
      </c>
      <c r="T69" s="119"/>
    </row>
    <row r="70" spans="1:20">
      <c r="A70" t="s">
        <v>2294</v>
      </c>
      <c r="B70" t="s">
        <v>433</v>
      </c>
      <c r="C70" s="26">
        <f t="shared" si="3"/>
        <v>8619.91</v>
      </c>
      <c r="D70">
        <v>14.43</v>
      </c>
      <c r="E70">
        <v>8605.48</v>
      </c>
      <c r="F70" s="26"/>
      <c r="G70" t="str">
        <f t="shared" si="4"/>
        <v>13161</v>
      </c>
      <c r="I70" s="75" t="s">
        <v>2294</v>
      </c>
      <c r="J70">
        <v>1058.83</v>
      </c>
      <c r="K70">
        <v>7561.0599999999995</v>
      </c>
      <c r="L70">
        <v>8619.89</v>
      </c>
      <c r="M70" s="119">
        <f t="shared" si="5"/>
        <v>-2.0000000000436557E-2</v>
      </c>
      <c r="Q70" s="75" t="s">
        <v>2296</v>
      </c>
      <c r="R70">
        <v>2</v>
      </c>
      <c r="T70" s="119"/>
    </row>
    <row r="71" spans="1:20">
      <c r="A71" t="s">
        <v>2295</v>
      </c>
      <c r="B71" t="s">
        <v>449</v>
      </c>
      <c r="C71" s="26">
        <f t="shared" si="3"/>
        <v>2706.56</v>
      </c>
      <c r="D71">
        <v>0</v>
      </c>
      <c r="E71">
        <v>2706.56</v>
      </c>
      <c r="F71" s="26"/>
      <c r="G71" t="str">
        <f t="shared" si="4"/>
        <v>13165</v>
      </c>
      <c r="I71" s="75" t="s">
        <v>2295</v>
      </c>
      <c r="J71">
        <v>0</v>
      </c>
      <c r="K71">
        <v>2706.56</v>
      </c>
      <c r="L71">
        <v>2706.56</v>
      </c>
      <c r="M71" s="119">
        <f t="shared" si="5"/>
        <v>0</v>
      </c>
      <c r="Q71" s="75" t="s">
        <v>2297</v>
      </c>
      <c r="R71">
        <v>3</v>
      </c>
      <c r="T71" s="119"/>
    </row>
    <row r="72" spans="1:20">
      <c r="A72" t="s">
        <v>2296</v>
      </c>
      <c r="B72" t="s">
        <v>456</v>
      </c>
      <c r="C72" s="26">
        <f t="shared" si="3"/>
        <v>115.44</v>
      </c>
      <c r="D72">
        <v>4.8600000000000003</v>
      </c>
      <c r="E72">
        <v>110.58</v>
      </c>
      <c r="F72" s="26"/>
      <c r="G72" t="str">
        <f t="shared" si="4"/>
        <v>13167</v>
      </c>
      <c r="I72" s="75" t="s">
        <v>2296</v>
      </c>
      <c r="J72"/>
      <c r="K72">
        <v>115.44</v>
      </c>
      <c r="L72">
        <v>115.44</v>
      </c>
      <c r="M72" s="119">
        <f t="shared" si="5"/>
        <v>0</v>
      </c>
      <c r="Q72" s="75" t="s">
        <v>2298</v>
      </c>
      <c r="R72">
        <v>11</v>
      </c>
      <c r="T72" s="119"/>
    </row>
    <row r="73" spans="1:20">
      <c r="A73" t="s">
        <v>2297</v>
      </c>
      <c r="B73" t="s">
        <v>459</v>
      </c>
      <c r="C73" s="26">
        <f t="shared" si="3"/>
        <v>698.49</v>
      </c>
      <c r="D73">
        <v>0</v>
      </c>
      <c r="E73">
        <v>698.49</v>
      </c>
      <c r="F73" s="26"/>
      <c r="G73" t="str">
        <f t="shared" si="4"/>
        <v>13301</v>
      </c>
      <c r="I73" s="75" t="s">
        <v>2297</v>
      </c>
      <c r="J73"/>
      <c r="K73">
        <v>698.49</v>
      </c>
      <c r="L73">
        <v>698.49</v>
      </c>
      <c r="M73" s="119">
        <f t="shared" si="5"/>
        <v>0</v>
      </c>
      <c r="Q73" s="75" t="s">
        <v>2299</v>
      </c>
      <c r="R73">
        <v>6</v>
      </c>
      <c r="T73" s="119"/>
    </row>
    <row r="74" spans="1:20">
      <c r="A74" t="s">
        <v>2298</v>
      </c>
      <c r="B74" t="s">
        <v>462</v>
      </c>
      <c r="C74" s="26">
        <f t="shared" si="3"/>
        <v>3136.14</v>
      </c>
      <c r="D74">
        <v>0</v>
      </c>
      <c r="E74">
        <v>3136.14</v>
      </c>
      <c r="F74" s="26"/>
      <c r="G74" t="str">
        <f t="shared" si="4"/>
        <v>14005</v>
      </c>
      <c r="I74" s="75" t="s">
        <v>2298</v>
      </c>
      <c r="J74">
        <v>42.01</v>
      </c>
      <c r="K74">
        <v>3094.1500000000005</v>
      </c>
      <c r="L74">
        <v>3136.1600000000008</v>
      </c>
      <c r="M74" s="119">
        <f t="shared" si="5"/>
        <v>2.0000000000891305E-2</v>
      </c>
      <c r="Q74" s="75" t="s">
        <v>2300</v>
      </c>
      <c r="R74">
        <v>4</v>
      </c>
      <c r="T74" s="119"/>
    </row>
    <row r="75" spans="1:20">
      <c r="A75" t="s">
        <v>2299</v>
      </c>
      <c r="B75" t="s">
        <v>471</v>
      </c>
      <c r="C75" s="26">
        <f t="shared" si="3"/>
        <v>1591.32</v>
      </c>
      <c r="D75">
        <v>12.86</v>
      </c>
      <c r="E75">
        <v>1578.46</v>
      </c>
      <c r="F75" s="26"/>
      <c r="G75" t="str">
        <f t="shared" si="4"/>
        <v>14028</v>
      </c>
      <c r="I75" s="75" t="s">
        <v>2299</v>
      </c>
      <c r="J75"/>
      <c r="K75">
        <v>1591.3200000000002</v>
      </c>
      <c r="L75">
        <v>1591.3200000000002</v>
      </c>
      <c r="M75" s="119">
        <f t="shared" si="5"/>
        <v>2.2737367544323206E-13</v>
      </c>
      <c r="Q75" s="75" t="s">
        <v>2301</v>
      </c>
      <c r="R75">
        <v>1</v>
      </c>
      <c r="T75" s="119"/>
    </row>
    <row r="76" spans="1:20">
      <c r="A76" t="s">
        <v>2300</v>
      </c>
      <c r="B76" t="s">
        <v>477</v>
      </c>
      <c r="C76" s="26">
        <f t="shared" si="3"/>
        <v>654.98</v>
      </c>
      <c r="D76">
        <v>15.69</v>
      </c>
      <c r="E76">
        <v>639.29</v>
      </c>
      <c r="F76" s="26"/>
      <c r="G76" t="str">
        <f t="shared" si="4"/>
        <v>14064</v>
      </c>
      <c r="I76" s="75" t="s">
        <v>2300</v>
      </c>
      <c r="J76"/>
      <c r="K76">
        <v>654.99</v>
      </c>
      <c r="L76">
        <v>654.99</v>
      </c>
      <c r="M76" s="119">
        <f t="shared" si="5"/>
        <v>9.9999999999909051E-3</v>
      </c>
      <c r="Q76" s="75" t="s">
        <v>2302</v>
      </c>
      <c r="R76">
        <v>3</v>
      </c>
      <c r="T76" s="119"/>
    </row>
    <row r="77" spans="1:20">
      <c r="A77" t="s">
        <v>2301</v>
      </c>
      <c r="B77" t="s">
        <v>482</v>
      </c>
      <c r="C77" s="26">
        <f t="shared" si="3"/>
        <v>318.95999999999998</v>
      </c>
      <c r="D77">
        <v>0</v>
      </c>
      <c r="E77">
        <v>318.95999999999998</v>
      </c>
      <c r="F77" s="26"/>
      <c r="G77" t="str">
        <f t="shared" si="4"/>
        <v>14065</v>
      </c>
      <c r="I77" s="75" t="s">
        <v>2301</v>
      </c>
      <c r="J77"/>
      <c r="K77">
        <v>318.95999999999998</v>
      </c>
      <c r="L77">
        <v>318.95999999999998</v>
      </c>
      <c r="M77" s="119">
        <f t="shared" si="5"/>
        <v>0</v>
      </c>
      <c r="Q77" s="75" t="s">
        <v>2303</v>
      </c>
      <c r="R77">
        <v>6</v>
      </c>
      <c r="T77" s="119"/>
    </row>
    <row r="78" spans="1:20">
      <c r="A78" t="s">
        <v>2302</v>
      </c>
      <c r="B78" t="s">
        <v>484</v>
      </c>
      <c r="C78" s="26">
        <f t="shared" si="3"/>
        <v>1454.84</v>
      </c>
      <c r="D78">
        <v>52.07</v>
      </c>
      <c r="E78">
        <v>1402.77</v>
      </c>
      <c r="F78" s="26"/>
      <c r="G78" t="str">
        <f t="shared" si="4"/>
        <v>14066</v>
      </c>
      <c r="I78" s="75" t="s">
        <v>2302</v>
      </c>
      <c r="J78">
        <v>1454.82</v>
      </c>
      <c r="K78"/>
      <c r="L78">
        <v>1454.82</v>
      </c>
      <c r="M78" s="119">
        <f t="shared" si="5"/>
        <v>-1.999999999998181E-2</v>
      </c>
      <c r="Q78" s="75" t="s">
        <v>2304</v>
      </c>
      <c r="R78">
        <v>2</v>
      </c>
      <c r="T78" s="119"/>
    </row>
    <row r="79" spans="1:20">
      <c r="A79" t="s">
        <v>2303</v>
      </c>
      <c r="B79" t="s">
        <v>488</v>
      </c>
      <c r="C79" s="26">
        <f t="shared" si="3"/>
        <v>1681.87</v>
      </c>
      <c r="D79">
        <v>9</v>
      </c>
      <c r="E79">
        <v>1672.87</v>
      </c>
      <c r="F79" s="26"/>
      <c r="G79" t="str">
        <f t="shared" si="4"/>
        <v>14068</v>
      </c>
      <c r="I79" s="75" t="s">
        <v>2303</v>
      </c>
      <c r="J79"/>
      <c r="K79">
        <v>1681.88</v>
      </c>
      <c r="L79">
        <v>1681.88</v>
      </c>
      <c r="M79" s="119">
        <f t="shared" si="5"/>
        <v>1.0000000000218279E-2</v>
      </c>
      <c r="Q79" s="75" t="s">
        <v>2305</v>
      </c>
      <c r="R79">
        <v>1</v>
      </c>
      <c r="T79" s="119"/>
    </row>
    <row r="80" spans="1:20">
      <c r="A80" t="s">
        <v>2304</v>
      </c>
      <c r="B80" t="s">
        <v>494</v>
      </c>
      <c r="C80" s="26">
        <f t="shared" si="3"/>
        <v>184.74</v>
      </c>
      <c r="D80">
        <v>0</v>
      </c>
      <c r="E80">
        <v>184.74</v>
      </c>
      <c r="F80" s="26"/>
      <c r="G80" t="str">
        <f t="shared" si="4"/>
        <v>14077</v>
      </c>
      <c r="I80" s="75" t="s">
        <v>2304</v>
      </c>
      <c r="J80"/>
      <c r="K80">
        <v>184.74</v>
      </c>
      <c r="L80">
        <v>184.74</v>
      </c>
      <c r="M80" s="119">
        <f t="shared" si="5"/>
        <v>0</v>
      </c>
      <c r="Q80" s="75" t="s">
        <v>2306</v>
      </c>
      <c r="R80">
        <v>1</v>
      </c>
      <c r="T80" s="119"/>
    </row>
    <row r="81" spans="1:20">
      <c r="A81" t="s">
        <v>2305</v>
      </c>
      <c r="B81" t="s">
        <v>497</v>
      </c>
      <c r="C81" s="26">
        <f t="shared" si="3"/>
        <v>207.14</v>
      </c>
      <c r="D81">
        <v>0</v>
      </c>
      <c r="E81">
        <v>207.14</v>
      </c>
      <c r="F81" s="26"/>
      <c r="G81" t="str">
        <f t="shared" si="4"/>
        <v>14097</v>
      </c>
      <c r="I81" s="75" t="s">
        <v>2305</v>
      </c>
      <c r="J81"/>
      <c r="K81">
        <v>207.13</v>
      </c>
      <c r="L81">
        <v>207.13</v>
      </c>
      <c r="M81" s="119">
        <f t="shared" si="5"/>
        <v>-9.9999999999909051E-3</v>
      </c>
      <c r="Q81" s="75" t="s">
        <v>2307</v>
      </c>
      <c r="R81">
        <v>1</v>
      </c>
      <c r="T81" s="119"/>
    </row>
    <row r="82" spans="1:20">
      <c r="A82" t="s">
        <v>2306</v>
      </c>
      <c r="B82" t="s">
        <v>498</v>
      </c>
      <c r="C82" s="26">
        <f t="shared" si="3"/>
        <v>182.14</v>
      </c>
      <c r="D82">
        <v>12.36</v>
      </c>
      <c r="E82">
        <v>169.78</v>
      </c>
      <c r="F82" s="26"/>
      <c r="G82" t="str">
        <f t="shared" si="4"/>
        <v>14099</v>
      </c>
      <c r="I82" s="75" t="s">
        <v>2306</v>
      </c>
      <c r="J82"/>
      <c r="K82">
        <v>182.14999999999998</v>
      </c>
      <c r="L82">
        <v>182.14999999999998</v>
      </c>
      <c r="M82" s="119">
        <f t="shared" si="5"/>
        <v>9.9999999999909051E-3</v>
      </c>
      <c r="Q82" s="75" t="s">
        <v>2308</v>
      </c>
      <c r="R82">
        <v>1</v>
      </c>
      <c r="T82" s="119"/>
    </row>
    <row r="83" spans="1:20">
      <c r="A83" t="s">
        <v>2307</v>
      </c>
      <c r="B83" t="s">
        <v>500</v>
      </c>
      <c r="C83" s="26">
        <f t="shared" si="3"/>
        <v>58.14</v>
      </c>
      <c r="D83">
        <v>0</v>
      </c>
      <c r="E83">
        <v>58.14</v>
      </c>
      <c r="F83" s="26"/>
      <c r="G83" t="str">
        <f t="shared" si="4"/>
        <v>14104</v>
      </c>
      <c r="I83" s="75" t="s">
        <v>2307</v>
      </c>
      <c r="J83"/>
      <c r="K83">
        <v>58.14</v>
      </c>
      <c r="L83">
        <v>58.14</v>
      </c>
      <c r="M83" s="119">
        <f t="shared" si="5"/>
        <v>0</v>
      </c>
      <c r="Q83" s="75" t="s">
        <v>2309</v>
      </c>
      <c r="R83">
        <v>3</v>
      </c>
      <c r="T83" s="119"/>
    </row>
    <row r="84" spans="1:20">
      <c r="A84" t="s">
        <v>2308</v>
      </c>
      <c r="B84" t="s">
        <v>502</v>
      </c>
      <c r="C84" s="26">
        <f t="shared" si="3"/>
        <v>178.51000000000002</v>
      </c>
      <c r="D84">
        <v>9.43</v>
      </c>
      <c r="E84">
        <v>169.08</v>
      </c>
      <c r="F84" s="26"/>
      <c r="G84" t="str">
        <f t="shared" si="4"/>
        <v>14117</v>
      </c>
      <c r="I84" s="75" t="s">
        <v>2308</v>
      </c>
      <c r="J84"/>
      <c r="K84">
        <v>178.51</v>
      </c>
      <c r="L84">
        <v>178.51</v>
      </c>
      <c r="M84" s="119">
        <f t="shared" si="5"/>
        <v>-2.8421709430404007E-14</v>
      </c>
      <c r="Q84" s="75" t="s">
        <v>2310</v>
      </c>
      <c r="R84">
        <v>3</v>
      </c>
      <c r="T84" s="119"/>
    </row>
    <row r="85" spans="1:20">
      <c r="A85" t="s">
        <v>2309</v>
      </c>
      <c r="B85" t="s">
        <v>504</v>
      </c>
      <c r="C85" s="26">
        <f t="shared" si="3"/>
        <v>582.19000000000005</v>
      </c>
      <c r="D85">
        <v>0</v>
      </c>
      <c r="E85">
        <v>582.19000000000005</v>
      </c>
      <c r="F85" s="26"/>
      <c r="G85" t="str">
        <f t="shared" si="4"/>
        <v>14172</v>
      </c>
      <c r="I85" s="75" t="s">
        <v>2309</v>
      </c>
      <c r="J85"/>
      <c r="K85">
        <v>582.18000000000006</v>
      </c>
      <c r="L85">
        <v>582.18000000000006</v>
      </c>
      <c r="M85" s="119">
        <f t="shared" si="5"/>
        <v>-9.9999999999909051E-3</v>
      </c>
      <c r="Q85" s="75" t="s">
        <v>2311</v>
      </c>
      <c r="R85">
        <v>11</v>
      </c>
      <c r="T85" s="119"/>
    </row>
    <row r="86" spans="1:20">
      <c r="A86" t="s">
        <v>2310</v>
      </c>
      <c r="B86" t="s">
        <v>507</v>
      </c>
      <c r="C86" s="26">
        <f t="shared" si="3"/>
        <v>322.25</v>
      </c>
      <c r="D86">
        <v>19.14</v>
      </c>
      <c r="E86">
        <v>303.11</v>
      </c>
      <c r="F86" s="26"/>
      <c r="G86" t="str">
        <f t="shared" si="4"/>
        <v>14400</v>
      </c>
      <c r="I86" s="75" t="s">
        <v>2310</v>
      </c>
      <c r="J86"/>
      <c r="K86">
        <v>322.22999999999996</v>
      </c>
      <c r="L86">
        <v>322.22999999999996</v>
      </c>
      <c r="M86" s="119">
        <f t="shared" si="5"/>
        <v>-2.0000000000038654E-2</v>
      </c>
      <c r="Q86" s="75" t="s">
        <v>2312</v>
      </c>
      <c r="R86">
        <v>4</v>
      </c>
      <c r="T86" s="119"/>
    </row>
    <row r="87" spans="1:20">
      <c r="A87" t="s">
        <v>2311</v>
      </c>
      <c r="B87" t="s">
        <v>510</v>
      </c>
      <c r="C87" s="26">
        <f t="shared" si="3"/>
        <v>5625.24</v>
      </c>
      <c r="D87">
        <v>28.86</v>
      </c>
      <c r="E87">
        <v>5596.38</v>
      </c>
      <c r="F87" s="26"/>
      <c r="G87" t="str">
        <f t="shared" si="4"/>
        <v>15201</v>
      </c>
      <c r="I87" s="75" t="s">
        <v>2311</v>
      </c>
      <c r="J87">
        <v>4719.4799999999996</v>
      </c>
      <c r="K87">
        <v>905.76</v>
      </c>
      <c r="L87">
        <v>5625.24</v>
      </c>
      <c r="M87" s="119">
        <f t="shared" si="5"/>
        <v>0</v>
      </c>
      <c r="Q87" s="75" t="s">
        <v>2313</v>
      </c>
      <c r="R87">
        <v>5</v>
      </c>
      <c r="T87" s="119"/>
    </row>
    <row r="88" spans="1:20">
      <c r="A88" t="s">
        <v>2312</v>
      </c>
      <c r="B88" t="s">
        <v>519</v>
      </c>
      <c r="C88" s="26">
        <f t="shared" si="3"/>
        <v>1006.77</v>
      </c>
      <c r="D88">
        <v>0</v>
      </c>
      <c r="E88">
        <v>1006.77</v>
      </c>
      <c r="F88" s="26"/>
      <c r="G88" t="str">
        <f t="shared" si="4"/>
        <v>15204</v>
      </c>
      <c r="I88" s="75" t="s">
        <v>2312</v>
      </c>
      <c r="J88">
        <v>549.62</v>
      </c>
      <c r="K88">
        <v>457.14</v>
      </c>
      <c r="L88">
        <v>1006.76</v>
      </c>
      <c r="M88" s="119">
        <f t="shared" si="5"/>
        <v>-9.9999999999909051E-3</v>
      </c>
      <c r="Q88" s="75" t="s">
        <v>2314</v>
      </c>
      <c r="R88">
        <v>1</v>
      </c>
      <c r="T88" s="119"/>
    </row>
    <row r="89" spans="1:20">
      <c r="A89" t="s">
        <v>2313</v>
      </c>
      <c r="B89" t="s">
        <v>524</v>
      </c>
      <c r="C89" s="26">
        <f t="shared" si="3"/>
        <v>1155.9100000000001</v>
      </c>
      <c r="D89">
        <v>15.14</v>
      </c>
      <c r="E89">
        <v>1140.77</v>
      </c>
      <c r="F89" s="26"/>
      <c r="G89" t="str">
        <f t="shared" si="4"/>
        <v>15206</v>
      </c>
      <c r="I89" s="75" t="s">
        <v>2313</v>
      </c>
      <c r="J89">
        <v>1133.26</v>
      </c>
      <c r="K89">
        <v>22.659999999999997</v>
      </c>
      <c r="L89">
        <v>1155.92</v>
      </c>
      <c r="M89" s="119">
        <f t="shared" si="5"/>
        <v>9.9999999999909051E-3</v>
      </c>
      <c r="Q89" s="75" t="s">
        <v>2315</v>
      </c>
      <c r="R89">
        <v>1</v>
      </c>
      <c r="T89" s="119"/>
    </row>
    <row r="90" spans="1:20">
      <c r="A90" t="s">
        <v>2314</v>
      </c>
      <c r="B90" t="s">
        <v>529</v>
      </c>
      <c r="C90" s="26">
        <f t="shared" si="3"/>
        <v>42.42</v>
      </c>
      <c r="D90">
        <v>0</v>
      </c>
      <c r="E90">
        <v>42.42</v>
      </c>
      <c r="F90" s="26"/>
      <c r="G90" t="str">
        <f t="shared" si="4"/>
        <v>16020</v>
      </c>
      <c r="I90" s="75" t="s">
        <v>2314</v>
      </c>
      <c r="J90"/>
      <c r="K90">
        <v>42.43</v>
      </c>
      <c r="L90">
        <v>42.43</v>
      </c>
      <c r="M90" s="119">
        <f t="shared" si="5"/>
        <v>9.9999999999980105E-3</v>
      </c>
      <c r="Q90" s="75" t="s">
        <v>2316</v>
      </c>
      <c r="R90">
        <v>2</v>
      </c>
      <c r="T90" s="119"/>
    </row>
    <row r="91" spans="1:20">
      <c r="A91" t="s">
        <v>2315</v>
      </c>
      <c r="B91" t="s">
        <v>531</v>
      </c>
      <c r="C91" s="26">
        <f t="shared" si="3"/>
        <v>72.929999999999993</v>
      </c>
      <c r="D91">
        <v>4.8600000000000003</v>
      </c>
      <c r="E91">
        <v>68.069999999999993</v>
      </c>
      <c r="F91" s="26"/>
      <c r="G91" t="str">
        <f t="shared" si="4"/>
        <v>16046</v>
      </c>
      <c r="I91" s="75" t="s">
        <v>2315</v>
      </c>
      <c r="J91"/>
      <c r="K91">
        <v>72.929999999999993</v>
      </c>
      <c r="L91">
        <v>72.929999999999993</v>
      </c>
      <c r="M91" s="119">
        <f t="shared" si="5"/>
        <v>0</v>
      </c>
      <c r="Q91" s="75" t="s">
        <v>2317</v>
      </c>
      <c r="R91">
        <v>4</v>
      </c>
      <c r="T91" s="119"/>
    </row>
    <row r="92" spans="1:20">
      <c r="A92" t="s">
        <v>2316</v>
      </c>
      <c r="B92" t="s">
        <v>533</v>
      </c>
      <c r="C92" s="26">
        <f t="shared" si="3"/>
        <v>633.79999999999995</v>
      </c>
      <c r="D92">
        <v>0</v>
      </c>
      <c r="E92">
        <v>633.79999999999995</v>
      </c>
      <c r="F92" s="26"/>
      <c r="G92" t="str">
        <f t="shared" si="4"/>
        <v>16048</v>
      </c>
      <c r="I92" s="75" t="s">
        <v>2316</v>
      </c>
      <c r="J92">
        <v>448.61</v>
      </c>
      <c r="K92">
        <v>185.17999999999998</v>
      </c>
      <c r="L92">
        <v>633.79</v>
      </c>
      <c r="M92" s="119">
        <f t="shared" si="5"/>
        <v>-9.9999999999909051E-3</v>
      </c>
      <c r="Q92" s="75" t="s">
        <v>2318</v>
      </c>
      <c r="R92">
        <v>4</v>
      </c>
      <c r="T92" s="119"/>
    </row>
    <row r="93" spans="1:20">
      <c r="A93" t="s">
        <v>2317</v>
      </c>
      <c r="B93" t="s">
        <v>536</v>
      </c>
      <c r="C93" s="26">
        <f t="shared" si="3"/>
        <v>690.68</v>
      </c>
      <c r="D93">
        <v>28.14</v>
      </c>
      <c r="E93">
        <v>662.54</v>
      </c>
      <c r="F93" s="26"/>
      <c r="G93" t="str">
        <f t="shared" si="4"/>
        <v>16049</v>
      </c>
      <c r="I93" s="75" t="s">
        <v>2317</v>
      </c>
      <c r="J93">
        <v>272.73</v>
      </c>
      <c r="K93">
        <v>417.93</v>
      </c>
      <c r="L93">
        <v>690.66000000000008</v>
      </c>
      <c r="M93" s="119">
        <f t="shared" si="5"/>
        <v>-1.9999999999868123E-2</v>
      </c>
      <c r="Q93" s="75" t="s">
        <v>2319</v>
      </c>
      <c r="R93">
        <v>107</v>
      </c>
      <c r="T93" s="119"/>
    </row>
    <row r="94" spans="1:20">
      <c r="A94" t="s">
        <v>2318</v>
      </c>
      <c r="B94" t="s">
        <v>540</v>
      </c>
      <c r="C94" s="26">
        <f t="shared" si="3"/>
        <v>1185.0500000000002</v>
      </c>
      <c r="D94">
        <v>28.14</v>
      </c>
      <c r="E94">
        <v>1156.9100000000001</v>
      </c>
      <c r="F94" s="26"/>
      <c r="G94" t="str">
        <f t="shared" si="4"/>
        <v>16050</v>
      </c>
      <c r="I94" s="75" t="s">
        <v>2318</v>
      </c>
      <c r="J94">
        <v>581.03</v>
      </c>
      <c r="K94">
        <v>604.02</v>
      </c>
      <c r="L94">
        <v>1185.05</v>
      </c>
      <c r="M94" s="119">
        <f t="shared" si="5"/>
        <v>-2.2737367544323206E-13</v>
      </c>
      <c r="Q94" s="75" t="s">
        <v>2320</v>
      </c>
      <c r="R94">
        <v>42</v>
      </c>
      <c r="T94" s="119"/>
    </row>
    <row r="95" spans="1:20">
      <c r="A95" t="s">
        <v>2319</v>
      </c>
      <c r="B95" t="s">
        <v>544</v>
      </c>
      <c r="C95" s="26">
        <f t="shared" si="3"/>
        <v>49682.15</v>
      </c>
      <c r="D95">
        <v>0</v>
      </c>
      <c r="E95">
        <v>49682.15</v>
      </c>
      <c r="F95" s="26"/>
      <c r="G95" t="str">
        <f t="shared" si="4"/>
        <v>17001</v>
      </c>
      <c r="I95" s="75" t="s">
        <v>2319</v>
      </c>
      <c r="J95">
        <v>35773.020000000011</v>
      </c>
      <c r="K95">
        <v>13909.170000000002</v>
      </c>
      <c r="L95">
        <v>49682.190000000017</v>
      </c>
      <c r="M95" s="119">
        <f t="shared" si="5"/>
        <v>4.000000001542503E-2</v>
      </c>
      <c r="Q95" s="75" t="s">
        <v>2321</v>
      </c>
      <c r="R95">
        <v>10</v>
      </c>
      <c r="T95" s="119"/>
    </row>
    <row r="96" spans="1:20">
      <c r="A96" t="s">
        <v>2320</v>
      </c>
      <c r="B96" t="s">
        <v>642</v>
      </c>
      <c r="C96" s="26">
        <f t="shared" si="3"/>
        <v>20888.100000000002</v>
      </c>
      <c r="D96">
        <v>94.29</v>
      </c>
      <c r="E96">
        <v>20793.810000000001</v>
      </c>
      <c r="F96" s="26"/>
      <c r="G96" t="str">
        <f t="shared" si="4"/>
        <v>17210</v>
      </c>
      <c r="I96" s="75" t="s">
        <v>2320</v>
      </c>
      <c r="J96">
        <v>323.33999999999997</v>
      </c>
      <c r="K96">
        <v>20564.780000000002</v>
      </c>
      <c r="L96">
        <v>20888.120000000003</v>
      </c>
      <c r="M96" s="119">
        <f t="shared" si="5"/>
        <v>2.0000000000436557E-2</v>
      </c>
      <c r="Q96" s="75" t="s">
        <v>2322</v>
      </c>
      <c r="R96">
        <v>6</v>
      </c>
      <c r="T96" s="119"/>
    </row>
    <row r="97" spans="1:20">
      <c r="A97" t="s">
        <v>2321</v>
      </c>
      <c r="B97" t="s">
        <v>682</v>
      </c>
      <c r="C97" s="26">
        <f t="shared" si="3"/>
        <v>4360.49</v>
      </c>
      <c r="D97">
        <v>39.57</v>
      </c>
      <c r="E97">
        <v>4320.92</v>
      </c>
      <c r="F97" s="26"/>
      <c r="G97" t="str">
        <f t="shared" si="4"/>
        <v>17216</v>
      </c>
      <c r="I97" s="75" t="s">
        <v>2321</v>
      </c>
      <c r="J97">
        <v>4360.4799999999996</v>
      </c>
      <c r="K97"/>
      <c r="L97">
        <v>4360.4799999999996</v>
      </c>
      <c r="M97" s="119">
        <f t="shared" si="5"/>
        <v>-1.0000000000218279E-2</v>
      </c>
      <c r="Q97" s="75" t="s">
        <v>2323</v>
      </c>
      <c r="R97">
        <v>36</v>
      </c>
      <c r="T97" s="119"/>
    </row>
    <row r="98" spans="1:20">
      <c r="A98" t="s">
        <v>2322</v>
      </c>
      <c r="B98" t="s">
        <v>692</v>
      </c>
      <c r="C98" s="26">
        <f t="shared" si="3"/>
        <v>3919.91</v>
      </c>
      <c r="D98">
        <v>0</v>
      </c>
      <c r="E98">
        <v>3919.91</v>
      </c>
      <c r="F98" s="26"/>
      <c r="G98" t="str">
        <f t="shared" si="4"/>
        <v>17400</v>
      </c>
      <c r="I98" s="75" t="s">
        <v>2322</v>
      </c>
      <c r="J98">
        <v>3919.91</v>
      </c>
      <c r="K98"/>
      <c r="L98">
        <v>3919.91</v>
      </c>
      <c r="M98" s="119">
        <f t="shared" si="5"/>
        <v>0</v>
      </c>
      <c r="Q98" s="75" t="s">
        <v>2324</v>
      </c>
      <c r="R98">
        <v>5</v>
      </c>
      <c r="T98" s="119"/>
    </row>
    <row r="99" spans="1:20">
      <c r="A99" t="s">
        <v>2323</v>
      </c>
      <c r="B99" t="s">
        <v>699</v>
      </c>
      <c r="C99" s="26">
        <f t="shared" si="3"/>
        <v>17423.150000000001</v>
      </c>
      <c r="D99">
        <v>38.43</v>
      </c>
      <c r="E99">
        <v>17384.72</v>
      </c>
      <c r="F99" s="26"/>
      <c r="G99" t="str">
        <f t="shared" si="4"/>
        <v>17401</v>
      </c>
      <c r="I99" s="75" t="s">
        <v>2323</v>
      </c>
      <c r="J99">
        <v>3264.2699999999995</v>
      </c>
      <c r="K99">
        <v>14158.869999999999</v>
      </c>
      <c r="L99">
        <v>17423.14</v>
      </c>
      <c r="M99" s="119">
        <f t="shared" si="5"/>
        <v>-1.0000000002037268E-2</v>
      </c>
      <c r="Q99" s="75" t="s">
        <v>2325</v>
      </c>
      <c r="R99">
        <v>29</v>
      </c>
      <c r="T99" s="119"/>
    </row>
    <row r="100" spans="1:20">
      <c r="A100" t="s">
        <v>2324</v>
      </c>
      <c r="B100" t="s">
        <v>725</v>
      </c>
      <c r="C100" s="26">
        <f t="shared" si="3"/>
        <v>1430.71</v>
      </c>
      <c r="D100">
        <v>0</v>
      </c>
      <c r="E100">
        <v>1430.71</v>
      </c>
      <c r="F100" s="26"/>
      <c r="G100" t="str">
        <f t="shared" si="4"/>
        <v>17402</v>
      </c>
      <c r="I100" s="75" t="s">
        <v>2324</v>
      </c>
      <c r="J100">
        <v>1430.72</v>
      </c>
      <c r="K100"/>
      <c r="L100">
        <v>1430.72</v>
      </c>
      <c r="M100" s="119">
        <f t="shared" si="5"/>
        <v>9.9999999999909051E-3</v>
      </c>
      <c r="Q100" s="75" t="s">
        <v>2326</v>
      </c>
      <c r="R100">
        <v>2</v>
      </c>
      <c r="T100" s="119"/>
    </row>
    <row r="101" spans="1:20">
      <c r="A101" t="s">
        <v>2325</v>
      </c>
      <c r="B101" t="s">
        <v>731</v>
      </c>
      <c r="C101" s="26">
        <f t="shared" si="3"/>
        <v>14370.66</v>
      </c>
      <c r="D101">
        <v>0</v>
      </c>
      <c r="E101">
        <v>14370.66</v>
      </c>
      <c r="F101" s="26"/>
      <c r="G101" t="str">
        <f t="shared" si="4"/>
        <v>17403</v>
      </c>
      <c r="I101" s="75" t="s">
        <v>2325</v>
      </c>
      <c r="J101">
        <v>7143.5199999999995</v>
      </c>
      <c r="K101">
        <v>7227.1599999999989</v>
      </c>
      <c r="L101">
        <v>14370.679999999998</v>
      </c>
      <c r="M101" s="119">
        <f t="shared" si="5"/>
        <v>1.9999999998617568E-2</v>
      </c>
      <c r="Q101" s="75" t="s">
        <v>2327</v>
      </c>
      <c r="R101">
        <v>30</v>
      </c>
      <c r="T101" s="119"/>
    </row>
    <row r="102" spans="1:20">
      <c r="A102" t="s">
        <v>2326</v>
      </c>
      <c r="B102" t="s">
        <v>755</v>
      </c>
      <c r="C102" s="26">
        <f t="shared" si="3"/>
        <v>43.19</v>
      </c>
      <c r="D102">
        <v>0</v>
      </c>
      <c r="E102">
        <v>43.19</v>
      </c>
      <c r="F102" s="26"/>
      <c r="G102" t="str">
        <f t="shared" si="4"/>
        <v>17404</v>
      </c>
      <c r="I102" s="75" t="s">
        <v>2326</v>
      </c>
      <c r="J102"/>
      <c r="K102">
        <v>43.2</v>
      </c>
      <c r="L102">
        <v>43.2</v>
      </c>
      <c r="M102" s="119">
        <f t="shared" si="5"/>
        <v>1.0000000000005116E-2</v>
      </c>
      <c r="Q102" s="75" t="s">
        <v>2328</v>
      </c>
      <c r="R102">
        <v>5</v>
      </c>
      <c r="T102" s="119"/>
    </row>
    <row r="103" spans="1:20">
      <c r="A103" t="s">
        <v>2327</v>
      </c>
      <c r="B103" t="s">
        <v>758</v>
      </c>
      <c r="C103" s="26">
        <f t="shared" si="3"/>
        <v>19087.59</v>
      </c>
      <c r="D103">
        <v>0</v>
      </c>
      <c r="E103">
        <v>19087.59</v>
      </c>
      <c r="F103" s="26"/>
      <c r="G103" t="str">
        <f t="shared" si="4"/>
        <v>17405</v>
      </c>
      <c r="I103" s="75" t="s">
        <v>2327</v>
      </c>
      <c r="J103">
        <v>17740.619999999995</v>
      </c>
      <c r="K103">
        <v>1346.96</v>
      </c>
      <c r="L103">
        <v>19087.579999999994</v>
      </c>
      <c r="M103" s="119">
        <f t="shared" si="5"/>
        <v>-1.0000000005675247E-2</v>
      </c>
      <c r="Q103" s="75" t="s">
        <v>2329</v>
      </c>
      <c r="R103">
        <v>7</v>
      </c>
      <c r="T103" s="119"/>
    </row>
    <row r="104" spans="1:20">
      <c r="A104" t="s">
        <v>2328</v>
      </c>
      <c r="B104" t="s">
        <v>787</v>
      </c>
      <c r="C104" s="26">
        <f t="shared" si="3"/>
        <v>2705.22</v>
      </c>
      <c r="D104">
        <v>0</v>
      </c>
      <c r="E104">
        <v>2705.22</v>
      </c>
      <c r="F104" s="26"/>
      <c r="G104" t="str">
        <f t="shared" si="4"/>
        <v>17406</v>
      </c>
      <c r="I104" s="75" t="s">
        <v>2328</v>
      </c>
      <c r="J104"/>
      <c r="K104">
        <v>2705.21</v>
      </c>
      <c r="L104">
        <v>2705.21</v>
      </c>
      <c r="M104" s="119">
        <f t="shared" si="5"/>
        <v>-9.9999999997635314E-3</v>
      </c>
      <c r="Q104" s="75" t="s">
        <v>2330</v>
      </c>
      <c r="R104">
        <v>26</v>
      </c>
      <c r="T104" s="119"/>
    </row>
    <row r="105" spans="1:20">
      <c r="A105" t="s">
        <v>2329</v>
      </c>
      <c r="B105" t="s">
        <v>793</v>
      </c>
      <c r="C105" s="26">
        <f t="shared" si="3"/>
        <v>3040.09</v>
      </c>
      <c r="D105">
        <v>0</v>
      </c>
      <c r="E105">
        <v>3040.09</v>
      </c>
      <c r="F105" s="26"/>
      <c r="G105" t="str">
        <f t="shared" si="4"/>
        <v>17407</v>
      </c>
      <c r="I105" s="75" t="s">
        <v>2329</v>
      </c>
      <c r="J105">
        <v>3040.1</v>
      </c>
      <c r="K105"/>
      <c r="L105">
        <v>3040.1</v>
      </c>
      <c r="M105" s="119">
        <f t="shared" si="5"/>
        <v>9.9999999997635314E-3</v>
      </c>
      <c r="Q105" s="75" t="s">
        <v>2331</v>
      </c>
      <c r="R105">
        <v>10</v>
      </c>
      <c r="T105" s="119"/>
    </row>
    <row r="106" spans="1:20">
      <c r="A106" t="s">
        <v>2330</v>
      </c>
      <c r="B106" t="s">
        <v>801</v>
      </c>
      <c r="C106" s="26">
        <f t="shared" si="3"/>
        <v>17440.740000000002</v>
      </c>
      <c r="D106">
        <v>133.18</v>
      </c>
      <c r="E106">
        <v>17307.560000000001</v>
      </c>
      <c r="F106" s="26"/>
      <c r="G106" t="str">
        <f t="shared" si="4"/>
        <v>17408</v>
      </c>
      <c r="I106" s="75" t="s">
        <v>2330</v>
      </c>
      <c r="J106">
        <v>4707.7300000000005</v>
      </c>
      <c r="K106">
        <v>12732.990000000002</v>
      </c>
      <c r="L106">
        <v>17440.72</v>
      </c>
      <c r="M106" s="119">
        <f t="shared" si="5"/>
        <v>-2.0000000000436557E-2</v>
      </c>
      <c r="Q106" s="75" t="s">
        <v>2332</v>
      </c>
      <c r="R106">
        <v>13</v>
      </c>
      <c r="T106" s="119"/>
    </row>
    <row r="107" spans="1:20">
      <c r="A107" t="s">
        <v>2331</v>
      </c>
      <c r="B107" t="s">
        <v>819</v>
      </c>
      <c r="C107" s="26">
        <f t="shared" si="3"/>
        <v>8992.43</v>
      </c>
      <c r="D107">
        <v>8.2899999999999991</v>
      </c>
      <c r="E107">
        <v>8984.14</v>
      </c>
      <c r="F107" s="26"/>
      <c r="G107" t="str">
        <f t="shared" si="4"/>
        <v>17409</v>
      </c>
      <c r="I107" s="75" t="s">
        <v>2331</v>
      </c>
      <c r="J107">
        <v>8992.4200000000019</v>
      </c>
      <c r="K107"/>
      <c r="L107">
        <v>8992.4200000000019</v>
      </c>
      <c r="M107" s="119">
        <f t="shared" si="5"/>
        <v>-9.9999999983992893E-3</v>
      </c>
      <c r="Q107" s="75" t="s">
        <v>2333</v>
      </c>
      <c r="R107">
        <v>28</v>
      </c>
      <c r="T107" s="119"/>
    </row>
    <row r="108" spans="1:20">
      <c r="A108" t="s">
        <v>2332</v>
      </c>
      <c r="B108" t="s">
        <v>825</v>
      </c>
      <c r="C108" s="26">
        <f t="shared" si="3"/>
        <v>7072.57</v>
      </c>
      <c r="D108">
        <v>5.57</v>
      </c>
      <c r="E108">
        <v>7067</v>
      </c>
      <c r="F108" s="26"/>
      <c r="G108" t="str">
        <f t="shared" si="4"/>
        <v>17410</v>
      </c>
      <c r="I108" s="75" t="s">
        <v>2332</v>
      </c>
      <c r="J108">
        <v>7072.579999999999</v>
      </c>
      <c r="K108"/>
      <c r="L108">
        <v>7072.579999999999</v>
      </c>
      <c r="M108" s="119">
        <f t="shared" si="5"/>
        <v>9.999999999308784E-3</v>
      </c>
      <c r="Q108" s="75" t="s">
        <v>2334</v>
      </c>
      <c r="R108">
        <v>17</v>
      </c>
      <c r="T108" s="119"/>
    </row>
    <row r="109" spans="1:20">
      <c r="A109" t="s">
        <v>2333</v>
      </c>
      <c r="B109" t="s">
        <v>838</v>
      </c>
      <c r="C109" s="26">
        <f t="shared" si="3"/>
        <v>19102.38</v>
      </c>
      <c r="D109">
        <v>43.43</v>
      </c>
      <c r="E109">
        <v>19058.95</v>
      </c>
      <c r="F109" s="26"/>
      <c r="G109" t="str">
        <f t="shared" si="4"/>
        <v>17411</v>
      </c>
      <c r="I109" s="75" t="s">
        <v>2333</v>
      </c>
      <c r="J109">
        <v>19102.37</v>
      </c>
      <c r="K109"/>
      <c r="L109">
        <v>19102.37</v>
      </c>
      <c r="M109" s="119">
        <f t="shared" si="5"/>
        <v>-1.0000000002037268E-2</v>
      </c>
      <c r="Q109" s="75" t="s">
        <v>2335</v>
      </c>
      <c r="R109">
        <v>54</v>
      </c>
      <c r="T109" s="119"/>
    </row>
    <row r="110" spans="1:20">
      <c r="A110" t="s">
        <v>2334</v>
      </c>
      <c r="B110" t="s">
        <v>863</v>
      </c>
      <c r="C110" s="26">
        <f t="shared" si="3"/>
        <v>9158.83</v>
      </c>
      <c r="D110">
        <v>0</v>
      </c>
      <c r="E110">
        <v>9158.83</v>
      </c>
      <c r="F110" s="26"/>
      <c r="G110" t="str">
        <f t="shared" si="4"/>
        <v>17412</v>
      </c>
      <c r="I110" s="75" t="s">
        <v>2334</v>
      </c>
      <c r="J110">
        <v>9158.83</v>
      </c>
      <c r="K110"/>
      <c r="L110">
        <v>9158.83</v>
      </c>
      <c r="M110" s="119">
        <f t="shared" si="5"/>
        <v>0</v>
      </c>
      <c r="Q110" s="75" t="s">
        <v>2336</v>
      </c>
      <c r="R110">
        <v>44</v>
      </c>
      <c r="T110" s="119"/>
    </row>
    <row r="111" spans="1:20">
      <c r="A111" t="s">
        <v>2335</v>
      </c>
      <c r="B111" t="s">
        <v>880</v>
      </c>
      <c r="C111" s="26">
        <f t="shared" si="3"/>
        <v>30595.96</v>
      </c>
      <c r="D111">
        <v>0</v>
      </c>
      <c r="E111">
        <v>30595.96</v>
      </c>
      <c r="F111" s="26"/>
      <c r="G111" t="str">
        <f t="shared" si="4"/>
        <v>17414</v>
      </c>
      <c r="I111" s="75" t="s">
        <v>2335</v>
      </c>
      <c r="J111">
        <v>30595.94999999999</v>
      </c>
      <c r="K111"/>
      <c r="L111">
        <v>30595.94999999999</v>
      </c>
      <c r="M111" s="119">
        <f t="shared" si="5"/>
        <v>-1.0000000009313226E-2</v>
      </c>
      <c r="Q111" s="75" t="s">
        <v>2337</v>
      </c>
      <c r="R111">
        <v>35</v>
      </c>
      <c r="T111" s="119"/>
    </row>
    <row r="112" spans="1:20">
      <c r="A112" t="s">
        <v>2336</v>
      </c>
      <c r="B112" t="s">
        <v>930</v>
      </c>
      <c r="C112" s="26">
        <f t="shared" si="3"/>
        <v>25343.05</v>
      </c>
      <c r="D112">
        <v>0</v>
      </c>
      <c r="E112">
        <v>25343.05</v>
      </c>
      <c r="F112" s="26"/>
      <c r="G112" t="str">
        <f t="shared" si="4"/>
        <v>17415</v>
      </c>
      <c r="I112" s="75" t="s">
        <v>2336</v>
      </c>
      <c r="J112">
        <v>11952.97</v>
      </c>
      <c r="K112">
        <v>13390.079999999998</v>
      </c>
      <c r="L112">
        <v>25343.049999999996</v>
      </c>
      <c r="M112" s="119">
        <f t="shared" si="5"/>
        <v>-3.637978807091713E-12</v>
      </c>
      <c r="Q112" s="75" t="s">
        <v>2338</v>
      </c>
      <c r="R112">
        <v>1</v>
      </c>
      <c r="T112" s="119"/>
    </row>
    <row r="113" spans="1:20">
      <c r="A113" t="s">
        <v>2337</v>
      </c>
      <c r="B113" t="s">
        <v>970</v>
      </c>
      <c r="C113" s="26">
        <f t="shared" si="3"/>
        <v>22429.29</v>
      </c>
      <c r="D113">
        <v>0</v>
      </c>
      <c r="E113">
        <v>22429.29</v>
      </c>
      <c r="F113" s="26"/>
      <c r="G113" t="str">
        <f t="shared" si="4"/>
        <v>17417</v>
      </c>
      <c r="I113" s="75" t="s">
        <v>2337</v>
      </c>
      <c r="J113">
        <v>22429.309999999998</v>
      </c>
      <c r="K113"/>
      <c r="L113">
        <v>22429.309999999998</v>
      </c>
      <c r="M113" s="119">
        <f t="shared" si="5"/>
        <v>1.9999999996798579E-2</v>
      </c>
      <c r="Q113" s="75" t="s">
        <v>2339</v>
      </c>
      <c r="R113">
        <v>1</v>
      </c>
      <c r="T113" s="119"/>
    </row>
    <row r="114" spans="1:20">
      <c r="A114" t="s">
        <v>2338</v>
      </c>
      <c r="B114" t="s">
        <v>1001</v>
      </c>
      <c r="C114" s="26">
        <f t="shared" si="3"/>
        <v>222.26</v>
      </c>
      <c r="D114">
        <v>0</v>
      </c>
      <c r="E114">
        <v>222.26</v>
      </c>
      <c r="F114" s="26"/>
      <c r="G114" t="str">
        <f t="shared" si="4"/>
        <v>17902</v>
      </c>
      <c r="I114" s="75" t="s">
        <v>2338</v>
      </c>
      <c r="J114">
        <v>222.26000000000002</v>
      </c>
      <c r="K114"/>
      <c r="L114">
        <v>222.26000000000002</v>
      </c>
      <c r="M114" s="119">
        <f t="shared" si="5"/>
        <v>2.8421709430404007E-14</v>
      </c>
      <c r="Q114" s="75" t="s">
        <v>2551</v>
      </c>
      <c r="R114">
        <v>1</v>
      </c>
      <c r="T114" s="119"/>
    </row>
    <row r="115" spans="1:20">
      <c r="A115" t="s">
        <v>2339</v>
      </c>
      <c r="B115" t="s">
        <v>1002</v>
      </c>
      <c r="C115" s="26">
        <f t="shared" si="3"/>
        <v>540.80999999999995</v>
      </c>
      <c r="D115">
        <v>0</v>
      </c>
      <c r="E115">
        <v>540.80999999999995</v>
      </c>
      <c r="F115" s="26"/>
      <c r="G115" t="str">
        <f t="shared" si="4"/>
        <v>17903</v>
      </c>
      <c r="I115" s="75" t="s">
        <v>2339</v>
      </c>
      <c r="J115"/>
      <c r="K115">
        <v>540.81000000000006</v>
      </c>
      <c r="L115">
        <v>540.81000000000006</v>
      </c>
      <c r="M115" s="119">
        <f t="shared" si="5"/>
        <v>1.1368683772161603E-13</v>
      </c>
      <c r="Q115" s="75" t="s">
        <v>2340</v>
      </c>
      <c r="R115">
        <v>1</v>
      </c>
      <c r="T115" s="119"/>
    </row>
    <row r="116" spans="1:20">
      <c r="A116" t="s">
        <v>2551</v>
      </c>
      <c r="B116" t="s">
        <v>2582</v>
      </c>
      <c r="C116" s="26">
        <f t="shared" si="3"/>
        <v>541.92999999999995</v>
      </c>
      <c r="D116">
        <v>0</v>
      </c>
      <c r="E116">
        <v>541.92999999999995</v>
      </c>
      <c r="F116" s="26"/>
      <c r="G116" t="str">
        <f t="shared" si="4"/>
        <v>17905</v>
      </c>
      <c r="I116" s="75" t="s">
        <v>2551</v>
      </c>
      <c r="J116">
        <v>541.94000000000005</v>
      </c>
      <c r="K116"/>
      <c r="L116">
        <v>541.94000000000005</v>
      </c>
      <c r="M116" s="119">
        <f t="shared" si="5"/>
        <v>1.0000000000104592E-2</v>
      </c>
      <c r="Q116" s="75" t="s">
        <v>2553</v>
      </c>
      <c r="R116">
        <v>1</v>
      </c>
      <c r="T116" s="119"/>
    </row>
    <row r="117" spans="1:20">
      <c r="A117" t="s">
        <v>2340</v>
      </c>
      <c r="B117" t="s">
        <v>1004</v>
      </c>
      <c r="C117" s="26">
        <f t="shared" si="3"/>
        <v>332.29</v>
      </c>
      <c r="D117">
        <v>0</v>
      </c>
      <c r="E117">
        <v>332.29</v>
      </c>
      <c r="F117" s="26"/>
      <c r="G117" t="str">
        <f t="shared" si="4"/>
        <v>17908</v>
      </c>
      <c r="I117" s="75" t="s">
        <v>2340</v>
      </c>
      <c r="J117"/>
      <c r="K117">
        <v>332.29</v>
      </c>
      <c r="L117">
        <v>332.29</v>
      </c>
      <c r="M117" s="119">
        <f t="shared" si="5"/>
        <v>0</v>
      </c>
      <c r="Q117" s="75" t="s">
        <v>2341</v>
      </c>
      <c r="R117">
        <v>11</v>
      </c>
      <c r="T117" s="119"/>
    </row>
    <row r="118" spans="1:20">
      <c r="A118" t="s">
        <v>2553</v>
      </c>
      <c r="B118" t="s">
        <v>3120</v>
      </c>
      <c r="C118" s="26">
        <f t="shared" si="3"/>
        <v>156.22999999999999</v>
      </c>
      <c r="D118">
        <v>0</v>
      </c>
      <c r="E118">
        <v>156.22999999999999</v>
      </c>
      <c r="F118" s="26"/>
      <c r="G118" t="str">
        <f t="shared" si="4"/>
        <v>17910</v>
      </c>
      <c r="I118" s="75" t="s">
        <v>2553</v>
      </c>
      <c r="J118"/>
      <c r="K118">
        <v>156.22999999999999</v>
      </c>
      <c r="L118">
        <v>156.22999999999999</v>
      </c>
      <c r="M118" s="119">
        <f t="shared" si="5"/>
        <v>0</v>
      </c>
      <c r="Q118" s="75" t="s">
        <v>2342</v>
      </c>
      <c r="R118">
        <v>10</v>
      </c>
      <c r="T118" s="119"/>
    </row>
    <row r="119" spans="1:20">
      <c r="A119" t="s">
        <v>2581</v>
      </c>
      <c r="B119" t="s">
        <v>3052</v>
      </c>
      <c r="C119" s="26">
        <f t="shared" si="3"/>
        <v>485.58</v>
      </c>
      <c r="D119">
        <v>0</v>
      </c>
      <c r="E119">
        <v>485.58</v>
      </c>
      <c r="F119" s="26"/>
      <c r="G119" t="str">
        <f t="shared" si="4"/>
        <v>17911</v>
      </c>
      <c r="I119" s="75" t="s">
        <v>2581</v>
      </c>
      <c r="J119"/>
      <c r="K119">
        <v>485.57</v>
      </c>
      <c r="L119">
        <v>485.57</v>
      </c>
      <c r="M119" s="119">
        <f t="shared" si="5"/>
        <v>-9.9999999999909051E-3</v>
      </c>
      <c r="Q119" s="75" t="s">
        <v>2343</v>
      </c>
      <c r="R119">
        <v>14</v>
      </c>
      <c r="T119" s="119"/>
    </row>
    <row r="120" spans="1:20">
      <c r="A120" t="s">
        <v>3021</v>
      </c>
      <c r="B120" t="s">
        <v>3054</v>
      </c>
      <c r="C120" s="26">
        <f t="shared" si="3"/>
        <v>314.01</v>
      </c>
      <c r="D120">
        <v>0</v>
      </c>
      <c r="E120">
        <v>314.01</v>
      </c>
      <c r="F120" s="26"/>
      <c r="G120" t="str">
        <f t="shared" si="4"/>
        <v>17916</v>
      </c>
      <c r="I120" s="75" t="s">
        <v>3021</v>
      </c>
      <c r="J120"/>
      <c r="K120">
        <v>314</v>
      </c>
      <c r="L120">
        <v>314</v>
      </c>
      <c r="M120" s="119">
        <f t="shared" si="5"/>
        <v>-9.9999999999909051E-3</v>
      </c>
      <c r="Q120" s="75" t="s">
        <v>2344</v>
      </c>
      <c r="R120">
        <v>19</v>
      </c>
      <c r="T120" s="119"/>
    </row>
    <row r="121" spans="1:20">
      <c r="A121" t="s">
        <v>3023</v>
      </c>
      <c r="B121" t="s">
        <v>3236</v>
      </c>
      <c r="C121" s="26">
        <f t="shared" si="3"/>
        <v>158.79</v>
      </c>
      <c r="D121">
        <v>0</v>
      </c>
      <c r="E121">
        <v>158.79</v>
      </c>
      <c r="F121" s="26"/>
      <c r="G121" t="str">
        <f t="shared" si="4"/>
        <v>17917</v>
      </c>
      <c r="I121" s="75" t="s">
        <v>3023</v>
      </c>
      <c r="J121"/>
      <c r="K121">
        <v>158.78</v>
      </c>
      <c r="L121">
        <v>158.78</v>
      </c>
      <c r="M121" s="119">
        <f t="shared" si="5"/>
        <v>-9.9999999999909051E-3</v>
      </c>
      <c r="Q121" s="75" t="s">
        <v>2345</v>
      </c>
      <c r="R121">
        <v>16</v>
      </c>
      <c r="T121" s="119"/>
    </row>
    <row r="122" spans="1:20">
      <c r="A122" s="68" t="s">
        <v>3230</v>
      </c>
      <c r="B122" t="s">
        <v>3243</v>
      </c>
      <c r="C122" s="26">
        <f t="shared" si="3"/>
        <v>120</v>
      </c>
      <c r="D122">
        <v>0</v>
      </c>
      <c r="E122">
        <v>120</v>
      </c>
      <c r="G122" t="str">
        <f t="shared" si="4"/>
        <v>17919</v>
      </c>
      <c r="I122" s="75" t="s">
        <v>3230</v>
      </c>
      <c r="J122"/>
      <c r="K122">
        <v>125</v>
      </c>
      <c r="L122">
        <v>125</v>
      </c>
      <c r="M122" s="119">
        <f t="shared" si="5"/>
        <v>5</v>
      </c>
      <c r="Q122" s="75" t="s">
        <v>2346</v>
      </c>
      <c r="R122">
        <v>1</v>
      </c>
      <c r="T122" s="119"/>
    </row>
    <row r="123" spans="1:20">
      <c r="A123" t="s">
        <v>2341</v>
      </c>
      <c r="B123" t="s">
        <v>1006</v>
      </c>
      <c r="C123" s="26">
        <f t="shared" si="3"/>
        <v>4473.3900000000003</v>
      </c>
      <c r="D123">
        <v>0</v>
      </c>
      <c r="E123">
        <v>4473.3900000000003</v>
      </c>
      <c r="F123" s="26"/>
      <c r="G123" t="str">
        <f t="shared" si="4"/>
        <v>18100</v>
      </c>
      <c r="I123" s="75" t="s">
        <v>2341</v>
      </c>
      <c r="J123">
        <v>638.19000000000005</v>
      </c>
      <c r="K123">
        <v>3835.21</v>
      </c>
      <c r="L123">
        <v>4473.3999999999996</v>
      </c>
      <c r="M123" s="119">
        <f t="shared" si="5"/>
        <v>9.999999999308784E-3</v>
      </c>
      <c r="Q123" s="75" t="s">
        <v>2347</v>
      </c>
      <c r="R123">
        <v>1</v>
      </c>
      <c r="T123" s="119"/>
    </row>
    <row r="124" spans="1:20">
      <c r="A124" t="s">
        <v>2342</v>
      </c>
      <c r="B124" t="s">
        <v>1016</v>
      </c>
      <c r="C124" s="26">
        <f t="shared" si="3"/>
        <v>3472.62</v>
      </c>
      <c r="D124">
        <v>0</v>
      </c>
      <c r="E124">
        <v>3472.62</v>
      </c>
      <c r="F124" s="26"/>
      <c r="G124" t="str">
        <f t="shared" si="4"/>
        <v>18303</v>
      </c>
      <c r="I124" s="75" t="s">
        <v>2342</v>
      </c>
      <c r="J124">
        <v>3472.6</v>
      </c>
      <c r="K124"/>
      <c r="L124">
        <v>3472.6</v>
      </c>
      <c r="M124" s="119">
        <f t="shared" si="5"/>
        <v>-1.999999999998181E-2</v>
      </c>
      <c r="Q124" s="75" t="s">
        <v>2348</v>
      </c>
      <c r="R124">
        <v>2</v>
      </c>
      <c r="T124" s="119"/>
    </row>
    <row r="125" spans="1:20">
      <c r="A125" t="s">
        <v>2343</v>
      </c>
      <c r="B125" t="s">
        <v>1027</v>
      </c>
      <c r="C125" s="26">
        <f t="shared" si="3"/>
        <v>5297.54</v>
      </c>
      <c r="D125">
        <v>0</v>
      </c>
      <c r="E125">
        <v>5297.54</v>
      </c>
      <c r="F125" s="26"/>
      <c r="G125" t="str">
        <f t="shared" si="4"/>
        <v>18400</v>
      </c>
      <c r="I125" s="75" t="s">
        <v>2343</v>
      </c>
      <c r="J125">
        <v>4976.67</v>
      </c>
      <c r="K125">
        <v>320.89</v>
      </c>
      <c r="L125">
        <v>5297.56</v>
      </c>
      <c r="M125" s="119">
        <f t="shared" si="5"/>
        <v>2.0000000000436557E-2</v>
      </c>
      <c r="Q125" s="75" t="s">
        <v>2349</v>
      </c>
      <c r="R125">
        <v>1</v>
      </c>
      <c r="T125" s="119"/>
    </row>
    <row r="126" spans="1:20">
      <c r="A126" t="s">
        <v>2344</v>
      </c>
      <c r="B126" t="s">
        <v>1038</v>
      </c>
      <c r="C126" s="26">
        <f t="shared" si="3"/>
        <v>10882.21</v>
      </c>
      <c r="D126">
        <v>26.57</v>
      </c>
      <c r="E126">
        <v>10855.64</v>
      </c>
      <c r="F126" s="26"/>
      <c r="G126" t="str">
        <f t="shared" si="4"/>
        <v>18401</v>
      </c>
      <c r="I126" s="75" t="s">
        <v>2344</v>
      </c>
      <c r="J126">
        <v>8809.260000000002</v>
      </c>
      <c r="K126">
        <v>2072.94</v>
      </c>
      <c r="L126">
        <v>10882.200000000003</v>
      </c>
      <c r="M126" s="119">
        <f t="shared" si="5"/>
        <v>-9.9999999965802999E-3</v>
      </c>
      <c r="Q126" s="75" t="s">
        <v>2350</v>
      </c>
      <c r="R126">
        <v>7</v>
      </c>
      <c r="T126" s="119"/>
    </row>
    <row r="127" spans="1:20">
      <c r="A127" t="s">
        <v>2345</v>
      </c>
      <c r="B127" t="s">
        <v>1056</v>
      </c>
      <c r="C127" s="26">
        <f t="shared" si="3"/>
        <v>9176.43</v>
      </c>
      <c r="D127">
        <v>0</v>
      </c>
      <c r="E127">
        <v>9176.43</v>
      </c>
      <c r="F127" s="26"/>
      <c r="G127" t="str">
        <f t="shared" si="4"/>
        <v>18402</v>
      </c>
      <c r="I127" s="75" t="s">
        <v>2345</v>
      </c>
      <c r="J127">
        <v>7877.18</v>
      </c>
      <c r="K127">
        <v>1299.25</v>
      </c>
      <c r="L127">
        <v>9176.43</v>
      </c>
      <c r="M127" s="119">
        <f t="shared" si="5"/>
        <v>0</v>
      </c>
      <c r="Q127" s="75" t="s">
        <v>2351</v>
      </c>
      <c r="R127">
        <v>2</v>
      </c>
      <c r="T127" s="119"/>
    </row>
    <row r="128" spans="1:20">
      <c r="A128" t="s">
        <v>3024</v>
      </c>
      <c r="B128" t="s">
        <v>3036</v>
      </c>
      <c r="C128" s="26">
        <f t="shared" si="3"/>
        <v>483.08</v>
      </c>
      <c r="D128">
        <v>0</v>
      </c>
      <c r="E128">
        <v>483.08</v>
      </c>
      <c r="F128" s="26"/>
      <c r="G128" t="str">
        <f t="shared" si="4"/>
        <v>18901</v>
      </c>
      <c r="I128" s="75" t="s">
        <v>3024</v>
      </c>
      <c r="J128"/>
      <c r="K128">
        <v>483.09</v>
      </c>
      <c r="L128">
        <v>483.09</v>
      </c>
      <c r="M128" s="119">
        <f t="shared" si="5"/>
        <v>9.9999999999909051E-3</v>
      </c>
      <c r="Q128" s="75" t="s">
        <v>2352</v>
      </c>
      <c r="R128">
        <v>4</v>
      </c>
      <c r="T128" s="119"/>
    </row>
    <row r="129" spans="1:20">
      <c r="A129" t="s">
        <v>2346</v>
      </c>
      <c r="B129" t="s">
        <v>1069</v>
      </c>
      <c r="C129" s="26">
        <f t="shared" si="3"/>
        <v>76.64</v>
      </c>
      <c r="D129">
        <v>0</v>
      </c>
      <c r="E129">
        <v>76.64</v>
      </c>
      <c r="F129" s="26"/>
      <c r="G129" t="str">
        <f t="shared" si="4"/>
        <v>18902</v>
      </c>
      <c r="I129" s="75" t="s">
        <v>2346</v>
      </c>
      <c r="J129"/>
      <c r="K129">
        <v>76.63</v>
      </c>
      <c r="L129">
        <v>76.63</v>
      </c>
      <c r="M129" s="119">
        <f t="shared" si="5"/>
        <v>-1.0000000000005116E-2</v>
      </c>
      <c r="Q129" s="75" t="s">
        <v>2353</v>
      </c>
      <c r="R129">
        <v>1</v>
      </c>
      <c r="T129" s="119"/>
    </row>
    <row r="130" spans="1:20">
      <c r="A130" t="s">
        <v>2347</v>
      </c>
      <c r="B130" t="s">
        <v>1071</v>
      </c>
      <c r="C130" s="26">
        <f t="shared" si="3"/>
        <v>44</v>
      </c>
      <c r="D130">
        <v>0</v>
      </c>
      <c r="E130">
        <v>44</v>
      </c>
      <c r="F130" s="26"/>
      <c r="G130" t="str">
        <f t="shared" si="4"/>
        <v>19007</v>
      </c>
      <c r="I130" s="75" t="s">
        <v>2347</v>
      </c>
      <c r="J130">
        <v>44</v>
      </c>
      <c r="K130"/>
      <c r="L130">
        <v>44</v>
      </c>
      <c r="M130" s="119">
        <f t="shared" si="5"/>
        <v>0</v>
      </c>
      <c r="Q130" s="75" t="s">
        <v>2354</v>
      </c>
      <c r="R130">
        <v>1</v>
      </c>
      <c r="T130" s="119"/>
    </row>
    <row r="131" spans="1:20">
      <c r="A131" t="s">
        <v>2348</v>
      </c>
      <c r="B131" t="s">
        <v>1073</v>
      </c>
      <c r="C131" s="26">
        <f t="shared" ref="C131:C194" si="6">SUM(D131:E131)</f>
        <v>85.47</v>
      </c>
      <c r="D131">
        <v>0</v>
      </c>
      <c r="E131">
        <v>85.47</v>
      </c>
      <c r="F131" s="26"/>
      <c r="G131" t="str">
        <f t="shared" ref="G131:G194" si="7">A131</f>
        <v>19028</v>
      </c>
      <c r="I131" s="75" t="s">
        <v>2348</v>
      </c>
      <c r="J131">
        <v>13.25</v>
      </c>
      <c r="K131">
        <v>72.209999999999994</v>
      </c>
      <c r="L131">
        <v>85.46</v>
      </c>
      <c r="M131" s="119">
        <f t="shared" si="5"/>
        <v>-1.0000000000005116E-2</v>
      </c>
      <c r="Q131" s="75" t="s">
        <v>2355</v>
      </c>
      <c r="R131">
        <v>1</v>
      </c>
      <c r="T131" s="119"/>
    </row>
    <row r="132" spans="1:20">
      <c r="A132" t="s">
        <v>2349</v>
      </c>
      <c r="B132" t="s">
        <v>1075</v>
      </c>
      <c r="C132" s="26">
        <f t="shared" si="6"/>
        <v>258.16999999999996</v>
      </c>
      <c r="D132">
        <v>17</v>
      </c>
      <c r="E132">
        <v>241.17</v>
      </c>
      <c r="F132" s="26"/>
      <c r="G132" t="str">
        <f t="shared" si="7"/>
        <v>19400</v>
      </c>
      <c r="I132" s="75" t="s">
        <v>2349</v>
      </c>
      <c r="J132">
        <v>258.17</v>
      </c>
      <c r="K132"/>
      <c r="L132">
        <v>258.17</v>
      </c>
      <c r="M132" s="119">
        <f t="shared" ref="M132:M195" si="8">IF(L132="0",0,L132-VLOOKUP(I132,$A$3:$C$379,3,FALSE))</f>
        <v>5.6843418860808015E-14</v>
      </c>
      <c r="Q132" s="75" t="s">
        <v>2356</v>
      </c>
      <c r="R132">
        <v>2</v>
      </c>
      <c r="T132" s="119"/>
    </row>
    <row r="133" spans="1:20">
      <c r="A133" t="s">
        <v>2350</v>
      </c>
      <c r="B133" t="s">
        <v>1077</v>
      </c>
      <c r="C133" s="26">
        <f t="shared" si="6"/>
        <v>3275.5</v>
      </c>
      <c r="D133">
        <v>32.97</v>
      </c>
      <c r="E133">
        <v>3242.53</v>
      </c>
      <c r="F133" s="26"/>
      <c r="G133" t="str">
        <f t="shared" si="7"/>
        <v>19401</v>
      </c>
      <c r="I133" s="75" t="s">
        <v>2350</v>
      </c>
      <c r="J133">
        <v>2807.6600000000003</v>
      </c>
      <c r="K133">
        <v>467.86</v>
      </c>
      <c r="L133">
        <v>3275.5200000000004</v>
      </c>
      <c r="M133" s="119">
        <f t="shared" si="8"/>
        <v>2.0000000000436557E-2</v>
      </c>
      <c r="Q133" s="75" t="s">
        <v>2357</v>
      </c>
      <c r="R133">
        <v>2</v>
      </c>
      <c r="T133" s="119"/>
    </row>
    <row r="134" spans="1:20">
      <c r="A134" t="s">
        <v>2351</v>
      </c>
      <c r="B134" t="s">
        <v>1083</v>
      </c>
      <c r="C134" s="26">
        <f t="shared" si="6"/>
        <v>569.55999999999995</v>
      </c>
      <c r="D134">
        <v>18</v>
      </c>
      <c r="E134">
        <v>551.55999999999995</v>
      </c>
      <c r="F134" s="26"/>
      <c r="G134" t="str">
        <f t="shared" si="7"/>
        <v>19403</v>
      </c>
      <c r="I134" s="75" t="s">
        <v>2351</v>
      </c>
      <c r="J134">
        <v>253.13</v>
      </c>
      <c r="K134">
        <v>316.42</v>
      </c>
      <c r="L134">
        <v>569.54999999999995</v>
      </c>
      <c r="M134" s="119">
        <f t="shared" si="8"/>
        <v>-9.9999999999909051E-3</v>
      </c>
      <c r="Q134" s="75" t="s">
        <v>2358</v>
      </c>
      <c r="R134">
        <v>1</v>
      </c>
      <c r="T134" s="119"/>
    </row>
    <row r="135" spans="1:20">
      <c r="A135" t="s">
        <v>2352</v>
      </c>
      <c r="B135" t="s">
        <v>1086</v>
      </c>
      <c r="C135" s="26">
        <f t="shared" si="6"/>
        <v>939.4</v>
      </c>
      <c r="D135">
        <v>36</v>
      </c>
      <c r="E135">
        <v>903.4</v>
      </c>
      <c r="F135" s="26"/>
      <c r="G135" t="str">
        <f t="shared" si="7"/>
        <v>19404</v>
      </c>
      <c r="I135" s="75" t="s">
        <v>2352</v>
      </c>
      <c r="J135">
        <v>921.64</v>
      </c>
      <c r="K135">
        <v>17.77</v>
      </c>
      <c r="L135">
        <v>939.41</v>
      </c>
      <c r="M135" s="119">
        <f t="shared" si="8"/>
        <v>9.9999999999909051E-3</v>
      </c>
      <c r="Q135" s="75" t="s">
        <v>2359</v>
      </c>
      <c r="R135">
        <v>1</v>
      </c>
      <c r="T135" s="119"/>
    </row>
    <row r="136" spans="1:20">
      <c r="A136" t="s">
        <v>2353</v>
      </c>
      <c r="B136" t="s">
        <v>1091</v>
      </c>
      <c r="C136" s="26">
        <f t="shared" si="6"/>
        <v>102.17</v>
      </c>
      <c r="D136">
        <v>0</v>
      </c>
      <c r="E136">
        <v>102.17</v>
      </c>
      <c r="F136" s="26"/>
      <c r="G136" t="str">
        <f t="shared" si="7"/>
        <v>20094</v>
      </c>
      <c r="I136" s="75" t="s">
        <v>2353</v>
      </c>
      <c r="J136"/>
      <c r="K136">
        <v>102.17</v>
      </c>
      <c r="L136">
        <v>102.17</v>
      </c>
      <c r="M136" s="119">
        <f t="shared" si="8"/>
        <v>0</v>
      </c>
      <c r="Q136" s="75" t="s">
        <v>2360</v>
      </c>
      <c r="R136">
        <v>4</v>
      </c>
      <c r="T136" s="119"/>
    </row>
    <row r="137" spans="1:20">
      <c r="A137" t="s">
        <v>2354</v>
      </c>
      <c r="B137" t="s">
        <v>1093</v>
      </c>
      <c r="C137" s="26">
        <f t="shared" si="6"/>
        <v>100.58</v>
      </c>
      <c r="D137">
        <v>0</v>
      </c>
      <c r="E137">
        <v>100.58</v>
      </c>
      <c r="F137" s="26"/>
      <c r="G137" t="str">
        <f t="shared" si="7"/>
        <v>20203</v>
      </c>
      <c r="I137" s="75" t="s">
        <v>2354</v>
      </c>
      <c r="J137">
        <v>100.57</v>
      </c>
      <c r="K137"/>
      <c r="L137">
        <v>100.57</v>
      </c>
      <c r="M137" s="119">
        <f t="shared" si="8"/>
        <v>-1.0000000000005116E-2</v>
      </c>
      <c r="Q137" s="75" t="s">
        <v>2361</v>
      </c>
      <c r="R137">
        <v>5</v>
      </c>
      <c r="T137" s="119"/>
    </row>
    <row r="138" spans="1:20">
      <c r="A138" t="s">
        <v>2355</v>
      </c>
      <c r="B138" t="s">
        <v>1095</v>
      </c>
      <c r="C138" s="26">
        <f t="shared" si="6"/>
        <v>90.14</v>
      </c>
      <c r="D138">
        <v>0</v>
      </c>
      <c r="E138">
        <v>90.14</v>
      </c>
      <c r="F138" s="26"/>
      <c r="G138" t="str">
        <f t="shared" si="7"/>
        <v>20215</v>
      </c>
      <c r="I138" s="75" t="s">
        <v>2355</v>
      </c>
      <c r="J138">
        <v>90.14</v>
      </c>
      <c r="K138"/>
      <c r="L138">
        <v>90.14</v>
      </c>
      <c r="M138" s="119">
        <f t="shared" si="8"/>
        <v>0</v>
      </c>
      <c r="Q138" s="75" t="s">
        <v>2362</v>
      </c>
      <c r="R138">
        <v>3</v>
      </c>
      <c r="T138" s="119"/>
    </row>
    <row r="139" spans="1:20">
      <c r="A139" t="s">
        <v>2356</v>
      </c>
      <c r="B139" t="s">
        <v>1097</v>
      </c>
      <c r="C139" s="26">
        <f t="shared" si="6"/>
        <v>205.5</v>
      </c>
      <c r="D139">
        <v>0</v>
      </c>
      <c r="E139">
        <v>205.5</v>
      </c>
      <c r="F139" s="26"/>
      <c r="G139" t="str">
        <f t="shared" si="7"/>
        <v>20400</v>
      </c>
      <c r="I139" s="75" t="s">
        <v>2356</v>
      </c>
      <c r="J139">
        <v>205.5</v>
      </c>
      <c r="K139"/>
      <c r="L139">
        <v>205.5</v>
      </c>
      <c r="M139" s="119">
        <f t="shared" si="8"/>
        <v>0</v>
      </c>
      <c r="Q139" s="75" t="s">
        <v>2363</v>
      </c>
      <c r="R139">
        <v>2</v>
      </c>
      <c r="T139" s="119"/>
    </row>
    <row r="140" spans="1:20">
      <c r="A140" t="s">
        <v>2357</v>
      </c>
      <c r="B140" t="s">
        <v>1100</v>
      </c>
      <c r="C140" s="26">
        <f t="shared" si="6"/>
        <v>61.01</v>
      </c>
      <c r="D140">
        <v>0</v>
      </c>
      <c r="E140">
        <v>61.01</v>
      </c>
      <c r="F140" s="26"/>
      <c r="G140" t="str">
        <f t="shared" si="7"/>
        <v>20401</v>
      </c>
      <c r="I140" s="75" t="s">
        <v>2357</v>
      </c>
      <c r="J140">
        <v>34.29</v>
      </c>
      <c r="K140">
        <v>26.71</v>
      </c>
      <c r="L140">
        <v>61</v>
      </c>
      <c r="M140" s="119">
        <f t="shared" si="8"/>
        <v>-9.9999999999980105E-3</v>
      </c>
      <c r="Q140" s="75" t="s">
        <v>2364</v>
      </c>
      <c r="R140">
        <v>1</v>
      </c>
      <c r="T140" s="119"/>
    </row>
    <row r="141" spans="1:20">
      <c r="A141" t="s">
        <v>2358</v>
      </c>
      <c r="B141" t="s">
        <v>1103</v>
      </c>
      <c r="C141" s="26">
        <f t="shared" si="6"/>
        <v>85.45</v>
      </c>
      <c r="D141">
        <v>0</v>
      </c>
      <c r="E141">
        <v>85.45</v>
      </c>
      <c r="F141" s="26"/>
      <c r="G141" t="str">
        <f t="shared" si="7"/>
        <v>20402</v>
      </c>
      <c r="I141" s="75" t="s">
        <v>2358</v>
      </c>
      <c r="J141">
        <v>85.45</v>
      </c>
      <c r="K141"/>
      <c r="L141">
        <v>85.45</v>
      </c>
      <c r="M141" s="119">
        <f t="shared" si="8"/>
        <v>0</v>
      </c>
      <c r="Q141" s="75" t="s">
        <v>2365</v>
      </c>
      <c r="R141">
        <v>3</v>
      </c>
      <c r="T141" s="119"/>
    </row>
    <row r="142" spans="1:20">
      <c r="A142" t="s">
        <v>2359</v>
      </c>
      <c r="B142" t="s">
        <v>1105</v>
      </c>
      <c r="C142" s="26">
        <f t="shared" si="6"/>
        <v>27</v>
      </c>
      <c r="D142">
        <v>0</v>
      </c>
      <c r="E142">
        <v>27</v>
      </c>
      <c r="F142" s="26"/>
      <c r="G142" t="str">
        <f t="shared" si="7"/>
        <v>20403</v>
      </c>
      <c r="I142" s="75" t="s">
        <v>2359</v>
      </c>
      <c r="J142">
        <v>27</v>
      </c>
      <c r="K142"/>
      <c r="L142">
        <v>27</v>
      </c>
      <c r="M142" s="119">
        <f t="shared" si="8"/>
        <v>0</v>
      </c>
      <c r="Q142" s="75" t="s">
        <v>2366</v>
      </c>
      <c r="R142">
        <v>2</v>
      </c>
      <c r="T142" s="119"/>
    </row>
    <row r="143" spans="1:20">
      <c r="A143" t="s">
        <v>2360</v>
      </c>
      <c r="B143" t="s">
        <v>1106</v>
      </c>
      <c r="C143" s="26">
        <f t="shared" si="6"/>
        <v>2938.79</v>
      </c>
      <c r="D143">
        <v>0</v>
      </c>
      <c r="E143">
        <v>2938.79</v>
      </c>
      <c r="F143" s="26"/>
      <c r="G143" t="str">
        <f t="shared" si="7"/>
        <v>20404</v>
      </c>
      <c r="I143" s="75" t="s">
        <v>2360</v>
      </c>
      <c r="J143">
        <v>2072.46</v>
      </c>
      <c r="K143">
        <v>866.35000000000014</v>
      </c>
      <c r="L143">
        <v>2938.8100000000004</v>
      </c>
      <c r="M143" s="119">
        <f t="shared" si="8"/>
        <v>2.0000000000436557E-2</v>
      </c>
      <c r="Q143" s="75" t="s">
        <v>2367</v>
      </c>
      <c r="R143">
        <v>2</v>
      </c>
      <c r="T143" s="119"/>
    </row>
    <row r="144" spans="1:20">
      <c r="A144" t="s">
        <v>2361</v>
      </c>
      <c r="B144" t="s">
        <v>1110</v>
      </c>
      <c r="C144" s="26">
        <f t="shared" si="6"/>
        <v>1087.08</v>
      </c>
      <c r="D144">
        <v>0</v>
      </c>
      <c r="E144">
        <v>1087.08</v>
      </c>
      <c r="F144" s="26"/>
      <c r="G144" t="str">
        <f t="shared" si="7"/>
        <v>20405</v>
      </c>
      <c r="I144" s="75" t="s">
        <v>2361</v>
      </c>
      <c r="J144">
        <v>1065.0899999999999</v>
      </c>
      <c r="K144">
        <v>22</v>
      </c>
      <c r="L144">
        <v>1087.0899999999999</v>
      </c>
      <c r="M144" s="119">
        <f t="shared" si="8"/>
        <v>9.9999999999909051E-3</v>
      </c>
      <c r="Q144" s="75" t="s">
        <v>2368</v>
      </c>
      <c r="R144">
        <v>3</v>
      </c>
      <c r="T144" s="119"/>
    </row>
    <row r="145" spans="1:20">
      <c r="A145" t="s">
        <v>2362</v>
      </c>
      <c r="B145" t="s">
        <v>1116</v>
      </c>
      <c r="C145" s="26">
        <f t="shared" si="6"/>
        <v>202.35</v>
      </c>
      <c r="D145">
        <v>5.57</v>
      </c>
      <c r="E145">
        <v>196.78</v>
      </c>
      <c r="F145" s="26"/>
      <c r="G145" t="str">
        <f t="shared" si="7"/>
        <v>20406</v>
      </c>
      <c r="I145" s="75" t="s">
        <v>2362</v>
      </c>
      <c r="J145"/>
      <c r="K145">
        <v>202.35999999999999</v>
      </c>
      <c r="L145">
        <v>202.35999999999999</v>
      </c>
      <c r="M145" s="119">
        <f t="shared" si="8"/>
        <v>9.9999999999909051E-3</v>
      </c>
      <c r="Q145" s="75" t="s">
        <v>2369</v>
      </c>
      <c r="R145">
        <v>2</v>
      </c>
      <c r="T145" s="119"/>
    </row>
    <row r="146" spans="1:20">
      <c r="A146" t="s">
        <v>2363</v>
      </c>
      <c r="B146" t="s">
        <v>1120</v>
      </c>
      <c r="C146" s="26">
        <f t="shared" si="6"/>
        <v>806.18</v>
      </c>
      <c r="D146">
        <v>0</v>
      </c>
      <c r="E146">
        <v>806.18</v>
      </c>
      <c r="F146" s="26"/>
      <c r="G146" t="str">
        <f t="shared" si="7"/>
        <v>21014</v>
      </c>
      <c r="I146" s="75" t="s">
        <v>2363</v>
      </c>
      <c r="J146">
        <v>418.46</v>
      </c>
      <c r="K146">
        <v>387.72</v>
      </c>
      <c r="L146">
        <v>806.18000000000006</v>
      </c>
      <c r="M146" s="119">
        <f t="shared" si="8"/>
        <v>1.1368683772161603E-13</v>
      </c>
      <c r="Q146" s="75" t="s">
        <v>2370</v>
      </c>
      <c r="R146">
        <v>4</v>
      </c>
      <c r="T146" s="119"/>
    </row>
    <row r="147" spans="1:20">
      <c r="A147" t="s">
        <v>2364</v>
      </c>
      <c r="B147" t="s">
        <v>1123</v>
      </c>
      <c r="C147" s="26">
        <f t="shared" si="6"/>
        <v>58.15</v>
      </c>
      <c r="D147">
        <v>3.29</v>
      </c>
      <c r="E147">
        <v>54.86</v>
      </c>
      <c r="F147" s="26"/>
      <c r="G147" t="str">
        <f t="shared" si="7"/>
        <v>21036</v>
      </c>
      <c r="I147" s="75" t="s">
        <v>2364</v>
      </c>
      <c r="J147"/>
      <c r="K147">
        <v>58.15</v>
      </c>
      <c r="L147">
        <v>58.15</v>
      </c>
      <c r="M147" s="119">
        <f t="shared" si="8"/>
        <v>0</v>
      </c>
      <c r="Q147" s="75" t="s">
        <v>2371</v>
      </c>
      <c r="R147">
        <v>3</v>
      </c>
      <c r="T147" s="119"/>
    </row>
    <row r="148" spans="1:20">
      <c r="A148" t="s">
        <v>2365</v>
      </c>
      <c r="B148" t="s">
        <v>1125</v>
      </c>
      <c r="C148" s="26">
        <f t="shared" si="6"/>
        <v>615.91999999999996</v>
      </c>
      <c r="D148">
        <v>0</v>
      </c>
      <c r="E148">
        <v>615.91999999999996</v>
      </c>
      <c r="F148" s="26"/>
      <c r="G148" t="str">
        <f t="shared" si="7"/>
        <v>21206</v>
      </c>
      <c r="I148" s="75" t="s">
        <v>2365</v>
      </c>
      <c r="J148"/>
      <c r="K148">
        <v>615.91999999999996</v>
      </c>
      <c r="L148">
        <v>615.91999999999996</v>
      </c>
      <c r="M148" s="119">
        <f t="shared" si="8"/>
        <v>0</v>
      </c>
      <c r="Q148" s="75" t="s">
        <v>2372</v>
      </c>
      <c r="R148">
        <v>1</v>
      </c>
      <c r="T148" s="119"/>
    </row>
    <row r="149" spans="1:20">
      <c r="A149" t="s">
        <v>2366</v>
      </c>
      <c r="B149" t="s">
        <v>1129</v>
      </c>
      <c r="C149" s="26">
        <f t="shared" si="6"/>
        <v>435.44</v>
      </c>
      <c r="D149">
        <v>34.14</v>
      </c>
      <c r="E149">
        <v>401.3</v>
      </c>
      <c r="F149" s="26"/>
      <c r="G149" t="str">
        <f t="shared" si="7"/>
        <v>21214</v>
      </c>
      <c r="I149" s="75" t="s">
        <v>2366</v>
      </c>
      <c r="J149"/>
      <c r="K149">
        <v>435.46000000000004</v>
      </c>
      <c r="L149">
        <v>435.46000000000004</v>
      </c>
      <c r="M149" s="119">
        <f t="shared" si="8"/>
        <v>2.0000000000038654E-2</v>
      </c>
      <c r="Q149" s="75" t="s">
        <v>2373</v>
      </c>
      <c r="R149">
        <v>5</v>
      </c>
      <c r="T149" s="119"/>
    </row>
    <row r="150" spans="1:20">
      <c r="A150" t="s">
        <v>2367</v>
      </c>
      <c r="B150" t="s">
        <v>1132</v>
      </c>
      <c r="C150" s="26">
        <f t="shared" si="6"/>
        <v>627.01</v>
      </c>
      <c r="D150">
        <v>0</v>
      </c>
      <c r="E150">
        <v>627.01</v>
      </c>
      <c r="F150" s="26"/>
      <c r="G150" t="str">
        <f t="shared" si="7"/>
        <v>21226</v>
      </c>
      <c r="I150" s="75" t="s">
        <v>2367</v>
      </c>
      <c r="J150">
        <v>627.01</v>
      </c>
      <c r="K150"/>
      <c r="L150">
        <v>627.01</v>
      </c>
      <c r="M150" s="119">
        <f t="shared" si="8"/>
        <v>0</v>
      </c>
      <c r="Q150" s="75" t="s">
        <v>2374</v>
      </c>
      <c r="R150">
        <v>2</v>
      </c>
      <c r="T150" s="119"/>
    </row>
    <row r="151" spans="1:20">
      <c r="A151" t="s">
        <v>2368</v>
      </c>
      <c r="B151" t="s">
        <v>1135</v>
      </c>
      <c r="C151" s="26">
        <f t="shared" si="6"/>
        <v>808.66</v>
      </c>
      <c r="D151">
        <v>40</v>
      </c>
      <c r="E151">
        <v>768.66</v>
      </c>
      <c r="F151" s="26"/>
      <c r="G151" t="str">
        <f t="shared" si="7"/>
        <v>21232</v>
      </c>
      <c r="I151" s="75" t="s">
        <v>2368</v>
      </c>
      <c r="J151"/>
      <c r="K151">
        <v>808.67000000000007</v>
      </c>
      <c r="L151">
        <v>808.67000000000007</v>
      </c>
      <c r="M151" s="119">
        <f t="shared" si="8"/>
        <v>1.0000000000104592E-2</v>
      </c>
      <c r="Q151" s="75" t="s">
        <v>2375</v>
      </c>
      <c r="R151">
        <v>8</v>
      </c>
      <c r="T151" s="119"/>
    </row>
    <row r="152" spans="1:20">
      <c r="A152" t="s">
        <v>2369</v>
      </c>
      <c r="B152" t="s">
        <v>1139</v>
      </c>
      <c r="C152" s="26">
        <f t="shared" si="6"/>
        <v>322.89</v>
      </c>
      <c r="D152">
        <v>6</v>
      </c>
      <c r="E152">
        <v>316.89</v>
      </c>
      <c r="F152" s="26"/>
      <c r="G152" t="str">
        <f t="shared" si="7"/>
        <v>21234</v>
      </c>
      <c r="I152" s="75" t="s">
        <v>2369</v>
      </c>
      <c r="J152">
        <v>238.51999999999998</v>
      </c>
      <c r="K152">
        <v>84.37</v>
      </c>
      <c r="L152">
        <v>322.89</v>
      </c>
      <c r="M152" s="119">
        <f t="shared" si="8"/>
        <v>0</v>
      </c>
      <c r="Q152" s="75" t="s">
        <v>2376</v>
      </c>
      <c r="R152">
        <v>2</v>
      </c>
      <c r="T152" s="119"/>
    </row>
    <row r="153" spans="1:20">
      <c r="A153" t="s">
        <v>2370</v>
      </c>
      <c r="B153" t="s">
        <v>1141</v>
      </c>
      <c r="C153" s="26">
        <f t="shared" si="6"/>
        <v>848.49</v>
      </c>
      <c r="D153">
        <v>0</v>
      </c>
      <c r="E153">
        <v>848.49</v>
      </c>
      <c r="F153" s="26"/>
      <c r="G153" t="str">
        <f t="shared" si="7"/>
        <v>21237</v>
      </c>
      <c r="I153" s="75" t="s">
        <v>2370</v>
      </c>
      <c r="J153">
        <v>233.16</v>
      </c>
      <c r="K153">
        <v>615.34</v>
      </c>
      <c r="L153">
        <v>848.5</v>
      </c>
      <c r="M153" s="119">
        <f t="shared" si="8"/>
        <v>9.9999999999909051E-3</v>
      </c>
      <c r="Q153" s="75" t="s">
        <v>2377</v>
      </c>
      <c r="R153">
        <v>3</v>
      </c>
      <c r="T153" s="119"/>
    </row>
    <row r="154" spans="1:20">
      <c r="A154" t="s">
        <v>2371</v>
      </c>
      <c r="B154" t="s">
        <v>1146</v>
      </c>
      <c r="C154" s="26">
        <f t="shared" si="6"/>
        <v>845.47</v>
      </c>
      <c r="D154">
        <v>15.14</v>
      </c>
      <c r="E154">
        <v>830.33</v>
      </c>
      <c r="F154" s="26"/>
      <c r="G154" t="str">
        <f t="shared" si="7"/>
        <v>21300</v>
      </c>
      <c r="I154" s="75" t="s">
        <v>2371</v>
      </c>
      <c r="J154"/>
      <c r="K154">
        <v>845.49</v>
      </c>
      <c r="L154">
        <v>845.49</v>
      </c>
      <c r="M154" s="119">
        <f t="shared" si="8"/>
        <v>1.999999999998181E-2</v>
      </c>
      <c r="Q154" s="75" t="s">
        <v>2378</v>
      </c>
      <c r="R154">
        <v>1</v>
      </c>
      <c r="T154" s="119"/>
    </row>
    <row r="155" spans="1:20">
      <c r="A155" t="s">
        <v>2372</v>
      </c>
      <c r="B155" t="s">
        <v>1150</v>
      </c>
      <c r="C155" s="26">
        <f t="shared" si="6"/>
        <v>271.36</v>
      </c>
      <c r="D155">
        <v>17.57</v>
      </c>
      <c r="E155">
        <v>253.79</v>
      </c>
      <c r="F155" s="26"/>
      <c r="G155" t="str">
        <f t="shared" si="7"/>
        <v>21301</v>
      </c>
      <c r="I155" s="75" t="s">
        <v>2372</v>
      </c>
      <c r="J155"/>
      <c r="K155">
        <v>271.36</v>
      </c>
      <c r="L155">
        <v>271.36</v>
      </c>
      <c r="M155" s="119">
        <f t="shared" si="8"/>
        <v>0</v>
      </c>
      <c r="Q155" s="75" t="s">
        <v>2379</v>
      </c>
      <c r="R155">
        <v>2</v>
      </c>
      <c r="T155" s="119"/>
    </row>
    <row r="156" spans="1:20">
      <c r="A156" t="s">
        <v>2373</v>
      </c>
      <c r="B156" t="s">
        <v>1152</v>
      </c>
      <c r="C156" s="26">
        <f t="shared" si="6"/>
        <v>2935.24</v>
      </c>
      <c r="D156">
        <v>0</v>
      </c>
      <c r="E156">
        <v>2935.24</v>
      </c>
      <c r="F156" s="26"/>
      <c r="G156" t="str">
        <f t="shared" si="7"/>
        <v>21302</v>
      </c>
      <c r="I156" s="75" t="s">
        <v>2373</v>
      </c>
      <c r="J156">
        <v>2241.25</v>
      </c>
      <c r="K156">
        <v>693.98</v>
      </c>
      <c r="L156">
        <v>2935.23</v>
      </c>
      <c r="M156" s="119">
        <f t="shared" si="8"/>
        <v>-9.9999999997635314E-3</v>
      </c>
      <c r="Q156" s="75" t="s">
        <v>2380</v>
      </c>
      <c r="R156">
        <v>2</v>
      </c>
      <c r="T156" s="119"/>
    </row>
    <row r="157" spans="1:20">
      <c r="A157" t="s">
        <v>2374</v>
      </c>
      <c r="B157" t="s">
        <v>1156</v>
      </c>
      <c r="C157" s="26">
        <f t="shared" si="6"/>
        <v>337.44</v>
      </c>
      <c r="D157">
        <v>0</v>
      </c>
      <c r="E157">
        <v>337.44</v>
      </c>
      <c r="F157" s="26"/>
      <c r="G157" t="str">
        <f t="shared" si="7"/>
        <v>21303</v>
      </c>
      <c r="I157" s="75" t="s">
        <v>2374</v>
      </c>
      <c r="J157"/>
      <c r="K157">
        <v>337.42</v>
      </c>
      <c r="L157">
        <v>337.42</v>
      </c>
      <c r="M157" s="119">
        <f t="shared" si="8"/>
        <v>-1.999999999998181E-2</v>
      </c>
      <c r="Q157" s="75" t="s">
        <v>2381</v>
      </c>
      <c r="R157">
        <v>2</v>
      </c>
      <c r="T157" s="119"/>
    </row>
    <row r="158" spans="1:20">
      <c r="A158" t="s">
        <v>2375</v>
      </c>
      <c r="B158" t="s">
        <v>1159</v>
      </c>
      <c r="C158" s="26">
        <f t="shared" si="6"/>
        <v>3349.39</v>
      </c>
      <c r="D158">
        <v>0</v>
      </c>
      <c r="E158">
        <v>3349.39</v>
      </c>
      <c r="F158" s="26"/>
      <c r="G158" t="str">
        <f t="shared" si="7"/>
        <v>21401</v>
      </c>
      <c r="I158" s="75" t="s">
        <v>2375</v>
      </c>
      <c r="J158"/>
      <c r="K158">
        <v>3349.4099999999994</v>
      </c>
      <c r="L158">
        <v>3349.4099999999994</v>
      </c>
      <c r="M158" s="119">
        <f t="shared" si="8"/>
        <v>1.9999999999527063E-2</v>
      </c>
      <c r="Q158" s="75" t="s">
        <v>2382</v>
      </c>
      <c r="R158">
        <v>2</v>
      </c>
      <c r="T158" s="119"/>
    </row>
    <row r="159" spans="1:20">
      <c r="A159" t="s">
        <v>2376</v>
      </c>
      <c r="B159" t="s">
        <v>1167</v>
      </c>
      <c r="C159" s="26">
        <f t="shared" si="6"/>
        <v>62.3</v>
      </c>
      <c r="D159">
        <v>0</v>
      </c>
      <c r="E159">
        <v>62.3</v>
      </c>
      <c r="F159" s="26"/>
      <c r="G159" t="str">
        <f t="shared" si="7"/>
        <v>22008</v>
      </c>
      <c r="I159" s="75" t="s">
        <v>2376</v>
      </c>
      <c r="J159"/>
      <c r="K159">
        <v>62.3</v>
      </c>
      <c r="L159">
        <v>62.3</v>
      </c>
      <c r="M159" s="119">
        <f t="shared" si="8"/>
        <v>0</v>
      </c>
      <c r="Q159" s="75" t="s">
        <v>2383</v>
      </c>
      <c r="R159">
        <v>4</v>
      </c>
      <c r="T159" s="119"/>
    </row>
    <row r="160" spans="1:20">
      <c r="A160" t="s">
        <v>2377</v>
      </c>
      <c r="B160" t="s">
        <v>1170</v>
      </c>
      <c r="C160" s="26">
        <f t="shared" si="6"/>
        <v>727.49</v>
      </c>
      <c r="D160">
        <v>16.14</v>
      </c>
      <c r="E160">
        <v>711.35</v>
      </c>
      <c r="F160" s="26"/>
      <c r="G160" t="str">
        <f t="shared" si="7"/>
        <v>22009</v>
      </c>
      <c r="I160" s="75" t="s">
        <v>2377</v>
      </c>
      <c r="J160">
        <v>727.49</v>
      </c>
      <c r="K160"/>
      <c r="L160">
        <v>727.49</v>
      </c>
      <c r="M160" s="119">
        <f t="shared" si="8"/>
        <v>0</v>
      </c>
      <c r="Q160" s="75" t="s">
        <v>2384</v>
      </c>
      <c r="R160">
        <v>1</v>
      </c>
      <c r="T160" s="119"/>
    </row>
    <row r="161" spans="1:20">
      <c r="A161" t="s">
        <v>2378</v>
      </c>
      <c r="B161" t="s">
        <v>1173</v>
      </c>
      <c r="C161" s="26">
        <f t="shared" si="6"/>
        <v>101.7</v>
      </c>
      <c r="D161">
        <v>0</v>
      </c>
      <c r="E161">
        <v>101.7</v>
      </c>
      <c r="F161" s="26"/>
      <c r="G161" t="str">
        <f t="shared" si="7"/>
        <v>22017</v>
      </c>
      <c r="I161" s="75" t="s">
        <v>2378</v>
      </c>
      <c r="J161">
        <v>101.71</v>
      </c>
      <c r="K161"/>
      <c r="L161">
        <v>101.71</v>
      </c>
      <c r="M161" s="119">
        <f t="shared" si="8"/>
        <v>9.9999999999909051E-3</v>
      </c>
      <c r="Q161" s="75" t="s">
        <v>2385</v>
      </c>
      <c r="R161">
        <v>1</v>
      </c>
      <c r="T161" s="119"/>
    </row>
    <row r="162" spans="1:20">
      <c r="A162" t="s">
        <v>2379</v>
      </c>
      <c r="B162" t="s">
        <v>1175</v>
      </c>
      <c r="C162" s="26">
        <f t="shared" si="6"/>
        <v>89.4</v>
      </c>
      <c r="D162">
        <v>0</v>
      </c>
      <c r="E162">
        <v>89.4</v>
      </c>
      <c r="F162" s="26"/>
      <c r="G162" t="str">
        <f t="shared" si="7"/>
        <v>22073</v>
      </c>
      <c r="I162" s="75" t="s">
        <v>2379</v>
      </c>
      <c r="J162">
        <v>46.39</v>
      </c>
      <c r="K162">
        <v>43</v>
      </c>
      <c r="L162">
        <v>89.39</v>
      </c>
      <c r="M162" s="119">
        <f t="shared" si="8"/>
        <v>-1.0000000000005116E-2</v>
      </c>
      <c r="Q162" s="75" t="s">
        <v>2386</v>
      </c>
      <c r="R162">
        <v>9</v>
      </c>
      <c r="T162" s="119"/>
    </row>
    <row r="163" spans="1:20">
      <c r="A163" t="s">
        <v>2380</v>
      </c>
      <c r="B163" t="s">
        <v>1178</v>
      </c>
      <c r="C163" s="26">
        <f t="shared" si="6"/>
        <v>211.72</v>
      </c>
      <c r="D163">
        <v>0</v>
      </c>
      <c r="E163">
        <v>211.72</v>
      </c>
      <c r="F163" s="26"/>
      <c r="G163" t="str">
        <f t="shared" si="7"/>
        <v>22105</v>
      </c>
      <c r="I163" s="75" t="s">
        <v>2380</v>
      </c>
      <c r="J163"/>
      <c r="K163">
        <v>211.74</v>
      </c>
      <c r="L163">
        <v>211.74</v>
      </c>
      <c r="M163" s="119">
        <f t="shared" si="8"/>
        <v>2.0000000000010232E-2</v>
      </c>
      <c r="Q163" s="75" t="s">
        <v>2387</v>
      </c>
      <c r="R163">
        <v>2</v>
      </c>
      <c r="T163" s="119"/>
    </row>
    <row r="164" spans="1:20">
      <c r="A164" t="s">
        <v>2381</v>
      </c>
      <c r="B164" t="s">
        <v>1181</v>
      </c>
      <c r="C164" s="26">
        <f t="shared" si="6"/>
        <v>227.1</v>
      </c>
      <c r="D164">
        <v>15.29</v>
      </c>
      <c r="E164">
        <v>211.81</v>
      </c>
      <c r="F164" s="26"/>
      <c r="G164" t="str">
        <f t="shared" si="7"/>
        <v>22200</v>
      </c>
      <c r="I164" s="75" t="s">
        <v>2381</v>
      </c>
      <c r="J164">
        <v>227.10999999999999</v>
      </c>
      <c r="K164"/>
      <c r="L164">
        <v>227.10999999999999</v>
      </c>
      <c r="M164" s="119">
        <f t="shared" si="8"/>
        <v>9.9999999999909051E-3</v>
      </c>
      <c r="Q164" s="75" t="s">
        <v>2388</v>
      </c>
      <c r="R164">
        <v>2</v>
      </c>
      <c r="T164" s="119"/>
    </row>
    <row r="165" spans="1:20">
      <c r="A165" t="s">
        <v>2382</v>
      </c>
      <c r="B165" t="s">
        <v>1184</v>
      </c>
      <c r="C165" s="26">
        <f t="shared" si="6"/>
        <v>108.47</v>
      </c>
      <c r="D165">
        <v>0</v>
      </c>
      <c r="E165">
        <v>108.47</v>
      </c>
      <c r="F165" s="26"/>
      <c r="G165" t="str">
        <f t="shared" si="7"/>
        <v>22204</v>
      </c>
      <c r="I165" s="75" t="s">
        <v>2382</v>
      </c>
      <c r="J165"/>
      <c r="K165">
        <v>108.48</v>
      </c>
      <c r="L165">
        <v>108.48</v>
      </c>
      <c r="M165" s="119">
        <f t="shared" si="8"/>
        <v>1.0000000000005116E-2</v>
      </c>
      <c r="Q165" s="75" t="s">
        <v>2389</v>
      </c>
      <c r="R165">
        <v>7</v>
      </c>
      <c r="T165" s="119"/>
    </row>
    <row r="166" spans="1:20">
      <c r="A166" t="s">
        <v>2383</v>
      </c>
      <c r="B166" t="s">
        <v>1187</v>
      </c>
      <c r="C166" s="26">
        <f t="shared" si="6"/>
        <v>640.49</v>
      </c>
      <c r="D166">
        <v>15</v>
      </c>
      <c r="E166">
        <v>625.49</v>
      </c>
      <c r="F166" s="26"/>
      <c r="G166" t="str">
        <f t="shared" si="7"/>
        <v>22207</v>
      </c>
      <c r="I166" s="75" t="s">
        <v>2383</v>
      </c>
      <c r="J166">
        <v>21.85</v>
      </c>
      <c r="K166">
        <v>618.65</v>
      </c>
      <c r="L166">
        <v>640.5</v>
      </c>
      <c r="M166" s="119">
        <f t="shared" si="8"/>
        <v>9.9999999999909051E-3</v>
      </c>
      <c r="Q166" s="75" t="s">
        <v>2390</v>
      </c>
      <c r="R166">
        <v>1</v>
      </c>
      <c r="T166" s="119"/>
    </row>
    <row r="167" spans="1:20">
      <c r="A167" t="s">
        <v>2384</v>
      </c>
      <c r="B167" t="s">
        <v>1190</v>
      </c>
      <c r="C167" s="26">
        <f t="shared" si="6"/>
        <v>212.87</v>
      </c>
      <c r="D167">
        <v>0</v>
      </c>
      <c r="E167">
        <v>212.87</v>
      </c>
      <c r="F167" s="26"/>
      <c r="G167" t="str">
        <f t="shared" si="7"/>
        <v>23042</v>
      </c>
      <c r="I167" s="75" t="s">
        <v>2384</v>
      </c>
      <c r="J167">
        <v>212.86</v>
      </c>
      <c r="K167"/>
      <c r="L167">
        <v>212.86</v>
      </c>
      <c r="M167" s="119">
        <f t="shared" si="8"/>
        <v>-9.9999999999909051E-3</v>
      </c>
      <c r="Q167" s="75" t="s">
        <v>2391</v>
      </c>
      <c r="R167">
        <v>2</v>
      </c>
      <c r="T167" s="119"/>
    </row>
    <row r="168" spans="1:20">
      <c r="A168" t="s">
        <v>2385</v>
      </c>
      <c r="B168" t="s">
        <v>1192</v>
      </c>
      <c r="C168" s="26">
        <f t="shared" si="6"/>
        <v>237.02999999999997</v>
      </c>
      <c r="D168">
        <v>14.14</v>
      </c>
      <c r="E168">
        <v>222.89</v>
      </c>
      <c r="F168" s="26"/>
      <c r="G168" t="str">
        <f t="shared" si="7"/>
        <v>23054</v>
      </c>
      <c r="I168" s="75" t="s">
        <v>2385</v>
      </c>
      <c r="J168">
        <v>237.04000000000002</v>
      </c>
      <c r="K168"/>
      <c r="L168">
        <v>237.04000000000002</v>
      </c>
      <c r="M168" s="119">
        <f t="shared" si="8"/>
        <v>1.0000000000047748E-2</v>
      </c>
      <c r="Q168" s="75" t="s">
        <v>2392</v>
      </c>
      <c r="R168">
        <v>8</v>
      </c>
      <c r="T168" s="119"/>
    </row>
    <row r="169" spans="1:20">
      <c r="A169" t="s">
        <v>2386</v>
      </c>
      <c r="B169" t="s">
        <v>1194</v>
      </c>
      <c r="C169" s="26">
        <f t="shared" si="6"/>
        <v>4412.68</v>
      </c>
      <c r="D169">
        <v>0</v>
      </c>
      <c r="E169">
        <v>4412.68</v>
      </c>
      <c r="F169" s="26"/>
      <c r="G169" t="str">
        <f t="shared" si="7"/>
        <v>23309</v>
      </c>
      <c r="I169" s="75" t="s">
        <v>2386</v>
      </c>
      <c r="J169">
        <v>90.4</v>
      </c>
      <c r="K169">
        <v>4322.29</v>
      </c>
      <c r="L169">
        <v>4412.6899999999996</v>
      </c>
      <c r="M169" s="119">
        <f t="shared" si="8"/>
        <v>9.999999999308784E-3</v>
      </c>
      <c r="Q169" s="75" t="s">
        <v>2393</v>
      </c>
      <c r="R169">
        <v>5</v>
      </c>
      <c r="T169" s="119"/>
    </row>
    <row r="170" spans="1:20">
      <c r="A170" t="s">
        <v>2387</v>
      </c>
      <c r="B170" t="s">
        <v>1199</v>
      </c>
      <c r="C170" s="26">
        <f t="shared" si="6"/>
        <v>874.15</v>
      </c>
      <c r="D170">
        <v>0</v>
      </c>
      <c r="E170">
        <v>874.15</v>
      </c>
      <c r="F170" s="26"/>
      <c r="G170" t="str">
        <f t="shared" si="7"/>
        <v>23311</v>
      </c>
      <c r="I170" s="75" t="s">
        <v>2387</v>
      </c>
      <c r="J170">
        <v>696.71</v>
      </c>
      <c r="K170">
        <v>177.46</v>
      </c>
      <c r="L170">
        <v>874.17000000000007</v>
      </c>
      <c r="M170" s="119">
        <f t="shared" si="8"/>
        <v>2.0000000000095497E-2</v>
      </c>
      <c r="Q170" s="75" t="s">
        <v>2394</v>
      </c>
      <c r="R170">
        <v>4</v>
      </c>
      <c r="T170" s="119"/>
    </row>
    <row r="171" spans="1:20">
      <c r="A171" t="s">
        <v>2388</v>
      </c>
      <c r="B171" t="s">
        <v>1202</v>
      </c>
      <c r="C171" s="26">
        <f t="shared" si="6"/>
        <v>738.07</v>
      </c>
      <c r="D171">
        <v>0</v>
      </c>
      <c r="E171">
        <v>738.07</v>
      </c>
      <c r="F171" s="26"/>
      <c r="G171" t="str">
        <f t="shared" si="7"/>
        <v>23402</v>
      </c>
      <c r="I171" s="75" t="s">
        <v>2388</v>
      </c>
      <c r="J171"/>
      <c r="K171">
        <v>738.07999999999993</v>
      </c>
      <c r="L171">
        <v>738.07999999999993</v>
      </c>
      <c r="M171" s="119">
        <f t="shared" si="8"/>
        <v>9.9999999998772182E-3</v>
      </c>
      <c r="Q171" s="75" t="s">
        <v>2395</v>
      </c>
      <c r="R171">
        <v>3</v>
      </c>
      <c r="T171" s="119"/>
    </row>
    <row r="172" spans="1:20">
      <c r="A172" t="s">
        <v>2389</v>
      </c>
      <c r="B172" t="s">
        <v>1203</v>
      </c>
      <c r="C172" s="26">
        <f t="shared" si="6"/>
        <v>2302.6600000000003</v>
      </c>
      <c r="D172">
        <v>31.36</v>
      </c>
      <c r="E172">
        <v>2271.3000000000002</v>
      </c>
      <c r="F172" s="26"/>
      <c r="G172" t="str">
        <f t="shared" si="7"/>
        <v>23403</v>
      </c>
      <c r="I172" s="75" t="s">
        <v>2389</v>
      </c>
      <c r="J172">
        <v>802.48</v>
      </c>
      <c r="K172">
        <v>1500.17</v>
      </c>
      <c r="L172">
        <v>2302.65</v>
      </c>
      <c r="M172" s="119">
        <f t="shared" si="8"/>
        <v>-1.0000000000218279E-2</v>
      </c>
      <c r="Q172" s="75" t="s">
        <v>2396</v>
      </c>
      <c r="R172">
        <v>4</v>
      </c>
      <c r="T172" s="119"/>
    </row>
    <row r="173" spans="1:20">
      <c r="A173" t="s">
        <v>2390</v>
      </c>
      <c r="B173" t="s">
        <v>1210</v>
      </c>
      <c r="C173" s="26">
        <f t="shared" si="6"/>
        <v>321.16000000000003</v>
      </c>
      <c r="D173">
        <v>12.43</v>
      </c>
      <c r="E173">
        <v>308.73</v>
      </c>
      <c r="F173" s="26"/>
      <c r="G173" t="str">
        <f t="shared" si="7"/>
        <v>23404</v>
      </c>
      <c r="I173" s="75" t="s">
        <v>2390</v>
      </c>
      <c r="J173"/>
      <c r="K173">
        <v>321.15000000000003</v>
      </c>
      <c r="L173">
        <v>321.15000000000003</v>
      </c>
      <c r="M173" s="119">
        <f t="shared" si="8"/>
        <v>-9.9999999999909051E-3</v>
      </c>
      <c r="Q173" s="75" t="s">
        <v>2397</v>
      </c>
      <c r="R173">
        <v>5</v>
      </c>
      <c r="T173" s="119"/>
    </row>
    <row r="174" spans="1:20">
      <c r="A174" t="s">
        <v>2391</v>
      </c>
      <c r="B174" t="s">
        <v>3237</v>
      </c>
      <c r="C174" s="26">
        <f t="shared" si="6"/>
        <v>125.01</v>
      </c>
      <c r="D174">
        <v>6.86</v>
      </c>
      <c r="E174">
        <v>118.15</v>
      </c>
      <c r="F174" s="26"/>
      <c r="G174" t="str">
        <f t="shared" si="7"/>
        <v>24014</v>
      </c>
      <c r="I174" s="75" t="s">
        <v>2391</v>
      </c>
      <c r="J174"/>
      <c r="K174">
        <v>125</v>
      </c>
      <c r="L174">
        <v>125</v>
      </c>
      <c r="M174" s="119">
        <f t="shared" si="8"/>
        <v>-1.0000000000005116E-2</v>
      </c>
      <c r="Q174" s="75" t="s">
        <v>2398</v>
      </c>
      <c r="R174">
        <v>2</v>
      </c>
      <c r="T174" s="119"/>
    </row>
    <row r="175" spans="1:20">
      <c r="A175" t="s">
        <v>2392</v>
      </c>
      <c r="B175" t="s">
        <v>1213</v>
      </c>
      <c r="C175" s="26">
        <f t="shared" si="6"/>
        <v>5832.25</v>
      </c>
      <c r="D175">
        <v>0</v>
      </c>
      <c r="E175">
        <v>5832.25</v>
      </c>
      <c r="F175" s="26"/>
      <c r="G175" t="str">
        <f t="shared" si="7"/>
        <v>24019</v>
      </c>
      <c r="I175" s="75" t="s">
        <v>2392</v>
      </c>
      <c r="J175"/>
      <c r="K175">
        <v>5832.25</v>
      </c>
      <c r="L175">
        <v>5832.25</v>
      </c>
      <c r="M175" s="119">
        <f t="shared" si="8"/>
        <v>0</v>
      </c>
      <c r="Q175" s="75" t="s">
        <v>2399</v>
      </c>
      <c r="R175">
        <v>5</v>
      </c>
      <c r="T175" s="119"/>
    </row>
    <row r="176" spans="1:20">
      <c r="A176" t="s">
        <v>2393</v>
      </c>
      <c r="B176" t="s">
        <v>1221</v>
      </c>
      <c r="C176" s="26">
        <f t="shared" si="6"/>
        <v>1057.3699999999999</v>
      </c>
      <c r="D176">
        <v>0</v>
      </c>
      <c r="E176">
        <v>1057.3699999999999</v>
      </c>
      <c r="F176" s="26"/>
      <c r="G176" t="str">
        <f t="shared" si="7"/>
        <v>24105</v>
      </c>
      <c r="I176" s="75" t="s">
        <v>2393</v>
      </c>
      <c r="J176"/>
      <c r="K176">
        <v>1057.3800000000001</v>
      </c>
      <c r="L176">
        <v>1057.3800000000001</v>
      </c>
      <c r="M176" s="119">
        <f t="shared" si="8"/>
        <v>1.0000000000218279E-2</v>
      </c>
      <c r="Q176" s="75" t="s">
        <v>2400</v>
      </c>
      <c r="R176">
        <v>2</v>
      </c>
      <c r="T176" s="119"/>
    </row>
    <row r="177" spans="1:20">
      <c r="A177" t="s">
        <v>2394</v>
      </c>
      <c r="B177" t="s">
        <v>1227</v>
      </c>
      <c r="C177" s="26">
        <f t="shared" si="6"/>
        <v>1007.05</v>
      </c>
      <c r="D177">
        <v>45.29</v>
      </c>
      <c r="E177">
        <v>961.76</v>
      </c>
      <c r="F177" s="26"/>
      <c r="G177" t="str">
        <f t="shared" si="7"/>
        <v>24111</v>
      </c>
      <c r="I177" s="75" t="s">
        <v>2394</v>
      </c>
      <c r="J177"/>
      <c r="K177">
        <v>1007.07</v>
      </c>
      <c r="L177">
        <v>1007.07</v>
      </c>
      <c r="M177" s="119">
        <f t="shared" si="8"/>
        <v>2.0000000000095497E-2</v>
      </c>
      <c r="Q177" s="75" t="s">
        <v>2401</v>
      </c>
      <c r="R177">
        <v>3</v>
      </c>
      <c r="T177" s="119"/>
    </row>
    <row r="178" spans="1:20">
      <c r="A178" t="s">
        <v>2395</v>
      </c>
      <c r="B178" t="s">
        <v>1232</v>
      </c>
      <c r="C178" s="26">
        <f t="shared" si="6"/>
        <v>235.54</v>
      </c>
      <c r="D178">
        <v>12</v>
      </c>
      <c r="E178">
        <v>223.54</v>
      </c>
      <c r="F178" s="26"/>
      <c r="G178" t="str">
        <f t="shared" si="7"/>
        <v>24122</v>
      </c>
      <c r="I178" s="75" t="s">
        <v>2395</v>
      </c>
      <c r="J178">
        <v>1.43</v>
      </c>
      <c r="K178">
        <v>234.14</v>
      </c>
      <c r="L178">
        <v>235.57</v>
      </c>
      <c r="M178" s="119">
        <f t="shared" si="8"/>
        <v>3.0000000000001137E-2</v>
      </c>
      <c r="Q178" s="75" t="s">
        <v>2402</v>
      </c>
      <c r="R178">
        <v>2</v>
      </c>
      <c r="T178" s="119"/>
    </row>
    <row r="179" spans="1:20">
      <c r="A179" t="s">
        <v>2396</v>
      </c>
      <c r="B179" t="s">
        <v>1235</v>
      </c>
      <c r="C179" s="26">
        <f t="shared" si="6"/>
        <v>752.5</v>
      </c>
      <c r="D179">
        <v>0</v>
      </c>
      <c r="E179">
        <v>752.5</v>
      </c>
      <c r="F179" s="26"/>
      <c r="G179" t="str">
        <f t="shared" si="7"/>
        <v>24350</v>
      </c>
      <c r="I179" s="75" t="s">
        <v>2396</v>
      </c>
      <c r="J179">
        <v>715.17</v>
      </c>
      <c r="K179">
        <v>37.32</v>
      </c>
      <c r="L179">
        <v>752.49</v>
      </c>
      <c r="M179" s="119">
        <f t="shared" si="8"/>
        <v>-9.9999999999909051E-3</v>
      </c>
      <c r="Q179" s="75" t="s">
        <v>2403</v>
      </c>
      <c r="R179">
        <v>2</v>
      </c>
      <c r="T179" s="119"/>
    </row>
    <row r="180" spans="1:20">
      <c r="A180" t="s">
        <v>2397</v>
      </c>
      <c r="B180" t="s">
        <v>1239</v>
      </c>
      <c r="C180" s="26">
        <f t="shared" si="6"/>
        <v>1103.3900000000001</v>
      </c>
      <c r="D180">
        <v>0</v>
      </c>
      <c r="E180">
        <v>1103.3900000000001</v>
      </c>
      <c r="F180" s="26"/>
      <c r="G180" t="str">
        <f t="shared" si="7"/>
        <v>24404</v>
      </c>
      <c r="I180" s="75" t="s">
        <v>2397</v>
      </c>
      <c r="J180"/>
      <c r="K180">
        <v>1103.3899999999999</v>
      </c>
      <c r="L180">
        <v>1103.3899999999999</v>
      </c>
      <c r="M180" s="119">
        <f t="shared" si="8"/>
        <v>-2.2737367544323206E-13</v>
      </c>
      <c r="Q180" s="75" t="s">
        <v>2404</v>
      </c>
      <c r="R180">
        <v>1</v>
      </c>
      <c r="T180" s="119"/>
    </row>
    <row r="181" spans="1:20">
      <c r="A181" t="s">
        <v>2398</v>
      </c>
      <c r="B181" t="s">
        <v>1243</v>
      </c>
      <c r="C181" s="26">
        <f t="shared" si="6"/>
        <v>479.69</v>
      </c>
      <c r="D181">
        <v>0</v>
      </c>
      <c r="E181">
        <v>479.69</v>
      </c>
      <c r="F181" s="26"/>
      <c r="G181" t="str">
        <f t="shared" si="7"/>
        <v>24410</v>
      </c>
      <c r="I181" s="75" t="s">
        <v>2398</v>
      </c>
      <c r="J181"/>
      <c r="K181">
        <v>479.7</v>
      </c>
      <c r="L181">
        <v>479.7</v>
      </c>
      <c r="M181" s="119">
        <f t="shared" si="8"/>
        <v>9.9999999999909051E-3</v>
      </c>
      <c r="Q181" s="75" t="s">
        <v>2405</v>
      </c>
      <c r="R181">
        <v>5</v>
      </c>
      <c r="T181" s="119"/>
    </row>
    <row r="182" spans="1:20">
      <c r="A182" s="163" t="s">
        <v>3273</v>
      </c>
      <c r="B182" t="s">
        <v>3234</v>
      </c>
      <c r="C182" s="26">
        <f t="shared" si="6"/>
        <v>168</v>
      </c>
      <c r="D182">
        <v>0</v>
      </c>
      <c r="E182">
        <v>168</v>
      </c>
      <c r="G182" t="str">
        <f t="shared" si="7"/>
        <v>24915</v>
      </c>
      <c r="I182" s="75" t="s">
        <v>3273</v>
      </c>
      <c r="J182"/>
      <c r="K182">
        <v>172.14</v>
      </c>
      <c r="L182">
        <v>172.14</v>
      </c>
      <c r="M182" s="119">
        <f t="shared" si="8"/>
        <v>4.1399999999999864</v>
      </c>
      <c r="Q182" s="75" t="s">
        <v>2406</v>
      </c>
      <c r="R182">
        <v>4</v>
      </c>
      <c r="T182" s="119"/>
    </row>
    <row r="183" spans="1:20">
      <c r="A183" t="s">
        <v>2399</v>
      </c>
      <c r="B183" t="s">
        <v>1246</v>
      </c>
      <c r="C183" s="26">
        <f t="shared" si="6"/>
        <v>995.52</v>
      </c>
      <c r="D183">
        <v>13.43</v>
      </c>
      <c r="E183">
        <v>982.09</v>
      </c>
      <c r="F183" s="26"/>
      <c r="G183" t="str">
        <f t="shared" si="7"/>
        <v>25101</v>
      </c>
      <c r="I183" s="75" t="s">
        <v>2399</v>
      </c>
      <c r="J183"/>
      <c r="K183">
        <v>995.53</v>
      </c>
      <c r="L183">
        <v>995.53</v>
      </c>
      <c r="M183" s="119">
        <f t="shared" si="8"/>
        <v>9.9999999999909051E-3</v>
      </c>
      <c r="Q183" s="75" t="s">
        <v>2407</v>
      </c>
      <c r="R183">
        <v>3</v>
      </c>
      <c r="T183" s="119"/>
    </row>
    <row r="184" spans="1:20">
      <c r="A184" t="s">
        <v>2400</v>
      </c>
      <c r="B184" t="s">
        <v>1252</v>
      </c>
      <c r="C184" s="26">
        <f t="shared" si="6"/>
        <v>499.5</v>
      </c>
      <c r="D184">
        <v>18.71</v>
      </c>
      <c r="E184">
        <v>480.79</v>
      </c>
      <c r="F184" s="26"/>
      <c r="G184" t="str">
        <f t="shared" si="7"/>
        <v>25116</v>
      </c>
      <c r="I184" s="75" t="s">
        <v>2400</v>
      </c>
      <c r="J184"/>
      <c r="K184">
        <v>499.48</v>
      </c>
      <c r="L184">
        <v>499.48</v>
      </c>
      <c r="M184" s="119">
        <f t="shared" si="8"/>
        <v>-1.999999999998181E-2</v>
      </c>
      <c r="Q184" s="75" t="s">
        <v>2408</v>
      </c>
      <c r="R184">
        <v>6</v>
      </c>
      <c r="T184" s="119"/>
    </row>
    <row r="185" spans="1:20">
      <c r="A185" t="s">
        <v>2401</v>
      </c>
      <c r="B185" t="s">
        <v>1255</v>
      </c>
      <c r="C185" s="26">
        <f t="shared" si="6"/>
        <v>537.39</v>
      </c>
      <c r="D185">
        <v>5</v>
      </c>
      <c r="E185">
        <v>532.39</v>
      </c>
      <c r="F185" s="26"/>
      <c r="G185" t="str">
        <f t="shared" si="7"/>
        <v>25118</v>
      </c>
      <c r="I185" s="75" t="s">
        <v>2401</v>
      </c>
      <c r="J185">
        <v>8.0500000000000007</v>
      </c>
      <c r="K185">
        <v>529.35</v>
      </c>
      <c r="L185">
        <v>537.4</v>
      </c>
      <c r="M185" s="119">
        <f t="shared" si="8"/>
        <v>9.9999999999909051E-3</v>
      </c>
      <c r="Q185" s="75" t="s">
        <v>2409</v>
      </c>
      <c r="R185">
        <v>36</v>
      </c>
      <c r="T185" s="119"/>
    </row>
    <row r="186" spans="1:20">
      <c r="A186" t="s">
        <v>2402</v>
      </c>
      <c r="B186" t="s">
        <v>1257</v>
      </c>
      <c r="C186" s="26">
        <f t="shared" si="6"/>
        <v>311.63</v>
      </c>
      <c r="D186">
        <v>0</v>
      </c>
      <c r="E186">
        <v>311.63</v>
      </c>
      <c r="F186" s="26"/>
      <c r="G186" t="str">
        <f t="shared" si="7"/>
        <v>25155</v>
      </c>
      <c r="I186" s="75" t="s">
        <v>2402</v>
      </c>
      <c r="J186"/>
      <c r="K186">
        <v>311.64</v>
      </c>
      <c r="L186">
        <v>311.64</v>
      </c>
      <c r="M186" s="119">
        <f t="shared" si="8"/>
        <v>9.9999999999909051E-3</v>
      </c>
      <c r="Q186" s="75" t="s">
        <v>2410</v>
      </c>
      <c r="R186">
        <v>64</v>
      </c>
      <c r="T186" s="119"/>
    </row>
    <row r="187" spans="1:20">
      <c r="A187" t="s">
        <v>2403</v>
      </c>
      <c r="B187" t="s">
        <v>1260</v>
      </c>
      <c r="C187" s="26">
        <f t="shared" si="6"/>
        <v>337.6</v>
      </c>
      <c r="D187">
        <v>0</v>
      </c>
      <c r="E187">
        <v>337.6</v>
      </c>
      <c r="F187" s="26"/>
      <c r="G187" t="str">
        <f t="shared" si="7"/>
        <v>25160</v>
      </c>
      <c r="I187" s="75" t="s">
        <v>2403</v>
      </c>
      <c r="J187">
        <v>337.61</v>
      </c>
      <c r="K187"/>
      <c r="L187">
        <v>337.61</v>
      </c>
      <c r="M187" s="119">
        <f t="shared" si="8"/>
        <v>9.9999999999909051E-3</v>
      </c>
      <c r="Q187" s="75" t="s">
        <v>2411</v>
      </c>
      <c r="R187">
        <v>1</v>
      </c>
      <c r="T187" s="119"/>
    </row>
    <row r="188" spans="1:20">
      <c r="A188" t="s">
        <v>2404</v>
      </c>
      <c r="B188" t="s">
        <v>1263</v>
      </c>
      <c r="C188" s="26">
        <f t="shared" si="6"/>
        <v>59.34</v>
      </c>
      <c r="D188">
        <v>1</v>
      </c>
      <c r="E188">
        <v>58.34</v>
      </c>
      <c r="F188" s="26"/>
      <c r="G188" t="str">
        <f t="shared" si="7"/>
        <v>25200</v>
      </c>
      <c r="I188" s="75" t="s">
        <v>2404</v>
      </c>
      <c r="J188"/>
      <c r="K188">
        <v>59.35</v>
      </c>
      <c r="L188">
        <v>59.35</v>
      </c>
      <c r="M188" s="119">
        <f t="shared" si="8"/>
        <v>9.9999999999980105E-3</v>
      </c>
      <c r="Q188" s="75" t="s">
        <v>2412</v>
      </c>
      <c r="R188">
        <v>8</v>
      </c>
      <c r="T188" s="119"/>
    </row>
    <row r="189" spans="1:20">
      <c r="A189" t="s">
        <v>2405</v>
      </c>
      <c r="B189" t="s">
        <v>1265</v>
      </c>
      <c r="C189" s="26">
        <f t="shared" si="6"/>
        <v>1144.03</v>
      </c>
      <c r="D189">
        <v>0</v>
      </c>
      <c r="E189">
        <v>1144.03</v>
      </c>
      <c r="F189" s="26"/>
      <c r="G189" t="str">
        <f t="shared" si="7"/>
        <v>26056</v>
      </c>
      <c r="I189" s="75" t="s">
        <v>2405</v>
      </c>
      <c r="J189"/>
      <c r="K189">
        <v>1144.05</v>
      </c>
      <c r="L189">
        <v>1144.05</v>
      </c>
      <c r="M189" s="119">
        <f t="shared" si="8"/>
        <v>1.999999999998181E-2</v>
      </c>
      <c r="Q189" s="75" t="s">
        <v>2413</v>
      </c>
      <c r="R189">
        <v>14</v>
      </c>
      <c r="T189" s="119"/>
    </row>
    <row r="190" spans="1:20">
      <c r="A190" t="s">
        <v>2406</v>
      </c>
      <c r="B190" t="s">
        <v>1270</v>
      </c>
      <c r="C190" s="26">
        <f t="shared" si="6"/>
        <v>361.70000000000005</v>
      </c>
      <c r="D190">
        <v>2.29</v>
      </c>
      <c r="E190">
        <v>359.41</v>
      </c>
      <c r="F190" s="26"/>
      <c r="G190" t="str">
        <f t="shared" si="7"/>
        <v>26059</v>
      </c>
      <c r="I190" s="75" t="s">
        <v>2406</v>
      </c>
      <c r="J190">
        <v>12.06</v>
      </c>
      <c r="K190">
        <v>349.63</v>
      </c>
      <c r="L190">
        <v>361.69</v>
      </c>
      <c r="M190" s="119">
        <f t="shared" si="8"/>
        <v>-1.0000000000047748E-2</v>
      </c>
      <c r="Q190" s="75" t="s">
        <v>2414</v>
      </c>
      <c r="R190">
        <v>3</v>
      </c>
      <c r="T190" s="119"/>
    </row>
    <row r="191" spans="1:20">
      <c r="A191" t="s">
        <v>2407</v>
      </c>
      <c r="B191" t="s">
        <v>1273</v>
      </c>
      <c r="C191" s="26">
        <f t="shared" si="6"/>
        <v>257.45999999999998</v>
      </c>
      <c r="D191">
        <v>14.71</v>
      </c>
      <c r="E191">
        <v>242.75</v>
      </c>
      <c r="F191" s="26"/>
      <c r="G191" t="str">
        <f t="shared" si="7"/>
        <v>26070</v>
      </c>
      <c r="I191" s="75" t="s">
        <v>2407</v>
      </c>
      <c r="J191"/>
      <c r="K191">
        <v>257.45999999999998</v>
      </c>
      <c r="L191">
        <v>257.45999999999998</v>
      </c>
      <c r="M191" s="119">
        <f t="shared" si="8"/>
        <v>0</v>
      </c>
      <c r="Q191" s="75" t="s">
        <v>2415</v>
      </c>
      <c r="R191">
        <v>5</v>
      </c>
      <c r="T191" s="119"/>
    </row>
    <row r="192" spans="1:20">
      <c r="A192" t="s">
        <v>2408</v>
      </c>
      <c r="B192" t="s">
        <v>1277</v>
      </c>
      <c r="C192" s="26">
        <f t="shared" si="6"/>
        <v>3013.71</v>
      </c>
      <c r="D192">
        <v>0</v>
      </c>
      <c r="E192">
        <v>3013.71</v>
      </c>
      <c r="F192" s="26"/>
      <c r="G192" t="str">
        <f t="shared" si="7"/>
        <v>27001</v>
      </c>
      <c r="I192" s="75" t="s">
        <v>2408</v>
      </c>
      <c r="J192">
        <v>2996.87</v>
      </c>
      <c r="K192">
        <v>16.86</v>
      </c>
      <c r="L192">
        <v>3013.73</v>
      </c>
      <c r="M192" s="119">
        <f t="shared" si="8"/>
        <v>1.999999999998181E-2</v>
      </c>
      <c r="Q192" s="75" t="s">
        <v>2416</v>
      </c>
      <c r="R192">
        <v>30</v>
      </c>
      <c r="T192" s="119"/>
    </row>
    <row r="193" spans="1:20">
      <c r="A193" t="s">
        <v>2409</v>
      </c>
      <c r="B193" t="s">
        <v>1284</v>
      </c>
      <c r="C193" s="26">
        <f t="shared" si="6"/>
        <v>22781.39</v>
      </c>
      <c r="D193">
        <v>164.29</v>
      </c>
      <c r="E193">
        <v>22617.1</v>
      </c>
      <c r="F193" s="26"/>
      <c r="G193" t="str">
        <f t="shared" si="7"/>
        <v>27003</v>
      </c>
      <c r="I193" s="75" t="s">
        <v>2409</v>
      </c>
      <c r="J193">
        <v>19675.829999999998</v>
      </c>
      <c r="K193">
        <v>3105.55</v>
      </c>
      <c r="L193">
        <v>22781.379999999997</v>
      </c>
      <c r="M193" s="119">
        <f t="shared" si="8"/>
        <v>-1.0000000002037268E-2</v>
      </c>
      <c r="Q193" s="75" t="s">
        <v>2417</v>
      </c>
      <c r="R193">
        <v>17</v>
      </c>
      <c r="T193" s="119"/>
    </row>
    <row r="194" spans="1:20">
      <c r="A194" t="s">
        <v>2410</v>
      </c>
      <c r="B194" t="s">
        <v>1315</v>
      </c>
      <c r="C194" s="26">
        <f t="shared" si="6"/>
        <v>26744.61</v>
      </c>
      <c r="D194">
        <v>218</v>
      </c>
      <c r="E194">
        <v>26526.61</v>
      </c>
      <c r="F194" s="26"/>
      <c r="G194" t="str">
        <f t="shared" si="7"/>
        <v>27010</v>
      </c>
      <c r="I194" s="75" t="s">
        <v>2410</v>
      </c>
      <c r="J194">
        <v>9849.2900000000009</v>
      </c>
      <c r="K194">
        <v>16895.330000000002</v>
      </c>
      <c r="L194">
        <v>26744.620000000003</v>
      </c>
      <c r="M194" s="119">
        <f t="shared" si="8"/>
        <v>1.0000000002037268E-2</v>
      </c>
      <c r="Q194" s="75" t="s">
        <v>2418</v>
      </c>
      <c r="R194">
        <v>13</v>
      </c>
      <c r="T194" s="119"/>
    </row>
    <row r="195" spans="1:20">
      <c r="A195" t="s">
        <v>2411</v>
      </c>
      <c r="B195" t="s">
        <v>1370</v>
      </c>
      <c r="C195" s="26">
        <f t="shared" ref="C195:C258" si="9">SUM(D195:E195)</f>
        <v>174.35</v>
      </c>
      <c r="D195">
        <v>0</v>
      </c>
      <c r="E195">
        <v>174.35</v>
      </c>
      <c r="F195" s="26"/>
      <c r="G195" t="str">
        <f t="shared" ref="G195:G258" si="10">A195</f>
        <v>27019</v>
      </c>
      <c r="I195" s="75" t="s">
        <v>2411</v>
      </c>
      <c r="J195">
        <v>174.34</v>
      </c>
      <c r="K195"/>
      <c r="L195">
        <v>174.34</v>
      </c>
      <c r="M195" s="119">
        <f t="shared" si="8"/>
        <v>-9.9999999999909051E-3</v>
      </c>
      <c r="Q195" s="75" t="s">
        <v>2419</v>
      </c>
      <c r="R195">
        <v>35</v>
      </c>
      <c r="T195" s="119"/>
    </row>
    <row r="196" spans="1:20">
      <c r="A196" t="s">
        <v>2412</v>
      </c>
      <c r="B196" t="s">
        <v>1372</v>
      </c>
      <c r="C196" s="26">
        <f t="shared" si="9"/>
        <v>5511.11</v>
      </c>
      <c r="D196">
        <v>0</v>
      </c>
      <c r="E196">
        <v>5511.11</v>
      </c>
      <c r="F196" s="26"/>
      <c r="G196" t="str">
        <f t="shared" si="10"/>
        <v>27083</v>
      </c>
      <c r="I196" s="75" t="s">
        <v>2412</v>
      </c>
      <c r="J196">
        <v>5511.08</v>
      </c>
      <c r="K196"/>
      <c r="L196">
        <v>5511.08</v>
      </c>
      <c r="M196" s="119">
        <f t="shared" ref="M196:M259" si="11">IF(L196="0",0,L196-VLOOKUP(I196,$A$3:$C$379,3,FALSE))</f>
        <v>-2.9999999999745341E-2</v>
      </c>
      <c r="Q196" s="75" t="s">
        <v>2420</v>
      </c>
      <c r="R196">
        <v>7</v>
      </c>
      <c r="T196" s="119"/>
    </row>
    <row r="197" spans="1:20">
      <c r="A197" t="s">
        <v>2413</v>
      </c>
      <c r="B197" t="s">
        <v>1381</v>
      </c>
      <c r="C197" s="26">
        <f t="shared" si="9"/>
        <v>10313.93</v>
      </c>
      <c r="D197">
        <v>0</v>
      </c>
      <c r="E197">
        <v>10313.93</v>
      </c>
      <c r="F197" s="26"/>
      <c r="G197" t="str">
        <f t="shared" si="10"/>
        <v>27320</v>
      </c>
      <c r="I197" s="75" t="s">
        <v>2413</v>
      </c>
      <c r="J197">
        <v>9441.5499999999993</v>
      </c>
      <c r="K197">
        <v>872.39</v>
      </c>
      <c r="L197">
        <v>10313.939999999999</v>
      </c>
      <c r="M197" s="119">
        <f t="shared" si="11"/>
        <v>9.9999999983992893E-3</v>
      </c>
      <c r="Q197" s="75" t="s">
        <v>2421</v>
      </c>
      <c r="R197">
        <v>8</v>
      </c>
      <c r="T197" s="119"/>
    </row>
    <row r="198" spans="1:20">
      <c r="A198" t="s">
        <v>2414</v>
      </c>
      <c r="B198" t="s">
        <v>1394</v>
      </c>
      <c r="C198" s="26">
        <f t="shared" si="9"/>
        <v>1399.02</v>
      </c>
      <c r="D198">
        <v>0</v>
      </c>
      <c r="E198">
        <v>1399.02</v>
      </c>
      <c r="F198" s="26"/>
      <c r="G198" t="str">
        <f t="shared" si="10"/>
        <v>27343</v>
      </c>
      <c r="I198" s="75" t="s">
        <v>2414</v>
      </c>
      <c r="J198">
        <v>1399.01</v>
      </c>
      <c r="K198"/>
      <c r="L198">
        <v>1399.01</v>
      </c>
      <c r="M198" s="119">
        <f t="shared" si="11"/>
        <v>-9.9999999999909051E-3</v>
      </c>
      <c r="Q198" s="75" t="s">
        <v>2422</v>
      </c>
      <c r="R198">
        <v>7</v>
      </c>
      <c r="T198" s="119"/>
    </row>
    <row r="199" spans="1:20">
      <c r="A199" t="s">
        <v>2415</v>
      </c>
      <c r="B199" t="s">
        <v>1398</v>
      </c>
      <c r="C199" s="26">
        <f t="shared" si="9"/>
        <v>2771.04</v>
      </c>
      <c r="D199">
        <v>0</v>
      </c>
      <c r="E199">
        <v>2771.04</v>
      </c>
      <c r="F199" s="26"/>
      <c r="G199" t="str">
        <f t="shared" si="10"/>
        <v>27344</v>
      </c>
      <c r="I199" s="75" t="s">
        <v>2415</v>
      </c>
      <c r="J199">
        <v>2771.0299999999997</v>
      </c>
      <c r="K199"/>
      <c r="L199">
        <v>2771.0299999999997</v>
      </c>
      <c r="M199" s="119">
        <f t="shared" si="11"/>
        <v>-1.0000000000218279E-2</v>
      </c>
      <c r="Q199" s="75" t="s">
        <v>2423</v>
      </c>
      <c r="R199">
        <v>1</v>
      </c>
      <c r="T199" s="119"/>
    </row>
    <row r="200" spans="1:20">
      <c r="A200" t="s">
        <v>2416</v>
      </c>
      <c r="B200" t="s">
        <v>1403</v>
      </c>
      <c r="C200" s="26">
        <f t="shared" si="9"/>
        <v>11789.76</v>
      </c>
      <c r="D200">
        <v>0</v>
      </c>
      <c r="E200">
        <v>11789.76</v>
      </c>
      <c r="F200" s="26"/>
      <c r="G200" t="str">
        <f t="shared" si="10"/>
        <v>27400</v>
      </c>
      <c r="I200" s="75" t="s">
        <v>2416</v>
      </c>
      <c r="J200">
        <v>2081.2700000000004</v>
      </c>
      <c r="K200">
        <v>9708.4700000000012</v>
      </c>
      <c r="L200">
        <v>11789.740000000002</v>
      </c>
      <c r="M200" s="119">
        <f t="shared" si="11"/>
        <v>-1.9999999998617568E-2</v>
      </c>
      <c r="Q200" s="75" t="s">
        <v>2424</v>
      </c>
      <c r="R200">
        <v>1</v>
      </c>
      <c r="T200" s="119"/>
    </row>
    <row r="201" spans="1:20">
      <c r="A201" t="s">
        <v>2417</v>
      </c>
      <c r="B201" t="s">
        <v>1428</v>
      </c>
      <c r="C201" s="26">
        <f t="shared" si="9"/>
        <v>8852.1899999999987</v>
      </c>
      <c r="D201">
        <v>91.14</v>
      </c>
      <c r="E201">
        <v>8761.0499999999993</v>
      </c>
      <c r="F201" s="26"/>
      <c r="G201" t="str">
        <f t="shared" si="10"/>
        <v>27401</v>
      </c>
      <c r="I201" s="75" t="s">
        <v>2417</v>
      </c>
      <c r="J201">
        <v>8260.18</v>
      </c>
      <c r="K201">
        <v>592.04</v>
      </c>
      <c r="L201">
        <v>8852.2200000000012</v>
      </c>
      <c r="M201" s="119">
        <f t="shared" si="11"/>
        <v>3.0000000002473826E-2</v>
      </c>
      <c r="Q201" s="75" t="s">
        <v>2425</v>
      </c>
      <c r="R201">
        <v>6</v>
      </c>
      <c r="T201" s="119"/>
    </row>
    <row r="202" spans="1:20">
      <c r="A202" t="s">
        <v>2418</v>
      </c>
      <c r="B202" t="s">
        <v>1444</v>
      </c>
      <c r="C202" s="26">
        <f t="shared" si="9"/>
        <v>7090.51</v>
      </c>
      <c r="D202">
        <v>0</v>
      </c>
      <c r="E202">
        <v>7090.51</v>
      </c>
      <c r="F202" s="26"/>
      <c r="G202" t="str">
        <f t="shared" si="10"/>
        <v>27402</v>
      </c>
      <c r="I202" s="75" t="s">
        <v>2418</v>
      </c>
      <c r="J202"/>
      <c r="K202">
        <v>7090.5099999999993</v>
      </c>
      <c r="L202">
        <v>7090.5099999999993</v>
      </c>
      <c r="M202" s="119">
        <f t="shared" si="11"/>
        <v>-9.0949470177292824E-13</v>
      </c>
      <c r="Q202" s="75" t="s">
        <v>2426</v>
      </c>
      <c r="R202">
        <v>3</v>
      </c>
      <c r="T202" s="119"/>
    </row>
    <row r="203" spans="1:20">
      <c r="A203" t="s">
        <v>2419</v>
      </c>
      <c r="B203" t="s">
        <v>1458</v>
      </c>
      <c r="C203" s="26">
        <f t="shared" si="9"/>
        <v>20705.740000000002</v>
      </c>
      <c r="D203">
        <v>95.29</v>
      </c>
      <c r="E203">
        <v>20610.45</v>
      </c>
      <c r="F203" s="26"/>
      <c r="G203" t="str">
        <f t="shared" si="10"/>
        <v>27403</v>
      </c>
      <c r="I203" s="75" t="s">
        <v>2419</v>
      </c>
      <c r="J203">
        <v>10751.619999999997</v>
      </c>
      <c r="K203">
        <v>9954.1200000000008</v>
      </c>
      <c r="L203">
        <v>20705.739999999998</v>
      </c>
      <c r="M203" s="119">
        <f t="shared" si="11"/>
        <v>-3.637978807091713E-12</v>
      </c>
      <c r="Q203" s="75" t="s">
        <v>2427</v>
      </c>
      <c r="R203">
        <v>5</v>
      </c>
      <c r="T203" s="119"/>
    </row>
    <row r="204" spans="1:20">
      <c r="A204" t="s">
        <v>2420</v>
      </c>
      <c r="B204" t="s">
        <v>1485</v>
      </c>
      <c r="C204" s="26">
        <f t="shared" si="9"/>
        <v>1955.28</v>
      </c>
      <c r="D204">
        <v>17</v>
      </c>
      <c r="E204">
        <v>1938.28</v>
      </c>
      <c r="F204" s="26"/>
      <c r="G204" t="str">
        <f t="shared" si="10"/>
        <v>27404</v>
      </c>
      <c r="I204" s="75" t="s">
        <v>2420</v>
      </c>
      <c r="J204">
        <v>1770.1699999999998</v>
      </c>
      <c r="K204">
        <v>185.12</v>
      </c>
      <c r="L204">
        <v>1955.29</v>
      </c>
      <c r="M204" s="119">
        <f t="shared" si="11"/>
        <v>9.9999999999909051E-3</v>
      </c>
      <c r="Q204" s="75" t="s">
        <v>2428</v>
      </c>
      <c r="R204">
        <v>2</v>
      </c>
      <c r="T204" s="119"/>
    </row>
    <row r="205" spans="1:20">
      <c r="A205" t="s">
        <v>2421</v>
      </c>
      <c r="B205" t="s">
        <v>1492</v>
      </c>
      <c r="C205" s="26">
        <f t="shared" si="9"/>
        <v>4306.78</v>
      </c>
      <c r="D205">
        <v>0</v>
      </c>
      <c r="E205">
        <v>4306.78</v>
      </c>
      <c r="F205" s="26"/>
      <c r="G205" t="str">
        <f t="shared" si="10"/>
        <v>27416</v>
      </c>
      <c r="I205" s="75" t="s">
        <v>2421</v>
      </c>
      <c r="J205">
        <v>4279.34</v>
      </c>
      <c r="K205">
        <v>27.43</v>
      </c>
      <c r="L205">
        <v>4306.7700000000004</v>
      </c>
      <c r="M205" s="119">
        <f t="shared" si="11"/>
        <v>-9.999999999308784E-3</v>
      </c>
      <c r="Q205" s="75" t="s">
        <v>2429</v>
      </c>
      <c r="R205">
        <v>8</v>
      </c>
      <c r="T205" s="119"/>
    </row>
    <row r="206" spans="1:20">
      <c r="A206" t="s">
        <v>2422</v>
      </c>
      <c r="B206" t="s">
        <v>1500</v>
      </c>
      <c r="C206" s="26">
        <f t="shared" si="9"/>
        <v>3865.74</v>
      </c>
      <c r="D206">
        <v>0</v>
      </c>
      <c r="E206">
        <v>3865.74</v>
      </c>
      <c r="F206" s="26"/>
      <c r="G206" t="str">
        <f t="shared" si="10"/>
        <v>27417</v>
      </c>
      <c r="I206" s="75" t="s">
        <v>2422</v>
      </c>
      <c r="J206">
        <v>1464.9499999999998</v>
      </c>
      <c r="K206">
        <v>2400.8000000000002</v>
      </c>
      <c r="L206">
        <v>3865.75</v>
      </c>
      <c r="M206" s="119">
        <f t="shared" si="11"/>
        <v>1.0000000000218279E-2</v>
      </c>
      <c r="Q206" s="75" t="s">
        <v>2430</v>
      </c>
      <c r="R206">
        <v>11</v>
      </c>
      <c r="T206" s="119"/>
    </row>
    <row r="207" spans="1:20">
      <c r="A207" t="s">
        <v>2633</v>
      </c>
      <c r="B207" t="s">
        <v>3122</v>
      </c>
      <c r="C207" s="26">
        <f t="shared" si="9"/>
        <v>647.85</v>
      </c>
      <c r="D207">
        <v>9.6</v>
      </c>
      <c r="E207">
        <v>638.25</v>
      </c>
      <c r="F207" s="26"/>
      <c r="G207" t="str">
        <f t="shared" si="10"/>
        <v>27901</v>
      </c>
      <c r="I207" s="75" t="s">
        <v>2633</v>
      </c>
      <c r="J207"/>
      <c r="K207">
        <v>647.83000000000004</v>
      </c>
      <c r="L207">
        <v>647.83000000000004</v>
      </c>
      <c r="M207" s="119">
        <f t="shared" si="11"/>
        <v>-1.999999999998181E-2</v>
      </c>
      <c r="Q207" s="75" t="s">
        <v>2431</v>
      </c>
      <c r="R207">
        <v>8</v>
      </c>
      <c r="T207" s="119"/>
    </row>
    <row r="208" spans="1:20">
      <c r="A208" t="s">
        <v>3116</v>
      </c>
      <c r="B208" t="s">
        <v>3238</v>
      </c>
      <c r="C208" s="26">
        <f t="shared" si="9"/>
        <v>254.71</v>
      </c>
      <c r="D208">
        <v>0</v>
      </c>
      <c r="E208">
        <v>254.71</v>
      </c>
      <c r="F208" s="26"/>
      <c r="G208" t="str">
        <f t="shared" si="10"/>
        <v>27902</v>
      </c>
      <c r="I208" s="75" t="s">
        <v>3116</v>
      </c>
      <c r="J208"/>
      <c r="K208">
        <v>254.71</v>
      </c>
      <c r="L208">
        <v>254.71</v>
      </c>
      <c r="M208" s="119">
        <f t="shared" si="11"/>
        <v>0</v>
      </c>
      <c r="Q208" s="75" t="s">
        <v>2432</v>
      </c>
      <c r="R208">
        <v>3</v>
      </c>
      <c r="T208" s="119"/>
    </row>
    <row r="209" spans="1:20">
      <c r="A209" t="s">
        <v>2423</v>
      </c>
      <c r="B209" t="s">
        <v>1506</v>
      </c>
      <c r="C209" s="26">
        <f t="shared" si="9"/>
        <v>153</v>
      </c>
      <c r="D209">
        <v>0</v>
      </c>
      <c r="E209">
        <v>153</v>
      </c>
      <c r="F209" s="26"/>
      <c r="G209" t="str">
        <f t="shared" si="10"/>
        <v>27905</v>
      </c>
      <c r="I209" s="75" t="s">
        <v>2423</v>
      </c>
      <c r="J209"/>
      <c r="K209">
        <v>153</v>
      </c>
      <c r="L209">
        <v>153</v>
      </c>
      <c r="M209" s="119">
        <f t="shared" si="11"/>
        <v>0</v>
      </c>
      <c r="Q209" s="75" t="s">
        <v>2433</v>
      </c>
      <c r="R209">
        <v>1</v>
      </c>
      <c r="T209" s="119"/>
    </row>
    <row r="210" spans="1:20">
      <c r="A210" t="s">
        <v>2424</v>
      </c>
      <c r="B210" t="s">
        <v>1507</v>
      </c>
      <c r="C210" s="26">
        <f t="shared" si="9"/>
        <v>9.9600000000000009</v>
      </c>
      <c r="D210">
        <v>0.96</v>
      </c>
      <c r="E210">
        <v>9</v>
      </c>
      <c r="F210" s="26"/>
      <c r="G210" t="str">
        <f t="shared" si="10"/>
        <v>28010</v>
      </c>
      <c r="I210" s="75" t="s">
        <v>2424</v>
      </c>
      <c r="J210">
        <v>9.9600000000000009</v>
      </c>
      <c r="K210"/>
      <c r="L210">
        <v>9.9600000000000009</v>
      </c>
      <c r="M210" s="119">
        <f t="shared" si="11"/>
        <v>0</v>
      </c>
      <c r="Q210" s="75" t="s">
        <v>2434</v>
      </c>
      <c r="R210">
        <v>14</v>
      </c>
      <c r="T210" s="119"/>
    </row>
    <row r="211" spans="1:20">
      <c r="A211" t="s">
        <v>2425</v>
      </c>
      <c r="B211" t="s">
        <v>1509</v>
      </c>
      <c r="C211" s="26">
        <f t="shared" si="9"/>
        <v>757.83</v>
      </c>
      <c r="D211">
        <v>1</v>
      </c>
      <c r="E211">
        <v>756.83</v>
      </c>
      <c r="F211" s="26"/>
      <c r="G211" t="str">
        <f t="shared" si="10"/>
        <v>28137</v>
      </c>
      <c r="I211" s="75" t="s">
        <v>2425</v>
      </c>
      <c r="J211">
        <v>757.81000000000006</v>
      </c>
      <c r="K211"/>
      <c r="L211">
        <v>757.81000000000006</v>
      </c>
      <c r="M211" s="119">
        <f t="shared" si="11"/>
        <v>-1.999999999998181E-2</v>
      </c>
      <c r="Q211" s="75" t="s">
        <v>2435</v>
      </c>
      <c r="R211">
        <v>1</v>
      </c>
      <c r="T211" s="119"/>
    </row>
    <row r="212" spans="1:20">
      <c r="A212" t="s">
        <v>2426</v>
      </c>
      <c r="B212" t="s">
        <v>1515</v>
      </c>
      <c r="C212" s="26">
        <f t="shared" si="9"/>
        <v>222.14</v>
      </c>
      <c r="D212">
        <v>0</v>
      </c>
      <c r="E212">
        <v>222.14</v>
      </c>
      <c r="F212" s="26"/>
      <c r="G212" t="str">
        <f t="shared" si="10"/>
        <v>28144</v>
      </c>
      <c r="I212" s="75" t="s">
        <v>2426</v>
      </c>
      <c r="J212">
        <v>105.1</v>
      </c>
      <c r="K212">
        <v>117.05</v>
      </c>
      <c r="L212">
        <v>222.14999999999998</v>
      </c>
      <c r="M212" s="119">
        <f t="shared" si="11"/>
        <v>9.9999999999909051E-3</v>
      </c>
      <c r="Q212" s="75" t="s">
        <v>2436</v>
      </c>
      <c r="R212">
        <v>1</v>
      </c>
      <c r="T212" s="119"/>
    </row>
    <row r="213" spans="1:20">
      <c r="A213" t="s">
        <v>2427</v>
      </c>
      <c r="B213" t="s">
        <v>1519</v>
      </c>
      <c r="C213" s="26">
        <f t="shared" si="9"/>
        <v>782.52</v>
      </c>
      <c r="D213">
        <v>0</v>
      </c>
      <c r="E213">
        <v>782.52</v>
      </c>
      <c r="F213" s="26"/>
      <c r="G213" t="str">
        <f t="shared" si="10"/>
        <v>28149</v>
      </c>
      <c r="I213" s="75" t="s">
        <v>2427</v>
      </c>
      <c r="J213">
        <v>782.54000000000008</v>
      </c>
      <c r="K213"/>
      <c r="L213">
        <v>782.54000000000008</v>
      </c>
      <c r="M213" s="119">
        <f t="shared" si="11"/>
        <v>2.0000000000095497E-2</v>
      </c>
      <c r="Q213" s="75" t="s">
        <v>2437</v>
      </c>
      <c r="R213">
        <v>2</v>
      </c>
      <c r="T213" s="119"/>
    </row>
    <row r="214" spans="1:20">
      <c r="A214" t="s">
        <v>2428</v>
      </c>
      <c r="B214" t="s">
        <v>1524</v>
      </c>
      <c r="C214" s="26">
        <f t="shared" si="9"/>
        <v>531.13</v>
      </c>
      <c r="D214">
        <v>27.8</v>
      </c>
      <c r="E214">
        <v>503.33</v>
      </c>
      <c r="F214" s="26"/>
      <c r="G214" t="str">
        <f t="shared" si="10"/>
        <v>29011</v>
      </c>
      <c r="I214" s="75" t="s">
        <v>2428</v>
      </c>
      <c r="J214"/>
      <c r="K214">
        <v>531.13</v>
      </c>
      <c r="L214">
        <v>531.13</v>
      </c>
      <c r="M214" s="119">
        <f t="shared" si="11"/>
        <v>0</v>
      </c>
      <c r="Q214" s="75" t="s">
        <v>2438</v>
      </c>
      <c r="R214">
        <v>5</v>
      </c>
      <c r="T214" s="119"/>
    </row>
    <row r="215" spans="1:20">
      <c r="A215" t="s">
        <v>2429</v>
      </c>
      <c r="B215" t="s">
        <v>1527</v>
      </c>
      <c r="C215" s="26">
        <f t="shared" si="9"/>
        <v>3268.95</v>
      </c>
      <c r="D215">
        <v>4.43</v>
      </c>
      <c r="E215">
        <v>3264.52</v>
      </c>
      <c r="F215" s="26"/>
      <c r="G215" t="str">
        <f t="shared" si="10"/>
        <v>29100</v>
      </c>
      <c r="I215" s="75" t="s">
        <v>2429</v>
      </c>
      <c r="J215">
        <v>794.75</v>
      </c>
      <c r="K215">
        <v>2474.1899999999996</v>
      </c>
      <c r="L215">
        <v>3268.9399999999996</v>
      </c>
      <c r="M215" s="119">
        <f t="shared" si="11"/>
        <v>-1.0000000000218279E-2</v>
      </c>
      <c r="Q215" s="75" t="s">
        <v>2439</v>
      </c>
      <c r="R215">
        <v>32</v>
      </c>
      <c r="T215" s="119"/>
    </row>
    <row r="216" spans="1:20">
      <c r="A216" t="s">
        <v>2430</v>
      </c>
      <c r="B216" t="s">
        <v>1535</v>
      </c>
      <c r="C216" s="26">
        <f t="shared" si="9"/>
        <v>4311.33</v>
      </c>
      <c r="D216">
        <v>36.86</v>
      </c>
      <c r="E216">
        <v>4274.47</v>
      </c>
      <c r="F216" s="26"/>
      <c r="G216" t="str">
        <f t="shared" si="10"/>
        <v>29101</v>
      </c>
      <c r="I216" s="75" t="s">
        <v>2430</v>
      </c>
      <c r="J216">
        <v>2079.37</v>
      </c>
      <c r="K216">
        <v>2231.9600000000005</v>
      </c>
      <c r="L216">
        <v>4311.33</v>
      </c>
      <c r="M216" s="119">
        <f t="shared" si="11"/>
        <v>0</v>
      </c>
      <c r="Q216" s="75" t="s">
        <v>2440</v>
      </c>
      <c r="R216">
        <v>13</v>
      </c>
      <c r="T216" s="119"/>
    </row>
    <row r="217" spans="1:20">
      <c r="A217" t="s">
        <v>2431</v>
      </c>
      <c r="B217" t="s">
        <v>1543</v>
      </c>
      <c r="C217" s="26">
        <f t="shared" si="9"/>
        <v>2547.2199999999998</v>
      </c>
      <c r="D217">
        <v>0</v>
      </c>
      <c r="E217">
        <v>2547.2199999999998</v>
      </c>
      <c r="F217" s="26"/>
      <c r="G217" t="str">
        <f t="shared" si="10"/>
        <v>29103</v>
      </c>
      <c r="I217" s="75" t="s">
        <v>2431</v>
      </c>
      <c r="J217">
        <v>2493.08</v>
      </c>
      <c r="K217">
        <v>54.15</v>
      </c>
      <c r="L217">
        <v>2547.23</v>
      </c>
      <c r="M217" s="119">
        <f t="shared" si="11"/>
        <v>1.0000000000218279E-2</v>
      </c>
      <c r="Q217" s="75" t="s">
        <v>2441</v>
      </c>
      <c r="R217">
        <v>23</v>
      </c>
      <c r="T217" s="119"/>
    </row>
    <row r="218" spans="1:20">
      <c r="A218" t="s">
        <v>2432</v>
      </c>
      <c r="B218" t="s">
        <v>1550</v>
      </c>
      <c r="C218" s="26">
        <f t="shared" si="9"/>
        <v>505.18</v>
      </c>
      <c r="D218">
        <v>0</v>
      </c>
      <c r="E218">
        <v>505.18</v>
      </c>
      <c r="F218" s="26"/>
      <c r="G218" t="str">
        <f t="shared" si="10"/>
        <v>29311</v>
      </c>
      <c r="I218" s="75" t="s">
        <v>2432</v>
      </c>
      <c r="J218"/>
      <c r="K218">
        <v>505.17</v>
      </c>
      <c r="L218">
        <v>505.17</v>
      </c>
      <c r="M218" s="119">
        <f t="shared" si="11"/>
        <v>-9.9999999999909051E-3</v>
      </c>
      <c r="Q218" s="75" t="s">
        <v>2442</v>
      </c>
      <c r="R218">
        <v>36</v>
      </c>
      <c r="T218" s="119"/>
    </row>
    <row r="219" spans="1:20">
      <c r="A219" t="s">
        <v>2433</v>
      </c>
      <c r="B219" t="s">
        <v>1554</v>
      </c>
      <c r="C219" s="26">
        <f t="shared" si="9"/>
        <v>419.42</v>
      </c>
      <c r="D219">
        <v>0</v>
      </c>
      <c r="E219">
        <v>419.42</v>
      </c>
      <c r="F219" s="26"/>
      <c r="G219" t="str">
        <f t="shared" si="10"/>
        <v>29317</v>
      </c>
      <c r="I219" s="75" t="s">
        <v>2433</v>
      </c>
      <c r="J219">
        <v>419.43</v>
      </c>
      <c r="K219"/>
      <c r="L219">
        <v>419.43</v>
      </c>
      <c r="M219" s="119">
        <f t="shared" si="11"/>
        <v>9.9999999999909051E-3</v>
      </c>
      <c r="Q219" s="75" t="s">
        <v>2443</v>
      </c>
      <c r="R219">
        <v>10</v>
      </c>
      <c r="T219" s="119"/>
    </row>
    <row r="220" spans="1:20">
      <c r="A220" t="s">
        <v>2434</v>
      </c>
      <c r="B220" t="s">
        <v>1556</v>
      </c>
      <c r="C220" s="26">
        <f t="shared" si="9"/>
        <v>6619.97</v>
      </c>
      <c r="D220">
        <v>91</v>
      </c>
      <c r="E220">
        <v>6528.97</v>
      </c>
      <c r="F220" s="26"/>
      <c r="G220" t="str">
        <f t="shared" si="10"/>
        <v>29320</v>
      </c>
      <c r="I220" s="75" t="s">
        <v>2434</v>
      </c>
      <c r="J220">
        <v>537.29999999999995</v>
      </c>
      <c r="K220">
        <v>6082.68</v>
      </c>
      <c r="L220">
        <v>6619.9800000000005</v>
      </c>
      <c r="M220" s="119">
        <f t="shared" si="11"/>
        <v>1.0000000000218279E-2</v>
      </c>
      <c r="Q220" s="75" t="s">
        <v>2444</v>
      </c>
      <c r="R220">
        <v>22</v>
      </c>
      <c r="T220" s="119"/>
    </row>
    <row r="221" spans="1:20">
      <c r="A221" t="s">
        <v>2435</v>
      </c>
      <c r="B221" t="s">
        <v>1565</v>
      </c>
      <c r="C221" s="26">
        <f t="shared" si="9"/>
        <v>80.92</v>
      </c>
      <c r="D221">
        <v>5.77</v>
      </c>
      <c r="E221">
        <v>75.150000000000006</v>
      </c>
      <c r="F221" s="26"/>
      <c r="G221" t="str">
        <f t="shared" si="10"/>
        <v>30002</v>
      </c>
      <c r="I221" s="75" t="s">
        <v>2435</v>
      </c>
      <c r="J221"/>
      <c r="K221">
        <v>80.91</v>
      </c>
      <c r="L221">
        <v>80.91</v>
      </c>
      <c r="M221" s="119">
        <f t="shared" si="11"/>
        <v>-1.0000000000005116E-2</v>
      </c>
      <c r="Q221" s="75" t="s">
        <v>2445</v>
      </c>
      <c r="R221">
        <v>1</v>
      </c>
      <c r="T221" s="119"/>
    </row>
    <row r="222" spans="1:20">
      <c r="A222" t="s">
        <v>2436</v>
      </c>
      <c r="B222" t="s">
        <v>1567</v>
      </c>
      <c r="C222" s="26">
        <f t="shared" si="9"/>
        <v>66.13</v>
      </c>
      <c r="D222">
        <v>0</v>
      </c>
      <c r="E222">
        <v>66.13</v>
      </c>
      <c r="F222" s="26"/>
      <c r="G222" t="str">
        <f t="shared" si="10"/>
        <v>30029</v>
      </c>
      <c r="I222" s="75" t="s">
        <v>2436</v>
      </c>
      <c r="J222">
        <v>66.14</v>
      </c>
      <c r="K222"/>
      <c r="L222">
        <v>66.14</v>
      </c>
      <c r="M222" s="119">
        <f t="shared" si="11"/>
        <v>1.0000000000005116E-2</v>
      </c>
      <c r="Q222" s="75" t="s">
        <v>2446</v>
      </c>
      <c r="R222">
        <v>12</v>
      </c>
      <c r="T222" s="119"/>
    </row>
    <row r="223" spans="1:20">
      <c r="A223" t="s">
        <v>2437</v>
      </c>
      <c r="B223" t="s">
        <v>1569</v>
      </c>
      <c r="C223" s="26">
        <f t="shared" si="9"/>
        <v>68.180000000000007</v>
      </c>
      <c r="D223">
        <v>0</v>
      </c>
      <c r="E223">
        <v>68.180000000000007</v>
      </c>
      <c r="F223" s="26"/>
      <c r="G223" t="str">
        <f t="shared" si="10"/>
        <v>30031</v>
      </c>
      <c r="I223" s="75" t="s">
        <v>2437</v>
      </c>
      <c r="J223">
        <v>23.05</v>
      </c>
      <c r="K223">
        <v>45.14</v>
      </c>
      <c r="L223">
        <v>68.19</v>
      </c>
      <c r="M223" s="119">
        <f t="shared" si="11"/>
        <v>9.9999999999909051E-3</v>
      </c>
      <c r="Q223" s="75" t="s">
        <v>2447</v>
      </c>
      <c r="R223">
        <v>18</v>
      </c>
      <c r="T223" s="119"/>
    </row>
    <row r="224" spans="1:20">
      <c r="A224" t="s">
        <v>2438</v>
      </c>
      <c r="B224" t="s">
        <v>1571</v>
      </c>
      <c r="C224" s="26">
        <f t="shared" si="9"/>
        <v>797.53000000000009</v>
      </c>
      <c r="D224">
        <v>27.71</v>
      </c>
      <c r="E224">
        <v>769.82</v>
      </c>
      <c r="F224" s="26"/>
      <c r="G224" t="str">
        <f t="shared" si="10"/>
        <v>30303</v>
      </c>
      <c r="I224" s="75" t="s">
        <v>2438</v>
      </c>
      <c r="J224">
        <v>7.57</v>
      </c>
      <c r="K224">
        <v>789.96000000000015</v>
      </c>
      <c r="L224">
        <v>797.5300000000002</v>
      </c>
      <c r="M224" s="119">
        <f t="shared" si="11"/>
        <v>1.1368683772161603E-13</v>
      </c>
      <c r="Q224" s="75" t="s">
        <v>2448</v>
      </c>
      <c r="R224">
        <v>5</v>
      </c>
      <c r="T224" s="119"/>
    </row>
    <row r="225" spans="1:20">
      <c r="A225" t="s">
        <v>2439</v>
      </c>
      <c r="B225" t="s">
        <v>1574</v>
      </c>
      <c r="C225" s="26">
        <f t="shared" si="9"/>
        <v>19756.689999999999</v>
      </c>
      <c r="D225">
        <v>27.1</v>
      </c>
      <c r="E225">
        <v>19729.59</v>
      </c>
      <c r="F225" s="26"/>
      <c r="G225" t="str">
        <f t="shared" si="10"/>
        <v>31002</v>
      </c>
      <c r="I225" s="75" t="s">
        <v>2439</v>
      </c>
      <c r="J225">
        <v>11552.839999999998</v>
      </c>
      <c r="K225">
        <v>8203.8599999999988</v>
      </c>
      <c r="L225">
        <v>19756.699999999997</v>
      </c>
      <c r="M225" s="119">
        <f t="shared" si="11"/>
        <v>9.9999999983992893E-3</v>
      </c>
      <c r="Q225" s="75" t="s">
        <v>2449</v>
      </c>
      <c r="R225">
        <v>7</v>
      </c>
      <c r="T225" s="119"/>
    </row>
    <row r="226" spans="1:20">
      <c r="A226" t="s">
        <v>2440</v>
      </c>
      <c r="B226" t="s">
        <v>1598</v>
      </c>
      <c r="C226" s="26">
        <f t="shared" si="9"/>
        <v>9438.85</v>
      </c>
      <c r="D226">
        <v>0</v>
      </c>
      <c r="E226">
        <v>9438.85</v>
      </c>
      <c r="F226" s="26"/>
      <c r="G226" t="str">
        <f t="shared" si="10"/>
        <v>31004</v>
      </c>
      <c r="I226" s="75" t="s">
        <v>2440</v>
      </c>
      <c r="J226">
        <v>9438.869999999999</v>
      </c>
      <c r="K226"/>
      <c r="L226">
        <v>9438.869999999999</v>
      </c>
      <c r="M226" s="119">
        <f t="shared" si="11"/>
        <v>1.9999999998617568E-2</v>
      </c>
      <c r="Q226" s="75" t="s">
        <v>2450</v>
      </c>
      <c r="R226">
        <v>2</v>
      </c>
      <c r="T226" s="119"/>
    </row>
    <row r="227" spans="1:20">
      <c r="A227" t="s">
        <v>2441</v>
      </c>
      <c r="B227" t="s">
        <v>1607</v>
      </c>
      <c r="C227" s="26">
        <f t="shared" si="9"/>
        <v>15259.7</v>
      </c>
      <c r="D227">
        <v>0</v>
      </c>
      <c r="E227">
        <v>15259.7</v>
      </c>
      <c r="F227" s="26"/>
      <c r="G227" t="str">
        <f t="shared" si="10"/>
        <v>31006</v>
      </c>
      <c r="I227" s="75" t="s">
        <v>2441</v>
      </c>
      <c r="J227">
        <v>6909.5999999999995</v>
      </c>
      <c r="K227">
        <v>8350.1299999999992</v>
      </c>
      <c r="L227">
        <v>15259.73</v>
      </c>
      <c r="M227" s="119">
        <f t="shared" si="11"/>
        <v>2.9999999998835847E-2</v>
      </c>
      <c r="Q227" s="75" t="s">
        <v>2451</v>
      </c>
      <c r="R227">
        <v>6</v>
      </c>
      <c r="T227" s="119"/>
    </row>
    <row r="228" spans="1:20">
      <c r="A228" t="s">
        <v>2442</v>
      </c>
      <c r="B228" t="s">
        <v>1625</v>
      </c>
      <c r="C228" s="26">
        <f t="shared" si="9"/>
        <v>20048.240000000002</v>
      </c>
      <c r="D228">
        <v>0</v>
      </c>
      <c r="E228">
        <v>20048.240000000002</v>
      </c>
      <c r="F228" s="26"/>
      <c r="G228" t="str">
        <f t="shared" si="10"/>
        <v>31015</v>
      </c>
      <c r="I228" s="75" t="s">
        <v>2442</v>
      </c>
      <c r="J228">
        <v>16377.83</v>
      </c>
      <c r="K228">
        <v>3670.41</v>
      </c>
      <c r="L228">
        <v>20048.239999999998</v>
      </c>
      <c r="M228" s="119">
        <f t="shared" si="11"/>
        <v>-3.637978807091713E-12</v>
      </c>
      <c r="Q228" s="75" t="s">
        <v>2452</v>
      </c>
      <c r="R228">
        <v>11</v>
      </c>
      <c r="T228" s="119"/>
    </row>
    <row r="229" spans="1:20">
      <c r="A229" t="s">
        <v>2443</v>
      </c>
      <c r="B229" t="s">
        <v>1660</v>
      </c>
      <c r="C229" s="26">
        <f t="shared" si="9"/>
        <v>5477.98</v>
      </c>
      <c r="D229">
        <v>0</v>
      </c>
      <c r="E229">
        <v>5477.98</v>
      </c>
      <c r="F229" s="26"/>
      <c r="G229" t="str">
        <f t="shared" si="10"/>
        <v>31016</v>
      </c>
      <c r="I229" s="75" t="s">
        <v>2443</v>
      </c>
      <c r="J229">
        <v>5416.95</v>
      </c>
      <c r="K229">
        <v>61</v>
      </c>
      <c r="L229">
        <v>5477.95</v>
      </c>
      <c r="M229" s="119">
        <f t="shared" si="11"/>
        <v>-2.9999999999745341E-2</v>
      </c>
      <c r="Q229" s="75" t="s">
        <v>2453</v>
      </c>
      <c r="R229">
        <v>62</v>
      </c>
      <c r="T229" s="119"/>
    </row>
    <row r="230" spans="1:20">
      <c r="A230" t="s">
        <v>2444</v>
      </c>
      <c r="B230" t="s">
        <v>1668</v>
      </c>
      <c r="C230" s="26">
        <f t="shared" si="9"/>
        <v>9472.9500000000007</v>
      </c>
      <c r="D230">
        <v>0</v>
      </c>
      <c r="E230">
        <v>9472.9500000000007</v>
      </c>
      <c r="F230" s="26"/>
      <c r="G230" t="str">
        <f t="shared" si="10"/>
        <v>31025</v>
      </c>
      <c r="I230" s="75" t="s">
        <v>2444</v>
      </c>
      <c r="J230">
        <v>3448.7899999999995</v>
      </c>
      <c r="K230">
        <v>6024.1900000000005</v>
      </c>
      <c r="L230">
        <v>9472.98</v>
      </c>
      <c r="M230" s="119">
        <f t="shared" si="11"/>
        <v>2.9999999998835847E-2</v>
      </c>
      <c r="Q230" s="75" t="s">
        <v>2454</v>
      </c>
      <c r="R230">
        <v>1</v>
      </c>
      <c r="T230" s="119"/>
    </row>
    <row r="231" spans="1:20">
      <c r="A231" t="s">
        <v>2445</v>
      </c>
      <c r="B231" t="s">
        <v>1687</v>
      </c>
      <c r="C231" s="26">
        <f t="shared" si="9"/>
        <v>24.21</v>
      </c>
      <c r="D231">
        <v>0</v>
      </c>
      <c r="E231">
        <v>24.21</v>
      </c>
      <c r="F231" s="26"/>
      <c r="G231" t="str">
        <f t="shared" si="10"/>
        <v>31063</v>
      </c>
      <c r="I231" s="75" t="s">
        <v>2445</v>
      </c>
      <c r="J231">
        <v>24.22</v>
      </c>
      <c r="K231"/>
      <c r="L231">
        <v>24.22</v>
      </c>
      <c r="M231" s="119">
        <f t="shared" si="11"/>
        <v>9.9999999999980105E-3</v>
      </c>
      <c r="Q231" s="75" t="s">
        <v>2455</v>
      </c>
      <c r="R231">
        <v>1</v>
      </c>
      <c r="T231" s="119"/>
    </row>
    <row r="232" spans="1:20">
      <c r="A232" t="s">
        <v>2446</v>
      </c>
      <c r="B232" t="s">
        <v>1689</v>
      </c>
      <c r="C232" s="26">
        <f t="shared" si="9"/>
        <v>5489.29</v>
      </c>
      <c r="D232">
        <v>34.57</v>
      </c>
      <c r="E232">
        <v>5454.72</v>
      </c>
      <c r="F232" s="26"/>
      <c r="G232" t="str">
        <f t="shared" si="10"/>
        <v>31103</v>
      </c>
      <c r="I232" s="75" t="s">
        <v>2446</v>
      </c>
      <c r="J232">
        <v>4888.7699999999995</v>
      </c>
      <c r="K232">
        <v>600.52</v>
      </c>
      <c r="L232">
        <v>5489.2899999999991</v>
      </c>
      <c r="M232" s="119">
        <f t="shared" si="11"/>
        <v>-9.0949470177292824E-13</v>
      </c>
      <c r="Q232" s="75" t="s">
        <v>2456</v>
      </c>
      <c r="R232">
        <v>6</v>
      </c>
      <c r="T232" s="119"/>
    </row>
    <row r="233" spans="1:20">
      <c r="A233" t="s">
        <v>2447</v>
      </c>
      <c r="B233" t="s">
        <v>1701</v>
      </c>
      <c r="C233" s="26">
        <f t="shared" si="9"/>
        <v>9420.369999999999</v>
      </c>
      <c r="D233">
        <v>28.57</v>
      </c>
      <c r="E233">
        <v>9391.7999999999993</v>
      </c>
      <c r="F233" s="26"/>
      <c r="G233" t="str">
        <f t="shared" si="10"/>
        <v>31201</v>
      </c>
      <c r="I233" s="75" t="s">
        <v>2447</v>
      </c>
      <c r="J233">
        <v>9391.8000000000011</v>
      </c>
      <c r="K233">
        <v>28.57</v>
      </c>
      <c r="L233">
        <v>9420.3700000000008</v>
      </c>
      <c r="M233" s="119">
        <f t="shared" si="11"/>
        <v>1.8189894035458565E-12</v>
      </c>
      <c r="Q233" s="75" t="s">
        <v>2457</v>
      </c>
      <c r="R233">
        <v>4</v>
      </c>
      <c r="T233" s="119"/>
    </row>
    <row r="234" spans="1:20">
      <c r="A234" t="s">
        <v>2448</v>
      </c>
      <c r="B234" t="s">
        <v>1717</v>
      </c>
      <c r="C234" s="26">
        <f t="shared" si="9"/>
        <v>2585.04</v>
      </c>
      <c r="D234">
        <v>4.43</v>
      </c>
      <c r="E234">
        <v>2580.61</v>
      </c>
      <c r="F234" s="26"/>
      <c r="G234" t="str">
        <f t="shared" si="10"/>
        <v>31306</v>
      </c>
      <c r="I234" s="75" t="s">
        <v>2448</v>
      </c>
      <c r="J234">
        <v>2160.3000000000002</v>
      </c>
      <c r="K234">
        <v>424.74</v>
      </c>
      <c r="L234">
        <v>2585.04</v>
      </c>
      <c r="M234" s="119">
        <f t="shared" si="11"/>
        <v>0</v>
      </c>
      <c r="Q234" s="75" t="s">
        <v>2458</v>
      </c>
      <c r="R234">
        <v>17</v>
      </c>
      <c r="T234" s="119"/>
    </row>
    <row r="235" spans="1:20">
      <c r="A235" t="s">
        <v>2449</v>
      </c>
      <c r="B235" t="s">
        <v>1723</v>
      </c>
      <c r="C235" s="26">
        <f t="shared" si="9"/>
        <v>2038.61</v>
      </c>
      <c r="D235">
        <v>17</v>
      </c>
      <c r="E235">
        <v>2021.61</v>
      </c>
      <c r="F235" s="26"/>
      <c r="G235" t="str">
        <f t="shared" si="10"/>
        <v>31311</v>
      </c>
      <c r="I235" s="75" t="s">
        <v>2449</v>
      </c>
      <c r="J235">
        <v>75.31</v>
      </c>
      <c r="K235">
        <v>1963.29</v>
      </c>
      <c r="L235">
        <v>2038.6</v>
      </c>
      <c r="M235" s="119">
        <f t="shared" si="11"/>
        <v>-9.9999999999909051E-3</v>
      </c>
      <c r="Q235" s="75" t="s">
        <v>2459</v>
      </c>
      <c r="R235">
        <v>31</v>
      </c>
      <c r="T235" s="119"/>
    </row>
    <row r="236" spans="1:20">
      <c r="A236" t="s">
        <v>2450</v>
      </c>
      <c r="B236" t="s">
        <v>1729</v>
      </c>
      <c r="C236" s="26">
        <f t="shared" si="9"/>
        <v>443.67</v>
      </c>
      <c r="D236">
        <v>14.32</v>
      </c>
      <c r="E236">
        <v>429.35</v>
      </c>
      <c r="F236" s="26"/>
      <c r="G236" t="str">
        <f t="shared" si="10"/>
        <v>31330</v>
      </c>
      <c r="I236" s="75" t="s">
        <v>2450</v>
      </c>
      <c r="J236">
        <v>107.16</v>
      </c>
      <c r="K236">
        <v>336.51</v>
      </c>
      <c r="L236">
        <v>443.66999999999996</v>
      </c>
      <c r="M236" s="119">
        <f t="shared" si="11"/>
        <v>-5.6843418860808015E-14</v>
      </c>
      <c r="Q236" s="75" t="s">
        <v>2460</v>
      </c>
      <c r="R236">
        <v>3</v>
      </c>
      <c r="T236" s="119"/>
    </row>
    <row r="237" spans="1:20">
      <c r="A237" t="s">
        <v>2451</v>
      </c>
      <c r="B237" t="s">
        <v>1731</v>
      </c>
      <c r="C237" s="26">
        <f t="shared" si="9"/>
        <v>2256.14</v>
      </c>
      <c r="D237">
        <v>0</v>
      </c>
      <c r="E237">
        <v>2256.14</v>
      </c>
      <c r="F237" s="26"/>
      <c r="G237" t="str">
        <f t="shared" si="10"/>
        <v>31332</v>
      </c>
      <c r="I237" s="75" t="s">
        <v>2451</v>
      </c>
      <c r="J237">
        <v>1520.04</v>
      </c>
      <c r="K237">
        <v>736.1</v>
      </c>
      <c r="L237">
        <v>2256.14</v>
      </c>
      <c r="M237" s="119">
        <f t="shared" si="11"/>
        <v>0</v>
      </c>
      <c r="Q237" s="75" t="s">
        <v>2461</v>
      </c>
      <c r="R237">
        <v>12</v>
      </c>
      <c r="T237" s="119"/>
    </row>
    <row r="238" spans="1:20">
      <c r="A238" t="s">
        <v>2452</v>
      </c>
      <c r="B238" t="s">
        <v>1738</v>
      </c>
      <c r="C238" s="26">
        <f t="shared" si="9"/>
        <v>4748.17</v>
      </c>
      <c r="D238">
        <v>28.71</v>
      </c>
      <c r="E238">
        <v>4719.46</v>
      </c>
      <c r="F238" s="26"/>
      <c r="G238" t="str">
        <f t="shared" si="10"/>
        <v>31401</v>
      </c>
      <c r="I238" s="75" t="s">
        <v>2452</v>
      </c>
      <c r="J238">
        <v>4732.9399999999996</v>
      </c>
      <c r="K238">
        <v>15.21</v>
      </c>
      <c r="L238">
        <v>4748.1499999999996</v>
      </c>
      <c r="M238" s="119">
        <f t="shared" si="11"/>
        <v>-2.0000000000436557E-2</v>
      </c>
      <c r="Q238" s="75" t="s">
        <v>2462</v>
      </c>
      <c r="R238">
        <v>9</v>
      </c>
      <c r="T238" s="119"/>
    </row>
    <row r="239" spans="1:20">
      <c r="A239" t="s">
        <v>2453</v>
      </c>
      <c r="B239" t="s">
        <v>1750</v>
      </c>
      <c r="C239" s="26">
        <f t="shared" si="9"/>
        <v>28617.34</v>
      </c>
      <c r="D239">
        <v>27.57</v>
      </c>
      <c r="E239">
        <v>28589.77</v>
      </c>
      <c r="F239" s="26"/>
      <c r="G239" t="str">
        <f t="shared" si="10"/>
        <v>32081</v>
      </c>
      <c r="I239" s="75" t="s">
        <v>2453</v>
      </c>
      <c r="J239">
        <v>10763.62</v>
      </c>
      <c r="K239">
        <v>17853.73</v>
      </c>
      <c r="L239">
        <v>28617.35</v>
      </c>
      <c r="M239" s="119">
        <f t="shared" si="11"/>
        <v>9.9999999983992893E-3</v>
      </c>
      <c r="Q239" s="75" t="s">
        <v>2463</v>
      </c>
      <c r="R239">
        <v>2</v>
      </c>
      <c r="T239" s="119"/>
    </row>
    <row r="240" spans="1:20">
      <c r="A240" t="s">
        <v>2454</v>
      </c>
      <c r="B240" t="s">
        <v>1797</v>
      </c>
      <c r="C240" s="26">
        <f t="shared" si="9"/>
        <v>73.290000000000006</v>
      </c>
      <c r="D240">
        <v>0</v>
      </c>
      <c r="E240">
        <v>73.290000000000006</v>
      </c>
      <c r="F240" s="26"/>
      <c r="G240" t="str">
        <f t="shared" si="10"/>
        <v>32123</v>
      </c>
      <c r="I240" s="75" t="s">
        <v>2454</v>
      </c>
      <c r="J240">
        <v>73.290000000000006</v>
      </c>
      <c r="K240"/>
      <c r="L240">
        <v>73.290000000000006</v>
      </c>
      <c r="M240" s="119">
        <f t="shared" si="11"/>
        <v>0</v>
      </c>
      <c r="Q240" s="75" t="s">
        <v>2464</v>
      </c>
      <c r="R240">
        <v>12</v>
      </c>
      <c r="T240" s="119"/>
    </row>
    <row r="241" spans="1:20">
      <c r="A241" t="s">
        <v>2455</v>
      </c>
      <c r="B241" t="s">
        <v>1799</v>
      </c>
      <c r="C241" s="26">
        <f t="shared" si="9"/>
        <v>38</v>
      </c>
      <c r="D241">
        <v>0</v>
      </c>
      <c r="E241">
        <v>38</v>
      </c>
      <c r="F241" s="26"/>
      <c r="G241" t="str">
        <f t="shared" si="10"/>
        <v>32312</v>
      </c>
      <c r="I241" s="75" t="s">
        <v>2455</v>
      </c>
      <c r="J241">
        <v>38</v>
      </c>
      <c r="K241"/>
      <c r="L241">
        <v>38</v>
      </c>
      <c r="M241" s="119">
        <f t="shared" si="11"/>
        <v>0</v>
      </c>
      <c r="Q241" s="75" t="s">
        <v>2465</v>
      </c>
      <c r="R241">
        <v>7</v>
      </c>
      <c r="T241" s="119"/>
    </row>
    <row r="242" spans="1:20">
      <c r="A242" t="s">
        <v>2456</v>
      </c>
      <c r="B242" t="s">
        <v>1801</v>
      </c>
      <c r="C242" s="26">
        <f t="shared" si="9"/>
        <v>1409.31</v>
      </c>
      <c r="D242">
        <v>0</v>
      </c>
      <c r="E242">
        <v>1409.31</v>
      </c>
      <c r="F242" s="26"/>
      <c r="G242" t="str">
        <f t="shared" si="10"/>
        <v>32325</v>
      </c>
      <c r="I242" s="75" t="s">
        <v>2456</v>
      </c>
      <c r="J242">
        <v>1409.3000000000002</v>
      </c>
      <c r="K242"/>
      <c r="L242">
        <v>1409.3000000000002</v>
      </c>
      <c r="M242" s="119">
        <f t="shared" si="11"/>
        <v>-9.9999999997635314E-3</v>
      </c>
      <c r="Q242" s="75" t="s">
        <v>2466</v>
      </c>
      <c r="R242">
        <v>5</v>
      </c>
      <c r="T242" s="119"/>
    </row>
    <row r="243" spans="1:20">
      <c r="A243" t="s">
        <v>2457</v>
      </c>
      <c r="B243" t="s">
        <v>1807</v>
      </c>
      <c r="C243" s="26">
        <f t="shared" si="9"/>
        <v>1732.18</v>
      </c>
      <c r="D243">
        <v>16.43</v>
      </c>
      <c r="E243">
        <v>1715.75</v>
      </c>
      <c r="F243" s="26"/>
      <c r="G243" t="str">
        <f t="shared" si="10"/>
        <v>32326</v>
      </c>
      <c r="I243" s="75" t="s">
        <v>2457</v>
      </c>
      <c r="J243">
        <v>1270.75</v>
      </c>
      <c r="K243">
        <v>461.44</v>
      </c>
      <c r="L243">
        <v>1732.19</v>
      </c>
      <c r="M243" s="119">
        <f t="shared" si="11"/>
        <v>9.9999999999909051E-3</v>
      </c>
      <c r="Q243" s="75" t="s">
        <v>2467</v>
      </c>
      <c r="R243">
        <v>1</v>
      </c>
      <c r="T243" s="119"/>
    </row>
    <row r="244" spans="1:20">
      <c r="A244" t="s">
        <v>2458</v>
      </c>
      <c r="B244" t="s">
        <v>1812</v>
      </c>
      <c r="C244" s="26">
        <f t="shared" si="9"/>
        <v>10249.91</v>
      </c>
      <c r="D244">
        <v>129.43</v>
      </c>
      <c r="E244">
        <v>10120.48</v>
      </c>
      <c r="F244" s="26"/>
      <c r="G244" t="str">
        <f t="shared" si="10"/>
        <v>32354</v>
      </c>
      <c r="I244" s="75" t="s">
        <v>2458</v>
      </c>
      <c r="J244">
        <v>9593.2800000000007</v>
      </c>
      <c r="K244">
        <v>656.63</v>
      </c>
      <c r="L244">
        <v>10249.91</v>
      </c>
      <c r="M244" s="119">
        <f t="shared" si="11"/>
        <v>0</v>
      </c>
      <c r="Q244" s="75" t="s">
        <v>2468</v>
      </c>
      <c r="R244">
        <v>1</v>
      </c>
      <c r="T244" s="119"/>
    </row>
    <row r="245" spans="1:20">
      <c r="A245" t="s">
        <v>2459</v>
      </c>
      <c r="B245" t="s">
        <v>1824</v>
      </c>
      <c r="C245" s="26">
        <f t="shared" si="9"/>
        <v>14220.15</v>
      </c>
      <c r="D245">
        <v>0</v>
      </c>
      <c r="E245">
        <v>14220.15</v>
      </c>
      <c r="F245" s="26"/>
      <c r="G245" t="str">
        <f t="shared" si="10"/>
        <v>32356</v>
      </c>
      <c r="I245" s="75" t="s">
        <v>2459</v>
      </c>
      <c r="J245">
        <v>10369.949999999999</v>
      </c>
      <c r="K245">
        <v>3850.2200000000003</v>
      </c>
      <c r="L245">
        <v>14220.169999999998</v>
      </c>
      <c r="M245" s="119">
        <f t="shared" si="11"/>
        <v>1.9999999998617568E-2</v>
      </c>
      <c r="Q245" s="75" t="s">
        <v>2469</v>
      </c>
      <c r="R245">
        <v>1</v>
      </c>
      <c r="T245" s="119"/>
    </row>
    <row r="246" spans="1:20">
      <c r="A246" t="s">
        <v>2460</v>
      </c>
      <c r="B246" t="s">
        <v>1846</v>
      </c>
      <c r="C246" s="26">
        <f t="shared" si="9"/>
        <v>870.31</v>
      </c>
      <c r="D246">
        <v>27</v>
      </c>
      <c r="E246">
        <v>843.31</v>
      </c>
      <c r="F246" s="26"/>
      <c r="G246" t="str">
        <f t="shared" si="10"/>
        <v>32358</v>
      </c>
      <c r="I246" s="75" t="s">
        <v>2460</v>
      </c>
      <c r="J246">
        <v>870.31000000000006</v>
      </c>
      <c r="K246"/>
      <c r="L246">
        <v>870.31000000000006</v>
      </c>
      <c r="M246" s="119">
        <f t="shared" si="11"/>
        <v>1.1368683772161603E-13</v>
      </c>
      <c r="Q246" s="75" t="s">
        <v>2470</v>
      </c>
      <c r="R246">
        <v>4</v>
      </c>
      <c r="T246" s="119"/>
    </row>
    <row r="247" spans="1:20">
      <c r="A247" t="s">
        <v>2461</v>
      </c>
      <c r="B247" t="s">
        <v>1850</v>
      </c>
      <c r="C247" s="26">
        <f t="shared" si="9"/>
        <v>5409.75</v>
      </c>
      <c r="D247">
        <v>0</v>
      </c>
      <c r="E247">
        <v>5409.75</v>
      </c>
      <c r="F247" s="26"/>
      <c r="G247" t="str">
        <f t="shared" si="10"/>
        <v>32360</v>
      </c>
      <c r="I247" s="75" t="s">
        <v>2461</v>
      </c>
      <c r="J247">
        <v>2634.2100000000005</v>
      </c>
      <c r="K247">
        <v>2775.55</v>
      </c>
      <c r="L247">
        <v>5409.76</v>
      </c>
      <c r="M247" s="119">
        <f t="shared" si="11"/>
        <v>1.0000000000218279E-2</v>
      </c>
      <c r="Q247" s="75" t="s">
        <v>2471</v>
      </c>
      <c r="R247">
        <v>4</v>
      </c>
      <c r="T247" s="119"/>
    </row>
    <row r="248" spans="1:20">
      <c r="A248" t="s">
        <v>2462</v>
      </c>
      <c r="B248" t="s">
        <v>1861</v>
      </c>
      <c r="C248" s="26">
        <f t="shared" si="9"/>
        <v>3437.46</v>
      </c>
      <c r="D248">
        <v>0</v>
      </c>
      <c r="E248">
        <v>3437.46</v>
      </c>
      <c r="F248" s="26"/>
      <c r="G248" t="str">
        <f t="shared" si="10"/>
        <v>32361</v>
      </c>
      <c r="I248" s="75" t="s">
        <v>2462</v>
      </c>
      <c r="J248">
        <v>382.48</v>
      </c>
      <c r="K248">
        <v>3054.99</v>
      </c>
      <c r="L248">
        <v>3437.47</v>
      </c>
      <c r="M248" s="119">
        <f t="shared" si="11"/>
        <v>9.9999999997635314E-3</v>
      </c>
      <c r="Q248" s="75" t="s">
        <v>2472</v>
      </c>
      <c r="R248">
        <v>3</v>
      </c>
      <c r="T248" s="119"/>
    </row>
    <row r="249" spans="1:20">
      <c r="A249" t="s">
        <v>2463</v>
      </c>
      <c r="B249" t="s">
        <v>1870</v>
      </c>
      <c r="C249" s="26">
        <f t="shared" si="9"/>
        <v>593.47</v>
      </c>
      <c r="D249">
        <v>0</v>
      </c>
      <c r="E249">
        <v>593.47</v>
      </c>
      <c r="F249" s="26"/>
      <c r="G249" t="str">
        <f t="shared" si="10"/>
        <v>32362</v>
      </c>
      <c r="I249" s="75" t="s">
        <v>2463</v>
      </c>
      <c r="J249">
        <v>593.49</v>
      </c>
      <c r="K249"/>
      <c r="L249">
        <v>593.49</v>
      </c>
      <c r="M249" s="119">
        <f t="shared" si="11"/>
        <v>1.999999999998181E-2</v>
      </c>
      <c r="Q249" s="75" t="s">
        <v>2473</v>
      </c>
      <c r="R249">
        <v>6</v>
      </c>
      <c r="T249" s="119"/>
    </row>
    <row r="250" spans="1:20">
      <c r="A250" t="s">
        <v>2464</v>
      </c>
      <c r="B250" t="s">
        <v>1873</v>
      </c>
      <c r="C250" s="26">
        <f t="shared" si="9"/>
        <v>3366.63</v>
      </c>
      <c r="D250">
        <v>0</v>
      </c>
      <c r="E250">
        <v>3366.63</v>
      </c>
      <c r="F250" s="26"/>
      <c r="G250" t="str">
        <f t="shared" si="10"/>
        <v>32363</v>
      </c>
      <c r="I250" s="75" t="s">
        <v>2464</v>
      </c>
      <c r="J250">
        <v>1534.21</v>
      </c>
      <c r="K250">
        <v>1832.43</v>
      </c>
      <c r="L250">
        <v>3366.6400000000003</v>
      </c>
      <c r="M250" s="119">
        <f t="shared" si="11"/>
        <v>1.0000000000218279E-2</v>
      </c>
      <c r="Q250" s="75" t="s">
        <v>2474</v>
      </c>
      <c r="R250">
        <v>2</v>
      </c>
      <c r="T250" s="119"/>
    </row>
    <row r="251" spans="1:20">
      <c r="A251" t="s">
        <v>2465</v>
      </c>
      <c r="B251" t="s">
        <v>1883</v>
      </c>
      <c r="C251" s="26">
        <f t="shared" si="9"/>
        <v>2650.56</v>
      </c>
      <c r="D251">
        <v>0</v>
      </c>
      <c r="E251">
        <v>2650.56</v>
      </c>
      <c r="F251" s="26"/>
      <c r="G251" t="str">
        <f t="shared" si="10"/>
        <v>32414</v>
      </c>
      <c r="I251" s="75" t="s">
        <v>2465</v>
      </c>
      <c r="J251">
        <v>1175.29</v>
      </c>
      <c r="K251">
        <v>1475.29</v>
      </c>
      <c r="L251">
        <v>2650.58</v>
      </c>
      <c r="M251" s="119">
        <f t="shared" si="11"/>
        <v>1.999999999998181E-2</v>
      </c>
      <c r="Q251" s="75" t="s">
        <v>2475</v>
      </c>
      <c r="R251">
        <v>1</v>
      </c>
      <c r="T251" s="119"/>
    </row>
    <row r="252" spans="1:20">
      <c r="A252" t="s">
        <v>2466</v>
      </c>
      <c r="B252" t="s">
        <v>1889</v>
      </c>
      <c r="C252" s="26">
        <f t="shared" si="9"/>
        <v>1509.9</v>
      </c>
      <c r="D252">
        <v>0</v>
      </c>
      <c r="E252">
        <v>1509.9</v>
      </c>
      <c r="F252" s="26"/>
      <c r="G252" t="str">
        <f t="shared" si="10"/>
        <v>32416</v>
      </c>
      <c r="I252" s="75" t="s">
        <v>2466</v>
      </c>
      <c r="J252">
        <v>683.51</v>
      </c>
      <c r="K252">
        <v>826.37</v>
      </c>
      <c r="L252">
        <v>1509.88</v>
      </c>
      <c r="M252" s="119">
        <f t="shared" si="11"/>
        <v>-1.999999999998181E-2</v>
      </c>
      <c r="Q252" s="75" t="s">
        <v>2476</v>
      </c>
      <c r="R252">
        <v>1</v>
      </c>
      <c r="T252" s="119"/>
    </row>
    <row r="253" spans="1:20">
      <c r="A253" t="s">
        <v>2467</v>
      </c>
      <c r="B253" t="s">
        <v>1895</v>
      </c>
      <c r="C253" s="26">
        <f t="shared" si="9"/>
        <v>761.17</v>
      </c>
      <c r="D253">
        <v>0</v>
      </c>
      <c r="E253">
        <v>761.17</v>
      </c>
      <c r="F253" s="26"/>
      <c r="G253" t="str">
        <f t="shared" si="10"/>
        <v>32901</v>
      </c>
      <c r="I253" s="75" t="s">
        <v>2467</v>
      </c>
      <c r="J253">
        <v>761.16000000000008</v>
      </c>
      <c r="K253"/>
      <c r="L253">
        <v>761.16000000000008</v>
      </c>
      <c r="M253" s="119">
        <f t="shared" si="11"/>
        <v>-9.9999999998772182E-3</v>
      </c>
      <c r="Q253" s="75" t="s">
        <v>2477</v>
      </c>
      <c r="R253">
        <v>1</v>
      </c>
      <c r="T253" s="119"/>
    </row>
    <row r="254" spans="1:20">
      <c r="A254" t="s">
        <v>3025</v>
      </c>
      <c r="B254" t="s">
        <v>3123</v>
      </c>
      <c r="C254" s="26">
        <f t="shared" si="9"/>
        <v>28.55</v>
      </c>
      <c r="D254">
        <v>0</v>
      </c>
      <c r="E254">
        <v>28.55</v>
      </c>
      <c r="F254" s="26"/>
      <c r="G254" t="str">
        <f t="shared" si="10"/>
        <v>32903</v>
      </c>
      <c r="I254" s="75" t="s">
        <v>3025</v>
      </c>
      <c r="J254"/>
      <c r="K254">
        <v>28.55</v>
      </c>
      <c r="L254">
        <v>28.55</v>
      </c>
      <c r="M254" s="119">
        <f t="shared" si="11"/>
        <v>0</v>
      </c>
      <c r="Q254" s="75" t="s">
        <v>2478</v>
      </c>
      <c r="R254">
        <v>4</v>
      </c>
      <c r="T254" s="119"/>
    </row>
    <row r="255" spans="1:20">
      <c r="A255" t="s">
        <v>2468</v>
      </c>
      <c r="B255" t="s">
        <v>1896</v>
      </c>
      <c r="C255" s="26">
        <f t="shared" si="9"/>
        <v>435.68</v>
      </c>
      <c r="D255">
        <v>0</v>
      </c>
      <c r="E255">
        <v>435.68</v>
      </c>
      <c r="F255" s="26"/>
      <c r="G255" t="str">
        <f t="shared" si="10"/>
        <v>32907</v>
      </c>
      <c r="I255" s="75" t="s">
        <v>2468</v>
      </c>
      <c r="J255"/>
      <c r="K255">
        <v>435.68</v>
      </c>
      <c r="L255">
        <v>435.68</v>
      </c>
      <c r="M255" s="119">
        <f t="shared" si="11"/>
        <v>0</v>
      </c>
      <c r="Q255" s="75" t="s">
        <v>2479</v>
      </c>
      <c r="R255">
        <v>3</v>
      </c>
      <c r="T255" s="119"/>
    </row>
    <row r="256" spans="1:20">
      <c r="A256" t="s">
        <v>2469</v>
      </c>
      <c r="B256" t="s">
        <v>1897</v>
      </c>
      <c r="C256" s="26">
        <f t="shared" si="9"/>
        <v>39.71</v>
      </c>
      <c r="D256">
        <v>0</v>
      </c>
      <c r="E256">
        <v>39.71</v>
      </c>
      <c r="F256" s="26"/>
      <c r="G256" t="str">
        <f t="shared" si="10"/>
        <v>33030</v>
      </c>
      <c r="I256" s="75" t="s">
        <v>2469</v>
      </c>
      <c r="J256"/>
      <c r="K256">
        <v>39.71</v>
      </c>
      <c r="L256">
        <v>39.71</v>
      </c>
      <c r="M256" s="119">
        <f t="shared" si="11"/>
        <v>0</v>
      </c>
      <c r="Q256" s="75" t="s">
        <v>2480</v>
      </c>
      <c r="R256">
        <v>4</v>
      </c>
      <c r="T256" s="119"/>
    </row>
    <row r="257" spans="1:20">
      <c r="A257" t="s">
        <v>2470</v>
      </c>
      <c r="B257" t="s">
        <v>1899</v>
      </c>
      <c r="C257" s="26">
        <f t="shared" si="9"/>
        <v>831.49</v>
      </c>
      <c r="D257">
        <v>13.71</v>
      </c>
      <c r="E257">
        <v>817.78</v>
      </c>
      <c r="F257" s="26"/>
      <c r="G257" t="str">
        <f t="shared" si="10"/>
        <v>33036</v>
      </c>
      <c r="I257" s="75" t="s">
        <v>2470</v>
      </c>
      <c r="J257"/>
      <c r="K257">
        <v>831.51</v>
      </c>
      <c r="L257">
        <v>831.51</v>
      </c>
      <c r="M257" s="119">
        <f t="shared" si="11"/>
        <v>1.999999999998181E-2</v>
      </c>
      <c r="Q257" s="75" t="s">
        <v>2482</v>
      </c>
      <c r="R257">
        <v>24</v>
      </c>
      <c r="T257" s="119"/>
    </row>
    <row r="258" spans="1:20">
      <c r="A258" t="s">
        <v>2471</v>
      </c>
      <c r="B258" t="s">
        <v>1902</v>
      </c>
      <c r="C258" s="26">
        <f t="shared" si="9"/>
        <v>412.97</v>
      </c>
      <c r="D258">
        <v>0</v>
      </c>
      <c r="E258">
        <v>412.97</v>
      </c>
      <c r="F258" s="26"/>
      <c r="G258" t="str">
        <f t="shared" si="10"/>
        <v>33049</v>
      </c>
      <c r="I258" s="75" t="s">
        <v>2471</v>
      </c>
      <c r="J258"/>
      <c r="K258">
        <v>412.94</v>
      </c>
      <c r="L258">
        <v>412.94</v>
      </c>
      <c r="M258" s="119">
        <f t="shared" si="11"/>
        <v>-3.0000000000029559E-2</v>
      </c>
      <c r="Q258" s="75" t="s">
        <v>2483</v>
      </c>
      <c r="R258">
        <v>13</v>
      </c>
      <c r="T258" s="119"/>
    </row>
    <row r="259" spans="1:20">
      <c r="A259" t="s">
        <v>2472</v>
      </c>
      <c r="B259" t="s">
        <v>1906</v>
      </c>
      <c r="C259" s="26">
        <f t="shared" ref="C259:C322" si="12">SUM(D259:E259)</f>
        <v>1011.45</v>
      </c>
      <c r="D259">
        <v>13</v>
      </c>
      <c r="E259">
        <v>998.45</v>
      </c>
      <c r="F259" s="26"/>
      <c r="G259" t="str">
        <f t="shared" ref="G259:G323" si="13">A259</f>
        <v>33070</v>
      </c>
      <c r="I259" s="75" t="s">
        <v>2472</v>
      </c>
      <c r="J259">
        <v>814.23</v>
      </c>
      <c r="K259">
        <v>197.20999999999998</v>
      </c>
      <c r="L259">
        <v>1011.44</v>
      </c>
      <c r="M259" s="119">
        <f t="shared" si="11"/>
        <v>-9.9999999999909051E-3</v>
      </c>
      <c r="Q259" s="75" t="s">
        <v>2484</v>
      </c>
      <c r="R259">
        <v>19</v>
      </c>
      <c r="T259" s="119"/>
    </row>
    <row r="260" spans="1:20">
      <c r="A260" t="s">
        <v>2473</v>
      </c>
      <c r="B260" t="s">
        <v>1910</v>
      </c>
      <c r="C260" s="26">
        <f t="shared" si="12"/>
        <v>1697.82</v>
      </c>
      <c r="D260">
        <v>56</v>
      </c>
      <c r="E260">
        <v>1641.82</v>
      </c>
      <c r="F260" s="26"/>
      <c r="G260" t="str">
        <f t="shared" si="13"/>
        <v>33115</v>
      </c>
      <c r="I260" s="75" t="s">
        <v>2473</v>
      </c>
      <c r="J260">
        <v>14.66</v>
      </c>
      <c r="K260">
        <v>1683.1699999999998</v>
      </c>
      <c r="L260">
        <v>1697.83</v>
      </c>
      <c r="M260" s="119">
        <f t="shared" ref="M260:M323" si="14">IF(L260="0",0,L260-VLOOKUP(I260,$A$3:$C$379,3,FALSE))</f>
        <v>9.9999999999909051E-3</v>
      </c>
      <c r="Q260" s="75" t="s">
        <v>2485</v>
      </c>
      <c r="R260">
        <v>3</v>
      </c>
      <c r="T260" s="119"/>
    </row>
    <row r="261" spans="1:20">
      <c r="A261" t="s">
        <v>2474</v>
      </c>
      <c r="B261" t="s">
        <v>1916</v>
      </c>
      <c r="C261" s="26">
        <f t="shared" si="12"/>
        <v>245.54</v>
      </c>
      <c r="D261">
        <v>0</v>
      </c>
      <c r="E261">
        <v>245.54</v>
      </c>
      <c r="F261" s="26"/>
      <c r="G261" t="str">
        <f t="shared" si="13"/>
        <v>33183</v>
      </c>
      <c r="I261" s="75" t="s">
        <v>2474</v>
      </c>
      <c r="J261">
        <v>146.80000000000001</v>
      </c>
      <c r="K261">
        <v>98.71</v>
      </c>
      <c r="L261">
        <v>245.51</v>
      </c>
      <c r="M261" s="119">
        <f t="shared" si="14"/>
        <v>-3.0000000000001137E-2</v>
      </c>
      <c r="Q261" s="75" t="s">
        <v>2486</v>
      </c>
      <c r="R261">
        <v>1</v>
      </c>
      <c r="T261" s="119"/>
    </row>
    <row r="262" spans="1:20">
      <c r="A262" t="s">
        <v>2475</v>
      </c>
      <c r="B262" t="s">
        <v>1919</v>
      </c>
      <c r="C262" s="26">
        <f t="shared" si="12"/>
        <v>81.290000000000006</v>
      </c>
      <c r="D262">
        <v>0</v>
      </c>
      <c r="E262">
        <v>81.290000000000006</v>
      </c>
      <c r="F262" s="26"/>
      <c r="G262" t="str">
        <f t="shared" si="13"/>
        <v>33202</v>
      </c>
      <c r="I262" s="75" t="s">
        <v>2475</v>
      </c>
      <c r="J262"/>
      <c r="K262">
        <v>81.290000000000006</v>
      </c>
      <c r="L262">
        <v>81.290000000000006</v>
      </c>
      <c r="M262" s="119">
        <f t="shared" si="14"/>
        <v>0</v>
      </c>
      <c r="Q262" s="75" t="s">
        <v>2487</v>
      </c>
      <c r="R262">
        <v>5</v>
      </c>
      <c r="T262" s="119"/>
    </row>
    <row r="263" spans="1:20">
      <c r="A263" t="s">
        <v>2476</v>
      </c>
      <c r="B263" t="s">
        <v>1921</v>
      </c>
      <c r="C263" s="26">
        <f t="shared" si="12"/>
        <v>32.28</v>
      </c>
      <c r="D263">
        <v>0</v>
      </c>
      <c r="E263">
        <v>32.28</v>
      </c>
      <c r="F263" s="26"/>
      <c r="G263" t="str">
        <f t="shared" si="13"/>
        <v>33205</v>
      </c>
      <c r="I263" s="75" t="s">
        <v>2476</v>
      </c>
      <c r="J263"/>
      <c r="K263">
        <v>32.29</v>
      </c>
      <c r="L263">
        <v>32.29</v>
      </c>
      <c r="M263" s="119">
        <f t="shared" si="14"/>
        <v>9.9999999999980105E-3</v>
      </c>
      <c r="Q263" s="75" t="s">
        <v>2488</v>
      </c>
      <c r="R263">
        <v>4</v>
      </c>
      <c r="T263" s="119"/>
    </row>
    <row r="264" spans="1:20">
      <c r="A264" t="s">
        <v>2477</v>
      </c>
      <c r="B264" t="s">
        <v>1923</v>
      </c>
      <c r="C264" s="26">
        <f t="shared" si="12"/>
        <v>112.14999999999999</v>
      </c>
      <c r="D264">
        <v>4.4400000000000004</v>
      </c>
      <c r="E264">
        <v>107.71</v>
      </c>
      <c r="F264" s="26"/>
      <c r="G264" t="str">
        <f t="shared" si="13"/>
        <v>33206</v>
      </c>
      <c r="I264" s="75" t="s">
        <v>2477</v>
      </c>
      <c r="J264"/>
      <c r="K264">
        <v>112.13000000000001</v>
      </c>
      <c r="L264">
        <v>112.13000000000001</v>
      </c>
      <c r="M264" s="119">
        <f t="shared" si="14"/>
        <v>-1.999999999998181E-2</v>
      </c>
      <c r="Q264" s="75" t="s">
        <v>2583</v>
      </c>
      <c r="R264">
        <v>1</v>
      </c>
      <c r="T264" s="119"/>
    </row>
    <row r="265" spans="1:20">
      <c r="A265" t="s">
        <v>2478</v>
      </c>
      <c r="B265" t="s">
        <v>1925</v>
      </c>
      <c r="C265" s="26">
        <f t="shared" si="12"/>
        <v>491.18</v>
      </c>
      <c r="D265">
        <v>0</v>
      </c>
      <c r="E265">
        <v>491.18</v>
      </c>
      <c r="F265" s="26"/>
      <c r="G265" t="str">
        <f t="shared" si="13"/>
        <v>33207</v>
      </c>
      <c r="I265" s="75" t="s">
        <v>2478</v>
      </c>
      <c r="J265"/>
      <c r="K265">
        <v>491.19</v>
      </c>
      <c r="L265">
        <v>491.19</v>
      </c>
      <c r="M265" s="119">
        <f t="shared" si="14"/>
        <v>9.9999999999909051E-3</v>
      </c>
      <c r="Q265" s="75" t="s">
        <v>2489</v>
      </c>
      <c r="R265">
        <v>2</v>
      </c>
      <c r="T265" s="119"/>
    </row>
    <row r="266" spans="1:20">
      <c r="A266" t="s">
        <v>2479</v>
      </c>
      <c r="B266" t="s">
        <v>1929</v>
      </c>
      <c r="C266" s="26">
        <f t="shared" si="12"/>
        <v>261.70999999999998</v>
      </c>
      <c r="D266">
        <v>0</v>
      </c>
      <c r="E266">
        <v>261.70999999999998</v>
      </c>
      <c r="F266" s="26"/>
      <c r="G266" t="str">
        <f t="shared" si="13"/>
        <v>33211</v>
      </c>
      <c r="I266" s="75" t="s">
        <v>2479</v>
      </c>
      <c r="J266">
        <v>104.41</v>
      </c>
      <c r="K266">
        <v>157.31</v>
      </c>
      <c r="L266">
        <v>261.72000000000003</v>
      </c>
      <c r="M266" s="119">
        <f t="shared" si="14"/>
        <v>1.0000000000047748E-2</v>
      </c>
      <c r="Q266" s="75" t="s">
        <v>2490</v>
      </c>
      <c r="R266">
        <v>1</v>
      </c>
      <c r="T266" s="119"/>
    </row>
    <row r="267" spans="1:20">
      <c r="A267" t="s">
        <v>2480</v>
      </c>
      <c r="B267" t="s">
        <v>1933</v>
      </c>
      <c r="C267" s="26">
        <f t="shared" si="12"/>
        <v>1102.4399999999998</v>
      </c>
      <c r="D267">
        <v>17.86</v>
      </c>
      <c r="E267">
        <v>1084.58</v>
      </c>
      <c r="F267" s="26"/>
      <c r="G267" t="str">
        <f t="shared" si="13"/>
        <v>33212</v>
      </c>
      <c r="I267" s="75" t="s">
        <v>2480</v>
      </c>
      <c r="J267">
        <v>359.94</v>
      </c>
      <c r="K267">
        <v>742.5</v>
      </c>
      <c r="L267">
        <v>1102.44</v>
      </c>
      <c r="M267" s="119">
        <f t="shared" si="14"/>
        <v>2.2737367544323206E-13</v>
      </c>
      <c r="Q267" s="75" t="s">
        <v>2491</v>
      </c>
      <c r="R267">
        <v>15</v>
      </c>
      <c r="T267" s="119"/>
    </row>
    <row r="268" spans="1:20">
      <c r="A268" t="s">
        <v>2481</v>
      </c>
      <c r="B268" t="s">
        <v>1938</v>
      </c>
      <c r="C268" s="26">
        <f t="shared" si="12"/>
        <v>5701.76</v>
      </c>
      <c r="D268">
        <v>32.43</v>
      </c>
      <c r="E268">
        <v>5669.33</v>
      </c>
      <c r="F268" s="26"/>
      <c r="G268" t="str">
        <f t="shared" si="13"/>
        <v>34002</v>
      </c>
      <c r="I268" s="75" t="s">
        <v>2481</v>
      </c>
      <c r="J268">
        <v>5059.62</v>
      </c>
      <c r="K268">
        <v>642.12</v>
      </c>
      <c r="L268">
        <v>5701.74</v>
      </c>
      <c r="M268" s="119">
        <f t="shared" si="14"/>
        <v>-2.0000000000436557E-2</v>
      </c>
      <c r="Q268" s="75" t="s">
        <v>2492</v>
      </c>
      <c r="R268">
        <v>4</v>
      </c>
      <c r="T268" s="119"/>
    </row>
    <row r="269" spans="1:20">
      <c r="A269" t="s">
        <v>2482</v>
      </c>
      <c r="B269" t="s">
        <v>1949</v>
      </c>
      <c r="C269" s="26">
        <f t="shared" si="12"/>
        <v>14797.51</v>
      </c>
      <c r="D269">
        <v>55.57</v>
      </c>
      <c r="E269">
        <v>14741.94</v>
      </c>
      <c r="F269" s="26"/>
      <c r="G269" t="str">
        <f t="shared" si="13"/>
        <v>34003</v>
      </c>
      <c r="I269" s="75" t="s">
        <v>2482</v>
      </c>
      <c r="J269">
        <v>10872.169999999998</v>
      </c>
      <c r="K269">
        <v>3925.35</v>
      </c>
      <c r="L269">
        <v>14797.519999999999</v>
      </c>
      <c r="M269" s="119">
        <f t="shared" si="14"/>
        <v>9.9999999983992893E-3</v>
      </c>
      <c r="Q269" s="75" t="s">
        <v>2493</v>
      </c>
      <c r="R269">
        <v>1</v>
      </c>
      <c r="T269" s="119"/>
    </row>
    <row r="270" spans="1:20">
      <c r="A270" t="s">
        <v>2483</v>
      </c>
      <c r="B270" t="s">
        <v>1969</v>
      </c>
      <c r="C270" s="26">
        <f t="shared" si="12"/>
        <v>6544.52</v>
      </c>
      <c r="D270">
        <v>0</v>
      </c>
      <c r="E270">
        <v>6544.52</v>
      </c>
      <c r="F270" s="26"/>
      <c r="G270" t="str">
        <f t="shared" si="13"/>
        <v>34033</v>
      </c>
      <c r="I270" s="75" t="s">
        <v>2483</v>
      </c>
      <c r="J270">
        <v>6544.5300000000007</v>
      </c>
      <c r="K270"/>
      <c r="L270">
        <v>6544.5300000000007</v>
      </c>
      <c r="M270" s="119">
        <f t="shared" si="14"/>
        <v>1.0000000000218279E-2</v>
      </c>
      <c r="Q270" s="75" t="s">
        <v>2494</v>
      </c>
      <c r="R270">
        <v>3</v>
      </c>
      <c r="T270" s="119"/>
    </row>
    <row r="271" spans="1:20">
      <c r="A271" t="s">
        <v>2484</v>
      </c>
      <c r="B271" t="s">
        <v>1981</v>
      </c>
      <c r="C271" s="26">
        <f t="shared" si="12"/>
        <v>9461.7899999999991</v>
      </c>
      <c r="D271">
        <v>16.57</v>
      </c>
      <c r="E271">
        <v>9445.2199999999993</v>
      </c>
      <c r="F271" s="26"/>
      <c r="G271" t="str">
        <f t="shared" si="13"/>
        <v>34111</v>
      </c>
      <c r="I271" s="75" t="s">
        <v>2484</v>
      </c>
      <c r="J271">
        <v>8848.76</v>
      </c>
      <c r="K271">
        <v>613.05999999999995</v>
      </c>
      <c r="L271">
        <v>9461.82</v>
      </c>
      <c r="M271" s="119">
        <f t="shared" si="14"/>
        <v>3.0000000000654836E-2</v>
      </c>
      <c r="Q271" s="75" t="s">
        <v>2495</v>
      </c>
      <c r="R271">
        <v>3</v>
      </c>
      <c r="T271" s="119"/>
    </row>
    <row r="272" spans="1:20">
      <c r="A272" t="s">
        <v>2485</v>
      </c>
      <c r="B272" t="s">
        <v>1995</v>
      </c>
      <c r="C272" s="26">
        <f t="shared" si="12"/>
        <v>926.87</v>
      </c>
      <c r="D272">
        <v>0</v>
      </c>
      <c r="E272">
        <v>926.87</v>
      </c>
      <c r="F272" s="26"/>
      <c r="G272" t="str">
        <f t="shared" si="13"/>
        <v>34307</v>
      </c>
      <c r="I272" s="75" t="s">
        <v>2485</v>
      </c>
      <c r="J272">
        <v>926.88000000000011</v>
      </c>
      <c r="K272"/>
      <c r="L272">
        <v>926.88000000000011</v>
      </c>
      <c r="M272" s="119">
        <f t="shared" si="14"/>
        <v>1.0000000000104592E-2</v>
      </c>
      <c r="Q272" s="75" t="s">
        <v>2496</v>
      </c>
      <c r="R272">
        <v>3</v>
      </c>
      <c r="T272" s="119"/>
    </row>
    <row r="273" spans="1:20">
      <c r="A273" t="s">
        <v>2486</v>
      </c>
      <c r="B273" t="s">
        <v>1997</v>
      </c>
      <c r="C273" s="26">
        <f t="shared" si="12"/>
        <v>565.75</v>
      </c>
      <c r="D273">
        <v>12.86</v>
      </c>
      <c r="E273">
        <v>552.89</v>
      </c>
      <c r="F273" s="26"/>
      <c r="G273" t="str">
        <f t="shared" si="13"/>
        <v>34324</v>
      </c>
      <c r="I273" s="75" t="s">
        <v>2486</v>
      </c>
      <c r="J273">
        <v>565.73</v>
      </c>
      <c r="K273"/>
      <c r="L273">
        <v>565.73</v>
      </c>
      <c r="M273" s="119">
        <f t="shared" si="14"/>
        <v>-1.999999999998181E-2</v>
      </c>
      <c r="Q273" s="75" t="s">
        <v>2497</v>
      </c>
      <c r="R273">
        <v>25</v>
      </c>
      <c r="T273" s="119"/>
    </row>
    <row r="274" spans="1:20">
      <c r="A274" t="s">
        <v>2487</v>
      </c>
      <c r="B274" t="s">
        <v>1999</v>
      </c>
      <c r="C274" s="26">
        <f t="shared" si="12"/>
        <v>2116.25</v>
      </c>
      <c r="D274">
        <v>31.7</v>
      </c>
      <c r="E274">
        <v>2084.5500000000002</v>
      </c>
      <c r="F274" s="26"/>
      <c r="G274" t="str">
        <f t="shared" si="13"/>
        <v>34401</v>
      </c>
      <c r="I274" s="75" t="s">
        <v>2487</v>
      </c>
      <c r="J274">
        <v>582</v>
      </c>
      <c r="K274">
        <v>1534.25</v>
      </c>
      <c r="L274">
        <v>2116.25</v>
      </c>
      <c r="M274" s="119">
        <f t="shared" si="14"/>
        <v>0</v>
      </c>
      <c r="Q274" s="75" t="s">
        <v>2498</v>
      </c>
      <c r="R274">
        <v>11</v>
      </c>
      <c r="T274" s="119"/>
    </row>
    <row r="275" spans="1:20">
      <c r="A275" t="s">
        <v>2488</v>
      </c>
      <c r="B275" t="s">
        <v>2005</v>
      </c>
      <c r="C275" s="26">
        <f t="shared" si="12"/>
        <v>1253.0899999999999</v>
      </c>
      <c r="D275">
        <v>0</v>
      </c>
      <c r="E275">
        <v>1253.0899999999999</v>
      </c>
      <c r="F275" s="26"/>
      <c r="G275" t="str">
        <f t="shared" si="13"/>
        <v>34402</v>
      </c>
      <c r="I275" s="75" t="s">
        <v>2488</v>
      </c>
      <c r="J275">
        <v>378.2</v>
      </c>
      <c r="K275">
        <v>874.87999999999988</v>
      </c>
      <c r="L275">
        <v>1253.08</v>
      </c>
      <c r="M275" s="119">
        <f t="shared" si="14"/>
        <v>-9.9999999999909051E-3</v>
      </c>
      <c r="Q275" s="75" t="s">
        <v>2499</v>
      </c>
      <c r="R275">
        <v>7</v>
      </c>
      <c r="T275" s="119"/>
    </row>
    <row r="276" spans="1:20">
      <c r="A276" t="s">
        <v>2583</v>
      </c>
      <c r="B276" t="s">
        <v>2584</v>
      </c>
      <c r="C276" s="26">
        <f t="shared" si="12"/>
        <v>131.69999999999999</v>
      </c>
      <c r="D276">
        <v>0</v>
      </c>
      <c r="E276">
        <v>131.69999999999999</v>
      </c>
      <c r="F276" s="26"/>
      <c r="G276" t="str">
        <f t="shared" si="13"/>
        <v>34901</v>
      </c>
      <c r="I276" s="75" t="s">
        <v>2583</v>
      </c>
      <c r="J276"/>
      <c r="K276">
        <v>131.71</v>
      </c>
      <c r="L276">
        <v>131.71</v>
      </c>
      <c r="M276" s="119">
        <f t="shared" si="14"/>
        <v>1.0000000000019327E-2</v>
      </c>
      <c r="Q276" s="75" t="s">
        <v>2500</v>
      </c>
      <c r="R276">
        <v>7</v>
      </c>
      <c r="T276" s="119"/>
    </row>
    <row r="277" spans="1:20">
      <c r="A277" t="s">
        <v>2489</v>
      </c>
      <c r="B277" t="s">
        <v>2009</v>
      </c>
      <c r="C277" s="26">
        <f t="shared" si="12"/>
        <v>408.57</v>
      </c>
      <c r="D277">
        <v>0</v>
      </c>
      <c r="E277">
        <v>408.57</v>
      </c>
      <c r="F277" s="26"/>
      <c r="G277" t="str">
        <f t="shared" si="13"/>
        <v>35200</v>
      </c>
      <c r="I277" s="75" t="s">
        <v>2489</v>
      </c>
      <c r="J277"/>
      <c r="K277">
        <v>408.55999999999995</v>
      </c>
      <c r="L277">
        <v>408.55999999999995</v>
      </c>
      <c r="M277" s="119">
        <f t="shared" si="14"/>
        <v>-1.0000000000047748E-2</v>
      </c>
      <c r="Q277" s="75" t="s">
        <v>2501</v>
      </c>
      <c r="R277">
        <v>6</v>
      </c>
      <c r="T277" s="119"/>
    </row>
    <row r="278" spans="1:20">
      <c r="A278" t="s">
        <v>2490</v>
      </c>
      <c r="B278" t="s">
        <v>2012</v>
      </c>
      <c r="C278" s="26">
        <f t="shared" si="12"/>
        <v>19</v>
      </c>
      <c r="D278">
        <v>0</v>
      </c>
      <c r="E278">
        <v>19</v>
      </c>
      <c r="F278" s="26"/>
      <c r="G278" t="str">
        <f t="shared" si="13"/>
        <v>36101</v>
      </c>
      <c r="I278" s="75" t="s">
        <v>2490</v>
      </c>
      <c r="J278"/>
      <c r="K278">
        <v>19</v>
      </c>
      <c r="L278">
        <v>19</v>
      </c>
      <c r="M278" s="119">
        <f t="shared" si="14"/>
        <v>0</v>
      </c>
      <c r="Q278" s="75" t="s">
        <v>2502</v>
      </c>
      <c r="R278">
        <v>6</v>
      </c>
      <c r="T278" s="119"/>
    </row>
    <row r="279" spans="1:20">
      <c r="A279" t="s">
        <v>2491</v>
      </c>
      <c r="B279" t="s">
        <v>2014</v>
      </c>
      <c r="C279" s="26">
        <f t="shared" si="12"/>
        <v>5383.52</v>
      </c>
      <c r="D279">
        <v>63.51</v>
      </c>
      <c r="E279">
        <v>5320.01</v>
      </c>
      <c r="F279" s="26"/>
      <c r="G279" t="str">
        <f t="shared" si="13"/>
        <v>36140</v>
      </c>
      <c r="I279" s="75" t="s">
        <v>2491</v>
      </c>
      <c r="J279">
        <v>611.38</v>
      </c>
      <c r="K279">
        <v>4772.1500000000005</v>
      </c>
      <c r="L279">
        <v>5383.5300000000007</v>
      </c>
      <c r="M279" s="119">
        <f t="shared" si="14"/>
        <v>1.0000000000218279E-2</v>
      </c>
      <c r="Q279" s="75" t="s">
        <v>2503</v>
      </c>
      <c r="R279">
        <v>6</v>
      </c>
      <c r="T279" s="119"/>
    </row>
    <row r="280" spans="1:20">
      <c r="A280" t="s">
        <v>2492</v>
      </c>
      <c r="B280" t="s">
        <v>2022</v>
      </c>
      <c r="C280" s="26">
        <f t="shared" si="12"/>
        <v>1500.78</v>
      </c>
      <c r="D280">
        <v>15</v>
      </c>
      <c r="E280">
        <v>1485.78</v>
      </c>
      <c r="F280" s="26"/>
      <c r="G280" t="str">
        <f t="shared" si="13"/>
        <v>36250</v>
      </c>
      <c r="I280" s="75" t="s">
        <v>2492</v>
      </c>
      <c r="J280"/>
      <c r="K280">
        <v>1500.7600000000002</v>
      </c>
      <c r="L280">
        <v>1500.7600000000002</v>
      </c>
      <c r="M280" s="119">
        <f t="shared" si="14"/>
        <v>-1.9999999999754436E-2</v>
      </c>
      <c r="Q280" s="75" t="s">
        <v>2504</v>
      </c>
      <c r="R280">
        <v>1</v>
      </c>
      <c r="T280" s="119"/>
    </row>
    <row r="281" spans="1:20">
      <c r="A281" t="s">
        <v>2493</v>
      </c>
      <c r="B281" t="s">
        <v>2026</v>
      </c>
      <c r="C281" s="26">
        <f t="shared" si="12"/>
        <v>234.12</v>
      </c>
      <c r="D281">
        <v>8</v>
      </c>
      <c r="E281">
        <v>226.12</v>
      </c>
      <c r="F281" s="26"/>
      <c r="G281" t="str">
        <f t="shared" si="13"/>
        <v>36300</v>
      </c>
      <c r="I281" s="75" t="s">
        <v>2493</v>
      </c>
      <c r="J281"/>
      <c r="K281">
        <v>234.10999999999999</v>
      </c>
      <c r="L281">
        <v>234.10999999999999</v>
      </c>
      <c r="M281" s="119">
        <f t="shared" si="14"/>
        <v>-1.0000000000019327E-2</v>
      </c>
      <c r="Q281" s="75" t="s">
        <v>2505</v>
      </c>
      <c r="R281">
        <v>2</v>
      </c>
      <c r="T281" s="119"/>
    </row>
    <row r="282" spans="1:20">
      <c r="A282" t="s">
        <v>2494</v>
      </c>
      <c r="B282" t="s">
        <v>2028</v>
      </c>
      <c r="C282" s="26">
        <f t="shared" si="12"/>
        <v>780.85</v>
      </c>
      <c r="D282">
        <v>15.14</v>
      </c>
      <c r="E282">
        <v>765.71</v>
      </c>
      <c r="F282" s="26"/>
      <c r="G282" t="str">
        <f t="shared" si="13"/>
        <v>36400</v>
      </c>
      <c r="I282" s="75" t="s">
        <v>2494</v>
      </c>
      <c r="J282"/>
      <c r="K282">
        <v>780.86</v>
      </c>
      <c r="L282">
        <v>780.86</v>
      </c>
      <c r="M282" s="119">
        <f t="shared" si="14"/>
        <v>9.9999999999909051E-3</v>
      </c>
      <c r="Q282" s="75" t="s">
        <v>2506</v>
      </c>
      <c r="R282">
        <v>1</v>
      </c>
      <c r="T282" s="119"/>
    </row>
    <row r="283" spans="1:20">
      <c r="A283" t="s">
        <v>2495</v>
      </c>
      <c r="B283" t="s">
        <v>2030</v>
      </c>
      <c r="C283" s="26">
        <f t="shared" si="12"/>
        <v>284.38</v>
      </c>
      <c r="D283">
        <v>0</v>
      </c>
      <c r="E283">
        <v>284.38</v>
      </c>
      <c r="F283" s="26"/>
      <c r="G283" t="str">
        <f t="shared" si="13"/>
        <v>36401</v>
      </c>
      <c r="I283" s="75" t="s">
        <v>2495</v>
      </c>
      <c r="J283">
        <v>95.12</v>
      </c>
      <c r="K283">
        <v>189.25</v>
      </c>
      <c r="L283">
        <v>284.37</v>
      </c>
      <c r="M283" s="119">
        <f t="shared" si="14"/>
        <v>-9.9999999999909051E-3</v>
      </c>
      <c r="Q283" s="75" t="s">
        <v>2507</v>
      </c>
      <c r="R283">
        <v>2</v>
      </c>
      <c r="T283" s="119"/>
    </row>
    <row r="284" spans="1:20">
      <c r="A284" t="s">
        <v>2496</v>
      </c>
      <c r="B284" t="s">
        <v>2034</v>
      </c>
      <c r="C284" s="26">
        <f t="shared" si="12"/>
        <v>258.77999999999997</v>
      </c>
      <c r="D284">
        <v>0</v>
      </c>
      <c r="E284">
        <v>258.77999999999997</v>
      </c>
      <c r="F284" s="26"/>
      <c r="G284" t="str">
        <f t="shared" si="13"/>
        <v>36402</v>
      </c>
      <c r="I284" s="75" t="s">
        <v>2496</v>
      </c>
      <c r="J284"/>
      <c r="K284">
        <v>258.79000000000002</v>
      </c>
      <c r="L284">
        <v>258.79000000000002</v>
      </c>
      <c r="M284" s="119">
        <f t="shared" si="14"/>
        <v>1.0000000000047748E-2</v>
      </c>
      <c r="Q284" s="75" t="s">
        <v>2508</v>
      </c>
      <c r="R284">
        <v>6</v>
      </c>
      <c r="T284" s="119"/>
    </row>
    <row r="285" spans="1:20">
      <c r="A285" t="s">
        <v>2497</v>
      </c>
      <c r="B285" t="s">
        <v>2037</v>
      </c>
      <c r="C285" s="26">
        <f t="shared" si="12"/>
        <v>11169.4</v>
      </c>
      <c r="D285">
        <v>257.27</v>
      </c>
      <c r="E285">
        <v>10912.13</v>
      </c>
      <c r="F285" s="26"/>
      <c r="G285" t="str">
        <f t="shared" si="13"/>
        <v>37501</v>
      </c>
      <c r="I285" s="75" t="s">
        <v>2497</v>
      </c>
      <c r="J285">
        <v>9316.2000000000007</v>
      </c>
      <c r="K285">
        <v>1853.2000000000003</v>
      </c>
      <c r="L285">
        <v>11169.400000000001</v>
      </c>
      <c r="M285" s="119">
        <f t="shared" si="14"/>
        <v>1.8189894035458565E-12</v>
      </c>
      <c r="Q285" s="75" t="s">
        <v>2509</v>
      </c>
      <c r="R285">
        <v>2</v>
      </c>
      <c r="T285" s="119"/>
    </row>
    <row r="286" spans="1:20">
      <c r="A286" t="s">
        <v>2498</v>
      </c>
      <c r="B286" t="s">
        <v>2061</v>
      </c>
      <c r="C286" s="26">
        <f t="shared" si="12"/>
        <v>4627.49</v>
      </c>
      <c r="D286">
        <v>88.86</v>
      </c>
      <c r="E286">
        <v>4538.63</v>
      </c>
      <c r="F286" s="26"/>
      <c r="G286" t="str">
        <f t="shared" si="13"/>
        <v>37502</v>
      </c>
      <c r="I286" s="75" t="s">
        <v>2498</v>
      </c>
      <c r="J286">
        <v>1712.29</v>
      </c>
      <c r="K286">
        <v>2915.21</v>
      </c>
      <c r="L286">
        <v>4627.5</v>
      </c>
      <c r="M286" s="119">
        <f t="shared" si="14"/>
        <v>1.0000000000218279E-2</v>
      </c>
      <c r="Q286" s="75" t="s">
        <v>2510</v>
      </c>
      <c r="R286">
        <v>3</v>
      </c>
      <c r="T286" s="119"/>
    </row>
    <row r="287" spans="1:20">
      <c r="A287" t="s">
        <v>2499</v>
      </c>
      <c r="B287" t="s">
        <v>2069</v>
      </c>
      <c r="C287" s="26">
        <f t="shared" si="12"/>
        <v>2024.9</v>
      </c>
      <c r="D287">
        <v>48</v>
      </c>
      <c r="E287">
        <v>1976.9</v>
      </c>
      <c r="F287" s="26"/>
      <c r="G287" t="str">
        <f t="shared" si="13"/>
        <v>37503</v>
      </c>
      <c r="I287" s="75" t="s">
        <v>2499</v>
      </c>
      <c r="J287">
        <v>1096.79</v>
      </c>
      <c r="K287">
        <v>928.12</v>
      </c>
      <c r="L287">
        <v>2024.9099999999999</v>
      </c>
      <c r="M287" s="119">
        <f t="shared" si="14"/>
        <v>9.9999999997635314E-3</v>
      </c>
      <c r="Q287" s="75" t="s">
        <v>2511</v>
      </c>
      <c r="R287">
        <v>3</v>
      </c>
      <c r="T287" s="119"/>
    </row>
    <row r="288" spans="1:20">
      <c r="A288" t="s">
        <v>2500</v>
      </c>
      <c r="B288" t="s">
        <v>2076</v>
      </c>
      <c r="C288" s="26">
        <f t="shared" si="12"/>
        <v>3509.35</v>
      </c>
      <c r="D288">
        <v>60.86</v>
      </c>
      <c r="E288">
        <v>3448.49</v>
      </c>
      <c r="F288" s="26"/>
      <c r="G288" t="str">
        <f t="shared" si="13"/>
        <v>37504</v>
      </c>
      <c r="I288" s="75" t="s">
        <v>2500</v>
      </c>
      <c r="J288">
        <v>3509.34</v>
      </c>
      <c r="K288"/>
      <c r="L288">
        <v>3509.34</v>
      </c>
      <c r="M288" s="119">
        <f t="shared" si="14"/>
        <v>-9.9999999997635314E-3</v>
      </c>
      <c r="Q288" s="75" t="s">
        <v>2512</v>
      </c>
      <c r="R288">
        <v>1</v>
      </c>
      <c r="T288" s="119"/>
    </row>
    <row r="289" spans="1:20">
      <c r="A289" t="s">
        <v>2501</v>
      </c>
      <c r="B289" t="s">
        <v>2083</v>
      </c>
      <c r="C289" s="26">
        <f t="shared" si="12"/>
        <v>1846.24</v>
      </c>
      <c r="D289">
        <v>29.57</v>
      </c>
      <c r="E289">
        <v>1816.67</v>
      </c>
      <c r="F289" s="26"/>
      <c r="G289" t="str">
        <f t="shared" si="13"/>
        <v>37505</v>
      </c>
      <c r="I289" s="75" t="s">
        <v>2501</v>
      </c>
      <c r="J289">
        <v>1091.67</v>
      </c>
      <c r="K289">
        <v>754.56000000000006</v>
      </c>
      <c r="L289">
        <v>1846.23</v>
      </c>
      <c r="M289" s="119">
        <f t="shared" si="14"/>
        <v>-9.9999999999909051E-3</v>
      </c>
      <c r="Q289" s="75" t="s">
        <v>2513</v>
      </c>
      <c r="R289">
        <v>1</v>
      </c>
      <c r="T289" s="119"/>
    </row>
    <row r="290" spans="1:20">
      <c r="A290" t="s">
        <v>2502</v>
      </c>
      <c r="B290" t="s">
        <v>2088</v>
      </c>
      <c r="C290" s="26">
        <f t="shared" si="12"/>
        <v>1927.47</v>
      </c>
      <c r="D290">
        <v>41</v>
      </c>
      <c r="E290">
        <v>1886.47</v>
      </c>
      <c r="G290" t="str">
        <f t="shared" si="13"/>
        <v>37506</v>
      </c>
      <c r="I290" s="75" t="s">
        <v>2502</v>
      </c>
      <c r="J290">
        <v>382.79</v>
      </c>
      <c r="K290">
        <v>1544.6799999999998</v>
      </c>
      <c r="L290">
        <v>1927.4699999999998</v>
      </c>
      <c r="M290" s="119">
        <f t="shared" si="14"/>
        <v>-2.2737367544323206E-13</v>
      </c>
      <c r="Q290" s="75" t="s">
        <v>2514</v>
      </c>
      <c r="R290">
        <v>1</v>
      </c>
      <c r="T290" s="119"/>
    </row>
    <row r="291" spans="1:20">
      <c r="A291" t="s">
        <v>2503</v>
      </c>
      <c r="B291" t="s">
        <v>2094</v>
      </c>
      <c r="C291" s="26">
        <f t="shared" si="12"/>
        <v>1565.7</v>
      </c>
      <c r="D291">
        <v>0</v>
      </c>
      <c r="E291">
        <v>1565.7</v>
      </c>
      <c r="F291" s="26"/>
      <c r="G291" t="str">
        <f t="shared" si="13"/>
        <v>37507</v>
      </c>
      <c r="I291" s="75" t="s">
        <v>2503</v>
      </c>
      <c r="J291">
        <v>764.56</v>
      </c>
      <c r="K291">
        <v>801.13</v>
      </c>
      <c r="L291">
        <v>1565.69</v>
      </c>
      <c r="M291" s="119">
        <f t="shared" si="14"/>
        <v>-9.9999999999909051E-3</v>
      </c>
      <c r="Q291" s="75" t="s">
        <v>2515</v>
      </c>
      <c r="R291">
        <v>1</v>
      </c>
      <c r="T291" s="119"/>
    </row>
    <row r="292" spans="1:20">
      <c r="A292" t="s">
        <v>3026</v>
      </c>
      <c r="B292" t="s">
        <v>3124</v>
      </c>
      <c r="C292" s="26">
        <f t="shared" si="12"/>
        <v>73.73</v>
      </c>
      <c r="D292">
        <v>0</v>
      </c>
      <c r="E292">
        <v>73.73</v>
      </c>
      <c r="F292" s="26"/>
      <c r="G292" t="str">
        <f t="shared" si="13"/>
        <v>37902</v>
      </c>
      <c r="I292" s="75" t="s">
        <v>3026</v>
      </c>
      <c r="J292">
        <v>73.73</v>
      </c>
      <c r="K292"/>
      <c r="L292">
        <v>73.73</v>
      </c>
      <c r="M292" s="119">
        <f t="shared" si="14"/>
        <v>0</v>
      </c>
      <c r="Q292" s="75" t="s">
        <v>2516</v>
      </c>
      <c r="R292">
        <v>2</v>
      </c>
      <c r="T292" s="119"/>
    </row>
    <row r="293" spans="1:20">
      <c r="A293" t="s">
        <v>2504</v>
      </c>
      <c r="B293" t="s">
        <v>2101</v>
      </c>
      <c r="C293" s="26">
        <f t="shared" si="12"/>
        <v>397.9</v>
      </c>
      <c r="D293">
        <v>0</v>
      </c>
      <c r="E293">
        <v>397.9</v>
      </c>
      <c r="F293" s="26"/>
      <c r="G293" t="str">
        <f t="shared" si="13"/>
        <v>37903</v>
      </c>
      <c r="I293" s="75" t="s">
        <v>2504</v>
      </c>
      <c r="J293"/>
      <c r="K293">
        <v>397.89</v>
      </c>
      <c r="L293">
        <v>397.89</v>
      </c>
      <c r="M293" s="119">
        <f t="shared" si="14"/>
        <v>-9.9999999999909051E-3</v>
      </c>
      <c r="Q293" s="75" t="s">
        <v>2517</v>
      </c>
      <c r="R293">
        <v>2</v>
      </c>
      <c r="T293" s="119"/>
    </row>
    <row r="294" spans="1:20">
      <c r="A294" t="s">
        <v>2505</v>
      </c>
      <c r="B294" t="s">
        <v>2103</v>
      </c>
      <c r="C294" s="26">
        <f t="shared" si="12"/>
        <v>75.22999999999999</v>
      </c>
      <c r="D294">
        <v>2.21</v>
      </c>
      <c r="E294">
        <v>73.02</v>
      </c>
      <c r="F294" s="26"/>
      <c r="G294" t="str">
        <f t="shared" si="13"/>
        <v>38126</v>
      </c>
      <c r="I294" s="75" t="s">
        <v>2505</v>
      </c>
      <c r="J294">
        <v>41.86</v>
      </c>
      <c r="K294">
        <v>33.35</v>
      </c>
      <c r="L294">
        <v>75.210000000000008</v>
      </c>
      <c r="M294" s="119">
        <f t="shared" si="14"/>
        <v>-1.999999999998181E-2</v>
      </c>
      <c r="Q294" s="75" t="s">
        <v>2518</v>
      </c>
      <c r="R294">
        <v>1</v>
      </c>
      <c r="T294" s="119"/>
    </row>
    <row r="295" spans="1:20">
      <c r="A295" t="s">
        <v>2506</v>
      </c>
      <c r="B295" t="s">
        <v>2106</v>
      </c>
      <c r="C295" s="26">
        <f t="shared" si="12"/>
        <v>24.72</v>
      </c>
      <c r="D295">
        <v>0</v>
      </c>
      <c r="E295">
        <v>24.72</v>
      </c>
      <c r="F295" s="26"/>
      <c r="G295" t="str">
        <f t="shared" si="13"/>
        <v>38264</v>
      </c>
      <c r="I295" s="75" t="s">
        <v>2506</v>
      </c>
      <c r="J295"/>
      <c r="K295">
        <v>24.71</v>
      </c>
      <c r="L295">
        <v>24.71</v>
      </c>
      <c r="M295" s="119">
        <f t="shared" si="14"/>
        <v>-9.9999999999980105E-3</v>
      </c>
      <c r="Q295" s="75" t="s">
        <v>2519</v>
      </c>
      <c r="R295">
        <v>3</v>
      </c>
      <c r="T295" s="119"/>
    </row>
    <row r="296" spans="1:20">
      <c r="A296" t="s">
        <v>2507</v>
      </c>
      <c r="B296" t="s">
        <v>2108</v>
      </c>
      <c r="C296" s="26">
        <f t="shared" si="12"/>
        <v>195.95999999999998</v>
      </c>
      <c r="D296">
        <v>5.14</v>
      </c>
      <c r="E296">
        <v>190.82</v>
      </c>
      <c r="F296" s="26"/>
      <c r="G296" t="str">
        <f t="shared" si="13"/>
        <v>38265</v>
      </c>
      <c r="I296" s="75" t="s">
        <v>2507</v>
      </c>
      <c r="J296"/>
      <c r="K296">
        <v>195.97</v>
      </c>
      <c r="L296">
        <v>195.97</v>
      </c>
      <c r="M296" s="119">
        <f t="shared" si="14"/>
        <v>1.0000000000019327E-2</v>
      </c>
      <c r="Q296" s="75" t="s">
        <v>2520</v>
      </c>
      <c r="R296">
        <v>9</v>
      </c>
      <c r="T296" s="119"/>
    </row>
    <row r="297" spans="1:20">
      <c r="A297" t="s">
        <v>2508</v>
      </c>
      <c r="B297" t="s">
        <v>2111</v>
      </c>
      <c r="C297" s="26">
        <f t="shared" si="12"/>
        <v>2618.5</v>
      </c>
      <c r="D297">
        <v>0</v>
      </c>
      <c r="E297">
        <v>2618.5</v>
      </c>
      <c r="F297" s="26"/>
      <c r="G297" t="str">
        <f t="shared" si="13"/>
        <v>38267</v>
      </c>
      <c r="I297" s="75" t="s">
        <v>2508</v>
      </c>
      <c r="J297">
        <v>2309.48</v>
      </c>
      <c r="K297">
        <v>309.02</v>
      </c>
      <c r="L297">
        <v>2618.5</v>
      </c>
      <c r="M297" s="119">
        <f t="shared" si="14"/>
        <v>0</v>
      </c>
      <c r="Q297" s="75" t="s">
        <v>2521</v>
      </c>
      <c r="R297">
        <v>5</v>
      </c>
      <c r="T297" s="119"/>
    </row>
    <row r="298" spans="1:20">
      <c r="A298" t="s">
        <v>2509</v>
      </c>
      <c r="B298" t="s">
        <v>2113</v>
      </c>
      <c r="C298" s="26">
        <f t="shared" si="12"/>
        <v>533.5</v>
      </c>
      <c r="D298">
        <v>17.14</v>
      </c>
      <c r="E298">
        <v>516.36</v>
      </c>
      <c r="F298" s="26"/>
      <c r="G298" t="str">
        <f t="shared" si="13"/>
        <v>38300</v>
      </c>
      <c r="I298" s="75" t="s">
        <v>2509</v>
      </c>
      <c r="J298">
        <v>533.5</v>
      </c>
      <c r="K298"/>
      <c r="L298">
        <v>533.5</v>
      </c>
      <c r="M298" s="119">
        <f t="shared" si="14"/>
        <v>0</v>
      </c>
      <c r="Q298" s="75" t="s">
        <v>2522</v>
      </c>
      <c r="R298">
        <v>10</v>
      </c>
      <c r="T298" s="119"/>
    </row>
    <row r="299" spans="1:20">
      <c r="A299" t="s">
        <v>2510</v>
      </c>
      <c r="B299" t="s">
        <v>2116</v>
      </c>
      <c r="C299" s="26">
        <f t="shared" si="12"/>
        <v>169.91</v>
      </c>
      <c r="D299">
        <v>12.21</v>
      </c>
      <c r="E299">
        <v>157.69999999999999</v>
      </c>
      <c r="F299" s="26"/>
      <c r="G299" t="str">
        <f t="shared" si="13"/>
        <v>38301</v>
      </c>
      <c r="I299" s="75" t="s">
        <v>2510</v>
      </c>
      <c r="J299">
        <v>169.91</v>
      </c>
      <c r="K299"/>
      <c r="L299">
        <v>169.91</v>
      </c>
      <c r="M299" s="119">
        <f t="shared" si="14"/>
        <v>0</v>
      </c>
      <c r="Q299" s="75" t="s">
        <v>2523</v>
      </c>
      <c r="R299">
        <v>3</v>
      </c>
      <c r="T299" s="119"/>
    </row>
    <row r="300" spans="1:20">
      <c r="A300" t="s">
        <v>2511</v>
      </c>
      <c r="B300" t="s">
        <v>2120</v>
      </c>
      <c r="C300" s="26">
        <f t="shared" si="12"/>
        <v>110.64</v>
      </c>
      <c r="D300">
        <v>0</v>
      </c>
      <c r="E300">
        <v>110.64</v>
      </c>
      <c r="F300" s="26"/>
      <c r="G300" t="str">
        <f t="shared" si="13"/>
        <v>38302</v>
      </c>
      <c r="I300" s="75" t="s">
        <v>2511</v>
      </c>
      <c r="J300">
        <v>26.57</v>
      </c>
      <c r="K300">
        <v>84.07</v>
      </c>
      <c r="L300">
        <v>110.63999999999999</v>
      </c>
      <c r="M300" s="119">
        <f t="shared" si="14"/>
        <v>-1.4210854715202004E-14</v>
      </c>
      <c r="Q300" s="75" t="s">
        <v>2524</v>
      </c>
      <c r="R300">
        <v>7</v>
      </c>
      <c r="T300" s="119"/>
    </row>
    <row r="301" spans="1:20">
      <c r="A301" t="s">
        <v>2512</v>
      </c>
      <c r="B301" t="s">
        <v>2123</v>
      </c>
      <c r="C301" s="26">
        <f t="shared" si="12"/>
        <v>30.57</v>
      </c>
      <c r="D301">
        <v>4</v>
      </c>
      <c r="E301">
        <v>26.57</v>
      </c>
      <c r="F301" s="26"/>
      <c r="G301" t="str">
        <f t="shared" si="13"/>
        <v>38304</v>
      </c>
      <c r="I301" s="75" t="s">
        <v>2512</v>
      </c>
      <c r="J301">
        <v>30.57</v>
      </c>
      <c r="K301"/>
      <c r="L301">
        <v>30.57</v>
      </c>
      <c r="M301" s="119">
        <f t="shared" si="14"/>
        <v>0</v>
      </c>
      <c r="Q301" s="75" t="s">
        <v>2525</v>
      </c>
      <c r="R301">
        <v>9</v>
      </c>
      <c r="T301" s="119"/>
    </row>
    <row r="302" spans="1:20">
      <c r="A302" t="s">
        <v>2513</v>
      </c>
      <c r="B302" t="s">
        <v>2125</v>
      </c>
      <c r="C302" s="26">
        <f t="shared" si="12"/>
        <v>143.28</v>
      </c>
      <c r="D302">
        <v>15</v>
      </c>
      <c r="E302">
        <v>128.28</v>
      </c>
      <c r="F302" s="26"/>
      <c r="G302" t="str">
        <f t="shared" si="13"/>
        <v>38306</v>
      </c>
      <c r="I302" s="75" t="s">
        <v>2513</v>
      </c>
      <c r="J302">
        <v>143.27000000000001</v>
      </c>
      <c r="K302"/>
      <c r="L302">
        <v>143.27000000000001</v>
      </c>
      <c r="M302" s="119">
        <f t="shared" si="14"/>
        <v>-9.9999999999909051E-3</v>
      </c>
      <c r="Q302" s="75" t="s">
        <v>2526</v>
      </c>
      <c r="R302">
        <v>8</v>
      </c>
      <c r="T302" s="119"/>
    </row>
    <row r="303" spans="1:20">
      <c r="A303" t="s">
        <v>2514</v>
      </c>
      <c r="B303" t="s">
        <v>2127</v>
      </c>
      <c r="C303" s="26">
        <f t="shared" si="12"/>
        <v>78.87</v>
      </c>
      <c r="D303">
        <v>0</v>
      </c>
      <c r="E303">
        <v>78.87</v>
      </c>
      <c r="F303" s="26"/>
      <c r="G303" t="str">
        <f t="shared" si="13"/>
        <v>38308</v>
      </c>
      <c r="I303" s="75" t="s">
        <v>2514</v>
      </c>
      <c r="J303"/>
      <c r="K303">
        <v>78.87</v>
      </c>
      <c r="L303">
        <v>78.87</v>
      </c>
      <c r="M303" s="119">
        <f t="shared" si="14"/>
        <v>0</v>
      </c>
      <c r="Q303" s="75" t="s">
        <v>2527</v>
      </c>
      <c r="R303">
        <v>4</v>
      </c>
      <c r="T303" s="119"/>
    </row>
    <row r="304" spans="1:20">
      <c r="A304" t="s">
        <v>2515</v>
      </c>
      <c r="B304" t="s">
        <v>2129</v>
      </c>
      <c r="C304" s="26">
        <f t="shared" si="12"/>
        <v>149.19999999999999</v>
      </c>
      <c r="D304">
        <v>0</v>
      </c>
      <c r="E304">
        <v>149.19999999999999</v>
      </c>
      <c r="F304" s="26"/>
      <c r="G304" t="str">
        <f t="shared" si="13"/>
        <v>38320</v>
      </c>
      <c r="I304" s="75" t="s">
        <v>2515</v>
      </c>
      <c r="J304"/>
      <c r="K304">
        <v>149.20999999999998</v>
      </c>
      <c r="L304">
        <v>149.20999999999998</v>
      </c>
      <c r="M304" s="119">
        <f t="shared" si="14"/>
        <v>9.9999999999909051E-3</v>
      </c>
      <c r="Q304" s="75" t="s">
        <v>2528</v>
      </c>
      <c r="R304">
        <v>3</v>
      </c>
      <c r="T304" s="119"/>
    </row>
    <row r="305" spans="1:20">
      <c r="A305" t="s">
        <v>2516</v>
      </c>
      <c r="B305" t="s">
        <v>2131</v>
      </c>
      <c r="C305" s="26">
        <f t="shared" si="12"/>
        <v>131.80000000000001</v>
      </c>
      <c r="D305">
        <v>0</v>
      </c>
      <c r="E305">
        <v>131.80000000000001</v>
      </c>
      <c r="F305" s="26"/>
      <c r="G305" t="str">
        <f t="shared" si="13"/>
        <v>38322</v>
      </c>
      <c r="I305" s="75" t="s">
        <v>2516</v>
      </c>
      <c r="J305">
        <v>91.43</v>
      </c>
      <c r="K305">
        <v>40.36</v>
      </c>
      <c r="L305">
        <v>131.79000000000002</v>
      </c>
      <c r="M305" s="119">
        <f t="shared" si="14"/>
        <v>-9.9999999999909051E-3</v>
      </c>
      <c r="Q305" s="75" t="s">
        <v>2530</v>
      </c>
      <c r="R305">
        <v>11</v>
      </c>
      <c r="T305" s="119"/>
    </row>
    <row r="306" spans="1:20">
      <c r="A306" t="s">
        <v>2517</v>
      </c>
      <c r="B306" t="s">
        <v>2134</v>
      </c>
      <c r="C306" s="26">
        <f t="shared" si="12"/>
        <v>153.47999999999999</v>
      </c>
      <c r="D306">
        <v>0</v>
      </c>
      <c r="E306">
        <v>153.47999999999999</v>
      </c>
      <c r="F306" s="26"/>
      <c r="G306" t="str">
        <f t="shared" si="13"/>
        <v>38324</v>
      </c>
      <c r="I306" s="75" t="s">
        <v>2517</v>
      </c>
      <c r="J306">
        <v>153.5</v>
      </c>
      <c r="K306"/>
      <c r="L306">
        <v>153.5</v>
      </c>
      <c r="M306" s="119">
        <f t="shared" si="14"/>
        <v>2.0000000000010232E-2</v>
      </c>
      <c r="Q306" s="75" t="s">
        <v>2531</v>
      </c>
      <c r="R306">
        <v>15</v>
      </c>
      <c r="T306" s="119"/>
    </row>
    <row r="307" spans="1:20">
      <c r="A307" t="s">
        <v>3114</v>
      </c>
      <c r="B307" t="s">
        <v>3115</v>
      </c>
      <c r="C307" s="26">
        <f t="shared" si="12"/>
        <v>110.58</v>
      </c>
      <c r="D307">
        <v>0</v>
      </c>
      <c r="E307">
        <v>110.58</v>
      </c>
      <c r="F307" s="26"/>
      <c r="G307" t="str">
        <f t="shared" si="13"/>
        <v>38901</v>
      </c>
      <c r="I307" s="75" t="s">
        <v>3114</v>
      </c>
      <c r="J307">
        <v>110.57</v>
      </c>
      <c r="K307"/>
      <c r="L307">
        <v>110.57</v>
      </c>
      <c r="M307" s="119">
        <f t="shared" si="14"/>
        <v>-1.0000000000005116E-2</v>
      </c>
      <c r="Q307" s="75" t="s">
        <v>2532</v>
      </c>
      <c r="R307">
        <v>3</v>
      </c>
      <c r="T307" s="119"/>
    </row>
    <row r="308" spans="1:20">
      <c r="A308" t="s">
        <v>2518</v>
      </c>
      <c r="B308" t="s">
        <v>2137</v>
      </c>
      <c r="C308" s="26">
        <f t="shared" si="12"/>
        <v>555.71</v>
      </c>
      <c r="D308">
        <v>16.57</v>
      </c>
      <c r="E308">
        <v>539.14</v>
      </c>
      <c r="F308" s="26"/>
      <c r="G308" t="str">
        <f t="shared" si="13"/>
        <v>39002</v>
      </c>
      <c r="I308" s="75" t="s">
        <v>2518</v>
      </c>
      <c r="J308"/>
      <c r="K308">
        <v>555.71</v>
      </c>
      <c r="L308">
        <v>555.71</v>
      </c>
      <c r="M308" s="119">
        <f t="shared" si="14"/>
        <v>0</v>
      </c>
      <c r="Q308" s="75" t="s">
        <v>2633</v>
      </c>
      <c r="R308">
        <v>1</v>
      </c>
      <c r="T308" s="119"/>
    </row>
    <row r="309" spans="1:20">
      <c r="A309" t="s">
        <v>2519</v>
      </c>
      <c r="B309" t="s">
        <v>2139</v>
      </c>
      <c r="C309" s="26">
        <f t="shared" si="12"/>
        <v>1292.6400000000001</v>
      </c>
      <c r="D309">
        <v>16</v>
      </c>
      <c r="E309">
        <v>1276.6400000000001</v>
      </c>
      <c r="F309" s="26"/>
      <c r="G309" t="str">
        <f t="shared" si="13"/>
        <v>39003</v>
      </c>
      <c r="I309" s="75" t="s">
        <v>2519</v>
      </c>
      <c r="J309"/>
      <c r="K309">
        <v>1292.6399999999999</v>
      </c>
      <c r="L309">
        <v>1292.6399999999999</v>
      </c>
      <c r="M309" s="119">
        <f t="shared" si="14"/>
        <v>-2.2737367544323206E-13</v>
      </c>
      <c r="Q309" s="75" t="s">
        <v>2581</v>
      </c>
      <c r="R309">
        <v>1</v>
      </c>
      <c r="T309" s="119"/>
    </row>
    <row r="310" spans="1:20">
      <c r="A310" t="s">
        <v>2520</v>
      </c>
      <c r="B310" t="s">
        <v>2143</v>
      </c>
      <c r="C310" s="26">
        <f t="shared" si="12"/>
        <v>15339.01</v>
      </c>
      <c r="D310">
        <v>0</v>
      </c>
      <c r="E310">
        <v>15339.01</v>
      </c>
      <c r="F310" s="26"/>
      <c r="G310" t="str">
        <f t="shared" si="13"/>
        <v>39007</v>
      </c>
      <c r="I310" s="75" t="s">
        <v>2520</v>
      </c>
      <c r="J310">
        <v>457.11</v>
      </c>
      <c r="K310">
        <v>14881.889999999998</v>
      </c>
      <c r="L310">
        <v>15338.999999999998</v>
      </c>
      <c r="M310" s="119">
        <f t="shared" si="14"/>
        <v>-1.0000000002037268E-2</v>
      </c>
      <c r="Q310" s="75" t="s">
        <v>2635</v>
      </c>
      <c r="R310">
        <v>1</v>
      </c>
      <c r="T310" s="119"/>
    </row>
    <row r="311" spans="1:20">
      <c r="A311" t="s">
        <v>2521</v>
      </c>
      <c r="B311" t="s">
        <v>2162</v>
      </c>
      <c r="C311" s="26">
        <f t="shared" si="12"/>
        <v>3375.25</v>
      </c>
      <c r="D311">
        <v>65.290000000000006</v>
      </c>
      <c r="E311">
        <v>3309.96</v>
      </c>
      <c r="F311" s="26"/>
      <c r="G311" t="str">
        <f t="shared" si="13"/>
        <v>39090</v>
      </c>
      <c r="I311" s="75" t="s">
        <v>2521</v>
      </c>
      <c r="J311"/>
      <c r="K311">
        <v>3375.2499999999991</v>
      </c>
      <c r="L311">
        <v>3375.2499999999991</v>
      </c>
      <c r="M311" s="119">
        <f t="shared" si="14"/>
        <v>-9.0949470177292824E-13</v>
      </c>
      <c r="Q311" s="75" t="s">
        <v>3024</v>
      </c>
      <c r="R311">
        <v>1</v>
      </c>
      <c r="T311" s="119"/>
    </row>
    <row r="312" spans="1:20">
      <c r="A312" t="s">
        <v>2522</v>
      </c>
      <c r="B312" t="s">
        <v>2167</v>
      </c>
      <c r="C312" s="26">
        <f t="shared" si="12"/>
        <v>3703.55</v>
      </c>
      <c r="D312">
        <v>17</v>
      </c>
      <c r="E312">
        <v>3686.55</v>
      </c>
      <c r="F312" s="26"/>
      <c r="G312" t="str">
        <f t="shared" si="13"/>
        <v>39119</v>
      </c>
      <c r="I312" s="75" t="s">
        <v>2522</v>
      </c>
      <c r="J312">
        <v>35.94</v>
      </c>
      <c r="K312">
        <v>3667.62</v>
      </c>
      <c r="L312">
        <v>3703.56</v>
      </c>
      <c r="M312" s="119">
        <f t="shared" si="14"/>
        <v>9.9999999997635314E-3</v>
      </c>
      <c r="Q312" s="75" t="s">
        <v>3021</v>
      </c>
      <c r="R312">
        <v>1</v>
      </c>
      <c r="T312" s="119"/>
    </row>
    <row r="313" spans="1:20">
      <c r="A313" t="s">
        <v>2523</v>
      </c>
      <c r="B313" t="s">
        <v>2173</v>
      </c>
      <c r="C313" s="26">
        <f t="shared" si="12"/>
        <v>760.99</v>
      </c>
      <c r="D313">
        <v>42.57</v>
      </c>
      <c r="E313">
        <v>718.42</v>
      </c>
      <c r="F313" s="26"/>
      <c r="G313" t="str">
        <f t="shared" si="13"/>
        <v>39120</v>
      </c>
      <c r="I313" s="75" t="s">
        <v>2523</v>
      </c>
      <c r="J313"/>
      <c r="K313">
        <v>760.98</v>
      </c>
      <c r="L313">
        <v>760.98</v>
      </c>
      <c r="M313" s="119">
        <f t="shared" si="14"/>
        <v>-9.9999999999909051E-3</v>
      </c>
      <c r="Q313" s="75" t="s">
        <v>3025</v>
      </c>
      <c r="R313">
        <v>1</v>
      </c>
      <c r="T313" s="119"/>
    </row>
    <row r="314" spans="1:20">
      <c r="A314" t="s">
        <v>2524</v>
      </c>
      <c r="B314" t="s">
        <v>2176</v>
      </c>
      <c r="C314" s="26">
        <f t="shared" si="12"/>
        <v>3571.67</v>
      </c>
      <c r="D314">
        <v>78.709999999999994</v>
      </c>
      <c r="E314">
        <v>3492.96</v>
      </c>
      <c r="F314" s="26"/>
      <c r="G314" t="str">
        <f t="shared" si="13"/>
        <v>39200</v>
      </c>
      <c r="I314" s="75" t="s">
        <v>2524</v>
      </c>
      <c r="J314"/>
      <c r="K314">
        <v>3571.69</v>
      </c>
      <c r="L314">
        <v>3571.69</v>
      </c>
      <c r="M314" s="119">
        <f t="shared" si="14"/>
        <v>1.999999999998181E-2</v>
      </c>
      <c r="Q314" s="75" t="s">
        <v>3117</v>
      </c>
      <c r="R314">
        <v>1</v>
      </c>
      <c r="T314" s="119"/>
    </row>
    <row r="315" spans="1:20">
      <c r="A315" t="s">
        <v>2525</v>
      </c>
      <c r="B315" t="s">
        <v>2184</v>
      </c>
      <c r="C315" s="26">
        <f t="shared" si="12"/>
        <v>6128.84</v>
      </c>
      <c r="D315">
        <v>34</v>
      </c>
      <c r="E315">
        <v>6094.84</v>
      </c>
      <c r="F315" s="26"/>
      <c r="G315" t="str">
        <f t="shared" si="13"/>
        <v>39201</v>
      </c>
      <c r="I315" s="75" t="s">
        <v>2525</v>
      </c>
      <c r="J315"/>
      <c r="K315">
        <v>6128.82</v>
      </c>
      <c r="L315">
        <v>6128.82</v>
      </c>
      <c r="M315" s="119">
        <f t="shared" si="14"/>
        <v>-2.0000000000436557E-2</v>
      </c>
      <c r="Q315" s="75" t="s">
        <v>3023</v>
      </c>
      <c r="R315">
        <v>1</v>
      </c>
      <c r="T315" s="119"/>
    </row>
    <row r="316" spans="1:20">
      <c r="A316" t="s">
        <v>2526</v>
      </c>
      <c r="B316" t="s">
        <v>2192</v>
      </c>
      <c r="C316" s="26">
        <f t="shared" si="12"/>
        <v>3934.93</v>
      </c>
      <c r="D316">
        <v>0</v>
      </c>
      <c r="E316">
        <v>3934.93</v>
      </c>
      <c r="F316" s="26"/>
      <c r="G316" t="str">
        <f t="shared" si="13"/>
        <v>39202</v>
      </c>
      <c r="I316" s="75" t="s">
        <v>2526</v>
      </c>
      <c r="J316">
        <v>503.46</v>
      </c>
      <c r="K316">
        <v>3431.4700000000003</v>
      </c>
      <c r="L316">
        <v>3934.9300000000003</v>
      </c>
      <c r="M316" s="119">
        <f t="shared" si="14"/>
        <v>4.5474735088646412E-13</v>
      </c>
      <c r="Q316" s="75" t="s">
        <v>3116</v>
      </c>
      <c r="R316">
        <v>1</v>
      </c>
      <c r="T316" s="119"/>
    </row>
    <row r="317" spans="1:20">
      <c r="A317" t="s">
        <v>2527</v>
      </c>
      <c r="B317" t="s">
        <v>2199</v>
      </c>
      <c r="C317" s="26">
        <f t="shared" si="12"/>
        <v>1079.6000000000001</v>
      </c>
      <c r="D317">
        <v>29.71</v>
      </c>
      <c r="E317">
        <v>1049.8900000000001</v>
      </c>
      <c r="F317" s="26"/>
      <c r="G317" t="str">
        <f t="shared" si="13"/>
        <v>39203</v>
      </c>
      <c r="I317" s="75" t="s">
        <v>2527</v>
      </c>
      <c r="J317"/>
      <c r="K317">
        <v>1079.5899999999999</v>
      </c>
      <c r="L317">
        <v>1079.5899999999999</v>
      </c>
      <c r="M317" s="119">
        <f t="shared" si="14"/>
        <v>-1.0000000000218279E-2</v>
      </c>
      <c r="Q317" s="75" t="s">
        <v>3026</v>
      </c>
      <c r="R317">
        <v>1</v>
      </c>
      <c r="T317" s="119"/>
    </row>
    <row r="318" spans="1:20">
      <c r="A318" t="s">
        <v>2528</v>
      </c>
      <c r="B318" t="s">
        <v>2204</v>
      </c>
      <c r="C318" s="26">
        <f t="shared" si="12"/>
        <v>1364.41</v>
      </c>
      <c r="D318">
        <v>0</v>
      </c>
      <c r="E318">
        <v>1364.41</v>
      </c>
      <c r="F318" s="26"/>
      <c r="G318" t="str">
        <f t="shared" si="13"/>
        <v>39204</v>
      </c>
      <c r="I318" s="75" t="s">
        <v>2528</v>
      </c>
      <c r="J318"/>
      <c r="K318">
        <v>1364.4</v>
      </c>
      <c r="L318">
        <v>1364.4</v>
      </c>
      <c r="M318" s="119">
        <f t="shared" si="14"/>
        <v>-9.9999999999909051E-3</v>
      </c>
      <c r="Q318" s="75" t="s">
        <v>3114</v>
      </c>
      <c r="R318">
        <v>1</v>
      </c>
      <c r="T318" s="119"/>
    </row>
    <row r="319" spans="1:20">
      <c r="A319" t="s">
        <v>2529</v>
      </c>
      <c r="B319" t="s">
        <v>2207</v>
      </c>
      <c r="C319" s="26">
        <f t="shared" si="12"/>
        <v>1335.96</v>
      </c>
      <c r="D319">
        <v>47.76</v>
      </c>
      <c r="E319">
        <v>1288.2</v>
      </c>
      <c r="F319" s="26"/>
      <c r="G319" t="str">
        <f t="shared" si="13"/>
        <v>39205</v>
      </c>
      <c r="I319" s="75" t="s">
        <v>2529</v>
      </c>
      <c r="J319"/>
      <c r="K319">
        <v>1335.98</v>
      </c>
      <c r="L319">
        <v>1335.98</v>
      </c>
      <c r="M319" s="119">
        <f t="shared" si="14"/>
        <v>1.999999999998181E-2</v>
      </c>
      <c r="Q319" s="75" t="s">
        <v>3230</v>
      </c>
      <c r="R319">
        <v>1</v>
      </c>
      <c r="T319" s="119"/>
    </row>
    <row r="320" spans="1:20">
      <c r="A320" t="s">
        <v>2530</v>
      </c>
      <c r="B320" t="s">
        <v>2212</v>
      </c>
      <c r="C320" s="26">
        <f t="shared" si="12"/>
        <v>3136.13</v>
      </c>
      <c r="D320">
        <v>84.86</v>
      </c>
      <c r="E320">
        <v>3051.27</v>
      </c>
      <c r="F320" s="26"/>
      <c r="G320" t="str">
        <f t="shared" si="13"/>
        <v>39207</v>
      </c>
      <c r="I320" s="75" t="s">
        <v>2530</v>
      </c>
      <c r="J320">
        <v>23.14</v>
      </c>
      <c r="K320">
        <v>3112.9800000000005</v>
      </c>
      <c r="L320">
        <v>3136.1200000000003</v>
      </c>
      <c r="M320" s="119">
        <f t="shared" si="14"/>
        <v>-9.9999999997635314E-3</v>
      </c>
      <c r="Q320" s="75" t="s">
        <v>3273</v>
      </c>
      <c r="R320">
        <v>1</v>
      </c>
      <c r="T320" s="119"/>
    </row>
    <row r="321" spans="1:20">
      <c r="A321" t="s">
        <v>2531</v>
      </c>
      <c r="B321" t="s">
        <v>2218</v>
      </c>
      <c r="C321" s="26">
        <f t="shared" si="12"/>
        <v>5420.41</v>
      </c>
      <c r="D321">
        <v>44.87</v>
      </c>
      <c r="E321">
        <v>5375.54</v>
      </c>
      <c r="F321" s="26"/>
      <c r="G321" t="str">
        <f t="shared" si="13"/>
        <v>39208</v>
      </c>
      <c r="I321" s="75" t="s">
        <v>2531</v>
      </c>
      <c r="J321">
        <v>2463.7600000000002</v>
      </c>
      <c r="K321">
        <v>2956.63</v>
      </c>
      <c r="L321">
        <v>5420.39</v>
      </c>
      <c r="M321" s="119">
        <f t="shared" si="14"/>
        <v>-1.9999999999527063E-2</v>
      </c>
      <c r="Q321" s="75" t="s">
        <v>3232</v>
      </c>
      <c r="R321">
        <v>1</v>
      </c>
      <c r="T321" s="119"/>
    </row>
    <row r="322" spans="1:20">
      <c r="A322" t="s">
        <v>2532</v>
      </c>
      <c r="B322" t="s">
        <v>2225</v>
      </c>
      <c r="C322" s="26">
        <f t="shared" si="12"/>
        <v>867.31</v>
      </c>
      <c r="D322">
        <v>0</v>
      </c>
      <c r="E322">
        <v>867.31</v>
      </c>
      <c r="G322" t="str">
        <f t="shared" si="13"/>
        <v>39209</v>
      </c>
      <c r="I322" s="75" t="s">
        <v>2532</v>
      </c>
      <c r="J322"/>
      <c r="K322">
        <v>867.31000000000006</v>
      </c>
      <c r="L322">
        <v>867.31000000000006</v>
      </c>
      <c r="M322" s="119">
        <f t="shared" si="14"/>
        <v>1.1368683772161603E-13</v>
      </c>
      <c r="Q322" s="75" t="s">
        <v>2632</v>
      </c>
      <c r="R322">
        <v>2347</v>
      </c>
      <c r="T322" s="119"/>
    </row>
    <row r="323" spans="1:20">
      <c r="A323" t="s">
        <v>2635</v>
      </c>
      <c r="B323" t="s">
        <v>2638</v>
      </c>
      <c r="C323" s="26">
        <f t="shared" ref="C323" si="15">SUM(D323:E323)</f>
        <v>140</v>
      </c>
      <c r="D323">
        <v>0</v>
      </c>
      <c r="E323">
        <v>140</v>
      </c>
      <c r="G323" t="str">
        <f t="shared" si="13"/>
        <v>39901</v>
      </c>
      <c r="I323" s="75" t="s">
        <v>2635</v>
      </c>
      <c r="J323">
        <v>140</v>
      </c>
      <c r="K323"/>
      <c r="L323">
        <v>140</v>
      </c>
      <c r="M323" s="119">
        <f t="shared" si="14"/>
        <v>0</v>
      </c>
    </row>
    <row r="324" spans="1:20">
      <c r="C324" s="26"/>
      <c r="F324" s="26"/>
      <c r="I324" s="75" t="s">
        <v>2632</v>
      </c>
      <c r="J324">
        <v>588444.11999999988</v>
      </c>
      <c r="K324">
        <v>481102.97</v>
      </c>
      <c r="L324">
        <v>1069547.0899999996</v>
      </c>
    </row>
    <row r="325" spans="1:20">
      <c r="C325" s="26"/>
      <c r="F325" s="26"/>
      <c r="J325"/>
    </row>
    <row r="326" spans="1:20">
      <c r="C326" s="26"/>
      <c r="F326" s="26"/>
      <c r="J326"/>
    </row>
    <row r="327" spans="1:20">
      <c r="C327" s="26"/>
      <c r="F327" s="26"/>
      <c r="J327"/>
    </row>
    <row r="328" spans="1:20">
      <c r="C328" s="26"/>
      <c r="F328" s="26"/>
      <c r="J328"/>
    </row>
    <row r="329" spans="1:20">
      <c r="C329" s="26"/>
      <c r="F329" s="26"/>
      <c r="J329"/>
    </row>
    <row r="330" spans="1:20">
      <c r="C330" s="26"/>
      <c r="F330" s="26"/>
      <c r="J330"/>
    </row>
    <row r="331" spans="1:20">
      <c r="C331" s="26"/>
      <c r="F331" s="26"/>
      <c r="J331"/>
    </row>
    <row r="332" spans="1:20">
      <c r="C332" s="26"/>
      <c r="F332" s="26"/>
      <c r="J332"/>
    </row>
    <row r="333" spans="1:20">
      <c r="C333" s="26"/>
      <c r="F333" s="26"/>
      <c r="J333"/>
    </row>
    <row r="334" spans="1:20">
      <c r="C334" s="26"/>
      <c r="F334" s="26"/>
      <c r="J334"/>
    </row>
    <row r="335" spans="1:20">
      <c r="C335" s="26"/>
      <c r="F335" s="26"/>
      <c r="J335"/>
    </row>
    <row r="336" spans="1:20">
      <c r="C336" s="26"/>
      <c r="F336" s="26"/>
      <c r="J336"/>
    </row>
    <row r="337" spans="3:10">
      <c r="C337" s="26"/>
      <c r="F337" s="26"/>
      <c r="J337"/>
    </row>
    <row r="338" spans="3:10">
      <c r="C338" s="26"/>
      <c r="F338" s="26"/>
      <c r="J338"/>
    </row>
    <row r="339" spans="3:10">
      <c r="C339" s="26"/>
      <c r="F339" s="26"/>
      <c r="J339"/>
    </row>
    <row r="340" spans="3:10">
      <c r="C340" s="26"/>
      <c r="F340" s="26"/>
      <c r="J340"/>
    </row>
    <row r="341" spans="3:10">
      <c r="C341" s="26"/>
      <c r="F341" s="26"/>
      <c r="J341"/>
    </row>
    <row r="342" spans="3:10">
      <c r="C342" s="26"/>
      <c r="F342" s="26"/>
      <c r="J342"/>
    </row>
    <row r="343" spans="3:10">
      <c r="C343" s="26"/>
      <c r="F343" s="26"/>
      <c r="J343"/>
    </row>
    <row r="344" spans="3:10">
      <c r="C344" s="26"/>
      <c r="F344" s="26"/>
      <c r="J344"/>
    </row>
    <row r="345" spans="3:10">
      <c r="C345" s="26"/>
      <c r="J345"/>
    </row>
    <row r="346" spans="3:10">
      <c r="C346" s="26"/>
      <c r="F346" s="26"/>
      <c r="J346"/>
    </row>
    <row r="347" spans="3:10">
      <c r="C347" s="26"/>
      <c r="F347" s="26"/>
      <c r="J347"/>
    </row>
    <row r="348" spans="3:10">
      <c r="C348" s="26"/>
      <c r="F348" s="26"/>
      <c r="J348"/>
    </row>
    <row r="349" spans="3:10">
      <c r="C349" s="26"/>
      <c r="J349"/>
    </row>
    <row r="350" spans="3:10">
      <c r="C350" s="26"/>
      <c r="F350" s="26"/>
      <c r="J350"/>
    </row>
    <row r="351" spans="3:10">
      <c r="C351" s="26"/>
      <c r="F351" s="26"/>
      <c r="J351"/>
    </row>
    <row r="352" spans="3:10">
      <c r="C352" s="26"/>
      <c r="F352" s="26"/>
      <c r="J352"/>
    </row>
    <row r="353" spans="3:10">
      <c r="C353" s="26"/>
      <c r="F353" s="26"/>
      <c r="J353"/>
    </row>
    <row r="354" spans="3:10">
      <c r="C354" s="26"/>
      <c r="J354"/>
    </row>
    <row r="355" spans="3:10">
      <c r="C355" s="26"/>
      <c r="F355" s="26"/>
      <c r="J355"/>
    </row>
    <row r="356" spans="3:10">
      <c r="C356" s="26"/>
      <c r="F356" s="26"/>
      <c r="J356"/>
    </row>
    <row r="357" spans="3:10">
      <c r="C357" s="26"/>
      <c r="F357" s="26"/>
      <c r="J357"/>
    </row>
    <row r="358" spans="3:10">
      <c r="C358" s="26"/>
      <c r="F358" s="26"/>
      <c r="J358"/>
    </row>
    <row r="359" spans="3:10">
      <c r="C359" s="26"/>
      <c r="F359" s="26"/>
      <c r="J359"/>
    </row>
    <row r="360" spans="3:10">
      <c r="C360" s="26"/>
      <c r="F360" s="26"/>
      <c r="J360"/>
    </row>
    <row r="361" spans="3:10">
      <c r="C361" s="26"/>
      <c r="F361" s="26"/>
      <c r="J361"/>
    </row>
    <row r="362" spans="3:10">
      <c r="C362" s="26"/>
      <c r="F362" s="26"/>
      <c r="J362"/>
    </row>
    <row r="363" spans="3:10">
      <c r="C363" s="26"/>
      <c r="F363" s="26"/>
      <c r="J363"/>
    </row>
    <row r="364" spans="3:10">
      <c r="C364" s="26"/>
      <c r="F364" s="26"/>
      <c r="J364"/>
    </row>
    <row r="365" spans="3:10">
      <c r="C365" s="26"/>
      <c r="F365" s="26"/>
      <c r="J365"/>
    </row>
    <row r="366" spans="3:10">
      <c r="C366" s="26"/>
      <c r="F366" s="26"/>
      <c r="J366"/>
    </row>
    <row r="367" spans="3:10">
      <c r="C367" s="26"/>
      <c r="F367" s="26"/>
      <c r="J367"/>
    </row>
    <row r="368" spans="3:10">
      <c r="C368" s="26"/>
      <c r="F368" s="26"/>
      <c r="J368"/>
    </row>
    <row r="369" spans="3:10">
      <c r="C369" s="26"/>
      <c r="F369" s="26"/>
      <c r="J369"/>
    </row>
    <row r="370" spans="3:10">
      <c r="C370" s="26"/>
      <c r="F370" s="26"/>
      <c r="J370"/>
    </row>
    <row r="371" spans="3:10">
      <c r="C371" s="26"/>
      <c r="F371" s="26"/>
      <c r="J371"/>
    </row>
    <row r="372" spans="3:10">
      <c r="C372" s="26"/>
      <c r="F372" s="26"/>
      <c r="J372"/>
    </row>
    <row r="373" spans="3:10">
      <c r="C373" s="26"/>
      <c r="F373" s="26"/>
      <c r="J373"/>
    </row>
    <row r="374" spans="3:10">
      <c r="C374" s="26"/>
      <c r="F374" s="26"/>
      <c r="J374"/>
    </row>
    <row r="375" spans="3:10">
      <c r="C375" s="26"/>
      <c r="J375"/>
    </row>
    <row r="376" spans="3:10">
      <c r="C376" s="26"/>
      <c r="J376"/>
    </row>
    <row r="377" spans="3:10">
      <c r="C377" s="26"/>
      <c r="J377"/>
    </row>
    <row r="378" spans="3:10">
      <c r="E378">
        <f>SUM(E3:E377)</f>
        <v>1064562.2499999998</v>
      </c>
      <c r="J378"/>
    </row>
    <row r="379" spans="3:10">
      <c r="J379"/>
    </row>
    <row r="380" spans="3:10">
      <c r="J380"/>
    </row>
    <row r="381" spans="3:10">
      <c r="J381"/>
    </row>
    <row r="382" spans="3:10">
      <c r="J382"/>
    </row>
    <row r="383" spans="3:10">
      <c r="J383"/>
    </row>
    <row r="384" spans="3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  <row r="661" spans="10:10">
      <c r="J661"/>
    </row>
    <row r="662" spans="10:10">
      <c r="J662"/>
    </row>
    <row r="663" spans="10:10">
      <c r="J663"/>
    </row>
    <row r="664" spans="10:10">
      <c r="J664"/>
    </row>
    <row r="665" spans="10:10">
      <c r="J665"/>
    </row>
    <row r="666" spans="10:10">
      <c r="J666"/>
    </row>
    <row r="667" spans="10:10">
      <c r="J667"/>
    </row>
    <row r="668" spans="10:10">
      <c r="J668"/>
    </row>
    <row r="669" spans="10:10">
      <c r="J669"/>
    </row>
    <row r="670" spans="10:10">
      <c r="J670"/>
    </row>
    <row r="671" spans="10:10">
      <c r="J671"/>
    </row>
    <row r="672" spans="10:10">
      <c r="J672"/>
    </row>
    <row r="673" spans="10:10">
      <c r="J673"/>
    </row>
    <row r="674" spans="10:10">
      <c r="J674"/>
    </row>
    <row r="675" spans="10:10">
      <c r="J675"/>
    </row>
    <row r="676" spans="10:10">
      <c r="J676"/>
    </row>
    <row r="677" spans="10:10">
      <c r="J677"/>
    </row>
    <row r="678" spans="10:10">
      <c r="J678"/>
    </row>
    <row r="679" spans="10:10">
      <c r="J679"/>
    </row>
    <row r="680" spans="10:10">
      <c r="J680"/>
    </row>
    <row r="681" spans="10:10">
      <c r="J681"/>
    </row>
    <row r="682" spans="10:10">
      <c r="J682"/>
    </row>
    <row r="683" spans="10:10">
      <c r="J683"/>
    </row>
    <row r="684" spans="10:10">
      <c r="J684"/>
    </row>
    <row r="685" spans="10:10">
      <c r="J685"/>
    </row>
    <row r="686" spans="10:10">
      <c r="J686"/>
    </row>
    <row r="687" spans="10:10">
      <c r="J687"/>
    </row>
    <row r="688" spans="10:10">
      <c r="J688"/>
    </row>
    <row r="689" spans="10:10">
      <c r="J689"/>
    </row>
    <row r="690" spans="10:10">
      <c r="J690"/>
    </row>
    <row r="691" spans="10:10">
      <c r="J691"/>
    </row>
    <row r="692" spans="10:10">
      <c r="J692"/>
    </row>
    <row r="693" spans="10:10">
      <c r="J693"/>
    </row>
    <row r="694" spans="10:10">
      <c r="J694"/>
    </row>
    <row r="695" spans="10:10">
      <c r="J695"/>
    </row>
    <row r="696" spans="10:10">
      <c r="J696"/>
    </row>
    <row r="697" spans="10:10">
      <c r="J697"/>
    </row>
    <row r="698" spans="10:10">
      <c r="J698"/>
    </row>
    <row r="699" spans="10:10">
      <c r="J699"/>
    </row>
    <row r="700" spans="10:10">
      <c r="J700"/>
    </row>
    <row r="701" spans="10:10">
      <c r="J701"/>
    </row>
    <row r="702" spans="10:10">
      <c r="J702"/>
    </row>
    <row r="703" spans="10:10">
      <c r="J703"/>
    </row>
    <row r="704" spans="10:10">
      <c r="J704"/>
    </row>
    <row r="705" spans="10:10">
      <c r="J705"/>
    </row>
    <row r="706" spans="10:10">
      <c r="J706"/>
    </row>
    <row r="707" spans="10:10">
      <c r="J707"/>
    </row>
    <row r="708" spans="10:10">
      <c r="J708"/>
    </row>
    <row r="709" spans="10:10">
      <c r="J709"/>
    </row>
    <row r="710" spans="10:10">
      <c r="J710"/>
    </row>
    <row r="711" spans="10:10">
      <c r="J711"/>
    </row>
    <row r="712" spans="10:10">
      <c r="J712"/>
    </row>
    <row r="713" spans="10:10">
      <c r="J713"/>
    </row>
    <row r="714" spans="10:10">
      <c r="J714"/>
    </row>
    <row r="715" spans="10:10">
      <c r="J715"/>
    </row>
    <row r="716" spans="10:10">
      <c r="J716"/>
    </row>
    <row r="717" spans="10:10">
      <c r="J717"/>
    </row>
    <row r="718" spans="10:10">
      <c r="J718"/>
    </row>
    <row r="719" spans="10:10">
      <c r="J719"/>
    </row>
    <row r="720" spans="10:10">
      <c r="J720"/>
    </row>
    <row r="721" spans="10:10">
      <c r="J721"/>
    </row>
    <row r="722" spans="10:10">
      <c r="J722"/>
    </row>
    <row r="723" spans="10:10">
      <c r="J723"/>
    </row>
    <row r="724" spans="10:10">
      <c r="J724"/>
    </row>
    <row r="725" spans="10:10">
      <c r="J725"/>
    </row>
    <row r="726" spans="10:10">
      <c r="J726"/>
    </row>
    <row r="727" spans="10:10">
      <c r="J727"/>
    </row>
    <row r="728" spans="10:10">
      <c r="J728"/>
    </row>
    <row r="729" spans="10:10">
      <c r="J729"/>
    </row>
    <row r="730" spans="10:10">
      <c r="J730"/>
    </row>
    <row r="731" spans="10:10">
      <c r="J731"/>
    </row>
    <row r="732" spans="10:10">
      <c r="J732"/>
    </row>
    <row r="733" spans="10:10">
      <c r="J733"/>
    </row>
    <row r="734" spans="10:10">
      <c r="J734"/>
    </row>
    <row r="735" spans="10:10">
      <c r="J735"/>
    </row>
    <row r="736" spans="10:10">
      <c r="J736"/>
    </row>
    <row r="737" spans="10:10">
      <c r="J737"/>
    </row>
    <row r="738" spans="10:10">
      <c r="J738"/>
    </row>
    <row r="739" spans="10:10">
      <c r="J739"/>
    </row>
    <row r="740" spans="10:10">
      <c r="J740"/>
    </row>
    <row r="741" spans="10:10">
      <c r="J741"/>
    </row>
    <row r="742" spans="10:10">
      <c r="J742"/>
    </row>
    <row r="743" spans="10:10">
      <c r="J743"/>
    </row>
    <row r="744" spans="10:10">
      <c r="J744"/>
    </row>
    <row r="745" spans="10:10">
      <c r="J745"/>
    </row>
    <row r="746" spans="10:10">
      <c r="J746"/>
    </row>
    <row r="747" spans="10:10">
      <c r="J747"/>
    </row>
    <row r="748" spans="10:10">
      <c r="J748"/>
    </row>
    <row r="749" spans="10:10">
      <c r="J749"/>
    </row>
    <row r="750" spans="10:10">
      <c r="J750"/>
    </row>
    <row r="751" spans="10:10">
      <c r="J751"/>
    </row>
    <row r="752" spans="10:10">
      <c r="J752"/>
    </row>
    <row r="753" spans="10:10">
      <c r="J753"/>
    </row>
  </sheetData>
  <autoFilter ref="A2:G378" xr:uid="{00000000-0009-0000-0000-000007000000}">
    <sortState xmlns:xlrd2="http://schemas.microsoft.com/office/spreadsheetml/2017/richdata2" ref="A3:G378">
      <sortCondition ref="A2:A378"/>
    </sortState>
  </autoFilter>
  <conditionalFormatting sqref="M3:M323">
    <cfRule type="cellIs" dxfId="0" priority="1" operator="greaterThan">
      <formula>0.5</formula>
    </cfRule>
  </conditionalFormatting>
  <pageMargins left="0.7" right="0.7" top="0.75" bottom="0.75" header="0.3" footer="0.3"/>
  <pageSetup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</sheetPr>
  <dimension ref="A3:K329"/>
  <sheetViews>
    <sheetView workbookViewId="0">
      <pane ySplit="5" topLeftCell="A6" activePane="bottomLeft" state="frozen"/>
      <selection activeCell="A4" sqref="A4"/>
      <selection pane="bottomLeft" activeCell="A4" sqref="A4"/>
    </sheetView>
  </sheetViews>
  <sheetFormatPr defaultColWidth="9.140625" defaultRowHeight="12"/>
  <cols>
    <col min="1" max="1" width="7" style="7" customWidth="1"/>
    <col min="2" max="2" width="38.28515625" style="7" bestFit="1" customWidth="1"/>
    <col min="3" max="4" width="8.5703125" style="69" bestFit="1" customWidth="1"/>
    <col min="5" max="5" width="7.42578125" style="7" bestFit="1" customWidth="1"/>
    <col min="6" max="6" width="8.140625" style="7" bestFit="1" customWidth="1"/>
    <col min="7" max="7" width="15.85546875" style="7" customWidth="1"/>
    <col min="8" max="8" width="12.140625" style="7" customWidth="1"/>
    <col min="9" max="9" width="12" style="7" bestFit="1" customWidth="1"/>
    <col min="10" max="16384" width="9.140625" style="7"/>
  </cols>
  <sheetData>
    <row r="3" spans="1:11">
      <c r="G3" s="8"/>
      <c r="H3" s="10"/>
      <c r="I3" s="10"/>
    </row>
    <row r="4" spans="1:11">
      <c r="A4" s="7">
        <v>1</v>
      </c>
      <c r="B4" s="7">
        <f>1+A4</f>
        <v>2</v>
      </c>
      <c r="C4" s="7">
        <f t="shared" ref="C4" si="0">1+B4</f>
        <v>3</v>
      </c>
      <c r="D4" s="7">
        <f t="shared" ref="D4" si="1">1+C4</f>
        <v>4</v>
      </c>
      <c r="E4" s="7">
        <f t="shared" ref="E4" si="2">1+D4</f>
        <v>5</v>
      </c>
      <c r="F4" s="7">
        <f t="shared" ref="F4" si="3">1+E4</f>
        <v>6</v>
      </c>
      <c r="G4" s="7">
        <f t="shared" ref="G4" si="4">1+F4</f>
        <v>7</v>
      </c>
      <c r="H4" s="7">
        <f t="shared" ref="H4" si="5">1+G4</f>
        <v>8</v>
      </c>
      <c r="I4" s="7">
        <f t="shared" ref="I4" si="6">1+H4</f>
        <v>9</v>
      </c>
    </row>
    <row r="5" spans="1:11" s="72" customFormat="1" ht="25.5">
      <c r="A5" s="72" t="s">
        <v>2580</v>
      </c>
      <c r="B5" s="72" t="s">
        <v>2537</v>
      </c>
      <c r="C5" s="154" t="s">
        <v>3296</v>
      </c>
      <c r="D5" s="154" t="s">
        <v>3297</v>
      </c>
      <c r="E5" s="155" t="s">
        <v>2538</v>
      </c>
      <c r="F5" s="155" t="s">
        <v>2539</v>
      </c>
      <c r="G5" s="156" t="s">
        <v>3310</v>
      </c>
      <c r="H5" s="156" t="s">
        <v>2544</v>
      </c>
      <c r="I5" s="156" t="s">
        <v>2545</v>
      </c>
    </row>
    <row r="6" spans="1:11" ht="15">
      <c r="A6" s="11" t="s">
        <v>2229</v>
      </c>
      <c r="B6" s="11" t="s">
        <v>0</v>
      </c>
      <c r="C6" s="153">
        <v>1</v>
      </c>
      <c r="D6" s="153">
        <v>1</v>
      </c>
      <c r="E6" s="9">
        <v>72728</v>
      </c>
      <c r="F6" s="9">
        <v>78209</v>
      </c>
      <c r="G6" s="9">
        <f>14136*1.02</f>
        <v>14418.72</v>
      </c>
      <c r="H6" s="10">
        <v>0.18149999999999999</v>
      </c>
      <c r="I6" s="10">
        <v>0.17510000000000001</v>
      </c>
      <c r="J6" s="77"/>
      <c r="K6" s="117"/>
    </row>
    <row r="7" spans="1:11" ht="15">
      <c r="A7" s="11" t="s">
        <v>2230</v>
      </c>
      <c r="B7" s="11" t="s">
        <v>2</v>
      </c>
      <c r="C7" s="153">
        <v>1</v>
      </c>
      <c r="D7" s="153">
        <v>1</v>
      </c>
      <c r="E7" s="9">
        <v>72728</v>
      </c>
      <c r="F7" s="9">
        <v>78209</v>
      </c>
      <c r="G7" s="9">
        <f t="shared" ref="G7:G70" si="7">14136*1.02</f>
        <v>14418.72</v>
      </c>
      <c r="H7" s="10">
        <v>0.18149999999999999</v>
      </c>
      <c r="I7" s="10">
        <v>0.17510000000000001</v>
      </c>
      <c r="J7" s="77"/>
      <c r="K7" s="117"/>
    </row>
    <row r="8" spans="1:11" ht="15">
      <c r="A8" s="11" t="s">
        <v>2231</v>
      </c>
      <c r="B8" s="11" t="s">
        <v>4</v>
      </c>
      <c r="C8" s="153">
        <v>1</v>
      </c>
      <c r="D8" s="153">
        <v>1</v>
      </c>
      <c r="E8" s="9">
        <v>72728</v>
      </c>
      <c r="F8" s="9">
        <v>78209</v>
      </c>
      <c r="G8" s="9">
        <f t="shared" si="7"/>
        <v>14418.72</v>
      </c>
      <c r="H8" s="10">
        <v>0.18149999999999999</v>
      </c>
      <c r="I8" s="10">
        <v>0.17510000000000001</v>
      </c>
      <c r="J8" s="77"/>
      <c r="K8" s="117"/>
    </row>
    <row r="9" spans="1:11" ht="15">
      <c r="A9" s="11" t="s">
        <v>2232</v>
      </c>
      <c r="B9" s="11" t="s">
        <v>12</v>
      </c>
      <c r="C9" s="153">
        <v>1</v>
      </c>
      <c r="D9" s="153">
        <v>1</v>
      </c>
      <c r="E9" s="9">
        <v>72728</v>
      </c>
      <c r="F9" s="9">
        <v>78209</v>
      </c>
      <c r="G9" s="9">
        <f t="shared" si="7"/>
        <v>14418.72</v>
      </c>
      <c r="H9" s="10">
        <v>0.18149999999999999</v>
      </c>
      <c r="I9" s="10">
        <v>0.17510000000000001</v>
      </c>
      <c r="J9" s="77"/>
      <c r="K9" s="117"/>
    </row>
    <row r="10" spans="1:11" ht="15">
      <c r="A10" s="11" t="s">
        <v>2233</v>
      </c>
      <c r="B10" s="11" t="s">
        <v>16</v>
      </c>
      <c r="C10" s="153">
        <v>1</v>
      </c>
      <c r="D10" s="153">
        <v>1.04</v>
      </c>
      <c r="E10" s="9">
        <v>72728</v>
      </c>
      <c r="F10" s="9">
        <v>78209</v>
      </c>
      <c r="G10" s="9">
        <f t="shared" si="7"/>
        <v>14418.72</v>
      </c>
      <c r="H10" s="10">
        <v>0.18149999999999999</v>
      </c>
      <c r="I10" s="10">
        <v>0.17510000000000001</v>
      </c>
      <c r="J10" s="77"/>
      <c r="K10" s="117"/>
    </row>
    <row r="11" spans="1:11" ht="15">
      <c r="A11" s="11" t="s">
        <v>2234</v>
      </c>
      <c r="B11" s="11" t="s">
        <v>20</v>
      </c>
      <c r="C11" s="153">
        <v>1</v>
      </c>
      <c r="D11" s="153">
        <v>1</v>
      </c>
      <c r="E11" s="9">
        <v>72728</v>
      </c>
      <c r="F11" s="9">
        <v>78209</v>
      </c>
      <c r="G11" s="9">
        <f t="shared" si="7"/>
        <v>14418.72</v>
      </c>
      <c r="H11" s="10">
        <v>0.18149999999999999</v>
      </c>
      <c r="I11" s="10">
        <v>0.17510000000000001</v>
      </c>
      <c r="J11" s="77"/>
      <c r="K11" s="117"/>
    </row>
    <row r="12" spans="1:11" ht="15">
      <c r="A12" s="11" t="s">
        <v>2235</v>
      </c>
      <c r="B12" s="11" t="s">
        <v>30</v>
      </c>
      <c r="C12" s="153">
        <v>1</v>
      </c>
      <c r="D12" s="153">
        <v>1</v>
      </c>
      <c r="E12" s="9">
        <v>72728</v>
      </c>
      <c r="F12" s="9">
        <v>78209</v>
      </c>
      <c r="G12" s="9">
        <f t="shared" si="7"/>
        <v>14418.72</v>
      </c>
      <c r="H12" s="10">
        <v>0.18149999999999999</v>
      </c>
      <c r="I12" s="10">
        <v>0.17510000000000001</v>
      </c>
      <c r="J12" s="77"/>
      <c r="K12" s="117"/>
    </row>
    <row r="13" spans="1:11" ht="15">
      <c r="A13" s="11" t="s">
        <v>2236</v>
      </c>
      <c r="B13" s="11" t="s">
        <v>33</v>
      </c>
      <c r="C13" s="153">
        <v>1</v>
      </c>
      <c r="D13" s="153">
        <v>1</v>
      </c>
      <c r="E13" s="9">
        <v>72728</v>
      </c>
      <c r="F13" s="9">
        <v>78209</v>
      </c>
      <c r="G13" s="9">
        <f t="shared" si="7"/>
        <v>14418.72</v>
      </c>
      <c r="H13" s="10">
        <v>0.18149999999999999</v>
      </c>
      <c r="I13" s="10">
        <v>0.17510000000000001</v>
      </c>
      <c r="J13" s="77"/>
      <c r="K13" s="117"/>
    </row>
    <row r="14" spans="1:11" ht="15">
      <c r="A14" s="11" t="s">
        <v>2237</v>
      </c>
      <c r="B14" s="11" t="s">
        <v>60</v>
      </c>
      <c r="C14" s="153">
        <v>1</v>
      </c>
      <c r="D14" s="153">
        <v>1</v>
      </c>
      <c r="E14" s="9">
        <v>72728</v>
      </c>
      <c r="F14" s="9">
        <v>78209</v>
      </c>
      <c r="G14" s="9">
        <f t="shared" si="7"/>
        <v>14418.72</v>
      </c>
      <c r="H14" s="10">
        <v>0.18149999999999999</v>
      </c>
      <c r="I14" s="10">
        <v>0.17510000000000001</v>
      </c>
      <c r="J14" s="77"/>
      <c r="K14" s="117"/>
    </row>
    <row r="15" spans="1:11" ht="15">
      <c r="A15" s="11" t="s">
        <v>2238</v>
      </c>
      <c r="B15" s="11" t="s">
        <v>62</v>
      </c>
      <c r="C15" s="153">
        <v>1</v>
      </c>
      <c r="D15" s="153">
        <v>1.04</v>
      </c>
      <c r="E15" s="9">
        <v>72728</v>
      </c>
      <c r="F15" s="9">
        <v>78209</v>
      </c>
      <c r="G15" s="9">
        <f t="shared" si="7"/>
        <v>14418.72</v>
      </c>
      <c r="H15" s="10">
        <v>0.18149999999999999</v>
      </c>
      <c r="I15" s="10">
        <v>0.17510000000000001</v>
      </c>
      <c r="J15" s="77"/>
      <c r="K15" s="117"/>
    </row>
    <row r="16" spans="1:11" ht="15">
      <c r="A16" s="11" t="s">
        <v>2239</v>
      </c>
      <c r="B16" s="11" t="s">
        <v>65</v>
      </c>
      <c r="C16" s="153">
        <v>1</v>
      </c>
      <c r="D16" s="153">
        <v>1</v>
      </c>
      <c r="E16" s="9">
        <v>72728</v>
      </c>
      <c r="F16" s="9">
        <v>78209</v>
      </c>
      <c r="G16" s="9">
        <f t="shared" si="7"/>
        <v>14418.72</v>
      </c>
      <c r="H16" s="10">
        <v>0.18149999999999999</v>
      </c>
      <c r="I16" s="10">
        <v>0.17510000000000001</v>
      </c>
      <c r="J16" s="77"/>
      <c r="K16" s="117"/>
    </row>
    <row r="17" spans="1:11" ht="15">
      <c r="A17" s="11" t="s">
        <v>2240</v>
      </c>
      <c r="B17" s="11" t="s">
        <v>69</v>
      </c>
      <c r="C17" s="153">
        <v>1</v>
      </c>
      <c r="D17" s="153">
        <v>1</v>
      </c>
      <c r="E17" s="9">
        <v>72728</v>
      </c>
      <c r="F17" s="9">
        <v>78209</v>
      </c>
      <c r="G17" s="9">
        <f t="shared" si="7"/>
        <v>14418.72</v>
      </c>
      <c r="H17" s="10">
        <v>0.18149999999999999</v>
      </c>
      <c r="I17" s="10">
        <v>0.17510000000000001</v>
      </c>
      <c r="J17" s="77"/>
      <c r="K17" s="117"/>
    </row>
    <row r="18" spans="1:11" ht="15">
      <c r="A18" s="11" t="s">
        <v>2241</v>
      </c>
      <c r="B18" s="11" t="s">
        <v>75</v>
      </c>
      <c r="C18" s="153">
        <v>1</v>
      </c>
      <c r="D18" s="153">
        <v>1</v>
      </c>
      <c r="E18" s="9">
        <v>72728</v>
      </c>
      <c r="F18" s="9">
        <v>78209</v>
      </c>
      <c r="G18" s="9">
        <f t="shared" si="7"/>
        <v>14418.72</v>
      </c>
      <c r="H18" s="10">
        <v>0.18149999999999999</v>
      </c>
      <c r="I18" s="10">
        <v>0.17510000000000001</v>
      </c>
      <c r="J18" s="77"/>
      <c r="K18" s="117"/>
    </row>
    <row r="19" spans="1:11" ht="15">
      <c r="A19" s="11" t="s">
        <v>2242</v>
      </c>
      <c r="B19" s="11" t="s">
        <v>94</v>
      </c>
      <c r="C19" s="153">
        <v>1</v>
      </c>
      <c r="D19" s="153">
        <v>1</v>
      </c>
      <c r="E19" s="9">
        <v>72728</v>
      </c>
      <c r="F19" s="9">
        <v>78209</v>
      </c>
      <c r="G19" s="9">
        <f t="shared" si="7"/>
        <v>14418.72</v>
      </c>
      <c r="H19" s="10">
        <v>0.18149999999999999</v>
      </c>
      <c r="I19" s="10">
        <v>0.17510000000000001</v>
      </c>
      <c r="J19" s="77"/>
      <c r="K19" s="117"/>
    </row>
    <row r="20" spans="1:11" ht="15">
      <c r="A20" s="11" t="s">
        <v>2243</v>
      </c>
      <c r="B20" s="11" t="s">
        <v>98</v>
      </c>
      <c r="C20" s="153">
        <v>1</v>
      </c>
      <c r="D20" s="153">
        <v>1</v>
      </c>
      <c r="E20" s="9">
        <v>72728</v>
      </c>
      <c r="F20" s="9">
        <v>78209</v>
      </c>
      <c r="G20" s="9">
        <f t="shared" si="7"/>
        <v>14418.72</v>
      </c>
      <c r="H20" s="10">
        <v>0.18149999999999999</v>
      </c>
      <c r="I20" s="10">
        <v>0.17510000000000001</v>
      </c>
      <c r="J20" s="77"/>
      <c r="K20" s="117"/>
    </row>
    <row r="21" spans="1:11" ht="15">
      <c r="A21" s="11" t="s">
        <v>2244</v>
      </c>
      <c r="B21" s="11" t="s">
        <v>100</v>
      </c>
      <c r="C21" s="153">
        <v>1</v>
      </c>
      <c r="D21" s="153">
        <v>1.04</v>
      </c>
      <c r="E21" s="9">
        <v>72728</v>
      </c>
      <c r="F21" s="9">
        <v>78209</v>
      </c>
      <c r="G21" s="9">
        <f t="shared" si="7"/>
        <v>14418.72</v>
      </c>
      <c r="H21" s="10">
        <v>0.18149999999999999</v>
      </c>
      <c r="I21" s="10">
        <v>0.17510000000000001</v>
      </c>
      <c r="J21" s="77"/>
      <c r="K21" s="117"/>
    </row>
    <row r="22" spans="1:11" ht="15">
      <c r="A22" s="11" t="s">
        <v>2245</v>
      </c>
      <c r="B22" s="11" t="s">
        <v>103</v>
      </c>
      <c r="C22" s="153">
        <v>1</v>
      </c>
      <c r="D22" s="153">
        <v>1</v>
      </c>
      <c r="E22" s="9">
        <v>72728</v>
      </c>
      <c r="F22" s="9">
        <v>78209</v>
      </c>
      <c r="G22" s="9">
        <f t="shared" si="7"/>
        <v>14418.72</v>
      </c>
      <c r="H22" s="10">
        <v>0.18149999999999999</v>
      </c>
      <c r="I22" s="10">
        <v>0.17510000000000001</v>
      </c>
      <c r="J22" s="77"/>
      <c r="K22" s="117"/>
    </row>
    <row r="23" spans="1:11" ht="15">
      <c r="A23" s="11" t="s">
        <v>2246</v>
      </c>
      <c r="B23" s="11" t="s">
        <v>2546</v>
      </c>
      <c r="C23" s="153">
        <v>1</v>
      </c>
      <c r="D23" s="153">
        <v>1.04</v>
      </c>
      <c r="E23" s="9">
        <v>72728</v>
      </c>
      <c r="F23" s="9">
        <v>78209</v>
      </c>
      <c r="G23" s="9">
        <f t="shared" si="7"/>
        <v>14418.72</v>
      </c>
      <c r="H23" s="10">
        <v>0.18149999999999999</v>
      </c>
      <c r="I23" s="10">
        <v>0.17510000000000001</v>
      </c>
      <c r="J23" s="77"/>
      <c r="K23" s="117"/>
    </row>
    <row r="24" spans="1:11" ht="15">
      <c r="A24" s="11" t="s">
        <v>2247</v>
      </c>
      <c r="B24" s="11" t="s">
        <v>113</v>
      </c>
      <c r="C24" s="153">
        <v>1</v>
      </c>
      <c r="D24" s="153">
        <v>1</v>
      </c>
      <c r="E24" s="9">
        <v>72728</v>
      </c>
      <c r="F24" s="9">
        <v>78209</v>
      </c>
      <c r="G24" s="9">
        <f t="shared" si="7"/>
        <v>14418.72</v>
      </c>
      <c r="H24" s="10">
        <v>0.18149999999999999</v>
      </c>
      <c r="I24" s="10">
        <v>0.17510000000000001</v>
      </c>
      <c r="J24" s="77"/>
      <c r="K24" s="117"/>
    </row>
    <row r="25" spans="1:11" ht="15">
      <c r="A25" s="11" t="s">
        <v>2248</v>
      </c>
      <c r="B25" s="11" t="s">
        <v>119</v>
      </c>
      <c r="C25" s="153">
        <v>1</v>
      </c>
      <c r="D25" s="153">
        <v>1</v>
      </c>
      <c r="E25" s="9">
        <v>72728</v>
      </c>
      <c r="F25" s="9">
        <v>78209</v>
      </c>
      <c r="G25" s="9">
        <f t="shared" si="7"/>
        <v>14418.72</v>
      </c>
      <c r="H25" s="10">
        <v>0.18149999999999999</v>
      </c>
      <c r="I25" s="10">
        <v>0.17510000000000001</v>
      </c>
      <c r="J25" s="77"/>
      <c r="K25" s="117"/>
    </row>
    <row r="26" spans="1:11" ht="15">
      <c r="A26" s="11" t="s">
        <v>2249</v>
      </c>
      <c r="B26" s="11" t="s">
        <v>134</v>
      </c>
      <c r="C26" s="153">
        <v>1</v>
      </c>
      <c r="D26" s="153">
        <v>1.04</v>
      </c>
      <c r="E26" s="9">
        <v>72728</v>
      </c>
      <c r="F26" s="9">
        <v>78209</v>
      </c>
      <c r="G26" s="9">
        <f t="shared" si="7"/>
        <v>14418.72</v>
      </c>
      <c r="H26" s="10">
        <v>0.18149999999999999</v>
      </c>
      <c r="I26" s="10">
        <v>0.17510000000000001</v>
      </c>
      <c r="J26" s="77"/>
      <c r="K26" s="117"/>
    </row>
    <row r="27" spans="1:11" ht="15">
      <c r="A27" s="11" t="s">
        <v>2250</v>
      </c>
      <c r="B27" s="11" t="s">
        <v>143</v>
      </c>
      <c r="C27" s="153">
        <v>1</v>
      </c>
      <c r="D27" s="153">
        <v>1</v>
      </c>
      <c r="E27" s="9">
        <v>72728</v>
      </c>
      <c r="F27" s="9">
        <v>78209</v>
      </c>
      <c r="G27" s="9">
        <f t="shared" si="7"/>
        <v>14418.72</v>
      </c>
      <c r="H27" s="10">
        <v>0.18149999999999999</v>
      </c>
      <c r="I27" s="10">
        <v>0.17510000000000001</v>
      </c>
      <c r="J27" s="77"/>
      <c r="K27" s="117"/>
    </row>
    <row r="28" spans="1:11" ht="15">
      <c r="A28" s="11" t="s">
        <v>2251</v>
      </c>
      <c r="B28" s="11" t="s">
        <v>146</v>
      </c>
      <c r="C28" s="153">
        <v>1.06</v>
      </c>
      <c r="D28" s="153">
        <v>1.06</v>
      </c>
      <c r="E28" s="9">
        <v>72728</v>
      </c>
      <c r="F28" s="9">
        <v>78209</v>
      </c>
      <c r="G28" s="9">
        <f t="shared" si="7"/>
        <v>14418.72</v>
      </c>
      <c r="H28" s="10">
        <v>0.18149999999999999</v>
      </c>
      <c r="I28" s="10">
        <v>0.17510000000000001</v>
      </c>
      <c r="J28" s="77"/>
      <c r="K28" s="117"/>
    </row>
    <row r="29" spans="1:11" ht="15">
      <c r="A29" s="11" t="s">
        <v>2252</v>
      </c>
      <c r="B29" s="11" t="s">
        <v>151</v>
      </c>
      <c r="C29" s="153">
        <v>1</v>
      </c>
      <c r="D29" s="153">
        <v>1</v>
      </c>
      <c r="E29" s="9">
        <v>72728</v>
      </c>
      <c r="F29" s="9">
        <v>78209</v>
      </c>
      <c r="G29" s="9">
        <f t="shared" si="7"/>
        <v>14418.72</v>
      </c>
      <c r="H29" s="10">
        <v>0.18149999999999999</v>
      </c>
      <c r="I29" s="10">
        <v>0.17510000000000001</v>
      </c>
      <c r="J29" s="77"/>
      <c r="K29" s="117"/>
    </row>
    <row r="30" spans="1:11" ht="15">
      <c r="A30" s="11" t="s">
        <v>2253</v>
      </c>
      <c r="B30" s="11" t="s">
        <v>155</v>
      </c>
      <c r="C30" s="153">
        <v>1</v>
      </c>
      <c r="D30" s="153">
        <v>1</v>
      </c>
      <c r="E30" s="9">
        <v>72728</v>
      </c>
      <c r="F30" s="9">
        <v>78209</v>
      </c>
      <c r="G30" s="9">
        <f t="shared" si="7"/>
        <v>14418.72</v>
      </c>
      <c r="H30" s="10">
        <v>0.18149999999999999</v>
      </c>
      <c r="I30" s="10">
        <v>0.17510000000000001</v>
      </c>
      <c r="J30" s="77"/>
      <c r="K30" s="117"/>
    </row>
    <row r="31" spans="1:11" ht="15">
      <c r="A31" s="11" t="s">
        <v>2254</v>
      </c>
      <c r="B31" s="11" t="s">
        <v>160</v>
      </c>
      <c r="C31" s="153">
        <v>1</v>
      </c>
      <c r="D31" s="153">
        <v>1</v>
      </c>
      <c r="E31" s="9">
        <v>72728</v>
      </c>
      <c r="F31" s="9">
        <v>78209</v>
      </c>
      <c r="G31" s="9">
        <f t="shared" si="7"/>
        <v>14418.72</v>
      </c>
      <c r="H31" s="10">
        <v>0.18149999999999999</v>
      </c>
      <c r="I31" s="10">
        <v>0.17510000000000001</v>
      </c>
      <c r="J31" s="77"/>
      <c r="K31" s="117"/>
    </row>
    <row r="32" spans="1:11" ht="15">
      <c r="A32" s="11" t="s">
        <v>2255</v>
      </c>
      <c r="B32" s="11" t="s">
        <v>162</v>
      </c>
      <c r="C32" s="153">
        <v>1.06</v>
      </c>
      <c r="D32" s="153">
        <v>1.06</v>
      </c>
      <c r="E32" s="9">
        <v>72728</v>
      </c>
      <c r="F32" s="9">
        <v>78209</v>
      </c>
      <c r="G32" s="9">
        <f t="shared" si="7"/>
        <v>14418.72</v>
      </c>
      <c r="H32" s="10">
        <v>0.18149999999999999</v>
      </c>
      <c r="I32" s="10">
        <v>0.17510000000000001</v>
      </c>
      <c r="J32" s="77"/>
      <c r="K32" s="117"/>
    </row>
    <row r="33" spans="1:11" ht="15">
      <c r="A33" s="11" t="s">
        <v>2256</v>
      </c>
      <c r="B33" s="11" t="s">
        <v>200</v>
      </c>
      <c r="C33" s="153">
        <v>1.06</v>
      </c>
      <c r="D33" s="153">
        <v>1.06</v>
      </c>
      <c r="E33" s="9">
        <v>72728</v>
      </c>
      <c r="F33" s="9">
        <v>78209</v>
      </c>
      <c r="G33" s="9">
        <f t="shared" si="7"/>
        <v>14418.72</v>
      </c>
      <c r="H33" s="10">
        <v>0.18149999999999999</v>
      </c>
      <c r="I33" s="10">
        <v>0.17510000000000001</v>
      </c>
      <c r="J33" s="77"/>
      <c r="K33" s="117"/>
    </row>
    <row r="34" spans="1:11" ht="15">
      <c r="A34" s="11" t="s">
        <v>2257</v>
      </c>
      <c r="B34" s="11" t="s">
        <v>204</v>
      </c>
      <c r="C34" s="153">
        <v>1.06</v>
      </c>
      <c r="D34" s="153">
        <v>1.1000000000000001</v>
      </c>
      <c r="E34" s="9">
        <v>72728</v>
      </c>
      <c r="F34" s="9">
        <v>78209</v>
      </c>
      <c r="G34" s="9">
        <f t="shared" si="7"/>
        <v>14418.72</v>
      </c>
      <c r="H34" s="10">
        <v>0.18149999999999999</v>
      </c>
      <c r="I34" s="10">
        <v>0.17510000000000001</v>
      </c>
      <c r="J34" s="77"/>
      <c r="K34" s="117"/>
    </row>
    <row r="35" spans="1:11" ht="15">
      <c r="A35" s="11" t="s">
        <v>2258</v>
      </c>
      <c r="B35" s="11" t="s">
        <v>209</v>
      </c>
      <c r="C35" s="153">
        <v>1.06</v>
      </c>
      <c r="D35" s="153">
        <v>1.06</v>
      </c>
      <c r="E35" s="9">
        <v>72728</v>
      </c>
      <c r="F35" s="9">
        <v>78209</v>
      </c>
      <c r="G35" s="9">
        <f t="shared" si="7"/>
        <v>14418.72</v>
      </c>
      <c r="H35" s="10">
        <v>0.18149999999999999</v>
      </c>
      <c r="I35" s="10">
        <v>0.17510000000000001</v>
      </c>
      <c r="J35" s="77"/>
      <c r="K35" s="117"/>
    </row>
    <row r="36" spans="1:11" ht="15">
      <c r="A36" s="11" t="s">
        <v>2259</v>
      </c>
      <c r="B36" s="11" t="s">
        <v>211</v>
      </c>
      <c r="C36" s="153">
        <v>1.06</v>
      </c>
      <c r="D36" s="153">
        <v>1.06</v>
      </c>
      <c r="E36" s="9">
        <v>72728</v>
      </c>
      <c r="F36" s="9">
        <v>78209</v>
      </c>
      <c r="G36" s="9">
        <f t="shared" si="7"/>
        <v>14418.72</v>
      </c>
      <c r="H36" s="10">
        <v>0.18149999999999999</v>
      </c>
      <c r="I36" s="10">
        <v>0.17510000000000001</v>
      </c>
      <c r="J36" s="77"/>
      <c r="K36" s="117"/>
    </row>
    <row r="37" spans="1:11" ht="15">
      <c r="A37" s="11" t="s">
        <v>2260</v>
      </c>
      <c r="B37" s="11" t="s">
        <v>218</v>
      </c>
      <c r="C37" s="153">
        <v>1.06</v>
      </c>
      <c r="D37" s="153">
        <v>1.1000000000000001</v>
      </c>
      <c r="E37" s="9">
        <v>72728</v>
      </c>
      <c r="F37" s="9">
        <v>78209</v>
      </c>
      <c r="G37" s="9">
        <f t="shared" si="7"/>
        <v>14418.72</v>
      </c>
      <c r="H37" s="10">
        <v>0.18149999999999999</v>
      </c>
      <c r="I37" s="10">
        <v>0.17510000000000001</v>
      </c>
      <c r="J37" s="77"/>
      <c r="K37" s="117"/>
    </row>
    <row r="38" spans="1:11" ht="15">
      <c r="A38" s="11" t="s">
        <v>2261</v>
      </c>
      <c r="B38" s="11" t="s">
        <v>253</v>
      </c>
      <c r="C38" s="153">
        <v>1.06</v>
      </c>
      <c r="D38" s="153">
        <v>1.1000000000000001</v>
      </c>
      <c r="E38" s="9">
        <v>72728</v>
      </c>
      <c r="F38" s="9">
        <v>78209</v>
      </c>
      <c r="G38" s="9">
        <f t="shared" si="7"/>
        <v>14418.72</v>
      </c>
      <c r="H38" s="10">
        <v>0.18149999999999999</v>
      </c>
      <c r="I38" s="10">
        <v>0.17510000000000001</v>
      </c>
      <c r="J38" s="77"/>
      <c r="K38" s="117"/>
    </row>
    <row r="39" spans="1:11" ht="15">
      <c r="A39" s="11" t="s">
        <v>2262</v>
      </c>
      <c r="B39" s="11" t="s">
        <v>263</v>
      </c>
      <c r="C39" s="153">
        <v>1.06</v>
      </c>
      <c r="D39" s="153">
        <v>1.1000000000000001</v>
      </c>
      <c r="E39" s="9">
        <v>72728</v>
      </c>
      <c r="F39" s="9">
        <v>78209</v>
      </c>
      <c r="G39" s="9">
        <f t="shared" si="7"/>
        <v>14418.72</v>
      </c>
      <c r="H39" s="10">
        <v>0.18149999999999999</v>
      </c>
      <c r="I39" s="10">
        <v>0.17510000000000001</v>
      </c>
      <c r="J39" s="77"/>
      <c r="K39" s="117"/>
    </row>
    <row r="40" spans="1:11" ht="15">
      <c r="A40" s="11" t="s">
        <v>2263</v>
      </c>
      <c r="B40" s="11" t="s">
        <v>282</v>
      </c>
      <c r="C40" s="153">
        <v>1.06</v>
      </c>
      <c r="D40" s="153">
        <v>1.06</v>
      </c>
      <c r="E40" s="9">
        <v>72728</v>
      </c>
      <c r="F40" s="9">
        <v>78209</v>
      </c>
      <c r="G40" s="9">
        <f t="shared" si="7"/>
        <v>14418.72</v>
      </c>
      <c r="H40" s="10">
        <v>0.18149999999999999</v>
      </c>
      <c r="I40" s="10">
        <v>0.17510000000000001</v>
      </c>
      <c r="J40" s="77"/>
      <c r="K40" s="117"/>
    </row>
    <row r="41" spans="1:11" ht="15">
      <c r="A41" s="11" t="s">
        <v>2264</v>
      </c>
      <c r="B41" s="11" t="s">
        <v>287</v>
      </c>
      <c r="C41" s="153">
        <v>1</v>
      </c>
      <c r="D41" s="153">
        <v>1.04</v>
      </c>
      <c r="E41" s="9">
        <v>72728</v>
      </c>
      <c r="F41" s="9">
        <v>78209</v>
      </c>
      <c r="G41" s="9">
        <f t="shared" si="7"/>
        <v>14418.72</v>
      </c>
      <c r="H41" s="10">
        <v>0.18149999999999999</v>
      </c>
      <c r="I41" s="10">
        <v>0.17510000000000001</v>
      </c>
      <c r="J41" s="77"/>
      <c r="K41" s="117"/>
    </row>
    <row r="42" spans="1:11" ht="15">
      <c r="A42" s="11" t="s">
        <v>2265</v>
      </c>
      <c r="B42" s="11" t="s">
        <v>291</v>
      </c>
      <c r="C42" s="153">
        <v>1</v>
      </c>
      <c r="D42" s="153">
        <v>1</v>
      </c>
      <c r="E42" s="9">
        <v>72728</v>
      </c>
      <c r="F42" s="9">
        <v>78209</v>
      </c>
      <c r="G42" s="9">
        <f t="shared" si="7"/>
        <v>14418.72</v>
      </c>
      <c r="H42" s="10">
        <v>0.18149999999999999</v>
      </c>
      <c r="I42" s="10">
        <v>0.17510000000000001</v>
      </c>
      <c r="J42" s="77"/>
      <c r="K42" s="117"/>
    </row>
    <row r="43" spans="1:11" ht="15">
      <c r="A43" s="11" t="s">
        <v>2266</v>
      </c>
      <c r="B43" s="11" t="s">
        <v>293</v>
      </c>
      <c r="C43" s="153">
        <v>1</v>
      </c>
      <c r="D43" s="153">
        <v>1</v>
      </c>
      <c r="E43" s="9">
        <v>72728</v>
      </c>
      <c r="F43" s="9">
        <v>78209</v>
      </c>
      <c r="G43" s="9">
        <f t="shared" si="7"/>
        <v>14418.72</v>
      </c>
      <c r="H43" s="10">
        <v>0.18149999999999999</v>
      </c>
      <c r="I43" s="10">
        <v>0.17510000000000001</v>
      </c>
      <c r="J43" s="77"/>
      <c r="K43" s="117"/>
    </row>
    <row r="44" spans="1:11" ht="15">
      <c r="A44" s="11" t="s">
        <v>2267</v>
      </c>
      <c r="B44" s="11" t="s">
        <v>308</v>
      </c>
      <c r="C44" s="153">
        <v>1.01</v>
      </c>
      <c r="D44" s="153">
        <v>1.01</v>
      </c>
      <c r="E44" s="9">
        <v>72728</v>
      </c>
      <c r="F44" s="9">
        <v>78209</v>
      </c>
      <c r="G44" s="9">
        <f t="shared" si="7"/>
        <v>14418.72</v>
      </c>
      <c r="H44" s="10">
        <v>0.18149999999999999</v>
      </c>
      <c r="I44" s="10">
        <v>0.17510000000000001</v>
      </c>
      <c r="J44" s="77"/>
      <c r="K44" s="117"/>
    </row>
    <row r="45" spans="1:11" ht="15">
      <c r="A45" s="11" t="s">
        <v>2268</v>
      </c>
      <c r="B45" s="11" t="s">
        <v>311</v>
      </c>
      <c r="C45" s="153">
        <v>1</v>
      </c>
      <c r="D45" s="153">
        <v>1</v>
      </c>
      <c r="E45" s="9">
        <v>72728</v>
      </c>
      <c r="F45" s="9">
        <v>78209</v>
      </c>
      <c r="G45" s="9">
        <f t="shared" si="7"/>
        <v>14418.72</v>
      </c>
      <c r="H45" s="10">
        <v>0.18149999999999999</v>
      </c>
      <c r="I45" s="10">
        <v>0.17510000000000001</v>
      </c>
      <c r="J45" s="77"/>
      <c r="K45" s="117"/>
    </row>
    <row r="46" spans="1:11" ht="15">
      <c r="A46" s="11" t="s">
        <v>2269</v>
      </c>
      <c r="B46" s="11" t="s">
        <v>315</v>
      </c>
      <c r="C46" s="153">
        <v>1</v>
      </c>
      <c r="D46" s="153">
        <v>1</v>
      </c>
      <c r="E46" s="9">
        <v>72728</v>
      </c>
      <c r="F46" s="9">
        <v>78209</v>
      </c>
      <c r="G46" s="9">
        <f t="shared" si="7"/>
        <v>14418.72</v>
      </c>
      <c r="H46" s="10">
        <v>0.18149999999999999</v>
      </c>
      <c r="I46" s="10">
        <v>0.17510000000000001</v>
      </c>
      <c r="J46" s="77"/>
      <c r="K46" s="117"/>
    </row>
    <row r="47" spans="1:11" ht="15">
      <c r="A47" s="11" t="s">
        <v>2270</v>
      </c>
      <c r="B47" s="11" t="s">
        <v>317</v>
      </c>
      <c r="C47" s="153">
        <v>1</v>
      </c>
      <c r="D47" s="153">
        <v>1</v>
      </c>
      <c r="E47" s="9">
        <v>72728</v>
      </c>
      <c r="F47" s="9">
        <v>78209</v>
      </c>
      <c r="G47" s="9">
        <f t="shared" si="7"/>
        <v>14418.72</v>
      </c>
      <c r="H47" s="10">
        <v>0.18149999999999999</v>
      </c>
      <c r="I47" s="10">
        <v>0.17510000000000001</v>
      </c>
      <c r="J47" s="77"/>
      <c r="K47" s="117"/>
    </row>
    <row r="48" spans="1:11" ht="15">
      <c r="A48" s="11" t="s">
        <v>2271</v>
      </c>
      <c r="B48" s="11" t="s">
        <v>323</v>
      </c>
      <c r="C48" s="153">
        <v>1</v>
      </c>
      <c r="D48" s="153">
        <v>1</v>
      </c>
      <c r="E48" s="9">
        <v>72728</v>
      </c>
      <c r="F48" s="9">
        <v>78209</v>
      </c>
      <c r="G48" s="9">
        <f t="shared" si="7"/>
        <v>14418.72</v>
      </c>
      <c r="H48" s="10">
        <v>0.18149999999999999</v>
      </c>
      <c r="I48" s="10">
        <v>0.17510000000000001</v>
      </c>
      <c r="J48" s="77"/>
      <c r="K48" s="117"/>
    </row>
    <row r="49" spans="1:11" ht="15">
      <c r="A49" s="11" t="s">
        <v>2272</v>
      </c>
      <c r="B49" s="11" t="s">
        <v>334</v>
      </c>
      <c r="C49" s="153">
        <v>1</v>
      </c>
      <c r="D49" s="153">
        <v>1</v>
      </c>
      <c r="E49" s="9">
        <v>72728</v>
      </c>
      <c r="F49" s="9">
        <v>78209</v>
      </c>
      <c r="G49" s="9">
        <f t="shared" si="7"/>
        <v>14418.72</v>
      </c>
      <c r="H49" s="10">
        <v>0.18149999999999999</v>
      </c>
      <c r="I49" s="10">
        <v>0.17510000000000001</v>
      </c>
      <c r="J49" s="77"/>
      <c r="K49" s="117"/>
    </row>
    <row r="50" spans="1:11" ht="15">
      <c r="A50" s="11" t="s">
        <v>2273</v>
      </c>
      <c r="B50" s="11" t="s">
        <v>336</v>
      </c>
      <c r="C50" s="153">
        <v>1</v>
      </c>
      <c r="D50" s="153">
        <v>1</v>
      </c>
      <c r="E50" s="9">
        <v>72728</v>
      </c>
      <c r="F50" s="9">
        <v>78209</v>
      </c>
      <c r="G50" s="9">
        <f t="shared" si="7"/>
        <v>14418.72</v>
      </c>
      <c r="H50" s="10">
        <v>0.18149999999999999</v>
      </c>
      <c r="I50" s="10">
        <v>0.17510000000000001</v>
      </c>
      <c r="J50" s="77"/>
      <c r="K50" s="117"/>
    </row>
    <row r="51" spans="1:11" ht="15">
      <c r="A51" s="11" t="s">
        <v>2274</v>
      </c>
      <c r="B51" s="11" t="s">
        <v>341</v>
      </c>
      <c r="C51" s="153">
        <v>1</v>
      </c>
      <c r="D51" s="153">
        <v>1</v>
      </c>
      <c r="E51" s="9">
        <v>72728</v>
      </c>
      <c r="F51" s="9">
        <v>78209</v>
      </c>
      <c r="G51" s="9">
        <f t="shared" si="7"/>
        <v>14418.72</v>
      </c>
      <c r="H51" s="10">
        <v>0.18149999999999999</v>
      </c>
      <c r="I51" s="10">
        <v>0.17510000000000001</v>
      </c>
      <c r="J51" s="77"/>
      <c r="K51" s="117"/>
    </row>
    <row r="52" spans="1:11" ht="15">
      <c r="A52" s="11" t="s">
        <v>2275</v>
      </c>
      <c r="B52" s="11" t="s">
        <v>343</v>
      </c>
      <c r="C52" s="153">
        <v>1</v>
      </c>
      <c r="D52" s="153">
        <v>1</v>
      </c>
      <c r="E52" s="9">
        <v>72728</v>
      </c>
      <c r="F52" s="9">
        <v>78209</v>
      </c>
      <c r="G52" s="9">
        <f t="shared" si="7"/>
        <v>14418.72</v>
      </c>
      <c r="H52" s="10">
        <v>0.18149999999999999</v>
      </c>
      <c r="I52" s="10">
        <v>0.17510000000000001</v>
      </c>
      <c r="J52" s="77"/>
      <c r="K52" s="117"/>
    </row>
    <row r="53" spans="1:11" ht="15">
      <c r="A53" s="11" t="s">
        <v>2276</v>
      </c>
      <c r="B53" s="11" t="s">
        <v>350</v>
      </c>
      <c r="C53" s="153">
        <v>1</v>
      </c>
      <c r="D53" s="153">
        <v>1</v>
      </c>
      <c r="E53" s="9">
        <v>72728</v>
      </c>
      <c r="F53" s="9">
        <v>78209</v>
      </c>
      <c r="G53" s="9">
        <f t="shared" si="7"/>
        <v>14418.72</v>
      </c>
      <c r="H53" s="10">
        <v>0.18149999999999999</v>
      </c>
      <c r="I53" s="10">
        <v>0.17510000000000001</v>
      </c>
      <c r="J53" s="77"/>
      <c r="K53" s="117"/>
    </row>
    <row r="54" spans="1:11" ht="15">
      <c r="A54" s="11" t="s">
        <v>2277</v>
      </c>
      <c r="B54" s="11" t="s">
        <v>352</v>
      </c>
      <c r="C54" s="153">
        <v>1</v>
      </c>
      <c r="D54" s="153">
        <v>1</v>
      </c>
      <c r="E54" s="9">
        <v>72728</v>
      </c>
      <c r="F54" s="9">
        <v>78209</v>
      </c>
      <c r="G54" s="9">
        <f t="shared" si="7"/>
        <v>14418.72</v>
      </c>
      <c r="H54" s="10">
        <v>0.18149999999999999</v>
      </c>
      <c r="I54" s="10">
        <v>0.17510000000000001</v>
      </c>
      <c r="J54" s="77"/>
      <c r="K54" s="117"/>
    </row>
    <row r="55" spans="1:11" ht="15">
      <c r="A55" s="11" t="s">
        <v>2278</v>
      </c>
      <c r="B55" s="11" t="s">
        <v>355</v>
      </c>
      <c r="C55" s="153">
        <v>1</v>
      </c>
      <c r="D55" s="153">
        <v>1</v>
      </c>
      <c r="E55" s="9">
        <v>72728</v>
      </c>
      <c r="F55" s="9">
        <v>78209</v>
      </c>
      <c r="G55" s="9">
        <f t="shared" si="7"/>
        <v>14418.72</v>
      </c>
      <c r="H55" s="10">
        <v>0.18149999999999999</v>
      </c>
      <c r="I55" s="10">
        <v>0.17510000000000001</v>
      </c>
      <c r="J55" s="77"/>
      <c r="K55" s="117"/>
    </row>
    <row r="56" spans="1:11" ht="15">
      <c r="A56" s="11" t="s">
        <v>2279</v>
      </c>
      <c r="B56" s="11" t="s">
        <v>357</v>
      </c>
      <c r="C56" s="153">
        <v>1.01</v>
      </c>
      <c r="D56" s="153">
        <v>1.01</v>
      </c>
      <c r="E56" s="9">
        <v>72728</v>
      </c>
      <c r="F56" s="9">
        <v>78209</v>
      </c>
      <c r="G56" s="9">
        <f t="shared" si="7"/>
        <v>14418.72</v>
      </c>
      <c r="H56" s="10">
        <v>0.18149999999999999</v>
      </c>
      <c r="I56" s="10">
        <v>0.17510000000000001</v>
      </c>
      <c r="J56" s="77"/>
      <c r="K56" s="117"/>
    </row>
    <row r="57" spans="1:11" ht="15">
      <c r="A57" s="11" t="s">
        <v>2280</v>
      </c>
      <c r="B57" s="11" t="s">
        <v>359</v>
      </c>
      <c r="C57" s="153">
        <v>1.01</v>
      </c>
      <c r="D57" s="153">
        <v>1.01</v>
      </c>
      <c r="E57" s="9">
        <v>72728</v>
      </c>
      <c r="F57" s="9">
        <v>78209</v>
      </c>
      <c r="G57" s="9">
        <f t="shared" si="7"/>
        <v>14418.72</v>
      </c>
      <c r="H57" s="10">
        <v>0.18149999999999999</v>
      </c>
      <c r="I57" s="10">
        <v>0.17510000000000001</v>
      </c>
      <c r="J57" s="77"/>
      <c r="K57" s="117"/>
    </row>
    <row r="58" spans="1:11" ht="15">
      <c r="A58" s="11" t="s">
        <v>2281</v>
      </c>
      <c r="B58" s="11" t="s">
        <v>360</v>
      </c>
      <c r="C58" s="153">
        <v>1</v>
      </c>
      <c r="D58" s="153">
        <v>1</v>
      </c>
      <c r="E58" s="9">
        <v>72728</v>
      </c>
      <c r="F58" s="9">
        <v>78209</v>
      </c>
      <c r="G58" s="9">
        <f t="shared" si="7"/>
        <v>14418.72</v>
      </c>
      <c r="H58" s="10">
        <v>0.18149999999999999</v>
      </c>
      <c r="I58" s="10">
        <v>0.17510000000000001</v>
      </c>
      <c r="J58" s="77"/>
      <c r="K58" s="117"/>
    </row>
    <row r="59" spans="1:11" ht="15">
      <c r="A59" s="11" t="s">
        <v>2282</v>
      </c>
      <c r="B59" s="11" t="s">
        <v>364</v>
      </c>
      <c r="C59" s="153">
        <v>1.01</v>
      </c>
      <c r="D59" s="153">
        <v>1.01</v>
      </c>
      <c r="E59" s="9">
        <v>72728</v>
      </c>
      <c r="F59" s="9">
        <v>78209</v>
      </c>
      <c r="G59" s="9">
        <f t="shared" si="7"/>
        <v>14418.72</v>
      </c>
      <c r="H59" s="10">
        <v>0.18149999999999999</v>
      </c>
      <c r="I59" s="10">
        <v>0.17510000000000001</v>
      </c>
      <c r="J59" s="77"/>
      <c r="K59" s="117"/>
    </row>
    <row r="60" spans="1:11" ht="15">
      <c r="A60" s="11" t="s">
        <v>2283</v>
      </c>
      <c r="B60" s="11" t="s">
        <v>369</v>
      </c>
      <c r="C60" s="153">
        <v>1</v>
      </c>
      <c r="D60" s="153">
        <v>1</v>
      </c>
      <c r="E60" s="9">
        <v>72728</v>
      </c>
      <c r="F60" s="9">
        <v>78209</v>
      </c>
      <c r="G60" s="9">
        <f t="shared" si="7"/>
        <v>14418.72</v>
      </c>
      <c r="H60" s="10">
        <v>0.18149999999999999</v>
      </c>
      <c r="I60" s="10">
        <v>0.17510000000000001</v>
      </c>
      <c r="J60" s="77"/>
      <c r="K60" s="117"/>
    </row>
    <row r="61" spans="1:11" ht="15">
      <c r="A61" s="11" t="s">
        <v>2284</v>
      </c>
      <c r="B61" s="11" t="s">
        <v>390</v>
      </c>
      <c r="C61" s="153">
        <v>1</v>
      </c>
      <c r="D61" s="153">
        <v>1</v>
      </c>
      <c r="E61" s="9">
        <v>72728</v>
      </c>
      <c r="F61" s="9">
        <v>78209</v>
      </c>
      <c r="G61" s="9">
        <f t="shared" si="7"/>
        <v>14418.72</v>
      </c>
      <c r="H61" s="10">
        <v>0.18149999999999999</v>
      </c>
      <c r="I61" s="10">
        <v>0.17510000000000001</v>
      </c>
      <c r="J61" s="77"/>
      <c r="K61" s="117"/>
    </row>
    <row r="62" spans="1:11" ht="15">
      <c r="A62" s="11" t="s">
        <v>2285</v>
      </c>
      <c r="B62" s="11" t="s">
        <v>398</v>
      </c>
      <c r="C62" s="153">
        <v>1</v>
      </c>
      <c r="D62" s="153">
        <v>1</v>
      </c>
      <c r="E62" s="9">
        <v>72728</v>
      </c>
      <c r="F62" s="9">
        <v>78209</v>
      </c>
      <c r="G62" s="9">
        <f t="shared" si="7"/>
        <v>14418.72</v>
      </c>
      <c r="H62" s="10">
        <v>0.18149999999999999</v>
      </c>
      <c r="I62" s="10">
        <v>0.17510000000000001</v>
      </c>
      <c r="J62" s="77"/>
      <c r="K62" s="117"/>
    </row>
    <row r="63" spans="1:11" ht="15">
      <c r="A63" s="11" t="s">
        <v>2286</v>
      </c>
      <c r="B63" s="11" t="s">
        <v>400</v>
      </c>
      <c r="C63" s="153">
        <v>1.01</v>
      </c>
      <c r="D63" s="153">
        <v>1.01</v>
      </c>
      <c r="E63" s="9">
        <v>72728</v>
      </c>
      <c r="F63" s="9">
        <v>78209</v>
      </c>
      <c r="G63" s="9">
        <f t="shared" si="7"/>
        <v>14418.72</v>
      </c>
      <c r="H63" s="10">
        <v>0.18149999999999999</v>
      </c>
      <c r="I63" s="10">
        <v>0.17510000000000001</v>
      </c>
      <c r="J63" s="77"/>
      <c r="K63" s="117"/>
    </row>
    <row r="64" spans="1:11" ht="15">
      <c r="A64" s="11" t="s">
        <v>2287</v>
      </c>
      <c r="B64" s="11" t="s">
        <v>402</v>
      </c>
      <c r="C64" s="153">
        <v>1.01</v>
      </c>
      <c r="D64" s="153">
        <v>1.01</v>
      </c>
      <c r="E64" s="9">
        <v>72728</v>
      </c>
      <c r="F64" s="9">
        <v>78209</v>
      </c>
      <c r="G64" s="9">
        <f t="shared" si="7"/>
        <v>14418.72</v>
      </c>
      <c r="H64" s="10">
        <v>0.18149999999999999</v>
      </c>
      <c r="I64" s="10">
        <v>0.17510000000000001</v>
      </c>
      <c r="J64" s="77"/>
      <c r="K64" s="117"/>
    </row>
    <row r="65" spans="1:11" ht="15">
      <c r="A65" s="11" t="s">
        <v>2288</v>
      </c>
      <c r="B65" s="11" t="s">
        <v>405</v>
      </c>
      <c r="C65" s="153">
        <v>1</v>
      </c>
      <c r="D65" s="153">
        <v>1</v>
      </c>
      <c r="E65" s="9">
        <v>72728</v>
      </c>
      <c r="F65" s="9">
        <v>78209</v>
      </c>
      <c r="G65" s="9">
        <f t="shared" si="7"/>
        <v>14418.72</v>
      </c>
      <c r="H65" s="10">
        <v>0.18149999999999999</v>
      </c>
      <c r="I65" s="10">
        <v>0.17510000000000001</v>
      </c>
      <c r="J65" s="77"/>
      <c r="K65" s="117"/>
    </row>
    <row r="66" spans="1:11" ht="15">
      <c r="A66" s="11" t="s">
        <v>2289</v>
      </c>
      <c r="B66" s="11" t="s">
        <v>412</v>
      </c>
      <c r="C66" s="153">
        <v>1</v>
      </c>
      <c r="D66" s="153">
        <v>1</v>
      </c>
      <c r="E66" s="9">
        <v>72728</v>
      </c>
      <c r="F66" s="9">
        <v>78209</v>
      </c>
      <c r="G66" s="9">
        <f t="shared" si="7"/>
        <v>14418.72</v>
      </c>
      <c r="H66" s="10">
        <v>0.18149999999999999</v>
      </c>
      <c r="I66" s="10">
        <v>0.17510000000000001</v>
      </c>
      <c r="J66" s="77"/>
      <c r="K66" s="117"/>
    </row>
    <row r="67" spans="1:11" ht="15">
      <c r="A67" s="11" t="s">
        <v>2290</v>
      </c>
      <c r="B67" s="11" t="s">
        <v>418</v>
      </c>
      <c r="C67" s="153">
        <v>1</v>
      </c>
      <c r="D67" s="153">
        <v>1</v>
      </c>
      <c r="E67" s="9">
        <v>72728</v>
      </c>
      <c r="F67" s="9">
        <v>78209</v>
      </c>
      <c r="G67" s="9">
        <f t="shared" si="7"/>
        <v>14418.72</v>
      </c>
      <c r="H67" s="10">
        <v>0.18149999999999999</v>
      </c>
      <c r="I67" s="10">
        <v>0.17510000000000001</v>
      </c>
      <c r="J67" s="77"/>
      <c r="K67" s="117"/>
    </row>
    <row r="68" spans="1:11" ht="15">
      <c r="A68" s="11" t="s">
        <v>2291</v>
      </c>
      <c r="B68" s="11" t="s">
        <v>422</v>
      </c>
      <c r="C68" s="153">
        <v>1</v>
      </c>
      <c r="D68" s="153">
        <v>1</v>
      </c>
      <c r="E68" s="9">
        <v>72728</v>
      </c>
      <c r="F68" s="9">
        <v>78209</v>
      </c>
      <c r="G68" s="9">
        <f t="shared" si="7"/>
        <v>14418.72</v>
      </c>
      <c r="H68" s="10">
        <v>0.18149999999999999</v>
      </c>
      <c r="I68" s="10">
        <v>0.17510000000000001</v>
      </c>
      <c r="J68" s="77"/>
      <c r="K68" s="117"/>
    </row>
    <row r="69" spans="1:11" ht="15">
      <c r="A69" s="11" t="s">
        <v>2292</v>
      </c>
      <c r="B69" s="11" t="s">
        <v>425</v>
      </c>
      <c r="C69" s="153">
        <v>1</v>
      </c>
      <c r="D69" s="153">
        <v>1</v>
      </c>
      <c r="E69" s="9">
        <v>72728</v>
      </c>
      <c r="F69" s="9">
        <v>78209</v>
      </c>
      <c r="G69" s="9">
        <f t="shared" si="7"/>
        <v>14418.72</v>
      </c>
      <c r="H69" s="10">
        <v>0.18149999999999999</v>
      </c>
      <c r="I69" s="10">
        <v>0.17510000000000001</v>
      </c>
      <c r="J69" s="77"/>
      <c r="K69" s="117"/>
    </row>
    <row r="70" spans="1:11" ht="15">
      <c r="A70" s="11" t="s">
        <v>2293</v>
      </c>
      <c r="B70" s="11" t="s">
        <v>428</v>
      </c>
      <c r="C70" s="153">
        <v>1</v>
      </c>
      <c r="D70" s="153">
        <v>1</v>
      </c>
      <c r="E70" s="9">
        <v>72728</v>
      </c>
      <c r="F70" s="9">
        <v>78209</v>
      </c>
      <c r="G70" s="9">
        <f t="shared" si="7"/>
        <v>14418.72</v>
      </c>
      <c r="H70" s="10">
        <v>0.18149999999999999</v>
      </c>
      <c r="I70" s="10">
        <v>0.17510000000000001</v>
      </c>
      <c r="J70" s="77"/>
      <c r="K70" s="117"/>
    </row>
    <row r="71" spans="1:11" ht="15">
      <c r="A71" s="11" t="s">
        <v>2294</v>
      </c>
      <c r="B71" s="11" t="s">
        <v>433</v>
      </c>
      <c r="C71" s="153">
        <v>1</v>
      </c>
      <c r="D71" s="153">
        <v>1</v>
      </c>
      <c r="E71" s="9">
        <v>72728</v>
      </c>
      <c r="F71" s="9">
        <v>78209</v>
      </c>
      <c r="G71" s="9">
        <f t="shared" ref="G71:G134" si="8">14136*1.02</f>
        <v>14418.72</v>
      </c>
      <c r="H71" s="10">
        <v>0.18149999999999999</v>
      </c>
      <c r="I71" s="10">
        <v>0.17510000000000001</v>
      </c>
      <c r="J71" s="77"/>
      <c r="K71" s="117"/>
    </row>
    <row r="72" spans="1:11" ht="15">
      <c r="A72" s="11" t="s">
        <v>2295</v>
      </c>
      <c r="B72" s="11" t="s">
        <v>449</v>
      </c>
      <c r="C72" s="153">
        <v>1</v>
      </c>
      <c r="D72" s="153">
        <v>1.04</v>
      </c>
      <c r="E72" s="9">
        <v>72728</v>
      </c>
      <c r="F72" s="9">
        <v>78209</v>
      </c>
      <c r="G72" s="9">
        <f t="shared" si="8"/>
        <v>14418.72</v>
      </c>
      <c r="H72" s="10">
        <v>0.18149999999999999</v>
      </c>
      <c r="I72" s="10">
        <v>0.17510000000000001</v>
      </c>
      <c r="J72" s="77"/>
      <c r="K72" s="117"/>
    </row>
    <row r="73" spans="1:11" ht="15">
      <c r="A73" s="11" t="s">
        <v>2296</v>
      </c>
      <c r="B73" s="11" t="s">
        <v>456</v>
      </c>
      <c r="C73" s="153">
        <v>1.01</v>
      </c>
      <c r="D73" s="153">
        <v>1.01</v>
      </c>
      <c r="E73" s="9">
        <v>72728</v>
      </c>
      <c r="F73" s="9">
        <v>78209</v>
      </c>
      <c r="G73" s="9">
        <f t="shared" si="8"/>
        <v>14418.72</v>
      </c>
      <c r="H73" s="10">
        <v>0.18149999999999999</v>
      </c>
      <c r="I73" s="10">
        <v>0.17510000000000001</v>
      </c>
      <c r="J73" s="77"/>
      <c r="K73" s="117"/>
    </row>
    <row r="74" spans="1:11" ht="15">
      <c r="A74" s="11" t="s">
        <v>2297</v>
      </c>
      <c r="B74" s="11" t="s">
        <v>459</v>
      </c>
      <c r="C74" s="153">
        <v>1</v>
      </c>
      <c r="D74" s="153">
        <v>1</v>
      </c>
      <c r="E74" s="9">
        <v>72728</v>
      </c>
      <c r="F74" s="9">
        <v>78209</v>
      </c>
      <c r="G74" s="9">
        <f t="shared" si="8"/>
        <v>14418.72</v>
      </c>
      <c r="H74" s="10">
        <v>0.18149999999999999</v>
      </c>
      <c r="I74" s="10">
        <v>0.17510000000000001</v>
      </c>
      <c r="J74" s="77"/>
      <c r="K74" s="117"/>
    </row>
    <row r="75" spans="1:11" ht="15">
      <c r="A75" s="11" t="s">
        <v>2298</v>
      </c>
      <c r="B75" s="11" t="s">
        <v>462</v>
      </c>
      <c r="C75" s="153">
        <v>1</v>
      </c>
      <c r="D75" s="153">
        <v>1</v>
      </c>
      <c r="E75" s="9">
        <v>72728</v>
      </c>
      <c r="F75" s="9">
        <v>78209</v>
      </c>
      <c r="G75" s="9">
        <f t="shared" si="8"/>
        <v>14418.72</v>
      </c>
      <c r="H75" s="10">
        <v>0.18149999999999999</v>
      </c>
      <c r="I75" s="10">
        <v>0.17510000000000001</v>
      </c>
      <c r="J75" s="77"/>
      <c r="K75" s="117"/>
    </row>
    <row r="76" spans="1:11" ht="15">
      <c r="A76" s="11" t="s">
        <v>2299</v>
      </c>
      <c r="B76" s="11" t="s">
        <v>471</v>
      </c>
      <c r="C76" s="153">
        <v>1</v>
      </c>
      <c r="D76" s="153">
        <v>1</v>
      </c>
      <c r="E76" s="9">
        <v>72728</v>
      </c>
      <c r="F76" s="9">
        <v>78209</v>
      </c>
      <c r="G76" s="9">
        <f t="shared" si="8"/>
        <v>14418.72</v>
      </c>
      <c r="H76" s="10">
        <v>0.18149999999999999</v>
      </c>
      <c r="I76" s="10">
        <v>0.17510000000000001</v>
      </c>
      <c r="J76" s="77"/>
      <c r="K76" s="117"/>
    </row>
    <row r="77" spans="1:11" ht="15">
      <c r="A77" s="11" t="s">
        <v>2300</v>
      </c>
      <c r="B77" s="11" t="s">
        <v>477</v>
      </c>
      <c r="C77" s="153">
        <v>1</v>
      </c>
      <c r="D77" s="153">
        <v>1</v>
      </c>
      <c r="E77" s="9">
        <v>72728</v>
      </c>
      <c r="F77" s="9">
        <v>78209</v>
      </c>
      <c r="G77" s="9">
        <f t="shared" si="8"/>
        <v>14418.72</v>
      </c>
      <c r="H77" s="10">
        <v>0.18149999999999999</v>
      </c>
      <c r="I77" s="10">
        <v>0.17510000000000001</v>
      </c>
      <c r="J77" s="77"/>
      <c r="K77" s="117"/>
    </row>
    <row r="78" spans="1:11" ht="15">
      <c r="A78" s="11" t="s">
        <v>2301</v>
      </c>
      <c r="B78" s="11" t="s">
        <v>482</v>
      </c>
      <c r="C78" s="153">
        <v>1</v>
      </c>
      <c r="D78" s="153">
        <v>1</v>
      </c>
      <c r="E78" s="9">
        <v>72728</v>
      </c>
      <c r="F78" s="9">
        <v>78209</v>
      </c>
      <c r="G78" s="9">
        <f t="shared" si="8"/>
        <v>14418.72</v>
      </c>
      <c r="H78" s="10">
        <v>0.18149999999999999</v>
      </c>
      <c r="I78" s="10">
        <v>0.17510000000000001</v>
      </c>
      <c r="J78" s="77"/>
      <c r="K78" s="117"/>
    </row>
    <row r="79" spans="1:11" ht="15">
      <c r="A79" s="11" t="s">
        <v>2302</v>
      </c>
      <c r="B79" s="11" t="s">
        <v>484</v>
      </c>
      <c r="C79" s="153">
        <v>1</v>
      </c>
      <c r="D79" s="153">
        <v>1.04</v>
      </c>
      <c r="E79" s="9">
        <v>72728</v>
      </c>
      <c r="F79" s="9">
        <v>78209</v>
      </c>
      <c r="G79" s="9">
        <f t="shared" si="8"/>
        <v>14418.72</v>
      </c>
      <c r="H79" s="10">
        <v>0.18149999999999999</v>
      </c>
      <c r="I79" s="10">
        <v>0.17510000000000001</v>
      </c>
      <c r="J79" s="77"/>
      <c r="K79" s="117"/>
    </row>
    <row r="80" spans="1:11" ht="15">
      <c r="A80" s="11" t="s">
        <v>2303</v>
      </c>
      <c r="B80" s="11" t="s">
        <v>488</v>
      </c>
      <c r="C80" s="153">
        <v>1.01</v>
      </c>
      <c r="D80" s="153">
        <v>1.01</v>
      </c>
      <c r="E80" s="9">
        <v>72728</v>
      </c>
      <c r="F80" s="9">
        <v>78209</v>
      </c>
      <c r="G80" s="9">
        <f t="shared" si="8"/>
        <v>14418.72</v>
      </c>
      <c r="H80" s="10">
        <v>0.18149999999999999</v>
      </c>
      <c r="I80" s="10">
        <v>0.17510000000000001</v>
      </c>
      <c r="J80" s="77"/>
      <c r="K80" s="117"/>
    </row>
    <row r="81" spans="1:11" ht="15">
      <c r="A81" s="11" t="s">
        <v>2304</v>
      </c>
      <c r="B81" s="11" t="s">
        <v>494</v>
      </c>
      <c r="C81" s="153">
        <v>1</v>
      </c>
      <c r="D81" s="153">
        <v>1</v>
      </c>
      <c r="E81" s="9">
        <v>72728</v>
      </c>
      <c r="F81" s="9">
        <v>78209</v>
      </c>
      <c r="G81" s="9">
        <f t="shared" si="8"/>
        <v>14418.72</v>
      </c>
      <c r="H81" s="10">
        <v>0.18149999999999999</v>
      </c>
      <c r="I81" s="10">
        <v>0.17510000000000001</v>
      </c>
      <c r="J81" s="77"/>
      <c r="K81" s="117"/>
    </row>
    <row r="82" spans="1:11" ht="15">
      <c r="A82" s="11" t="s">
        <v>2305</v>
      </c>
      <c r="B82" s="11" t="s">
        <v>497</v>
      </c>
      <c r="C82" s="153">
        <v>1</v>
      </c>
      <c r="D82" s="153">
        <v>1</v>
      </c>
      <c r="E82" s="9">
        <v>72728</v>
      </c>
      <c r="F82" s="9">
        <v>78209</v>
      </c>
      <c r="G82" s="9">
        <f t="shared" si="8"/>
        <v>14418.72</v>
      </c>
      <c r="H82" s="10">
        <v>0.18149999999999999</v>
      </c>
      <c r="I82" s="10">
        <v>0.17510000000000001</v>
      </c>
      <c r="J82" s="77"/>
      <c r="K82" s="117"/>
    </row>
    <row r="83" spans="1:11" ht="15">
      <c r="A83" s="11" t="s">
        <v>2306</v>
      </c>
      <c r="B83" s="11" t="s">
        <v>498</v>
      </c>
      <c r="C83" s="153">
        <v>1</v>
      </c>
      <c r="D83" s="153">
        <v>1</v>
      </c>
      <c r="E83" s="9">
        <v>72728</v>
      </c>
      <c r="F83" s="9">
        <v>78209</v>
      </c>
      <c r="G83" s="9">
        <f t="shared" si="8"/>
        <v>14418.72</v>
      </c>
      <c r="H83" s="10">
        <v>0.18149999999999999</v>
      </c>
      <c r="I83" s="10">
        <v>0.17510000000000001</v>
      </c>
      <c r="J83" s="77"/>
      <c r="K83" s="117"/>
    </row>
    <row r="84" spans="1:11" ht="15">
      <c r="A84" s="11" t="s">
        <v>2307</v>
      </c>
      <c r="B84" s="11" t="s">
        <v>500</v>
      </c>
      <c r="C84" s="153">
        <v>1</v>
      </c>
      <c r="D84" s="153">
        <v>1</v>
      </c>
      <c r="E84" s="9">
        <v>72728</v>
      </c>
      <c r="F84" s="9">
        <v>78209</v>
      </c>
      <c r="G84" s="9">
        <f t="shared" si="8"/>
        <v>14418.72</v>
      </c>
      <c r="H84" s="10">
        <v>0.18149999999999999</v>
      </c>
      <c r="I84" s="10">
        <v>0.17510000000000001</v>
      </c>
      <c r="J84" s="77"/>
      <c r="K84" s="117"/>
    </row>
    <row r="85" spans="1:11" ht="15">
      <c r="A85" s="11" t="s">
        <v>2308</v>
      </c>
      <c r="B85" s="11" t="s">
        <v>502</v>
      </c>
      <c r="C85" s="153">
        <v>1</v>
      </c>
      <c r="D85" s="153">
        <v>1</v>
      </c>
      <c r="E85" s="9">
        <v>72728</v>
      </c>
      <c r="F85" s="9">
        <v>78209</v>
      </c>
      <c r="G85" s="9">
        <f t="shared" si="8"/>
        <v>14418.72</v>
      </c>
      <c r="H85" s="10">
        <v>0.18149999999999999</v>
      </c>
      <c r="I85" s="10">
        <v>0.17510000000000001</v>
      </c>
      <c r="J85" s="77"/>
      <c r="K85" s="117"/>
    </row>
    <row r="86" spans="1:11" ht="15">
      <c r="A86" s="11" t="s">
        <v>2309</v>
      </c>
      <c r="B86" s="11" t="s">
        <v>504</v>
      </c>
      <c r="C86" s="153">
        <v>1</v>
      </c>
      <c r="D86" s="153">
        <v>1</v>
      </c>
      <c r="E86" s="9">
        <v>72728</v>
      </c>
      <c r="F86" s="9">
        <v>78209</v>
      </c>
      <c r="G86" s="9">
        <f t="shared" si="8"/>
        <v>14418.72</v>
      </c>
      <c r="H86" s="10">
        <v>0.18149999999999999</v>
      </c>
      <c r="I86" s="10">
        <v>0.17510000000000001</v>
      </c>
      <c r="J86" s="77"/>
      <c r="K86" s="117"/>
    </row>
    <row r="87" spans="1:11" ht="15">
      <c r="A87" s="11" t="s">
        <v>2310</v>
      </c>
      <c r="B87" s="11" t="s">
        <v>507</v>
      </c>
      <c r="C87" s="153">
        <v>1</v>
      </c>
      <c r="D87" s="153">
        <v>1</v>
      </c>
      <c r="E87" s="9">
        <v>72728</v>
      </c>
      <c r="F87" s="9">
        <v>78209</v>
      </c>
      <c r="G87" s="9">
        <f t="shared" si="8"/>
        <v>14418.72</v>
      </c>
      <c r="H87" s="10">
        <v>0.18149999999999999</v>
      </c>
      <c r="I87" s="10">
        <v>0.17510000000000001</v>
      </c>
      <c r="J87" s="77"/>
      <c r="K87" s="117"/>
    </row>
    <row r="88" spans="1:11" ht="15">
      <c r="A88" s="11" t="s">
        <v>2311</v>
      </c>
      <c r="B88" s="11" t="s">
        <v>510</v>
      </c>
      <c r="C88" s="153">
        <v>1.1200000000000001</v>
      </c>
      <c r="D88" s="153">
        <v>1.1200000000000001</v>
      </c>
      <c r="E88" s="9">
        <v>72728</v>
      </c>
      <c r="F88" s="9">
        <v>78209</v>
      </c>
      <c r="G88" s="9">
        <f t="shared" si="8"/>
        <v>14418.72</v>
      </c>
      <c r="H88" s="10">
        <v>0.18149999999999999</v>
      </c>
      <c r="I88" s="10">
        <v>0.17510000000000001</v>
      </c>
      <c r="J88" s="77"/>
      <c r="K88" s="117"/>
    </row>
    <row r="89" spans="1:11" ht="15">
      <c r="A89" s="11" t="s">
        <v>2312</v>
      </c>
      <c r="B89" s="11" t="s">
        <v>519</v>
      </c>
      <c r="C89" s="153">
        <v>1.1299999999999999</v>
      </c>
      <c r="D89" s="153">
        <v>1.1299999999999999</v>
      </c>
      <c r="E89" s="9">
        <v>72728</v>
      </c>
      <c r="F89" s="9">
        <v>78209</v>
      </c>
      <c r="G89" s="9">
        <f t="shared" si="8"/>
        <v>14418.72</v>
      </c>
      <c r="H89" s="10">
        <v>0.18149999999999999</v>
      </c>
      <c r="I89" s="10">
        <v>0.17510000000000001</v>
      </c>
      <c r="J89" s="77"/>
      <c r="K89" s="117"/>
    </row>
    <row r="90" spans="1:11" ht="15">
      <c r="A90" s="11" t="s">
        <v>2313</v>
      </c>
      <c r="B90" s="11" t="s">
        <v>524</v>
      </c>
      <c r="C90" s="153">
        <v>1.19</v>
      </c>
      <c r="D90" s="153">
        <v>1.19</v>
      </c>
      <c r="E90" s="9">
        <v>72728</v>
      </c>
      <c r="F90" s="9">
        <v>78209</v>
      </c>
      <c r="G90" s="9">
        <f t="shared" si="8"/>
        <v>14418.72</v>
      </c>
      <c r="H90" s="10">
        <v>0.18149999999999999</v>
      </c>
      <c r="I90" s="10">
        <v>0.17510000000000001</v>
      </c>
      <c r="J90" s="77"/>
      <c r="K90" s="117"/>
    </row>
    <row r="91" spans="1:11" ht="15">
      <c r="A91" s="11" t="s">
        <v>2314</v>
      </c>
      <c r="B91" s="11" t="s">
        <v>529</v>
      </c>
      <c r="C91" s="153">
        <v>1</v>
      </c>
      <c r="D91" s="153">
        <v>1.04</v>
      </c>
      <c r="E91" s="9">
        <v>72728</v>
      </c>
      <c r="F91" s="9">
        <v>78209</v>
      </c>
      <c r="G91" s="9">
        <f t="shared" si="8"/>
        <v>14418.72</v>
      </c>
      <c r="H91" s="10">
        <v>0.18149999999999999</v>
      </c>
      <c r="I91" s="10">
        <v>0.17510000000000001</v>
      </c>
      <c r="J91" s="77"/>
      <c r="K91" s="117"/>
    </row>
    <row r="92" spans="1:11" ht="15">
      <c r="A92" s="11" t="s">
        <v>2315</v>
      </c>
      <c r="B92" s="11" t="s">
        <v>531</v>
      </c>
      <c r="C92" s="153">
        <v>1</v>
      </c>
      <c r="D92" s="153">
        <v>1</v>
      </c>
      <c r="E92" s="9">
        <v>72728</v>
      </c>
      <c r="F92" s="9">
        <v>78209</v>
      </c>
      <c r="G92" s="9">
        <f t="shared" si="8"/>
        <v>14418.72</v>
      </c>
      <c r="H92" s="10">
        <v>0.18149999999999999</v>
      </c>
      <c r="I92" s="10">
        <v>0.17510000000000001</v>
      </c>
      <c r="J92" s="77"/>
      <c r="K92" s="117"/>
    </row>
    <row r="93" spans="1:11" ht="15">
      <c r="A93" s="11" t="s">
        <v>2316</v>
      </c>
      <c r="B93" s="11" t="s">
        <v>533</v>
      </c>
      <c r="C93" s="153">
        <v>1.06</v>
      </c>
      <c r="D93" s="153">
        <v>1.06</v>
      </c>
      <c r="E93" s="9">
        <v>72728</v>
      </c>
      <c r="F93" s="9">
        <v>78209</v>
      </c>
      <c r="G93" s="9">
        <f t="shared" si="8"/>
        <v>14418.72</v>
      </c>
      <c r="H93" s="10">
        <v>0.18149999999999999</v>
      </c>
      <c r="I93" s="10">
        <v>0.17510000000000001</v>
      </c>
      <c r="J93" s="77"/>
      <c r="K93" s="117"/>
    </row>
    <row r="94" spans="1:11" ht="15">
      <c r="A94" s="11" t="s">
        <v>2317</v>
      </c>
      <c r="B94" s="11" t="s">
        <v>536</v>
      </c>
      <c r="C94" s="153">
        <v>1.1200000000000001</v>
      </c>
      <c r="D94" s="153">
        <v>1.1200000000000001</v>
      </c>
      <c r="E94" s="9">
        <v>72728</v>
      </c>
      <c r="F94" s="9">
        <v>78209</v>
      </c>
      <c r="G94" s="9">
        <f t="shared" si="8"/>
        <v>14418.72</v>
      </c>
      <c r="H94" s="10">
        <v>0.18149999999999999</v>
      </c>
      <c r="I94" s="10">
        <v>0.17510000000000001</v>
      </c>
      <c r="J94" s="77"/>
      <c r="K94" s="117"/>
    </row>
    <row r="95" spans="1:11" ht="15">
      <c r="A95" s="11" t="s">
        <v>2318</v>
      </c>
      <c r="B95" s="11" t="s">
        <v>540</v>
      </c>
      <c r="C95" s="153">
        <v>1.1200000000000001</v>
      </c>
      <c r="D95" s="153">
        <v>1.1200000000000001</v>
      </c>
      <c r="E95" s="9">
        <v>72728</v>
      </c>
      <c r="F95" s="9">
        <v>78209</v>
      </c>
      <c r="G95" s="9">
        <f t="shared" si="8"/>
        <v>14418.72</v>
      </c>
      <c r="H95" s="10">
        <v>0.18149999999999999</v>
      </c>
      <c r="I95" s="10">
        <v>0.17510000000000001</v>
      </c>
      <c r="J95" s="77"/>
      <c r="K95" s="117"/>
    </row>
    <row r="96" spans="1:11" ht="15">
      <c r="A96" s="11" t="s">
        <v>2319</v>
      </c>
      <c r="B96" s="11" t="s">
        <v>544</v>
      </c>
      <c r="C96" s="153">
        <v>1.18</v>
      </c>
      <c r="D96" s="153">
        <v>1.18</v>
      </c>
      <c r="E96" s="9">
        <v>72728</v>
      </c>
      <c r="F96" s="9">
        <v>78209</v>
      </c>
      <c r="G96" s="9">
        <f t="shared" si="8"/>
        <v>14418.72</v>
      </c>
      <c r="H96" s="10">
        <v>0.18149999999999999</v>
      </c>
      <c r="I96" s="10">
        <v>0.17510000000000001</v>
      </c>
      <c r="J96" s="77"/>
      <c r="K96" s="117"/>
    </row>
    <row r="97" spans="1:11" ht="15">
      <c r="A97" s="11" t="s">
        <v>2320</v>
      </c>
      <c r="B97" s="11" t="s">
        <v>642</v>
      </c>
      <c r="C97" s="153">
        <v>1.1200000000000001</v>
      </c>
      <c r="D97" s="153">
        <v>1.1200000000000001</v>
      </c>
      <c r="E97" s="9">
        <v>72728</v>
      </c>
      <c r="F97" s="9">
        <v>78209</v>
      </c>
      <c r="G97" s="9">
        <f t="shared" si="8"/>
        <v>14418.72</v>
      </c>
      <c r="H97" s="10">
        <v>0.18149999999999999</v>
      </c>
      <c r="I97" s="10">
        <v>0.17510000000000001</v>
      </c>
      <c r="J97" s="77"/>
      <c r="K97" s="117"/>
    </row>
    <row r="98" spans="1:11" ht="15">
      <c r="A98" s="11" t="s">
        <v>2321</v>
      </c>
      <c r="B98" s="11" t="s">
        <v>682</v>
      </c>
      <c r="C98" s="153">
        <v>1.1299999999999999</v>
      </c>
      <c r="D98" s="153">
        <v>1.1299999999999999</v>
      </c>
      <c r="E98" s="9">
        <v>72728</v>
      </c>
      <c r="F98" s="9">
        <v>78209</v>
      </c>
      <c r="G98" s="9">
        <f t="shared" si="8"/>
        <v>14418.72</v>
      </c>
      <c r="H98" s="10">
        <v>0.18149999999999999</v>
      </c>
      <c r="I98" s="10">
        <v>0.17510000000000001</v>
      </c>
      <c r="J98" s="77"/>
      <c r="K98" s="117"/>
    </row>
    <row r="99" spans="1:11" ht="15">
      <c r="A99" s="11" t="s">
        <v>2322</v>
      </c>
      <c r="B99" s="11" t="s">
        <v>692</v>
      </c>
      <c r="C99" s="153">
        <v>1.18</v>
      </c>
      <c r="D99" s="153">
        <v>1.18</v>
      </c>
      <c r="E99" s="9">
        <v>72728</v>
      </c>
      <c r="F99" s="9">
        <v>78209</v>
      </c>
      <c r="G99" s="9">
        <f t="shared" si="8"/>
        <v>14418.72</v>
      </c>
      <c r="H99" s="10">
        <v>0.18149999999999999</v>
      </c>
      <c r="I99" s="10">
        <v>0.17510000000000001</v>
      </c>
      <c r="J99" s="77"/>
      <c r="K99" s="117"/>
    </row>
    <row r="100" spans="1:11" ht="15">
      <c r="A100" s="11" t="s">
        <v>2323</v>
      </c>
      <c r="B100" s="11" t="s">
        <v>699</v>
      </c>
      <c r="C100" s="153">
        <v>1.18</v>
      </c>
      <c r="D100" s="153">
        <v>1.18</v>
      </c>
      <c r="E100" s="9">
        <v>72728</v>
      </c>
      <c r="F100" s="9">
        <v>78209</v>
      </c>
      <c r="G100" s="9">
        <f t="shared" si="8"/>
        <v>14418.72</v>
      </c>
      <c r="H100" s="10">
        <v>0.18149999999999999</v>
      </c>
      <c r="I100" s="10">
        <v>0.17510000000000001</v>
      </c>
      <c r="J100" s="77"/>
      <c r="K100" s="117"/>
    </row>
    <row r="101" spans="1:11" ht="15">
      <c r="A101" s="11" t="s">
        <v>2324</v>
      </c>
      <c r="B101" s="11" t="s">
        <v>725</v>
      </c>
      <c r="C101" s="153">
        <v>1.1200000000000001</v>
      </c>
      <c r="D101" s="153">
        <v>1.1600000000000001</v>
      </c>
      <c r="E101" s="9">
        <v>72728</v>
      </c>
      <c r="F101" s="9">
        <v>78209</v>
      </c>
      <c r="G101" s="9">
        <f t="shared" si="8"/>
        <v>14418.72</v>
      </c>
      <c r="H101" s="10">
        <v>0.18149999999999999</v>
      </c>
      <c r="I101" s="10">
        <v>0.17510000000000001</v>
      </c>
      <c r="J101" s="77"/>
      <c r="K101" s="117"/>
    </row>
    <row r="102" spans="1:11" ht="15">
      <c r="A102" s="11" t="s">
        <v>2325</v>
      </c>
      <c r="B102" s="11" t="s">
        <v>731</v>
      </c>
      <c r="C102" s="153">
        <v>1.18</v>
      </c>
      <c r="D102" s="153">
        <v>1.18</v>
      </c>
      <c r="E102" s="9">
        <v>72728</v>
      </c>
      <c r="F102" s="9">
        <v>78209</v>
      </c>
      <c r="G102" s="9">
        <f t="shared" si="8"/>
        <v>14418.72</v>
      </c>
      <c r="H102" s="10">
        <v>0.18149999999999999</v>
      </c>
      <c r="I102" s="10">
        <v>0.17510000000000001</v>
      </c>
      <c r="J102" s="77"/>
      <c r="K102" s="117"/>
    </row>
    <row r="103" spans="1:11" ht="15">
      <c r="A103" s="11" t="s">
        <v>2326</v>
      </c>
      <c r="B103" s="11" t="s">
        <v>755</v>
      </c>
      <c r="C103" s="153">
        <v>1.18</v>
      </c>
      <c r="D103" s="153">
        <v>1.18</v>
      </c>
      <c r="E103" s="9">
        <v>72728</v>
      </c>
      <c r="F103" s="9">
        <v>78209</v>
      </c>
      <c r="G103" s="9">
        <f t="shared" si="8"/>
        <v>14418.72</v>
      </c>
      <c r="H103" s="10">
        <v>0.18149999999999999</v>
      </c>
      <c r="I103" s="10">
        <v>0.17510000000000001</v>
      </c>
      <c r="J103" s="77"/>
      <c r="K103" s="117"/>
    </row>
    <row r="104" spans="1:11" ht="15">
      <c r="A104" s="11" t="s">
        <v>2327</v>
      </c>
      <c r="B104" s="11" t="s">
        <v>758</v>
      </c>
      <c r="C104" s="153">
        <v>1.18</v>
      </c>
      <c r="D104" s="153">
        <v>1.18</v>
      </c>
      <c r="E104" s="9">
        <v>72728</v>
      </c>
      <c r="F104" s="9">
        <v>78209</v>
      </c>
      <c r="G104" s="9">
        <f t="shared" si="8"/>
        <v>14418.72</v>
      </c>
      <c r="H104" s="10">
        <v>0.18149999999999999</v>
      </c>
      <c r="I104" s="10">
        <v>0.17510000000000001</v>
      </c>
      <c r="J104" s="77"/>
      <c r="K104" s="117"/>
    </row>
    <row r="105" spans="1:11" ht="15">
      <c r="A105" s="11" t="s">
        <v>2328</v>
      </c>
      <c r="B105" s="11" t="s">
        <v>787</v>
      </c>
      <c r="C105" s="153">
        <v>1.18</v>
      </c>
      <c r="D105" s="153">
        <v>1.18</v>
      </c>
      <c r="E105" s="9">
        <v>72728</v>
      </c>
      <c r="F105" s="9">
        <v>78209</v>
      </c>
      <c r="G105" s="9">
        <f t="shared" si="8"/>
        <v>14418.72</v>
      </c>
      <c r="H105" s="10">
        <v>0.18149999999999999</v>
      </c>
      <c r="I105" s="10">
        <v>0.17510000000000001</v>
      </c>
      <c r="J105" s="77"/>
      <c r="K105" s="117"/>
    </row>
    <row r="106" spans="1:11" ht="15">
      <c r="A106" s="11" t="s">
        <v>2329</v>
      </c>
      <c r="B106" s="11" t="s">
        <v>793</v>
      </c>
      <c r="C106" s="153">
        <v>1.18</v>
      </c>
      <c r="D106" s="153">
        <v>1.18</v>
      </c>
      <c r="E106" s="9">
        <v>72728</v>
      </c>
      <c r="F106" s="9">
        <v>78209</v>
      </c>
      <c r="G106" s="9">
        <f t="shared" si="8"/>
        <v>14418.72</v>
      </c>
      <c r="H106" s="10">
        <v>0.18149999999999999</v>
      </c>
      <c r="I106" s="10">
        <v>0.17510000000000001</v>
      </c>
      <c r="J106" s="77"/>
      <c r="K106" s="117"/>
    </row>
    <row r="107" spans="1:11" ht="15">
      <c r="A107" s="11" t="s">
        <v>2330</v>
      </c>
      <c r="B107" s="11" t="s">
        <v>801</v>
      </c>
      <c r="C107" s="153">
        <v>1.1200000000000001</v>
      </c>
      <c r="D107" s="153">
        <v>1.1200000000000001</v>
      </c>
      <c r="E107" s="9">
        <v>72728</v>
      </c>
      <c r="F107" s="9">
        <v>78209</v>
      </c>
      <c r="G107" s="9">
        <f t="shared" si="8"/>
        <v>14418.72</v>
      </c>
      <c r="H107" s="10">
        <v>0.18149999999999999</v>
      </c>
      <c r="I107" s="10">
        <v>0.17510000000000001</v>
      </c>
      <c r="J107" s="77"/>
      <c r="K107" s="117"/>
    </row>
    <row r="108" spans="1:11" ht="15">
      <c r="A108" s="11" t="s">
        <v>2331</v>
      </c>
      <c r="B108" s="11" t="s">
        <v>819</v>
      </c>
      <c r="C108" s="153">
        <v>1.18</v>
      </c>
      <c r="D108" s="153">
        <v>1.22</v>
      </c>
      <c r="E108" s="9">
        <v>72728</v>
      </c>
      <c r="F108" s="9">
        <v>78209</v>
      </c>
      <c r="G108" s="9">
        <f t="shared" si="8"/>
        <v>14418.72</v>
      </c>
      <c r="H108" s="10">
        <v>0.18149999999999999</v>
      </c>
      <c r="I108" s="10">
        <v>0.17510000000000001</v>
      </c>
      <c r="J108" s="77"/>
      <c r="K108" s="117"/>
    </row>
    <row r="109" spans="1:11" ht="15">
      <c r="A109" s="11" t="s">
        <v>2332</v>
      </c>
      <c r="B109" s="11" t="s">
        <v>825</v>
      </c>
      <c r="C109" s="153">
        <v>1.18</v>
      </c>
      <c r="D109" s="153">
        <v>1.18</v>
      </c>
      <c r="E109" s="9">
        <v>72728</v>
      </c>
      <c r="F109" s="9">
        <v>78209</v>
      </c>
      <c r="G109" s="9">
        <f t="shared" si="8"/>
        <v>14418.72</v>
      </c>
      <c r="H109" s="10">
        <v>0.18149999999999999</v>
      </c>
      <c r="I109" s="10">
        <v>0.17510000000000001</v>
      </c>
      <c r="J109" s="77"/>
      <c r="K109" s="117"/>
    </row>
    <row r="110" spans="1:11" ht="15">
      <c r="A110" s="11" t="s">
        <v>2333</v>
      </c>
      <c r="B110" s="11" t="s">
        <v>838</v>
      </c>
      <c r="C110" s="153">
        <v>1.18</v>
      </c>
      <c r="D110" s="153">
        <v>1.18</v>
      </c>
      <c r="E110" s="9">
        <v>72728</v>
      </c>
      <c r="F110" s="9">
        <v>78209</v>
      </c>
      <c r="G110" s="9">
        <f t="shared" si="8"/>
        <v>14418.72</v>
      </c>
      <c r="H110" s="10">
        <v>0.18149999999999999</v>
      </c>
      <c r="I110" s="10">
        <v>0.17510000000000001</v>
      </c>
      <c r="J110" s="77"/>
      <c r="K110" s="117"/>
    </row>
    <row r="111" spans="1:11" ht="15">
      <c r="A111" s="11" t="s">
        <v>2334</v>
      </c>
      <c r="B111" s="11" t="s">
        <v>863</v>
      </c>
      <c r="C111" s="153">
        <v>1.18</v>
      </c>
      <c r="D111" s="153">
        <v>1.18</v>
      </c>
      <c r="E111" s="9">
        <v>72728</v>
      </c>
      <c r="F111" s="9">
        <v>78209</v>
      </c>
      <c r="G111" s="9">
        <f t="shared" si="8"/>
        <v>14418.72</v>
      </c>
      <c r="H111" s="10">
        <v>0.18149999999999999</v>
      </c>
      <c r="I111" s="10">
        <v>0.17510000000000001</v>
      </c>
      <c r="J111" s="77"/>
      <c r="K111" s="117"/>
    </row>
    <row r="112" spans="1:11" ht="15">
      <c r="A112" s="11" t="s">
        <v>2335</v>
      </c>
      <c r="B112" s="11" t="s">
        <v>880</v>
      </c>
      <c r="C112" s="153">
        <v>1.18</v>
      </c>
      <c r="D112" s="153">
        <v>1.18</v>
      </c>
      <c r="E112" s="9">
        <v>72728</v>
      </c>
      <c r="F112" s="9">
        <v>78209</v>
      </c>
      <c r="G112" s="9">
        <f t="shared" si="8"/>
        <v>14418.72</v>
      </c>
      <c r="H112" s="10">
        <v>0.18149999999999999</v>
      </c>
      <c r="I112" s="10">
        <v>0.17510000000000001</v>
      </c>
      <c r="J112" s="77"/>
      <c r="K112" s="117"/>
    </row>
    <row r="113" spans="1:11" ht="15">
      <c r="A113" s="11" t="s">
        <v>2336</v>
      </c>
      <c r="B113" s="11" t="s">
        <v>930</v>
      </c>
      <c r="C113" s="153">
        <v>1.18</v>
      </c>
      <c r="D113" s="153">
        <v>1.18</v>
      </c>
      <c r="E113" s="9">
        <v>72728</v>
      </c>
      <c r="F113" s="9">
        <v>78209</v>
      </c>
      <c r="G113" s="9">
        <f t="shared" si="8"/>
        <v>14418.72</v>
      </c>
      <c r="H113" s="10">
        <v>0.18149999999999999</v>
      </c>
      <c r="I113" s="10">
        <v>0.17510000000000001</v>
      </c>
      <c r="J113" s="77"/>
      <c r="K113" s="117"/>
    </row>
    <row r="114" spans="1:11" ht="15">
      <c r="A114" s="11" t="s">
        <v>2337</v>
      </c>
      <c r="B114" s="11" t="s">
        <v>970</v>
      </c>
      <c r="C114" s="153">
        <v>1.18</v>
      </c>
      <c r="D114" s="153">
        <v>1.18</v>
      </c>
      <c r="E114" s="9">
        <v>72728</v>
      </c>
      <c r="F114" s="9">
        <v>78209</v>
      </c>
      <c r="G114" s="9">
        <f t="shared" si="8"/>
        <v>14418.72</v>
      </c>
      <c r="H114" s="10">
        <v>0.18149999999999999</v>
      </c>
      <c r="I114" s="10">
        <v>0.17510000000000001</v>
      </c>
      <c r="J114" s="77"/>
      <c r="K114" s="117"/>
    </row>
    <row r="115" spans="1:11" ht="15">
      <c r="A115" s="11" t="s">
        <v>2339</v>
      </c>
      <c r="B115" s="11" t="s">
        <v>1002</v>
      </c>
      <c r="C115" s="153">
        <v>1.1200000000000001</v>
      </c>
      <c r="D115" s="153">
        <v>1.1200000000000001</v>
      </c>
      <c r="E115" s="9">
        <v>72728</v>
      </c>
      <c r="F115" s="9">
        <v>78209</v>
      </c>
      <c r="G115" s="9">
        <f t="shared" si="8"/>
        <v>14418.72</v>
      </c>
      <c r="H115" s="10">
        <v>0.18149999999999999</v>
      </c>
      <c r="I115" s="10">
        <v>0.17510000000000001</v>
      </c>
      <c r="J115" s="77"/>
      <c r="K115" s="117"/>
    </row>
    <row r="116" spans="1:11" ht="15">
      <c r="A116" s="11" t="s">
        <v>2341</v>
      </c>
      <c r="B116" s="11" t="s">
        <v>1006</v>
      </c>
      <c r="C116" s="153">
        <v>1.18</v>
      </c>
      <c r="D116" s="153">
        <v>1.18</v>
      </c>
      <c r="E116" s="9">
        <v>72728</v>
      </c>
      <c r="F116" s="9">
        <v>78209</v>
      </c>
      <c r="G116" s="9">
        <f t="shared" si="8"/>
        <v>14418.72</v>
      </c>
      <c r="H116" s="10">
        <v>0.18149999999999999</v>
      </c>
      <c r="I116" s="10">
        <v>0.17510000000000001</v>
      </c>
      <c r="J116" s="77"/>
      <c r="K116" s="117"/>
    </row>
    <row r="117" spans="1:11" ht="15">
      <c r="A117" s="11" t="s">
        <v>2342</v>
      </c>
      <c r="B117" s="11" t="s">
        <v>1016</v>
      </c>
      <c r="C117" s="153">
        <v>1.18</v>
      </c>
      <c r="D117" s="153">
        <v>1.22</v>
      </c>
      <c r="E117" s="9">
        <v>72728</v>
      </c>
      <c r="F117" s="9">
        <v>78209</v>
      </c>
      <c r="G117" s="9">
        <f t="shared" si="8"/>
        <v>14418.72</v>
      </c>
      <c r="H117" s="10">
        <v>0.18149999999999999</v>
      </c>
      <c r="I117" s="10">
        <v>0.17510000000000001</v>
      </c>
      <c r="J117" s="77"/>
      <c r="K117" s="117"/>
    </row>
    <row r="118" spans="1:11" ht="15">
      <c r="A118" s="11" t="s">
        <v>2343</v>
      </c>
      <c r="B118" s="11" t="s">
        <v>1027</v>
      </c>
      <c r="C118" s="153">
        <v>1.18</v>
      </c>
      <c r="D118" s="153">
        <v>1.22</v>
      </c>
      <c r="E118" s="9">
        <v>72728</v>
      </c>
      <c r="F118" s="9">
        <v>78209</v>
      </c>
      <c r="G118" s="9">
        <f t="shared" si="8"/>
        <v>14418.72</v>
      </c>
      <c r="H118" s="10">
        <v>0.18149999999999999</v>
      </c>
      <c r="I118" s="10">
        <v>0.17510000000000001</v>
      </c>
      <c r="J118" s="77"/>
      <c r="K118" s="117"/>
    </row>
    <row r="119" spans="1:11" ht="15">
      <c r="A119" s="11" t="s">
        <v>2344</v>
      </c>
      <c r="B119" s="11" t="s">
        <v>1038</v>
      </c>
      <c r="C119" s="153">
        <v>1.18</v>
      </c>
      <c r="D119" s="153">
        <v>1.22</v>
      </c>
      <c r="E119" s="9">
        <v>72728</v>
      </c>
      <c r="F119" s="9">
        <v>78209</v>
      </c>
      <c r="G119" s="9">
        <f t="shared" si="8"/>
        <v>14418.72</v>
      </c>
      <c r="H119" s="10">
        <v>0.18149999999999999</v>
      </c>
      <c r="I119" s="10">
        <v>0.17510000000000001</v>
      </c>
      <c r="J119" s="77"/>
      <c r="K119" s="117"/>
    </row>
    <row r="120" spans="1:11" ht="15">
      <c r="A120" s="11" t="s">
        <v>2345</v>
      </c>
      <c r="B120" s="11" t="s">
        <v>1056</v>
      </c>
      <c r="C120" s="153">
        <v>1.18</v>
      </c>
      <c r="D120" s="153">
        <v>1.18</v>
      </c>
      <c r="E120" s="9">
        <v>72728</v>
      </c>
      <c r="F120" s="9">
        <v>78209</v>
      </c>
      <c r="G120" s="9">
        <f t="shared" si="8"/>
        <v>14418.72</v>
      </c>
      <c r="H120" s="10">
        <v>0.18149999999999999</v>
      </c>
      <c r="I120" s="10">
        <v>0.17510000000000001</v>
      </c>
      <c r="J120" s="77"/>
      <c r="K120" s="117"/>
    </row>
    <row r="121" spans="1:11" ht="15">
      <c r="A121" s="11" t="s">
        <v>2346</v>
      </c>
      <c r="B121" s="11" t="s">
        <v>1069</v>
      </c>
      <c r="C121" s="153">
        <v>1.18</v>
      </c>
      <c r="D121" s="153">
        <v>1.18</v>
      </c>
      <c r="E121" s="9">
        <v>72728</v>
      </c>
      <c r="F121" s="9">
        <v>78209</v>
      </c>
      <c r="G121" s="9">
        <f t="shared" si="8"/>
        <v>14418.72</v>
      </c>
      <c r="H121" s="10">
        <v>0.18149999999999999</v>
      </c>
      <c r="I121" s="10">
        <v>0.17510000000000001</v>
      </c>
      <c r="J121" s="77"/>
      <c r="K121" s="117"/>
    </row>
    <row r="122" spans="1:11" ht="15">
      <c r="A122" s="11" t="s">
        <v>2347</v>
      </c>
      <c r="B122" s="11" t="s">
        <v>1071</v>
      </c>
      <c r="C122" s="153">
        <v>1</v>
      </c>
      <c r="D122" s="153">
        <v>1.04</v>
      </c>
      <c r="E122" s="9">
        <v>72728</v>
      </c>
      <c r="F122" s="9">
        <v>78209</v>
      </c>
      <c r="G122" s="9">
        <f t="shared" si="8"/>
        <v>14418.72</v>
      </c>
      <c r="H122" s="10">
        <v>0.18149999999999999</v>
      </c>
      <c r="I122" s="10">
        <v>0.17510000000000001</v>
      </c>
      <c r="J122" s="77"/>
      <c r="K122" s="117"/>
    </row>
    <row r="123" spans="1:11" ht="15">
      <c r="A123" s="11" t="s">
        <v>2348</v>
      </c>
      <c r="B123" s="11" t="s">
        <v>1073</v>
      </c>
      <c r="C123" s="153">
        <v>1.1200000000000001</v>
      </c>
      <c r="D123" s="153">
        <v>1.1200000000000001</v>
      </c>
      <c r="E123" s="9">
        <v>72728</v>
      </c>
      <c r="F123" s="9">
        <v>78209</v>
      </c>
      <c r="G123" s="9">
        <f t="shared" si="8"/>
        <v>14418.72</v>
      </c>
      <c r="H123" s="10">
        <v>0.18149999999999999</v>
      </c>
      <c r="I123" s="10">
        <v>0.17510000000000001</v>
      </c>
      <c r="J123" s="77"/>
      <c r="K123" s="117"/>
    </row>
    <row r="124" spans="1:11" ht="15">
      <c r="A124" s="11" t="s">
        <v>2349</v>
      </c>
      <c r="B124" s="11" t="s">
        <v>1075</v>
      </c>
      <c r="C124" s="153">
        <v>1.06</v>
      </c>
      <c r="D124" s="153">
        <v>1.06</v>
      </c>
      <c r="E124" s="9">
        <v>72728</v>
      </c>
      <c r="F124" s="9">
        <v>78209</v>
      </c>
      <c r="G124" s="9">
        <f t="shared" si="8"/>
        <v>14418.72</v>
      </c>
      <c r="H124" s="10">
        <v>0.18149999999999999</v>
      </c>
      <c r="I124" s="10">
        <v>0.17510000000000001</v>
      </c>
      <c r="J124" s="77"/>
      <c r="K124" s="117"/>
    </row>
    <row r="125" spans="1:11" ht="15">
      <c r="A125" s="11" t="s">
        <v>2350</v>
      </c>
      <c r="B125" s="11" t="s">
        <v>1077</v>
      </c>
      <c r="C125" s="153">
        <v>1</v>
      </c>
      <c r="D125" s="153">
        <v>1</v>
      </c>
      <c r="E125" s="9">
        <v>72728</v>
      </c>
      <c r="F125" s="9">
        <v>78209</v>
      </c>
      <c r="G125" s="9">
        <f t="shared" si="8"/>
        <v>14418.72</v>
      </c>
      <c r="H125" s="10">
        <v>0.18149999999999999</v>
      </c>
      <c r="I125" s="10">
        <v>0.17510000000000001</v>
      </c>
      <c r="J125" s="77"/>
      <c r="K125" s="117"/>
    </row>
    <row r="126" spans="1:11" ht="15">
      <c r="A126" s="11" t="s">
        <v>2351</v>
      </c>
      <c r="B126" s="11" t="s">
        <v>1083</v>
      </c>
      <c r="C126" s="153">
        <v>1</v>
      </c>
      <c r="D126" s="153">
        <v>1</v>
      </c>
      <c r="E126" s="9">
        <v>72728</v>
      </c>
      <c r="F126" s="9">
        <v>78209</v>
      </c>
      <c r="G126" s="9">
        <f t="shared" si="8"/>
        <v>14418.72</v>
      </c>
      <c r="H126" s="10">
        <v>0.18149999999999999</v>
      </c>
      <c r="I126" s="10">
        <v>0.17510000000000001</v>
      </c>
      <c r="J126" s="77"/>
      <c r="K126" s="117"/>
    </row>
    <row r="127" spans="1:11" ht="15">
      <c r="A127" s="11" t="s">
        <v>2352</v>
      </c>
      <c r="B127" s="11" t="s">
        <v>1086</v>
      </c>
      <c r="C127" s="153">
        <v>1.06</v>
      </c>
      <c r="D127" s="153">
        <v>1.06</v>
      </c>
      <c r="E127" s="9">
        <v>72728</v>
      </c>
      <c r="F127" s="9">
        <v>78209</v>
      </c>
      <c r="G127" s="9">
        <f t="shared" si="8"/>
        <v>14418.72</v>
      </c>
      <c r="H127" s="10">
        <v>0.18149999999999999</v>
      </c>
      <c r="I127" s="10">
        <v>0.17510000000000001</v>
      </c>
      <c r="J127" s="77"/>
      <c r="K127" s="117"/>
    </row>
    <row r="128" spans="1:11" ht="15">
      <c r="A128" s="11" t="s">
        <v>2353</v>
      </c>
      <c r="B128" s="11" t="s">
        <v>1091</v>
      </c>
      <c r="C128" s="153">
        <v>1</v>
      </c>
      <c r="D128" s="153">
        <v>1</v>
      </c>
      <c r="E128" s="9">
        <v>72728</v>
      </c>
      <c r="F128" s="9">
        <v>78209</v>
      </c>
      <c r="G128" s="9">
        <f t="shared" si="8"/>
        <v>14418.72</v>
      </c>
      <c r="H128" s="10">
        <v>0.18149999999999999</v>
      </c>
      <c r="I128" s="10">
        <v>0.17510000000000001</v>
      </c>
      <c r="J128" s="77"/>
      <c r="K128" s="117"/>
    </row>
    <row r="129" spans="1:11" ht="15">
      <c r="A129" s="11" t="s">
        <v>2354</v>
      </c>
      <c r="B129" s="11" t="s">
        <v>1093</v>
      </c>
      <c r="C129" s="153">
        <v>1</v>
      </c>
      <c r="D129" s="153">
        <v>1</v>
      </c>
      <c r="E129" s="9">
        <v>72728</v>
      </c>
      <c r="F129" s="9">
        <v>78209</v>
      </c>
      <c r="G129" s="9">
        <f t="shared" si="8"/>
        <v>14418.72</v>
      </c>
      <c r="H129" s="10">
        <v>0.18149999999999999</v>
      </c>
      <c r="I129" s="10">
        <v>0.17510000000000001</v>
      </c>
      <c r="J129" s="77"/>
      <c r="K129" s="117"/>
    </row>
    <row r="130" spans="1:11" ht="15">
      <c r="A130" s="11" t="s">
        <v>2355</v>
      </c>
      <c r="B130" s="11" t="s">
        <v>1095</v>
      </c>
      <c r="C130" s="153">
        <v>1.01</v>
      </c>
      <c r="D130" s="153">
        <v>1.01</v>
      </c>
      <c r="E130" s="9">
        <v>72728</v>
      </c>
      <c r="F130" s="9">
        <v>78209</v>
      </c>
      <c r="G130" s="9">
        <f t="shared" si="8"/>
        <v>14418.72</v>
      </c>
      <c r="H130" s="10">
        <v>0.18149999999999999</v>
      </c>
      <c r="I130" s="10">
        <v>0.17510000000000001</v>
      </c>
      <c r="J130" s="77"/>
      <c r="K130" s="117"/>
    </row>
    <row r="131" spans="1:11" ht="15">
      <c r="A131" s="11" t="s">
        <v>2356</v>
      </c>
      <c r="B131" s="11" t="s">
        <v>1097</v>
      </c>
      <c r="C131" s="153">
        <v>1</v>
      </c>
      <c r="D131" s="153">
        <v>1</v>
      </c>
      <c r="E131" s="9">
        <v>72728</v>
      </c>
      <c r="F131" s="9">
        <v>78209</v>
      </c>
      <c r="G131" s="9">
        <f t="shared" si="8"/>
        <v>14418.72</v>
      </c>
      <c r="H131" s="10">
        <v>0.18149999999999999</v>
      </c>
      <c r="I131" s="10">
        <v>0.17510000000000001</v>
      </c>
      <c r="J131" s="77"/>
      <c r="K131" s="117"/>
    </row>
    <row r="132" spans="1:11" ht="15">
      <c r="A132" s="11" t="s">
        <v>2357</v>
      </c>
      <c r="B132" s="11" t="s">
        <v>1100</v>
      </c>
      <c r="C132" s="153">
        <v>1</v>
      </c>
      <c r="D132" s="153">
        <v>1.04</v>
      </c>
      <c r="E132" s="9">
        <v>72728</v>
      </c>
      <c r="F132" s="9">
        <v>78209</v>
      </c>
      <c r="G132" s="9">
        <f t="shared" si="8"/>
        <v>14418.72</v>
      </c>
      <c r="H132" s="10">
        <v>0.18149999999999999</v>
      </c>
      <c r="I132" s="10">
        <v>0.17510000000000001</v>
      </c>
      <c r="J132" s="77"/>
      <c r="K132" s="117"/>
    </row>
    <row r="133" spans="1:11" ht="15">
      <c r="A133" s="11" t="s">
        <v>2358</v>
      </c>
      <c r="B133" s="11" t="s">
        <v>1103</v>
      </c>
      <c r="C133" s="153">
        <v>1</v>
      </c>
      <c r="D133" s="153">
        <v>1.04</v>
      </c>
      <c r="E133" s="9">
        <v>72728</v>
      </c>
      <c r="F133" s="9">
        <v>78209</v>
      </c>
      <c r="G133" s="9">
        <f t="shared" si="8"/>
        <v>14418.72</v>
      </c>
      <c r="H133" s="10">
        <v>0.18149999999999999</v>
      </c>
      <c r="I133" s="10">
        <v>0.17510000000000001</v>
      </c>
      <c r="J133" s="77"/>
      <c r="K133" s="117"/>
    </row>
    <row r="134" spans="1:11" ht="15">
      <c r="A134" s="11" t="s">
        <v>2359</v>
      </c>
      <c r="B134" s="11" t="s">
        <v>1105</v>
      </c>
      <c r="C134" s="153">
        <v>1</v>
      </c>
      <c r="D134" s="153">
        <v>1</v>
      </c>
      <c r="E134" s="9">
        <v>72728</v>
      </c>
      <c r="F134" s="9">
        <v>78209</v>
      </c>
      <c r="G134" s="9">
        <f t="shared" si="8"/>
        <v>14418.72</v>
      </c>
      <c r="H134" s="10">
        <v>0.18149999999999999</v>
      </c>
      <c r="I134" s="10">
        <v>0.17510000000000001</v>
      </c>
      <c r="J134" s="77"/>
      <c r="K134" s="117"/>
    </row>
    <row r="135" spans="1:11" ht="15">
      <c r="A135" s="11" t="s">
        <v>2360</v>
      </c>
      <c r="B135" s="11" t="s">
        <v>1106</v>
      </c>
      <c r="C135" s="153">
        <v>1</v>
      </c>
      <c r="D135" s="153">
        <v>1</v>
      </c>
      <c r="E135" s="9">
        <v>72728</v>
      </c>
      <c r="F135" s="9">
        <v>78209</v>
      </c>
      <c r="G135" s="9">
        <f t="shared" ref="G135:G198" si="9">14136*1.02</f>
        <v>14418.72</v>
      </c>
      <c r="H135" s="10">
        <v>0.18149999999999999</v>
      </c>
      <c r="I135" s="10">
        <v>0.17510000000000001</v>
      </c>
      <c r="J135" s="77"/>
      <c r="K135" s="117"/>
    </row>
    <row r="136" spans="1:11" ht="15">
      <c r="A136" s="11" t="s">
        <v>2361</v>
      </c>
      <c r="B136" s="11" t="s">
        <v>1110</v>
      </c>
      <c r="C136" s="153">
        <v>1</v>
      </c>
      <c r="D136" s="153">
        <v>1.04</v>
      </c>
      <c r="E136" s="9">
        <v>72728</v>
      </c>
      <c r="F136" s="9">
        <v>78209</v>
      </c>
      <c r="G136" s="9">
        <f t="shared" si="9"/>
        <v>14418.72</v>
      </c>
      <c r="H136" s="10">
        <v>0.18149999999999999</v>
      </c>
      <c r="I136" s="10">
        <v>0.17510000000000001</v>
      </c>
      <c r="J136" s="77"/>
      <c r="K136" s="117"/>
    </row>
    <row r="137" spans="1:11" ht="15">
      <c r="A137" s="11" t="s">
        <v>2362</v>
      </c>
      <c r="B137" s="11" t="s">
        <v>1116</v>
      </c>
      <c r="C137" s="153">
        <v>1</v>
      </c>
      <c r="D137" s="153">
        <v>1</v>
      </c>
      <c r="E137" s="9">
        <v>72728</v>
      </c>
      <c r="F137" s="9">
        <v>78209</v>
      </c>
      <c r="G137" s="9">
        <f t="shared" si="9"/>
        <v>14418.72</v>
      </c>
      <c r="H137" s="10">
        <v>0.18149999999999999</v>
      </c>
      <c r="I137" s="10">
        <v>0.17510000000000001</v>
      </c>
      <c r="J137" s="77"/>
      <c r="K137" s="117"/>
    </row>
    <row r="138" spans="1:11" ht="15">
      <c r="A138" s="11" t="s">
        <v>2363</v>
      </c>
      <c r="B138" s="11" t="s">
        <v>1120</v>
      </c>
      <c r="C138" s="153">
        <v>1</v>
      </c>
      <c r="D138" s="153">
        <v>1</v>
      </c>
      <c r="E138" s="9">
        <v>72728</v>
      </c>
      <c r="F138" s="9">
        <v>78209</v>
      </c>
      <c r="G138" s="9">
        <f t="shared" si="9"/>
        <v>14418.72</v>
      </c>
      <c r="H138" s="10">
        <v>0.18149999999999999</v>
      </c>
      <c r="I138" s="10">
        <v>0.17510000000000001</v>
      </c>
      <c r="J138" s="77"/>
      <c r="K138" s="117"/>
    </row>
    <row r="139" spans="1:11" ht="15">
      <c r="A139" s="11" t="s">
        <v>2364</v>
      </c>
      <c r="B139" s="11" t="s">
        <v>1123</v>
      </c>
      <c r="C139" s="153">
        <v>1</v>
      </c>
      <c r="D139" s="153">
        <v>1</v>
      </c>
      <c r="E139" s="9">
        <v>72728</v>
      </c>
      <c r="F139" s="9">
        <v>78209</v>
      </c>
      <c r="G139" s="9">
        <f t="shared" si="9"/>
        <v>14418.72</v>
      </c>
      <c r="H139" s="10">
        <v>0.18149999999999999</v>
      </c>
      <c r="I139" s="10">
        <v>0.17510000000000001</v>
      </c>
      <c r="J139" s="77"/>
      <c r="K139" s="117"/>
    </row>
    <row r="140" spans="1:11" ht="15">
      <c r="A140" s="11" t="s">
        <v>2365</v>
      </c>
      <c r="B140" s="11" t="s">
        <v>1125</v>
      </c>
      <c r="C140" s="153">
        <v>1</v>
      </c>
      <c r="D140" s="153">
        <v>1</v>
      </c>
      <c r="E140" s="9">
        <v>72728</v>
      </c>
      <c r="F140" s="9">
        <v>78209</v>
      </c>
      <c r="G140" s="9">
        <f t="shared" si="9"/>
        <v>14418.72</v>
      </c>
      <c r="H140" s="10">
        <v>0.18149999999999999</v>
      </c>
      <c r="I140" s="10">
        <v>0.17510000000000001</v>
      </c>
      <c r="J140" s="77"/>
      <c r="K140" s="117"/>
    </row>
    <row r="141" spans="1:11" ht="15">
      <c r="A141" s="11" t="s">
        <v>2366</v>
      </c>
      <c r="B141" s="11" t="s">
        <v>1129</v>
      </c>
      <c r="C141" s="153">
        <v>1</v>
      </c>
      <c r="D141" s="153">
        <v>1</v>
      </c>
      <c r="E141" s="9">
        <v>72728</v>
      </c>
      <c r="F141" s="9">
        <v>78209</v>
      </c>
      <c r="G141" s="9">
        <f t="shared" si="9"/>
        <v>14418.72</v>
      </c>
      <c r="H141" s="10">
        <v>0.18149999999999999</v>
      </c>
      <c r="I141" s="10">
        <v>0.17510000000000001</v>
      </c>
      <c r="J141" s="77"/>
      <c r="K141" s="117"/>
    </row>
    <row r="142" spans="1:11" ht="15">
      <c r="A142" s="11" t="s">
        <v>2367</v>
      </c>
      <c r="B142" s="11" t="s">
        <v>1132</v>
      </c>
      <c r="C142" s="153">
        <v>1</v>
      </c>
      <c r="D142" s="153">
        <v>1.04</v>
      </c>
      <c r="E142" s="9">
        <v>72728</v>
      </c>
      <c r="F142" s="9">
        <v>78209</v>
      </c>
      <c r="G142" s="9">
        <f t="shared" si="9"/>
        <v>14418.72</v>
      </c>
      <c r="H142" s="10">
        <v>0.18149999999999999</v>
      </c>
      <c r="I142" s="10">
        <v>0.17510000000000001</v>
      </c>
      <c r="J142" s="77"/>
      <c r="K142" s="117"/>
    </row>
    <row r="143" spans="1:11" ht="15">
      <c r="A143" s="11" t="s">
        <v>2368</v>
      </c>
      <c r="B143" s="11" t="s">
        <v>1135</v>
      </c>
      <c r="C143" s="153">
        <v>1.01</v>
      </c>
      <c r="D143" s="153">
        <v>1.01</v>
      </c>
      <c r="E143" s="9">
        <v>72728</v>
      </c>
      <c r="F143" s="9">
        <v>78209</v>
      </c>
      <c r="G143" s="9">
        <f t="shared" si="9"/>
        <v>14418.72</v>
      </c>
      <c r="H143" s="10">
        <v>0.18149999999999999</v>
      </c>
      <c r="I143" s="10">
        <v>0.17510000000000001</v>
      </c>
      <c r="J143" s="77"/>
      <c r="K143" s="117"/>
    </row>
    <row r="144" spans="1:11" ht="15">
      <c r="A144" s="11" t="s">
        <v>2369</v>
      </c>
      <c r="B144" s="11" t="s">
        <v>1139</v>
      </c>
      <c r="C144" s="153">
        <v>1</v>
      </c>
      <c r="D144" s="153">
        <v>1</v>
      </c>
      <c r="E144" s="9">
        <v>72728</v>
      </c>
      <c r="F144" s="9">
        <v>78209</v>
      </c>
      <c r="G144" s="9">
        <f t="shared" si="9"/>
        <v>14418.72</v>
      </c>
      <c r="H144" s="10">
        <v>0.18149999999999999</v>
      </c>
      <c r="I144" s="10">
        <v>0.17510000000000001</v>
      </c>
      <c r="J144" s="77"/>
      <c r="K144" s="117"/>
    </row>
    <row r="145" spans="1:11" ht="15">
      <c r="A145" s="11" t="s">
        <v>2370</v>
      </c>
      <c r="B145" s="11" t="s">
        <v>1141</v>
      </c>
      <c r="C145" s="153">
        <v>1.01</v>
      </c>
      <c r="D145" s="153">
        <v>1.01</v>
      </c>
      <c r="E145" s="9">
        <v>72728</v>
      </c>
      <c r="F145" s="9">
        <v>78209</v>
      </c>
      <c r="G145" s="9">
        <f t="shared" si="9"/>
        <v>14418.72</v>
      </c>
      <c r="H145" s="10">
        <v>0.18149999999999999</v>
      </c>
      <c r="I145" s="10">
        <v>0.17510000000000001</v>
      </c>
      <c r="J145" s="77"/>
      <c r="K145" s="117"/>
    </row>
    <row r="146" spans="1:11" ht="15">
      <c r="A146" s="11" t="s">
        <v>2371</v>
      </c>
      <c r="B146" s="11" t="s">
        <v>1146</v>
      </c>
      <c r="C146" s="153">
        <v>1</v>
      </c>
      <c r="D146" s="153">
        <v>1</v>
      </c>
      <c r="E146" s="9">
        <v>72728</v>
      </c>
      <c r="F146" s="9">
        <v>78209</v>
      </c>
      <c r="G146" s="9">
        <f t="shared" si="9"/>
        <v>14418.72</v>
      </c>
      <c r="H146" s="10">
        <v>0.18149999999999999</v>
      </c>
      <c r="I146" s="10">
        <v>0.17510000000000001</v>
      </c>
      <c r="J146" s="77"/>
      <c r="K146" s="117"/>
    </row>
    <row r="147" spans="1:11" ht="15">
      <c r="A147" s="11" t="s">
        <v>2372</v>
      </c>
      <c r="B147" s="11" t="s">
        <v>1150</v>
      </c>
      <c r="C147" s="153">
        <v>1</v>
      </c>
      <c r="D147" s="153">
        <v>1.04</v>
      </c>
      <c r="E147" s="9">
        <v>72728</v>
      </c>
      <c r="F147" s="9">
        <v>78209</v>
      </c>
      <c r="G147" s="9">
        <f t="shared" si="9"/>
        <v>14418.72</v>
      </c>
      <c r="H147" s="10">
        <v>0.18149999999999999</v>
      </c>
      <c r="I147" s="10">
        <v>0.17510000000000001</v>
      </c>
      <c r="J147" s="77"/>
      <c r="K147" s="117"/>
    </row>
    <row r="148" spans="1:11" ht="15">
      <c r="A148" s="11" t="s">
        <v>2373</v>
      </c>
      <c r="B148" s="11" t="s">
        <v>1152</v>
      </c>
      <c r="C148" s="153">
        <v>1</v>
      </c>
      <c r="D148" s="153">
        <v>1.04</v>
      </c>
      <c r="E148" s="9">
        <v>72728</v>
      </c>
      <c r="F148" s="9">
        <v>78209</v>
      </c>
      <c r="G148" s="9">
        <f t="shared" si="9"/>
        <v>14418.72</v>
      </c>
      <c r="H148" s="10">
        <v>0.18149999999999999</v>
      </c>
      <c r="I148" s="10">
        <v>0.17510000000000001</v>
      </c>
      <c r="J148" s="77"/>
      <c r="K148" s="117"/>
    </row>
    <row r="149" spans="1:11" ht="15">
      <c r="A149" s="11" t="s">
        <v>2374</v>
      </c>
      <c r="B149" s="11" t="s">
        <v>1156</v>
      </c>
      <c r="C149" s="153">
        <v>1</v>
      </c>
      <c r="D149" s="153">
        <v>1</v>
      </c>
      <c r="E149" s="9">
        <v>72728</v>
      </c>
      <c r="F149" s="9">
        <v>78209</v>
      </c>
      <c r="G149" s="9">
        <f t="shared" si="9"/>
        <v>14418.72</v>
      </c>
      <c r="H149" s="10">
        <v>0.18149999999999999</v>
      </c>
      <c r="I149" s="10">
        <v>0.17510000000000001</v>
      </c>
      <c r="J149" s="77"/>
      <c r="K149" s="117"/>
    </row>
    <row r="150" spans="1:11" ht="15">
      <c r="A150" s="11" t="s">
        <v>2375</v>
      </c>
      <c r="B150" s="11" t="s">
        <v>1159</v>
      </c>
      <c r="C150" s="153">
        <v>1</v>
      </c>
      <c r="D150" s="153">
        <v>1</v>
      </c>
      <c r="E150" s="9">
        <v>72728</v>
      </c>
      <c r="F150" s="9">
        <v>78209</v>
      </c>
      <c r="G150" s="9">
        <f t="shared" si="9"/>
        <v>14418.72</v>
      </c>
      <c r="H150" s="10">
        <v>0.18149999999999999</v>
      </c>
      <c r="I150" s="10">
        <v>0.17510000000000001</v>
      </c>
      <c r="J150" s="77"/>
      <c r="K150" s="117"/>
    </row>
    <row r="151" spans="1:11" ht="15">
      <c r="A151" s="11" t="s">
        <v>2376</v>
      </c>
      <c r="B151" s="11" t="s">
        <v>1167</v>
      </c>
      <c r="C151" s="153">
        <v>1</v>
      </c>
      <c r="D151" s="153">
        <v>1</v>
      </c>
      <c r="E151" s="9">
        <v>72728</v>
      </c>
      <c r="F151" s="9">
        <v>78209</v>
      </c>
      <c r="G151" s="9">
        <f t="shared" si="9"/>
        <v>14418.72</v>
      </c>
      <c r="H151" s="10">
        <v>0.18149999999999999</v>
      </c>
      <c r="I151" s="10">
        <v>0.17510000000000001</v>
      </c>
      <c r="J151" s="77"/>
      <c r="K151" s="117"/>
    </row>
    <row r="152" spans="1:11" ht="15">
      <c r="A152" s="11" t="s">
        <v>2377</v>
      </c>
      <c r="B152" s="11" t="s">
        <v>1170</v>
      </c>
      <c r="C152" s="153">
        <v>1</v>
      </c>
      <c r="D152" s="153">
        <v>1</v>
      </c>
      <c r="E152" s="9">
        <v>72728</v>
      </c>
      <c r="F152" s="9">
        <v>78209</v>
      </c>
      <c r="G152" s="9">
        <f t="shared" si="9"/>
        <v>14418.72</v>
      </c>
      <c r="H152" s="10">
        <v>0.18149999999999999</v>
      </c>
      <c r="I152" s="10">
        <v>0.17510000000000001</v>
      </c>
      <c r="J152" s="77"/>
      <c r="K152" s="117"/>
    </row>
    <row r="153" spans="1:11" ht="15">
      <c r="A153" s="11" t="s">
        <v>2378</v>
      </c>
      <c r="B153" s="11" t="s">
        <v>1173</v>
      </c>
      <c r="C153" s="153">
        <v>1.01</v>
      </c>
      <c r="D153" s="153">
        <v>1.01</v>
      </c>
      <c r="E153" s="9">
        <v>72728</v>
      </c>
      <c r="F153" s="9">
        <v>78209</v>
      </c>
      <c r="G153" s="9">
        <f t="shared" si="9"/>
        <v>14418.72</v>
      </c>
      <c r="H153" s="10">
        <v>0.18149999999999999</v>
      </c>
      <c r="I153" s="10">
        <v>0.17510000000000001</v>
      </c>
      <c r="J153" s="77"/>
      <c r="K153" s="117"/>
    </row>
    <row r="154" spans="1:11" ht="15">
      <c r="A154" s="11" t="s">
        <v>2379</v>
      </c>
      <c r="B154" s="11" t="s">
        <v>1175</v>
      </c>
      <c r="C154" s="153">
        <v>1.01</v>
      </c>
      <c r="D154" s="153">
        <v>1.01</v>
      </c>
      <c r="E154" s="9">
        <v>72728</v>
      </c>
      <c r="F154" s="9">
        <v>78209</v>
      </c>
      <c r="G154" s="9">
        <f t="shared" si="9"/>
        <v>14418.72</v>
      </c>
      <c r="H154" s="10">
        <v>0.18149999999999999</v>
      </c>
      <c r="I154" s="10">
        <v>0.17510000000000001</v>
      </c>
      <c r="J154" s="77"/>
      <c r="K154" s="117"/>
    </row>
    <row r="155" spans="1:11" ht="15">
      <c r="A155" s="11" t="s">
        <v>2380</v>
      </c>
      <c r="B155" s="11" t="s">
        <v>1178</v>
      </c>
      <c r="C155" s="153">
        <v>1</v>
      </c>
      <c r="D155" s="153">
        <v>1.04</v>
      </c>
      <c r="E155" s="9">
        <v>72728</v>
      </c>
      <c r="F155" s="9">
        <v>78209</v>
      </c>
      <c r="G155" s="9">
        <f t="shared" si="9"/>
        <v>14418.72</v>
      </c>
      <c r="H155" s="10">
        <v>0.18149999999999999</v>
      </c>
      <c r="I155" s="10">
        <v>0.17510000000000001</v>
      </c>
      <c r="J155" s="77"/>
      <c r="K155" s="117"/>
    </row>
    <row r="156" spans="1:11" ht="15">
      <c r="A156" s="11" t="s">
        <v>2381</v>
      </c>
      <c r="B156" s="11" t="s">
        <v>1181</v>
      </c>
      <c r="C156" s="153">
        <v>1</v>
      </c>
      <c r="D156" s="153">
        <v>1</v>
      </c>
      <c r="E156" s="9">
        <v>72728</v>
      </c>
      <c r="F156" s="9">
        <v>78209</v>
      </c>
      <c r="G156" s="9">
        <f t="shared" si="9"/>
        <v>14418.72</v>
      </c>
      <c r="H156" s="10">
        <v>0.18149999999999999</v>
      </c>
      <c r="I156" s="10">
        <v>0.17510000000000001</v>
      </c>
      <c r="J156" s="77"/>
      <c r="K156" s="117"/>
    </row>
    <row r="157" spans="1:11" ht="15">
      <c r="A157" s="11" t="s">
        <v>2382</v>
      </c>
      <c r="B157" s="11" t="s">
        <v>1184</v>
      </c>
      <c r="C157" s="153">
        <v>1</v>
      </c>
      <c r="D157" s="153">
        <v>1.04</v>
      </c>
      <c r="E157" s="9">
        <v>72728</v>
      </c>
      <c r="F157" s="9">
        <v>78209</v>
      </c>
      <c r="G157" s="9">
        <f t="shared" si="9"/>
        <v>14418.72</v>
      </c>
      <c r="H157" s="10">
        <v>0.18149999999999999</v>
      </c>
      <c r="I157" s="10">
        <v>0.17510000000000001</v>
      </c>
      <c r="J157" s="77"/>
      <c r="K157" s="117"/>
    </row>
    <row r="158" spans="1:11" ht="15">
      <c r="A158" s="11" t="s">
        <v>2383</v>
      </c>
      <c r="B158" s="11" t="s">
        <v>1187</v>
      </c>
      <c r="C158" s="153">
        <v>1</v>
      </c>
      <c r="D158" s="153">
        <v>1</v>
      </c>
      <c r="E158" s="9">
        <v>72728</v>
      </c>
      <c r="F158" s="9">
        <v>78209</v>
      </c>
      <c r="G158" s="9">
        <f t="shared" si="9"/>
        <v>14418.72</v>
      </c>
      <c r="H158" s="10">
        <v>0.18149999999999999</v>
      </c>
      <c r="I158" s="10">
        <v>0.17510000000000001</v>
      </c>
      <c r="J158" s="77"/>
      <c r="K158" s="117"/>
    </row>
    <row r="159" spans="1:11" ht="15">
      <c r="A159" s="11" t="s">
        <v>2384</v>
      </c>
      <c r="B159" s="11" t="s">
        <v>1190</v>
      </c>
      <c r="C159" s="153">
        <v>1</v>
      </c>
      <c r="D159" s="153">
        <v>1</v>
      </c>
      <c r="E159" s="9">
        <v>72728</v>
      </c>
      <c r="F159" s="9">
        <v>78209</v>
      </c>
      <c r="G159" s="9">
        <f t="shared" si="9"/>
        <v>14418.72</v>
      </c>
      <c r="H159" s="10">
        <v>0.18149999999999999</v>
      </c>
      <c r="I159" s="10">
        <v>0.17510000000000001</v>
      </c>
      <c r="J159" s="77"/>
      <c r="K159" s="117"/>
    </row>
    <row r="160" spans="1:11" ht="15">
      <c r="A160" s="11" t="s">
        <v>2385</v>
      </c>
      <c r="B160" s="11" t="s">
        <v>1192</v>
      </c>
      <c r="C160" s="153">
        <v>1.06</v>
      </c>
      <c r="D160" s="153">
        <v>1.06</v>
      </c>
      <c r="E160" s="9">
        <v>72728</v>
      </c>
      <c r="F160" s="9">
        <v>78209</v>
      </c>
      <c r="G160" s="9">
        <f t="shared" si="9"/>
        <v>14418.72</v>
      </c>
      <c r="H160" s="10">
        <v>0.18149999999999999</v>
      </c>
      <c r="I160" s="10">
        <v>0.17510000000000001</v>
      </c>
      <c r="J160" s="77"/>
      <c r="K160" s="117"/>
    </row>
    <row r="161" spans="1:11" ht="15">
      <c r="A161" s="11" t="s">
        <v>2386</v>
      </c>
      <c r="B161" s="11" t="s">
        <v>1194</v>
      </c>
      <c r="C161" s="153">
        <v>1</v>
      </c>
      <c r="D161" s="153">
        <v>1</v>
      </c>
      <c r="E161" s="9">
        <v>72728</v>
      </c>
      <c r="F161" s="9">
        <v>78209</v>
      </c>
      <c r="G161" s="9">
        <f t="shared" si="9"/>
        <v>14418.72</v>
      </c>
      <c r="H161" s="10">
        <v>0.18149999999999999</v>
      </c>
      <c r="I161" s="10">
        <v>0.17510000000000001</v>
      </c>
      <c r="J161" s="77"/>
      <c r="K161" s="117"/>
    </row>
    <row r="162" spans="1:11" ht="15">
      <c r="A162" s="11" t="s">
        <v>2387</v>
      </c>
      <c r="B162" s="11" t="s">
        <v>1199</v>
      </c>
      <c r="C162" s="153">
        <v>1</v>
      </c>
      <c r="D162" s="153">
        <v>1</v>
      </c>
      <c r="E162" s="9">
        <v>72728</v>
      </c>
      <c r="F162" s="9">
        <v>78209</v>
      </c>
      <c r="G162" s="9">
        <f t="shared" si="9"/>
        <v>14418.72</v>
      </c>
      <c r="H162" s="10">
        <v>0.18149999999999999</v>
      </c>
      <c r="I162" s="10">
        <v>0.17510000000000001</v>
      </c>
      <c r="J162" s="77"/>
      <c r="K162" s="117"/>
    </row>
    <row r="163" spans="1:11" ht="15">
      <c r="A163" s="11" t="s">
        <v>2388</v>
      </c>
      <c r="B163" s="11" t="s">
        <v>1202</v>
      </c>
      <c r="C163" s="153">
        <v>1.06</v>
      </c>
      <c r="D163" s="153">
        <v>1.06</v>
      </c>
      <c r="E163" s="9">
        <v>72728</v>
      </c>
      <c r="F163" s="9">
        <v>78209</v>
      </c>
      <c r="G163" s="9">
        <f t="shared" si="9"/>
        <v>14418.72</v>
      </c>
      <c r="H163" s="10">
        <v>0.18149999999999999</v>
      </c>
      <c r="I163" s="10">
        <v>0.17510000000000001</v>
      </c>
      <c r="J163" s="77"/>
      <c r="K163" s="117"/>
    </row>
    <row r="164" spans="1:11" ht="15">
      <c r="A164" s="11" t="s">
        <v>2389</v>
      </c>
      <c r="B164" s="11" t="s">
        <v>1203</v>
      </c>
      <c r="C164" s="153">
        <v>1.1200000000000001</v>
      </c>
      <c r="D164" s="153">
        <v>1.1200000000000001</v>
      </c>
      <c r="E164" s="9">
        <v>72728</v>
      </c>
      <c r="F164" s="9">
        <v>78209</v>
      </c>
      <c r="G164" s="9">
        <f t="shared" si="9"/>
        <v>14418.72</v>
      </c>
      <c r="H164" s="10">
        <v>0.18149999999999999</v>
      </c>
      <c r="I164" s="10">
        <v>0.17510000000000001</v>
      </c>
      <c r="J164" s="77"/>
      <c r="K164" s="117"/>
    </row>
    <row r="165" spans="1:11" ht="15">
      <c r="A165" s="11" t="s">
        <v>2390</v>
      </c>
      <c r="B165" s="11" t="s">
        <v>1210</v>
      </c>
      <c r="C165" s="153">
        <v>1</v>
      </c>
      <c r="D165" s="153">
        <v>1</v>
      </c>
      <c r="E165" s="9">
        <v>72728</v>
      </c>
      <c r="F165" s="9">
        <v>78209</v>
      </c>
      <c r="G165" s="9">
        <f t="shared" si="9"/>
        <v>14418.72</v>
      </c>
      <c r="H165" s="10">
        <v>0.18149999999999999</v>
      </c>
      <c r="I165" s="10">
        <v>0.17510000000000001</v>
      </c>
      <c r="J165" s="77"/>
      <c r="K165" s="117"/>
    </row>
    <row r="166" spans="1:11" ht="15">
      <c r="A166" s="11" t="s">
        <v>2391</v>
      </c>
      <c r="B166" s="11" t="s">
        <v>1211</v>
      </c>
      <c r="C166" s="153">
        <v>1</v>
      </c>
      <c r="D166" s="153">
        <v>1</v>
      </c>
      <c r="E166" s="9">
        <v>72728</v>
      </c>
      <c r="F166" s="9">
        <v>78209</v>
      </c>
      <c r="G166" s="9">
        <f t="shared" si="9"/>
        <v>14418.72</v>
      </c>
      <c r="H166" s="10">
        <v>0.18149999999999999</v>
      </c>
      <c r="I166" s="10">
        <v>0.17510000000000001</v>
      </c>
      <c r="J166" s="77"/>
      <c r="K166" s="117"/>
    </row>
    <row r="167" spans="1:11" ht="15">
      <c r="A167" s="11" t="s">
        <v>2392</v>
      </c>
      <c r="B167" s="11" t="s">
        <v>1213</v>
      </c>
      <c r="C167" s="153">
        <v>1</v>
      </c>
      <c r="D167" s="153">
        <v>1</v>
      </c>
      <c r="E167" s="9">
        <v>72728</v>
      </c>
      <c r="F167" s="9">
        <v>78209</v>
      </c>
      <c r="G167" s="9">
        <f t="shared" si="9"/>
        <v>14418.72</v>
      </c>
      <c r="H167" s="10">
        <v>0.18149999999999999</v>
      </c>
      <c r="I167" s="10">
        <v>0.17510000000000001</v>
      </c>
      <c r="J167" s="77"/>
      <c r="K167" s="117"/>
    </row>
    <row r="168" spans="1:11" ht="15">
      <c r="A168" s="11" t="s">
        <v>2393</v>
      </c>
      <c r="B168" s="11" t="s">
        <v>1221</v>
      </c>
      <c r="C168" s="153">
        <v>1.01</v>
      </c>
      <c r="D168" s="153">
        <v>1.01</v>
      </c>
      <c r="E168" s="9">
        <v>72728</v>
      </c>
      <c r="F168" s="9">
        <v>78209</v>
      </c>
      <c r="G168" s="9">
        <f t="shared" si="9"/>
        <v>14418.72</v>
      </c>
      <c r="H168" s="10">
        <v>0.18149999999999999</v>
      </c>
      <c r="I168" s="10">
        <v>0.17510000000000001</v>
      </c>
      <c r="J168" s="77"/>
      <c r="K168" s="117"/>
    </row>
    <row r="169" spans="1:11" ht="15">
      <c r="A169" s="11" t="s">
        <v>2394</v>
      </c>
      <c r="B169" s="11" t="s">
        <v>1227</v>
      </c>
      <c r="C169" s="153">
        <v>1</v>
      </c>
      <c r="D169" s="153">
        <v>1</v>
      </c>
      <c r="E169" s="9">
        <v>72728</v>
      </c>
      <c r="F169" s="9">
        <v>78209</v>
      </c>
      <c r="G169" s="9">
        <f t="shared" si="9"/>
        <v>14418.72</v>
      </c>
      <c r="H169" s="10">
        <v>0.18149999999999999</v>
      </c>
      <c r="I169" s="10">
        <v>0.17510000000000001</v>
      </c>
      <c r="J169" s="77"/>
      <c r="K169" s="117"/>
    </row>
    <row r="170" spans="1:11" ht="15">
      <c r="A170" s="11" t="s">
        <v>2395</v>
      </c>
      <c r="B170" s="11" t="s">
        <v>1232</v>
      </c>
      <c r="C170" s="153">
        <v>1.01</v>
      </c>
      <c r="D170" s="153">
        <v>1.01</v>
      </c>
      <c r="E170" s="9">
        <v>72728</v>
      </c>
      <c r="F170" s="9">
        <v>78209</v>
      </c>
      <c r="G170" s="9">
        <f t="shared" si="9"/>
        <v>14418.72</v>
      </c>
      <c r="H170" s="10">
        <v>0.18149999999999999</v>
      </c>
      <c r="I170" s="10">
        <v>0.17510000000000001</v>
      </c>
      <c r="J170" s="77"/>
      <c r="K170" s="117"/>
    </row>
    <row r="171" spans="1:11" ht="15">
      <c r="A171" s="11" t="s">
        <v>2396</v>
      </c>
      <c r="B171" s="11" t="s">
        <v>1235</v>
      </c>
      <c r="C171" s="153">
        <v>1</v>
      </c>
      <c r="D171" s="153">
        <v>1</v>
      </c>
      <c r="E171" s="9">
        <v>72728</v>
      </c>
      <c r="F171" s="9">
        <v>78209</v>
      </c>
      <c r="G171" s="9">
        <f t="shared" si="9"/>
        <v>14418.72</v>
      </c>
      <c r="H171" s="10">
        <v>0.18149999999999999</v>
      </c>
      <c r="I171" s="10">
        <v>0.17510000000000001</v>
      </c>
      <c r="J171" s="77"/>
      <c r="K171" s="117"/>
    </row>
    <row r="172" spans="1:11" ht="15">
      <c r="A172" s="11" t="s">
        <v>2397</v>
      </c>
      <c r="B172" s="11" t="s">
        <v>1239</v>
      </c>
      <c r="C172" s="153">
        <v>1</v>
      </c>
      <c r="D172" s="153">
        <v>1</v>
      </c>
      <c r="E172" s="9">
        <v>72728</v>
      </c>
      <c r="F172" s="9">
        <v>78209</v>
      </c>
      <c r="G172" s="9">
        <f t="shared" si="9"/>
        <v>14418.72</v>
      </c>
      <c r="H172" s="10">
        <v>0.18149999999999999</v>
      </c>
      <c r="I172" s="10">
        <v>0.17510000000000001</v>
      </c>
      <c r="J172" s="77"/>
      <c r="K172" s="117"/>
    </row>
    <row r="173" spans="1:11" ht="15">
      <c r="A173" s="11" t="s">
        <v>2398</v>
      </c>
      <c r="B173" s="11" t="s">
        <v>1243</v>
      </c>
      <c r="C173" s="153">
        <v>1</v>
      </c>
      <c r="D173" s="153">
        <v>1</v>
      </c>
      <c r="E173" s="9">
        <v>72728</v>
      </c>
      <c r="F173" s="9">
        <v>78209</v>
      </c>
      <c r="G173" s="9">
        <f t="shared" si="9"/>
        <v>14418.72</v>
      </c>
      <c r="H173" s="10">
        <v>0.18149999999999999</v>
      </c>
      <c r="I173" s="10">
        <v>0.17510000000000001</v>
      </c>
      <c r="J173" s="77"/>
      <c r="K173" s="117"/>
    </row>
    <row r="174" spans="1:11" ht="15">
      <c r="A174" s="11" t="s">
        <v>2399</v>
      </c>
      <c r="B174" s="11" t="s">
        <v>1246</v>
      </c>
      <c r="C174" s="153">
        <v>1</v>
      </c>
      <c r="D174" s="153">
        <v>1</v>
      </c>
      <c r="E174" s="9">
        <v>72728</v>
      </c>
      <c r="F174" s="9">
        <v>78209</v>
      </c>
      <c r="G174" s="9">
        <f t="shared" si="9"/>
        <v>14418.72</v>
      </c>
      <c r="H174" s="10">
        <v>0.18149999999999999</v>
      </c>
      <c r="I174" s="10">
        <v>0.17510000000000001</v>
      </c>
      <c r="J174" s="77"/>
      <c r="K174" s="117"/>
    </row>
    <row r="175" spans="1:11" ht="15">
      <c r="A175" s="11" t="s">
        <v>2400</v>
      </c>
      <c r="B175" s="11" t="s">
        <v>1252</v>
      </c>
      <c r="C175" s="153">
        <v>1</v>
      </c>
      <c r="D175" s="153">
        <v>1</v>
      </c>
      <c r="E175" s="9">
        <v>72728</v>
      </c>
      <c r="F175" s="9">
        <v>78209</v>
      </c>
      <c r="G175" s="9">
        <f t="shared" si="9"/>
        <v>14418.72</v>
      </c>
      <c r="H175" s="10">
        <v>0.18149999999999999</v>
      </c>
      <c r="I175" s="10">
        <v>0.17510000000000001</v>
      </c>
      <c r="J175" s="77"/>
      <c r="K175" s="117"/>
    </row>
    <row r="176" spans="1:11" ht="15">
      <c r="A176" s="11" t="s">
        <v>2401</v>
      </c>
      <c r="B176" s="11" t="s">
        <v>1255</v>
      </c>
      <c r="C176" s="153">
        <v>1</v>
      </c>
      <c r="D176" s="153">
        <v>1</v>
      </c>
      <c r="E176" s="9">
        <v>72728</v>
      </c>
      <c r="F176" s="9">
        <v>78209</v>
      </c>
      <c r="G176" s="9">
        <f t="shared" si="9"/>
        <v>14418.72</v>
      </c>
      <c r="H176" s="10">
        <v>0.18149999999999999</v>
      </c>
      <c r="I176" s="10">
        <v>0.17510000000000001</v>
      </c>
      <c r="J176" s="77"/>
      <c r="K176" s="117"/>
    </row>
    <row r="177" spans="1:11" ht="15">
      <c r="A177" s="11" t="s">
        <v>2402</v>
      </c>
      <c r="B177" s="11" t="s">
        <v>1257</v>
      </c>
      <c r="C177" s="153">
        <v>1.01</v>
      </c>
      <c r="D177" s="153">
        <v>1.01</v>
      </c>
      <c r="E177" s="9">
        <v>72728</v>
      </c>
      <c r="F177" s="9">
        <v>78209</v>
      </c>
      <c r="G177" s="9">
        <f t="shared" si="9"/>
        <v>14418.72</v>
      </c>
      <c r="H177" s="10">
        <v>0.18149999999999999</v>
      </c>
      <c r="I177" s="10">
        <v>0.17510000000000001</v>
      </c>
      <c r="J177" s="77"/>
      <c r="K177" s="117"/>
    </row>
    <row r="178" spans="1:11" ht="15">
      <c r="A178" s="11" t="s">
        <v>2403</v>
      </c>
      <c r="B178" s="11" t="s">
        <v>1260</v>
      </c>
      <c r="C178" s="153">
        <v>1</v>
      </c>
      <c r="D178" s="153">
        <v>1</v>
      </c>
      <c r="E178" s="9">
        <v>72728</v>
      </c>
      <c r="F178" s="9">
        <v>78209</v>
      </c>
      <c r="G178" s="9">
        <f t="shared" si="9"/>
        <v>14418.72</v>
      </c>
      <c r="H178" s="10">
        <v>0.18149999999999999</v>
      </c>
      <c r="I178" s="10">
        <v>0.17510000000000001</v>
      </c>
      <c r="J178" s="77"/>
      <c r="K178" s="117"/>
    </row>
    <row r="179" spans="1:11" ht="15">
      <c r="A179" s="11" t="s">
        <v>2404</v>
      </c>
      <c r="B179" s="11" t="s">
        <v>1263</v>
      </c>
      <c r="C179" s="153">
        <v>1</v>
      </c>
      <c r="D179" s="153">
        <v>1</v>
      </c>
      <c r="E179" s="9">
        <v>72728</v>
      </c>
      <c r="F179" s="9">
        <v>78209</v>
      </c>
      <c r="G179" s="9">
        <f t="shared" si="9"/>
        <v>14418.72</v>
      </c>
      <c r="H179" s="10">
        <v>0.18149999999999999</v>
      </c>
      <c r="I179" s="10">
        <v>0.17510000000000001</v>
      </c>
      <c r="J179" s="77"/>
      <c r="K179" s="117"/>
    </row>
    <row r="180" spans="1:11" ht="15">
      <c r="A180" s="11" t="s">
        <v>2405</v>
      </c>
      <c r="B180" s="11" t="s">
        <v>1265</v>
      </c>
      <c r="C180" s="153">
        <v>1</v>
      </c>
      <c r="D180" s="153">
        <v>1</v>
      </c>
      <c r="E180" s="9">
        <v>72728</v>
      </c>
      <c r="F180" s="9">
        <v>78209</v>
      </c>
      <c r="G180" s="9">
        <f t="shared" si="9"/>
        <v>14418.72</v>
      </c>
      <c r="H180" s="10">
        <v>0.18149999999999999</v>
      </c>
      <c r="I180" s="10">
        <v>0.17510000000000001</v>
      </c>
      <c r="J180" s="77"/>
      <c r="K180" s="117"/>
    </row>
    <row r="181" spans="1:11" ht="15">
      <c r="A181" s="11" t="s">
        <v>2406</v>
      </c>
      <c r="B181" s="11" t="s">
        <v>1270</v>
      </c>
      <c r="C181" s="153">
        <v>1</v>
      </c>
      <c r="D181" s="153">
        <v>1</v>
      </c>
      <c r="E181" s="9">
        <v>72728</v>
      </c>
      <c r="F181" s="9">
        <v>78209</v>
      </c>
      <c r="G181" s="9">
        <f t="shared" si="9"/>
        <v>14418.72</v>
      </c>
      <c r="H181" s="10">
        <v>0.18149999999999999</v>
      </c>
      <c r="I181" s="10">
        <v>0.17510000000000001</v>
      </c>
      <c r="J181" s="77"/>
      <c r="K181" s="117"/>
    </row>
    <row r="182" spans="1:11" ht="15">
      <c r="A182" s="11" t="s">
        <v>2407</v>
      </c>
      <c r="B182" s="11" t="s">
        <v>1273</v>
      </c>
      <c r="C182" s="153">
        <v>1</v>
      </c>
      <c r="D182" s="153">
        <v>1</v>
      </c>
      <c r="E182" s="9">
        <v>72728</v>
      </c>
      <c r="F182" s="9">
        <v>78209</v>
      </c>
      <c r="G182" s="9">
        <f t="shared" si="9"/>
        <v>14418.72</v>
      </c>
      <c r="H182" s="10">
        <v>0.18149999999999999</v>
      </c>
      <c r="I182" s="10">
        <v>0.17510000000000001</v>
      </c>
      <c r="J182" s="77"/>
      <c r="K182" s="117"/>
    </row>
    <row r="183" spans="1:11" ht="15">
      <c r="A183" s="11" t="s">
        <v>2408</v>
      </c>
      <c r="B183" s="11" t="s">
        <v>1277</v>
      </c>
      <c r="C183" s="153">
        <v>1.06</v>
      </c>
      <c r="D183" s="153">
        <v>1.06</v>
      </c>
      <c r="E183" s="9">
        <v>72728</v>
      </c>
      <c r="F183" s="9">
        <v>78209</v>
      </c>
      <c r="G183" s="9">
        <f t="shared" si="9"/>
        <v>14418.72</v>
      </c>
      <c r="H183" s="10">
        <v>0.18149999999999999</v>
      </c>
      <c r="I183" s="10">
        <v>0.17510000000000001</v>
      </c>
      <c r="J183" s="77"/>
      <c r="K183" s="117"/>
    </row>
    <row r="184" spans="1:11" ht="15">
      <c r="A184" s="11" t="s">
        <v>2409</v>
      </c>
      <c r="B184" s="11" t="s">
        <v>1284</v>
      </c>
      <c r="C184" s="153">
        <v>1.1200000000000001</v>
      </c>
      <c r="D184" s="153">
        <v>1.1200000000000001</v>
      </c>
      <c r="E184" s="9">
        <v>72728</v>
      </c>
      <c r="F184" s="9">
        <v>78209</v>
      </c>
      <c r="G184" s="9">
        <f t="shared" si="9"/>
        <v>14418.72</v>
      </c>
      <c r="H184" s="10">
        <v>0.18149999999999999</v>
      </c>
      <c r="I184" s="10">
        <v>0.17510000000000001</v>
      </c>
      <c r="J184" s="77"/>
      <c r="K184" s="117"/>
    </row>
    <row r="185" spans="1:11" ht="15">
      <c r="A185" s="11" t="s">
        <v>2410</v>
      </c>
      <c r="B185" s="11" t="s">
        <v>1315</v>
      </c>
      <c r="C185" s="153">
        <v>1.1200000000000001</v>
      </c>
      <c r="D185" s="153">
        <v>1.1200000000000001</v>
      </c>
      <c r="E185" s="9">
        <v>72728</v>
      </c>
      <c r="F185" s="9">
        <v>78209</v>
      </c>
      <c r="G185" s="9">
        <f t="shared" si="9"/>
        <v>14418.72</v>
      </c>
      <c r="H185" s="10">
        <v>0.18149999999999999</v>
      </c>
      <c r="I185" s="10">
        <v>0.17510000000000001</v>
      </c>
      <c r="J185" s="77"/>
      <c r="K185" s="117"/>
    </row>
    <row r="186" spans="1:11" ht="15">
      <c r="A186" s="11" t="s">
        <v>2411</v>
      </c>
      <c r="B186" s="11" t="s">
        <v>1370</v>
      </c>
      <c r="C186" s="153">
        <v>1.07</v>
      </c>
      <c r="D186" s="153">
        <v>1.07</v>
      </c>
      <c r="E186" s="9">
        <v>72728</v>
      </c>
      <c r="F186" s="9">
        <v>78209</v>
      </c>
      <c r="G186" s="9">
        <f t="shared" si="9"/>
        <v>14418.72</v>
      </c>
      <c r="H186" s="10">
        <v>0.18149999999999999</v>
      </c>
      <c r="I186" s="10">
        <v>0.17510000000000001</v>
      </c>
      <c r="J186" s="77"/>
      <c r="K186" s="117"/>
    </row>
    <row r="187" spans="1:11" ht="15">
      <c r="A187" s="11" t="s">
        <v>2412</v>
      </c>
      <c r="B187" s="11" t="s">
        <v>1372</v>
      </c>
      <c r="C187" s="153">
        <v>1.06</v>
      </c>
      <c r="D187" s="153">
        <v>1.1000000000000001</v>
      </c>
      <c r="E187" s="9">
        <v>72728</v>
      </c>
      <c r="F187" s="9">
        <v>78209</v>
      </c>
      <c r="G187" s="9">
        <f t="shared" si="9"/>
        <v>14418.72</v>
      </c>
      <c r="H187" s="10">
        <v>0.18149999999999999</v>
      </c>
      <c r="I187" s="10">
        <v>0.17510000000000001</v>
      </c>
      <c r="J187" s="77"/>
      <c r="K187" s="117"/>
    </row>
    <row r="188" spans="1:11" ht="15">
      <c r="A188" s="11" t="s">
        <v>2413</v>
      </c>
      <c r="B188" s="11" t="s">
        <v>1381</v>
      </c>
      <c r="C188" s="153">
        <v>1.1200000000000001</v>
      </c>
      <c r="D188" s="153">
        <v>1.1200000000000001</v>
      </c>
      <c r="E188" s="9">
        <v>72728</v>
      </c>
      <c r="F188" s="9">
        <v>78209</v>
      </c>
      <c r="G188" s="9">
        <f t="shared" si="9"/>
        <v>14418.72</v>
      </c>
      <c r="H188" s="10">
        <v>0.18149999999999999</v>
      </c>
      <c r="I188" s="10">
        <v>0.17510000000000001</v>
      </c>
      <c r="J188" s="77"/>
      <c r="K188" s="117"/>
    </row>
    <row r="189" spans="1:11" ht="15">
      <c r="A189" s="11" t="s">
        <v>2414</v>
      </c>
      <c r="B189" s="11" t="s">
        <v>1394</v>
      </c>
      <c r="C189" s="153">
        <v>1.1200000000000001</v>
      </c>
      <c r="D189" s="153">
        <v>1.1600000000000001</v>
      </c>
      <c r="E189" s="9">
        <v>72728</v>
      </c>
      <c r="F189" s="9">
        <v>78209</v>
      </c>
      <c r="G189" s="9">
        <f t="shared" si="9"/>
        <v>14418.72</v>
      </c>
      <c r="H189" s="10">
        <v>0.18149999999999999</v>
      </c>
      <c r="I189" s="10">
        <v>0.17510000000000001</v>
      </c>
      <c r="J189" s="77"/>
      <c r="K189" s="117"/>
    </row>
    <row r="190" spans="1:11" ht="15">
      <c r="A190" s="11" t="s">
        <v>2415</v>
      </c>
      <c r="B190" s="11" t="s">
        <v>1398</v>
      </c>
      <c r="C190" s="153">
        <v>1.06</v>
      </c>
      <c r="D190" s="153">
        <v>1.06</v>
      </c>
      <c r="E190" s="9">
        <v>72728</v>
      </c>
      <c r="F190" s="9">
        <v>78209</v>
      </c>
      <c r="G190" s="9">
        <f t="shared" si="9"/>
        <v>14418.72</v>
      </c>
      <c r="H190" s="10">
        <v>0.18149999999999999</v>
      </c>
      <c r="I190" s="10">
        <v>0.17510000000000001</v>
      </c>
      <c r="J190" s="77"/>
      <c r="K190" s="117"/>
    </row>
    <row r="191" spans="1:11" ht="15">
      <c r="A191" s="11" t="s">
        <v>2416</v>
      </c>
      <c r="B191" s="11" t="s">
        <v>1403</v>
      </c>
      <c r="C191" s="153">
        <v>1.06</v>
      </c>
      <c r="D191" s="153">
        <v>1.06</v>
      </c>
      <c r="E191" s="9">
        <v>72728</v>
      </c>
      <c r="F191" s="9">
        <v>78209</v>
      </c>
      <c r="G191" s="9">
        <f t="shared" si="9"/>
        <v>14418.72</v>
      </c>
      <c r="H191" s="10">
        <v>0.18149999999999999</v>
      </c>
      <c r="I191" s="10">
        <v>0.17510000000000001</v>
      </c>
      <c r="J191" s="77"/>
      <c r="K191" s="117"/>
    </row>
    <row r="192" spans="1:11" ht="15">
      <c r="A192" s="11" t="s">
        <v>2417</v>
      </c>
      <c r="B192" s="11" t="s">
        <v>1428</v>
      </c>
      <c r="C192" s="153">
        <v>1.1299999999999999</v>
      </c>
      <c r="D192" s="153">
        <v>1.1299999999999999</v>
      </c>
      <c r="E192" s="9">
        <v>72728</v>
      </c>
      <c r="F192" s="9">
        <v>78209</v>
      </c>
      <c r="G192" s="9">
        <f t="shared" si="9"/>
        <v>14418.72</v>
      </c>
      <c r="H192" s="10">
        <v>0.18149999999999999</v>
      </c>
      <c r="I192" s="10">
        <v>0.17510000000000001</v>
      </c>
      <c r="J192" s="77"/>
      <c r="K192" s="117"/>
    </row>
    <row r="193" spans="1:11" ht="15">
      <c r="A193" s="11" t="s">
        <v>2418</v>
      </c>
      <c r="B193" s="11" t="s">
        <v>1444</v>
      </c>
      <c r="C193" s="153">
        <v>1.06</v>
      </c>
      <c r="D193" s="153">
        <v>1.06</v>
      </c>
      <c r="E193" s="9">
        <v>72728</v>
      </c>
      <c r="F193" s="9">
        <v>78209</v>
      </c>
      <c r="G193" s="9">
        <f t="shared" si="9"/>
        <v>14418.72</v>
      </c>
      <c r="H193" s="10">
        <v>0.18149999999999999</v>
      </c>
      <c r="I193" s="10">
        <v>0.17510000000000001</v>
      </c>
      <c r="J193" s="77"/>
      <c r="K193" s="117"/>
    </row>
    <row r="194" spans="1:11" ht="15">
      <c r="A194" s="11" t="s">
        <v>2419</v>
      </c>
      <c r="B194" s="11" t="s">
        <v>1458</v>
      </c>
      <c r="C194" s="153">
        <v>1.06</v>
      </c>
      <c r="D194" s="153">
        <v>1.06</v>
      </c>
      <c r="E194" s="9">
        <v>72728</v>
      </c>
      <c r="F194" s="9">
        <v>78209</v>
      </c>
      <c r="G194" s="9">
        <f t="shared" si="9"/>
        <v>14418.72</v>
      </c>
      <c r="H194" s="10">
        <v>0.18149999999999999</v>
      </c>
      <c r="I194" s="10">
        <v>0.17510000000000001</v>
      </c>
      <c r="J194" s="77"/>
      <c r="K194" s="117"/>
    </row>
    <row r="195" spans="1:11" ht="15">
      <c r="A195" s="11" t="s">
        <v>2420</v>
      </c>
      <c r="B195" s="11" t="s">
        <v>1485</v>
      </c>
      <c r="C195" s="153">
        <v>1</v>
      </c>
      <c r="D195" s="153">
        <v>1</v>
      </c>
      <c r="E195" s="9">
        <v>72728</v>
      </c>
      <c r="F195" s="9">
        <v>78209</v>
      </c>
      <c r="G195" s="9">
        <f t="shared" si="9"/>
        <v>14418.72</v>
      </c>
      <c r="H195" s="10">
        <v>0.18149999999999999</v>
      </c>
      <c r="I195" s="10">
        <v>0.17510000000000001</v>
      </c>
      <c r="J195" s="77"/>
      <c r="K195" s="117"/>
    </row>
    <row r="196" spans="1:11" ht="15">
      <c r="A196" s="11" t="s">
        <v>2421</v>
      </c>
      <c r="B196" s="11" t="s">
        <v>1492</v>
      </c>
      <c r="C196" s="153">
        <v>1.06</v>
      </c>
      <c r="D196" s="153">
        <v>1.06</v>
      </c>
      <c r="E196" s="9">
        <v>72728</v>
      </c>
      <c r="F196" s="9">
        <v>78209</v>
      </c>
      <c r="G196" s="9">
        <f t="shared" si="9"/>
        <v>14418.72</v>
      </c>
      <c r="H196" s="10">
        <v>0.18149999999999999</v>
      </c>
      <c r="I196" s="10">
        <v>0.17510000000000001</v>
      </c>
      <c r="J196" s="77"/>
      <c r="K196" s="117"/>
    </row>
    <row r="197" spans="1:11" ht="15">
      <c r="A197" s="11" t="s">
        <v>2422</v>
      </c>
      <c r="B197" s="11" t="s">
        <v>1500</v>
      </c>
      <c r="C197" s="153">
        <v>1.1200000000000001</v>
      </c>
      <c r="D197" s="153">
        <v>1.1200000000000001</v>
      </c>
      <c r="E197" s="9">
        <v>72728</v>
      </c>
      <c r="F197" s="9">
        <v>78209</v>
      </c>
      <c r="G197" s="9">
        <f t="shared" si="9"/>
        <v>14418.72</v>
      </c>
      <c r="H197" s="10">
        <v>0.18149999999999999</v>
      </c>
      <c r="I197" s="10">
        <v>0.17510000000000001</v>
      </c>
      <c r="J197" s="77"/>
      <c r="K197" s="117"/>
    </row>
    <row r="198" spans="1:11" ht="15">
      <c r="A198" s="11" t="s">
        <v>2424</v>
      </c>
      <c r="B198" s="11" t="s">
        <v>1507</v>
      </c>
      <c r="C198" s="153">
        <v>1.18</v>
      </c>
      <c r="D198" s="153">
        <v>1.18</v>
      </c>
      <c r="E198" s="9">
        <v>72728</v>
      </c>
      <c r="F198" s="9">
        <v>78209</v>
      </c>
      <c r="G198" s="9">
        <f t="shared" si="9"/>
        <v>14418.72</v>
      </c>
      <c r="H198" s="10">
        <v>0.18149999999999999</v>
      </c>
      <c r="I198" s="10">
        <v>0.17510000000000001</v>
      </c>
      <c r="J198" s="77"/>
      <c r="K198" s="117"/>
    </row>
    <row r="199" spans="1:11" ht="15">
      <c r="A199" s="11" t="s">
        <v>2425</v>
      </c>
      <c r="B199" s="11" t="s">
        <v>1509</v>
      </c>
      <c r="C199" s="153">
        <v>1.1200000000000001</v>
      </c>
      <c r="D199" s="153">
        <v>1.1200000000000001</v>
      </c>
      <c r="E199" s="9">
        <v>72728</v>
      </c>
      <c r="F199" s="9">
        <v>78209</v>
      </c>
      <c r="G199" s="9">
        <f t="shared" ref="G199:G262" si="10">14136*1.02</f>
        <v>14418.72</v>
      </c>
      <c r="H199" s="10">
        <v>0.18149999999999999</v>
      </c>
      <c r="I199" s="10">
        <v>0.17510000000000001</v>
      </c>
      <c r="J199" s="77"/>
      <c r="K199" s="117"/>
    </row>
    <row r="200" spans="1:11" ht="15">
      <c r="A200" s="11" t="s">
        <v>2426</v>
      </c>
      <c r="B200" s="11" t="s">
        <v>1515</v>
      </c>
      <c r="C200" s="153">
        <v>1.1200000000000001</v>
      </c>
      <c r="D200" s="153">
        <v>1.1200000000000001</v>
      </c>
      <c r="E200" s="9">
        <v>72728</v>
      </c>
      <c r="F200" s="9">
        <v>78209</v>
      </c>
      <c r="G200" s="9">
        <f t="shared" si="10"/>
        <v>14418.72</v>
      </c>
      <c r="H200" s="10">
        <v>0.18149999999999999</v>
      </c>
      <c r="I200" s="10">
        <v>0.17510000000000001</v>
      </c>
      <c r="J200" s="77"/>
      <c r="K200" s="117"/>
    </row>
    <row r="201" spans="1:11" ht="15">
      <c r="A201" s="11" t="s">
        <v>2427</v>
      </c>
      <c r="B201" s="11" t="s">
        <v>1519</v>
      </c>
      <c r="C201" s="153">
        <v>1.1200000000000001</v>
      </c>
      <c r="D201" s="153">
        <v>1.1200000000000001</v>
      </c>
      <c r="E201" s="9">
        <v>72728</v>
      </c>
      <c r="F201" s="9">
        <v>78209</v>
      </c>
      <c r="G201" s="9">
        <f t="shared" si="10"/>
        <v>14418.72</v>
      </c>
      <c r="H201" s="10">
        <v>0.18149999999999999</v>
      </c>
      <c r="I201" s="10">
        <v>0.17510000000000001</v>
      </c>
      <c r="J201" s="77"/>
      <c r="K201" s="117"/>
    </row>
    <row r="202" spans="1:11" ht="15">
      <c r="A202" s="11" t="s">
        <v>2428</v>
      </c>
      <c r="B202" s="11" t="s">
        <v>1524</v>
      </c>
      <c r="C202" s="153">
        <v>1.06</v>
      </c>
      <c r="D202" s="153">
        <v>1.06</v>
      </c>
      <c r="E202" s="9">
        <v>72728</v>
      </c>
      <c r="F202" s="9">
        <v>78209</v>
      </c>
      <c r="G202" s="9">
        <f t="shared" si="10"/>
        <v>14418.72</v>
      </c>
      <c r="H202" s="10">
        <v>0.18149999999999999</v>
      </c>
      <c r="I202" s="10">
        <v>0.17510000000000001</v>
      </c>
      <c r="J202" s="77"/>
      <c r="K202" s="117"/>
    </row>
    <row r="203" spans="1:11" ht="15">
      <c r="A203" s="11" t="s">
        <v>2429</v>
      </c>
      <c r="B203" s="11" t="s">
        <v>1527</v>
      </c>
      <c r="C203" s="153">
        <v>1.1200000000000001</v>
      </c>
      <c r="D203" s="153">
        <v>1.1200000000000001</v>
      </c>
      <c r="E203" s="9">
        <v>72728</v>
      </c>
      <c r="F203" s="9">
        <v>78209</v>
      </c>
      <c r="G203" s="9">
        <f t="shared" si="10"/>
        <v>14418.72</v>
      </c>
      <c r="H203" s="10">
        <v>0.18149999999999999</v>
      </c>
      <c r="I203" s="10">
        <v>0.17510000000000001</v>
      </c>
      <c r="J203" s="77"/>
      <c r="K203" s="117"/>
    </row>
    <row r="204" spans="1:11" ht="15">
      <c r="A204" s="11" t="s">
        <v>2430</v>
      </c>
      <c r="B204" s="11" t="s">
        <v>1535</v>
      </c>
      <c r="C204" s="153">
        <v>1.1200000000000001</v>
      </c>
      <c r="D204" s="153">
        <v>1.1200000000000001</v>
      </c>
      <c r="E204" s="9">
        <v>72728</v>
      </c>
      <c r="F204" s="9">
        <v>78209</v>
      </c>
      <c r="G204" s="9">
        <f t="shared" si="10"/>
        <v>14418.72</v>
      </c>
      <c r="H204" s="10">
        <v>0.18149999999999999</v>
      </c>
      <c r="I204" s="10">
        <v>0.17510000000000001</v>
      </c>
      <c r="J204" s="77"/>
      <c r="K204" s="117"/>
    </row>
    <row r="205" spans="1:11" ht="15">
      <c r="A205" s="11" t="s">
        <v>2431</v>
      </c>
      <c r="B205" s="11" t="s">
        <v>1543</v>
      </c>
      <c r="C205" s="153">
        <v>1.1200000000000001</v>
      </c>
      <c r="D205" s="153">
        <v>1.1600000000000001</v>
      </c>
      <c r="E205" s="9">
        <v>72728</v>
      </c>
      <c r="F205" s="9">
        <v>78209</v>
      </c>
      <c r="G205" s="9">
        <f t="shared" si="10"/>
        <v>14418.72</v>
      </c>
      <c r="H205" s="10">
        <v>0.18149999999999999</v>
      </c>
      <c r="I205" s="10">
        <v>0.17510000000000001</v>
      </c>
      <c r="J205" s="77"/>
      <c r="K205" s="117"/>
    </row>
    <row r="206" spans="1:11" ht="15">
      <c r="A206" s="11" t="s">
        <v>2432</v>
      </c>
      <c r="B206" s="11" t="s">
        <v>1550</v>
      </c>
      <c r="C206" s="153">
        <v>1.1299999999999999</v>
      </c>
      <c r="D206" s="153">
        <v>1.1299999999999999</v>
      </c>
      <c r="E206" s="9">
        <v>72728</v>
      </c>
      <c r="F206" s="9">
        <v>78209</v>
      </c>
      <c r="G206" s="9">
        <f t="shared" si="10"/>
        <v>14418.72</v>
      </c>
      <c r="H206" s="10">
        <v>0.18149999999999999</v>
      </c>
      <c r="I206" s="10">
        <v>0.17510000000000001</v>
      </c>
      <c r="J206" s="77"/>
      <c r="K206" s="117"/>
    </row>
    <row r="207" spans="1:11" ht="15">
      <c r="A207" s="11" t="s">
        <v>2433</v>
      </c>
      <c r="B207" s="11" t="s">
        <v>1554</v>
      </c>
      <c r="C207" s="153">
        <v>1.1200000000000001</v>
      </c>
      <c r="D207" s="153">
        <v>1.1600000000000001</v>
      </c>
      <c r="E207" s="9">
        <v>72728</v>
      </c>
      <c r="F207" s="9">
        <v>78209</v>
      </c>
      <c r="G207" s="9">
        <f t="shared" si="10"/>
        <v>14418.72</v>
      </c>
      <c r="H207" s="10">
        <v>0.18149999999999999</v>
      </c>
      <c r="I207" s="10">
        <v>0.17510000000000001</v>
      </c>
      <c r="J207" s="77"/>
      <c r="K207" s="117"/>
    </row>
    <row r="208" spans="1:11" ht="15">
      <c r="A208" s="11" t="s">
        <v>2434</v>
      </c>
      <c r="B208" s="11" t="s">
        <v>1556</v>
      </c>
      <c r="C208" s="153">
        <v>1.1200000000000001</v>
      </c>
      <c r="D208" s="153">
        <v>1.1200000000000001</v>
      </c>
      <c r="E208" s="9">
        <v>72728</v>
      </c>
      <c r="F208" s="9">
        <v>78209</v>
      </c>
      <c r="G208" s="9">
        <f t="shared" si="10"/>
        <v>14418.72</v>
      </c>
      <c r="H208" s="10">
        <v>0.18149999999999999</v>
      </c>
      <c r="I208" s="10">
        <v>0.17510000000000001</v>
      </c>
      <c r="J208" s="77"/>
      <c r="K208" s="117"/>
    </row>
    <row r="209" spans="1:11" ht="15">
      <c r="A209" s="11" t="s">
        <v>2435</v>
      </c>
      <c r="B209" s="11" t="s">
        <v>1565</v>
      </c>
      <c r="C209" s="153">
        <v>1.06</v>
      </c>
      <c r="D209" s="153">
        <v>1.06</v>
      </c>
      <c r="E209" s="9">
        <v>72728</v>
      </c>
      <c r="F209" s="9">
        <v>78209</v>
      </c>
      <c r="G209" s="9">
        <f t="shared" si="10"/>
        <v>14418.72</v>
      </c>
      <c r="H209" s="10">
        <v>0.18149999999999999</v>
      </c>
      <c r="I209" s="10">
        <v>0.17510000000000001</v>
      </c>
      <c r="J209" s="77"/>
      <c r="K209" s="117"/>
    </row>
    <row r="210" spans="1:11" ht="15">
      <c r="A210" s="11" t="s">
        <v>2436</v>
      </c>
      <c r="B210" s="11" t="s">
        <v>1567</v>
      </c>
      <c r="C210" s="153">
        <v>1.06</v>
      </c>
      <c r="D210" s="153">
        <v>1.06</v>
      </c>
      <c r="E210" s="9">
        <v>72728</v>
      </c>
      <c r="F210" s="9">
        <v>78209</v>
      </c>
      <c r="G210" s="9">
        <f t="shared" si="10"/>
        <v>14418.72</v>
      </c>
      <c r="H210" s="10">
        <v>0.18149999999999999</v>
      </c>
      <c r="I210" s="10">
        <v>0.17510000000000001</v>
      </c>
      <c r="J210" s="77"/>
      <c r="K210" s="117"/>
    </row>
    <row r="211" spans="1:11" ht="15">
      <c r="A211" s="11" t="s">
        <v>2437</v>
      </c>
      <c r="B211" s="11" t="s">
        <v>1569</v>
      </c>
      <c r="C211" s="153">
        <v>1</v>
      </c>
      <c r="D211" s="153">
        <v>1</v>
      </c>
      <c r="E211" s="9">
        <v>72728</v>
      </c>
      <c r="F211" s="9">
        <v>78209</v>
      </c>
      <c r="G211" s="9">
        <f t="shared" si="10"/>
        <v>14418.72</v>
      </c>
      <c r="H211" s="10">
        <v>0.18149999999999999</v>
      </c>
      <c r="I211" s="10">
        <v>0.17510000000000001</v>
      </c>
      <c r="J211" s="77"/>
      <c r="K211" s="117"/>
    </row>
    <row r="212" spans="1:11" ht="15">
      <c r="A212" s="11" t="s">
        <v>2438</v>
      </c>
      <c r="B212" s="11" t="s">
        <v>1571</v>
      </c>
      <c r="C212" s="153">
        <v>1</v>
      </c>
      <c r="D212" s="153">
        <v>1</v>
      </c>
      <c r="E212" s="9">
        <v>72728</v>
      </c>
      <c r="F212" s="9">
        <v>78209</v>
      </c>
      <c r="G212" s="9">
        <f t="shared" si="10"/>
        <v>14418.72</v>
      </c>
      <c r="H212" s="10">
        <v>0.18149999999999999</v>
      </c>
      <c r="I212" s="10">
        <v>0.17510000000000001</v>
      </c>
      <c r="J212" s="77"/>
      <c r="K212" s="117"/>
    </row>
    <row r="213" spans="1:11" ht="15">
      <c r="A213" s="11" t="s">
        <v>2439</v>
      </c>
      <c r="B213" s="11" t="s">
        <v>1574</v>
      </c>
      <c r="C213" s="153">
        <v>1.18</v>
      </c>
      <c r="D213" s="153">
        <v>1.18</v>
      </c>
      <c r="E213" s="9">
        <v>72728</v>
      </c>
      <c r="F213" s="9">
        <v>78209</v>
      </c>
      <c r="G213" s="9">
        <f t="shared" si="10"/>
        <v>14418.72</v>
      </c>
      <c r="H213" s="10">
        <v>0.18149999999999999</v>
      </c>
      <c r="I213" s="10">
        <v>0.17510000000000001</v>
      </c>
      <c r="J213" s="77"/>
      <c r="K213" s="117"/>
    </row>
    <row r="214" spans="1:11" ht="15">
      <c r="A214" s="11" t="s">
        <v>2440</v>
      </c>
      <c r="B214" s="11" t="s">
        <v>1598</v>
      </c>
      <c r="C214" s="153">
        <v>1.18</v>
      </c>
      <c r="D214" s="153">
        <v>1.18</v>
      </c>
      <c r="E214" s="9">
        <v>72728</v>
      </c>
      <c r="F214" s="9">
        <v>78209</v>
      </c>
      <c r="G214" s="9">
        <f t="shared" si="10"/>
        <v>14418.72</v>
      </c>
      <c r="H214" s="10">
        <v>0.18149999999999999</v>
      </c>
      <c r="I214" s="10">
        <v>0.17510000000000001</v>
      </c>
      <c r="J214" s="77"/>
      <c r="K214" s="117"/>
    </row>
    <row r="215" spans="1:11" ht="15">
      <c r="A215" s="11" t="s">
        <v>2441</v>
      </c>
      <c r="B215" s="11" t="s">
        <v>1607</v>
      </c>
      <c r="C215" s="153">
        <v>1.18</v>
      </c>
      <c r="D215" s="153">
        <v>1.18</v>
      </c>
      <c r="E215" s="9">
        <v>72728</v>
      </c>
      <c r="F215" s="9">
        <v>78209</v>
      </c>
      <c r="G215" s="9">
        <f t="shared" si="10"/>
        <v>14418.72</v>
      </c>
      <c r="H215" s="10">
        <v>0.18149999999999999</v>
      </c>
      <c r="I215" s="10">
        <v>0.17510000000000001</v>
      </c>
      <c r="J215" s="77"/>
      <c r="K215" s="117"/>
    </row>
    <row r="216" spans="1:11" ht="15">
      <c r="A216" s="11" t="s">
        <v>2442</v>
      </c>
      <c r="B216" s="11" t="s">
        <v>1625</v>
      </c>
      <c r="C216" s="153">
        <v>1.18</v>
      </c>
      <c r="D216" s="153">
        <v>1.18</v>
      </c>
      <c r="E216" s="9">
        <v>72728</v>
      </c>
      <c r="F216" s="9">
        <v>78209</v>
      </c>
      <c r="G216" s="9">
        <f t="shared" si="10"/>
        <v>14418.72</v>
      </c>
      <c r="H216" s="10">
        <v>0.18149999999999999</v>
      </c>
      <c r="I216" s="10">
        <v>0.17510000000000001</v>
      </c>
      <c r="J216" s="77"/>
      <c r="K216" s="117"/>
    </row>
    <row r="217" spans="1:11" ht="15">
      <c r="A217" s="11" t="s">
        <v>2443</v>
      </c>
      <c r="B217" s="11" t="s">
        <v>1660</v>
      </c>
      <c r="C217" s="153">
        <v>1.1200000000000001</v>
      </c>
      <c r="D217" s="153">
        <v>1.1600000000000001</v>
      </c>
      <c r="E217" s="9">
        <v>72728</v>
      </c>
      <c r="F217" s="9">
        <v>78209</v>
      </c>
      <c r="G217" s="9">
        <f t="shared" si="10"/>
        <v>14418.72</v>
      </c>
      <c r="H217" s="10">
        <v>0.18149999999999999</v>
      </c>
      <c r="I217" s="10">
        <v>0.17510000000000001</v>
      </c>
      <c r="J217" s="77"/>
      <c r="K217" s="117"/>
    </row>
    <row r="218" spans="1:11" ht="15">
      <c r="A218" s="11" t="s">
        <v>2444</v>
      </c>
      <c r="B218" s="11" t="s">
        <v>1668</v>
      </c>
      <c r="C218" s="153">
        <v>1.18</v>
      </c>
      <c r="D218" s="153">
        <v>1.18</v>
      </c>
      <c r="E218" s="9">
        <v>72728</v>
      </c>
      <c r="F218" s="9">
        <v>78209</v>
      </c>
      <c r="G218" s="9">
        <f t="shared" si="10"/>
        <v>14418.72</v>
      </c>
      <c r="H218" s="10">
        <v>0.18149999999999999</v>
      </c>
      <c r="I218" s="10">
        <v>0.17510000000000001</v>
      </c>
      <c r="J218" s="77"/>
      <c r="K218" s="117"/>
    </row>
    <row r="219" spans="1:11" ht="15">
      <c r="A219" s="11" t="s">
        <v>2445</v>
      </c>
      <c r="B219" s="11" t="s">
        <v>1687</v>
      </c>
      <c r="C219" s="153">
        <v>1.18</v>
      </c>
      <c r="D219" s="153">
        <v>1.18</v>
      </c>
      <c r="E219" s="9">
        <v>72728</v>
      </c>
      <c r="F219" s="9">
        <v>78209</v>
      </c>
      <c r="G219" s="9">
        <f t="shared" si="10"/>
        <v>14418.72</v>
      </c>
      <c r="H219" s="10">
        <v>0.18149999999999999</v>
      </c>
      <c r="I219" s="10">
        <v>0.17510000000000001</v>
      </c>
      <c r="J219" s="77"/>
      <c r="K219" s="117"/>
    </row>
    <row r="220" spans="1:11" ht="15">
      <c r="A220" s="11" t="s">
        <v>2446</v>
      </c>
      <c r="B220" s="11" t="s">
        <v>1689</v>
      </c>
      <c r="C220" s="153">
        <v>1.18</v>
      </c>
      <c r="D220" s="153">
        <v>1.18</v>
      </c>
      <c r="E220" s="9">
        <v>72728</v>
      </c>
      <c r="F220" s="9">
        <v>78209</v>
      </c>
      <c r="G220" s="9">
        <f t="shared" si="10"/>
        <v>14418.72</v>
      </c>
      <c r="H220" s="10">
        <v>0.18149999999999999</v>
      </c>
      <c r="I220" s="10">
        <v>0.17510000000000001</v>
      </c>
      <c r="J220" s="77"/>
      <c r="K220" s="117"/>
    </row>
    <row r="221" spans="1:11" ht="15">
      <c r="A221" s="11" t="s">
        <v>2447</v>
      </c>
      <c r="B221" s="11" t="s">
        <v>1701</v>
      </c>
      <c r="C221" s="153">
        <v>1.18</v>
      </c>
      <c r="D221" s="153">
        <v>1.22</v>
      </c>
      <c r="E221" s="9">
        <v>72728</v>
      </c>
      <c r="F221" s="9">
        <v>78209</v>
      </c>
      <c r="G221" s="9">
        <f t="shared" si="10"/>
        <v>14418.72</v>
      </c>
      <c r="H221" s="10">
        <v>0.18149999999999999</v>
      </c>
      <c r="I221" s="10">
        <v>0.17510000000000001</v>
      </c>
      <c r="J221" s="77"/>
      <c r="K221" s="117"/>
    </row>
    <row r="222" spans="1:11" ht="15">
      <c r="A222" s="11" t="s">
        <v>2448</v>
      </c>
      <c r="B222" s="11" t="s">
        <v>1717</v>
      </c>
      <c r="C222" s="153">
        <v>1.1200000000000001</v>
      </c>
      <c r="D222" s="153">
        <v>1.1200000000000001</v>
      </c>
      <c r="E222" s="9">
        <v>72728</v>
      </c>
      <c r="F222" s="9">
        <v>78209</v>
      </c>
      <c r="G222" s="9">
        <f t="shared" si="10"/>
        <v>14418.72</v>
      </c>
      <c r="H222" s="10">
        <v>0.18149999999999999</v>
      </c>
      <c r="I222" s="10">
        <v>0.17510000000000001</v>
      </c>
      <c r="J222" s="77"/>
      <c r="K222" s="117"/>
    </row>
    <row r="223" spans="1:11" ht="15">
      <c r="A223" s="11" t="s">
        <v>2449</v>
      </c>
      <c r="B223" s="11" t="s">
        <v>1723</v>
      </c>
      <c r="C223" s="153">
        <v>1.18</v>
      </c>
      <c r="D223" s="153">
        <v>1.18</v>
      </c>
      <c r="E223" s="9">
        <v>72728</v>
      </c>
      <c r="F223" s="9">
        <v>78209</v>
      </c>
      <c r="G223" s="9">
        <f t="shared" si="10"/>
        <v>14418.72</v>
      </c>
      <c r="H223" s="10">
        <v>0.18149999999999999</v>
      </c>
      <c r="I223" s="10">
        <v>0.17510000000000001</v>
      </c>
      <c r="J223" s="77"/>
      <c r="K223" s="117"/>
    </row>
    <row r="224" spans="1:11" ht="15">
      <c r="A224" s="11" t="s">
        <v>2450</v>
      </c>
      <c r="B224" s="11" t="s">
        <v>1729</v>
      </c>
      <c r="C224" s="153">
        <v>1.1200000000000001</v>
      </c>
      <c r="D224" s="153">
        <v>1.1200000000000001</v>
      </c>
      <c r="E224" s="9">
        <v>72728</v>
      </c>
      <c r="F224" s="9">
        <v>78209</v>
      </c>
      <c r="G224" s="9">
        <f t="shared" si="10"/>
        <v>14418.72</v>
      </c>
      <c r="H224" s="10">
        <v>0.18149999999999999</v>
      </c>
      <c r="I224" s="10">
        <v>0.17510000000000001</v>
      </c>
      <c r="J224" s="77"/>
      <c r="K224" s="117"/>
    </row>
    <row r="225" spans="1:11" ht="15">
      <c r="A225" s="11" t="s">
        <v>2451</v>
      </c>
      <c r="B225" s="11" t="s">
        <v>1731</v>
      </c>
      <c r="C225" s="153">
        <v>1.1200000000000001</v>
      </c>
      <c r="D225" s="153">
        <v>1.1200000000000001</v>
      </c>
      <c r="E225" s="9">
        <v>72728</v>
      </c>
      <c r="F225" s="9">
        <v>78209</v>
      </c>
      <c r="G225" s="9">
        <f t="shared" si="10"/>
        <v>14418.72</v>
      </c>
      <c r="H225" s="10">
        <v>0.18149999999999999</v>
      </c>
      <c r="I225" s="10">
        <v>0.17510000000000001</v>
      </c>
      <c r="J225" s="77"/>
      <c r="K225" s="117"/>
    </row>
    <row r="226" spans="1:11" ht="15">
      <c r="A226" s="11" t="s">
        <v>2452</v>
      </c>
      <c r="B226" s="11" t="s">
        <v>1738</v>
      </c>
      <c r="C226" s="153">
        <v>1.1200000000000001</v>
      </c>
      <c r="D226" s="153">
        <v>1.1600000000000001</v>
      </c>
      <c r="E226" s="9">
        <v>72728</v>
      </c>
      <c r="F226" s="9">
        <v>78209</v>
      </c>
      <c r="G226" s="9">
        <f t="shared" si="10"/>
        <v>14418.72</v>
      </c>
      <c r="H226" s="10">
        <v>0.18149999999999999</v>
      </c>
      <c r="I226" s="10">
        <v>0.17510000000000001</v>
      </c>
      <c r="J226" s="77"/>
      <c r="K226" s="117"/>
    </row>
    <row r="227" spans="1:11" ht="15">
      <c r="A227" s="11" t="s">
        <v>2453</v>
      </c>
      <c r="B227" s="11" t="s">
        <v>1750</v>
      </c>
      <c r="C227" s="153">
        <v>1</v>
      </c>
      <c r="D227" s="153">
        <v>1</v>
      </c>
      <c r="E227" s="9">
        <v>72728</v>
      </c>
      <c r="F227" s="9">
        <v>78209</v>
      </c>
      <c r="G227" s="9">
        <f t="shared" si="10"/>
        <v>14418.72</v>
      </c>
      <c r="H227" s="10">
        <v>0.18149999999999999</v>
      </c>
      <c r="I227" s="10">
        <v>0.17510000000000001</v>
      </c>
      <c r="J227" s="77"/>
      <c r="K227" s="117"/>
    </row>
    <row r="228" spans="1:11" ht="15">
      <c r="A228" s="11" t="s">
        <v>2454</v>
      </c>
      <c r="B228" s="11" t="s">
        <v>1797</v>
      </c>
      <c r="C228" s="153">
        <v>1</v>
      </c>
      <c r="D228" s="153">
        <v>1</v>
      </c>
      <c r="E228" s="9">
        <v>72728</v>
      </c>
      <c r="F228" s="9">
        <v>78209</v>
      </c>
      <c r="G228" s="9">
        <f t="shared" si="10"/>
        <v>14418.72</v>
      </c>
      <c r="H228" s="10">
        <v>0.18149999999999999</v>
      </c>
      <c r="I228" s="10">
        <v>0.17510000000000001</v>
      </c>
      <c r="J228" s="77"/>
      <c r="K228" s="117"/>
    </row>
    <row r="229" spans="1:11" ht="15">
      <c r="A229" s="11" t="s">
        <v>2455</v>
      </c>
      <c r="B229" s="11" t="s">
        <v>1799</v>
      </c>
      <c r="C229" s="153">
        <v>1</v>
      </c>
      <c r="D229" s="153">
        <v>1</v>
      </c>
      <c r="E229" s="9">
        <v>72728</v>
      </c>
      <c r="F229" s="9">
        <v>78209</v>
      </c>
      <c r="G229" s="9">
        <f t="shared" si="10"/>
        <v>14418.72</v>
      </c>
      <c r="H229" s="10">
        <v>0.18149999999999999</v>
      </c>
      <c r="I229" s="10">
        <v>0.17510000000000001</v>
      </c>
      <c r="J229" s="77"/>
      <c r="K229" s="117"/>
    </row>
    <row r="230" spans="1:11" ht="15">
      <c r="A230" s="11" t="s">
        <v>2456</v>
      </c>
      <c r="B230" s="11" t="s">
        <v>1801</v>
      </c>
      <c r="C230" s="153">
        <v>1</v>
      </c>
      <c r="D230" s="153">
        <v>1.04</v>
      </c>
      <c r="E230" s="9">
        <v>72728</v>
      </c>
      <c r="F230" s="9">
        <v>78209</v>
      </c>
      <c r="G230" s="9">
        <f t="shared" si="10"/>
        <v>14418.72</v>
      </c>
      <c r="H230" s="10">
        <v>0.18149999999999999</v>
      </c>
      <c r="I230" s="10">
        <v>0.17510000000000001</v>
      </c>
      <c r="J230" s="77"/>
      <c r="K230" s="117"/>
    </row>
    <row r="231" spans="1:11" ht="15">
      <c r="A231" s="11" t="s">
        <v>2457</v>
      </c>
      <c r="B231" s="11" t="s">
        <v>1807</v>
      </c>
      <c r="C231" s="153">
        <v>1</v>
      </c>
      <c r="D231" s="153">
        <v>1</v>
      </c>
      <c r="E231" s="9">
        <v>72728</v>
      </c>
      <c r="F231" s="9">
        <v>78209</v>
      </c>
      <c r="G231" s="9">
        <f t="shared" si="10"/>
        <v>14418.72</v>
      </c>
      <c r="H231" s="10">
        <v>0.18149999999999999</v>
      </c>
      <c r="I231" s="10">
        <v>0.17510000000000001</v>
      </c>
      <c r="J231" s="77"/>
      <c r="K231" s="117"/>
    </row>
    <row r="232" spans="1:11" ht="15">
      <c r="A232" s="11" t="s">
        <v>2458</v>
      </c>
      <c r="B232" s="11" t="s">
        <v>1812</v>
      </c>
      <c r="C232" s="153">
        <v>1</v>
      </c>
      <c r="D232" s="153">
        <v>1.04</v>
      </c>
      <c r="E232" s="9">
        <v>72728</v>
      </c>
      <c r="F232" s="9">
        <v>78209</v>
      </c>
      <c r="G232" s="9">
        <f t="shared" si="10"/>
        <v>14418.72</v>
      </c>
      <c r="H232" s="10">
        <v>0.18149999999999999</v>
      </c>
      <c r="I232" s="10">
        <v>0.17510000000000001</v>
      </c>
      <c r="J232" s="77"/>
      <c r="K232" s="117"/>
    </row>
    <row r="233" spans="1:11" ht="15">
      <c r="A233" s="11" t="s">
        <v>2459</v>
      </c>
      <c r="B233" s="11" t="s">
        <v>1824</v>
      </c>
      <c r="C233" s="153">
        <v>1</v>
      </c>
      <c r="D233" s="153">
        <v>1.04</v>
      </c>
      <c r="E233" s="9">
        <v>72728</v>
      </c>
      <c r="F233" s="9">
        <v>78209</v>
      </c>
      <c r="G233" s="9">
        <f t="shared" si="10"/>
        <v>14418.72</v>
      </c>
      <c r="H233" s="10">
        <v>0.18149999999999999</v>
      </c>
      <c r="I233" s="10">
        <v>0.17510000000000001</v>
      </c>
      <c r="J233" s="77"/>
      <c r="K233" s="117"/>
    </row>
    <row r="234" spans="1:11" ht="15">
      <c r="A234" s="11" t="s">
        <v>2460</v>
      </c>
      <c r="B234" s="11" t="s">
        <v>1846</v>
      </c>
      <c r="C234" s="153">
        <v>1</v>
      </c>
      <c r="D234" s="153">
        <v>1.04</v>
      </c>
      <c r="E234" s="9">
        <v>72728</v>
      </c>
      <c r="F234" s="9">
        <v>78209</v>
      </c>
      <c r="G234" s="9">
        <f t="shared" si="10"/>
        <v>14418.72</v>
      </c>
      <c r="H234" s="10">
        <v>0.18149999999999999</v>
      </c>
      <c r="I234" s="10">
        <v>0.17510000000000001</v>
      </c>
      <c r="J234" s="77"/>
      <c r="K234" s="117"/>
    </row>
    <row r="235" spans="1:11" ht="15">
      <c r="A235" s="11" t="s">
        <v>2461</v>
      </c>
      <c r="B235" s="11" t="s">
        <v>1850</v>
      </c>
      <c r="C235" s="153">
        <v>1</v>
      </c>
      <c r="D235" s="153">
        <v>1</v>
      </c>
      <c r="E235" s="9">
        <v>72728</v>
      </c>
      <c r="F235" s="9">
        <v>78209</v>
      </c>
      <c r="G235" s="9">
        <f t="shared" si="10"/>
        <v>14418.72</v>
      </c>
      <c r="H235" s="10">
        <v>0.18149999999999999</v>
      </c>
      <c r="I235" s="10">
        <v>0.17510000000000001</v>
      </c>
      <c r="J235" s="77"/>
      <c r="K235" s="117"/>
    </row>
    <row r="236" spans="1:11" ht="15">
      <c r="A236" s="11" t="s">
        <v>2462</v>
      </c>
      <c r="B236" s="11" t="s">
        <v>1861</v>
      </c>
      <c r="C236" s="153">
        <v>1</v>
      </c>
      <c r="D236" s="153">
        <v>1.04</v>
      </c>
      <c r="E236" s="9">
        <v>72728</v>
      </c>
      <c r="F236" s="9">
        <v>78209</v>
      </c>
      <c r="G236" s="9">
        <f t="shared" si="10"/>
        <v>14418.72</v>
      </c>
      <c r="H236" s="10">
        <v>0.18149999999999999</v>
      </c>
      <c r="I236" s="10">
        <v>0.17510000000000001</v>
      </c>
      <c r="J236" s="77"/>
      <c r="K236" s="117"/>
    </row>
    <row r="237" spans="1:11" ht="15">
      <c r="A237" s="11" t="s">
        <v>2463</v>
      </c>
      <c r="B237" s="11" t="s">
        <v>1870</v>
      </c>
      <c r="C237" s="153">
        <v>1</v>
      </c>
      <c r="D237" s="153">
        <v>1</v>
      </c>
      <c r="E237" s="9">
        <v>72728</v>
      </c>
      <c r="F237" s="9">
        <v>78209</v>
      </c>
      <c r="G237" s="9">
        <f t="shared" si="10"/>
        <v>14418.72</v>
      </c>
      <c r="H237" s="10">
        <v>0.18149999999999999</v>
      </c>
      <c r="I237" s="10">
        <v>0.17510000000000001</v>
      </c>
      <c r="J237" s="77"/>
      <c r="K237" s="117"/>
    </row>
    <row r="238" spans="1:11" ht="15">
      <c r="A238" s="11" t="s">
        <v>2464</v>
      </c>
      <c r="B238" s="11" t="s">
        <v>1873</v>
      </c>
      <c r="C238" s="153">
        <v>1</v>
      </c>
      <c r="D238" s="153">
        <v>1</v>
      </c>
      <c r="E238" s="9">
        <v>72728</v>
      </c>
      <c r="F238" s="9">
        <v>78209</v>
      </c>
      <c r="G238" s="9">
        <f t="shared" si="10"/>
        <v>14418.72</v>
      </c>
      <c r="H238" s="10">
        <v>0.18149999999999999</v>
      </c>
      <c r="I238" s="10">
        <v>0.17510000000000001</v>
      </c>
      <c r="J238" s="77"/>
      <c r="K238" s="117"/>
    </row>
    <row r="239" spans="1:11" ht="15">
      <c r="A239" s="11" t="s">
        <v>2465</v>
      </c>
      <c r="B239" s="11" t="s">
        <v>1883</v>
      </c>
      <c r="C239" s="153">
        <v>1</v>
      </c>
      <c r="D239" s="153">
        <v>1</v>
      </c>
      <c r="E239" s="9">
        <v>72728</v>
      </c>
      <c r="F239" s="9">
        <v>78209</v>
      </c>
      <c r="G239" s="9">
        <f t="shared" si="10"/>
        <v>14418.72</v>
      </c>
      <c r="H239" s="10">
        <v>0.18149999999999999</v>
      </c>
      <c r="I239" s="10">
        <v>0.17510000000000001</v>
      </c>
      <c r="J239" s="77"/>
      <c r="K239" s="117"/>
    </row>
    <row r="240" spans="1:11" ht="15">
      <c r="A240" s="11" t="s">
        <v>2466</v>
      </c>
      <c r="B240" s="11" t="s">
        <v>1889</v>
      </c>
      <c r="C240" s="153">
        <v>1</v>
      </c>
      <c r="D240" s="153">
        <v>1</v>
      </c>
      <c r="E240" s="9">
        <v>72728</v>
      </c>
      <c r="F240" s="9">
        <v>78209</v>
      </c>
      <c r="G240" s="9">
        <f t="shared" si="10"/>
        <v>14418.72</v>
      </c>
      <c r="H240" s="10">
        <v>0.18149999999999999</v>
      </c>
      <c r="I240" s="10">
        <v>0.17510000000000001</v>
      </c>
      <c r="J240" s="77"/>
      <c r="K240" s="117"/>
    </row>
    <row r="241" spans="1:11" ht="15">
      <c r="A241" s="11" t="s">
        <v>2469</v>
      </c>
      <c r="B241" s="11" t="s">
        <v>1897</v>
      </c>
      <c r="C241" s="153">
        <v>1.01</v>
      </c>
      <c r="D241" s="153">
        <v>1.01</v>
      </c>
      <c r="E241" s="9">
        <v>72728</v>
      </c>
      <c r="F241" s="9">
        <v>78209</v>
      </c>
      <c r="G241" s="9">
        <f t="shared" si="10"/>
        <v>14418.72</v>
      </c>
      <c r="H241" s="10">
        <v>0.18149999999999999</v>
      </c>
      <c r="I241" s="10">
        <v>0.17510000000000001</v>
      </c>
      <c r="J241" s="77"/>
      <c r="K241" s="117"/>
    </row>
    <row r="242" spans="1:11" ht="15">
      <c r="A242" s="11" t="s">
        <v>2470</v>
      </c>
      <c r="B242" s="11" t="s">
        <v>1899</v>
      </c>
      <c r="C242" s="153">
        <v>1</v>
      </c>
      <c r="D242" s="153">
        <v>1</v>
      </c>
      <c r="E242" s="9">
        <v>72728</v>
      </c>
      <c r="F242" s="9">
        <v>78209</v>
      </c>
      <c r="G242" s="9">
        <f t="shared" si="10"/>
        <v>14418.72</v>
      </c>
      <c r="H242" s="10">
        <v>0.18149999999999999</v>
      </c>
      <c r="I242" s="10">
        <v>0.17510000000000001</v>
      </c>
      <c r="J242" s="77"/>
      <c r="K242" s="117"/>
    </row>
    <row r="243" spans="1:11" ht="15">
      <c r="A243" s="11" t="s">
        <v>2471</v>
      </c>
      <c r="B243" s="11" t="s">
        <v>1902</v>
      </c>
      <c r="C243" s="153">
        <v>1</v>
      </c>
      <c r="D243" s="153">
        <v>1</v>
      </c>
      <c r="E243" s="9">
        <v>72728</v>
      </c>
      <c r="F243" s="9">
        <v>78209</v>
      </c>
      <c r="G243" s="9">
        <f t="shared" si="10"/>
        <v>14418.72</v>
      </c>
      <c r="H243" s="10">
        <v>0.18149999999999999</v>
      </c>
      <c r="I243" s="10">
        <v>0.17510000000000001</v>
      </c>
      <c r="J243" s="77"/>
      <c r="K243" s="117"/>
    </row>
    <row r="244" spans="1:11" ht="15">
      <c r="A244" s="11" t="s">
        <v>2472</v>
      </c>
      <c r="B244" s="11" t="s">
        <v>1906</v>
      </c>
      <c r="C244" s="153">
        <v>1</v>
      </c>
      <c r="D244" s="153">
        <v>1</v>
      </c>
      <c r="E244" s="9">
        <v>72728</v>
      </c>
      <c r="F244" s="9">
        <v>78209</v>
      </c>
      <c r="G244" s="9">
        <f t="shared" si="10"/>
        <v>14418.72</v>
      </c>
      <c r="H244" s="10">
        <v>0.18149999999999999</v>
      </c>
      <c r="I244" s="10">
        <v>0.17510000000000001</v>
      </c>
      <c r="J244" s="77"/>
      <c r="K244" s="117"/>
    </row>
    <row r="245" spans="1:11" ht="15">
      <c r="A245" s="11" t="s">
        <v>2473</v>
      </c>
      <c r="B245" s="11" t="s">
        <v>1910</v>
      </c>
      <c r="C245" s="153">
        <v>1</v>
      </c>
      <c r="D245" s="153">
        <v>1.04</v>
      </c>
      <c r="E245" s="9">
        <v>72728</v>
      </c>
      <c r="F245" s="9">
        <v>78209</v>
      </c>
      <c r="G245" s="9">
        <f t="shared" si="10"/>
        <v>14418.72</v>
      </c>
      <c r="H245" s="10">
        <v>0.18149999999999999</v>
      </c>
      <c r="I245" s="10">
        <v>0.17510000000000001</v>
      </c>
      <c r="J245" s="77"/>
      <c r="K245" s="117"/>
    </row>
    <row r="246" spans="1:11" ht="15">
      <c r="A246" s="11" t="s">
        <v>2474</v>
      </c>
      <c r="B246" s="11" t="s">
        <v>1916</v>
      </c>
      <c r="C246" s="153">
        <v>1</v>
      </c>
      <c r="D246" s="153">
        <v>1</v>
      </c>
      <c r="E246" s="9">
        <v>72728</v>
      </c>
      <c r="F246" s="9">
        <v>78209</v>
      </c>
      <c r="G246" s="9">
        <f t="shared" si="10"/>
        <v>14418.72</v>
      </c>
      <c r="H246" s="10">
        <v>0.18149999999999999</v>
      </c>
      <c r="I246" s="10">
        <v>0.17510000000000001</v>
      </c>
      <c r="J246" s="77"/>
      <c r="K246" s="117"/>
    </row>
    <row r="247" spans="1:11" ht="15">
      <c r="A247" s="11" t="s">
        <v>2475</v>
      </c>
      <c r="B247" s="11" t="s">
        <v>1919</v>
      </c>
      <c r="C247" s="153">
        <v>1</v>
      </c>
      <c r="D247" s="153">
        <v>1</v>
      </c>
      <c r="E247" s="9">
        <v>72728</v>
      </c>
      <c r="F247" s="9">
        <v>78209</v>
      </c>
      <c r="G247" s="9">
        <f t="shared" si="10"/>
        <v>14418.72</v>
      </c>
      <c r="H247" s="10">
        <v>0.18149999999999999</v>
      </c>
      <c r="I247" s="10">
        <v>0.17510000000000001</v>
      </c>
      <c r="J247" s="77"/>
      <c r="K247" s="117"/>
    </row>
    <row r="248" spans="1:11" ht="15">
      <c r="A248" s="11" t="s">
        <v>2476</v>
      </c>
      <c r="B248" s="11" t="s">
        <v>1921</v>
      </c>
      <c r="C248" s="153">
        <v>1</v>
      </c>
      <c r="D248" s="153">
        <v>1</v>
      </c>
      <c r="E248" s="9">
        <v>72728</v>
      </c>
      <c r="F248" s="9">
        <v>78209</v>
      </c>
      <c r="G248" s="9">
        <f t="shared" si="10"/>
        <v>14418.72</v>
      </c>
      <c r="H248" s="10">
        <v>0.18149999999999999</v>
      </c>
      <c r="I248" s="10">
        <v>0.17510000000000001</v>
      </c>
      <c r="J248" s="77"/>
      <c r="K248" s="117"/>
    </row>
    <row r="249" spans="1:11" ht="15">
      <c r="A249" s="11" t="s">
        <v>2477</v>
      </c>
      <c r="B249" s="11" t="s">
        <v>1923</v>
      </c>
      <c r="C249" s="153">
        <v>1</v>
      </c>
      <c r="D249" s="153">
        <v>1</v>
      </c>
      <c r="E249" s="9">
        <v>72728</v>
      </c>
      <c r="F249" s="9">
        <v>78209</v>
      </c>
      <c r="G249" s="9">
        <f t="shared" si="10"/>
        <v>14418.72</v>
      </c>
      <c r="H249" s="10">
        <v>0.18149999999999999</v>
      </c>
      <c r="I249" s="10">
        <v>0.17510000000000001</v>
      </c>
      <c r="J249" s="77"/>
      <c r="K249" s="117"/>
    </row>
    <row r="250" spans="1:11" ht="15">
      <c r="A250" s="11" t="s">
        <v>2478</v>
      </c>
      <c r="B250" s="11" t="s">
        <v>1925</v>
      </c>
      <c r="C250" s="153">
        <v>1</v>
      </c>
      <c r="D250" s="153">
        <v>1</v>
      </c>
      <c r="E250" s="9">
        <v>72728</v>
      </c>
      <c r="F250" s="9">
        <v>78209</v>
      </c>
      <c r="G250" s="9">
        <f t="shared" si="10"/>
        <v>14418.72</v>
      </c>
      <c r="H250" s="10">
        <v>0.18149999999999999</v>
      </c>
      <c r="I250" s="10">
        <v>0.17510000000000001</v>
      </c>
      <c r="J250" s="77"/>
      <c r="K250" s="117"/>
    </row>
    <row r="251" spans="1:11" ht="15">
      <c r="A251" s="11" t="s">
        <v>2479</v>
      </c>
      <c r="B251" s="11" t="s">
        <v>1929</v>
      </c>
      <c r="C251" s="153">
        <v>1</v>
      </c>
      <c r="D251" s="153">
        <v>1</v>
      </c>
      <c r="E251" s="9">
        <v>72728</v>
      </c>
      <c r="F251" s="9">
        <v>78209</v>
      </c>
      <c r="G251" s="9">
        <f t="shared" si="10"/>
        <v>14418.72</v>
      </c>
      <c r="H251" s="10">
        <v>0.18149999999999999</v>
      </c>
      <c r="I251" s="10">
        <v>0.17510000000000001</v>
      </c>
      <c r="J251" s="77"/>
      <c r="K251" s="117"/>
    </row>
    <row r="252" spans="1:11" ht="15">
      <c r="A252" s="11" t="s">
        <v>2480</v>
      </c>
      <c r="B252" s="11" t="s">
        <v>1933</v>
      </c>
      <c r="C252" s="153">
        <v>1.01</v>
      </c>
      <c r="D252" s="153">
        <v>1.01</v>
      </c>
      <c r="E252" s="9">
        <v>72728</v>
      </c>
      <c r="F252" s="9">
        <v>78209</v>
      </c>
      <c r="G252" s="9">
        <f t="shared" si="10"/>
        <v>14418.72</v>
      </c>
      <c r="H252" s="10">
        <v>0.18149999999999999</v>
      </c>
      <c r="I252" s="10">
        <v>0.17510000000000001</v>
      </c>
      <c r="J252" s="77"/>
      <c r="K252" s="117"/>
    </row>
    <row r="253" spans="1:11" ht="15">
      <c r="A253" s="11" t="s">
        <v>2481</v>
      </c>
      <c r="B253" s="11" t="s">
        <v>1938</v>
      </c>
      <c r="C253" s="153">
        <v>1.06</v>
      </c>
      <c r="D253" s="153">
        <v>1.06</v>
      </c>
      <c r="E253" s="9">
        <v>72728</v>
      </c>
      <c r="F253" s="9">
        <v>78209</v>
      </c>
      <c r="G253" s="9">
        <f t="shared" si="10"/>
        <v>14418.72</v>
      </c>
      <c r="H253" s="10">
        <v>0.18149999999999999</v>
      </c>
      <c r="I253" s="10">
        <v>0.17510000000000001</v>
      </c>
      <c r="J253" s="77"/>
      <c r="K253" s="117"/>
    </row>
    <row r="254" spans="1:11" ht="15">
      <c r="A254" s="11" t="s">
        <v>2482</v>
      </c>
      <c r="B254" s="11" t="s">
        <v>1949</v>
      </c>
      <c r="C254" s="153">
        <v>1</v>
      </c>
      <c r="D254" s="153">
        <v>1</v>
      </c>
      <c r="E254" s="9">
        <v>72728</v>
      </c>
      <c r="F254" s="9">
        <v>78209</v>
      </c>
      <c r="G254" s="9">
        <f t="shared" si="10"/>
        <v>14418.72</v>
      </c>
      <c r="H254" s="10">
        <v>0.18149999999999999</v>
      </c>
      <c r="I254" s="10">
        <v>0.17510000000000001</v>
      </c>
      <c r="J254" s="77"/>
      <c r="K254" s="117"/>
    </row>
    <row r="255" spans="1:11" ht="15">
      <c r="A255" s="11" t="s">
        <v>2483</v>
      </c>
      <c r="B255" s="11" t="s">
        <v>1969</v>
      </c>
      <c r="C255" s="153">
        <v>1</v>
      </c>
      <c r="D255" s="153">
        <v>1</v>
      </c>
      <c r="E255" s="9">
        <v>72728</v>
      </c>
      <c r="F255" s="9">
        <v>78209</v>
      </c>
      <c r="G255" s="9">
        <f t="shared" si="10"/>
        <v>14418.72</v>
      </c>
      <c r="H255" s="10">
        <v>0.18149999999999999</v>
      </c>
      <c r="I255" s="10">
        <v>0.17510000000000001</v>
      </c>
      <c r="J255" s="77"/>
      <c r="K255" s="117"/>
    </row>
    <row r="256" spans="1:11" ht="15">
      <c r="A256" s="11" t="s">
        <v>2484</v>
      </c>
      <c r="B256" s="11" t="s">
        <v>1981</v>
      </c>
      <c r="C256" s="153">
        <v>1</v>
      </c>
      <c r="D256" s="153">
        <v>1.04</v>
      </c>
      <c r="E256" s="9">
        <v>72728</v>
      </c>
      <c r="F256" s="9">
        <v>78209</v>
      </c>
      <c r="G256" s="9">
        <f t="shared" si="10"/>
        <v>14418.72</v>
      </c>
      <c r="H256" s="10">
        <v>0.18149999999999999</v>
      </c>
      <c r="I256" s="10">
        <v>0.17510000000000001</v>
      </c>
      <c r="J256" s="77"/>
      <c r="K256" s="117"/>
    </row>
    <row r="257" spans="1:11" ht="15">
      <c r="A257" s="11" t="s">
        <v>2485</v>
      </c>
      <c r="B257" s="11" t="s">
        <v>1995</v>
      </c>
      <c r="C257" s="153">
        <v>1</v>
      </c>
      <c r="D257" s="153">
        <v>1</v>
      </c>
      <c r="E257" s="9">
        <v>72728</v>
      </c>
      <c r="F257" s="9">
        <v>78209</v>
      </c>
      <c r="G257" s="9">
        <f t="shared" si="10"/>
        <v>14418.72</v>
      </c>
      <c r="H257" s="10">
        <v>0.18149999999999999</v>
      </c>
      <c r="I257" s="10">
        <v>0.17510000000000001</v>
      </c>
      <c r="J257" s="77"/>
      <c r="K257" s="117"/>
    </row>
    <row r="258" spans="1:11" ht="15">
      <c r="A258" s="11" t="s">
        <v>2486</v>
      </c>
      <c r="B258" s="11" t="s">
        <v>1997</v>
      </c>
      <c r="C258" s="153">
        <v>1</v>
      </c>
      <c r="D258" s="153">
        <v>1</v>
      </c>
      <c r="E258" s="9">
        <v>72728</v>
      </c>
      <c r="F258" s="9">
        <v>78209</v>
      </c>
      <c r="G258" s="9">
        <f t="shared" si="10"/>
        <v>14418.72</v>
      </c>
      <c r="H258" s="10">
        <v>0.18149999999999999</v>
      </c>
      <c r="I258" s="10">
        <v>0.17510000000000001</v>
      </c>
      <c r="J258" s="77"/>
      <c r="K258" s="117"/>
    </row>
    <row r="259" spans="1:11" ht="15">
      <c r="A259" s="11" t="s">
        <v>2487</v>
      </c>
      <c r="B259" s="11" t="s">
        <v>1999</v>
      </c>
      <c r="C259" s="153">
        <v>1</v>
      </c>
      <c r="D259" s="153">
        <v>1</v>
      </c>
      <c r="E259" s="9">
        <v>72728</v>
      </c>
      <c r="F259" s="9">
        <v>78209</v>
      </c>
      <c r="G259" s="9">
        <f t="shared" si="10"/>
        <v>14418.72</v>
      </c>
      <c r="H259" s="10">
        <v>0.18149999999999999</v>
      </c>
      <c r="I259" s="10">
        <v>0.17510000000000001</v>
      </c>
      <c r="J259" s="77"/>
      <c r="K259" s="117"/>
    </row>
    <row r="260" spans="1:11" ht="15">
      <c r="A260" s="11" t="s">
        <v>2488</v>
      </c>
      <c r="B260" s="11" t="s">
        <v>2005</v>
      </c>
      <c r="C260" s="153">
        <v>1</v>
      </c>
      <c r="D260" s="153">
        <v>1</v>
      </c>
      <c r="E260" s="9">
        <v>72728</v>
      </c>
      <c r="F260" s="9">
        <v>78209</v>
      </c>
      <c r="G260" s="9">
        <f t="shared" si="10"/>
        <v>14418.72</v>
      </c>
      <c r="H260" s="10">
        <v>0.18149999999999999</v>
      </c>
      <c r="I260" s="10">
        <v>0.17510000000000001</v>
      </c>
      <c r="J260" s="77"/>
      <c r="K260" s="117"/>
    </row>
    <row r="261" spans="1:11" ht="15">
      <c r="A261" s="11" t="s">
        <v>2583</v>
      </c>
      <c r="B261" s="11" t="s">
        <v>2992</v>
      </c>
      <c r="C261" s="153">
        <v>1</v>
      </c>
      <c r="D261" s="153">
        <v>1</v>
      </c>
      <c r="E261" s="9">
        <v>72728</v>
      </c>
      <c r="F261" s="9">
        <v>78209</v>
      </c>
      <c r="G261" s="9">
        <f t="shared" si="10"/>
        <v>14418.72</v>
      </c>
      <c r="H261" s="10">
        <v>0.18149999999999999</v>
      </c>
      <c r="I261" s="10">
        <v>0.17510000000000001</v>
      </c>
      <c r="J261" s="77"/>
      <c r="K261" s="117"/>
    </row>
    <row r="262" spans="1:11" ht="15">
      <c r="A262" s="11" t="s">
        <v>2489</v>
      </c>
      <c r="B262" s="11" t="s">
        <v>2009</v>
      </c>
      <c r="C262" s="153">
        <v>1</v>
      </c>
      <c r="D262" s="153">
        <v>1.04</v>
      </c>
      <c r="E262" s="9">
        <v>72728</v>
      </c>
      <c r="F262" s="9">
        <v>78209</v>
      </c>
      <c r="G262" s="9">
        <f t="shared" si="10"/>
        <v>14418.72</v>
      </c>
      <c r="H262" s="10">
        <v>0.18149999999999999</v>
      </c>
      <c r="I262" s="10">
        <v>0.17510000000000001</v>
      </c>
      <c r="J262" s="77"/>
      <c r="K262" s="117"/>
    </row>
    <row r="263" spans="1:11" ht="15">
      <c r="A263" s="11" t="s">
        <v>2490</v>
      </c>
      <c r="B263" s="11" t="s">
        <v>2012</v>
      </c>
      <c r="C263" s="153">
        <v>1</v>
      </c>
      <c r="D263" s="153">
        <v>1.04</v>
      </c>
      <c r="E263" s="9">
        <v>72728</v>
      </c>
      <c r="F263" s="9">
        <v>78209</v>
      </c>
      <c r="G263" s="9">
        <f t="shared" ref="G263:G326" si="11">14136*1.02</f>
        <v>14418.72</v>
      </c>
      <c r="H263" s="10">
        <v>0.18149999999999999</v>
      </c>
      <c r="I263" s="10">
        <v>0.17510000000000001</v>
      </c>
      <c r="J263" s="77"/>
      <c r="K263" s="117"/>
    </row>
    <row r="264" spans="1:11" ht="15">
      <c r="A264" s="11" t="s">
        <v>2491</v>
      </c>
      <c r="B264" s="11" t="s">
        <v>2014</v>
      </c>
      <c r="C264" s="153">
        <v>1.01</v>
      </c>
      <c r="D264" s="153">
        <v>1.01</v>
      </c>
      <c r="E264" s="9">
        <v>72728</v>
      </c>
      <c r="F264" s="9">
        <v>78209</v>
      </c>
      <c r="G264" s="9">
        <f t="shared" si="11"/>
        <v>14418.72</v>
      </c>
      <c r="H264" s="10">
        <v>0.18149999999999999</v>
      </c>
      <c r="I264" s="10">
        <v>0.17510000000000001</v>
      </c>
      <c r="J264" s="77"/>
      <c r="K264" s="117"/>
    </row>
    <row r="265" spans="1:11" ht="15">
      <c r="A265" s="11" t="s">
        <v>2492</v>
      </c>
      <c r="B265" s="11" t="s">
        <v>2022</v>
      </c>
      <c r="C265" s="153">
        <v>1</v>
      </c>
      <c r="D265" s="153">
        <v>1</v>
      </c>
      <c r="E265" s="9">
        <v>72728</v>
      </c>
      <c r="F265" s="9">
        <v>78209</v>
      </c>
      <c r="G265" s="9">
        <f t="shared" si="11"/>
        <v>14418.72</v>
      </c>
      <c r="H265" s="10">
        <v>0.18149999999999999</v>
      </c>
      <c r="I265" s="10">
        <v>0.17510000000000001</v>
      </c>
      <c r="J265" s="77"/>
      <c r="K265" s="117"/>
    </row>
    <row r="266" spans="1:11" ht="15">
      <c r="A266" s="11" t="s">
        <v>2493</v>
      </c>
      <c r="B266" s="11" t="s">
        <v>2026</v>
      </c>
      <c r="C266" s="153">
        <v>1</v>
      </c>
      <c r="D266" s="153">
        <v>1</v>
      </c>
      <c r="E266" s="9">
        <v>72728</v>
      </c>
      <c r="F266" s="9">
        <v>78209</v>
      </c>
      <c r="G266" s="9">
        <f t="shared" si="11"/>
        <v>14418.72</v>
      </c>
      <c r="H266" s="10">
        <v>0.18149999999999999</v>
      </c>
      <c r="I266" s="10">
        <v>0.17510000000000001</v>
      </c>
      <c r="J266" s="77"/>
      <c r="K266" s="117"/>
    </row>
    <row r="267" spans="1:11" ht="15">
      <c r="A267" s="11" t="s">
        <v>2494</v>
      </c>
      <c r="B267" s="11" t="s">
        <v>2028</v>
      </c>
      <c r="C267" s="153">
        <v>1.01</v>
      </c>
      <c r="D267" s="153">
        <v>1.01</v>
      </c>
      <c r="E267" s="9">
        <v>72728</v>
      </c>
      <c r="F267" s="9">
        <v>78209</v>
      </c>
      <c r="G267" s="9">
        <f t="shared" si="11"/>
        <v>14418.72</v>
      </c>
      <c r="H267" s="10">
        <v>0.18149999999999999</v>
      </c>
      <c r="I267" s="10">
        <v>0.17510000000000001</v>
      </c>
      <c r="J267" s="77"/>
      <c r="K267" s="117"/>
    </row>
    <row r="268" spans="1:11" ht="15">
      <c r="A268" s="11" t="s">
        <v>2495</v>
      </c>
      <c r="B268" s="11" t="s">
        <v>2030</v>
      </c>
      <c r="C268" s="153">
        <v>1</v>
      </c>
      <c r="D268" s="153">
        <v>1</v>
      </c>
      <c r="E268" s="9">
        <v>72728</v>
      </c>
      <c r="F268" s="9">
        <v>78209</v>
      </c>
      <c r="G268" s="9">
        <f t="shared" si="11"/>
        <v>14418.72</v>
      </c>
      <c r="H268" s="10">
        <v>0.18149999999999999</v>
      </c>
      <c r="I268" s="10">
        <v>0.17510000000000001</v>
      </c>
      <c r="J268" s="77"/>
      <c r="K268" s="117"/>
    </row>
    <row r="269" spans="1:11" ht="15">
      <c r="A269" s="11" t="s">
        <v>2496</v>
      </c>
      <c r="B269" s="11" t="s">
        <v>2034</v>
      </c>
      <c r="C269" s="153">
        <v>1</v>
      </c>
      <c r="D269" s="153">
        <v>1</v>
      </c>
      <c r="E269" s="9">
        <v>72728</v>
      </c>
      <c r="F269" s="9">
        <v>78209</v>
      </c>
      <c r="G269" s="9">
        <f t="shared" si="11"/>
        <v>14418.72</v>
      </c>
      <c r="H269" s="10">
        <v>0.18149999999999999</v>
      </c>
      <c r="I269" s="10">
        <v>0.17510000000000001</v>
      </c>
      <c r="J269" s="77"/>
      <c r="K269" s="117"/>
    </row>
    <row r="270" spans="1:11" ht="15">
      <c r="A270" s="11" t="s">
        <v>2497</v>
      </c>
      <c r="B270" s="11" t="s">
        <v>2037</v>
      </c>
      <c r="C270" s="153">
        <v>1.06</v>
      </c>
      <c r="D270" s="153">
        <v>1.06</v>
      </c>
      <c r="E270" s="9">
        <v>72728</v>
      </c>
      <c r="F270" s="9">
        <v>78209</v>
      </c>
      <c r="G270" s="9">
        <f t="shared" si="11"/>
        <v>14418.72</v>
      </c>
      <c r="H270" s="10">
        <v>0.18149999999999999</v>
      </c>
      <c r="I270" s="10">
        <v>0.17510000000000001</v>
      </c>
      <c r="J270" s="77"/>
      <c r="K270" s="117"/>
    </row>
    <row r="271" spans="1:11" ht="15">
      <c r="A271" s="11" t="s">
        <v>2498</v>
      </c>
      <c r="B271" s="11" t="s">
        <v>2061</v>
      </c>
      <c r="C271" s="153">
        <v>1.06</v>
      </c>
      <c r="D271" s="153">
        <v>1.06</v>
      </c>
      <c r="E271" s="9">
        <v>72728</v>
      </c>
      <c r="F271" s="9">
        <v>78209</v>
      </c>
      <c r="G271" s="9">
        <f t="shared" si="11"/>
        <v>14418.72</v>
      </c>
      <c r="H271" s="10">
        <v>0.18149999999999999</v>
      </c>
      <c r="I271" s="10">
        <v>0.17510000000000001</v>
      </c>
      <c r="J271" s="77"/>
      <c r="K271" s="117"/>
    </row>
    <row r="272" spans="1:11" ht="15">
      <c r="A272" s="11" t="s">
        <v>2499</v>
      </c>
      <c r="B272" s="11" t="s">
        <v>2069</v>
      </c>
      <c r="C272" s="153">
        <v>1.1299999999999999</v>
      </c>
      <c r="D272" s="153">
        <v>1.1299999999999999</v>
      </c>
      <c r="E272" s="9">
        <v>72728</v>
      </c>
      <c r="F272" s="9">
        <v>78209</v>
      </c>
      <c r="G272" s="9">
        <f t="shared" si="11"/>
        <v>14418.72</v>
      </c>
      <c r="H272" s="10">
        <v>0.18149999999999999</v>
      </c>
      <c r="I272" s="10">
        <v>0.17510000000000001</v>
      </c>
      <c r="J272" s="77"/>
      <c r="K272" s="117"/>
    </row>
    <row r="273" spans="1:11" ht="15">
      <c r="A273" s="11" t="s">
        <v>2500</v>
      </c>
      <c r="B273" s="11" t="s">
        <v>2076</v>
      </c>
      <c r="C273" s="153">
        <v>1.1200000000000001</v>
      </c>
      <c r="D273" s="153">
        <v>1.1200000000000001</v>
      </c>
      <c r="E273" s="9">
        <v>72728</v>
      </c>
      <c r="F273" s="9">
        <v>78209</v>
      </c>
      <c r="G273" s="9">
        <f t="shared" si="11"/>
        <v>14418.72</v>
      </c>
      <c r="H273" s="10">
        <v>0.18149999999999999</v>
      </c>
      <c r="I273" s="10">
        <v>0.17510000000000001</v>
      </c>
      <c r="J273" s="77"/>
      <c r="K273" s="117"/>
    </row>
    <row r="274" spans="1:11" ht="15">
      <c r="A274" s="11" t="s">
        <v>2501</v>
      </c>
      <c r="B274" s="11" t="s">
        <v>2083</v>
      </c>
      <c r="C274" s="153">
        <v>1.1200000000000001</v>
      </c>
      <c r="D274" s="153">
        <v>1.1200000000000001</v>
      </c>
      <c r="E274" s="9">
        <v>72728</v>
      </c>
      <c r="F274" s="9">
        <v>78209</v>
      </c>
      <c r="G274" s="9">
        <f t="shared" si="11"/>
        <v>14418.72</v>
      </c>
      <c r="H274" s="10">
        <v>0.18149999999999999</v>
      </c>
      <c r="I274" s="10">
        <v>0.17510000000000001</v>
      </c>
      <c r="J274" s="77"/>
      <c r="K274" s="117"/>
    </row>
    <row r="275" spans="1:11" ht="15">
      <c r="A275" s="11" t="s">
        <v>2502</v>
      </c>
      <c r="B275" s="11" t="s">
        <v>2088</v>
      </c>
      <c r="C275" s="153">
        <v>1.06</v>
      </c>
      <c r="D275" s="153">
        <v>1.06</v>
      </c>
      <c r="E275" s="9">
        <v>72728</v>
      </c>
      <c r="F275" s="9">
        <v>78209</v>
      </c>
      <c r="G275" s="9">
        <f t="shared" si="11"/>
        <v>14418.72</v>
      </c>
      <c r="H275" s="10">
        <v>0.18149999999999999</v>
      </c>
      <c r="I275" s="10">
        <v>0.17510000000000001</v>
      </c>
      <c r="J275" s="77"/>
      <c r="K275" s="117"/>
    </row>
    <row r="276" spans="1:11" ht="15">
      <c r="A276" s="11" t="s">
        <v>2503</v>
      </c>
      <c r="B276" s="11" t="s">
        <v>2094</v>
      </c>
      <c r="C276" s="153">
        <v>1.06</v>
      </c>
      <c r="D276" s="153">
        <v>1.06</v>
      </c>
      <c r="E276" s="9">
        <v>72728</v>
      </c>
      <c r="F276" s="9">
        <v>78209</v>
      </c>
      <c r="G276" s="9">
        <f t="shared" si="11"/>
        <v>14418.72</v>
      </c>
      <c r="H276" s="10">
        <v>0.18149999999999999</v>
      </c>
      <c r="I276" s="10">
        <v>0.17510000000000001</v>
      </c>
      <c r="J276" s="77"/>
      <c r="K276" s="117"/>
    </row>
    <row r="277" spans="1:11" ht="15">
      <c r="A277" s="11" t="s">
        <v>2504</v>
      </c>
      <c r="B277" s="11" t="s">
        <v>2101</v>
      </c>
      <c r="C277" s="153">
        <v>1.06</v>
      </c>
      <c r="D277" s="153">
        <v>1.06</v>
      </c>
      <c r="E277" s="9">
        <v>72728</v>
      </c>
      <c r="F277" s="9">
        <v>78209</v>
      </c>
      <c r="G277" s="9">
        <f t="shared" si="11"/>
        <v>14418.72</v>
      </c>
      <c r="H277" s="10">
        <v>0.18149999999999999</v>
      </c>
      <c r="I277" s="10">
        <v>0.17510000000000001</v>
      </c>
      <c r="J277" s="77"/>
      <c r="K277" s="117"/>
    </row>
    <row r="278" spans="1:11" ht="15">
      <c r="A278" s="11" t="s">
        <v>2505</v>
      </c>
      <c r="B278" s="11" t="s">
        <v>2103</v>
      </c>
      <c r="C278" s="153">
        <v>1.01</v>
      </c>
      <c r="D278" s="153">
        <v>1.01</v>
      </c>
      <c r="E278" s="9">
        <v>72728</v>
      </c>
      <c r="F278" s="9">
        <v>78209</v>
      </c>
      <c r="G278" s="9">
        <f t="shared" si="11"/>
        <v>14418.72</v>
      </c>
      <c r="H278" s="10">
        <v>0.18149999999999999</v>
      </c>
      <c r="I278" s="10">
        <v>0.17510000000000001</v>
      </c>
      <c r="J278" s="77"/>
      <c r="K278" s="117"/>
    </row>
    <row r="279" spans="1:11" ht="15">
      <c r="A279" s="11" t="s">
        <v>2506</v>
      </c>
      <c r="B279" s="11" t="s">
        <v>2106</v>
      </c>
      <c r="C279" s="153">
        <v>1</v>
      </c>
      <c r="D279" s="153">
        <v>1</v>
      </c>
      <c r="E279" s="9">
        <v>72728</v>
      </c>
      <c r="F279" s="9">
        <v>78209</v>
      </c>
      <c r="G279" s="9">
        <f t="shared" si="11"/>
        <v>14418.72</v>
      </c>
      <c r="H279" s="10">
        <v>0.18149999999999999</v>
      </c>
      <c r="I279" s="10">
        <v>0.17510000000000001</v>
      </c>
      <c r="J279" s="77"/>
      <c r="K279" s="117"/>
    </row>
    <row r="280" spans="1:11" ht="15">
      <c r="A280" s="11" t="s">
        <v>2507</v>
      </c>
      <c r="B280" s="11" t="s">
        <v>2108</v>
      </c>
      <c r="C280" s="153">
        <v>1.01</v>
      </c>
      <c r="D280" s="153">
        <v>1.01</v>
      </c>
      <c r="E280" s="9">
        <v>72728</v>
      </c>
      <c r="F280" s="9">
        <v>78209</v>
      </c>
      <c r="G280" s="9">
        <f t="shared" si="11"/>
        <v>14418.72</v>
      </c>
      <c r="H280" s="10">
        <v>0.18149999999999999</v>
      </c>
      <c r="I280" s="10">
        <v>0.17510000000000001</v>
      </c>
      <c r="J280" s="77"/>
      <c r="K280" s="117"/>
    </row>
    <row r="281" spans="1:11" ht="15">
      <c r="A281" s="11" t="s">
        <v>2508</v>
      </c>
      <c r="B281" s="11" t="s">
        <v>2111</v>
      </c>
      <c r="C281" s="153">
        <v>1</v>
      </c>
      <c r="D281" s="153">
        <v>1</v>
      </c>
      <c r="E281" s="9">
        <v>72728</v>
      </c>
      <c r="F281" s="9">
        <v>78209</v>
      </c>
      <c r="G281" s="9">
        <f t="shared" si="11"/>
        <v>14418.72</v>
      </c>
      <c r="H281" s="10">
        <v>0.18149999999999999</v>
      </c>
      <c r="I281" s="10">
        <v>0.17510000000000001</v>
      </c>
      <c r="J281" s="77"/>
      <c r="K281" s="117"/>
    </row>
    <row r="282" spans="1:11" ht="15">
      <c r="A282" s="11" t="s">
        <v>2509</v>
      </c>
      <c r="B282" s="11" t="s">
        <v>2113</v>
      </c>
      <c r="C282" s="153">
        <v>1</v>
      </c>
      <c r="D282" s="153">
        <v>1.04</v>
      </c>
      <c r="E282" s="9">
        <v>72728</v>
      </c>
      <c r="F282" s="9">
        <v>78209</v>
      </c>
      <c r="G282" s="9">
        <f t="shared" si="11"/>
        <v>14418.72</v>
      </c>
      <c r="H282" s="10">
        <v>0.18149999999999999</v>
      </c>
      <c r="I282" s="10">
        <v>0.17510000000000001</v>
      </c>
      <c r="J282" s="77"/>
      <c r="K282" s="117"/>
    </row>
    <row r="283" spans="1:11" ht="15">
      <c r="A283" s="11" t="s">
        <v>2510</v>
      </c>
      <c r="B283" s="11" t="s">
        <v>2116</v>
      </c>
      <c r="C283" s="153">
        <v>1</v>
      </c>
      <c r="D283" s="153">
        <v>1</v>
      </c>
      <c r="E283" s="9">
        <v>72728</v>
      </c>
      <c r="F283" s="9">
        <v>78209</v>
      </c>
      <c r="G283" s="9">
        <f t="shared" si="11"/>
        <v>14418.72</v>
      </c>
      <c r="H283" s="10">
        <v>0.18149999999999999</v>
      </c>
      <c r="I283" s="10">
        <v>0.17510000000000001</v>
      </c>
      <c r="J283" s="77"/>
      <c r="K283" s="117"/>
    </row>
    <row r="284" spans="1:11" ht="15">
      <c r="A284" s="11" t="s">
        <v>2511</v>
      </c>
      <c r="B284" s="11" t="s">
        <v>2120</v>
      </c>
      <c r="C284" s="153">
        <v>1</v>
      </c>
      <c r="D284" s="153">
        <v>1</v>
      </c>
      <c r="E284" s="9">
        <v>72728</v>
      </c>
      <c r="F284" s="9">
        <v>78209</v>
      </c>
      <c r="G284" s="9">
        <f t="shared" si="11"/>
        <v>14418.72</v>
      </c>
      <c r="H284" s="10">
        <v>0.18149999999999999</v>
      </c>
      <c r="I284" s="10">
        <v>0.17510000000000001</v>
      </c>
      <c r="J284" s="77"/>
      <c r="K284" s="117"/>
    </row>
    <row r="285" spans="1:11" ht="15">
      <c r="A285" s="11" t="s">
        <v>2512</v>
      </c>
      <c r="B285" s="11" t="s">
        <v>2123</v>
      </c>
      <c r="C285" s="153">
        <v>1</v>
      </c>
      <c r="D285" s="153">
        <v>1.04</v>
      </c>
      <c r="E285" s="9">
        <v>72728</v>
      </c>
      <c r="F285" s="9">
        <v>78209</v>
      </c>
      <c r="G285" s="9">
        <f t="shared" si="11"/>
        <v>14418.72</v>
      </c>
      <c r="H285" s="10">
        <v>0.18149999999999999</v>
      </c>
      <c r="I285" s="10">
        <v>0.17510000000000001</v>
      </c>
      <c r="J285" s="77"/>
      <c r="K285" s="117"/>
    </row>
    <row r="286" spans="1:11" ht="15">
      <c r="A286" s="11" t="s">
        <v>2513</v>
      </c>
      <c r="B286" s="11" t="s">
        <v>2125</v>
      </c>
      <c r="C286" s="153">
        <v>1.01</v>
      </c>
      <c r="D286" s="153">
        <v>1.01</v>
      </c>
      <c r="E286" s="9">
        <v>72728</v>
      </c>
      <c r="F286" s="9">
        <v>78209</v>
      </c>
      <c r="G286" s="9">
        <f t="shared" si="11"/>
        <v>14418.72</v>
      </c>
      <c r="H286" s="10">
        <v>0.18149999999999999</v>
      </c>
      <c r="I286" s="10">
        <v>0.17510000000000001</v>
      </c>
      <c r="J286" s="77"/>
      <c r="K286" s="117"/>
    </row>
    <row r="287" spans="1:11" ht="15">
      <c r="A287" s="11" t="s">
        <v>2514</v>
      </c>
      <c r="B287" s="11" t="s">
        <v>2127</v>
      </c>
      <c r="C287" s="153">
        <v>1</v>
      </c>
      <c r="D287" s="153">
        <v>1</v>
      </c>
      <c r="E287" s="9">
        <v>72728</v>
      </c>
      <c r="F287" s="9">
        <v>78209</v>
      </c>
      <c r="G287" s="9">
        <f t="shared" si="11"/>
        <v>14418.72</v>
      </c>
      <c r="H287" s="10">
        <v>0.18149999999999999</v>
      </c>
      <c r="I287" s="10">
        <v>0.17510000000000001</v>
      </c>
      <c r="J287" s="77"/>
      <c r="K287" s="117"/>
    </row>
    <row r="288" spans="1:11" ht="15">
      <c r="A288" s="11" t="s">
        <v>2515</v>
      </c>
      <c r="B288" s="11" t="s">
        <v>2129</v>
      </c>
      <c r="C288" s="153">
        <v>1</v>
      </c>
      <c r="D288" s="153">
        <v>1.04</v>
      </c>
      <c r="E288" s="9">
        <v>72728</v>
      </c>
      <c r="F288" s="9">
        <v>78209</v>
      </c>
      <c r="G288" s="9">
        <f t="shared" si="11"/>
        <v>14418.72</v>
      </c>
      <c r="H288" s="10">
        <v>0.18149999999999999</v>
      </c>
      <c r="I288" s="10">
        <v>0.17510000000000001</v>
      </c>
      <c r="J288" s="77"/>
      <c r="K288" s="117"/>
    </row>
    <row r="289" spans="1:11" ht="15">
      <c r="A289" s="11" t="s">
        <v>2516</v>
      </c>
      <c r="B289" s="11" t="s">
        <v>2131</v>
      </c>
      <c r="C289" s="153">
        <v>1</v>
      </c>
      <c r="D289" s="153">
        <v>1</v>
      </c>
      <c r="E289" s="9">
        <v>72728</v>
      </c>
      <c r="F289" s="9">
        <v>78209</v>
      </c>
      <c r="G289" s="9">
        <f t="shared" si="11"/>
        <v>14418.72</v>
      </c>
      <c r="H289" s="10">
        <v>0.18149999999999999</v>
      </c>
      <c r="I289" s="10">
        <v>0.17510000000000001</v>
      </c>
      <c r="J289" s="77"/>
      <c r="K289" s="117"/>
    </row>
    <row r="290" spans="1:11" ht="15">
      <c r="A290" s="11" t="s">
        <v>2517</v>
      </c>
      <c r="B290" s="11" t="s">
        <v>2134</v>
      </c>
      <c r="C290" s="153">
        <v>1.01</v>
      </c>
      <c r="D290" s="153">
        <v>1.01</v>
      </c>
      <c r="E290" s="9">
        <v>72728</v>
      </c>
      <c r="F290" s="9">
        <v>78209</v>
      </c>
      <c r="G290" s="9">
        <f t="shared" si="11"/>
        <v>14418.72</v>
      </c>
      <c r="H290" s="10">
        <v>0.18149999999999999</v>
      </c>
      <c r="I290" s="10">
        <v>0.17510000000000001</v>
      </c>
      <c r="J290" s="77"/>
      <c r="K290" s="117"/>
    </row>
    <row r="291" spans="1:11" ht="15">
      <c r="A291" s="11" t="s">
        <v>2518</v>
      </c>
      <c r="B291" s="11" t="s">
        <v>2137</v>
      </c>
      <c r="C291" s="153">
        <v>1</v>
      </c>
      <c r="D291" s="153">
        <v>1</v>
      </c>
      <c r="E291" s="9">
        <v>72728</v>
      </c>
      <c r="F291" s="9">
        <v>78209</v>
      </c>
      <c r="G291" s="9">
        <f t="shared" si="11"/>
        <v>14418.72</v>
      </c>
      <c r="H291" s="10">
        <v>0.18149999999999999</v>
      </c>
      <c r="I291" s="10">
        <v>0.17510000000000001</v>
      </c>
      <c r="J291" s="77"/>
      <c r="K291" s="117"/>
    </row>
    <row r="292" spans="1:11" ht="15">
      <c r="A292" s="11" t="s">
        <v>2519</v>
      </c>
      <c r="B292" s="11" t="s">
        <v>2139</v>
      </c>
      <c r="C292" s="153">
        <v>1</v>
      </c>
      <c r="D292" s="153">
        <v>1</v>
      </c>
      <c r="E292" s="9">
        <v>72728</v>
      </c>
      <c r="F292" s="9">
        <v>78209</v>
      </c>
      <c r="G292" s="9">
        <f t="shared" si="11"/>
        <v>14418.72</v>
      </c>
      <c r="H292" s="10">
        <v>0.18149999999999999</v>
      </c>
      <c r="I292" s="10">
        <v>0.17510000000000001</v>
      </c>
      <c r="J292" s="77"/>
      <c r="K292" s="117"/>
    </row>
    <row r="293" spans="1:11" ht="15">
      <c r="A293" s="11" t="s">
        <v>2520</v>
      </c>
      <c r="B293" s="11" t="s">
        <v>2143</v>
      </c>
      <c r="C293" s="153">
        <v>1</v>
      </c>
      <c r="D293" s="153">
        <v>1</v>
      </c>
      <c r="E293" s="9">
        <v>72728</v>
      </c>
      <c r="F293" s="9">
        <v>78209</v>
      </c>
      <c r="G293" s="9">
        <f t="shared" si="11"/>
        <v>14418.72</v>
      </c>
      <c r="H293" s="10">
        <v>0.18149999999999999</v>
      </c>
      <c r="I293" s="10">
        <v>0.17510000000000001</v>
      </c>
      <c r="J293" s="77"/>
      <c r="K293" s="117"/>
    </row>
    <row r="294" spans="1:11" ht="15">
      <c r="A294" s="11" t="s">
        <v>2521</v>
      </c>
      <c r="B294" s="11" t="s">
        <v>2162</v>
      </c>
      <c r="C294" s="153">
        <v>1</v>
      </c>
      <c r="D294" s="153">
        <v>1</v>
      </c>
      <c r="E294" s="9">
        <v>72728</v>
      </c>
      <c r="F294" s="9">
        <v>78209</v>
      </c>
      <c r="G294" s="9">
        <f t="shared" si="11"/>
        <v>14418.72</v>
      </c>
      <c r="H294" s="10">
        <v>0.18149999999999999</v>
      </c>
      <c r="I294" s="10">
        <v>0.17510000000000001</v>
      </c>
      <c r="J294" s="77"/>
      <c r="K294" s="117"/>
    </row>
    <row r="295" spans="1:11" ht="15">
      <c r="A295" s="11" t="s">
        <v>2522</v>
      </c>
      <c r="B295" s="11" t="s">
        <v>2167</v>
      </c>
      <c r="C295" s="153">
        <v>1</v>
      </c>
      <c r="D295" s="153">
        <v>1</v>
      </c>
      <c r="E295" s="9">
        <v>72728</v>
      </c>
      <c r="F295" s="9">
        <v>78209</v>
      </c>
      <c r="G295" s="9">
        <f t="shared" si="11"/>
        <v>14418.72</v>
      </c>
      <c r="H295" s="10">
        <v>0.18149999999999999</v>
      </c>
      <c r="I295" s="10">
        <v>0.17510000000000001</v>
      </c>
      <c r="J295" s="77"/>
      <c r="K295" s="117"/>
    </row>
    <row r="296" spans="1:11" ht="15">
      <c r="A296" s="11" t="s">
        <v>2523</v>
      </c>
      <c r="B296" s="11" t="s">
        <v>2173</v>
      </c>
      <c r="C296" s="153">
        <v>1</v>
      </c>
      <c r="D296" s="153">
        <v>1</v>
      </c>
      <c r="E296" s="9">
        <v>72728</v>
      </c>
      <c r="F296" s="9">
        <v>78209</v>
      </c>
      <c r="G296" s="9">
        <f t="shared" si="11"/>
        <v>14418.72</v>
      </c>
      <c r="H296" s="10">
        <v>0.18149999999999999</v>
      </c>
      <c r="I296" s="10">
        <v>0.17510000000000001</v>
      </c>
      <c r="J296" s="77"/>
      <c r="K296" s="117"/>
    </row>
    <row r="297" spans="1:11" ht="15">
      <c r="A297" s="11" t="s">
        <v>2524</v>
      </c>
      <c r="B297" s="11" t="s">
        <v>2176</v>
      </c>
      <c r="C297" s="153">
        <v>1</v>
      </c>
      <c r="D297" s="153">
        <v>1</v>
      </c>
      <c r="E297" s="9">
        <v>72728</v>
      </c>
      <c r="F297" s="9">
        <v>78209</v>
      </c>
      <c r="G297" s="9">
        <f t="shared" si="11"/>
        <v>14418.72</v>
      </c>
      <c r="H297" s="10">
        <v>0.18149999999999999</v>
      </c>
      <c r="I297" s="10">
        <v>0.17510000000000001</v>
      </c>
      <c r="J297" s="77"/>
      <c r="K297" s="117"/>
    </row>
    <row r="298" spans="1:11" ht="15">
      <c r="A298" s="11" t="s">
        <v>2525</v>
      </c>
      <c r="B298" s="11" t="s">
        <v>2184</v>
      </c>
      <c r="C298" s="153">
        <v>1</v>
      </c>
      <c r="D298" s="153">
        <v>1</v>
      </c>
      <c r="E298" s="9">
        <v>72728</v>
      </c>
      <c r="F298" s="9">
        <v>78209</v>
      </c>
      <c r="G298" s="9">
        <f t="shared" si="11"/>
        <v>14418.72</v>
      </c>
      <c r="H298" s="10">
        <v>0.18149999999999999</v>
      </c>
      <c r="I298" s="10">
        <v>0.17510000000000001</v>
      </c>
      <c r="J298" s="77"/>
      <c r="K298" s="117"/>
    </row>
    <row r="299" spans="1:11" ht="15">
      <c r="A299" s="11" t="s">
        <v>2526</v>
      </c>
      <c r="B299" s="11" t="s">
        <v>2192</v>
      </c>
      <c r="C299" s="153">
        <v>1</v>
      </c>
      <c r="D299" s="153">
        <v>1</v>
      </c>
      <c r="E299" s="9">
        <v>72728</v>
      </c>
      <c r="F299" s="9">
        <v>78209</v>
      </c>
      <c r="G299" s="9">
        <f t="shared" si="11"/>
        <v>14418.72</v>
      </c>
      <c r="H299" s="10">
        <v>0.18149999999999999</v>
      </c>
      <c r="I299" s="10">
        <v>0.17510000000000001</v>
      </c>
      <c r="J299" s="77"/>
      <c r="K299" s="117"/>
    </row>
    <row r="300" spans="1:11" ht="15">
      <c r="A300" s="11" t="s">
        <v>2527</v>
      </c>
      <c r="B300" s="11" t="s">
        <v>2199</v>
      </c>
      <c r="C300" s="153">
        <v>1</v>
      </c>
      <c r="D300" s="153">
        <v>1</v>
      </c>
      <c r="E300" s="9">
        <v>72728</v>
      </c>
      <c r="F300" s="9">
        <v>78209</v>
      </c>
      <c r="G300" s="9">
        <f t="shared" si="11"/>
        <v>14418.72</v>
      </c>
      <c r="H300" s="10">
        <v>0.18149999999999999</v>
      </c>
      <c r="I300" s="10">
        <v>0.17510000000000001</v>
      </c>
      <c r="J300" s="77"/>
      <c r="K300" s="117"/>
    </row>
    <row r="301" spans="1:11" ht="15">
      <c r="A301" s="11" t="s">
        <v>2528</v>
      </c>
      <c r="B301" s="11" t="s">
        <v>2204</v>
      </c>
      <c r="C301" s="153">
        <v>1</v>
      </c>
      <c r="D301" s="153">
        <v>1</v>
      </c>
      <c r="E301" s="9">
        <v>72728</v>
      </c>
      <c r="F301" s="9">
        <v>78209</v>
      </c>
      <c r="G301" s="9">
        <f t="shared" si="11"/>
        <v>14418.72</v>
      </c>
      <c r="H301" s="10">
        <v>0.18149999999999999</v>
      </c>
      <c r="I301" s="10">
        <v>0.17510000000000001</v>
      </c>
      <c r="J301" s="77"/>
      <c r="K301" s="117"/>
    </row>
    <row r="302" spans="1:11" ht="15">
      <c r="A302" s="11" t="s">
        <v>2529</v>
      </c>
      <c r="B302" s="11" t="s">
        <v>2207</v>
      </c>
      <c r="C302" s="153">
        <v>1</v>
      </c>
      <c r="D302" s="153">
        <v>1</v>
      </c>
      <c r="E302" s="9">
        <v>72728</v>
      </c>
      <c r="F302" s="9">
        <v>78209</v>
      </c>
      <c r="G302" s="9">
        <f t="shared" si="11"/>
        <v>14418.72</v>
      </c>
      <c r="H302" s="10">
        <v>0.18149999999999999</v>
      </c>
      <c r="I302" s="10">
        <v>0.17510000000000001</v>
      </c>
      <c r="J302" s="77"/>
      <c r="K302" s="117"/>
    </row>
    <row r="303" spans="1:11" ht="15">
      <c r="A303" s="11" t="s">
        <v>2530</v>
      </c>
      <c r="B303" s="11" t="s">
        <v>2212</v>
      </c>
      <c r="C303" s="153">
        <v>1</v>
      </c>
      <c r="D303" s="153">
        <v>1</v>
      </c>
      <c r="E303" s="9">
        <v>72728</v>
      </c>
      <c r="F303" s="9">
        <v>78209</v>
      </c>
      <c r="G303" s="9">
        <f t="shared" si="11"/>
        <v>14418.72</v>
      </c>
      <c r="H303" s="10">
        <v>0.18149999999999999</v>
      </c>
      <c r="I303" s="10">
        <v>0.17510000000000001</v>
      </c>
      <c r="J303" s="77"/>
      <c r="K303" s="117"/>
    </row>
    <row r="304" spans="1:11" ht="15">
      <c r="A304" s="11" t="s">
        <v>2531</v>
      </c>
      <c r="B304" s="11" t="s">
        <v>2218</v>
      </c>
      <c r="C304" s="153">
        <v>1</v>
      </c>
      <c r="D304" s="153">
        <v>1</v>
      </c>
      <c r="E304" s="9">
        <v>72728</v>
      </c>
      <c r="F304" s="9">
        <v>78209</v>
      </c>
      <c r="G304" s="9">
        <f t="shared" si="11"/>
        <v>14418.72</v>
      </c>
      <c r="H304" s="10">
        <v>0.18149999999999999</v>
      </c>
      <c r="I304" s="10">
        <v>0.17510000000000001</v>
      </c>
      <c r="J304" s="77"/>
      <c r="K304" s="117"/>
    </row>
    <row r="305" spans="1:11" ht="15">
      <c r="A305" s="11" t="s">
        <v>2532</v>
      </c>
      <c r="B305" s="11" t="s">
        <v>2225</v>
      </c>
      <c r="C305" s="153">
        <v>1</v>
      </c>
      <c r="D305" s="153">
        <v>1</v>
      </c>
      <c r="E305" s="9">
        <v>72728</v>
      </c>
      <c r="F305" s="9">
        <v>78209</v>
      </c>
      <c r="G305" s="9">
        <f t="shared" si="11"/>
        <v>14418.72</v>
      </c>
      <c r="H305" s="10">
        <v>0.18149999999999999</v>
      </c>
      <c r="I305" s="10">
        <v>0.17510000000000001</v>
      </c>
      <c r="J305" s="77"/>
      <c r="K305" s="117"/>
    </row>
    <row r="306" spans="1:11" ht="15">
      <c r="A306" t="s">
        <v>3117</v>
      </c>
      <c r="B306" t="s">
        <v>3118</v>
      </c>
      <c r="C306" s="153">
        <v>1</v>
      </c>
      <c r="D306" s="153">
        <v>1</v>
      </c>
      <c r="E306" s="9">
        <v>72728</v>
      </c>
      <c r="F306" s="9">
        <v>78209</v>
      </c>
      <c r="G306" s="9">
        <f t="shared" si="11"/>
        <v>14418.72</v>
      </c>
      <c r="H306" s="10">
        <v>0.18149999999999999</v>
      </c>
      <c r="I306" s="10">
        <v>0.17510000000000001</v>
      </c>
      <c r="J306" s="77"/>
      <c r="K306" s="117"/>
    </row>
    <row r="307" spans="1:11" ht="15">
      <c r="A307" s="11" t="s">
        <v>2338</v>
      </c>
      <c r="B307" s="11" t="s">
        <v>2547</v>
      </c>
      <c r="C307" s="153">
        <v>1.18</v>
      </c>
      <c r="D307" s="153">
        <v>1.18</v>
      </c>
      <c r="E307" s="9">
        <v>72728</v>
      </c>
      <c r="F307" s="9">
        <v>78209</v>
      </c>
      <c r="G307" s="9">
        <f t="shared" si="11"/>
        <v>14418.72</v>
      </c>
      <c r="H307" s="10">
        <v>0.18149999999999999</v>
      </c>
      <c r="I307" s="10">
        <v>0.17510000000000001</v>
      </c>
      <c r="J307" s="77"/>
      <c r="K307" s="117"/>
    </row>
    <row r="308" spans="1:11" ht="15">
      <c r="A308" s="11" t="s">
        <v>2551</v>
      </c>
      <c r="B308" s="11" t="s">
        <v>2552</v>
      </c>
      <c r="C308" s="153">
        <v>1.18</v>
      </c>
      <c r="D308" s="153">
        <v>1.18</v>
      </c>
      <c r="E308" s="9">
        <v>72728</v>
      </c>
      <c r="F308" s="9">
        <v>78209</v>
      </c>
      <c r="G308" s="9">
        <f t="shared" si="11"/>
        <v>14418.72</v>
      </c>
      <c r="H308" s="10">
        <v>0.18149999999999999</v>
      </c>
      <c r="I308" s="10">
        <v>0.17510000000000001</v>
      </c>
      <c r="J308" s="77"/>
      <c r="K308" s="117"/>
    </row>
    <row r="309" spans="1:11" ht="15">
      <c r="A309" s="11" t="s">
        <v>2340</v>
      </c>
      <c r="B309" s="11" t="s">
        <v>1005</v>
      </c>
      <c r="C309" s="153">
        <v>1.18</v>
      </c>
      <c r="D309" s="153">
        <v>1.18</v>
      </c>
      <c r="E309" s="9">
        <v>72728</v>
      </c>
      <c r="F309" s="9">
        <v>78209</v>
      </c>
      <c r="G309" s="9">
        <f t="shared" si="11"/>
        <v>14418.72</v>
      </c>
      <c r="H309" s="10">
        <v>0.18149999999999999</v>
      </c>
      <c r="I309" s="10">
        <v>0.17510000000000001</v>
      </c>
      <c r="J309" s="77"/>
      <c r="K309" s="117"/>
    </row>
    <row r="310" spans="1:11" ht="15">
      <c r="A310" s="11" t="s">
        <v>2553</v>
      </c>
      <c r="B310" t="s">
        <v>2593</v>
      </c>
      <c r="C310" s="153">
        <v>1.18</v>
      </c>
      <c r="D310" s="153">
        <v>1.18</v>
      </c>
      <c r="E310" s="9">
        <v>72728</v>
      </c>
      <c r="F310" s="9">
        <v>78209</v>
      </c>
      <c r="G310" s="9">
        <f t="shared" si="11"/>
        <v>14418.72</v>
      </c>
      <c r="H310" s="10">
        <v>0.18149999999999999</v>
      </c>
      <c r="I310" s="10">
        <v>0.17510000000000001</v>
      </c>
      <c r="J310" s="77"/>
      <c r="K310" s="117"/>
    </row>
    <row r="311" spans="1:11" ht="15">
      <c r="A311" s="70" t="s">
        <v>2581</v>
      </c>
      <c r="B311" t="s">
        <v>3112</v>
      </c>
      <c r="C311" s="153">
        <v>1.18</v>
      </c>
      <c r="D311" s="153">
        <v>1.18</v>
      </c>
      <c r="E311" s="9">
        <v>72728</v>
      </c>
      <c r="F311" s="9">
        <v>78209</v>
      </c>
      <c r="G311" s="9">
        <f t="shared" si="11"/>
        <v>14418.72</v>
      </c>
      <c r="H311" s="10">
        <v>0.18149999999999999</v>
      </c>
      <c r="I311" s="10">
        <v>0.17510000000000001</v>
      </c>
      <c r="J311" s="77"/>
      <c r="K311" s="117"/>
    </row>
    <row r="312" spans="1:11" ht="15">
      <c r="A312" s="11" t="s">
        <v>3021</v>
      </c>
      <c r="B312" s="11" t="s">
        <v>3022</v>
      </c>
      <c r="C312" s="153">
        <v>1.18</v>
      </c>
      <c r="D312" s="153">
        <v>1.18</v>
      </c>
      <c r="E312" s="9">
        <v>72728</v>
      </c>
      <c r="F312" s="9">
        <v>78209</v>
      </c>
      <c r="G312" s="9">
        <f t="shared" si="11"/>
        <v>14418.72</v>
      </c>
      <c r="H312" s="10">
        <v>0.18149999999999999</v>
      </c>
      <c r="I312" s="10">
        <v>0.17510000000000001</v>
      </c>
      <c r="J312" s="77"/>
      <c r="K312" s="117"/>
    </row>
    <row r="313" spans="1:11" ht="15">
      <c r="A313" s="11" t="s">
        <v>3023</v>
      </c>
      <c r="B313" s="2" t="s">
        <v>3113</v>
      </c>
      <c r="C313" s="153">
        <v>1.18</v>
      </c>
      <c r="D313" s="153">
        <v>1.18</v>
      </c>
      <c r="E313" s="9">
        <v>72728</v>
      </c>
      <c r="F313" s="9">
        <v>78209</v>
      </c>
      <c r="G313" s="9">
        <f t="shared" si="11"/>
        <v>14418.72</v>
      </c>
      <c r="H313" s="10">
        <v>0.18149999999999999</v>
      </c>
      <c r="I313" s="10">
        <v>0.17510000000000001</v>
      </c>
      <c r="J313" s="77"/>
      <c r="K313" s="117"/>
    </row>
    <row r="314" spans="1:11" ht="15">
      <c r="A314" s="11" t="s">
        <v>3024</v>
      </c>
      <c r="B314" t="s">
        <v>3036</v>
      </c>
      <c r="C314" s="153">
        <v>1.18</v>
      </c>
      <c r="D314" s="153">
        <v>1.18</v>
      </c>
      <c r="E314" s="9">
        <v>72728</v>
      </c>
      <c r="F314" s="9">
        <v>78209</v>
      </c>
      <c r="G314" s="9">
        <f t="shared" si="11"/>
        <v>14418.72</v>
      </c>
      <c r="H314" s="10">
        <v>0.18149999999999999</v>
      </c>
      <c r="I314" s="10">
        <v>0.17510000000000001</v>
      </c>
      <c r="J314" s="77"/>
      <c r="K314" s="117"/>
    </row>
    <row r="315" spans="1:11" ht="15">
      <c r="A315" s="70" t="s">
        <v>2633</v>
      </c>
      <c r="B315" s="11" t="s">
        <v>2634</v>
      </c>
      <c r="C315" s="153">
        <v>1.1200000000000001</v>
      </c>
      <c r="D315" s="153">
        <v>1.1200000000000001</v>
      </c>
      <c r="E315" s="9">
        <v>72728</v>
      </c>
      <c r="F315" s="9">
        <v>78209</v>
      </c>
      <c r="G315" s="9">
        <f t="shared" si="11"/>
        <v>14418.72</v>
      </c>
      <c r="H315" s="10">
        <v>0.18149999999999999</v>
      </c>
      <c r="I315" s="10">
        <v>0.17510000000000001</v>
      </c>
      <c r="J315" s="77"/>
      <c r="K315" s="117"/>
    </row>
    <row r="316" spans="1:11" ht="15">
      <c r="A316" t="s">
        <v>3116</v>
      </c>
      <c r="B316" t="s">
        <v>3119</v>
      </c>
      <c r="C316" s="153">
        <v>1.1200000000000001</v>
      </c>
      <c r="D316" s="153">
        <v>1.1200000000000001</v>
      </c>
      <c r="E316" s="9">
        <v>72728</v>
      </c>
      <c r="F316" s="9">
        <v>78209</v>
      </c>
      <c r="G316" s="9">
        <f t="shared" si="11"/>
        <v>14418.72</v>
      </c>
      <c r="H316" s="10">
        <v>0.18149999999999999</v>
      </c>
      <c r="I316" s="10">
        <v>0.17510000000000001</v>
      </c>
      <c r="J316" s="77"/>
      <c r="K316" s="117"/>
    </row>
    <row r="317" spans="1:11" ht="15">
      <c r="A317" s="11" t="s">
        <v>2423</v>
      </c>
      <c r="B317" s="11" t="s">
        <v>2548</v>
      </c>
      <c r="C317" s="153">
        <v>1.1200000000000001</v>
      </c>
      <c r="D317" s="153">
        <v>1.1200000000000001</v>
      </c>
      <c r="E317" s="9">
        <v>72728</v>
      </c>
      <c r="F317" s="9">
        <v>78209</v>
      </c>
      <c r="G317" s="9">
        <f t="shared" si="11"/>
        <v>14418.72</v>
      </c>
      <c r="H317" s="10">
        <v>0.18149999999999999</v>
      </c>
      <c r="I317" s="10">
        <v>0.17510000000000001</v>
      </c>
      <c r="J317" s="77"/>
      <c r="K317" s="117"/>
    </row>
    <row r="318" spans="1:11" ht="15">
      <c r="A318" s="11" t="s">
        <v>2467</v>
      </c>
      <c r="B318" s="11" t="s">
        <v>2550</v>
      </c>
      <c r="C318" s="153">
        <v>1</v>
      </c>
      <c r="D318" s="153">
        <v>1</v>
      </c>
      <c r="E318" s="9">
        <v>72728</v>
      </c>
      <c r="F318" s="9">
        <v>78209</v>
      </c>
      <c r="G318" s="9">
        <f t="shared" si="11"/>
        <v>14418.72</v>
      </c>
      <c r="H318" s="10">
        <v>0.18149999999999999</v>
      </c>
      <c r="I318" s="10">
        <v>0.17510000000000001</v>
      </c>
      <c r="J318" s="77"/>
      <c r="K318" s="117"/>
    </row>
    <row r="319" spans="1:11" ht="15">
      <c r="A319" s="11" t="s">
        <v>3025</v>
      </c>
      <c r="B319" t="s">
        <v>3057</v>
      </c>
      <c r="C319" s="153">
        <v>1</v>
      </c>
      <c r="D319" s="153">
        <v>1</v>
      </c>
      <c r="E319" s="9">
        <v>72728</v>
      </c>
      <c r="F319" s="9">
        <v>78209</v>
      </c>
      <c r="G319" s="9">
        <f t="shared" si="11"/>
        <v>14418.72</v>
      </c>
      <c r="H319" s="10">
        <v>0.18149999999999999</v>
      </c>
      <c r="I319" s="10">
        <v>0.17510000000000001</v>
      </c>
      <c r="J319" s="77"/>
      <c r="K319" s="117"/>
    </row>
    <row r="320" spans="1:11" ht="15">
      <c r="A320" s="11" t="s">
        <v>2468</v>
      </c>
      <c r="B320" s="11" t="s">
        <v>2549</v>
      </c>
      <c r="C320" s="153">
        <v>1</v>
      </c>
      <c r="D320" s="153">
        <v>1</v>
      </c>
      <c r="E320" s="9">
        <v>72728</v>
      </c>
      <c r="F320" s="9">
        <v>78209</v>
      </c>
      <c r="G320" s="9">
        <f t="shared" si="11"/>
        <v>14418.72</v>
      </c>
      <c r="H320" s="10">
        <v>0.18149999999999999</v>
      </c>
      <c r="I320" s="10">
        <v>0.17510000000000001</v>
      </c>
      <c r="J320" s="77"/>
      <c r="K320" s="117"/>
    </row>
    <row r="321" spans="1:11" ht="15">
      <c r="A321" s="11" t="s">
        <v>3026</v>
      </c>
      <c r="B321" s="11" t="s">
        <v>3027</v>
      </c>
      <c r="C321" s="153">
        <v>1.06</v>
      </c>
      <c r="D321" s="153">
        <v>1.06</v>
      </c>
      <c r="E321" s="9">
        <v>72728</v>
      </c>
      <c r="F321" s="9">
        <v>78209</v>
      </c>
      <c r="G321" s="9">
        <f t="shared" si="11"/>
        <v>14418.72</v>
      </c>
      <c r="H321" s="10">
        <v>0.18149999999999999</v>
      </c>
      <c r="I321" s="10">
        <v>0.17510000000000001</v>
      </c>
      <c r="J321" s="77"/>
      <c r="K321" s="117"/>
    </row>
    <row r="322" spans="1:11" ht="15">
      <c r="A322" t="s">
        <v>3114</v>
      </c>
      <c r="B322" t="s">
        <v>3115</v>
      </c>
      <c r="C322" s="153">
        <v>1</v>
      </c>
      <c r="D322" s="153">
        <v>1</v>
      </c>
      <c r="E322" s="9">
        <v>72728</v>
      </c>
      <c r="F322" s="9">
        <v>78209</v>
      </c>
      <c r="G322" s="9">
        <f t="shared" si="11"/>
        <v>14418.72</v>
      </c>
      <c r="H322" s="10">
        <v>0.18149999999999999</v>
      </c>
      <c r="I322" s="10">
        <v>0.17510000000000001</v>
      </c>
      <c r="J322" s="77"/>
      <c r="K322" s="117"/>
    </row>
    <row r="323" spans="1:11" ht="15">
      <c r="A323" t="s">
        <v>2635</v>
      </c>
      <c r="B323" t="s">
        <v>2636</v>
      </c>
      <c r="C323" s="153">
        <v>1</v>
      </c>
      <c r="D323" s="153">
        <v>1</v>
      </c>
      <c r="E323" s="9">
        <v>72728</v>
      </c>
      <c r="F323" s="9">
        <v>78209</v>
      </c>
      <c r="G323" s="9">
        <f t="shared" si="11"/>
        <v>14418.72</v>
      </c>
      <c r="H323" s="10">
        <v>0.18149999999999999</v>
      </c>
      <c r="I323" s="10">
        <v>0.17510000000000001</v>
      </c>
      <c r="J323" s="77"/>
      <c r="K323" s="117"/>
    </row>
    <row r="324" spans="1:11" ht="15">
      <c r="A324" t="s">
        <v>3230</v>
      </c>
      <c r="B324" t="s">
        <v>3231</v>
      </c>
      <c r="C324" s="153">
        <v>1.18</v>
      </c>
      <c r="D324" s="153">
        <v>1.18</v>
      </c>
      <c r="E324" s="9">
        <v>72728</v>
      </c>
      <c r="F324" s="9">
        <v>78209</v>
      </c>
      <c r="G324" s="9">
        <f t="shared" si="11"/>
        <v>14418.72</v>
      </c>
      <c r="H324" s="10">
        <v>0.18149999999999999</v>
      </c>
      <c r="I324" s="10">
        <v>0.17510000000000001</v>
      </c>
    </row>
    <row r="325" spans="1:11" ht="15">
      <c r="A325" t="s">
        <v>3232</v>
      </c>
      <c r="B325" t="s">
        <v>3233</v>
      </c>
      <c r="C325" s="153">
        <v>1.06</v>
      </c>
      <c r="D325" s="153">
        <v>1.06</v>
      </c>
      <c r="E325" s="9">
        <v>72728</v>
      </c>
      <c r="F325" s="9">
        <v>78209</v>
      </c>
      <c r="G325" s="9">
        <f t="shared" si="11"/>
        <v>14418.72</v>
      </c>
      <c r="H325" s="10">
        <v>0.18149999999999999</v>
      </c>
      <c r="I325" s="10">
        <v>0.17510000000000001</v>
      </c>
    </row>
    <row r="326" spans="1:11" ht="15">
      <c r="A326" s="163" t="s">
        <v>3273</v>
      </c>
      <c r="B326" t="s">
        <v>3234</v>
      </c>
      <c r="C326" s="153">
        <v>1</v>
      </c>
      <c r="D326" s="153">
        <v>1</v>
      </c>
      <c r="E326" s="9">
        <v>72728</v>
      </c>
      <c r="F326" s="9">
        <v>78209</v>
      </c>
      <c r="G326" s="9">
        <f t="shared" si="11"/>
        <v>14418.72</v>
      </c>
      <c r="H326" s="10">
        <v>0.18149999999999999</v>
      </c>
      <c r="I326" s="10">
        <v>0.17510000000000001</v>
      </c>
    </row>
    <row r="327" spans="1:11" ht="15">
      <c r="E327" s="11"/>
      <c r="F327" s="11"/>
    </row>
    <row r="328" spans="1:11" ht="15">
      <c r="E328" s="11"/>
      <c r="F328" s="11"/>
    </row>
    <row r="329" spans="1:11" ht="15">
      <c r="E329" s="11"/>
      <c r="F329" s="11"/>
    </row>
  </sheetData>
  <sortState xmlns:xlrd2="http://schemas.microsoft.com/office/spreadsheetml/2017/richdata2" ref="A306:I321">
    <sortCondition ref="A306:A32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Instructions and about the data</vt:lpstr>
      <vt:lpstr>Summary</vt:lpstr>
      <vt:lpstr>HP Schools Calculation</vt:lpstr>
      <vt:lpstr>District LAP Calculation</vt:lpstr>
      <vt:lpstr>2023-24 School Level AAFTE</vt:lpstr>
      <vt:lpstr>CEDARS School FRPL</vt:lpstr>
      <vt:lpstr>CEDARS District FRPL</vt:lpstr>
      <vt:lpstr>AAFTE</vt:lpstr>
      <vt:lpstr>2024-25 Salary &amp; Benefits</vt:lpstr>
      <vt:lpstr>Districts</vt:lpstr>
      <vt:lpstr>'Instructions and about the data'!Print_Area</vt:lpstr>
      <vt:lpstr>Summary!Print_Area</vt:lpstr>
      <vt:lpstr>'2023-24 School Level AAFTE'!Schools</vt:lpstr>
      <vt:lpstr>Schools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Colburn</dc:creator>
  <cp:lastModifiedBy>Jackie McDonald</cp:lastModifiedBy>
  <cp:lastPrinted>2018-05-03T18:40:05Z</cp:lastPrinted>
  <dcterms:created xsi:type="dcterms:W3CDTF">2017-07-06T14:10:59Z</dcterms:created>
  <dcterms:modified xsi:type="dcterms:W3CDTF">2024-05-01T16:20:02Z</dcterms:modified>
</cp:coreProperties>
</file>